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asonxie/Documents/DS235H/Case 3/"/>
    </mc:Choice>
  </mc:AlternateContent>
  <xr:revisionPtr revIDLastSave="0" documentId="13_ncr:1_{D9A0E4CB-189A-3A43-B797-559181C5F5F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elivery Stops" sheetId="1" r:id="rId1"/>
    <sheet name="Vehicle Fleet" sheetId="2" r:id="rId2"/>
    <sheet name="Depot" sheetId="3" r:id="rId3"/>
    <sheet name="Distance Matrix (miles)" sheetId="4" r:id="rId4"/>
    <sheet name="Travel Time Matrix (min)" sheetId="5" r:id="rId5"/>
    <sheet name="Cost Parameters" sheetId="6" r:id="rId6"/>
    <sheet name="Solver Setup" sheetId="7" r:id="rId7"/>
    <sheet name="Solver Arcs" sheetId="8" r:id="rId8"/>
  </sheets>
  <definedNames>
    <definedName name="OpenSolver_ChosenSolver" localSheetId="6" hidden="1">Bonmin</definedName>
    <definedName name="OpenSolver_LinearityCheck" localSheetId="6" hidden="1">1</definedName>
    <definedName name="solver_eng" localSheetId="6" hidden="1">1</definedName>
    <definedName name="solver_lin" localSheetId="6" hidden="1">2</definedName>
    <definedName name="solver_neg" localSheetId="6" hidden="1">1</definedName>
    <definedName name="solver_num" localSheetId="6" hidden="1">0</definedName>
    <definedName name="solver_opt" localSheetId="6" hidden="1">'Solver Setup'!$O$5</definedName>
    <definedName name="solver_typ" localSheetId="6" hidden="1">2</definedName>
    <definedName name="solver_val" localSheetId="6" hidden="1">0</definedName>
    <definedName name="solver_ver" localSheetId="6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7" l="1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E9" i="7"/>
  <c r="B15" i="7" a="1"/>
  <c r="B15" i="7" s="1"/>
  <c r="C15" i="7"/>
  <c r="E7" i="7" s="1"/>
  <c r="D15" i="7"/>
  <c r="G15" i="7" a="1"/>
  <c r="G15" i="7" s="1"/>
  <c r="J15" i="7" a="1"/>
  <c r="J15" i="7" s="1"/>
  <c r="K15" i="7" a="1"/>
  <c r="K15" i="7" s="1"/>
  <c r="R15" i="7"/>
  <c r="T15" i="7"/>
  <c r="AA15" i="7" s="1"/>
  <c r="Z15" i="7"/>
  <c r="B16" i="7" a="1"/>
  <c r="B16" i="7"/>
  <c r="C16" i="7"/>
  <c r="E16" i="7" s="1"/>
  <c r="D16" i="7"/>
  <c r="G16" i="7" a="1"/>
  <c r="G16" i="7"/>
  <c r="J16" i="7" a="1"/>
  <c r="J16" i="7" s="1"/>
  <c r="K16" i="7" a="1"/>
  <c r="K16" i="7" s="1"/>
  <c r="O16" i="7" s="1"/>
  <c r="R16" i="7"/>
  <c r="T16" i="7"/>
  <c r="AA16" i="7" s="1"/>
  <c r="B17" i="7" a="1"/>
  <c r="B17" i="7"/>
  <c r="C17" i="7"/>
  <c r="F17" i="7" s="1"/>
  <c r="D17" i="7"/>
  <c r="E17" i="7"/>
  <c r="G17" i="7" a="1"/>
  <c r="G17" i="7" s="1"/>
  <c r="J17" i="7" a="1"/>
  <c r="J17" i="7" s="1"/>
  <c r="K17" i="7" a="1"/>
  <c r="K17" i="7"/>
  <c r="O17" i="7"/>
  <c r="R17" i="7"/>
  <c r="T17" i="7"/>
  <c r="AA17" i="7" s="1"/>
  <c r="B18" i="7" a="1"/>
  <c r="B18" i="7" s="1"/>
  <c r="C18" i="7"/>
  <c r="D18" i="7"/>
  <c r="G18" i="7" a="1"/>
  <c r="G18" i="7" s="1"/>
  <c r="J18" i="7" a="1"/>
  <c r="J18" i="7"/>
  <c r="K18" i="7" a="1"/>
  <c r="K18" i="7" s="1"/>
  <c r="R18" i="7"/>
  <c r="T18" i="7"/>
  <c r="Z18" i="7" s="1"/>
  <c r="B19" i="7" a="1"/>
  <c r="B19" i="7" s="1"/>
  <c r="C19" i="7"/>
  <c r="D19" i="7"/>
  <c r="G19" i="7" a="1"/>
  <c r="G19" i="7" s="1"/>
  <c r="J19" i="7" a="1"/>
  <c r="J19" i="7" s="1"/>
  <c r="N19" i="7" s="1"/>
  <c r="K19" i="7" a="1"/>
  <c r="K19" i="7" s="1"/>
  <c r="O19" i="7" s="1"/>
  <c r="R19" i="7"/>
  <c r="T19" i="7"/>
  <c r="Z19" i="7" s="1"/>
  <c r="B25" i="7" a="1"/>
  <c r="B25" i="7" s="1"/>
  <c r="C25" i="7" a="1"/>
  <c r="C25" i="7" s="1"/>
  <c r="D25" i="7" a="1"/>
  <c r="D25" i="7" s="1"/>
  <c r="N25" i="7" s="1"/>
  <c r="E25" i="7" a="1"/>
  <c r="E25" i="7" s="1"/>
  <c r="O25" i="7" s="1"/>
  <c r="F25" i="7" a="1"/>
  <c r="F25" i="7" s="1"/>
  <c r="H25" i="7"/>
  <c r="I25" i="7" s="1"/>
  <c r="J25" i="7" a="1"/>
  <c r="J25" i="7" s="1"/>
  <c r="P25" i="7"/>
  <c r="Q25" i="7"/>
  <c r="R25" i="7"/>
  <c r="B26" i="7" a="1"/>
  <c r="B26" i="7" s="1"/>
  <c r="C26" i="7" a="1"/>
  <c r="C26" i="7" s="1"/>
  <c r="D26" i="7" a="1"/>
  <c r="D26" i="7" s="1"/>
  <c r="N26" i="7" s="1"/>
  <c r="E26" i="7" a="1"/>
  <c r="E26" i="7" s="1"/>
  <c r="O26" i="7" s="1"/>
  <c r="F26" i="7" a="1"/>
  <c r="F26" i="7" s="1"/>
  <c r="H26" i="7"/>
  <c r="I26" i="7" s="1"/>
  <c r="J26" i="7" a="1"/>
  <c r="J26" i="7" s="1"/>
  <c r="P26" i="7"/>
  <c r="Q26" i="7"/>
  <c r="R26" i="7"/>
  <c r="B27" i="7" a="1"/>
  <c r="B27" i="7" s="1"/>
  <c r="C27" i="7" a="1"/>
  <c r="C27" i="7" s="1"/>
  <c r="D27" i="7" a="1"/>
  <c r="D27" i="7" s="1"/>
  <c r="N27" i="7" s="1"/>
  <c r="E27" i="7" a="1"/>
  <c r="E27" i="7"/>
  <c r="O27" i="7" s="1"/>
  <c r="F27" i="7" a="1"/>
  <c r="F27" i="7" s="1"/>
  <c r="H27" i="7"/>
  <c r="I27" i="7" s="1"/>
  <c r="J27" i="7" a="1"/>
  <c r="J27" i="7" s="1"/>
  <c r="P27" i="7"/>
  <c r="Q27" i="7"/>
  <c r="R27" i="7"/>
  <c r="B28" i="7" a="1"/>
  <c r="B28" i="7" s="1"/>
  <c r="C28" i="7" a="1"/>
  <c r="C28" i="7" s="1"/>
  <c r="D28" i="7" a="1"/>
  <c r="D28" i="7" s="1"/>
  <c r="N28" i="7" s="1"/>
  <c r="E28" i="7" a="1"/>
  <c r="E28" i="7"/>
  <c r="O28" i="7" s="1"/>
  <c r="F28" i="7" a="1"/>
  <c r="F28" i="7" s="1"/>
  <c r="H28" i="7"/>
  <c r="I28" i="7" s="1"/>
  <c r="J28" i="7" a="1"/>
  <c r="J28" i="7" s="1"/>
  <c r="P28" i="7"/>
  <c r="Q28" i="7"/>
  <c r="R28" i="7"/>
  <c r="B29" i="7" a="1"/>
  <c r="B29" i="7" s="1"/>
  <c r="C29" i="7" a="1"/>
  <c r="C29" i="7" s="1"/>
  <c r="D29" i="7" a="1"/>
  <c r="D29" i="7" s="1"/>
  <c r="N29" i="7" s="1"/>
  <c r="E29" i="7" a="1"/>
  <c r="E29" i="7" s="1"/>
  <c r="O29" i="7" s="1"/>
  <c r="F29" i="7" a="1"/>
  <c r="F29" i="7" s="1"/>
  <c r="H29" i="7"/>
  <c r="I29" i="7" s="1"/>
  <c r="J29" i="7" a="1"/>
  <c r="J29" i="7" s="1"/>
  <c r="P29" i="7"/>
  <c r="Q29" i="7"/>
  <c r="R29" i="7"/>
  <c r="B30" i="7" a="1"/>
  <c r="B30" i="7" s="1"/>
  <c r="C30" i="7" a="1"/>
  <c r="C30" i="7" s="1"/>
  <c r="D30" i="7" a="1"/>
  <c r="D30" i="7"/>
  <c r="N30" i="7" s="1"/>
  <c r="E30" i="7" a="1"/>
  <c r="E30" i="7" s="1"/>
  <c r="O30" i="7" s="1"/>
  <c r="F30" i="7" a="1"/>
  <c r="F30" i="7" s="1"/>
  <c r="H30" i="7"/>
  <c r="I30" i="7" s="1"/>
  <c r="J30" i="7" a="1"/>
  <c r="J30" i="7" s="1"/>
  <c r="P30" i="7"/>
  <c r="Q30" i="7"/>
  <c r="R30" i="7"/>
  <c r="B31" i="7" a="1"/>
  <c r="B31" i="7" s="1"/>
  <c r="C31" i="7" a="1"/>
  <c r="C31" i="7" s="1"/>
  <c r="D31" i="7" a="1"/>
  <c r="D31" i="7" s="1"/>
  <c r="N31" i="7" s="1"/>
  <c r="E31" i="7" a="1"/>
  <c r="E31" i="7" s="1"/>
  <c r="O31" i="7" s="1"/>
  <c r="F31" i="7" a="1"/>
  <c r="F31" i="7" s="1"/>
  <c r="H31" i="7"/>
  <c r="I31" i="7" s="1"/>
  <c r="J31" i="7" a="1"/>
  <c r="J31" i="7" s="1"/>
  <c r="P31" i="7"/>
  <c r="Q31" i="7"/>
  <c r="R31" i="7"/>
  <c r="B32" i="7" a="1"/>
  <c r="B32" i="7" s="1"/>
  <c r="C32" i="7" a="1"/>
  <c r="C32" i="7" s="1"/>
  <c r="D32" i="7" a="1"/>
  <c r="D32" i="7" s="1"/>
  <c r="N32" i="7" s="1"/>
  <c r="E32" i="7" a="1"/>
  <c r="E32" i="7"/>
  <c r="F32" i="7" a="1"/>
  <c r="F32" i="7" s="1"/>
  <c r="H32" i="7"/>
  <c r="I32" i="7" s="1"/>
  <c r="J32" i="7" a="1"/>
  <c r="J32" i="7" s="1"/>
  <c r="O32" i="7"/>
  <c r="P32" i="7"/>
  <c r="Q32" i="7"/>
  <c r="R32" i="7"/>
  <c r="B33" i="7" a="1"/>
  <c r="B33" i="7" s="1"/>
  <c r="C33" i="7" a="1"/>
  <c r="C33" i="7" s="1"/>
  <c r="D33" i="7" a="1"/>
  <c r="D33" i="7"/>
  <c r="N33" i="7" s="1"/>
  <c r="E33" i="7" a="1"/>
  <c r="E33" i="7"/>
  <c r="O33" i="7" s="1"/>
  <c r="F33" i="7" a="1"/>
  <c r="F33" i="7" s="1"/>
  <c r="H33" i="7"/>
  <c r="I33" i="7" s="1"/>
  <c r="J33" i="7" a="1"/>
  <c r="J33" i="7" s="1"/>
  <c r="P33" i="7"/>
  <c r="Q33" i="7"/>
  <c r="R33" i="7"/>
  <c r="B34" i="7" a="1"/>
  <c r="B34" i="7" s="1"/>
  <c r="C34" i="7" a="1"/>
  <c r="C34" i="7" s="1"/>
  <c r="D34" i="7" a="1"/>
  <c r="D34" i="7" s="1"/>
  <c r="N34" i="7" s="1"/>
  <c r="E34" i="7" a="1"/>
  <c r="E34" i="7" s="1"/>
  <c r="F34" i="7" a="1"/>
  <c r="F34" i="7" s="1"/>
  <c r="H34" i="7"/>
  <c r="I34" i="7" s="1"/>
  <c r="J34" i="7" a="1"/>
  <c r="J34" i="7" s="1"/>
  <c r="O34" i="7"/>
  <c r="P34" i="7"/>
  <c r="Q34" i="7"/>
  <c r="R34" i="7"/>
  <c r="B35" i="7" a="1"/>
  <c r="B35" i="7" s="1"/>
  <c r="C35" i="7" a="1"/>
  <c r="C35" i="7" s="1"/>
  <c r="D35" i="7" a="1"/>
  <c r="D35" i="7" s="1"/>
  <c r="N35" i="7" s="1"/>
  <c r="E35" i="7" a="1"/>
  <c r="E35" i="7"/>
  <c r="O35" i="7" s="1"/>
  <c r="F35" i="7" a="1"/>
  <c r="F35" i="7" s="1"/>
  <c r="H35" i="7"/>
  <c r="I35" i="7" s="1"/>
  <c r="J35" i="7" a="1"/>
  <c r="J35" i="7" s="1"/>
  <c r="P35" i="7"/>
  <c r="Q35" i="7"/>
  <c r="R35" i="7"/>
  <c r="B36" i="7" a="1"/>
  <c r="B36" i="7" s="1"/>
  <c r="C36" i="7" a="1"/>
  <c r="C36" i="7" s="1"/>
  <c r="D36" i="7" a="1"/>
  <c r="D36" i="7" s="1"/>
  <c r="N36" i="7" s="1"/>
  <c r="E36" i="7" a="1"/>
  <c r="E36" i="7" s="1"/>
  <c r="O36" i="7" s="1"/>
  <c r="F36" i="7" a="1"/>
  <c r="F36" i="7" s="1"/>
  <c r="H36" i="7"/>
  <c r="I36" i="7" s="1"/>
  <c r="J36" i="7" a="1"/>
  <c r="J36" i="7" s="1"/>
  <c r="P36" i="7"/>
  <c r="Q36" i="7"/>
  <c r="R36" i="7"/>
  <c r="B37" i="7" a="1"/>
  <c r="B37" i="7" s="1"/>
  <c r="C37" i="7" a="1"/>
  <c r="C37" i="7" s="1"/>
  <c r="D37" i="7" a="1"/>
  <c r="D37" i="7" s="1"/>
  <c r="N37" i="7" s="1"/>
  <c r="E37" i="7" a="1"/>
  <c r="E37" i="7" s="1"/>
  <c r="O37" i="7" s="1"/>
  <c r="F37" i="7" a="1"/>
  <c r="F37" i="7"/>
  <c r="H37" i="7"/>
  <c r="I37" i="7" s="1"/>
  <c r="J37" i="7" a="1"/>
  <c r="J37" i="7" s="1"/>
  <c r="P37" i="7"/>
  <c r="Q37" i="7"/>
  <c r="R37" i="7"/>
  <c r="B38" i="7" a="1"/>
  <c r="B38" i="7"/>
  <c r="C38" i="7" a="1"/>
  <c r="C38" i="7"/>
  <c r="D38" i="7" a="1"/>
  <c r="D38" i="7" s="1"/>
  <c r="N38" i="7" s="1"/>
  <c r="E38" i="7" a="1"/>
  <c r="E38" i="7" s="1"/>
  <c r="O38" i="7" s="1"/>
  <c r="F38" i="7" a="1"/>
  <c r="F38" i="7" s="1"/>
  <c r="H38" i="7"/>
  <c r="I38" i="7" s="1"/>
  <c r="J38" i="7" a="1"/>
  <c r="J38" i="7" s="1"/>
  <c r="P38" i="7"/>
  <c r="Q38" i="7"/>
  <c r="R38" i="7"/>
  <c r="B39" i="7" a="1"/>
  <c r="B39" i="7" s="1"/>
  <c r="C39" i="7" a="1"/>
  <c r="C39" i="7" s="1"/>
  <c r="D39" i="7" a="1"/>
  <c r="D39" i="7" s="1"/>
  <c r="N39" i="7" s="1"/>
  <c r="E39" i="7" a="1"/>
  <c r="E39" i="7" s="1"/>
  <c r="O39" i="7" s="1"/>
  <c r="F39" i="7" a="1"/>
  <c r="F39" i="7" s="1"/>
  <c r="H39" i="7"/>
  <c r="I39" i="7" s="1"/>
  <c r="J39" i="7" a="1"/>
  <c r="J39" i="7" s="1"/>
  <c r="P39" i="7"/>
  <c r="Q39" i="7"/>
  <c r="R39" i="7"/>
  <c r="B40" i="7" a="1"/>
  <c r="B40" i="7" s="1"/>
  <c r="C40" i="7" a="1"/>
  <c r="C40" i="7" s="1"/>
  <c r="D40" i="7" a="1"/>
  <c r="D40" i="7" s="1"/>
  <c r="N40" i="7" s="1"/>
  <c r="E40" i="7" a="1"/>
  <c r="E40" i="7" s="1"/>
  <c r="O40" i="7" s="1"/>
  <c r="F40" i="7" a="1"/>
  <c r="F40" i="7" s="1"/>
  <c r="H40" i="7"/>
  <c r="I40" i="7"/>
  <c r="J40" i="7" a="1"/>
  <c r="J40" i="7" s="1"/>
  <c r="P40" i="7"/>
  <c r="Q40" i="7"/>
  <c r="R40" i="7"/>
  <c r="B41" i="7" a="1"/>
  <c r="B41" i="7" s="1"/>
  <c r="C41" i="7" a="1"/>
  <c r="C41" i="7"/>
  <c r="D41" i="7" a="1"/>
  <c r="D41" i="7" s="1"/>
  <c r="N41" i="7" s="1"/>
  <c r="E41" i="7" a="1"/>
  <c r="E41" i="7"/>
  <c r="O41" i="7" s="1"/>
  <c r="F41" i="7" a="1"/>
  <c r="F41" i="7"/>
  <c r="H41" i="7"/>
  <c r="I41" i="7" s="1"/>
  <c r="J41" i="7" a="1"/>
  <c r="J41" i="7" s="1"/>
  <c r="P41" i="7"/>
  <c r="Q41" i="7"/>
  <c r="R41" i="7"/>
  <c r="B42" i="7" a="1"/>
  <c r="B42" i="7" s="1"/>
  <c r="C42" i="7" a="1"/>
  <c r="C42" i="7"/>
  <c r="D42" i="7" a="1"/>
  <c r="D42" i="7" s="1"/>
  <c r="N42" i="7" s="1"/>
  <c r="E42" i="7" a="1"/>
  <c r="E42" i="7" s="1"/>
  <c r="O42" i="7" s="1"/>
  <c r="F42" i="7" a="1"/>
  <c r="F42" i="7" s="1"/>
  <c r="H42" i="7"/>
  <c r="I42" i="7" s="1"/>
  <c r="J42" i="7" a="1"/>
  <c r="J42" i="7" s="1"/>
  <c r="P42" i="7"/>
  <c r="Q42" i="7"/>
  <c r="R42" i="7"/>
  <c r="B43" i="7" a="1"/>
  <c r="B43" i="7" s="1"/>
  <c r="C43" i="7" a="1"/>
  <c r="C43" i="7" s="1"/>
  <c r="D43" i="7" a="1"/>
  <c r="D43" i="7" s="1"/>
  <c r="N43" i="7" s="1"/>
  <c r="E43" i="7" a="1"/>
  <c r="E43" i="7" s="1"/>
  <c r="F43" i="7" a="1"/>
  <c r="F43" i="7" s="1"/>
  <c r="H43" i="7"/>
  <c r="I43" i="7" s="1"/>
  <c r="J43" i="7" a="1"/>
  <c r="J43" i="7"/>
  <c r="O43" i="7"/>
  <c r="P43" i="7"/>
  <c r="Q43" i="7"/>
  <c r="R43" i="7"/>
  <c r="B44" i="7" a="1"/>
  <c r="B44" i="7"/>
  <c r="C44" i="7" a="1"/>
  <c r="C44" i="7" s="1"/>
  <c r="D44" i="7" a="1"/>
  <c r="D44" i="7" s="1"/>
  <c r="N44" i="7" s="1"/>
  <c r="E44" i="7" a="1"/>
  <c r="E44" i="7" s="1"/>
  <c r="O44" i="7" s="1"/>
  <c r="F44" i="7" a="1"/>
  <c r="F44" i="7" s="1"/>
  <c r="H44" i="7"/>
  <c r="I44" i="7" s="1"/>
  <c r="J44" i="7" a="1"/>
  <c r="J44" i="7" s="1"/>
  <c r="P44" i="7"/>
  <c r="Q44" i="7"/>
  <c r="R44" i="7"/>
  <c r="B45" i="7" a="1"/>
  <c r="B45" i="7" s="1"/>
  <c r="C45" i="7" a="1"/>
  <c r="C45" i="7" s="1"/>
  <c r="D45" i="7" a="1"/>
  <c r="D45" i="7" s="1"/>
  <c r="N45" i="7" s="1"/>
  <c r="E45" i="7" a="1"/>
  <c r="E45" i="7" s="1"/>
  <c r="O45" i="7" s="1"/>
  <c r="F45" i="7" a="1"/>
  <c r="F45" i="7" s="1"/>
  <c r="H45" i="7"/>
  <c r="I45" i="7" s="1"/>
  <c r="J45" i="7" a="1"/>
  <c r="J45" i="7" s="1"/>
  <c r="P45" i="7"/>
  <c r="Q45" i="7"/>
  <c r="R45" i="7"/>
  <c r="B46" i="7" a="1"/>
  <c r="B46" i="7" s="1"/>
  <c r="C46" i="7" a="1"/>
  <c r="C46" i="7"/>
  <c r="D46" i="7" a="1"/>
  <c r="D46" i="7" s="1"/>
  <c r="N46" i="7" s="1"/>
  <c r="E46" i="7" a="1"/>
  <c r="E46" i="7"/>
  <c r="O46" i="7" s="1"/>
  <c r="F46" i="7" a="1"/>
  <c r="F46" i="7" s="1"/>
  <c r="H46" i="7"/>
  <c r="I46" i="7" s="1"/>
  <c r="J46" i="7" a="1"/>
  <c r="J46" i="7"/>
  <c r="P46" i="7"/>
  <c r="Q46" i="7"/>
  <c r="R46" i="7"/>
  <c r="B47" i="7" a="1"/>
  <c r="B47" i="7" s="1"/>
  <c r="C47" i="7" a="1"/>
  <c r="C47" i="7" s="1"/>
  <c r="D47" i="7" a="1"/>
  <c r="D47" i="7"/>
  <c r="N47" i="7" s="1"/>
  <c r="E47" i="7" a="1"/>
  <c r="E47" i="7"/>
  <c r="O47" i="7" s="1"/>
  <c r="F47" i="7" a="1"/>
  <c r="F47" i="7" s="1"/>
  <c r="H47" i="7"/>
  <c r="I47" i="7" s="1"/>
  <c r="J47" i="7" a="1"/>
  <c r="J47" i="7" s="1"/>
  <c r="P47" i="7"/>
  <c r="Q47" i="7"/>
  <c r="R47" i="7"/>
  <c r="B48" i="7" a="1"/>
  <c r="B48" i="7" s="1"/>
  <c r="C48" i="7" a="1"/>
  <c r="C48" i="7" s="1"/>
  <c r="D48" i="7" a="1"/>
  <c r="D48" i="7" s="1"/>
  <c r="N48" i="7" s="1"/>
  <c r="E48" i="7" a="1"/>
  <c r="E48" i="7" s="1"/>
  <c r="O48" i="7" s="1"/>
  <c r="F48" i="7" a="1"/>
  <c r="F48" i="7" s="1"/>
  <c r="H48" i="7"/>
  <c r="I48" i="7" s="1"/>
  <c r="J48" i="7" a="1"/>
  <c r="J48" i="7"/>
  <c r="P48" i="7"/>
  <c r="Q48" i="7"/>
  <c r="R48" i="7"/>
  <c r="B49" i="7" a="1"/>
  <c r="B49" i="7" s="1"/>
  <c r="C49" i="7" a="1"/>
  <c r="C49" i="7" s="1"/>
  <c r="D49" i="7" a="1"/>
  <c r="D49" i="7" s="1"/>
  <c r="N49" i="7" s="1"/>
  <c r="E49" i="7" a="1"/>
  <c r="E49" i="7"/>
  <c r="O49" i="7" s="1"/>
  <c r="F49" i="7" a="1"/>
  <c r="F49" i="7"/>
  <c r="H49" i="7"/>
  <c r="I49" i="7" s="1"/>
  <c r="J49" i="7" a="1"/>
  <c r="J49" i="7"/>
  <c r="P49" i="7"/>
  <c r="Q49" i="7"/>
  <c r="R49" i="7"/>
  <c r="B50" i="7" a="1"/>
  <c r="B50" i="7"/>
  <c r="C50" i="7" a="1"/>
  <c r="C50" i="7"/>
  <c r="D50" i="7" a="1"/>
  <c r="D50" i="7" s="1"/>
  <c r="N50" i="7" s="1"/>
  <c r="E50" i="7" a="1"/>
  <c r="E50" i="7" s="1"/>
  <c r="O50" i="7" s="1"/>
  <c r="F50" i="7" a="1"/>
  <c r="F50" i="7" s="1"/>
  <c r="H50" i="7"/>
  <c r="I50" i="7" s="1"/>
  <c r="J50" i="7" a="1"/>
  <c r="J50" i="7" s="1"/>
  <c r="P50" i="7"/>
  <c r="Q50" i="7"/>
  <c r="R50" i="7"/>
  <c r="B51" i="7" a="1"/>
  <c r="B51" i="7" s="1"/>
  <c r="C51" i="7" a="1"/>
  <c r="C51" i="7" s="1"/>
  <c r="D51" i="7" a="1"/>
  <c r="D51" i="7" s="1"/>
  <c r="E51" i="7" a="1"/>
  <c r="E51" i="7" s="1"/>
  <c r="O51" i="7" s="1"/>
  <c r="F51" i="7" a="1"/>
  <c r="F51" i="7" s="1"/>
  <c r="H51" i="7"/>
  <c r="I51" i="7" s="1"/>
  <c r="J51" i="7" a="1"/>
  <c r="J51" i="7" s="1"/>
  <c r="N51" i="7"/>
  <c r="P51" i="7"/>
  <c r="Q51" i="7"/>
  <c r="R51" i="7"/>
  <c r="B52" i="7" a="1"/>
  <c r="B52" i="7"/>
  <c r="C52" i="7" a="1"/>
  <c r="C52" i="7" s="1"/>
  <c r="D52" i="7" a="1"/>
  <c r="D52" i="7" s="1"/>
  <c r="E52" i="7" a="1"/>
  <c r="E52" i="7" s="1"/>
  <c r="F52" i="7" a="1"/>
  <c r="F52" i="7"/>
  <c r="H52" i="7"/>
  <c r="I52" i="7"/>
  <c r="J52" i="7" a="1"/>
  <c r="J52" i="7" s="1"/>
  <c r="N52" i="7"/>
  <c r="O52" i="7"/>
  <c r="P52" i="7"/>
  <c r="Q52" i="7"/>
  <c r="R52" i="7"/>
  <c r="G3" i="8" a="1"/>
  <c r="G3" i="8" s="1"/>
  <c r="H3" i="8" a="1"/>
  <c r="H3" i="8"/>
  <c r="O3" i="8" s="1" a="1"/>
  <c r="O3" i="8" s="1"/>
  <c r="J3" i="8" a="1"/>
  <c r="J3" i="8" s="1"/>
  <c r="N3" i="8" s="1"/>
  <c r="G4" i="8" a="1"/>
  <c r="G4" i="8" s="1"/>
  <c r="H4" i="8" a="1"/>
  <c r="H4" i="8" s="1"/>
  <c r="M4" i="8" s="1"/>
  <c r="J4" i="8" a="1"/>
  <c r="J4" i="8" s="1"/>
  <c r="N4" i="8" s="1"/>
  <c r="G5" i="8" a="1"/>
  <c r="G5" i="8" s="1"/>
  <c r="H5" i="8" a="1"/>
  <c r="H5" i="8" s="1"/>
  <c r="J5" i="8" a="1"/>
  <c r="J5" i="8" s="1"/>
  <c r="N5" i="8" s="1"/>
  <c r="G6" i="8" a="1"/>
  <c r="G6" i="8" s="1"/>
  <c r="H6" i="8" a="1"/>
  <c r="H6" i="8"/>
  <c r="M6" i="8" s="1"/>
  <c r="J6" i="8" a="1"/>
  <c r="J6" i="8" s="1"/>
  <c r="N6" i="8" s="1"/>
  <c r="O6" i="8" a="1"/>
  <c r="O6" i="8" s="1"/>
  <c r="G7" i="8" a="1"/>
  <c r="G7" i="8" s="1"/>
  <c r="H7" i="8" a="1"/>
  <c r="H7" i="8" s="1"/>
  <c r="J7" i="8" a="1"/>
  <c r="J7" i="8" s="1"/>
  <c r="N7" i="8" s="1"/>
  <c r="G8" i="8" a="1"/>
  <c r="G8" i="8" s="1"/>
  <c r="H8" i="8" a="1"/>
  <c r="H8" i="8"/>
  <c r="M8" i="8" s="1"/>
  <c r="J8" i="8" a="1"/>
  <c r="J8" i="8" s="1"/>
  <c r="N8" i="8" s="1"/>
  <c r="G9" i="8" a="1"/>
  <c r="G9" i="8" s="1"/>
  <c r="H9" i="8" a="1"/>
  <c r="H9" i="8" s="1"/>
  <c r="J9" i="8" a="1"/>
  <c r="J9" i="8" s="1"/>
  <c r="N9" i="8" s="1"/>
  <c r="G10" i="8" a="1"/>
  <c r="G10" i="8" s="1"/>
  <c r="H10" i="8" a="1"/>
  <c r="H10" i="8" s="1"/>
  <c r="J10" i="8" a="1"/>
  <c r="J10" i="8" s="1"/>
  <c r="N10" i="8" s="1"/>
  <c r="G11" i="8" a="1"/>
  <c r="G11" i="8" s="1"/>
  <c r="L11" i="8" s="1"/>
  <c r="H11" i="8" a="1"/>
  <c r="H11" i="8" s="1"/>
  <c r="J11" i="8" a="1"/>
  <c r="J11" i="8" s="1"/>
  <c r="N11" i="8" s="1"/>
  <c r="G12" i="8" a="1"/>
  <c r="G12" i="8" s="1"/>
  <c r="H12" i="8" a="1"/>
  <c r="H12" i="8" s="1"/>
  <c r="J12" i="8" a="1"/>
  <c r="J12" i="8" s="1"/>
  <c r="N12" i="8" s="1"/>
  <c r="G13" i="8" a="1"/>
  <c r="G13" i="8" s="1"/>
  <c r="H13" i="8" a="1"/>
  <c r="H13" i="8" s="1"/>
  <c r="J13" i="8" a="1"/>
  <c r="J13" i="8" s="1"/>
  <c r="N13" i="8" s="1"/>
  <c r="G14" i="8" a="1"/>
  <c r="G14" i="8" s="1"/>
  <c r="H14" i="8" a="1"/>
  <c r="H14" i="8" s="1"/>
  <c r="O14" i="8" s="1" a="1"/>
  <c r="O14" i="8" s="1"/>
  <c r="J14" i="8" a="1"/>
  <c r="J14" i="8"/>
  <c r="N14" i="8" s="1"/>
  <c r="G15" i="8" a="1"/>
  <c r="G15" i="8" s="1"/>
  <c r="H15" i="8" a="1"/>
  <c r="H15" i="8" s="1"/>
  <c r="M15" i="8" s="1"/>
  <c r="J15" i="8" a="1"/>
  <c r="J15" i="8"/>
  <c r="N15" i="8" s="1"/>
  <c r="G16" i="8" a="1"/>
  <c r="G16" i="8"/>
  <c r="L16" i="8" s="1"/>
  <c r="H16" i="8" a="1"/>
  <c r="H16" i="8" s="1"/>
  <c r="J16" i="8" a="1"/>
  <c r="J16" i="8" s="1"/>
  <c r="N16" i="8" s="1"/>
  <c r="G17" i="8" a="1"/>
  <c r="G17" i="8"/>
  <c r="H17" i="8" a="1"/>
  <c r="H17" i="8" s="1"/>
  <c r="M17" i="8" s="1"/>
  <c r="J17" i="8" a="1"/>
  <c r="J17" i="8" s="1"/>
  <c r="N17" i="8" s="1"/>
  <c r="O17" i="8" a="1"/>
  <c r="O17" i="8" s="1"/>
  <c r="G18" i="8" a="1"/>
  <c r="G18" i="8" s="1"/>
  <c r="H18" i="8" a="1"/>
  <c r="H18" i="8" s="1"/>
  <c r="J18" i="8" a="1"/>
  <c r="J18" i="8" s="1"/>
  <c r="N18" i="8" s="1"/>
  <c r="G19" i="8" a="1"/>
  <c r="G19" i="8" s="1"/>
  <c r="H19" i="8" a="1"/>
  <c r="H19" i="8" s="1"/>
  <c r="M19" i="8" s="1"/>
  <c r="J19" i="8" a="1"/>
  <c r="J19" i="8" s="1"/>
  <c r="N19" i="8" s="1"/>
  <c r="G20" i="8" a="1"/>
  <c r="G20" i="8" s="1"/>
  <c r="H20" i="8" a="1"/>
  <c r="H20" i="8"/>
  <c r="O20" i="8" s="1" a="1"/>
  <c r="O20" i="8" s="1"/>
  <c r="J20" i="8" a="1"/>
  <c r="J20" i="8" s="1"/>
  <c r="M20" i="8"/>
  <c r="N20" i="8"/>
  <c r="G21" i="8" a="1"/>
  <c r="G21" i="8" s="1"/>
  <c r="H21" i="8" a="1"/>
  <c r="H21" i="8" s="1"/>
  <c r="J21" i="8" a="1"/>
  <c r="J21" i="8" s="1"/>
  <c r="N21" i="8" s="1"/>
  <c r="G22" i="8" a="1"/>
  <c r="G22" i="8"/>
  <c r="H22" i="8" a="1"/>
  <c r="H22" i="8" s="1"/>
  <c r="J22" i="8" a="1"/>
  <c r="J22" i="8" s="1"/>
  <c r="N22" i="8" s="1"/>
  <c r="G23" i="8" a="1"/>
  <c r="G23" i="8" s="1"/>
  <c r="L23" i="8" s="1"/>
  <c r="H23" i="8" a="1"/>
  <c r="H23" i="8" s="1"/>
  <c r="J23" i="8" a="1"/>
  <c r="J23" i="8" s="1"/>
  <c r="N23" i="8" s="1"/>
  <c r="G24" i="8" a="1"/>
  <c r="G24" i="8" s="1"/>
  <c r="H24" i="8" a="1"/>
  <c r="H24" i="8" s="1"/>
  <c r="J24" i="8" a="1"/>
  <c r="J24" i="8" s="1"/>
  <c r="N24" i="8" s="1"/>
  <c r="G25" i="8" a="1"/>
  <c r="G25" i="8" s="1"/>
  <c r="H25" i="8" a="1"/>
  <c r="H25" i="8" s="1"/>
  <c r="O25" i="8" s="1" a="1"/>
  <c r="O25" i="8" s="1"/>
  <c r="J25" i="8" a="1"/>
  <c r="J25" i="8"/>
  <c r="N25" i="8" s="1"/>
  <c r="G26" i="8" a="1"/>
  <c r="G26" i="8" s="1"/>
  <c r="H26" i="8" a="1"/>
  <c r="H26" i="8"/>
  <c r="M26" i="8" s="1"/>
  <c r="J26" i="8" a="1"/>
  <c r="J26" i="8"/>
  <c r="N26" i="8" s="1"/>
  <c r="G27" i="8" a="1"/>
  <c r="G27" i="8" s="1"/>
  <c r="H27" i="8" a="1"/>
  <c r="H27" i="8" s="1"/>
  <c r="J27" i="8" a="1"/>
  <c r="J27" i="8" s="1"/>
  <c r="N27" i="8" s="1"/>
  <c r="G28" i="8" a="1"/>
  <c r="G28" i="8"/>
  <c r="H28" i="8" a="1"/>
  <c r="H28" i="8" s="1"/>
  <c r="M28" i="8" s="1"/>
  <c r="J28" i="8" a="1"/>
  <c r="J28" i="8" s="1"/>
  <c r="N28" i="8" s="1"/>
  <c r="G29" i="8" a="1"/>
  <c r="G29" i="8" s="1"/>
  <c r="H29" i="8" a="1"/>
  <c r="H29" i="8" s="1"/>
  <c r="J29" i="8" a="1"/>
  <c r="J29" i="8" s="1"/>
  <c r="N29" i="8" s="1"/>
  <c r="G30" i="8" a="1"/>
  <c r="G30" i="8" s="1"/>
  <c r="H30" i="8" a="1"/>
  <c r="H30" i="8"/>
  <c r="J30" i="8" a="1"/>
  <c r="J30" i="8" s="1"/>
  <c r="N30" i="8" s="1"/>
  <c r="G31" i="8" a="1"/>
  <c r="G31" i="8" s="1"/>
  <c r="H31" i="8" a="1"/>
  <c r="H31" i="8"/>
  <c r="J31" i="8" a="1"/>
  <c r="J31" i="8" s="1"/>
  <c r="N31" i="8" s="1"/>
  <c r="G32" i="8" a="1"/>
  <c r="G32" i="8" s="1"/>
  <c r="H32" i="8" a="1"/>
  <c r="H32" i="8" s="1"/>
  <c r="J32" i="8" a="1"/>
  <c r="J32" i="8" s="1"/>
  <c r="N32" i="8" s="1"/>
  <c r="G33" i="8" a="1"/>
  <c r="G33" i="8"/>
  <c r="H33" i="8" a="1"/>
  <c r="H33" i="8" s="1"/>
  <c r="M33" i="8" s="1"/>
  <c r="J33" i="8" a="1"/>
  <c r="J33" i="8" s="1"/>
  <c r="N33" i="8" s="1"/>
  <c r="G34" i="8" a="1"/>
  <c r="G34" i="8" s="1"/>
  <c r="I34" i="8" s="1" a="1"/>
  <c r="I34" i="8" s="1"/>
  <c r="K34" i="8" s="1"/>
  <c r="H34" i="8" a="1"/>
  <c r="H34" i="8"/>
  <c r="J34" i="8" a="1"/>
  <c r="J34" i="8" s="1"/>
  <c r="N34" i="8" s="1"/>
  <c r="L34" i="8"/>
  <c r="G35" i="8" a="1"/>
  <c r="G35" i="8" s="1"/>
  <c r="I35" i="8" s="1" a="1"/>
  <c r="I35" i="8" s="1"/>
  <c r="K35" i="8" s="1"/>
  <c r="H35" i="8" a="1"/>
  <c r="H35" i="8"/>
  <c r="J35" i="8" a="1"/>
  <c r="J35" i="8" s="1"/>
  <c r="N35" i="8" s="1"/>
  <c r="G36" i="8" a="1"/>
  <c r="G36" i="8" s="1"/>
  <c r="H36" i="8" a="1"/>
  <c r="H36" i="8" s="1"/>
  <c r="J36" i="8" a="1"/>
  <c r="J36" i="8" s="1"/>
  <c r="N36" i="8" s="1"/>
  <c r="G37" i="8" a="1"/>
  <c r="G37" i="8" s="1"/>
  <c r="I37" i="8" s="1" a="1"/>
  <c r="I37" i="8" s="1"/>
  <c r="K37" i="8" s="1"/>
  <c r="H37" i="8" a="1"/>
  <c r="H37" i="8"/>
  <c r="J37" i="8" a="1"/>
  <c r="J37" i="8" s="1"/>
  <c r="N37" i="8" s="1"/>
  <c r="G38" i="8" a="1"/>
  <c r="G38" i="8" s="1"/>
  <c r="H38" i="8" a="1"/>
  <c r="H38" i="8" s="1"/>
  <c r="J38" i="8" a="1"/>
  <c r="J38" i="8" s="1"/>
  <c r="N38" i="8" s="1"/>
  <c r="G39" i="8" a="1"/>
  <c r="G39" i="8" s="1"/>
  <c r="I39" i="8" s="1" a="1"/>
  <c r="H39" i="8" a="1"/>
  <c r="H39" i="8"/>
  <c r="I39" i="8"/>
  <c r="K39" i="8" s="1"/>
  <c r="J39" i="8" a="1"/>
  <c r="J39" i="8" s="1"/>
  <c r="N39" i="8"/>
  <c r="G40" i="8" a="1"/>
  <c r="G40" i="8" s="1"/>
  <c r="I40" i="8" s="1" a="1"/>
  <c r="I40" i="8" s="1"/>
  <c r="K40" i="8" s="1"/>
  <c r="H40" i="8" a="1"/>
  <c r="H40" i="8" s="1"/>
  <c r="J40" i="8" a="1"/>
  <c r="J40" i="8" s="1"/>
  <c r="N40" i="8" s="1"/>
  <c r="L40" i="8"/>
  <c r="M40" i="8"/>
  <c r="G41" i="8" a="1"/>
  <c r="G41" i="8" s="1"/>
  <c r="H41" i="8" a="1"/>
  <c r="H41" i="8" s="1"/>
  <c r="J41" i="8" a="1"/>
  <c r="J41" i="8" s="1"/>
  <c r="N41" i="8" s="1"/>
  <c r="G42" i="8" a="1"/>
  <c r="G42" i="8" s="1"/>
  <c r="H42" i="8" a="1"/>
  <c r="H42" i="8" s="1"/>
  <c r="J42" i="8" a="1"/>
  <c r="J42" i="8" s="1"/>
  <c r="N42" i="8" s="1"/>
  <c r="G43" i="8" a="1"/>
  <c r="G43" i="8" s="1"/>
  <c r="H43" i="8" a="1"/>
  <c r="H43" i="8" s="1"/>
  <c r="J43" i="8" a="1"/>
  <c r="J43" i="8" s="1"/>
  <c r="N43" i="8"/>
  <c r="G44" i="8" a="1"/>
  <c r="G44" i="8" s="1"/>
  <c r="H44" i="8" a="1"/>
  <c r="H44" i="8" s="1"/>
  <c r="J44" i="8" a="1"/>
  <c r="J44" i="8"/>
  <c r="N44" i="8"/>
  <c r="G45" i="8" a="1"/>
  <c r="G45" i="8" s="1"/>
  <c r="H45" i="8" a="1"/>
  <c r="H45" i="8" s="1"/>
  <c r="M45" i="8" s="1"/>
  <c r="J45" i="8" a="1"/>
  <c r="J45" i="8" s="1"/>
  <c r="N45" i="8" s="1"/>
  <c r="O45" i="8" a="1"/>
  <c r="O45" i="8" s="1"/>
  <c r="G46" i="8" a="1"/>
  <c r="G46" i="8" s="1"/>
  <c r="H46" i="8" a="1"/>
  <c r="H46" i="8" s="1"/>
  <c r="J46" i="8" a="1"/>
  <c r="J46" i="8"/>
  <c r="N46" i="8"/>
  <c r="G47" i="8" a="1"/>
  <c r="G47" i="8" s="1"/>
  <c r="I47" i="8" s="1" a="1"/>
  <c r="I47" i="8" s="1"/>
  <c r="K47" i="8" s="1"/>
  <c r="H47" i="8" a="1"/>
  <c r="H47" i="8" s="1"/>
  <c r="J47" i="8" a="1"/>
  <c r="J47" i="8" s="1"/>
  <c r="N47" i="8" s="1"/>
  <c r="G48" i="8" a="1"/>
  <c r="G48" i="8" s="1"/>
  <c r="H48" i="8" a="1"/>
  <c r="H48" i="8" s="1"/>
  <c r="M48" i="8" s="1"/>
  <c r="J48" i="8" a="1"/>
  <c r="J48" i="8" s="1"/>
  <c r="N48" i="8" s="1"/>
  <c r="G49" i="8" a="1"/>
  <c r="G49" i="8" s="1"/>
  <c r="I49" i="8" s="1" a="1"/>
  <c r="I49" i="8" s="1"/>
  <c r="K49" i="8" s="1"/>
  <c r="H49" i="8" a="1"/>
  <c r="H49" i="8" s="1"/>
  <c r="J49" i="8" a="1"/>
  <c r="J49" i="8" s="1"/>
  <c r="N49" i="8"/>
  <c r="G50" i="8" a="1"/>
  <c r="G50" i="8" s="1"/>
  <c r="H50" i="8" a="1"/>
  <c r="H50" i="8" s="1"/>
  <c r="J50" i="8" a="1"/>
  <c r="J50" i="8" s="1"/>
  <c r="N50" i="8"/>
  <c r="G51" i="8" a="1"/>
  <c r="G51" i="8" s="1"/>
  <c r="I51" i="8" s="1" a="1"/>
  <c r="I51" i="8" s="1"/>
  <c r="K51" i="8" s="1"/>
  <c r="H51" i="8" a="1"/>
  <c r="H51" i="8" s="1"/>
  <c r="J51" i="8" a="1"/>
  <c r="J51" i="8" s="1"/>
  <c r="N51" i="8" s="1"/>
  <c r="L51" i="8"/>
  <c r="G52" i="8" a="1"/>
  <c r="G52" i="8" s="1"/>
  <c r="L52" i="8" s="1"/>
  <c r="H52" i="8" a="1"/>
  <c r="H52" i="8" s="1"/>
  <c r="I52" i="8" a="1"/>
  <c r="I52" i="8" s="1"/>
  <c r="K52" i="8" s="1"/>
  <c r="J52" i="8" a="1"/>
  <c r="J52" i="8"/>
  <c r="N52" i="8" s="1"/>
  <c r="G53" i="8" a="1"/>
  <c r="G53" i="8" s="1"/>
  <c r="H53" i="8" a="1"/>
  <c r="H53" i="8" s="1"/>
  <c r="J53" i="8" a="1"/>
  <c r="J53" i="8" s="1"/>
  <c r="N53" i="8" s="1"/>
  <c r="G54" i="8" a="1"/>
  <c r="G54" i="8" s="1"/>
  <c r="L54" i="8" s="1"/>
  <c r="H54" i="8" a="1"/>
  <c r="H54" i="8" s="1"/>
  <c r="J54" i="8" a="1"/>
  <c r="J54" i="8"/>
  <c r="N54" i="8" s="1"/>
  <c r="G55" i="8" a="1"/>
  <c r="G55" i="8" s="1"/>
  <c r="I55" i="8" s="1" a="1"/>
  <c r="I55" i="8" s="1"/>
  <c r="K55" i="8" s="1"/>
  <c r="H55" i="8" a="1"/>
  <c r="H55" i="8" s="1"/>
  <c r="J55" i="8" a="1"/>
  <c r="J55" i="8"/>
  <c r="L55" i="8"/>
  <c r="N55" i="8"/>
  <c r="G56" i="8" a="1"/>
  <c r="G56" i="8"/>
  <c r="H56" i="8" a="1"/>
  <c r="H56" i="8" s="1"/>
  <c r="O56" i="8" s="1" a="1"/>
  <c r="O56" i="8" s="1"/>
  <c r="J56" i="8" a="1"/>
  <c r="J56" i="8" s="1"/>
  <c r="N56" i="8" s="1"/>
  <c r="M56" i="8"/>
  <c r="G57" i="8" a="1"/>
  <c r="G57" i="8" s="1"/>
  <c r="I57" i="8" s="1" a="1"/>
  <c r="I57" i="8" s="1"/>
  <c r="K57" i="8" s="1"/>
  <c r="H57" i="8" a="1"/>
  <c r="H57" i="8" s="1"/>
  <c r="J57" i="8" a="1"/>
  <c r="J57" i="8"/>
  <c r="N57" i="8" s="1"/>
  <c r="L57" i="8"/>
  <c r="M57" i="8"/>
  <c r="O57" i="8" a="1"/>
  <c r="O57" i="8" s="1"/>
  <c r="G58" i="8" a="1"/>
  <c r="G58" i="8" s="1"/>
  <c r="H58" i="8" a="1"/>
  <c r="H58" i="8" s="1"/>
  <c r="J58" i="8" a="1"/>
  <c r="J58" i="8" s="1"/>
  <c r="N58" i="8" s="1"/>
  <c r="M58" i="8"/>
  <c r="G59" i="8" a="1"/>
  <c r="G59" i="8" s="1"/>
  <c r="H59" i="8" a="1"/>
  <c r="H59" i="8" s="1"/>
  <c r="J59" i="8" a="1"/>
  <c r="J59" i="8"/>
  <c r="N59" i="8"/>
  <c r="G60" i="8" a="1"/>
  <c r="G60" i="8"/>
  <c r="H60" i="8" a="1"/>
  <c r="H60" i="8" s="1"/>
  <c r="J60" i="8" a="1"/>
  <c r="J60" i="8" s="1"/>
  <c r="N60" i="8" s="1"/>
  <c r="G61" i="8" a="1"/>
  <c r="G61" i="8" s="1"/>
  <c r="H61" i="8" a="1"/>
  <c r="H61" i="8" s="1"/>
  <c r="J61" i="8" a="1"/>
  <c r="J61" i="8" s="1"/>
  <c r="N61" i="8" s="1"/>
  <c r="G62" i="8" a="1"/>
  <c r="G62" i="8" s="1"/>
  <c r="H62" i="8" a="1"/>
  <c r="H62" i="8"/>
  <c r="M62" i="8" s="1"/>
  <c r="J62" i="8" a="1"/>
  <c r="J62" i="8" s="1"/>
  <c r="N62" i="8" s="1"/>
  <c r="G63" i="8" a="1"/>
  <c r="G63" i="8" s="1"/>
  <c r="H63" i="8" a="1"/>
  <c r="H63" i="8" s="1"/>
  <c r="I63" i="8" a="1"/>
  <c r="I63" i="8" s="1"/>
  <c r="J63" i="8" a="1"/>
  <c r="J63" i="8" s="1"/>
  <c r="N63" i="8" s="1"/>
  <c r="K63" i="8"/>
  <c r="L63" i="8"/>
  <c r="G64" i="8" a="1"/>
  <c r="G64" i="8" s="1"/>
  <c r="H64" i="8" a="1"/>
  <c r="H64" i="8" s="1"/>
  <c r="J64" i="8" a="1"/>
  <c r="J64" i="8" s="1"/>
  <c r="N64" i="8" s="1"/>
  <c r="G65" i="8" a="1"/>
  <c r="G65" i="8" s="1"/>
  <c r="H65" i="8" a="1"/>
  <c r="H65" i="8" s="1"/>
  <c r="J65" i="8" a="1"/>
  <c r="J65" i="8"/>
  <c r="N65" i="8" s="1"/>
  <c r="G66" i="8" a="1"/>
  <c r="G66" i="8" s="1"/>
  <c r="H66" i="8" a="1"/>
  <c r="H66" i="8" s="1"/>
  <c r="J66" i="8" a="1"/>
  <c r="J66" i="8"/>
  <c r="N66" i="8"/>
  <c r="G67" i="8" a="1"/>
  <c r="G67" i="8" s="1"/>
  <c r="H67" i="8" a="1"/>
  <c r="H67" i="8" s="1"/>
  <c r="J67" i="8" a="1"/>
  <c r="J67" i="8" s="1"/>
  <c r="N67" i="8" s="1"/>
  <c r="G68" i="8" a="1"/>
  <c r="G68" i="8" s="1"/>
  <c r="L68" i="8" s="1"/>
  <c r="H68" i="8" a="1"/>
  <c r="H68" i="8" s="1"/>
  <c r="I68" i="8" a="1"/>
  <c r="I68" i="8" s="1"/>
  <c r="K68" i="8" s="1"/>
  <c r="J68" i="8" a="1"/>
  <c r="J68" i="8" s="1"/>
  <c r="N68" i="8" s="1"/>
  <c r="G69" i="8" a="1"/>
  <c r="G69" i="8" s="1"/>
  <c r="L69" i="8" s="1"/>
  <c r="H69" i="8" a="1"/>
  <c r="H69" i="8" s="1"/>
  <c r="O69" i="8" s="1" a="1"/>
  <c r="O69" i="8" s="1"/>
  <c r="J69" i="8" a="1"/>
  <c r="J69" i="8" s="1"/>
  <c r="N69" i="8" s="1"/>
  <c r="G70" i="8" a="1"/>
  <c r="G70" i="8" s="1"/>
  <c r="L70" i="8" s="1"/>
  <c r="H70" i="8" a="1"/>
  <c r="H70" i="8"/>
  <c r="I70" i="8" a="1"/>
  <c r="I70" i="8"/>
  <c r="K70" i="8" s="1"/>
  <c r="J70" i="8" a="1"/>
  <c r="J70" i="8" s="1"/>
  <c r="N70" i="8" s="1"/>
  <c r="G71" i="8" a="1"/>
  <c r="G71" i="8" s="1"/>
  <c r="H71" i="8" a="1"/>
  <c r="H71" i="8" s="1"/>
  <c r="M71" i="8" s="1"/>
  <c r="J71" i="8" a="1"/>
  <c r="J71" i="8" s="1"/>
  <c r="N71" i="8" s="1"/>
  <c r="G72" i="8" a="1"/>
  <c r="G72" i="8" s="1"/>
  <c r="H72" i="8" a="1"/>
  <c r="H72" i="8" s="1"/>
  <c r="J72" i="8" a="1"/>
  <c r="J72" i="8" s="1"/>
  <c r="N72" i="8" s="1"/>
  <c r="G73" i="8" a="1"/>
  <c r="G73" i="8" s="1"/>
  <c r="H73" i="8" a="1"/>
  <c r="H73" i="8" s="1"/>
  <c r="J73" i="8" a="1"/>
  <c r="J73" i="8" s="1"/>
  <c r="N73" i="8" s="1"/>
  <c r="M73" i="8"/>
  <c r="G74" i="8" a="1"/>
  <c r="G74" i="8" s="1"/>
  <c r="I74" i="8" s="1" a="1"/>
  <c r="I74" i="8" s="1"/>
  <c r="K74" i="8" s="1"/>
  <c r="H74" i="8" a="1"/>
  <c r="H74" i="8" s="1"/>
  <c r="J74" i="8" a="1"/>
  <c r="J74" i="8" s="1"/>
  <c r="L74" i="8"/>
  <c r="N74" i="8"/>
  <c r="G75" i="8" a="1"/>
  <c r="G75" i="8" s="1"/>
  <c r="L75" i="8" s="1"/>
  <c r="H75" i="8" a="1"/>
  <c r="H75" i="8" s="1"/>
  <c r="I75" i="8" a="1"/>
  <c r="I75" i="8" s="1"/>
  <c r="K75" i="8" s="1"/>
  <c r="J75" i="8" a="1"/>
  <c r="J75" i="8" s="1"/>
  <c r="N75" i="8" s="1"/>
  <c r="G76" i="8" a="1"/>
  <c r="G76" i="8" s="1"/>
  <c r="H76" i="8" a="1"/>
  <c r="H76" i="8" s="1"/>
  <c r="J76" i="8" a="1"/>
  <c r="J76" i="8"/>
  <c r="N76" i="8"/>
  <c r="G77" i="8" a="1"/>
  <c r="G77" i="8" s="1"/>
  <c r="I77" i="8" s="1" a="1"/>
  <c r="I77" i="8" s="1"/>
  <c r="K77" i="8" s="1"/>
  <c r="H77" i="8" a="1"/>
  <c r="H77" i="8" s="1"/>
  <c r="J77" i="8" a="1"/>
  <c r="J77" i="8"/>
  <c r="N77" i="8" s="1"/>
  <c r="L77" i="8"/>
  <c r="G78" i="8" a="1"/>
  <c r="G78" i="8"/>
  <c r="I78" i="8" s="1" a="1"/>
  <c r="I78" i="8" s="1"/>
  <c r="K78" i="8" s="1"/>
  <c r="H78" i="8" a="1"/>
  <c r="H78" i="8" s="1"/>
  <c r="J78" i="8" a="1"/>
  <c r="J78" i="8" s="1"/>
  <c r="N78" i="8" s="1"/>
  <c r="L78" i="8"/>
  <c r="M78" i="8"/>
  <c r="O78" i="8" a="1"/>
  <c r="O78" i="8" s="1"/>
  <c r="G79" i="8" a="1"/>
  <c r="G79" i="8" s="1"/>
  <c r="H79" i="8" a="1"/>
  <c r="H79" i="8" s="1"/>
  <c r="M79" i="8" s="1"/>
  <c r="J79" i="8" a="1"/>
  <c r="J79" i="8" s="1"/>
  <c r="N79" i="8"/>
  <c r="O79" i="8" a="1"/>
  <c r="O79" i="8" s="1"/>
  <c r="G80" i="8" a="1"/>
  <c r="G80" i="8" s="1"/>
  <c r="L80" i="8" s="1"/>
  <c r="H80" i="8" a="1"/>
  <c r="H80" i="8" s="1"/>
  <c r="I80" i="8" a="1"/>
  <c r="I80" i="8" s="1"/>
  <c r="K80" i="8" s="1"/>
  <c r="J80" i="8" a="1"/>
  <c r="J80" i="8" s="1"/>
  <c r="N80" i="8" s="1"/>
  <c r="G81" i="8" a="1"/>
  <c r="G81" i="8" s="1"/>
  <c r="H81" i="8" a="1"/>
  <c r="H81" i="8" s="1"/>
  <c r="J81" i="8" a="1"/>
  <c r="J81" i="8" s="1"/>
  <c r="N81" i="8" s="1"/>
  <c r="G82" i="8" a="1"/>
  <c r="G82" i="8"/>
  <c r="I82" i="8" s="1" a="1"/>
  <c r="I82" i="8" s="1"/>
  <c r="K82" i="8" s="1"/>
  <c r="H82" i="8" a="1"/>
  <c r="H82" i="8" s="1"/>
  <c r="M82" i="8" s="1"/>
  <c r="J82" i="8" a="1"/>
  <c r="J82" i="8" s="1"/>
  <c r="N82" i="8" s="1"/>
  <c r="L82" i="8"/>
  <c r="G83" i="8" a="1"/>
  <c r="G83" i="8"/>
  <c r="H83" i="8" a="1"/>
  <c r="H83" i="8" s="1"/>
  <c r="J83" i="8" a="1"/>
  <c r="J83" i="8" s="1"/>
  <c r="N83" i="8" s="1"/>
  <c r="G84" i="8" a="1"/>
  <c r="G84" i="8"/>
  <c r="I84" i="8" s="1" a="1"/>
  <c r="I84" i="8" s="1"/>
  <c r="H84" i="8" a="1"/>
  <c r="H84" i="8"/>
  <c r="J84" i="8" a="1"/>
  <c r="J84" i="8" s="1"/>
  <c r="N84" i="8" s="1"/>
  <c r="K84" i="8"/>
  <c r="L84" i="8"/>
  <c r="G85" i="8" a="1"/>
  <c r="G85" i="8" s="1"/>
  <c r="I85" i="8" s="1" a="1"/>
  <c r="I85" i="8" s="1"/>
  <c r="H85" i="8" a="1"/>
  <c r="H85" i="8" s="1"/>
  <c r="J85" i="8" a="1"/>
  <c r="J85" i="8" s="1"/>
  <c r="N85" i="8" s="1"/>
  <c r="K85" i="8"/>
  <c r="L85" i="8"/>
  <c r="M85" i="8"/>
  <c r="G86" i="8" a="1"/>
  <c r="G86" i="8" s="1"/>
  <c r="H86" i="8" a="1"/>
  <c r="H86" i="8" s="1"/>
  <c r="O86" i="8" s="1" a="1"/>
  <c r="O86" i="8" s="1"/>
  <c r="J86" i="8" a="1"/>
  <c r="J86" i="8" s="1"/>
  <c r="N86" i="8" s="1"/>
  <c r="G87" i="8" a="1"/>
  <c r="G87" i="8" s="1"/>
  <c r="H87" i="8" a="1"/>
  <c r="H87" i="8"/>
  <c r="J87" i="8" a="1"/>
  <c r="J87" i="8" s="1"/>
  <c r="N87" i="8" s="1"/>
  <c r="G88" i="8" a="1"/>
  <c r="G88" i="8" s="1"/>
  <c r="H88" i="8" a="1"/>
  <c r="H88" i="8" s="1"/>
  <c r="J88" i="8" a="1"/>
  <c r="J88" i="8" s="1"/>
  <c r="N88" i="8" s="1"/>
  <c r="G89" i="8" a="1"/>
  <c r="G89" i="8"/>
  <c r="L89" i="8" s="1"/>
  <c r="H89" i="8" a="1"/>
  <c r="H89" i="8" s="1"/>
  <c r="J89" i="8" a="1"/>
  <c r="J89" i="8" s="1"/>
  <c r="N89" i="8" s="1"/>
  <c r="G90" i="8" a="1"/>
  <c r="G90" i="8" s="1"/>
  <c r="H90" i="8" a="1"/>
  <c r="H90" i="8" s="1"/>
  <c r="J90" i="8" a="1"/>
  <c r="J90" i="8"/>
  <c r="N90" i="8" s="1"/>
  <c r="G91" i="8" a="1"/>
  <c r="G91" i="8" s="1"/>
  <c r="H91" i="8" a="1"/>
  <c r="H91" i="8" s="1"/>
  <c r="J91" i="8" a="1"/>
  <c r="J91" i="8"/>
  <c r="N91" i="8" s="1"/>
  <c r="G92" i="8" a="1"/>
  <c r="G92" i="8" s="1"/>
  <c r="H92" i="8" a="1"/>
  <c r="H92" i="8" s="1"/>
  <c r="J92" i="8" a="1"/>
  <c r="J92" i="8"/>
  <c r="N92" i="8" s="1"/>
  <c r="G93" i="8" a="1"/>
  <c r="G93" i="8" s="1"/>
  <c r="H93" i="8" a="1"/>
  <c r="H93" i="8" s="1"/>
  <c r="J93" i="8" a="1"/>
  <c r="J93" i="8" s="1"/>
  <c r="N93" i="8" s="1"/>
  <c r="G94" i="8" a="1"/>
  <c r="G94" i="8" s="1"/>
  <c r="H94" i="8" a="1"/>
  <c r="H94" i="8" s="1"/>
  <c r="J94" i="8" a="1"/>
  <c r="J94" i="8" s="1"/>
  <c r="N94" i="8" s="1"/>
  <c r="G95" i="8" a="1"/>
  <c r="G95" i="8" s="1"/>
  <c r="H95" i="8" a="1"/>
  <c r="H95" i="8" s="1"/>
  <c r="J95" i="8" a="1"/>
  <c r="J95" i="8" s="1"/>
  <c r="N95" i="8" s="1"/>
  <c r="G96" i="8" a="1"/>
  <c r="G96" i="8" s="1"/>
  <c r="H96" i="8" a="1"/>
  <c r="H96" i="8" s="1"/>
  <c r="O96" i="8" s="1" a="1"/>
  <c r="O96" i="8" s="1"/>
  <c r="J96" i="8" a="1"/>
  <c r="J96" i="8" s="1"/>
  <c r="N96" i="8" s="1"/>
  <c r="M96" i="8"/>
  <c r="G97" i="8" a="1"/>
  <c r="G97" i="8" s="1"/>
  <c r="H97" i="8" a="1"/>
  <c r="H97" i="8" s="1"/>
  <c r="J97" i="8" a="1"/>
  <c r="J97" i="8" s="1"/>
  <c r="N97" i="8" s="1"/>
  <c r="G98" i="8" a="1"/>
  <c r="G98" i="8" s="1"/>
  <c r="H98" i="8" a="1"/>
  <c r="H98" i="8" s="1"/>
  <c r="J98" i="8" a="1"/>
  <c r="J98" i="8" s="1"/>
  <c r="N98" i="8" s="1"/>
  <c r="G99" i="8" a="1"/>
  <c r="G99" i="8"/>
  <c r="L99" i="8" s="1"/>
  <c r="H99" i="8" a="1"/>
  <c r="H99" i="8" s="1"/>
  <c r="I99" i="8" a="1"/>
  <c r="I99" i="8" s="1"/>
  <c r="K99" i="8" s="1"/>
  <c r="J99" i="8" a="1"/>
  <c r="J99" i="8" s="1"/>
  <c r="N99" i="8" s="1"/>
  <c r="G100" i="8" a="1"/>
  <c r="G100" i="8" s="1"/>
  <c r="I100" i="8" s="1" a="1"/>
  <c r="I100" i="8" s="1"/>
  <c r="K100" i="8" s="1"/>
  <c r="H100" i="8" a="1"/>
  <c r="H100" i="8" s="1"/>
  <c r="J100" i="8" a="1"/>
  <c r="J100" i="8" s="1"/>
  <c r="N100" i="8" s="1"/>
  <c r="G101" i="8" a="1"/>
  <c r="G101" i="8" s="1"/>
  <c r="H101" i="8" a="1"/>
  <c r="H101" i="8" s="1"/>
  <c r="J101" i="8" a="1"/>
  <c r="J101" i="8" s="1"/>
  <c r="N101" i="8" s="1"/>
  <c r="G102" i="8" a="1"/>
  <c r="G102" i="8" s="1"/>
  <c r="H102" i="8" a="1"/>
  <c r="H102" i="8" s="1"/>
  <c r="J102" i="8" a="1"/>
  <c r="J102" i="8"/>
  <c r="N102" i="8" s="1"/>
  <c r="G103" i="8" a="1"/>
  <c r="G103" i="8" s="1"/>
  <c r="H103" i="8" a="1"/>
  <c r="H103" i="8" s="1"/>
  <c r="J103" i="8" a="1"/>
  <c r="J103" i="8" s="1"/>
  <c r="N103" i="8" s="1"/>
  <c r="M103" i="8"/>
  <c r="O103" i="8" a="1"/>
  <c r="O103" i="8" s="1"/>
  <c r="G104" i="8" a="1"/>
  <c r="G104" i="8" s="1"/>
  <c r="H104" i="8" a="1"/>
  <c r="H104" i="8" s="1"/>
  <c r="O104" i="8" s="1" a="1"/>
  <c r="O104" i="8" s="1"/>
  <c r="J104" i="8" a="1"/>
  <c r="J104" i="8"/>
  <c r="N104" i="8" s="1"/>
  <c r="G105" i="8" a="1"/>
  <c r="G105" i="8" s="1"/>
  <c r="H105" i="8" a="1"/>
  <c r="H105" i="8"/>
  <c r="J105" i="8" a="1"/>
  <c r="J105" i="8" s="1"/>
  <c r="N105" i="8" s="1"/>
  <c r="M105" i="8"/>
  <c r="O105" i="8" a="1"/>
  <c r="O105" i="8" s="1"/>
  <c r="G106" i="8" a="1"/>
  <c r="G106" i="8" s="1"/>
  <c r="H106" i="8" a="1"/>
  <c r="H106" i="8" s="1"/>
  <c r="J106" i="8" a="1"/>
  <c r="J106" i="8" s="1"/>
  <c r="N106" i="8" s="1"/>
  <c r="G107" i="8" a="1"/>
  <c r="G107" i="8"/>
  <c r="H107" i="8" a="1"/>
  <c r="H107" i="8" s="1"/>
  <c r="O107" i="8" s="1" a="1"/>
  <c r="O107" i="8" s="1"/>
  <c r="J107" i="8" a="1"/>
  <c r="J107" i="8" s="1"/>
  <c r="N107" i="8" s="1"/>
  <c r="G108" i="8" a="1"/>
  <c r="G108" i="8" s="1"/>
  <c r="H108" i="8" a="1"/>
  <c r="H108" i="8" s="1"/>
  <c r="J108" i="8" a="1"/>
  <c r="J108" i="8" s="1"/>
  <c r="N108" i="8" s="1"/>
  <c r="G109" i="8" a="1"/>
  <c r="G109" i="8" s="1"/>
  <c r="I109" i="8" s="1" a="1"/>
  <c r="I109" i="8" s="1"/>
  <c r="K109" i="8" s="1"/>
  <c r="H109" i="8" a="1"/>
  <c r="H109" i="8"/>
  <c r="J109" i="8" a="1"/>
  <c r="J109" i="8" s="1"/>
  <c r="N109" i="8" s="1"/>
  <c r="L109" i="8"/>
  <c r="G110" i="8" a="1"/>
  <c r="G110" i="8" s="1"/>
  <c r="L110" i="8" s="1"/>
  <c r="H110" i="8" a="1"/>
  <c r="H110" i="8" s="1"/>
  <c r="J110" i="8" a="1"/>
  <c r="J110" i="8"/>
  <c r="N110" i="8"/>
  <c r="G111" i="8" a="1"/>
  <c r="G111" i="8" s="1"/>
  <c r="H111" i="8" a="1"/>
  <c r="H111" i="8" s="1"/>
  <c r="J111" i="8" a="1"/>
  <c r="J111" i="8" s="1"/>
  <c r="N111" i="8"/>
  <c r="G112" i="8" a="1"/>
  <c r="G112" i="8" s="1"/>
  <c r="L112" i="8" s="1"/>
  <c r="H112" i="8" a="1"/>
  <c r="H112" i="8" s="1"/>
  <c r="J112" i="8" a="1"/>
  <c r="J112" i="8"/>
  <c r="N112" i="8"/>
  <c r="G113" i="8" a="1"/>
  <c r="G113" i="8"/>
  <c r="H113" i="8" a="1"/>
  <c r="H113" i="8" s="1"/>
  <c r="J113" i="8" a="1"/>
  <c r="J113" i="8" s="1"/>
  <c r="N113" i="8" s="1"/>
  <c r="G114" i="8" a="1"/>
  <c r="G114" i="8" s="1"/>
  <c r="H114" i="8" a="1"/>
  <c r="H114" i="8" s="1"/>
  <c r="J114" i="8" a="1"/>
  <c r="J114" i="8" s="1"/>
  <c r="N114" i="8" s="1"/>
  <c r="G115" i="8" a="1"/>
  <c r="G115" i="8" s="1"/>
  <c r="H115" i="8" a="1"/>
  <c r="H115" i="8"/>
  <c r="O115" i="8" s="1" a="1"/>
  <c r="O115" i="8" s="1"/>
  <c r="J115" i="8" a="1"/>
  <c r="J115" i="8"/>
  <c r="N115" i="8" s="1"/>
  <c r="G116" i="8" a="1"/>
  <c r="G116" i="8"/>
  <c r="H116" i="8" a="1"/>
  <c r="H116" i="8" s="1"/>
  <c r="J116" i="8" a="1"/>
  <c r="J116" i="8" s="1"/>
  <c r="N116" i="8" s="1"/>
  <c r="M116" i="8"/>
  <c r="O116" i="8" a="1"/>
  <c r="O116" i="8" s="1"/>
  <c r="G117" i="8" a="1"/>
  <c r="G117" i="8" s="1"/>
  <c r="H117" i="8" a="1"/>
  <c r="H117" i="8"/>
  <c r="M117" i="8" s="1"/>
  <c r="J117" i="8" a="1"/>
  <c r="J117" i="8" s="1"/>
  <c r="N117" i="8" s="1"/>
  <c r="O117" i="8" a="1"/>
  <c r="O117" i="8" s="1"/>
  <c r="G118" i="8" a="1"/>
  <c r="G118" i="8"/>
  <c r="L118" i="8" s="1"/>
  <c r="H118" i="8" a="1"/>
  <c r="H118" i="8"/>
  <c r="M118" i="8" s="1"/>
  <c r="I118" i="8" a="1"/>
  <c r="I118" i="8"/>
  <c r="K118" i="8" s="1"/>
  <c r="J118" i="8" a="1"/>
  <c r="J118" i="8" s="1"/>
  <c r="N118" i="8" s="1"/>
  <c r="O118" i="8" a="1"/>
  <c r="O118" i="8" s="1"/>
  <c r="G119" i="8" a="1"/>
  <c r="G119" i="8" s="1"/>
  <c r="H119" i="8" a="1"/>
  <c r="H119" i="8" s="1"/>
  <c r="J119" i="8" a="1"/>
  <c r="J119" i="8" s="1"/>
  <c r="N119" i="8" s="1"/>
  <c r="G120" i="8" a="1"/>
  <c r="G120" i="8"/>
  <c r="H120" i="8" a="1"/>
  <c r="H120" i="8" s="1"/>
  <c r="J120" i="8" a="1"/>
  <c r="J120" i="8" s="1"/>
  <c r="N120" i="8"/>
  <c r="G121" i="8" a="1"/>
  <c r="G121" i="8" s="1"/>
  <c r="H121" i="8" a="1"/>
  <c r="H121" i="8" s="1"/>
  <c r="J121" i="8" a="1"/>
  <c r="J121" i="8" s="1"/>
  <c r="N121" i="8" s="1"/>
  <c r="G122" i="8" a="1"/>
  <c r="G122" i="8" s="1"/>
  <c r="L122" i="8" s="1"/>
  <c r="H122" i="8" a="1"/>
  <c r="H122" i="8" s="1"/>
  <c r="J122" i="8" a="1"/>
  <c r="J122" i="8" s="1"/>
  <c r="N122" i="8" s="1"/>
  <c r="G123" i="8" a="1"/>
  <c r="G123" i="8" s="1"/>
  <c r="H123" i="8" a="1"/>
  <c r="H123" i="8" s="1"/>
  <c r="J123" i="8" a="1"/>
  <c r="J123" i="8" s="1"/>
  <c r="N123" i="8"/>
  <c r="G124" i="8" a="1"/>
  <c r="G124" i="8" s="1"/>
  <c r="H124" i="8" a="1"/>
  <c r="H124" i="8" s="1"/>
  <c r="J124" i="8" a="1"/>
  <c r="J124" i="8" s="1"/>
  <c r="N124" i="8" s="1"/>
  <c r="M124" i="8"/>
  <c r="O124" i="8" a="1"/>
  <c r="O124" i="8" s="1"/>
  <c r="G125" i="8" a="1"/>
  <c r="G125" i="8"/>
  <c r="L125" i="8" s="1"/>
  <c r="H125" i="8" a="1"/>
  <c r="H125" i="8" s="1"/>
  <c r="J125" i="8" a="1"/>
  <c r="J125" i="8"/>
  <c r="N125" i="8" s="1"/>
  <c r="G126" i="8" a="1"/>
  <c r="G126" i="8" s="1"/>
  <c r="H126" i="8" a="1"/>
  <c r="H126" i="8" s="1"/>
  <c r="J126" i="8" a="1"/>
  <c r="J126" i="8" s="1"/>
  <c r="N126" i="8" s="1"/>
  <c r="G127" i="8" a="1"/>
  <c r="G127" i="8" s="1"/>
  <c r="H127" i="8" a="1"/>
  <c r="H127" i="8" s="1"/>
  <c r="M127" i="8" s="1"/>
  <c r="J127" i="8" a="1"/>
  <c r="J127" i="8" s="1"/>
  <c r="N127" i="8" s="1"/>
  <c r="G128" i="8" a="1"/>
  <c r="G128" i="8" s="1"/>
  <c r="H128" i="8" a="1"/>
  <c r="H128" i="8" s="1"/>
  <c r="J128" i="8" a="1"/>
  <c r="J128" i="8" s="1"/>
  <c r="N128" i="8" s="1"/>
  <c r="G129" i="8" a="1"/>
  <c r="G129" i="8"/>
  <c r="L129" i="8" s="1"/>
  <c r="H129" i="8" a="1"/>
  <c r="H129" i="8" s="1"/>
  <c r="I129" i="8" a="1"/>
  <c r="I129" i="8" s="1"/>
  <c r="K129" i="8" s="1"/>
  <c r="J129" i="8" a="1"/>
  <c r="J129" i="8" s="1"/>
  <c r="N129" i="8" s="1"/>
  <c r="G130" i="8" a="1"/>
  <c r="G130" i="8" s="1"/>
  <c r="H130" i="8" a="1"/>
  <c r="H130" i="8" s="1"/>
  <c r="J130" i="8" a="1"/>
  <c r="J130" i="8" s="1"/>
  <c r="N130" i="8" s="1"/>
  <c r="G131" i="8" a="1"/>
  <c r="G131" i="8"/>
  <c r="H131" i="8" a="1"/>
  <c r="H131" i="8" s="1"/>
  <c r="J131" i="8" a="1"/>
  <c r="J131" i="8" s="1"/>
  <c r="N131" i="8" s="1"/>
  <c r="G132" i="8" a="1"/>
  <c r="G132" i="8" s="1"/>
  <c r="H132" i="8" a="1"/>
  <c r="H132" i="8"/>
  <c r="O132" i="8" s="1" a="1"/>
  <c r="J132" i="8" a="1"/>
  <c r="J132" i="8"/>
  <c r="N132" i="8"/>
  <c r="O132" i="8"/>
  <c r="G133" i="8" a="1"/>
  <c r="G133" i="8" s="1"/>
  <c r="H133" i="8" a="1"/>
  <c r="H133" i="8" s="1"/>
  <c r="O133" i="8" s="1" a="1"/>
  <c r="O133" i="8" s="1"/>
  <c r="J133" i="8" a="1"/>
  <c r="J133" i="8" s="1"/>
  <c r="N133" i="8" s="1"/>
  <c r="M133" i="8"/>
  <c r="G134" i="8" a="1"/>
  <c r="G134" i="8" s="1"/>
  <c r="H134" i="8" a="1"/>
  <c r="H134" i="8" s="1"/>
  <c r="O134" i="8" s="1" a="1"/>
  <c r="O134" i="8" s="1"/>
  <c r="J134" i="8" a="1"/>
  <c r="J134" i="8"/>
  <c r="N134" i="8" s="1"/>
  <c r="G135" i="8" a="1"/>
  <c r="G135" i="8" s="1"/>
  <c r="H135" i="8" a="1"/>
  <c r="H135" i="8" s="1"/>
  <c r="M135" i="8" s="1"/>
  <c r="J135" i="8" a="1"/>
  <c r="J135" i="8" s="1"/>
  <c r="N135" i="8" s="1"/>
  <c r="O135" i="8" a="1"/>
  <c r="O135" i="8" s="1"/>
  <c r="G136" i="8" a="1"/>
  <c r="G136" i="8" s="1"/>
  <c r="I136" i="8" s="1" a="1"/>
  <c r="I136" i="8" s="1"/>
  <c r="K136" i="8" s="1"/>
  <c r="H136" i="8" a="1"/>
  <c r="H136" i="8" s="1"/>
  <c r="J136" i="8" a="1"/>
  <c r="J136" i="8" s="1"/>
  <c r="N136" i="8" s="1"/>
  <c r="G137" i="8" a="1"/>
  <c r="G137" i="8"/>
  <c r="I137" i="8" s="1" a="1"/>
  <c r="I137" i="8" s="1"/>
  <c r="K137" i="8" s="1"/>
  <c r="H137" i="8" a="1"/>
  <c r="H137" i="8" s="1"/>
  <c r="J137" i="8" a="1"/>
  <c r="J137" i="8" s="1"/>
  <c r="N137" i="8" s="1"/>
  <c r="G138" i="8" a="1"/>
  <c r="G138" i="8" s="1"/>
  <c r="I138" i="8" s="1" a="1"/>
  <c r="I138" i="8" s="1"/>
  <c r="K138" i="8" s="1"/>
  <c r="H138" i="8" a="1"/>
  <c r="H138" i="8" s="1"/>
  <c r="M138" i="8" s="1"/>
  <c r="J138" i="8" a="1"/>
  <c r="J138" i="8"/>
  <c r="N138" i="8"/>
  <c r="G139" i="8" a="1"/>
  <c r="G139" i="8" s="1"/>
  <c r="I139" i="8" s="1" a="1"/>
  <c r="I139" i="8" s="1"/>
  <c r="K139" i="8" s="1"/>
  <c r="H139" i="8" a="1"/>
  <c r="H139" i="8"/>
  <c r="J139" i="8" a="1"/>
  <c r="J139" i="8" s="1"/>
  <c r="N139" i="8" s="1"/>
  <c r="G140" i="8" a="1"/>
  <c r="G140" i="8"/>
  <c r="L140" i="8" s="1"/>
  <c r="H140" i="8" a="1"/>
  <c r="H140" i="8" s="1"/>
  <c r="J140" i="8" a="1"/>
  <c r="J140" i="8" s="1"/>
  <c r="N140" i="8" s="1"/>
  <c r="G141" i="8" a="1"/>
  <c r="G141" i="8" s="1"/>
  <c r="H141" i="8" a="1"/>
  <c r="H141" i="8"/>
  <c r="M141" i="8" s="1"/>
  <c r="J141" i="8" a="1"/>
  <c r="J141" i="8" s="1"/>
  <c r="N141" i="8" s="1"/>
  <c r="G142" i="8" a="1"/>
  <c r="G142" i="8" s="1"/>
  <c r="I142" i="8" s="1" a="1"/>
  <c r="H142" i="8" a="1"/>
  <c r="H142" i="8"/>
  <c r="M142" i="8" s="1"/>
  <c r="I142" i="8"/>
  <c r="K142" i="8" s="1"/>
  <c r="J142" i="8" a="1"/>
  <c r="J142" i="8" s="1"/>
  <c r="N142" i="8"/>
  <c r="G143" i="8" a="1"/>
  <c r="G143" i="8" s="1"/>
  <c r="I143" i="8" s="1" a="1"/>
  <c r="I143" i="8" s="1"/>
  <c r="K143" i="8" s="1"/>
  <c r="H143" i="8" a="1"/>
  <c r="H143" i="8" s="1"/>
  <c r="J143" i="8" a="1"/>
  <c r="J143" i="8"/>
  <c r="N143" i="8" s="1"/>
  <c r="G144" i="8" a="1"/>
  <c r="G144" i="8"/>
  <c r="H144" i="8" a="1"/>
  <c r="H144" i="8" s="1"/>
  <c r="J144" i="8" a="1"/>
  <c r="J144" i="8" s="1"/>
  <c r="N144" i="8" s="1"/>
  <c r="G145" i="8" a="1"/>
  <c r="G145" i="8" s="1"/>
  <c r="L145" i="8" s="1"/>
  <c r="H145" i="8" a="1"/>
  <c r="H145" i="8" s="1"/>
  <c r="I145" i="8" a="1"/>
  <c r="I145" i="8" s="1"/>
  <c r="K145" i="8" s="1"/>
  <c r="J145" i="8" a="1"/>
  <c r="J145" i="8" s="1"/>
  <c r="N145" i="8" s="1"/>
  <c r="G146" i="8" a="1"/>
  <c r="G146" i="8" s="1"/>
  <c r="L146" i="8" s="1"/>
  <c r="H146" i="8" a="1"/>
  <c r="H146" i="8" s="1"/>
  <c r="M146" i="8" s="1"/>
  <c r="I146" i="8" a="1"/>
  <c r="I146" i="8" s="1"/>
  <c r="K146" i="8" s="1"/>
  <c r="J146" i="8" a="1"/>
  <c r="J146" i="8" s="1"/>
  <c r="N146" i="8" s="1"/>
  <c r="G147" i="8" a="1"/>
  <c r="G147" i="8"/>
  <c r="H147" i="8" a="1"/>
  <c r="H147" i="8"/>
  <c r="O147" i="8" s="1" a="1"/>
  <c r="O147" i="8" s="1"/>
  <c r="J147" i="8" a="1"/>
  <c r="J147" i="8" s="1"/>
  <c r="N147" i="8" s="1"/>
  <c r="G148" i="8" a="1"/>
  <c r="G148" i="8" s="1"/>
  <c r="H148" i="8" a="1"/>
  <c r="H148" i="8"/>
  <c r="J148" i="8" a="1"/>
  <c r="J148" i="8" s="1"/>
  <c r="N148" i="8" s="1"/>
  <c r="G149" i="8" a="1"/>
  <c r="G149" i="8" s="1"/>
  <c r="H149" i="8" a="1"/>
  <c r="H149" i="8" s="1"/>
  <c r="J149" i="8" a="1"/>
  <c r="J149" i="8" s="1"/>
  <c r="N149" i="8" s="1"/>
  <c r="G150" i="8" a="1"/>
  <c r="G150" i="8" s="1"/>
  <c r="H150" i="8" a="1"/>
  <c r="H150" i="8"/>
  <c r="O150" i="8" s="1" a="1"/>
  <c r="O150" i="8" s="1"/>
  <c r="J150" i="8" a="1"/>
  <c r="J150" i="8" s="1"/>
  <c r="N150" i="8" s="1"/>
  <c r="G151" i="8" a="1"/>
  <c r="G151" i="8" s="1"/>
  <c r="H151" i="8" a="1"/>
  <c r="H151" i="8"/>
  <c r="J151" i="8" a="1"/>
  <c r="J151" i="8" s="1"/>
  <c r="N151" i="8" s="1"/>
  <c r="G152" i="8" a="1"/>
  <c r="G152" i="8" s="1"/>
  <c r="H152" i="8" a="1"/>
  <c r="H152" i="8" s="1"/>
  <c r="O152" i="8" s="1" a="1"/>
  <c r="O152" i="8" s="1"/>
  <c r="J152" i="8" a="1"/>
  <c r="J152" i="8" s="1"/>
  <c r="M152" i="8"/>
  <c r="N152" i="8"/>
  <c r="G153" i="8" a="1"/>
  <c r="G153" i="8" s="1"/>
  <c r="H153" i="8" a="1"/>
  <c r="H153" i="8" s="1"/>
  <c r="J153" i="8" a="1"/>
  <c r="J153" i="8" s="1"/>
  <c r="N153" i="8" s="1"/>
  <c r="M153" i="8"/>
  <c r="G154" i="8" a="1"/>
  <c r="G154" i="8" s="1"/>
  <c r="H154" i="8" a="1"/>
  <c r="H154" i="8"/>
  <c r="O154" i="8" s="1" a="1"/>
  <c r="O154" i="8" s="1"/>
  <c r="J154" i="8" a="1"/>
  <c r="J154" i="8"/>
  <c r="N154" i="8" s="1"/>
  <c r="G155" i="8" a="1"/>
  <c r="G155" i="8" s="1"/>
  <c r="H155" i="8" a="1"/>
  <c r="H155" i="8" s="1"/>
  <c r="J155" i="8" a="1"/>
  <c r="J155" i="8"/>
  <c r="N155" i="8" s="1"/>
  <c r="G156" i="8" a="1"/>
  <c r="G156" i="8" s="1"/>
  <c r="H156" i="8" a="1"/>
  <c r="H156" i="8" s="1"/>
  <c r="M156" i="8" s="1"/>
  <c r="J156" i="8" a="1"/>
  <c r="J156" i="8" s="1"/>
  <c r="N156" i="8" s="1"/>
  <c r="G157" i="8" a="1"/>
  <c r="G157" i="8" s="1"/>
  <c r="H157" i="8" a="1"/>
  <c r="H157" i="8" s="1"/>
  <c r="J157" i="8" a="1"/>
  <c r="J157" i="8" s="1"/>
  <c r="N157" i="8" s="1"/>
  <c r="G158" i="8" a="1"/>
  <c r="G158" i="8"/>
  <c r="H158" i="8" a="1"/>
  <c r="H158" i="8" s="1"/>
  <c r="O158" i="8" s="1" a="1"/>
  <c r="O158" i="8" s="1"/>
  <c r="J158" i="8" a="1"/>
  <c r="J158" i="8" s="1"/>
  <c r="N158" i="8" s="1"/>
  <c r="M158" i="8"/>
  <c r="G159" i="8" a="1"/>
  <c r="G159" i="8" s="1"/>
  <c r="L159" i="8" s="1"/>
  <c r="H159" i="8" a="1"/>
  <c r="H159" i="8" s="1"/>
  <c r="I159" i="8" a="1"/>
  <c r="I159" i="8" s="1"/>
  <c r="K159" i="8" s="1"/>
  <c r="J159" i="8" a="1"/>
  <c r="J159" i="8" s="1"/>
  <c r="N159" i="8" s="1"/>
  <c r="G160" i="8" a="1"/>
  <c r="G160" i="8" s="1"/>
  <c r="H160" i="8" a="1"/>
  <c r="H160" i="8" s="1"/>
  <c r="J160" i="8" a="1"/>
  <c r="J160" i="8"/>
  <c r="N160" i="8" s="1"/>
  <c r="G161" i="8" a="1"/>
  <c r="G161" i="8" s="1"/>
  <c r="H161" i="8" a="1"/>
  <c r="H161" i="8" s="1"/>
  <c r="J161" i="8" a="1"/>
  <c r="J161" i="8"/>
  <c r="N161" i="8" s="1"/>
  <c r="G162" i="8" a="1"/>
  <c r="G162" i="8" s="1"/>
  <c r="I162" i="8" s="1" a="1"/>
  <c r="I162" i="8" s="1"/>
  <c r="K162" i="8" s="1"/>
  <c r="H162" i="8" a="1"/>
  <c r="H162" i="8" s="1"/>
  <c r="J162" i="8" a="1"/>
  <c r="J162" i="8" s="1"/>
  <c r="N162" i="8" s="1"/>
  <c r="L162" i="8"/>
  <c r="M162" i="8"/>
  <c r="G163" i="8" a="1"/>
  <c r="G163" i="8" s="1"/>
  <c r="H163" i="8" a="1"/>
  <c r="H163" i="8" s="1"/>
  <c r="M163" i="8" s="1"/>
  <c r="J163" i="8" a="1"/>
  <c r="J163" i="8"/>
  <c r="N163" i="8" s="1"/>
  <c r="G164" i="8" a="1"/>
  <c r="G164" i="8" s="1"/>
  <c r="I164" i="8" s="1" a="1"/>
  <c r="H164" i="8" a="1"/>
  <c r="H164" i="8" s="1"/>
  <c r="O164" i="8" s="1" a="1"/>
  <c r="O164" i="8" s="1"/>
  <c r="I164" i="8"/>
  <c r="K164" i="8" s="1"/>
  <c r="J164" i="8" a="1"/>
  <c r="J164" i="8" s="1"/>
  <c r="N164" i="8" s="1"/>
  <c r="L164" i="8"/>
  <c r="M164" i="8"/>
  <c r="G165" i="8" a="1"/>
  <c r="G165" i="8"/>
  <c r="I165" i="8" s="1" a="1"/>
  <c r="I165" i="8" s="1"/>
  <c r="K165" i="8" s="1"/>
  <c r="H165" i="8" a="1"/>
  <c r="H165" i="8"/>
  <c r="J165" i="8" a="1"/>
  <c r="J165" i="8"/>
  <c r="N165" i="8" s="1"/>
  <c r="L165" i="8"/>
  <c r="G166" i="8" a="1"/>
  <c r="G166" i="8" s="1"/>
  <c r="L166" i="8" s="1"/>
  <c r="H166" i="8" a="1"/>
  <c r="H166" i="8" s="1"/>
  <c r="O166" i="8" s="1" a="1"/>
  <c r="O166" i="8" s="1"/>
  <c r="J166" i="8" a="1"/>
  <c r="J166" i="8"/>
  <c r="N166" i="8" s="1"/>
  <c r="G167" i="8" a="1"/>
  <c r="G167" i="8" s="1"/>
  <c r="H167" i="8" a="1"/>
  <c r="H167" i="8"/>
  <c r="J167" i="8" a="1"/>
  <c r="J167" i="8" s="1"/>
  <c r="N167" i="8" s="1"/>
  <c r="G168" i="8" a="1"/>
  <c r="G168" i="8"/>
  <c r="H168" i="8" a="1"/>
  <c r="H168" i="8" s="1"/>
  <c r="J168" i="8" a="1"/>
  <c r="J168" i="8" s="1"/>
  <c r="N168" i="8" s="1"/>
  <c r="G169" i="8" a="1"/>
  <c r="G169" i="8" s="1"/>
  <c r="H169" i="8" a="1"/>
  <c r="H169" i="8" s="1"/>
  <c r="O169" i="8" s="1" a="1"/>
  <c r="O169" i="8" s="1"/>
  <c r="J169" i="8" a="1"/>
  <c r="J169" i="8" s="1"/>
  <c r="N169" i="8" s="1"/>
  <c r="M169" i="8"/>
  <c r="G170" i="8" a="1"/>
  <c r="G170" i="8" s="1"/>
  <c r="L170" i="8" s="1"/>
  <c r="H170" i="8" a="1"/>
  <c r="H170" i="8"/>
  <c r="I170" i="8" a="1"/>
  <c r="I170" i="8" s="1"/>
  <c r="K170" i="8" s="1"/>
  <c r="J170" i="8" a="1"/>
  <c r="J170" i="8" s="1"/>
  <c r="N170" i="8" s="1"/>
  <c r="G171" i="8" a="1"/>
  <c r="G171" i="8"/>
  <c r="H171" i="8" a="1"/>
  <c r="H171" i="8"/>
  <c r="M171" i="8" s="1"/>
  <c r="J171" i="8" a="1"/>
  <c r="J171" i="8"/>
  <c r="N171" i="8" s="1"/>
  <c r="G172" i="8" a="1"/>
  <c r="G172" i="8" s="1"/>
  <c r="H172" i="8" a="1"/>
  <c r="H172" i="8" s="1"/>
  <c r="M172" i="8" s="1"/>
  <c r="J172" i="8" a="1"/>
  <c r="J172" i="8" s="1"/>
  <c r="N172" i="8"/>
  <c r="O172" i="8" a="1"/>
  <c r="O172" i="8" s="1"/>
  <c r="G173" i="8" a="1"/>
  <c r="G173" i="8" s="1"/>
  <c r="I173" i="8" s="1" a="1"/>
  <c r="H173" i="8" a="1"/>
  <c r="H173" i="8" s="1"/>
  <c r="O173" i="8" s="1" a="1"/>
  <c r="O173" i="8" s="1"/>
  <c r="I173" i="8"/>
  <c r="K173" i="8" s="1"/>
  <c r="J173" i="8" a="1"/>
  <c r="J173" i="8" s="1"/>
  <c r="N173" i="8"/>
  <c r="G174" i="8" a="1"/>
  <c r="G174" i="8" s="1"/>
  <c r="H174" i="8" a="1"/>
  <c r="H174" i="8" s="1"/>
  <c r="I174" i="8" a="1"/>
  <c r="I174" i="8" s="1"/>
  <c r="K174" i="8" s="1"/>
  <c r="J174" i="8" a="1"/>
  <c r="J174" i="8"/>
  <c r="N174" i="8" s="1"/>
  <c r="L174" i="8"/>
  <c r="G175" i="8" a="1"/>
  <c r="G175" i="8" s="1"/>
  <c r="I175" i="8" s="1" a="1"/>
  <c r="I175" i="8" s="1"/>
  <c r="K175" i="8" s="1"/>
  <c r="H175" i="8" a="1"/>
  <c r="H175" i="8" s="1"/>
  <c r="O175" i="8" s="1" a="1"/>
  <c r="O175" i="8" s="1"/>
  <c r="J175" i="8" a="1"/>
  <c r="J175" i="8" s="1"/>
  <c r="N175" i="8" s="1"/>
  <c r="G176" i="8" a="1"/>
  <c r="G176" i="8" s="1"/>
  <c r="I176" i="8" s="1" a="1"/>
  <c r="I176" i="8" s="1"/>
  <c r="K176" i="8" s="1"/>
  <c r="H176" i="8" a="1"/>
  <c r="H176" i="8"/>
  <c r="J176" i="8" a="1"/>
  <c r="J176" i="8" s="1"/>
  <c r="N176" i="8" s="1"/>
  <c r="L176" i="8"/>
  <c r="G177" i="8" a="1"/>
  <c r="G177" i="8" s="1"/>
  <c r="H177" i="8" a="1"/>
  <c r="H177" i="8"/>
  <c r="J177" i="8" a="1"/>
  <c r="J177" i="8"/>
  <c r="N177" i="8" s="1"/>
  <c r="G178" i="8" a="1"/>
  <c r="G178" i="8"/>
  <c r="L178" i="8" s="1"/>
  <c r="H178" i="8" a="1"/>
  <c r="H178" i="8" s="1"/>
  <c r="I178" i="8" a="1"/>
  <c r="I178" i="8" s="1"/>
  <c r="K178" i="8" s="1"/>
  <c r="J178" i="8" a="1"/>
  <c r="J178" i="8" s="1"/>
  <c r="N178" i="8" s="1"/>
  <c r="G179" i="8" a="1"/>
  <c r="G179" i="8" s="1"/>
  <c r="I179" i="8" s="1" a="1"/>
  <c r="I179" i="8" s="1"/>
  <c r="K179" i="8" s="1"/>
  <c r="H179" i="8" a="1"/>
  <c r="H179" i="8" s="1"/>
  <c r="J179" i="8" a="1"/>
  <c r="J179" i="8" s="1"/>
  <c r="N179" i="8" s="1"/>
  <c r="G180" i="8" a="1"/>
  <c r="G180" i="8"/>
  <c r="H180" i="8" a="1"/>
  <c r="H180" i="8" s="1"/>
  <c r="M180" i="8" s="1"/>
  <c r="J180" i="8" a="1"/>
  <c r="J180" i="8"/>
  <c r="N180" i="8" s="1"/>
  <c r="G181" i="8" a="1"/>
  <c r="G181" i="8" s="1"/>
  <c r="L181" i="8" s="1"/>
  <c r="H181" i="8" a="1"/>
  <c r="H181" i="8" s="1"/>
  <c r="M181" i="8" s="1"/>
  <c r="J181" i="8" a="1"/>
  <c r="J181" i="8"/>
  <c r="N181" i="8" s="1"/>
  <c r="G182" i="8" a="1"/>
  <c r="G182" i="8"/>
  <c r="I182" i="8" s="1" a="1"/>
  <c r="I182" i="8" s="1"/>
  <c r="K182" i="8" s="1"/>
  <c r="H182" i="8" a="1"/>
  <c r="H182" i="8" s="1"/>
  <c r="M182" i="8" s="1"/>
  <c r="J182" i="8" a="1"/>
  <c r="J182" i="8" s="1"/>
  <c r="N182" i="8" s="1"/>
  <c r="G183" i="8" a="1"/>
  <c r="G183" i="8"/>
  <c r="H183" i="8" a="1"/>
  <c r="H183" i="8" s="1"/>
  <c r="J183" i="8" a="1"/>
  <c r="J183" i="8" s="1"/>
  <c r="N183" i="8" s="1"/>
  <c r="G184" i="8" a="1"/>
  <c r="G184" i="8" s="1"/>
  <c r="H184" i="8" a="1"/>
  <c r="H184" i="8" s="1"/>
  <c r="J184" i="8" a="1"/>
  <c r="J184" i="8" s="1"/>
  <c r="N184" i="8" s="1"/>
  <c r="G185" i="8" a="1"/>
  <c r="G185" i="8" s="1"/>
  <c r="H185" i="8" a="1"/>
  <c r="H185" i="8" s="1"/>
  <c r="O185" i="8" s="1" a="1"/>
  <c r="O185" i="8" s="1"/>
  <c r="I185" i="8" a="1"/>
  <c r="I185" i="8" s="1"/>
  <c r="K185" i="8" s="1"/>
  <c r="J185" i="8" a="1"/>
  <c r="J185" i="8" s="1"/>
  <c r="N185" i="8" s="1"/>
  <c r="L185" i="8"/>
  <c r="G186" i="8" a="1"/>
  <c r="G186" i="8" s="1"/>
  <c r="L186" i="8" s="1"/>
  <c r="H186" i="8" a="1"/>
  <c r="H186" i="8" s="1"/>
  <c r="I186" i="8" a="1"/>
  <c r="I186" i="8" s="1"/>
  <c r="K186" i="8" s="1"/>
  <c r="J186" i="8" a="1"/>
  <c r="J186" i="8"/>
  <c r="N186" i="8" s="1"/>
  <c r="G187" i="8" a="1"/>
  <c r="G187" i="8"/>
  <c r="H187" i="8" a="1"/>
  <c r="H187" i="8" s="1"/>
  <c r="M187" i="8" s="1"/>
  <c r="J187" i="8" a="1"/>
  <c r="J187" i="8" s="1"/>
  <c r="N187" i="8" s="1"/>
  <c r="G188" i="8" a="1"/>
  <c r="G188" i="8" s="1"/>
  <c r="I188" i="8" s="1" a="1"/>
  <c r="H188" i="8" a="1"/>
  <c r="H188" i="8" s="1"/>
  <c r="I188" i="8"/>
  <c r="K188" i="8" s="1"/>
  <c r="J188" i="8" a="1"/>
  <c r="J188" i="8" s="1"/>
  <c r="N188" i="8" s="1"/>
  <c r="G189" i="8" a="1"/>
  <c r="G189" i="8" s="1"/>
  <c r="H189" i="8" a="1"/>
  <c r="H189" i="8" s="1"/>
  <c r="O189" i="8" s="1" a="1"/>
  <c r="O189" i="8" s="1"/>
  <c r="J189" i="8" a="1"/>
  <c r="J189" i="8" s="1"/>
  <c r="N189" i="8" s="1"/>
  <c r="G190" i="8" a="1"/>
  <c r="G190" i="8" s="1"/>
  <c r="L190" i="8" s="1"/>
  <c r="H190" i="8" a="1"/>
  <c r="H190" i="8" s="1"/>
  <c r="J190" i="8" a="1"/>
  <c r="J190" i="8" s="1"/>
  <c r="N190" i="8" s="1"/>
  <c r="G191" i="8" a="1"/>
  <c r="G191" i="8"/>
  <c r="H191" i="8" a="1"/>
  <c r="H191" i="8" s="1"/>
  <c r="J191" i="8" a="1"/>
  <c r="J191" i="8"/>
  <c r="N191" i="8" s="1"/>
  <c r="G192" i="8" a="1"/>
  <c r="G192" i="8"/>
  <c r="I192" i="8" s="1" a="1"/>
  <c r="I192" i="8" s="1"/>
  <c r="K192" i="8" s="1"/>
  <c r="H192" i="8" a="1"/>
  <c r="H192" i="8" s="1"/>
  <c r="M192" i="8" s="1"/>
  <c r="J192" i="8" a="1"/>
  <c r="J192" i="8"/>
  <c r="N192" i="8" s="1"/>
  <c r="L192" i="8"/>
  <c r="G193" i="8" a="1"/>
  <c r="G193" i="8" s="1"/>
  <c r="I193" i="8" s="1" a="1"/>
  <c r="H193" i="8" a="1"/>
  <c r="H193" i="8" s="1"/>
  <c r="M193" i="8" s="1"/>
  <c r="I193" i="8"/>
  <c r="K193" i="8" s="1"/>
  <c r="J193" i="8" a="1"/>
  <c r="J193" i="8"/>
  <c r="N193" i="8" s="1"/>
  <c r="O193" i="8" a="1"/>
  <c r="O193" i="8" s="1"/>
  <c r="G194" i="8" a="1"/>
  <c r="G194" i="8" s="1"/>
  <c r="I194" i="8" s="1" a="1"/>
  <c r="I194" i="8" s="1"/>
  <c r="K194" i="8" s="1"/>
  <c r="H194" i="8" a="1"/>
  <c r="H194" i="8" s="1"/>
  <c r="J194" i="8" a="1"/>
  <c r="J194" i="8" s="1"/>
  <c r="N194" i="8" s="1"/>
  <c r="L194" i="8"/>
  <c r="G195" i="8" a="1"/>
  <c r="G195" i="8" s="1"/>
  <c r="H195" i="8" a="1"/>
  <c r="H195" i="8"/>
  <c r="M195" i="8" s="1"/>
  <c r="J195" i="8" a="1"/>
  <c r="J195" i="8"/>
  <c r="N195" i="8" s="1"/>
  <c r="G196" i="8" a="1"/>
  <c r="G196" i="8" s="1"/>
  <c r="L196" i="8" s="1"/>
  <c r="H196" i="8" a="1"/>
  <c r="H196" i="8" s="1"/>
  <c r="O196" i="8" s="1" a="1"/>
  <c r="O196" i="8" s="1"/>
  <c r="J196" i="8" a="1"/>
  <c r="J196" i="8"/>
  <c r="N196" i="8" s="1"/>
  <c r="G197" i="8" a="1"/>
  <c r="G197" i="8" s="1"/>
  <c r="L197" i="8" s="1"/>
  <c r="H197" i="8" a="1"/>
  <c r="H197" i="8" s="1"/>
  <c r="J197" i="8" a="1"/>
  <c r="J197" i="8"/>
  <c r="N197" i="8" s="1"/>
  <c r="G198" i="8" a="1"/>
  <c r="G198" i="8"/>
  <c r="H198" i="8" a="1"/>
  <c r="H198" i="8"/>
  <c r="M198" i="8" s="1"/>
  <c r="J198" i="8" a="1"/>
  <c r="J198" i="8" s="1"/>
  <c r="N198" i="8" s="1"/>
  <c r="G199" i="8" a="1"/>
  <c r="G199" i="8" s="1"/>
  <c r="I199" i="8" s="1" a="1"/>
  <c r="I199" i="8" s="1"/>
  <c r="K199" i="8" s="1"/>
  <c r="H199" i="8" a="1"/>
  <c r="H199" i="8"/>
  <c r="M199" i="8" s="1"/>
  <c r="J199" i="8" a="1"/>
  <c r="J199" i="8" s="1"/>
  <c r="N199" i="8" s="1"/>
  <c r="L199" i="8"/>
  <c r="G200" i="8" a="1"/>
  <c r="G200" i="8" s="1"/>
  <c r="H200" i="8" a="1"/>
  <c r="H200" i="8" s="1"/>
  <c r="J200" i="8" a="1"/>
  <c r="J200" i="8"/>
  <c r="N200" i="8" s="1"/>
  <c r="G201" i="8" a="1"/>
  <c r="G201" i="8" s="1"/>
  <c r="L201" i="8" s="1"/>
  <c r="H201" i="8" a="1"/>
  <c r="H201" i="8" s="1"/>
  <c r="O201" i="8" s="1" a="1"/>
  <c r="O201" i="8" s="1"/>
  <c r="J201" i="8" a="1"/>
  <c r="J201" i="8" s="1"/>
  <c r="N201" i="8" s="1"/>
  <c r="G202" i="8" a="1"/>
  <c r="G202" i="8"/>
  <c r="L202" i="8" s="1"/>
  <c r="H202" i="8" a="1"/>
  <c r="H202" i="8" s="1"/>
  <c r="J202" i="8" a="1"/>
  <c r="J202" i="8" s="1"/>
  <c r="N202" i="8" s="1"/>
  <c r="G203" i="8" a="1"/>
  <c r="G203" i="8" s="1"/>
  <c r="L203" i="8" s="1"/>
  <c r="H203" i="8" a="1"/>
  <c r="H203" i="8" s="1"/>
  <c r="M203" i="8" s="1"/>
  <c r="J203" i="8" a="1"/>
  <c r="J203" i="8"/>
  <c r="N203" i="8" s="1"/>
  <c r="G204" i="8" a="1"/>
  <c r="G204" i="8"/>
  <c r="I204" i="8" s="1" a="1"/>
  <c r="H204" i="8" a="1"/>
  <c r="H204" i="8" s="1"/>
  <c r="M204" i="8" s="1"/>
  <c r="I204" i="8"/>
  <c r="K204" i="8" s="1"/>
  <c r="J204" i="8" a="1"/>
  <c r="J204" i="8"/>
  <c r="N204" i="8" s="1"/>
  <c r="G205" i="8" a="1"/>
  <c r="G205" i="8" s="1"/>
  <c r="H205" i="8" a="1"/>
  <c r="H205" i="8"/>
  <c r="O205" i="8" s="1" a="1"/>
  <c r="O205" i="8" s="1"/>
  <c r="J205" i="8" a="1"/>
  <c r="J205" i="8" s="1"/>
  <c r="N205" i="8" s="1"/>
  <c r="G206" i="8" a="1"/>
  <c r="G206" i="8" s="1"/>
  <c r="H206" i="8" a="1"/>
  <c r="H206" i="8"/>
  <c r="M206" i="8" s="1"/>
  <c r="J206" i="8" a="1"/>
  <c r="J206" i="8" s="1"/>
  <c r="N206" i="8" s="1"/>
  <c r="G207" i="8" a="1"/>
  <c r="G207" i="8" s="1"/>
  <c r="H207" i="8" a="1"/>
  <c r="H207" i="8" s="1"/>
  <c r="M207" i="8" s="1"/>
  <c r="J207" i="8" a="1"/>
  <c r="J207" i="8"/>
  <c r="N207" i="8"/>
  <c r="G208" i="8" a="1"/>
  <c r="G208" i="8" s="1"/>
  <c r="I208" i="8" s="1" a="1"/>
  <c r="I208" i="8" s="1"/>
  <c r="K208" i="8" s="1"/>
  <c r="H208" i="8" a="1"/>
  <c r="H208" i="8"/>
  <c r="J208" i="8" a="1"/>
  <c r="J208" i="8" s="1"/>
  <c r="N208" i="8" s="1"/>
  <c r="L208" i="8"/>
  <c r="G209" i="8" a="1"/>
  <c r="G209" i="8" s="1"/>
  <c r="I209" i="8" s="1" a="1"/>
  <c r="I209" i="8" s="1"/>
  <c r="K209" i="8" s="1"/>
  <c r="H209" i="8" a="1"/>
  <c r="H209" i="8"/>
  <c r="J209" i="8" a="1"/>
  <c r="J209" i="8" s="1"/>
  <c r="N209" i="8" s="1"/>
  <c r="L209" i="8"/>
  <c r="G210" i="8" a="1"/>
  <c r="G210" i="8" s="1"/>
  <c r="I210" i="8" s="1" a="1"/>
  <c r="I210" i="8" s="1"/>
  <c r="K210" i="8" s="1"/>
  <c r="H210" i="8" a="1"/>
  <c r="H210" i="8" s="1"/>
  <c r="J210" i="8" a="1"/>
  <c r="J210" i="8" s="1"/>
  <c r="N210" i="8" s="1"/>
  <c r="G211" i="8" a="1"/>
  <c r="G211" i="8" s="1"/>
  <c r="I211" i="8" s="1" a="1"/>
  <c r="I211" i="8" s="1"/>
  <c r="K211" i="8" s="1"/>
  <c r="H211" i="8" a="1"/>
  <c r="H211" i="8" s="1"/>
  <c r="J211" i="8" a="1"/>
  <c r="J211" i="8" s="1"/>
  <c r="N211" i="8" s="1"/>
  <c r="G212" i="8" a="1"/>
  <c r="G212" i="8" s="1"/>
  <c r="L212" i="8" s="1"/>
  <c r="H212" i="8" a="1"/>
  <c r="H212" i="8"/>
  <c r="O212" i="8" s="1" a="1"/>
  <c r="O212" i="8" s="1"/>
  <c r="J212" i="8" a="1"/>
  <c r="J212" i="8"/>
  <c r="N212" i="8"/>
  <c r="G213" i="8" a="1"/>
  <c r="G213" i="8" s="1"/>
  <c r="H213" i="8" a="1"/>
  <c r="H213" i="8"/>
  <c r="J213" i="8" a="1"/>
  <c r="J213" i="8"/>
  <c r="N213" i="8"/>
  <c r="G214" i="8" a="1"/>
  <c r="G214" i="8" s="1"/>
  <c r="H214" i="8" a="1"/>
  <c r="H214" i="8" s="1"/>
  <c r="M214" i="8" s="1"/>
  <c r="J214" i="8" a="1"/>
  <c r="J214" i="8"/>
  <c r="N214" i="8" s="1"/>
  <c r="G215" i="8" a="1"/>
  <c r="G215" i="8"/>
  <c r="H215" i="8" a="1"/>
  <c r="H215" i="8" s="1"/>
  <c r="J215" i="8" a="1"/>
  <c r="J215" i="8" s="1"/>
  <c r="N215" i="8" s="1"/>
  <c r="G216" i="8" a="1"/>
  <c r="G216" i="8"/>
  <c r="H216" i="8" a="1"/>
  <c r="H216" i="8" s="1"/>
  <c r="I216" i="8" a="1"/>
  <c r="I216" i="8" s="1"/>
  <c r="K216" i="8" s="1"/>
  <c r="J216" i="8" a="1"/>
  <c r="J216" i="8" s="1"/>
  <c r="N216" i="8" s="1"/>
  <c r="L216" i="8"/>
  <c r="G217" i="8" a="1"/>
  <c r="G217" i="8" s="1"/>
  <c r="H217" i="8" a="1"/>
  <c r="H217" i="8" s="1"/>
  <c r="J217" i="8" a="1"/>
  <c r="J217" i="8" s="1"/>
  <c r="N217" i="8" s="1"/>
  <c r="G218" i="8" a="1"/>
  <c r="G218" i="8" s="1"/>
  <c r="H218" i="8" a="1"/>
  <c r="H218" i="8" s="1"/>
  <c r="J218" i="8" a="1"/>
  <c r="J218" i="8"/>
  <c r="N218" i="8" s="1"/>
  <c r="G219" i="8" a="1"/>
  <c r="G219" i="8" s="1"/>
  <c r="H219" i="8" a="1"/>
  <c r="H219" i="8"/>
  <c r="J219" i="8" a="1"/>
  <c r="J219" i="8" s="1"/>
  <c r="N219" i="8" s="1"/>
  <c r="G220" i="8" a="1"/>
  <c r="G220" i="8" s="1"/>
  <c r="H220" i="8" a="1"/>
  <c r="H220" i="8" s="1"/>
  <c r="M220" i="8" s="1"/>
  <c r="J220" i="8" a="1"/>
  <c r="J220" i="8" s="1"/>
  <c r="N220" i="8" s="1"/>
  <c r="G221" i="8" a="1"/>
  <c r="G221" i="8" s="1"/>
  <c r="I221" i="8" s="1" a="1"/>
  <c r="H221" i="8" a="1"/>
  <c r="H221" i="8" s="1"/>
  <c r="I221" i="8"/>
  <c r="K221" i="8" s="1"/>
  <c r="J221" i="8" a="1"/>
  <c r="J221" i="8" s="1"/>
  <c r="N221" i="8" s="1"/>
  <c r="L221" i="8"/>
  <c r="G222" i="8" a="1"/>
  <c r="G222" i="8" s="1"/>
  <c r="H222" i="8" a="1"/>
  <c r="H222" i="8" s="1"/>
  <c r="O222" i="8" s="1" a="1"/>
  <c r="O222" i="8" s="1"/>
  <c r="J222" i="8" a="1"/>
  <c r="J222" i="8" s="1"/>
  <c r="N222" i="8" s="1"/>
  <c r="M222" i="8"/>
  <c r="G223" i="8" a="1"/>
  <c r="G223" i="8" s="1"/>
  <c r="L223" i="8" s="1"/>
  <c r="H223" i="8" a="1"/>
  <c r="H223" i="8" s="1"/>
  <c r="O223" i="8" s="1" a="1"/>
  <c r="O223" i="8" s="1"/>
  <c r="I223" i="8" a="1"/>
  <c r="I223" i="8" s="1"/>
  <c r="K223" i="8" s="1"/>
  <c r="J223" i="8" a="1"/>
  <c r="J223" i="8"/>
  <c r="N223" i="8" s="1"/>
  <c r="G224" i="8" a="1"/>
  <c r="G224" i="8" s="1"/>
  <c r="L224" i="8" s="1"/>
  <c r="H224" i="8" a="1"/>
  <c r="H224" i="8" s="1"/>
  <c r="J224" i="8" a="1"/>
  <c r="J224" i="8"/>
  <c r="N224" i="8" s="1"/>
  <c r="G225" i="8" a="1"/>
  <c r="G225" i="8" s="1"/>
  <c r="H225" i="8" a="1"/>
  <c r="H225" i="8" s="1"/>
  <c r="M225" i="8" s="1"/>
  <c r="J225" i="8" a="1"/>
  <c r="J225" i="8"/>
  <c r="N225" i="8" s="1"/>
  <c r="O225" i="8" a="1"/>
  <c r="O225" i="8" s="1"/>
  <c r="G226" i="8" a="1"/>
  <c r="G226" i="8" s="1"/>
  <c r="I226" i="8" s="1" a="1"/>
  <c r="I226" i="8" s="1"/>
  <c r="K226" i="8" s="1"/>
  <c r="H226" i="8" a="1"/>
  <c r="H226" i="8" s="1"/>
  <c r="M226" i="8" s="1"/>
  <c r="J226" i="8" a="1"/>
  <c r="J226" i="8"/>
  <c r="N226" i="8" s="1"/>
  <c r="L226" i="8"/>
  <c r="G227" i="8" a="1"/>
  <c r="G227" i="8" s="1"/>
  <c r="H227" i="8" a="1"/>
  <c r="H227" i="8" s="1"/>
  <c r="J227" i="8" a="1"/>
  <c r="J227" i="8" s="1"/>
  <c r="N227" i="8" s="1"/>
  <c r="G228" i="8" a="1"/>
  <c r="G228" i="8"/>
  <c r="H228" i="8" a="1"/>
  <c r="H228" i="8"/>
  <c r="J228" i="8" a="1"/>
  <c r="J228" i="8"/>
  <c r="N228" i="8" s="1"/>
  <c r="M228" i="8"/>
  <c r="O228" i="8" a="1"/>
  <c r="O228" i="8" s="1"/>
  <c r="G229" i="8" a="1"/>
  <c r="G229" i="8" s="1"/>
  <c r="H229" i="8" a="1"/>
  <c r="H229" i="8"/>
  <c r="I229" i="8" a="1"/>
  <c r="I229" i="8" s="1"/>
  <c r="J229" i="8" a="1"/>
  <c r="J229" i="8"/>
  <c r="N229" i="8" s="1"/>
  <c r="K229" i="8"/>
  <c r="L229" i="8"/>
  <c r="G230" i="8" a="1"/>
  <c r="G230" i="8" s="1"/>
  <c r="L230" i="8" s="1"/>
  <c r="H230" i="8" a="1"/>
  <c r="H230" i="8" s="1"/>
  <c r="J230" i="8" a="1"/>
  <c r="J230" i="8" s="1"/>
  <c r="N230" i="8" s="1"/>
  <c r="G231" i="8" a="1"/>
  <c r="G231" i="8" s="1"/>
  <c r="H231" i="8" a="1"/>
  <c r="H231" i="8"/>
  <c r="J231" i="8" a="1"/>
  <c r="J231" i="8" s="1"/>
  <c r="N231" i="8" s="1"/>
  <c r="G232" i="8" a="1"/>
  <c r="G232" i="8" s="1"/>
  <c r="H232" i="8" a="1"/>
  <c r="H232" i="8" s="1"/>
  <c r="O232" i="8" s="1" a="1"/>
  <c r="O232" i="8" s="1"/>
  <c r="J232" i="8" a="1"/>
  <c r="J232" i="8"/>
  <c r="M232" i="8"/>
  <c r="N232" i="8"/>
  <c r="G233" i="8" a="1"/>
  <c r="G233" i="8" s="1"/>
  <c r="I233" i="8" s="1" a="1"/>
  <c r="I233" i="8" s="1"/>
  <c r="K233" i="8" s="1"/>
  <c r="H233" i="8" a="1"/>
  <c r="H233" i="8"/>
  <c r="J233" i="8" a="1"/>
  <c r="J233" i="8" s="1"/>
  <c r="N233" i="8" s="1"/>
  <c r="G234" i="8" a="1"/>
  <c r="G234" i="8" s="1"/>
  <c r="H234" i="8" a="1"/>
  <c r="H234" i="8" s="1"/>
  <c r="M234" i="8" s="1"/>
  <c r="J234" i="8" a="1"/>
  <c r="J234" i="8" s="1"/>
  <c r="N234" i="8" s="1"/>
  <c r="O234" i="8" a="1"/>
  <c r="O234" i="8" s="1"/>
  <c r="G235" i="8" a="1"/>
  <c r="G235" i="8"/>
  <c r="I235" i="8" s="1" a="1"/>
  <c r="I235" i="8" s="1"/>
  <c r="K235" i="8" s="1"/>
  <c r="H235" i="8" a="1"/>
  <c r="H235" i="8"/>
  <c r="J235" i="8" a="1"/>
  <c r="J235" i="8" s="1"/>
  <c r="N235" i="8" s="1"/>
  <c r="L235" i="8"/>
  <c r="M235" i="8"/>
  <c r="G236" i="8" a="1"/>
  <c r="G236" i="8" s="1"/>
  <c r="H236" i="8" a="1"/>
  <c r="H236" i="8" s="1"/>
  <c r="J236" i="8" a="1"/>
  <c r="J236" i="8" s="1"/>
  <c r="N236" i="8" s="1"/>
  <c r="G237" i="8" a="1"/>
  <c r="G237" i="8"/>
  <c r="I237" i="8" s="1" a="1"/>
  <c r="I237" i="8" s="1"/>
  <c r="K237" i="8" s="1"/>
  <c r="H237" i="8" a="1"/>
  <c r="H237" i="8"/>
  <c r="J237" i="8" a="1"/>
  <c r="J237" i="8" s="1"/>
  <c r="N237" i="8" s="1"/>
  <c r="L237" i="8"/>
  <c r="M237" i="8"/>
  <c r="O237" i="8" a="1"/>
  <c r="O237" i="8" s="1"/>
  <c r="G238" i="8" a="1"/>
  <c r="G238" i="8" s="1"/>
  <c r="I238" i="8" s="1" a="1"/>
  <c r="I238" i="8" s="1"/>
  <c r="K238" i="8" s="1"/>
  <c r="H238" i="8" a="1"/>
  <c r="H238" i="8"/>
  <c r="J238" i="8" a="1"/>
  <c r="J238" i="8" s="1"/>
  <c r="N238" i="8" s="1"/>
  <c r="L238" i="8"/>
  <c r="G239" i="8" a="1"/>
  <c r="G239" i="8" s="1"/>
  <c r="H239" i="8" a="1"/>
  <c r="H239" i="8"/>
  <c r="J239" i="8" a="1"/>
  <c r="J239" i="8" s="1"/>
  <c r="N239" i="8" s="1"/>
  <c r="G240" i="8" a="1"/>
  <c r="G240" i="8" s="1"/>
  <c r="I240" i="8" s="1" a="1"/>
  <c r="I240" i="8" s="1"/>
  <c r="K240" i="8" s="1"/>
  <c r="H240" i="8" a="1"/>
  <c r="H240" i="8"/>
  <c r="J240" i="8" a="1"/>
  <c r="J240" i="8" s="1"/>
  <c r="N240" i="8" s="1"/>
  <c r="L240" i="8"/>
  <c r="G241" i="8" a="1"/>
  <c r="G241" i="8" s="1"/>
  <c r="H241" i="8" a="1"/>
  <c r="H241" i="8" s="1"/>
  <c r="M241" i="8" s="1"/>
  <c r="J241" i="8" a="1"/>
  <c r="J241" i="8" s="1"/>
  <c r="N241" i="8"/>
  <c r="O241" i="8" a="1"/>
  <c r="O241" i="8" s="1"/>
  <c r="G242" i="8" a="1"/>
  <c r="G242" i="8"/>
  <c r="I242" i="8" s="1" a="1"/>
  <c r="I242" i="8" s="1"/>
  <c r="K242" i="8" s="1"/>
  <c r="H242" i="8" a="1"/>
  <c r="H242" i="8" s="1"/>
  <c r="O242" i="8" s="1" a="1"/>
  <c r="O242" i="8" s="1"/>
  <c r="J242" i="8" a="1"/>
  <c r="J242" i="8"/>
  <c r="N242" i="8" s="1"/>
  <c r="M242" i="8"/>
  <c r="G243" i="8" a="1"/>
  <c r="G243" i="8"/>
  <c r="I243" i="8" s="1" a="1"/>
  <c r="I243" i="8" s="1"/>
  <c r="K243" i="8" s="1"/>
  <c r="H243" i="8" a="1"/>
  <c r="H243" i="8"/>
  <c r="J243" i="8" a="1"/>
  <c r="J243" i="8"/>
  <c r="N243" i="8" s="1"/>
  <c r="G244" i="8" a="1"/>
  <c r="G244" i="8" s="1"/>
  <c r="H244" i="8" a="1"/>
  <c r="H244" i="8" s="1"/>
  <c r="J244" i="8" a="1"/>
  <c r="J244" i="8" s="1"/>
  <c r="N244" i="8" s="1"/>
  <c r="G245" i="8" a="1"/>
  <c r="G245" i="8"/>
  <c r="L245" i="8" s="1"/>
  <c r="H245" i="8" a="1"/>
  <c r="H245" i="8" s="1"/>
  <c r="M245" i="8" s="1"/>
  <c r="I245" i="8" a="1"/>
  <c r="I245" i="8" s="1"/>
  <c r="K245" i="8" s="1"/>
  <c r="J245" i="8" a="1"/>
  <c r="J245" i="8" s="1"/>
  <c r="N245" i="8" s="1"/>
  <c r="G246" i="8" a="1"/>
  <c r="G246" i="8" s="1"/>
  <c r="H246" i="8" a="1"/>
  <c r="H246" i="8" s="1"/>
  <c r="M246" i="8" s="1"/>
  <c r="J246" i="8" a="1"/>
  <c r="J246" i="8"/>
  <c r="N246" i="8" s="1"/>
  <c r="G247" i="8" a="1"/>
  <c r="G247" i="8" s="1"/>
  <c r="H247" i="8" a="1"/>
  <c r="H247" i="8"/>
  <c r="I247" i="8" a="1"/>
  <c r="I247" i="8" s="1"/>
  <c r="J247" i="8" a="1"/>
  <c r="J247" i="8" s="1"/>
  <c r="N247" i="8" s="1"/>
  <c r="K247" i="8"/>
  <c r="L247" i="8"/>
  <c r="G248" i="8" a="1"/>
  <c r="G248" i="8"/>
  <c r="H248" i="8" a="1"/>
  <c r="H248" i="8" s="1"/>
  <c r="J248" i="8" a="1"/>
  <c r="J248" i="8" s="1"/>
  <c r="N248" i="8" s="1"/>
  <c r="G249" i="8" a="1"/>
  <c r="G249" i="8" s="1"/>
  <c r="H249" i="8" a="1"/>
  <c r="H249" i="8"/>
  <c r="O249" i="8" s="1" a="1"/>
  <c r="O249" i="8" s="1"/>
  <c r="J249" i="8" a="1"/>
  <c r="J249" i="8"/>
  <c r="N249" i="8" s="1"/>
  <c r="G250" i="8" a="1"/>
  <c r="G250" i="8" s="1"/>
  <c r="H250" i="8" a="1"/>
  <c r="H250" i="8" s="1"/>
  <c r="O250" i="8" s="1" a="1"/>
  <c r="O250" i="8" s="1"/>
  <c r="J250" i="8" a="1"/>
  <c r="J250" i="8" s="1"/>
  <c r="N250" i="8" s="1"/>
  <c r="M250" i="8"/>
  <c r="G251" i="8" a="1"/>
  <c r="G251" i="8"/>
  <c r="L251" i="8" s="1"/>
  <c r="H251" i="8" a="1"/>
  <c r="H251" i="8" s="1"/>
  <c r="J251" i="8" a="1"/>
  <c r="J251" i="8"/>
  <c r="N251" i="8" s="1"/>
  <c r="G252" i="8" a="1"/>
  <c r="G252" i="8" s="1"/>
  <c r="L252" i="8" s="1"/>
  <c r="H252" i="8" a="1"/>
  <c r="H252" i="8" s="1"/>
  <c r="M252" i="8" s="1"/>
  <c r="I252" i="8" a="1"/>
  <c r="I252" i="8" s="1"/>
  <c r="K252" i="8" s="1"/>
  <c r="J252" i="8" a="1"/>
  <c r="J252" i="8" s="1"/>
  <c r="N252" i="8" s="1"/>
  <c r="G253" i="8" a="1"/>
  <c r="G253" i="8" s="1"/>
  <c r="H253" i="8" a="1"/>
  <c r="H253" i="8" s="1"/>
  <c r="M253" i="8" s="1"/>
  <c r="J253" i="8" a="1"/>
  <c r="J253" i="8"/>
  <c r="N253" i="8"/>
  <c r="O253" i="8" a="1"/>
  <c r="O253" i="8" s="1"/>
  <c r="G254" i="8" a="1"/>
  <c r="G254" i="8" s="1"/>
  <c r="I254" i="8" s="1" a="1"/>
  <c r="I254" i="8" s="1"/>
  <c r="K254" i="8" s="1"/>
  <c r="H254" i="8" a="1"/>
  <c r="H254" i="8"/>
  <c r="J254" i="8" a="1"/>
  <c r="J254" i="8"/>
  <c r="N254" i="8" s="1"/>
  <c r="G255" i="8" a="1"/>
  <c r="G255" i="8" s="1"/>
  <c r="H255" i="8" a="1"/>
  <c r="H255" i="8" s="1"/>
  <c r="J255" i="8" a="1"/>
  <c r="J255" i="8" s="1"/>
  <c r="N255" i="8" s="1"/>
  <c r="G256" i="8" a="1"/>
  <c r="G256" i="8"/>
  <c r="H256" i="8" a="1"/>
  <c r="H256" i="8" s="1"/>
  <c r="O256" i="8" s="1" a="1"/>
  <c r="O256" i="8" s="1"/>
  <c r="J256" i="8" a="1"/>
  <c r="J256" i="8" s="1"/>
  <c r="N256" i="8" s="1"/>
  <c r="M256" i="8"/>
  <c r="G257" i="8" a="1"/>
  <c r="G257" i="8" s="1"/>
  <c r="H257" i="8" a="1"/>
  <c r="H257" i="8" s="1"/>
  <c r="J257" i="8" a="1"/>
  <c r="J257" i="8" s="1"/>
  <c r="N257" i="8"/>
  <c r="G258" i="8" a="1"/>
  <c r="G258" i="8" s="1"/>
  <c r="H258" i="8" a="1"/>
  <c r="H258" i="8" s="1"/>
  <c r="J258" i="8" a="1"/>
  <c r="J258" i="8" s="1"/>
  <c r="N258" i="8" s="1"/>
  <c r="G259" i="8" a="1"/>
  <c r="G259" i="8"/>
  <c r="H259" i="8" a="1"/>
  <c r="H259" i="8" s="1"/>
  <c r="J259" i="8" a="1"/>
  <c r="J259" i="8" s="1"/>
  <c r="N259" i="8" s="1"/>
  <c r="G260" i="8" a="1"/>
  <c r="G260" i="8" s="1"/>
  <c r="H260" i="8" a="1"/>
  <c r="H260" i="8" s="1"/>
  <c r="J260" i="8" a="1"/>
  <c r="J260" i="8" s="1"/>
  <c r="N260" i="8"/>
  <c r="G261" i="8" a="1"/>
  <c r="G261" i="8" s="1"/>
  <c r="H261" i="8" a="1"/>
  <c r="H261" i="8" s="1"/>
  <c r="O261" i="8" s="1" a="1"/>
  <c r="O261" i="8" s="1"/>
  <c r="J261" i="8" a="1"/>
  <c r="J261" i="8"/>
  <c r="N261" i="8" s="1"/>
  <c r="M261" i="8"/>
  <c r="G262" i="8" a="1"/>
  <c r="G262" i="8"/>
  <c r="I262" i="8" s="1" a="1"/>
  <c r="H262" i="8" a="1"/>
  <c r="H262" i="8" s="1"/>
  <c r="I262" i="8"/>
  <c r="K262" i="8" s="1"/>
  <c r="J262" i="8" a="1"/>
  <c r="J262" i="8" s="1"/>
  <c r="N262" i="8" s="1"/>
  <c r="G263" i="8" a="1"/>
  <c r="G263" i="8" s="1"/>
  <c r="H263" i="8" a="1"/>
  <c r="H263" i="8" s="1"/>
  <c r="M263" i="8" s="1"/>
  <c r="J263" i="8" a="1"/>
  <c r="J263" i="8" s="1"/>
  <c r="N263" i="8" s="1"/>
  <c r="O263" i="8" a="1"/>
  <c r="O263" i="8" s="1"/>
  <c r="G264" i="8" a="1"/>
  <c r="G264" i="8"/>
  <c r="I264" i="8" s="1" a="1"/>
  <c r="I264" i="8" s="1"/>
  <c r="K264" i="8" s="1"/>
  <c r="H264" i="8" a="1"/>
  <c r="H264" i="8" s="1"/>
  <c r="M264" i="8" s="1"/>
  <c r="J264" i="8" a="1"/>
  <c r="J264" i="8"/>
  <c r="N264" i="8" s="1"/>
  <c r="G265" i="8" a="1"/>
  <c r="G265" i="8"/>
  <c r="I265" i="8" s="1" a="1"/>
  <c r="I265" i="8" s="1"/>
  <c r="K265" i="8" s="1"/>
  <c r="H265" i="8" a="1"/>
  <c r="H265" i="8" s="1"/>
  <c r="J265" i="8" a="1"/>
  <c r="J265" i="8" s="1"/>
  <c r="N265" i="8" s="1"/>
  <c r="G266" i="8" a="1"/>
  <c r="G266" i="8"/>
  <c r="H266" i="8" a="1"/>
  <c r="H266" i="8"/>
  <c r="J266" i="8" a="1"/>
  <c r="J266" i="8"/>
  <c r="N266" i="8" s="1"/>
  <c r="G267" i="8" a="1"/>
  <c r="G267" i="8" s="1"/>
  <c r="H267" i="8" a="1"/>
  <c r="H267" i="8"/>
  <c r="M267" i="8" s="1"/>
  <c r="J267" i="8" a="1"/>
  <c r="J267" i="8" s="1"/>
  <c r="N267" i="8" s="1"/>
  <c r="O267" i="8" a="1"/>
  <c r="O267" i="8" s="1"/>
  <c r="G268" i="8" a="1"/>
  <c r="G268" i="8"/>
  <c r="I268" i="8" s="1" a="1"/>
  <c r="I268" i="8" s="1"/>
  <c r="K268" i="8" s="1"/>
  <c r="H268" i="8" a="1"/>
  <c r="H268" i="8"/>
  <c r="M268" i="8" s="1"/>
  <c r="J268" i="8" a="1"/>
  <c r="J268" i="8" s="1"/>
  <c r="N268" i="8" s="1"/>
  <c r="G269" i="8" a="1"/>
  <c r="G269" i="8" s="1"/>
  <c r="H269" i="8" a="1"/>
  <c r="H269" i="8" s="1"/>
  <c r="O269" i="8" s="1" a="1"/>
  <c r="O269" i="8" s="1"/>
  <c r="I269" i="8" a="1"/>
  <c r="I269" i="8"/>
  <c r="K269" i="8" s="1"/>
  <c r="J269" i="8" a="1"/>
  <c r="J269" i="8" s="1"/>
  <c r="N269" i="8" s="1"/>
  <c r="L269" i="8"/>
  <c r="G270" i="8" a="1"/>
  <c r="G270" i="8"/>
  <c r="L270" i="8" s="1"/>
  <c r="H270" i="8" a="1"/>
  <c r="H270" i="8" s="1"/>
  <c r="J270" i="8" a="1"/>
  <c r="J270" i="8" s="1"/>
  <c r="N270" i="8" s="1"/>
  <c r="G271" i="8" a="1"/>
  <c r="G271" i="8"/>
  <c r="H271" i="8" a="1"/>
  <c r="H271" i="8" s="1"/>
  <c r="M271" i="8" s="1"/>
  <c r="J271" i="8" a="1"/>
  <c r="J271" i="8"/>
  <c r="N271" i="8"/>
  <c r="G272" i="8" a="1"/>
  <c r="G272" i="8" s="1"/>
  <c r="H272" i="8" a="1"/>
  <c r="H272" i="8" s="1"/>
  <c r="O272" i="8" s="1" a="1"/>
  <c r="O272" i="8" s="1"/>
  <c r="J272" i="8" a="1"/>
  <c r="J272" i="8" s="1"/>
  <c r="N272" i="8" s="1"/>
  <c r="M272" i="8"/>
  <c r="G273" i="8" a="1"/>
  <c r="G273" i="8"/>
  <c r="H273" i="8" a="1"/>
  <c r="H273" i="8" s="1"/>
  <c r="O273" i="8" s="1" a="1"/>
  <c r="O273" i="8" s="1"/>
  <c r="J273" i="8" a="1"/>
  <c r="J273" i="8" s="1"/>
  <c r="N273" i="8" s="1"/>
  <c r="G274" i="8" a="1"/>
  <c r="G274" i="8" s="1"/>
  <c r="H274" i="8" a="1"/>
  <c r="H274" i="8" s="1"/>
  <c r="J274" i="8" a="1"/>
  <c r="J274" i="8" s="1"/>
  <c r="N274" i="8" s="1"/>
  <c r="G275" i="8" a="1"/>
  <c r="G275" i="8" s="1"/>
  <c r="H275" i="8" a="1"/>
  <c r="H275" i="8" s="1"/>
  <c r="J275" i="8" a="1"/>
  <c r="J275" i="8"/>
  <c r="N275" i="8"/>
  <c r="G276" i="8" a="1"/>
  <c r="G276" i="8"/>
  <c r="H276" i="8" a="1"/>
  <c r="H276" i="8" s="1"/>
  <c r="J276" i="8" a="1"/>
  <c r="J276" i="8" s="1"/>
  <c r="N276" i="8" s="1"/>
  <c r="G277" i="8" a="1"/>
  <c r="G277" i="8" s="1"/>
  <c r="H277" i="8" a="1"/>
  <c r="H277" i="8" s="1"/>
  <c r="I277" i="8" a="1"/>
  <c r="I277" i="8" s="1"/>
  <c r="K277" i="8" s="1"/>
  <c r="J277" i="8" a="1"/>
  <c r="J277" i="8" s="1"/>
  <c r="N277" i="8" s="1"/>
  <c r="L277" i="8"/>
  <c r="G278" i="8" a="1"/>
  <c r="G278" i="8" s="1"/>
  <c r="H278" i="8" a="1"/>
  <c r="H278" i="8" s="1"/>
  <c r="J278" i="8" a="1"/>
  <c r="J278" i="8" s="1"/>
  <c r="N278" i="8" s="1"/>
  <c r="G279" i="8" a="1"/>
  <c r="G279" i="8"/>
  <c r="I279" i="8" s="1" a="1"/>
  <c r="I279" i="8" s="1"/>
  <c r="K279" i="8" s="1"/>
  <c r="H279" i="8" a="1"/>
  <c r="H279" i="8" s="1"/>
  <c r="J279" i="8" a="1"/>
  <c r="J279" i="8"/>
  <c r="N279" i="8" s="1"/>
  <c r="G280" i="8" a="1"/>
  <c r="G280" i="8" s="1"/>
  <c r="I280" i="8" s="1" a="1"/>
  <c r="I280" i="8" s="1"/>
  <c r="K280" i="8" s="1"/>
  <c r="H280" i="8" a="1"/>
  <c r="H280" i="8" s="1"/>
  <c r="O280" i="8" s="1" a="1"/>
  <c r="O280" i="8" s="1"/>
  <c r="J280" i="8" a="1"/>
  <c r="J280" i="8" s="1"/>
  <c r="N280" i="8" s="1"/>
  <c r="G281" i="8" a="1"/>
  <c r="G281" i="8"/>
  <c r="H281" i="8" a="1"/>
  <c r="H281" i="8"/>
  <c r="M281" i="8" s="1"/>
  <c r="J281" i="8" a="1"/>
  <c r="J281" i="8" s="1"/>
  <c r="N281" i="8" s="1"/>
  <c r="O281" i="8" a="1"/>
  <c r="O281" i="8" s="1"/>
  <c r="G282" i="8" a="1"/>
  <c r="G282" i="8"/>
  <c r="I282" i="8" s="1" a="1"/>
  <c r="H282" i="8" a="1"/>
  <c r="H282" i="8"/>
  <c r="M282" i="8" s="1"/>
  <c r="I282" i="8"/>
  <c r="K282" i="8" s="1"/>
  <c r="J282" i="8" a="1"/>
  <c r="J282" i="8" s="1"/>
  <c r="N282" i="8" s="1"/>
  <c r="L282" i="8"/>
  <c r="G283" i="8" a="1"/>
  <c r="G283" i="8" s="1"/>
  <c r="H283" i="8" a="1"/>
  <c r="H283" i="8" s="1"/>
  <c r="O283" i="8" s="1" a="1"/>
  <c r="O283" i="8" s="1"/>
  <c r="J283" i="8" a="1"/>
  <c r="J283" i="8"/>
  <c r="N283" i="8" s="1"/>
  <c r="M283" i="8"/>
  <c r="G284" i="8" a="1"/>
  <c r="G284" i="8"/>
  <c r="L284" i="8" s="1"/>
  <c r="H284" i="8" a="1"/>
  <c r="H284" i="8"/>
  <c r="O284" i="8" s="1" a="1"/>
  <c r="O284" i="8" s="1"/>
  <c r="J284" i="8" a="1"/>
  <c r="J284" i="8" s="1"/>
  <c r="N284" i="8" s="1"/>
  <c r="M284" i="8"/>
  <c r="G285" i="8" a="1"/>
  <c r="G285" i="8" s="1"/>
  <c r="H285" i="8" a="1"/>
  <c r="H285" i="8" s="1"/>
  <c r="J285" i="8" a="1"/>
  <c r="J285" i="8" s="1"/>
  <c r="N285" i="8" s="1"/>
  <c r="G286" i="8" a="1"/>
  <c r="G286" i="8" s="1"/>
  <c r="H286" i="8" a="1"/>
  <c r="H286" i="8" s="1"/>
  <c r="M286" i="8" s="1"/>
  <c r="J286" i="8" a="1"/>
  <c r="J286" i="8"/>
  <c r="N286" i="8"/>
  <c r="O286" i="8" a="1"/>
  <c r="O286" i="8" s="1"/>
  <c r="G287" i="8" a="1"/>
  <c r="G287" i="8"/>
  <c r="H287" i="8" a="1"/>
  <c r="H287" i="8" s="1"/>
  <c r="M287" i="8" s="1"/>
  <c r="J287" i="8" a="1"/>
  <c r="J287" i="8" s="1"/>
  <c r="N287" i="8" s="1"/>
  <c r="O287" i="8" a="1"/>
  <c r="O287" i="8" s="1"/>
  <c r="G288" i="8" a="1"/>
  <c r="G288" i="8" s="1"/>
  <c r="I288" i="8" s="1" a="1"/>
  <c r="I288" i="8" s="1"/>
  <c r="K288" i="8" s="1"/>
  <c r="H288" i="8" a="1"/>
  <c r="H288" i="8"/>
  <c r="J288" i="8" a="1"/>
  <c r="J288" i="8"/>
  <c r="N288" i="8" s="1"/>
  <c r="G289" i="8" a="1"/>
  <c r="G289" i="8" s="1"/>
  <c r="H289" i="8" a="1"/>
  <c r="H289" i="8" s="1"/>
  <c r="J289" i="8" a="1"/>
  <c r="J289" i="8" s="1"/>
  <c r="N289" i="8" s="1"/>
  <c r="G290" i="8" a="1"/>
  <c r="G290" i="8" s="1"/>
  <c r="H290" i="8" a="1"/>
  <c r="H290" i="8"/>
  <c r="J290" i="8" a="1"/>
  <c r="J290" i="8"/>
  <c r="N290" i="8" s="1"/>
  <c r="G291" i="8" a="1"/>
  <c r="G291" i="8" s="1"/>
  <c r="L291" i="8" s="1"/>
  <c r="H291" i="8" a="1"/>
  <c r="H291" i="8" s="1"/>
  <c r="O291" i="8" s="1" a="1"/>
  <c r="O291" i="8" s="1"/>
  <c r="J291" i="8" a="1"/>
  <c r="J291" i="8"/>
  <c r="N291" i="8" s="1"/>
  <c r="G292" i="8" a="1"/>
  <c r="G292" i="8"/>
  <c r="H292" i="8" a="1"/>
  <c r="H292" i="8" s="1"/>
  <c r="J292" i="8" a="1"/>
  <c r="J292" i="8" s="1"/>
  <c r="N292" i="8" s="1"/>
  <c r="G293" i="8" a="1"/>
  <c r="G293" i="8" s="1"/>
  <c r="H293" i="8" a="1"/>
  <c r="H293" i="8"/>
  <c r="J293" i="8" a="1"/>
  <c r="J293" i="8" s="1"/>
  <c r="N293" i="8" s="1"/>
  <c r="G294" i="8" a="1"/>
  <c r="G294" i="8" s="1"/>
  <c r="H294" i="8" a="1"/>
  <c r="H294" i="8" s="1"/>
  <c r="J294" i="8" a="1"/>
  <c r="J294" i="8" s="1"/>
  <c r="N294" i="8" s="1"/>
  <c r="G295" i="8" a="1"/>
  <c r="G295" i="8"/>
  <c r="I295" i="8" s="1" a="1"/>
  <c r="I295" i="8" s="1"/>
  <c r="K295" i="8" s="1"/>
  <c r="H295" i="8" a="1"/>
  <c r="H295" i="8"/>
  <c r="O295" i="8" s="1" a="1"/>
  <c r="O295" i="8" s="1"/>
  <c r="J295" i="8" a="1"/>
  <c r="J295" i="8" s="1"/>
  <c r="N295" i="8" s="1"/>
  <c r="L295" i="8"/>
  <c r="G296" i="8" a="1"/>
  <c r="G296" i="8" s="1"/>
  <c r="H296" i="8" a="1"/>
  <c r="H296" i="8" s="1"/>
  <c r="J296" i="8" a="1"/>
  <c r="J296" i="8"/>
  <c r="N296" i="8" s="1"/>
  <c r="G297" i="8" a="1"/>
  <c r="G297" i="8" s="1"/>
  <c r="H297" i="8" a="1"/>
  <c r="H297" i="8" s="1"/>
  <c r="J297" i="8" a="1"/>
  <c r="J297" i="8"/>
  <c r="N297" i="8"/>
  <c r="G298" i="8" a="1"/>
  <c r="G298" i="8" s="1"/>
  <c r="H298" i="8" a="1"/>
  <c r="H298" i="8"/>
  <c r="J298" i="8" a="1"/>
  <c r="J298" i="8" s="1"/>
  <c r="N298" i="8" s="1"/>
  <c r="G299" i="8" a="1"/>
  <c r="G299" i="8"/>
  <c r="I299" i="8" s="1" a="1"/>
  <c r="I299" i="8" s="1"/>
  <c r="K299" i="8" s="1"/>
  <c r="H299" i="8" a="1"/>
  <c r="H299" i="8" s="1"/>
  <c r="J299" i="8" a="1"/>
  <c r="J299" i="8" s="1"/>
  <c r="N299" i="8" s="1"/>
  <c r="G300" i="8" a="1"/>
  <c r="G300" i="8"/>
  <c r="H300" i="8" a="1"/>
  <c r="H300" i="8" s="1"/>
  <c r="J300" i="8" a="1"/>
  <c r="J300" i="8" s="1"/>
  <c r="N300" i="8"/>
  <c r="G301" i="8" a="1"/>
  <c r="G301" i="8" s="1"/>
  <c r="H301" i="8" a="1"/>
  <c r="H301" i="8" s="1"/>
  <c r="J301" i="8" a="1"/>
  <c r="J301" i="8" s="1"/>
  <c r="N301" i="8" s="1"/>
  <c r="G302" i="8" a="1"/>
  <c r="G302" i="8" s="1"/>
  <c r="I302" i="8" s="1" a="1"/>
  <c r="I302" i="8" s="1"/>
  <c r="K302" i="8" s="1"/>
  <c r="H302" i="8" a="1"/>
  <c r="H302" i="8"/>
  <c r="J302" i="8" a="1"/>
  <c r="J302" i="8" s="1"/>
  <c r="N302" i="8" s="1"/>
  <c r="G303" i="8" a="1"/>
  <c r="G303" i="8"/>
  <c r="H303" i="8" a="1"/>
  <c r="H303" i="8"/>
  <c r="M303" i="8" s="1"/>
  <c r="J303" i="8" a="1"/>
  <c r="J303" i="8" s="1"/>
  <c r="N303" i="8" s="1"/>
  <c r="G304" i="8" a="1"/>
  <c r="G304" i="8" s="1"/>
  <c r="H304" i="8" a="1"/>
  <c r="H304" i="8" s="1"/>
  <c r="O304" i="8" s="1" a="1"/>
  <c r="J304" i="8" a="1"/>
  <c r="J304" i="8"/>
  <c r="N304" i="8" s="1"/>
  <c r="O304" i="8"/>
  <c r="G305" i="8" a="1"/>
  <c r="G305" i="8" s="1"/>
  <c r="H305" i="8" a="1"/>
  <c r="H305" i="8" s="1"/>
  <c r="J305" i="8" a="1"/>
  <c r="J305" i="8" s="1"/>
  <c r="N305" i="8" s="1"/>
  <c r="G306" i="8" a="1"/>
  <c r="G306" i="8" s="1"/>
  <c r="H306" i="8" a="1"/>
  <c r="H306" i="8"/>
  <c r="J306" i="8" a="1"/>
  <c r="J306" i="8"/>
  <c r="N306" i="8" s="1"/>
  <c r="G307" i="8" a="1"/>
  <c r="G307" i="8" s="1"/>
  <c r="L307" i="8" s="1"/>
  <c r="H307" i="8" a="1"/>
  <c r="H307" i="8" s="1"/>
  <c r="O307" i="8" s="1" a="1"/>
  <c r="O307" i="8" s="1"/>
  <c r="I307" i="8" a="1"/>
  <c r="I307" i="8"/>
  <c r="K307" i="8" s="1"/>
  <c r="J307" i="8" a="1"/>
  <c r="J307" i="8" s="1"/>
  <c r="N307" i="8" s="1"/>
  <c r="G308" i="8" a="1"/>
  <c r="G308" i="8"/>
  <c r="H308" i="8" a="1"/>
  <c r="H308" i="8" s="1"/>
  <c r="J308" i="8" a="1"/>
  <c r="J308" i="8"/>
  <c r="N308" i="8"/>
  <c r="G309" i="8" a="1"/>
  <c r="G309" i="8"/>
  <c r="H309" i="8" a="1"/>
  <c r="H309" i="8"/>
  <c r="M309" i="8" s="1"/>
  <c r="J309" i="8" a="1"/>
  <c r="J309" i="8" s="1"/>
  <c r="N309" i="8" s="1"/>
  <c r="G310" i="8" a="1"/>
  <c r="G310" i="8" s="1"/>
  <c r="H310" i="8" a="1"/>
  <c r="H310" i="8"/>
  <c r="M310" i="8" s="1"/>
  <c r="J310" i="8" a="1"/>
  <c r="J310" i="8" s="1"/>
  <c r="N310" i="8" s="1"/>
  <c r="O310" i="8" a="1"/>
  <c r="O310" i="8" s="1"/>
  <c r="G311" i="8" a="1"/>
  <c r="G311" i="8" s="1"/>
  <c r="I311" i="8" s="1" a="1"/>
  <c r="I311" i="8" s="1"/>
  <c r="K311" i="8" s="1"/>
  <c r="H311" i="8" a="1"/>
  <c r="H311" i="8" s="1"/>
  <c r="M311" i="8" s="1"/>
  <c r="J311" i="8" a="1"/>
  <c r="J311" i="8" s="1"/>
  <c r="N311" i="8" s="1"/>
  <c r="G312" i="8" a="1"/>
  <c r="G312" i="8"/>
  <c r="H312" i="8" a="1"/>
  <c r="H312" i="8"/>
  <c r="M312" i="8" s="1"/>
  <c r="J312" i="8" a="1"/>
  <c r="J312" i="8" s="1"/>
  <c r="N312" i="8"/>
  <c r="G313" i="8" a="1"/>
  <c r="G313" i="8" s="1"/>
  <c r="L313" i="8" s="1"/>
  <c r="H313" i="8" a="1"/>
  <c r="H313" i="8"/>
  <c r="I313" i="8" a="1"/>
  <c r="I313" i="8" s="1"/>
  <c r="K313" i="8" s="1"/>
  <c r="J313" i="8" a="1"/>
  <c r="J313" i="8" s="1"/>
  <c r="N313" i="8" s="1"/>
  <c r="G314" i="8" a="1"/>
  <c r="G314" i="8" s="1"/>
  <c r="H314" i="8" a="1"/>
  <c r="H314" i="8" s="1"/>
  <c r="J314" i="8" a="1"/>
  <c r="J314" i="8"/>
  <c r="N314" i="8" s="1"/>
  <c r="G315" i="8" a="1"/>
  <c r="G315" i="8" s="1"/>
  <c r="H315" i="8" a="1"/>
  <c r="H315" i="8" s="1"/>
  <c r="J315" i="8" a="1"/>
  <c r="J315" i="8" s="1"/>
  <c r="N315" i="8" s="1"/>
  <c r="G316" i="8" a="1"/>
  <c r="G316" i="8"/>
  <c r="I316" i="8" s="1" a="1"/>
  <c r="H316" i="8" a="1"/>
  <c r="H316" i="8" s="1"/>
  <c r="M316" i="8" s="1"/>
  <c r="I316" i="8"/>
  <c r="K316" i="8" s="1"/>
  <c r="J316" i="8" a="1"/>
  <c r="J316" i="8" s="1"/>
  <c r="N316" i="8" s="1"/>
  <c r="L316" i="8"/>
  <c r="G317" i="8" a="1"/>
  <c r="G317" i="8"/>
  <c r="H317" i="8" a="1"/>
  <c r="H317" i="8"/>
  <c r="J317" i="8" a="1"/>
  <c r="J317" i="8" s="1"/>
  <c r="N317" i="8" s="1"/>
  <c r="G318" i="8" a="1"/>
  <c r="G318" i="8"/>
  <c r="H318" i="8" a="1"/>
  <c r="H318" i="8" s="1"/>
  <c r="J318" i="8" a="1"/>
  <c r="J318" i="8" s="1"/>
  <c r="N318" i="8" s="1"/>
  <c r="G319" i="8" a="1"/>
  <c r="G319" i="8"/>
  <c r="L319" i="8" s="1"/>
  <c r="H319" i="8" a="1"/>
  <c r="H319" i="8" s="1"/>
  <c r="J319" i="8" a="1"/>
  <c r="J319" i="8"/>
  <c r="N319" i="8" s="1"/>
  <c r="G320" i="8" a="1"/>
  <c r="G320" i="8" s="1"/>
  <c r="L320" i="8" s="1"/>
  <c r="H320" i="8" a="1"/>
  <c r="H320" i="8"/>
  <c r="O320" i="8" s="1" a="1"/>
  <c r="O320" i="8" s="1"/>
  <c r="I320" i="8" a="1"/>
  <c r="I320" i="8" s="1"/>
  <c r="K320" i="8" s="1"/>
  <c r="J320" i="8" a="1"/>
  <c r="J320" i="8" s="1"/>
  <c r="N320" i="8" s="1"/>
  <c r="M320" i="8"/>
  <c r="G321" i="8" a="1"/>
  <c r="G321" i="8"/>
  <c r="H321" i="8" a="1"/>
  <c r="H321" i="8" s="1"/>
  <c r="I321" i="8" a="1"/>
  <c r="I321" i="8" s="1"/>
  <c r="K321" i="8" s="1"/>
  <c r="J321" i="8" a="1"/>
  <c r="J321" i="8" s="1"/>
  <c r="N321" i="8" s="1"/>
  <c r="L321" i="8"/>
  <c r="G322" i="8" a="1"/>
  <c r="G322" i="8"/>
  <c r="H322" i="8" a="1"/>
  <c r="H322" i="8" s="1"/>
  <c r="J322" i="8" a="1"/>
  <c r="J322" i="8" s="1"/>
  <c r="N322" i="8" s="1"/>
  <c r="G323" i="8" a="1"/>
  <c r="G323" i="8" s="1"/>
  <c r="H323" i="8" a="1"/>
  <c r="H323" i="8"/>
  <c r="J323" i="8" a="1"/>
  <c r="J323" i="8" s="1"/>
  <c r="N323" i="8" s="1"/>
  <c r="G324" i="8" a="1"/>
  <c r="G324" i="8" s="1"/>
  <c r="I324" i="8" s="1" a="1"/>
  <c r="H324" i="8" a="1"/>
  <c r="H324" i="8"/>
  <c r="I324" i="8"/>
  <c r="K324" i="8" s="1"/>
  <c r="J324" i="8" a="1"/>
  <c r="J324" i="8" s="1"/>
  <c r="N324" i="8" s="1"/>
  <c r="L324" i="8"/>
  <c r="G325" i="8" a="1"/>
  <c r="G325" i="8" s="1"/>
  <c r="H325" i="8" a="1"/>
  <c r="H325" i="8" s="1"/>
  <c r="M325" i="8" s="1"/>
  <c r="J325" i="8" a="1"/>
  <c r="J325" i="8" s="1"/>
  <c r="N325" i="8" s="1"/>
  <c r="G326" i="8" a="1"/>
  <c r="G326" i="8" s="1"/>
  <c r="L326" i="8" s="1"/>
  <c r="H326" i="8" a="1"/>
  <c r="H326" i="8"/>
  <c r="J326" i="8" a="1"/>
  <c r="J326" i="8" s="1"/>
  <c r="N326" i="8" s="1"/>
  <c r="G327" i="8" a="1"/>
  <c r="G327" i="8" s="1"/>
  <c r="H327" i="8" a="1"/>
  <c r="H327" i="8" s="1"/>
  <c r="J327" i="8" a="1"/>
  <c r="J327" i="8"/>
  <c r="N327" i="8" s="1"/>
  <c r="G328" i="8" a="1"/>
  <c r="G328" i="8" s="1"/>
  <c r="H328" i="8" a="1"/>
  <c r="H328" i="8"/>
  <c r="J328" i="8" a="1"/>
  <c r="J328" i="8" s="1"/>
  <c r="N328" i="8" s="1"/>
  <c r="G329" i="8" a="1"/>
  <c r="G329" i="8"/>
  <c r="H329" i="8" a="1"/>
  <c r="H329" i="8" s="1"/>
  <c r="J329" i="8" a="1"/>
  <c r="J329" i="8"/>
  <c r="N329" i="8" s="1"/>
  <c r="G330" i="8" a="1"/>
  <c r="G330" i="8" s="1"/>
  <c r="I330" i="8" s="1" a="1"/>
  <c r="I330" i="8" s="1"/>
  <c r="K330" i="8" s="1"/>
  <c r="H330" i="8" a="1"/>
  <c r="H330" i="8"/>
  <c r="M330" i="8" s="1"/>
  <c r="J330" i="8" a="1"/>
  <c r="J330" i="8" s="1"/>
  <c r="N330" i="8" s="1"/>
  <c r="G331" i="8" a="1"/>
  <c r="G331" i="8"/>
  <c r="I331" i="8" s="1" a="1"/>
  <c r="I331" i="8" s="1"/>
  <c r="K331" i="8" s="1"/>
  <c r="H331" i="8" a="1"/>
  <c r="H331" i="8"/>
  <c r="J331" i="8" a="1"/>
  <c r="J331" i="8" s="1"/>
  <c r="N331" i="8" s="1"/>
  <c r="G332" i="8" a="1"/>
  <c r="G332" i="8" s="1"/>
  <c r="H332" i="8" a="1"/>
  <c r="H332" i="8" s="1"/>
  <c r="J332" i="8" a="1"/>
  <c r="J332" i="8" s="1"/>
  <c r="N332" i="8" s="1"/>
  <c r="G333" i="8" a="1"/>
  <c r="G333" i="8" s="1"/>
  <c r="L333" i="8" s="1"/>
  <c r="H333" i="8" a="1"/>
  <c r="H333" i="8" s="1"/>
  <c r="J333" i="8" a="1"/>
  <c r="J333" i="8" s="1"/>
  <c r="N333" i="8" s="1"/>
  <c r="G334" i="8" a="1"/>
  <c r="G334" i="8" s="1"/>
  <c r="H334" i="8" a="1"/>
  <c r="H334" i="8"/>
  <c r="J334" i="8" a="1"/>
  <c r="J334" i="8" s="1"/>
  <c r="N334" i="8" s="1"/>
  <c r="G335" i="8" a="1"/>
  <c r="G335" i="8" s="1"/>
  <c r="I335" i="8" s="1" a="1"/>
  <c r="I335" i="8" s="1"/>
  <c r="K335" i="8" s="1"/>
  <c r="H335" i="8" a="1"/>
  <c r="H335" i="8" s="1"/>
  <c r="J335" i="8" a="1"/>
  <c r="J335" i="8" s="1"/>
  <c r="N335" i="8" s="1"/>
  <c r="L335" i="8"/>
  <c r="G336" i="8" a="1"/>
  <c r="G336" i="8" s="1"/>
  <c r="H336" i="8" a="1"/>
  <c r="H336" i="8" s="1"/>
  <c r="O336" i="8" s="1" a="1"/>
  <c r="J336" i="8" a="1"/>
  <c r="J336" i="8" s="1"/>
  <c r="N336" i="8" s="1"/>
  <c r="M336" i="8"/>
  <c r="O336" i="8"/>
  <c r="G337" i="8" a="1"/>
  <c r="G337" i="8"/>
  <c r="H337" i="8" a="1"/>
  <c r="H337" i="8" s="1"/>
  <c r="M337" i="8" s="1"/>
  <c r="J337" i="8" a="1"/>
  <c r="J337" i="8"/>
  <c r="N337" i="8" s="1"/>
  <c r="G338" i="8" a="1"/>
  <c r="G338" i="8" s="1"/>
  <c r="H338" i="8" a="1"/>
  <c r="H338" i="8" s="1"/>
  <c r="J338" i="8" a="1"/>
  <c r="J338" i="8"/>
  <c r="N338" i="8"/>
  <c r="G339" i="8" a="1"/>
  <c r="G339" i="8"/>
  <c r="L339" i="8" s="1"/>
  <c r="H339" i="8" a="1"/>
  <c r="H339" i="8" s="1"/>
  <c r="J339" i="8" a="1"/>
  <c r="J339" i="8"/>
  <c r="N339" i="8" s="1"/>
  <c r="M339" i="8"/>
  <c r="G340" i="8" a="1"/>
  <c r="G340" i="8"/>
  <c r="I340" i="8" s="1" a="1"/>
  <c r="I340" i="8" s="1"/>
  <c r="K340" i="8" s="1"/>
  <c r="H340" i="8" a="1"/>
  <c r="H340" i="8"/>
  <c r="O340" i="8" s="1" a="1"/>
  <c r="O340" i="8" s="1"/>
  <c r="J340" i="8" a="1"/>
  <c r="J340" i="8"/>
  <c r="N340" i="8" s="1"/>
  <c r="M340" i="8"/>
  <c r="G341" i="8" a="1"/>
  <c r="G341" i="8"/>
  <c r="I341" i="8" s="1" a="1"/>
  <c r="I341" i="8" s="1"/>
  <c r="K341" i="8" s="1"/>
  <c r="H341" i="8" a="1"/>
  <c r="H341" i="8" s="1"/>
  <c r="M341" i="8" s="1"/>
  <c r="J341" i="8" a="1"/>
  <c r="J341" i="8"/>
  <c r="N341" i="8" s="1"/>
  <c r="L341" i="8"/>
  <c r="O341" i="8" a="1"/>
  <c r="O341" i="8" s="1"/>
  <c r="G342" i="8" a="1"/>
  <c r="G342" i="8"/>
  <c r="H342" i="8" a="1"/>
  <c r="H342" i="8" s="1"/>
  <c r="M342" i="8" s="1"/>
  <c r="J342" i="8" a="1"/>
  <c r="J342" i="8" s="1"/>
  <c r="N342" i="8" s="1"/>
  <c r="G343" i="8" a="1"/>
  <c r="G343" i="8" s="1"/>
  <c r="H343" i="8" a="1"/>
  <c r="H343" i="8" s="1"/>
  <c r="J343" i="8" a="1"/>
  <c r="J343" i="8"/>
  <c r="N343" i="8"/>
  <c r="G344" i="8" a="1"/>
  <c r="G344" i="8" s="1"/>
  <c r="H344" i="8" a="1"/>
  <c r="H344" i="8" s="1"/>
  <c r="J344" i="8" a="1"/>
  <c r="J344" i="8" s="1"/>
  <c r="N344" i="8" s="1"/>
  <c r="G345" i="8" a="1"/>
  <c r="G345" i="8" s="1"/>
  <c r="H345" i="8" a="1"/>
  <c r="H345" i="8"/>
  <c r="J345" i="8" a="1"/>
  <c r="J345" i="8" s="1"/>
  <c r="N345" i="8" s="1"/>
  <c r="G346" i="8" a="1"/>
  <c r="G346" i="8" s="1"/>
  <c r="H346" i="8" a="1"/>
  <c r="H346" i="8" s="1"/>
  <c r="J346" i="8" a="1"/>
  <c r="J346" i="8" s="1"/>
  <c r="N346" i="8" s="1"/>
  <c r="G347" i="8" a="1"/>
  <c r="G347" i="8" s="1"/>
  <c r="L347" i="8" s="1"/>
  <c r="H347" i="8" a="1"/>
  <c r="H347" i="8" s="1"/>
  <c r="J347" i="8" a="1"/>
  <c r="J347" i="8" s="1"/>
  <c r="N347" i="8" s="1"/>
  <c r="G348" i="8" a="1"/>
  <c r="G348" i="8"/>
  <c r="H348" i="8" a="1"/>
  <c r="H348" i="8" s="1"/>
  <c r="J348" i="8" a="1"/>
  <c r="J348" i="8"/>
  <c r="N348" i="8" s="1"/>
  <c r="M348" i="8"/>
  <c r="O348" i="8" a="1"/>
  <c r="O348" i="8" s="1"/>
  <c r="G349" i="8" a="1"/>
  <c r="G349" i="8" s="1"/>
  <c r="I349" i="8" s="1" a="1"/>
  <c r="I349" i="8" s="1"/>
  <c r="K349" i="8" s="1"/>
  <c r="H349" i="8" a="1"/>
  <c r="H349" i="8" s="1"/>
  <c r="O349" i="8" s="1" a="1"/>
  <c r="O349" i="8" s="1"/>
  <c r="J349" i="8" a="1"/>
  <c r="J349" i="8" s="1"/>
  <c r="N349" i="8" s="1"/>
  <c r="L349" i="8"/>
  <c r="G350" i="8" a="1"/>
  <c r="G350" i="8"/>
  <c r="L350" i="8" s="1"/>
  <c r="H350" i="8" a="1"/>
  <c r="H350" i="8" s="1"/>
  <c r="J350" i="8" a="1"/>
  <c r="J350" i="8" s="1"/>
  <c r="N350" i="8" s="1"/>
  <c r="M350" i="8"/>
  <c r="O350" i="8" a="1"/>
  <c r="O350" i="8" s="1"/>
  <c r="G351" i="8" a="1"/>
  <c r="G351" i="8"/>
  <c r="H351" i="8" a="1"/>
  <c r="H351" i="8" s="1"/>
  <c r="O351" i="8" s="1" a="1"/>
  <c r="O351" i="8" s="1"/>
  <c r="J351" i="8" a="1"/>
  <c r="J351" i="8"/>
  <c r="N351" i="8" s="1"/>
  <c r="M351" i="8"/>
  <c r="G352" i="8" a="1"/>
  <c r="G352" i="8" s="1"/>
  <c r="I352" i="8" s="1" a="1"/>
  <c r="I352" i="8" s="1"/>
  <c r="K352" i="8" s="1"/>
  <c r="H352" i="8" a="1"/>
  <c r="H352" i="8" s="1"/>
  <c r="O352" i="8" s="1" a="1"/>
  <c r="J352" i="8" a="1"/>
  <c r="J352" i="8" s="1"/>
  <c r="N352" i="8" s="1"/>
  <c r="L352" i="8"/>
  <c r="O352" i="8"/>
  <c r="G353" i="8" a="1"/>
  <c r="G353" i="8" s="1"/>
  <c r="I353" i="8" s="1" a="1"/>
  <c r="I353" i="8" s="1"/>
  <c r="K353" i="8" s="1"/>
  <c r="H353" i="8" a="1"/>
  <c r="H353" i="8"/>
  <c r="M353" i="8" s="1"/>
  <c r="J353" i="8" a="1"/>
  <c r="J353" i="8"/>
  <c r="N353" i="8" s="1"/>
  <c r="O353" i="8" a="1"/>
  <c r="O353" i="8" s="1"/>
  <c r="G354" i="8" a="1"/>
  <c r="G354" i="8"/>
  <c r="H354" i="8" a="1"/>
  <c r="H354" i="8"/>
  <c r="J354" i="8" a="1"/>
  <c r="J354" i="8" s="1"/>
  <c r="N354" i="8" s="1"/>
  <c r="G355" i="8" a="1"/>
  <c r="G355" i="8"/>
  <c r="H355" i="8" a="1"/>
  <c r="H355" i="8" s="1"/>
  <c r="I355" i="8" a="1"/>
  <c r="I355" i="8"/>
  <c r="K355" i="8" s="1"/>
  <c r="J355" i="8" a="1"/>
  <c r="J355" i="8" s="1"/>
  <c r="N355" i="8" s="1"/>
  <c r="L355" i="8"/>
  <c r="G356" i="8" a="1"/>
  <c r="G356" i="8"/>
  <c r="H356" i="8" a="1"/>
  <c r="H356" i="8" s="1"/>
  <c r="J356" i="8" a="1"/>
  <c r="J356" i="8" s="1"/>
  <c r="N356" i="8" s="1"/>
  <c r="G357" i="8" a="1"/>
  <c r="G357" i="8" s="1"/>
  <c r="H357" i="8" a="1"/>
  <c r="H357" i="8" s="1"/>
  <c r="J357" i="8" a="1"/>
  <c r="J357" i="8"/>
  <c r="N357" i="8" s="1"/>
  <c r="G358" i="8" a="1"/>
  <c r="G358" i="8" s="1"/>
  <c r="L358" i="8" s="1"/>
  <c r="H358" i="8" a="1"/>
  <c r="H358" i="8"/>
  <c r="I358" i="8" a="1"/>
  <c r="I358" i="8" s="1"/>
  <c r="K358" i="8" s="1"/>
  <c r="J358" i="8" a="1"/>
  <c r="J358" i="8" s="1"/>
  <c r="N358" i="8" s="1"/>
  <c r="G359" i="8" a="1"/>
  <c r="G359" i="8"/>
  <c r="L359" i="8" s="1"/>
  <c r="H359" i="8" a="1"/>
  <c r="H359" i="8" s="1"/>
  <c r="M359" i="8" s="1"/>
  <c r="J359" i="8" a="1"/>
  <c r="J359" i="8"/>
  <c r="N359" i="8" s="1"/>
  <c r="G360" i="8" a="1"/>
  <c r="G360" i="8" s="1"/>
  <c r="H360" i="8" a="1"/>
  <c r="H360" i="8" s="1"/>
  <c r="O360" i="8" s="1" a="1"/>
  <c r="O360" i="8" s="1"/>
  <c r="J360" i="8" a="1"/>
  <c r="J360" i="8"/>
  <c r="M360" i="8"/>
  <c r="N360" i="8"/>
  <c r="G361" i="8" a="1"/>
  <c r="G361" i="8"/>
  <c r="H361" i="8" a="1"/>
  <c r="H361" i="8"/>
  <c r="M361" i="8" s="1"/>
  <c r="J361" i="8" a="1"/>
  <c r="J361" i="8"/>
  <c r="N361" i="8" s="1"/>
  <c r="O361" i="8" a="1"/>
  <c r="O361" i="8" s="1"/>
  <c r="G362" i="8" a="1"/>
  <c r="G362" i="8"/>
  <c r="L362" i="8" s="1"/>
  <c r="H362" i="8" a="1"/>
  <c r="H362" i="8"/>
  <c r="J362" i="8" a="1"/>
  <c r="J362" i="8" s="1"/>
  <c r="N362" i="8" s="1"/>
  <c r="G363" i="8" a="1"/>
  <c r="G363" i="8"/>
  <c r="L363" i="8" s="1"/>
  <c r="H363" i="8" a="1"/>
  <c r="H363" i="8" s="1"/>
  <c r="J363" i="8" a="1"/>
  <c r="J363" i="8"/>
  <c r="N363" i="8" s="1"/>
  <c r="G364" i="8" a="1"/>
  <c r="G364" i="8"/>
  <c r="H364" i="8" a="1"/>
  <c r="H364" i="8" s="1"/>
  <c r="M364" i="8" s="1"/>
  <c r="J364" i="8" a="1"/>
  <c r="J364" i="8" s="1"/>
  <c r="N364" i="8" s="1"/>
  <c r="G365" i="8" a="1"/>
  <c r="G365" i="8" s="1"/>
  <c r="H365" i="8" a="1"/>
  <c r="H365" i="8" s="1"/>
  <c r="J365" i="8" a="1"/>
  <c r="J365" i="8" s="1"/>
  <c r="N365" i="8" s="1"/>
  <c r="G366" i="8" a="1"/>
  <c r="G366" i="8" s="1"/>
  <c r="I366" i="8" s="1" a="1"/>
  <c r="I366" i="8" s="1"/>
  <c r="K366" i="8" s="1"/>
  <c r="H366" i="8" a="1"/>
  <c r="H366" i="8" s="1"/>
  <c r="J366" i="8" a="1"/>
  <c r="J366" i="8" s="1"/>
  <c r="N366" i="8" s="1"/>
  <c r="G367" i="8" a="1"/>
  <c r="G367" i="8" s="1"/>
  <c r="I367" i="8" s="1" a="1"/>
  <c r="I367" i="8" s="1"/>
  <c r="K367" i="8" s="1"/>
  <c r="H367" i="8" a="1"/>
  <c r="H367" i="8"/>
  <c r="O367" i="8" s="1" a="1"/>
  <c r="O367" i="8" s="1"/>
  <c r="J367" i="8" a="1"/>
  <c r="J367" i="8"/>
  <c r="L367" i="8"/>
  <c r="M367" i="8"/>
  <c r="N367" i="8"/>
  <c r="G368" i="8" a="1"/>
  <c r="G368" i="8" s="1"/>
  <c r="H368" i="8" a="1"/>
  <c r="H368" i="8"/>
  <c r="I368" i="8" a="1"/>
  <c r="I368" i="8" s="1"/>
  <c r="K368" i="8" s="1"/>
  <c r="J368" i="8" a="1"/>
  <c r="J368" i="8" s="1"/>
  <c r="N368" i="8" s="1"/>
  <c r="L368" i="8"/>
  <c r="G369" i="8" a="1"/>
  <c r="G369" i="8" s="1"/>
  <c r="H369" i="8" a="1"/>
  <c r="H369" i="8"/>
  <c r="J369" i="8" a="1"/>
  <c r="J369" i="8" s="1"/>
  <c r="N369" i="8" s="1"/>
  <c r="G370" i="8" a="1"/>
  <c r="G370" i="8" s="1"/>
  <c r="L370" i="8" s="1"/>
  <c r="H370" i="8" a="1"/>
  <c r="H370" i="8" s="1"/>
  <c r="J370" i="8" a="1"/>
  <c r="J370" i="8"/>
  <c r="N370" i="8" s="1"/>
  <c r="G371" i="8" a="1"/>
  <c r="G371" i="8"/>
  <c r="H371" i="8" a="1"/>
  <c r="H371" i="8" s="1"/>
  <c r="J371" i="8" a="1"/>
  <c r="J371" i="8" s="1"/>
  <c r="N371" i="8"/>
  <c r="G372" i="8" a="1"/>
  <c r="G372" i="8"/>
  <c r="I372" i="8" s="1" a="1"/>
  <c r="I372" i="8" s="1"/>
  <c r="K372" i="8" s="1"/>
  <c r="H372" i="8" a="1"/>
  <c r="H372" i="8"/>
  <c r="J372" i="8" a="1"/>
  <c r="J372" i="8" s="1"/>
  <c r="N372" i="8" s="1"/>
  <c r="L372" i="8"/>
  <c r="M372" i="8"/>
  <c r="G373" i="8" a="1"/>
  <c r="G373" i="8" s="1"/>
  <c r="H373" i="8" a="1"/>
  <c r="H373" i="8" s="1"/>
  <c r="J373" i="8" a="1"/>
  <c r="J373" i="8"/>
  <c r="N373" i="8" s="1"/>
  <c r="G374" i="8" a="1"/>
  <c r="G374" i="8"/>
  <c r="L374" i="8" s="1"/>
  <c r="H374" i="8" a="1"/>
  <c r="H374" i="8" s="1"/>
  <c r="J374" i="8" a="1"/>
  <c r="J374" i="8" s="1"/>
  <c r="N374" i="8" s="1"/>
  <c r="G375" i="8" a="1"/>
  <c r="G375" i="8" s="1"/>
  <c r="H375" i="8" a="1"/>
  <c r="H375" i="8" s="1"/>
  <c r="J375" i="8" a="1"/>
  <c r="J375" i="8"/>
  <c r="N375" i="8" s="1"/>
  <c r="G376" i="8" a="1"/>
  <c r="G376" i="8" s="1"/>
  <c r="L376" i="8" s="1"/>
  <c r="H376" i="8" a="1"/>
  <c r="H376" i="8" s="1"/>
  <c r="J376" i="8" a="1"/>
  <c r="J376" i="8" s="1"/>
  <c r="N376" i="8" s="1"/>
  <c r="G377" i="8" a="1"/>
  <c r="G377" i="8" s="1"/>
  <c r="H377" i="8" a="1"/>
  <c r="H377" i="8" s="1"/>
  <c r="M377" i="8" s="1"/>
  <c r="J377" i="8" a="1"/>
  <c r="J377" i="8" s="1"/>
  <c r="N377" i="8" s="1"/>
  <c r="G378" i="8" a="1"/>
  <c r="G378" i="8"/>
  <c r="I378" i="8" s="1" a="1"/>
  <c r="I378" i="8" s="1"/>
  <c r="K378" i="8" s="1"/>
  <c r="H378" i="8" a="1"/>
  <c r="H378" i="8" s="1"/>
  <c r="J378" i="8" a="1"/>
  <c r="J378" i="8" s="1"/>
  <c r="N378" i="8" s="1"/>
  <c r="L378" i="8"/>
  <c r="G379" i="8" a="1"/>
  <c r="G379" i="8" s="1"/>
  <c r="I379" i="8" s="1" a="1"/>
  <c r="I379" i="8" s="1"/>
  <c r="K379" i="8" s="1"/>
  <c r="H379" i="8" a="1"/>
  <c r="H379" i="8" s="1"/>
  <c r="M379" i="8" s="1"/>
  <c r="J379" i="8" a="1"/>
  <c r="J379" i="8" s="1"/>
  <c r="N379" i="8" s="1"/>
  <c r="G380" i="8" a="1"/>
  <c r="G380" i="8"/>
  <c r="L380" i="8" s="1"/>
  <c r="H380" i="8" a="1"/>
  <c r="H380" i="8" s="1"/>
  <c r="I380" i="8" a="1"/>
  <c r="I380" i="8" s="1"/>
  <c r="K380" i="8" s="1"/>
  <c r="J380" i="8" a="1"/>
  <c r="J380" i="8" s="1"/>
  <c r="N380" i="8" s="1"/>
  <c r="G381" i="8" a="1"/>
  <c r="G381" i="8" s="1"/>
  <c r="L381" i="8" s="1"/>
  <c r="H381" i="8" a="1"/>
  <c r="H381" i="8" s="1"/>
  <c r="J381" i="8" a="1"/>
  <c r="J381" i="8" s="1"/>
  <c r="N381" i="8" s="1"/>
  <c r="G382" i="8" a="1"/>
  <c r="G382" i="8" s="1"/>
  <c r="H382" i="8" a="1"/>
  <c r="H382" i="8" s="1"/>
  <c r="M382" i="8" s="1"/>
  <c r="J382" i="8" a="1"/>
  <c r="J382" i="8"/>
  <c r="N382" i="8" s="1"/>
  <c r="G383" i="8" a="1"/>
  <c r="G383" i="8" s="1"/>
  <c r="I383" i="8" s="1" a="1"/>
  <c r="H383" i="8" a="1"/>
  <c r="H383" i="8"/>
  <c r="I383" i="8"/>
  <c r="K383" i="8" s="1"/>
  <c r="J383" i="8" a="1"/>
  <c r="J383" i="8"/>
  <c r="N383" i="8"/>
  <c r="G384" i="8" a="1"/>
  <c r="G384" i="8" s="1"/>
  <c r="H384" i="8" a="1"/>
  <c r="H384" i="8" s="1"/>
  <c r="I384" i="8" a="1"/>
  <c r="I384" i="8" s="1"/>
  <c r="K384" i="8" s="1"/>
  <c r="J384" i="8" a="1"/>
  <c r="J384" i="8" s="1"/>
  <c r="N384" i="8" s="1"/>
  <c r="L384" i="8"/>
  <c r="G385" i="8" a="1"/>
  <c r="G385" i="8"/>
  <c r="L385" i="8" s="1"/>
  <c r="H385" i="8" a="1"/>
  <c r="H385" i="8" s="1"/>
  <c r="I385" i="8" a="1"/>
  <c r="I385" i="8" s="1"/>
  <c r="K385" i="8" s="1"/>
  <c r="J385" i="8" a="1"/>
  <c r="J385" i="8" s="1"/>
  <c r="N385" i="8" s="1"/>
  <c r="G386" i="8" a="1"/>
  <c r="G386" i="8" s="1"/>
  <c r="I386" i="8" s="1" a="1"/>
  <c r="I386" i="8" s="1"/>
  <c r="K386" i="8" s="1"/>
  <c r="H386" i="8" a="1"/>
  <c r="H386" i="8" s="1"/>
  <c r="M386" i="8" s="1"/>
  <c r="J386" i="8" a="1"/>
  <c r="J386" i="8" s="1"/>
  <c r="N386" i="8" s="1"/>
  <c r="G387" i="8" a="1"/>
  <c r="G387" i="8" s="1"/>
  <c r="L387" i="8" s="1"/>
  <c r="H387" i="8" a="1"/>
  <c r="H387" i="8" s="1"/>
  <c r="J387" i="8" a="1"/>
  <c r="J387" i="8" s="1"/>
  <c r="N387" i="8" s="1"/>
  <c r="G388" i="8" a="1"/>
  <c r="G388" i="8" s="1"/>
  <c r="L388" i="8" s="1"/>
  <c r="H388" i="8" a="1"/>
  <c r="H388" i="8"/>
  <c r="M388" i="8" s="1"/>
  <c r="J388" i="8" a="1"/>
  <c r="J388" i="8" s="1"/>
  <c r="N388" i="8" s="1"/>
  <c r="G389" i="8" a="1"/>
  <c r="G389" i="8"/>
  <c r="H389" i="8" a="1"/>
  <c r="H389" i="8" s="1"/>
  <c r="J389" i="8" a="1"/>
  <c r="J389" i="8" s="1"/>
  <c r="N389" i="8"/>
  <c r="G390" i="8" a="1"/>
  <c r="G390" i="8" s="1"/>
  <c r="I390" i="8" s="1" a="1"/>
  <c r="I390" i="8" s="1"/>
  <c r="K390" i="8" s="1"/>
  <c r="H390" i="8" a="1"/>
  <c r="H390" i="8" s="1"/>
  <c r="J390" i="8" a="1"/>
  <c r="J390" i="8" s="1"/>
  <c r="N390" i="8" s="1"/>
  <c r="L390" i="8"/>
  <c r="G391" i="8" a="1"/>
  <c r="G391" i="8"/>
  <c r="H391" i="8" a="1"/>
  <c r="H391" i="8" s="1"/>
  <c r="I391" i="8" a="1"/>
  <c r="I391" i="8" s="1"/>
  <c r="K391" i="8" s="1"/>
  <c r="J391" i="8" a="1"/>
  <c r="J391" i="8" s="1"/>
  <c r="N391" i="8" s="1"/>
  <c r="L391" i="8"/>
  <c r="G392" i="8" a="1"/>
  <c r="G392" i="8" s="1"/>
  <c r="L392" i="8" s="1"/>
  <c r="H392" i="8" a="1"/>
  <c r="H392" i="8"/>
  <c r="J392" i="8" a="1"/>
  <c r="J392" i="8" s="1"/>
  <c r="N392" i="8"/>
  <c r="G393" i="8" a="1"/>
  <c r="G393" i="8"/>
  <c r="H393" i="8" a="1"/>
  <c r="H393" i="8" s="1"/>
  <c r="M393" i="8" s="1"/>
  <c r="J393" i="8" a="1"/>
  <c r="J393" i="8" s="1"/>
  <c r="N393" i="8" s="1"/>
  <c r="G394" i="8" a="1"/>
  <c r="G394" i="8" s="1"/>
  <c r="I394" i="8" s="1" a="1"/>
  <c r="I394" i="8" s="1"/>
  <c r="K394" i="8" s="1"/>
  <c r="H394" i="8" a="1"/>
  <c r="H394" i="8" s="1"/>
  <c r="J394" i="8" a="1"/>
  <c r="J394" i="8" s="1"/>
  <c r="N394" i="8" s="1"/>
  <c r="G395" i="8" a="1"/>
  <c r="G395" i="8" s="1"/>
  <c r="H395" i="8" a="1"/>
  <c r="H395" i="8" s="1"/>
  <c r="J395" i="8" a="1"/>
  <c r="J395" i="8" s="1"/>
  <c r="N395" i="8" s="1"/>
  <c r="G396" i="8" a="1"/>
  <c r="G396" i="8"/>
  <c r="H396" i="8" a="1"/>
  <c r="H396" i="8" s="1"/>
  <c r="J396" i="8" a="1"/>
  <c r="J396" i="8" s="1"/>
  <c r="N396" i="8" s="1"/>
  <c r="G397" i="8" a="1"/>
  <c r="G397" i="8"/>
  <c r="I397" i="8" s="1" a="1"/>
  <c r="I397" i="8" s="1"/>
  <c r="K397" i="8" s="1"/>
  <c r="H397" i="8" a="1"/>
  <c r="H397" i="8" s="1"/>
  <c r="O397" i="8" s="1" a="1"/>
  <c r="O397" i="8" s="1"/>
  <c r="J397" i="8" a="1"/>
  <c r="J397" i="8"/>
  <c r="N397" i="8"/>
  <c r="G398" i="8" a="1"/>
  <c r="G398" i="8" s="1"/>
  <c r="L398" i="8" s="1"/>
  <c r="H398" i="8" a="1"/>
  <c r="H398" i="8" s="1"/>
  <c r="I398" i="8" a="1"/>
  <c r="I398" i="8" s="1"/>
  <c r="K398" i="8" s="1"/>
  <c r="J398" i="8" a="1"/>
  <c r="J398" i="8" s="1"/>
  <c r="N398" i="8" s="1"/>
  <c r="G399" i="8" a="1"/>
  <c r="G399" i="8" s="1"/>
  <c r="H399" i="8" a="1"/>
  <c r="H399" i="8"/>
  <c r="J399" i="8" a="1"/>
  <c r="J399" i="8" s="1"/>
  <c r="N399" i="8" s="1"/>
  <c r="G400" i="8" a="1"/>
  <c r="G400" i="8"/>
  <c r="I400" i="8" s="1" a="1"/>
  <c r="I400" i="8" s="1"/>
  <c r="K400" i="8" s="1"/>
  <c r="H400" i="8" a="1"/>
  <c r="H400" i="8" s="1"/>
  <c r="J400" i="8" a="1"/>
  <c r="J400" i="8" s="1"/>
  <c r="N400" i="8" s="1"/>
  <c r="G401" i="8" a="1"/>
  <c r="G401" i="8" s="1"/>
  <c r="I401" i="8" s="1" a="1"/>
  <c r="I401" i="8" s="1"/>
  <c r="K401" i="8" s="1"/>
  <c r="H401" i="8" a="1"/>
  <c r="H401" i="8" s="1"/>
  <c r="J401" i="8" a="1"/>
  <c r="J401" i="8" s="1"/>
  <c r="N401" i="8" s="1"/>
  <c r="M401" i="8"/>
  <c r="O401" i="8" a="1"/>
  <c r="O401" i="8" s="1"/>
  <c r="G402" i="8" a="1"/>
  <c r="G402" i="8" s="1"/>
  <c r="H402" i="8" a="1"/>
  <c r="H402" i="8"/>
  <c r="I402" i="8" a="1"/>
  <c r="I402" i="8"/>
  <c r="K402" i="8" s="1"/>
  <c r="J402" i="8" a="1"/>
  <c r="J402" i="8"/>
  <c r="N402" i="8" s="1"/>
  <c r="L402" i="8"/>
  <c r="G403" i="8" a="1"/>
  <c r="G403" i="8" s="1"/>
  <c r="L403" i="8" s="1"/>
  <c r="H403" i="8" a="1"/>
  <c r="H403" i="8" s="1"/>
  <c r="J403" i="8" a="1"/>
  <c r="J403" i="8" s="1"/>
  <c r="N403" i="8"/>
  <c r="G404" i="8" a="1"/>
  <c r="G404" i="8"/>
  <c r="H404" i="8" a="1"/>
  <c r="H404" i="8"/>
  <c r="O404" i="8" s="1" a="1"/>
  <c r="O404" i="8" s="1"/>
  <c r="J404" i="8" a="1"/>
  <c r="J404" i="8"/>
  <c r="N404" i="8" s="1"/>
  <c r="G405" i="8" a="1"/>
  <c r="G405" i="8" s="1"/>
  <c r="I405" i="8" s="1" a="1"/>
  <c r="H405" i="8" a="1"/>
  <c r="H405" i="8"/>
  <c r="I405" i="8"/>
  <c r="K405" i="8" s="1"/>
  <c r="J405" i="8" a="1"/>
  <c r="J405" i="8" s="1"/>
  <c r="N405" i="8" s="1"/>
  <c r="L405" i="8"/>
  <c r="M405" i="8"/>
  <c r="O405" i="8" a="1"/>
  <c r="O405" i="8" s="1"/>
  <c r="G406" i="8" a="1"/>
  <c r="G406" i="8" s="1"/>
  <c r="H406" i="8" a="1"/>
  <c r="H406" i="8" s="1"/>
  <c r="J406" i="8" a="1"/>
  <c r="J406" i="8" s="1"/>
  <c r="N406" i="8" s="1"/>
  <c r="G407" i="8" a="1"/>
  <c r="G407" i="8" s="1"/>
  <c r="L407" i="8" s="1"/>
  <c r="H407" i="8" a="1"/>
  <c r="H407" i="8" s="1"/>
  <c r="I407" i="8" a="1"/>
  <c r="I407" i="8" s="1"/>
  <c r="K407" i="8" s="1"/>
  <c r="J407" i="8" a="1"/>
  <c r="J407" i="8" s="1"/>
  <c r="N407" i="8" s="1"/>
  <c r="G408" i="8" a="1"/>
  <c r="G408" i="8" s="1"/>
  <c r="H408" i="8" a="1"/>
  <c r="H408" i="8" s="1"/>
  <c r="M408" i="8" s="1"/>
  <c r="J408" i="8" a="1"/>
  <c r="J408" i="8"/>
  <c r="N408" i="8" s="1"/>
  <c r="G409" i="8" a="1"/>
  <c r="G409" i="8" s="1"/>
  <c r="H409" i="8" a="1"/>
  <c r="H409" i="8" s="1"/>
  <c r="O409" i="8" s="1" a="1"/>
  <c r="O409" i="8" s="1"/>
  <c r="I409" i="8" a="1"/>
  <c r="I409" i="8" s="1"/>
  <c r="K409" i="8" s="1"/>
  <c r="J409" i="8" a="1"/>
  <c r="J409" i="8"/>
  <c r="N409" i="8" s="1"/>
  <c r="L409" i="8"/>
  <c r="M409" i="8"/>
  <c r="G410" i="8" a="1"/>
  <c r="G410" i="8"/>
  <c r="H410" i="8" a="1"/>
  <c r="H410" i="8" s="1"/>
  <c r="M410" i="8" s="1"/>
  <c r="J410" i="8" a="1"/>
  <c r="J410" i="8" s="1"/>
  <c r="N410" i="8" s="1"/>
  <c r="O410" i="8" a="1"/>
  <c r="O410" i="8" s="1"/>
  <c r="G411" i="8" a="1"/>
  <c r="G411" i="8" s="1"/>
  <c r="H411" i="8" a="1"/>
  <c r="H411" i="8" s="1"/>
  <c r="J411" i="8" a="1"/>
  <c r="J411" i="8" s="1"/>
  <c r="N411" i="8" s="1"/>
  <c r="G412" i="8" a="1"/>
  <c r="G412" i="8"/>
  <c r="H412" i="8" a="1"/>
  <c r="H412" i="8" s="1"/>
  <c r="O412" i="8" s="1" a="1"/>
  <c r="O412" i="8" s="1"/>
  <c r="J412" i="8" a="1"/>
  <c r="J412" i="8" s="1"/>
  <c r="N412" i="8"/>
  <c r="G413" i="8" a="1"/>
  <c r="G413" i="8"/>
  <c r="H413" i="8" a="1"/>
  <c r="H413" i="8"/>
  <c r="I413" i="8" a="1"/>
  <c r="I413" i="8" s="1"/>
  <c r="K413" i="8" s="1"/>
  <c r="J413" i="8" a="1"/>
  <c r="J413" i="8"/>
  <c r="N413" i="8" s="1"/>
  <c r="L413" i="8"/>
  <c r="G414" i="8" a="1"/>
  <c r="G414" i="8" s="1"/>
  <c r="L414" i="8" s="1"/>
  <c r="H414" i="8" a="1"/>
  <c r="H414" i="8"/>
  <c r="J414" i="8" a="1"/>
  <c r="J414" i="8" s="1"/>
  <c r="N414" i="8" s="1"/>
  <c r="G415" i="8" a="1"/>
  <c r="G415" i="8" s="1"/>
  <c r="H415" i="8" a="1"/>
  <c r="H415" i="8" s="1"/>
  <c r="J415" i="8" a="1"/>
  <c r="J415" i="8"/>
  <c r="N415" i="8"/>
  <c r="G416" i="8" a="1"/>
  <c r="G416" i="8" s="1"/>
  <c r="I416" i="8" s="1" a="1"/>
  <c r="I416" i="8" s="1"/>
  <c r="K416" i="8" s="1"/>
  <c r="H416" i="8" a="1"/>
  <c r="H416" i="8" s="1"/>
  <c r="J416" i="8" a="1"/>
  <c r="J416" i="8"/>
  <c r="N416" i="8" s="1"/>
  <c r="G417" i="8" a="1"/>
  <c r="G417" i="8"/>
  <c r="L417" i="8" s="1"/>
  <c r="H417" i="8" a="1"/>
  <c r="H417" i="8" s="1"/>
  <c r="I417" i="8" a="1"/>
  <c r="I417" i="8" s="1"/>
  <c r="K417" i="8" s="1"/>
  <c r="J417" i="8" a="1"/>
  <c r="J417" i="8" s="1"/>
  <c r="N417" i="8" s="1"/>
  <c r="G418" i="8" a="1"/>
  <c r="G418" i="8" s="1"/>
  <c r="L418" i="8" s="1"/>
  <c r="H418" i="8" a="1"/>
  <c r="H418" i="8" s="1"/>
  <c r="J418" i="8" a="1"/>
  <c r="J418" i="8" s="1"/>
  <c r="N418" i="8" s="1"/>
  <c r="M418" i="8"/>
  <c r="O418" i="8" a="1"/>
  <c r="O418" i="8" s="1"/>
  <c r="G419" i="8" a="1"/>
  <c r="G419" i="8" s="1"/>
  <c r="H419" i="8" a="1"/>
  <c r="H419" i="8" s="1"/>
  <c r="J419" i="8" a="1"/>
  <c r="J419" i="8"/>
  <c r="N419" i="8"/>
  <c r="G420" i="8" a="1"/>
  <c r="G420" i="8" s="1"/>
  <c r="H420" i="8" a="1"/>
  <c r="H420" i="8" s="1"/>
  <c r="O420" i="8" s="1" a="1"/>
  <c r="O420" i="8" s="1"/>
  <c r="J420" i="8" a="1"/>
  <c r="J420" i="8" s="1"/>
  <c r="N420" i="8" s="1"/>
  <c r="M420" i="8"/>
  <c r="G421" i="8" a="1"/>
  <c r="G421" i="8" s="1"/>
  <c r="L421" i="8" s="1"/>
  <c r="H421" i="8" a="1"/>
  <c r="H421" i="8"/>
  <c r="M421" i="8" s="1"/>
  <c r="J421" i="8" a="1"/>
  <c r="J421" i="8" s="1"/>
  <c r="N421" i="8" s="1"/>
  <c r="G422" i="8" a="1"/>
  <c r="G422" i="8" s="1"/>
  <c r="H422" i="8" a="1"/>
  <c r="H422" i="8" s="1"/>
  <c r="J422" i="8" a="1"/>
  <c r="J422" i="8"/>
  <c r="N422" i="8"/>
  <c r="G423" i="8" a="1"/>
  <c r="G423" i="8" s="1"/>
  <c r="I423" i="8" s="1" a="1"/>
  <c r="I423" i="8" s="1"/>
  <c r="K423" i="8" s="1"/>
  <c r="H423" i="8" a="1"/>
  <c r="H423" i="8" s="1"/>
  <c r="M423" i="8" s="1"/>
  <c r="J423" i="8" a="1"/>
  <c r="J423" i="8" s="1"/>
  <c r="N423" i="8" s="1"/>
  <c r="G424" i="8" a="1"/>
  <c r="G424" i="8" s="1"/>
  <c r="I424" i="8" s="1" a="1"/>
  <c r="I424" i="8" s="1"/>
  <c r="K424" i="8" s="1"/>
  <c r="H424" i="8" a="1"/>
  <c r="H424" i="8" s="1"/>
  <c r="M424" i="8" s="1"/>
  <c r="J424" i="8" a="1"/>
  <c r="J424" i="8" s="1"/>
  <c r="N424" i="8" s="1"/>
  <c r="L424" i="8"/>
  <c r="G425" i="8" a="1"/>
  <c r="G425" i="8" s="1"/>
  <c r="L425" i="8" s="1"/>
  <c r="H425" i="8" a="1"/>
  <c r="H425" i="8"/>
  <c r="M425" i="8" s="1"/>
  <c r="J425" i="8" a="1"/>
  <c r="J425" i="8" s="1"/>
  <c r="N425" i="8" s="1"/>
  <c r="G426" i="8" a="1"/>
  <c r="G426" i="8"/>
  <c r="L426" i="8" s="1"/>
  <c r="H426" i="8" a="1"/>
  <c r="H426" i="8" s="1"/>
  <c r="J426" i="8" a="1"/>
  <c r="J426" i="8" s="1"/>
  <c r="N426" i="8" s="1"/>
  <c r="G427" i="8" a="1"/>
  <c r="G427" i="8" s="1"/>
  <c r="H427" i="8" a="1"/>
  <c r="H427" i="8"/>
  <c r="O427" i="8" s="1" a="1"/>
  <c r="O427" i="8" s="1"/>
  <c r="J427" i="8" a="1"/>
  <c r="J427" i="8" s="1"/>
  <c r="N427" i="8" s="1"/>
  <c r="M427" i="8"/>
  <c r="G428" i="8" a="1"/>
  <c r="G428" i="8"/>
  <c r="H428" i="8" a="1"/>
  <c r="H428" i="8" s="1"/>
  <c r="I428" i="8" a="1"/>
  <c r="I428" i="8" s="1"/>
  <c r="K428" i="8" s="1"/>
  <c r="J428" i="8" a="1"/>
  <c r="J428" i="8" s="1"/>
  <c r="N428" i="8" s="1"/>
  <c r="L428" i="8"/>
  <c r="G429" i="8" a="1"/>
  <c r="G429" i="8" s="1"/>
  <c r="H429" i="8" a="1"/>
  <c r="H429" i="8" s="1"/>
  <c r="J429" i="8" a="1"/>
  <c r="J429" i="8" s="1"/>
  <c r="N429" i="8"/>
  <c r="G430" i="8" a="1"/>
  <c r="G430" i="8" s="1"/>
  <c r="H430" i="8" a="1"/>
  <c r="H430" i="8" s="1"/>
  <c r="J430" i="8" a="1"/>
  <c r="J430" i="8"/>
  <c r="N430" i="8"/>
  <c r="G431" i="8" a="1"/>
  <c r="G431" i="8" s="1"/>
  <c r="I431" i="8" s="1" a="1"/>
  <c r="I431" i="8" s="1"/>
  <c r="K431" i="8" s="1"/>
  <c r="H431" i="8" a="1"/>
  <c r="H431" i="8"/>
  <c r="J431" i="8" a="1"/>
  <c r="J431" i="8" s="1"/>
  <c r="N431" i="8" s="1"/>
  <c r="L431" i="8"/>
  <c r="G432" i="8" a="1"/>
  <c r="G432" i="8"/>
  <c r="L432" i="8" s="1"/>
  <c r="H432" i="8" a="1"/>
  <c r="H432" i="8"/>
  <c r="M432" i="8" s="1"/>
  <c r="J432" i="8" a="1"/>
  <c r="J432" i="8" s="1"/>
  <c r="N432" i="8" s="1"/>
  <c r="G433" i="8" a="1"/>
  <c r="G433" i="8" s="1"/>
  <c r="H433" i="8" a="1"/>
  <c r="H433" i="8" s="1"/>
  <c r="J433" i="8" a="1"/>
  <c r="J433" i="8" s="1"/>
  <c r="N433" i="8" s="1"/>
  <c r="G434" i="8" a="1"/>
  <c r="G434" i="8" s="1"/>
  <c r="H434" i="8" a="1"/>
  <c r="H434" i="8" s="1"/>
  <c r="J434" i="8" a="1"/>
  <c r="J434" i="8"/>
  <c r="N434" i="8" s="1"/>
  <c r="G435" i="8" a="1"/>
  <c r="G435" i="8" s="1"/>
  <c r="H435" i="8" a="1"/>
  <c r="H435" i="8" s="1"/>
  <c r="I435" i="8" a="1"/>
  <c r="I435" i="8" s="1"/>
  <c r="K435" i="8" s="1"/>
  <c r="J435" i="8" a="1"/>
  <c r="J435" i="8"/>
  <c r="N435" i="8" s="1"/>
  <c r="L435" i="8"/>
  <c r="G436" i="8" a="1"/>
  <c r="G436" i="8"/>
  <c r="L436" i="8" s="1"/>
  <c r="H436" i="8" a="1"/>
  <c r="H436" i="8" s="1"/>
  <c r="I436" i="8" a="1"/>
  <c r="I436" i="8" s="1"/>
  <c r="K436" i="8" s="1"/>
  <c r="J436" i="8" a="1"/>
  <c r="J436" i="8" s="1"/>
  <c r="N436" i="8" s="1"/>
  <c r="G437" i="8" a="1"/>
  <c r="G437" i="8"/>
  <c r="L437" i="8" s="1"/>
  <c r="H437" i="8" a="1"/>
  <c r="H437" i="8" s="1"/>
  <c r="M437" i="8" s="1"/>
  <c r="J437" i="8" a="1"/>
  <c r="J437" i="8" s="1"/>
  <c r="N437" i="8" s="1"/>
  <c r="G438" i="8" a="1"/>
  <c r="G438" i="8"/>
  <c r="L438" i="8" s="1"/>
  <c r="H438" i="8" a="1"/>
  <c r="H438" i="8" s="1"/>
  <c r="J438" i="8" a="1"/>
  <c r="J438" i="8" s="1"/>
  <c r="N438" i="8"/>
  <c r="G439" i="8" a="1"/>
  <c r="G439" i="8"/>
  <c r="H439" i="8" a="1"/>
  <c r="H439" i="8"/>
  <c r="M439" i="8" s="1"/>
  <c r="J439" i="8" a="1"/>
  <c r="J439" i="8" s="1"/>
  <c r="N439" i="8" s="1"/>
  <c r="G440" i="8" a="1"/>
  <c r="G440" i="8" s="1"/>
  <c r="H440" i="8" a="1"/>
  <c r="H440" i="8" s="1"/>
  <c r="J440" i="8" a="1"/>
  <c r="J440" i="8" s="1"/>
  <c r="N440" i="8" s="1"/>
  <c r="G441" i="8" a="1"/>
  <c r="G441" i="8"/>
  <c r="I441" i="8" s="1" a="1"/>
  <c r="I441" i="8" s="1"/>
  <c r="K441" i="8" s="1"/>
  <c r="H441" i="8" a="1"/>
  <c r="H441" i="8"/>
  <c r="J441" i="8" a="1"/>
  <c r="J441" i="8" s="1"/>
  <c r="N441" i="8" s="1"/>
  <c r="M441" i="8"/>
  <c r="O441" i="8" a="1"/>
  <c r="O441" i="8" s="1"/>
  <c r="G442" i="8" a="1"/>
  <c r="G442" i="8" s="1"/>
  <c r="I442" i="8" s="1" a="1"/>
  <c r="I442" i="8" s="1"/>
  <c r="K442" i="8" s="1"/>
  <c r="H442" i="8" a="1"/>
  <c r="H442" i="8"/>
  <c r="M442" i="8" s="1"/>
  <c r="J442" i="8" a="1"/>
  <c r="J442" i="8" s="1"/>
  <c r="N442" i="8" s="1"/>
  <c r="G443" i="8" a="1"/>
  <c r="G443" i="8"/>
  <c r="H443" i="8" a="1"/>
  <c r="H443" i="8" s="1"/>
  <c r="O443" i="8" s="1" a="1"/>
  <c r="O443" i="8" s="1"/>
  <c r="J443" i="8" a="1"/>
  <c r="J443" i="8" s="1"/>
  <c r="N443" i="8" s="1"/>
  <c r="M443" i="8"/>
  <c r="G444" i="8" a="1"/>
  <c r="G444" i="8" s="1"/>
  <c r="L444" i="8" s="1"/>
  <c r="H444" i="8" a="1"/>
  <c r="H444" i="8"/>
  <c r="J444" i="8" a="1"/>
  <c r="J444" i="8" s="1"/>
  <c r="N444" i="8" s="1"/>
  <c r="G445" i="8" a="1"/>
  <c r="G445" i="8" s="1"/>
  <c r="H445" i="8" a="1"/>
  <c r="H445" i="8" s="1"/>
  <c r="J445" i="8" a="1"/>
  <c r="J445" i="8" s="1"/>
  <c r="N445" i="8" s="1"/>
  <c r="G446" i="8" a="1"/>
  <c r="G446" i="8"/>
  <c r="I446" i="8" s="1" a="1"/>
  <c r="I446" i="8" s="1"/>
  <c r="K446" i="8" s="1"/>
  <c r="H446" i="8" a="1"/>
  <c r="H446" i="8"/>
  <c r="J446" i="8" a="1"/>
  <c r="J446" i="8" s="1"/>
  <c r="N446" i="8" s="1"/>
  <c r="M446" i="8"/>
  <c r="O446" i="8" a="1"/>
  <c r="O446" i="8" s="1"/>
  <c r="G447" i="8" a="1"/>
  <c r="G447" i="8" s="1"/>
  <c r="H447" i="8" a="1"/>
  <c r="H447" i="8" s="1"/>
  <c r="J447" i="8" a="1"/>
  <c r="J447" i="8"/>
  <c r="N447" i="8" s="1"/>
  <c r="G448" i="8" a="1"/>
  <c r="G448" i="8" s="1"/>
  <c r="H448" i="8" a="1"/>
  <c r="H448" i="8" s="1"/>
  <c r="J448" i="8" a="1"/>
  <c r="J448" i="8" s="1"/>
  <c r="N448" i="8"/>
  <c r="G449" i="8" a="1"/>
  <c r="G449" i="8" s="1"/>
  <c r="I449" i="8" s="1" a="1"/>
  <c r="I449" i="8" s="1"/>
  <c r="K449" i="8" s="1"/>
  <c r="H449" i="8" a="1"/>
  <c r="H449" i="8"/>
  <c r="J449" i="8" a="1"/>
  <c r="J449" i="8" s="1"/>
  <c r="N449" i="8" s="1"/>
  <c r="G450" i="8" a="1"/>
  <c r="G450" i="8" s="1"/>
  <c r="H450" i="8" a="1"/>
  <c r="H450" i="8" s="1"/>
  <c r="J450" i="8" a="1"/>
  <c r="J450" i="8"/>
  <c r="N450" i="8" s="1"/>
  <c r="G451" i="8" a="1"/>
  <c r="G451" i="8"/>
  <c r="L451" i="8" s="1"/>
  <c r="H451" i="8" a="1"/>
  <c r="H451" i="8" s="1"/>
  <c r="I451" i="8" a="1"/>
  <c r="I451" i="8" s="1"/>
  <c r="K451" i="8" s="1"/>
  <c r="J451" i="8" a="1"/>
  <c r="J451" i="8" s="1"/>
  <c r="N451" i="8" s="1"/>
  <c r="G452" i="8" a="1"/>
  <c r="G452" i="8" s="1"/>
  <c r="L452" i="8" s="1"/>
  <c r="H452" i="8" a="1"/>
  <c r="H452" i="8"/>
  <c r="J452" i="8" a="1"/>
  <c r="J452" i="8" s="1"/>
  <c r="N452" i="8" s="1"/>
  <c r="G453" i="8" a="1"/>
  <c r="G453" i="8" s="1"/>
  <c r="H453" i="8" a="1"/>
  <c r="H453" i="8" s="1"/>
  <c r="J453" i="8" a="1"/>
  <c r="J453" i="8" s="1"/>
  <c r="N453" i="8" s="1"/>
  <c r="G454" i="8" a="1"/>
  <c r="G454" i="8"/>
  <c r="I454" i="8" s="1" a="1"/>
  <c r="I454" i="8" s="1"/>
  <c r="K454" i="8" s="1"/>
  <c r="H454" i="8" a="1"/>
  <c r="H454" i="8"/>
  <c r="M454" i="8" s="1"/>
  <c r="J454" i="8" a="1"/>
  <c r="J454" i="8" s="1"/>
  <c r="N454" i="8" s="1"/>
  <c r="L454" i="8"/>
  <c r="G455" i="8" a="1"/>
  <c r="G455" i="8" s="1"/>
  <c r="H455" i="8" a="1"/>
  <c r="H455" i="8"/>
  <c r="M455" i="8" s="1"/>
  <c r="J455" i="8" a="1"/>
  <c r="J455" i="8"/>
  <c r="N455" i="8" s="1"/>
  <c r="G456" i="8" a="1"/>
  <c r="G456" i="8" s="1"/>
  <c r="I456" i="8" s="1" a="1"/>
  <c r="I456" i="8" s="1"/>
  <c r="K456" i="8" s="1"/>
  <c r="H456" i="8" a="1"/>
  <c r="H456" i="8" s="1"/>
  <c r="J456" i="8" a="1"/>
  <c r="J456" i="8" s="1"/>
  <c r="N456" i="8" s="1"/>
  <c r="G457" i="8" a="1"/>
  <c r="G457" i="8"/>
  <c r="I457" i="8" s="1" a="1"/>
  <c r="I457" i="8" s="1"/>
  <c r="K457" i="8" s="1"/>
  <c r="H457" i="8" a="1"/>
  <c r="H457" i="8" s="1"/>
  <c r="M457" i="8" s="1"/>
  <c r="J457" i="8" a="1"/>
  <c r="J457" i="8" s="1"/>
  <c r="N457" i="8" s="1"/>
  <c r="G458" i="8" a="1"/>
  <c r="G458" i="8" s="1"/>
  <c r="H458" i="8" a="1"/>
  <c r="H458" i="8" s="1"/>
  <c r="J458" i="8" a="1"/>
  <c r="J458" i="8"/>
  <c r="N458" i="8" s="1"/>
  <c r="G459" i="8" a="1"/>
  <c r="G459" i="8" s="1"/>
  <c r="H459" i="8" a="1"/>
  <c r="H459" i="8" s="1"/>
  <c r="J459" i="8" a="1"/>
  <c r="J459" i="8" s="1"/>
  <c r="N459" i="8" s="1"/>
  <c r="G460" i="8" a="1"/>
  <c r="G460" i="8"/>
  <c r="I460" i="8" s="1" a="1"/>
  <c r="I460" i="8" s="1"/>
  <c r="H460" i="8" a="1"/>
  <c r="H460" i="8" s="1"/>
  <c r="M460" i="8" s="1"/>
  <c r="J460" i="8" a="1"/>
  <c r="J460" i="8" s="1"/>
  <c r="K460" i="8"/>
  <c r="L460" i="8"/>
  <c r="N460" i="8"/>
  <c r="G461" i="8" a="1"/>
  <c r="G461" i="8" s="1"/>
  <c r="H461" i="8" a="1"/>
  <c r="H461" i="8" s="1"/>
  <c r="J461" i="8" a="1"/>
  <c r="J461" i="8"/>
  <c r="N461" i="8" s="1"/>
  <c r="G462" i="8" a="1"/>
  <c r="G462" i="8" s="1"/>
  <c r="H462" i="8" a="1"/>
  <c r="H462" i="8"/>
  <c r="J462" i="8" a="1"/>
  <c r="J462" i="8" s="1"/>
  <c r="N462" i="8" s="1"/>
  <c r="G463" i="8" a="1"/>
  <c r="G463" i="8" s="1"/>
  <c r="H463" i="8" a="1"/>
  <c r="H463" i="8" s="1"/>
  <c r="M463" i="8" s="1"/>
  <c r="J463" i="8" a="1"/>
  <c r="J463" i="8"/>
  <c r="N463" i="8"/>
  <c r="G464" i="8" a="1"/>
  <c r="G464" i="8" s="1"/>
  <c r="I464" i="8" s="1" a="1"/>
  <c r="I464" i="8" s="1"/>
  <c r="H464" i="8" a="1"/>
  <c r="H464" i="8" s="1"/>
  <c r="J464" i="8" a="1"/>
  <c r="J464" i="8"/>
  <c r="N464" i="8" s="1"/>
  <c r="K464" i="8"/>
  <c r="L464" i="8"/>
  <c r="G465" i="8" a="1"/>
  <c r="G465" i="8"/>
  <c r="H465" i="8" a="1"/>
  <c r="H465" i="8" s="1"/>
  <c r="J465" i="8" a="1"/>
  <c r="J465" i="8" s="1"/>
  <c r="N465" i="8" s="1"/>
  <c r="G466" i="8" a="1"/>
  <c r="G466" i="8" s="1"/>
  <c r="H466" i="8" a="1"/>
  <c r="H466" i="8"/>
  <c r="M466" i="8" s="1"/>
  <c r="J466" i="8" a="1"/>
  <c r="J466" i="8"/>
  <c r="N466" i="8" s="1"/>
  <c r="G467" i="8" a="1"/>
  <c r="G467" i="8" s="1"/>
  <c r="I467" i="8" s="1" a="1"/>
  <c r="I467" i="8" s="1"/>
  <c r="K467" i="8" s="1"/>
  <c r="H467" i="8" a="1"/>
  <c r="H467" i="8" s="1"/>
  <c r="J467" i="8" a="1"/>
  <c r="J467" i="8" s="1"/>
  <c r="N467" i="8" s="1"/>
  <c r="M467" i="8"/>
  <c r="G468" i="8" a="1"/>
  <c r="G468" i="8" s="1"/>
  <c r="H468" i="8" a="1"/>
  <c r="H468" i="8"/>
  <c r="J468" i="8" a="1"/>
  <c r="J468" i="8" s="1"/>
  <c r="N468" i="8" s="1"/>
  <c r="G469" i="8" a="1"/>
  <c r="G469" i="8" s="1"/>
  <c r="L469" i="8" s="1"/>
  <c r="H469" i="8" a="1"/>
  <c r="H469" i="8" s="1"/>
  <c r="J469" i="8" a="1"/>
  <c r="J469" i="8"/>
  <c r="N469" i="8" s="1"/>
  <c r="G470" i="8" a="1"/>
  <c r="G470" i="8" s="1"/>
  <c r="H470" i="8" a="1"/>
  <c r="H470" i="8" s="1"/>
  <c r="M470" i="8" s="1"/>
  <c r="J470" i="8" a="1"/>
  <c r="J470" i="8" s="1"/>
  <c r="N470" i="8" s="1"/>
  <c r="G471" i="8" a="1"/>
  <c r="G471" i="8"/>
  <c r="I471" i="8" s="1" a="1"/>
  <c r="I471" i="8" s="1"/>
  <c r="K471" i="8" s="1"/>
  <c r="H471" i="8" a="1"/>
  <c r="H471" i="8" s="1"/>
  <c r="M471" i="8" s="1"/>
  <c r="J471" i="8" a="1"/>
  <c r="J471" i="8" s="1"/>
  <c r="N471" i="8" s="1"/>
  <c r="G472" i="8" a="1"/>
  <c r="G472" i="8" s="1"/>
  <c r="I472" i="8" s="1" a="1"/>
  <c r="H472" i="8" a="1"/>
  <c r="H472" i="8" s="1"/>
  <c r="I472" i="8"/>
  <c r="J472" i="8" a="1"/>
  <c r="J472" i="8" s="1"/>
  <c r="N472" i="8" s="1"/>
  <c r="K472" i="8"/>
  <c r="L472" i="8"/>
  <c r="G473" i="8" a="1"/>
  <c r="G473" i="8" s="1"/>
  <c r="H473" i="8" a="1"/>
  <c r="H473" i="8" s="1"/>
  <c r="J473" i="8" a="1"/>
  <c r="J473" i="8" s="1"/>
  <c r="N473" i="8" s="1"/>
  <c r="G474" i="8" a="1"/>
  <c r="G474" i="8" s="1"/>
  <c r="H474" i="8" a="1"/>
  <c r="H474" i="8" s="1"/>
  <c r="J474" i="8" a="1"/>
  <c r="J474" i="8" s="1"/>
  <c r="N474" i="8" s="1"/>
  <c r="G475" i="8" a="1"/>
  <c r="G475" i="8" s="1"/>
  <c r="I475" i="8" s="1" a="1"/>
  <c r="I475" i="8" s="1"/>
  <c r="K475" i="8" s="1"/>
  <c r="H475" i="8" a="1"/>
  <c r="H475" i="8" s="1"/>
  <c r="M475" i="8" s="1"/>
  <c r="J475" i="8" a="1"/>
  <c r="J475" i="8"/>
  <c r="N475" i="8" s="1"/>
  <c r="G476" i="8" a="1"/>
  <c r="G476" i="8" s="1"/>
  <c r="L476" i="8" s="1"/>
  <c r="H476" i="8" a="1"/>
  <c r="H476" i="8" s="1"/>
  <c r="J476" i="8" a="1"/>
  <c r="J476" i="8" s="1"/>
  <c r="N476" i="8" s="1"/>
  <c r="G477" i="8" a="1"/>
  <c r="G477" i="8"/>
  <c r="L477" i="8" s="1"/>
  <c r="H477" i="8" a="1"/>
  <c r="H477" i="8" s="1"/>
  <c r="M477" i="8" s="1"/>
  <c r="I477" i="8" a="1"/>
  <c r="I477" i="8" s="1"/>
  <c r="K477" i="8" s="1"/>
  <c r="J477" i="8" a="1"/>
  <c r="J477" i="8"/>
  <c r="N477" i="8" s="1"/>
  <c r="G478" i="8" a="1"/>
  <c r="G478" i="8" s="1"/>
  <c r="H478" i="8" a="1"/>
  <c r="H478" i="8" s="1"/>
  <c r="O478" i="8" s="1" a="1"/>
  <c r="O478" i="8" s="1"/>
  <c r="J478" i="8" a="1"/>
  <c r="J478" i="8" s="1"/>
  <c r="N478" i="8" s="1"/>
  <c r="G479" i="8" a="1"/>
  <c r="G479" i="8"/>
  <c r="I479" i="8" s="1" a="1"/>
  <c r="I479" i="8" s="1"/>
  <c r="K479" i="8" s="1"/>
  <c r="H479" i="8" a="1"/>
  <c r="H479" i="8" s="1"/>
  <c r="O479" i="8" s="1" a="1"/>
  <c r="O479" i="8" s="1"/>
  <c r="J479" i="8" a="1"/>
  <c r="J479" i="8" s="1"/>
  <c r="N479" i="8" s="1"/>
  <c r="L479" i="8"/>
  <c r="G480" i="8" a="1"/>
  <c r="G480" i="8" s="1"/>
  <c r="L480" i="8" s="1"/>
  <c r="H480" i="8" a="1"/>
  <c r="H480" i="8"/>
  <c r="J480" i="8" a="1"/>
  <c r="J480" i="8" s="1"/>
  <c r="N480" i="8" s="1"/>
  <c r="G481" i="8" a="1"/>
  <c r="G481" i="8" s="1"/>
  <c r="H481" i="8" a="1"/>
  <c r="H481" i="8"/>
  <c r="M481" i="8" s="1"/>
  <c r="J481" i="8" a="1"/>
  <c r="J481" i="8" s="1"/>
  <c r="N481" i="8" s="1"/>
  <c r="O481" i="8" a="1"/>
  <c r="O481" i="8" s="1"/>
  <c r="G482" i="8" a="1"/>
  <c r="G482" i="8" s="1"/>
  <c r="H482" i="8" a="1"/>
  <c r="H482" i="8"/>
  <c r="M482" i="8" s="1"/>
  <c r="J482" i="8" a="1"/>
  <c r="J482" i="8" s="1"/>
  <c r="N482" i="8" s="1"/>
  <c r="G483" i="8" a="1"/>
  <c r="G483" i="8" s="1"/>
  <c r="I483" i="8" s="1" a="1"/>
  <c r="I483" i="8" s="1"/>
  <c r="K483" i="8" s="1"/>
  <c r="H483" i="8" a="1"/>
  <c r="H483" i="8" s="1"/>
  <c r="J483" i="8" a="1"/>
  <c r="J483" i="8" s="1"/>
  <c r="N483" i="8" s="1"/>
  <c r="G484" i="8" a="1"/>
  <c r="G484" i="8"/>
  <c r="L484" i="8" s="1"/>
  <c r="H484" i="8" a="1"/>
  <c r="H484" i="8" s="1"/>
  <c r="I484" i="8" a="1"/>
  <c r="I484" i="8" s="1"/>
  <c r="K484" i="8" s="1"/>
  <c r="J484" i="8" a="1"/>
  <c r="J484" i="8" s="1"/>
  <c r="N484" i="8" s="1"/>
  <c r="G485" i="8" a="1"/>
  <c r="G485" i="8" s="1"/>
  <c r="H485" i="8" a="1"/>
  <c r="H485" i="8" s="1"/>
  <c r="J485" i="8" a="1"/>
  <c r="J485" i="8" s="1"/>
  <c r="N485" i="8"/>
  <c r="G486" i="8" a="1"/>
  <c r="G486" i="8" s="1"/>
  <c r="I486" i="8" s="1" a="1"/>
  <c r="I486" i="8" s="1"/>
  <c r="H486" i="8" a="1"/>
  <c r="H486" i="8" s="1"/>
  <c r="J486" i="8" a="1"/>
  <c r="J486" i="8" s="1"/>
  <c r="N486" i="8" s="1"/>
  <c r="K486" i="8"/>
  <c r="L486" i="8"/>
  <c r="M486" i="8"/>
  <c r="G487" i="8" a="1"/>
  <c r="G487" i="8" s="1"/>
  <c r="L487" i="8" s="1"/>
  <c r="H487" i="8" a="1"/>
  <c r="H487" i="8"/>
  <c r="J487" i="8" a="1"/>
  <c r="J487" i="8" s="1"/>
  <c r="N487" i="8" s="1"/>
  <c r="G488" i="8" a="1"/>
  <c r="G488" i="8"/>
  <c r="L488" i="8" s="1"/>
  <c r="H488" i="8" a="1"/>
  <c r="H488" i="8" s="1"/>
  <c r="J488" i="8" a="1"/>
  <c r="J488" i="8" s="1"/>
  <c r="N488" i="8" s="1"/>
  <c r="G489" i="8" a="1"/>
  <c r="G489" i="8" s="1"/>
  <c r="H489" i="8" a="1"/>
  <c r="H489" i="8" s="1"/>
  <c r="J489" i="8" a="1"/>
  <c r="J489" i="8" s="1"/>
  <c r="N489" i="8" s="1"/>
  <c r="G490" i="8" a="1"/>
  <c r="G490" i="8"/>
  <c r="I490" i="8" s="1" a="1"/>
  <c r="I490" i="8" s="1"/>
  <c r="K490" i="8" s="1"/>
  <c r="H490" i="8" a="1"/>
  <c r="H490" i="8" s="1"/>
  <c r="M490" i="8" s="1"/>
  <c r="J490" i="8" a="1"/>
  <c r="J490" i="8" s="1"/>
  <c r="N490" i="8" s="1"/>
  <c r="G491" i="8" a="1"/>
  <c r="G491" i="8" s="1"/>
  <c r="L491" i="8" s="1"/>
  <c r="H491" i="8" a="1"/>
  <c r="H491" i="8"/>
  <c r="J491" i="8" a="1"/>
  <c r="J491" i="8" s="1"/>
  <c r="N491" i="8" s="1"/>
  <c r="G492" i="8" a="1"/>
  <c r="G492" i="8" s="1"/>
  <c r="H492" i="8" a="1"/>
  <c r="H492" i="8"/>
  <c r="M492" i="8" s="1"/>
  <c r="J492" i="8" a="1"/>
  <c r="J492" i="8" s="1"/>
  <c r="N492" i="8" s="1"/>
  <c r="G493" i="8" a="1"/>
  <c r="G493" i="8" s="1"/>
  <c r="H493" i="8" a="1"/>
  <c r="H493" i="8" s="1"/>
  <c r="J493" i="8" a="1"/>
  <c r="J493" i="8" s="1"/>
  <c r="N493" i="8" s="1"/>
  <c r="G494" i="8" a="1"/>
  <c r="G494" i="8" s="1"/>
  <c r="H494" i="8" a="1"/>
  <c r="H494" i="8" s="1"/>
  <c r="J494" i="8" a="1"/>
  <c r="J494" i="8" s="1"/>
  <c r="N494" i="8" s="1"/>
  <c r="G495" i="8" a="1"/>
  <c r="G495" i="8"/>
  <c r="H495" i="8" a="1"/>
  <c r="H495" i="8" s="1"/>
  <c r="J495" i="8" a="1"/>
  <c r="J495" i="8" s="1"/>
  <c r="N495" i="8" s="1"/>
  <c r="G496" i="8" a="1"/>
  <c r="G496" i="8" s="1"/>
  <c r="H496" i="8" a="1"/>
  <c r="H496" i="8" s="1"/>
  <c r="J496" i="8" a="1"/>
  <c r="J496" i="8" s="1"/>
  <c r="N496" i="8" s="1"/>
  <c r="G497" i="8" a="1"/>
  <c r="G497" i="8" s="1"/>
  <c r="I497" i="8" s="1" a="1"/>
  <c r="I497" i="8" s="1"/>
  <c r="K497" i="8" s="1"/>
  <c r="H497" i="8" a="1"/>
  <c r="H497" i="8" s="1"/>
  <c r="O497" i="8" s="1" a="1"/>
  <c r="O497" i="8" s="1"/>
  <c r="J497" i="8" a="1"/>
  <c r="J497" i="8" s="1"/>
  <c r="N497" i="8" s="1"/>
  <c r="G498" i="8" a="1"/>
  <c r="G498" i="8" s="1"/>
  <c r="L498" i="8" s="1"/>
  <c r="H498" i="8" a="1"/>
  <c r="H498" i="8"/>
  <c r="O498" i="8" s="1" a="1"/>
  <c r="O498" i="8" s="1"/>
  <c r="I498" i="8" a="1"/>
  <c r="I498" i="8" s="1"/>
  <c r="K498" i="8" s="1"/>
  <c r="J498" i="8" a="1"/>
  <c r="J498" i="8" s="1"/>
  <c r="N498" i="8" s="1"/>
  <c r="M498" i="8"/>
  <c r="G499" i="8" a="1"/>
  <c r="G499" i="8"/>
  <c r="L499" i="8" s="1"/>
  <c r="H499" i="8" a="1"/>
  <c r="H499" i="8" s="1"/>
  <c r="I499" i="8" a="1"/>
  <c r="I499" i="8" s="1"/>
  <c r="K499" i="8" s="1"/>
  <c r="J499" i="8" a="1"/>
  <c r="J499" i="8" s="1"/>
  <c r="N499" i="8" s="1"/>
  <c r="G500" i="8" a="1"/>
  <c r="G500" i="8" s="1"/>
  <c r="H500" i="8" a="1"/>
  <c r="H500" i="8" s="1"/>
  <c r="J500" i="8" a="1"/>
  <c r="J500" i="8" s="1"/>
  <c r="N500" i="8" s="1"/>
  <c r="M500" i="8"/>
  <c r="G501" i="8" a="1"/>
  <c r="G501" i="8"/>
  <c r="I501" i="8" s="1" a="1"/>
  <c r="I501" i="8" s="1"/>
  <c r="K501" i="8" s="1"/>
  <c r="H501" i="8" a="1"/>
  <c r="H501" i="8" s="1"/>
  <c r="J501" i="8" a="1"/>
  <c r="J501" i="8" s="1"/>
  <c r="N501" i="8" s="1"/>
  <c r="L501" i="8"/>
  <c r="M501" i="8"/>
  <c r="O501" i="8" a="1"/>
  <c r="O501" i="8" s="1"/>
  <c r="G502" i="8" a="1"/>
  <c r="G502" i="8" s="1"/>
  <c r="L502" i="8" s="1"/>
  <c r="H502" i="8" a="1"/>
  <c r="H502" i="8" s="1"/>
  <c r="J502" i="8" a="1"/>
  <c r="J502" i="8"/>
  <c r="N502" i="8" s="1"/>
  <c r="G503" i="8" a="1"/>
  <c r="G503" i="8" s="1"/>
  <c r="H503" i="8" a="1"/>
  <c r="H503" i="8" s="1"/>
  <c r="J503" i="8" a="1"/>
  <c r="J503" i="8" s="1"/>
  <c r="N503" i="8" s="1"/>
  <c r="G504" i="8" a="1"/>
  <c r="G504" i="8" s="1"/>
  <c r="H504" i="8" a="1"/>
  <c r="H504" i="8"/>
  <c r="O504" i="8" s="1" a="1"/>
  <c r="O504" i="8" s="1"/>
  <c r="J504" i="8" a="1"/>
  <c r="J504" i="8"/>
  <c r="N504" i="8" s="1"/>
  <c r="G505" i="8" a="1"/>
  <c r="G505" i="8" s="1"/>
  <c r="I505" i="8" s="1" a="1"/>
  <c r="H505" i="8" a="1"/>
  <c r="H505" i="8" s="1"/>
  <c r="M505" i="8" s="1"/>
  <c r="I505" i="8"/>
  <c r="K505" i="8" s="1"/>
  <c r="J505" i="8" a="1"/>
  <c r="J505" i="8" s="1"/>
  <c r="N505" i="8" s="1"/>
  <c r="L505" i="8"/>
  <c r="O505" i="8" a="1"/>
  <c r="O505" i="8" s="1"/>
  <c r="G506" i="8" a="1"/>
  <c r="G506" i="8" s="1"/>
  <c r="H506" i="8" a="1"/>
  <c r="H506" i="8" s="1"/>
  <c r="J506" i="8" a="1"/>
  <c r="J506" i="8" s="1"/>
  <c r="N506" i="8" s="1"/>
  <c r="G507" i="8" a="1"/>
  <c r="G507" i="8" s="1"/>
  <c r="H507" i="8" a="1"/>
  <c r="H507" i="8" s="1"/>
  <c r="J507" i="8" a="1"/>
  <c r="J507" i="8" s="1"/>
  <c r="N507" i="8" s="1"/>
  <c r="G508" i="8" a="1"/>
  <c r="G508" i="8" s="1"/>
  <c r="H508" i="8" a="1"/>
  <c r="H508" i="8" s="1"/>
  <c r="M508" i="8" s="1"/>
  <c r="J508" i="8" a="1"/>
  <c r="J508" i="8" s="1"/>
  <c r="N508" i="8" s="1"/>
  <c r="G509" i="8" a="1"/>
  <c r="G509" i="8" s="1"/>
  <c r="L509" i="8" s="1"/>
  <c r="H509" i="8" a="1"/>
  <c r="H509" i="8" s="1"/>
  <c r="M509" i="8" s="1"/>
  <c r="J509" i="8" a="1"/>
  <c r="J509" i="8" s="1"/>
  <c r="N509" i="8" s="1"/>
  <c r="G510" i="8" a="1"/>
  <c r="G510" i="8" s="1"/>
  <c r="L510" i="8" s="1"/>
  <c r="H510" i="8" a="1"/>
  <c r="H510" i="8" s="1"/>
  <c r="M510" i="8" s="1"/>
  <c r="J510" i="8" a="1"/>
  <c r="J510" i="8"/>
  <c r="N510" i="8" s="1"/>
  <c r="G511" i="8" a="1"/>
  <c r="G511" i="8" s="1"/>
  <c r="H511" i="8" a="1"/>
  <c r="H511" i="8" s="1"/>
  <c r="J511" i="8" a="1"/>
  <c r="J511" i="8" s="1"/>
  <c r="N511" i="8" s="1"/>
  <c r="G512" i="8" a="1"/>
  <c r="G512" i="8" s="1"/>
  <c r="H512" i="8" a="1"/>
  <c r="H512" i="8" s="1"/>
  <c r="M512" i="8" s="1"/>
  <c r="J512" i="8" a="1"/>
  <c r="J512" i="8" s="1"/>
  <c r="N512" i="8" s="1"/>
  <c r="G513" i="8" a="1"/>
  <c r="G513" i="8" s="1"/>
  <c r="H513" i="8" a="1"/>
  <c r="H513" i="8"/>
  <c r="J513" i="8" a="1"/>
  <c r="J513" i="8"/>
  <c r="N513" i="8" s="1"/>
  <c r="G514" i="8" a="1"/>
  <c r="G514" i="8" s="1"/>
  <c r="H514" i="8" a="1"/>
  <c r="H514" i="8" s="1"/>
  <c r="J514" i="8" a="1"/>
  <c r="J514" i="8" s="1"/>
  <c r="N514" i="8" s="1"/>
  <c r="G515" i="8" a="1"/>
  <c r="G515" i="8" s="1"/>
  <c r="H515" i="8" a="1"/>
  <c r="H515" i="8" s="1"/>
  <c r="M515" i="8" s="1"/>
  <c r="J515" i="8" a="1"/>
  <c r="J515" i="8" s="1"/>
  <c r="N515" i="8" s="1"/>
  <c r="G516" i="8" a="1"/>
  <c r="G516" i="8" s="1"/>
  <c r="H516" i="8" a="1"/>
  <c r="H516" i="8"/>
  <c r="J516" i="8" a="1"/>
  <c r="J516" i="8"/>
  <c r="N516" i="8" s="1"/>
  <c r="G517" i="8" a="1"/>
  <c r="G517" i="8" s="1"/>
  <c r="H517" i="8" a="1"/>
  <c r="H517" i="8" s="1"/>
  <c r="J517" i="8" a="1"/>
  <c r="J517" i="8" s="1"/>
  <c r="N517" i="8" s="1"/>
  <c r="G518" i="8" a="1"/>
  <c r="G518" i="8"/>
  <c r="I518" i="8" s="1" a="1"/>
  <c r="I518" i="8" s="1"/>
  <c r="H518" i="8" a="1"/>
  <c r="H518" i="8" s="1"/>
  <c r="J518" i="8" a="1"/>
  <c r="J518" i="8" s="1"/>
  <c r="N518" i="8" s="1"/>
  <c r="K518" i="8"/>
  <c r="G519" i="8" a="1"/>
  <c r="G519" i="8" s="1"/>
  <c r="H519" i="8" a="1"/>
  <c r="H519" i="8" s="1"/>
  <c r="M519" i="8" s="1"/>
  <c r="J519" i="8" a="1"/>
  <c r="J519" i="8" s="1"/>
  <c r="N519" i="8" s="1"/>
  <c r="G520" i="8" a="1"/>
  <c r="G520" i="8" s="1"/>
  <c r="H520" i="8" a="1"/>
  <c r="H520" i="8" s="1"/>
  <c r="O520" i="8" s="1" a="1"/>
  <c r="O520" i="8" s="1"/>
  <c r="J520" i="8" a="1"/>
  <c r="J520" i="8" s="1"/>
  <c r="N520" i="8" s="1"/>
  <c r="M520" i="8"/>
  <c r="G521" i="8" a="1"/>
  <c r="G521" i="8"/>
  <c r="H521" i="8" a="1"/>
  <c r="H521" i="8" s="1"/>
  <c r="J521" i="8" a="1"/>
  <c r="J521" i="8" s="1"/>
  <c r="N521" i="8" s="1"/>
  <c r="G522" i="8" a="1"/>
  <c r="G522" i="8"/>
  <c r="L522" i="8" s="1"/>
  <c r="H522" i="8" a="1"/>
  <c r="H522" i="8"/>
  <c r="I522" i="8" a="1"/>
  <c r="I522" i="8" s="1"/>
  <c r="K522" i="8" s="1"/>
  <c r="J522" i="8" a="1"/>
  <c r="J522" i="8"/>
  <c r="N522" i="8" s="1"/>
  <c r="G523" i="8" a="1"/>
  <c r="G523" i="8" s="1"/>
  <c r="H523" i="8" a="1"/>
  <c r="H523" i="8" s="1"/>
  <c r="M523" i="8" s="1"/>
  <c r="J523" i="8" a="1"/>
  <c r="J523" i="8" s="1"/>
  <c r="N523" i="8" s="1"/>
  <c r="G524" i="8" a="1"/>
  <c r="G524" i="8"/>
  <c r="L524" i="8" s="1"/>
  <c r="H524" i="8" a="1"/>
  <c r="H524" i="8" s="1"/>
  <c r="J524" i="8" a="1"/>
  <c r="J524" i="8" s="1"/>
  <c r="N524" i="8" s="1"/>
  <c r="G525" i="8" a="1"/>
  <c r="G525" i="8" s="1"/>
  <c r="H525" i="8" a="1"/>
  <c r="H525" i="8"/>
  <c r="M525" i="8" s="1"/>
  <c r="J525" i="8" a="1"/>
  <c r="J525" i="8" s="1"/>
  <c r="N525" i="8" s="1"/>
  <c r="G526" i="8" a="1"/>
  <c r="G526" i="8" s="1"/>
  <c r="H526" i="8" a="1"/>
  <c r="H526" i="8"/>
  <c r="J526" i="8" a="1"/>
  <c r="J526" i="8" s="1"/>
  <c r="N526" i="8" s="1"/>
  <c r="G527" i="8" a="1"/>
  <c r="G527" i="8" s="1"/>
  <c r="I527" i="8" s="1" a="1"/>
  <c r="I527" i="8" s="1"/>
  <c r="K527" i="8" s="1"/>
  <c r="H527" i="8" a="1"/>
  <c r="H527" i="8" s="1"/>
  <c r="J527" i="8" a="1"/>
  <c r="J527" i="8" s="1"/>
  <c r="N527" i="8" s="1"/>
  <c r="G528" i="8" a="1"/>
  <c r="G528" i="8" s="1"/>
  <c r="H528" i="8" a="1"/>
  <c r="H528" i="8" s="1"/>
  <c r="J528" i="8" a="1"/>
  <c r="J528" i="8" s="1"/>
  <c r="N528" i="8"/>
  <c r="G529" i="8" a="1"/>
  <c r="G529" i="8"/>
  <c r="H529" i="8" a="1"/>
  <c r="H529" i="8" s="1"/>
  <c r="J529" i="8" a="1"/>
  <c r="J529" i="8" s="1"/>
  <c r="N529" i="8" s="1"/>
  <c r="G530" i="8" a="1"/>
  <c r="G530" i="8" s="1"/>
  <c r="H530" i="8" a="1"/>
  <c r="H530" i="8" s="1"/>
  <c r="J530" i="8" a="1"/>
  <c r="J530" i="8"/>
  <c r="N530" i="8" s="1"/>
  <c r="G531" i="8" a="1"/>
  <c r="G531" i="8" s="1"/>
  <c r="I531" i="8" s="1" a="1"/>
  <c r="H531" i="8" a="1"/>
  <c r="H531" i="8" s="1"/>
  <c r="I531" i="8"/>
  <c r="K531" i="8" s="1"/>
  <c r="J531" i="8" a="1"/>
  <c r="J531" i="8" s="1"/>
  <c r="N531" i="8" s="1"/>
  <c r="L531" i="8"/>
  <c r="M531" i="8"/>
  <c r="G532" i="8" a="1"/>
  <c r="G532" i="8" s="1"/>
  <c r="H532" i="8" a="1"/>
  <c r="H532" i="8" s="1"/>
  <c r="J532" i="8" a="1"/>
  <c r="J532" i="8" s="1"/>
  <c r="N532" i="8" s="1"/>
  <c r="G533" i="8" a="1"/>
  <c r="G533" i="8" s="1"/>
  <c r="H533" i="8" a="1"/>
  <c r="H533" i="8"/>
  <c r="I533" i="8" a="1"/>
  <c r="I533" i="8" s="1"/>
  <c r="K533" i="8" s="1"/>
  <c r="J533" i="8" a="1"/>
  <c r="J533" i="8" s="1"/>
  <c r="N533" i="8" s="1"/>
  <c r="L533" i="8"/>
  <c r="G534" i="8" a="1"/>
  <c r="G534" i="8"/>
  <c r="L534" i="8" s="1"/>
  <c r="H534" i="8" a="1"/>
  <c r="H534" i="8" s="1"/>
  <c r="I534" i="8" a="1"/>
  <c r="I534" i="8" s="1"/>
  <c r="K534" i="8" s="1"/>
  <c r="J534" i="8" a="1"/>
  <c r="J534" i="8" s="1"/>
  <c r="N534" i="8" s="1"/>
  <c r="G535" i="8" a="1"/>
  <c r="G535" i="8"/>
  <c r="L535" i="8" s="1"/>
  <c r="H535" i="8" a="1"/>
  <c r="H535" i="8" s="1"/>
  <c r="J535" i="8" a="1"/>
  <c r="J535" i="8" s="1"/>
  <c r="N535" i="8" s="1"/>
  <c r="G536" i="8" a="1"/>
  <c r="G536" i="8" s="1"/>
  <c r="H536" i="8" a="1"/>
  <c r="H536" i="8"/>
  <c r="J536" i="8" a="1"/>
  <c r="J536" i="8" s="1"/>
  <c r="N536" i="8"/>
  <c r="G537" i="8" a="1"/>
  <c r="G537" i="8" s="1"/>
  <c r="H537" i="8" a="1"/>
  <c r="H537" i="8"/>
  <c r="J537" i="8" a="1"/>
  <c r="J537" i="8" s="1"/>
  <c r="N537" i="8"/>
  <c r="G538" i="8" a="1"/>
  <c r="G538" i="8" s="1"/>
  <c r="I538" i="8" s="1" a="1"/>
  <c r="I538" i="8" s="1"/>
  <c r="K538" i="8" s="1"/>
  <c r="H538" i="8" a="1"/>
  <c r="H538" i="8"/>
  <c r="J538" i="8" a="1"/>
  <c r="J538" i="8" s="1"/>
  <c r="N538" i="8" s="1"/>
  <c r="G539" i="8" a="1"/>
  <c r="G539" i="8" s="1"/>
  <c r="I539" i="8" s="1" a="1"/>
  <c r="I539" i="8" s="1"/>
  <c r="H539" i="8" a="1"/>
  <c r="H539" i="8" s="1"/>
  <c r="J539" i="8" a="1"/>
  <c r="J539" i="8" s="1"/>
  <c r="N539" i="8" s="1"/>
  <c r="K539" i="8"/>
  <c r="L539" i="8"/>
  <c r="G540" i="8" a="1"/>
  <c r="G540" i="8" s="1"/>
  <c r="H540" i="8" a="1"/>
  <c r="H540" i="8" s="1"/>
  <c r="J540" i="8" a="1"/>
  <c r="J540" i="8" s="1"/>
  <c r="N540" i="8" s="1"/>
  <c r="G541" i="8" a="1"/>
  <c r="G541" i="8" s="1"/>
  <c r="H541" i="8" a="1"/>
  <c r="H541" i="8" s="1"/>
  <c r="J541" i="8" a="1"/>
  <c r="J541" i="8" s="1"/>
  <c r="N541" i="8" s="1"/>
  <c r="G542" i="8" a="1"/>
  <c r="G542" i="8" s="1"/>
  <c r="H542" i="8" a="1"/>
  <c r="H542" i="8" s="1"/>
  <c r="J542" i="8" a="1"/>
  <c r="J542" i="8" s="1"/>
  <c r="N542" i="8" s="1"/>
  <c r="G543" i="8" a="1"/>
  <c r="G543" i="8" s="1"/>
  <c r="H543" i="8" a="1"/>
  <c r="H543" i="8"/>
  <c r="J543" i="8" a="1"/>
  <c r="J543" i="8"/>
  <c r="N543" i="8" s="1"/>
  <c r="G544" i="8" a="1"/>
  <c r="G544" i="8" s="1"/>
  <c r="H544" i="8" a="1"/>
  <c r="H544" i="8"/>
  <c r="J544" i="8" a="1"/>
  <c r="J544" i="8"/>
  <c r="N544" i="8" s="1"/>
  <c r="G545" i="8" a="1"/>
  <c r="G545" i="8" s="1"/>
  <c r="H545" i="8" a="1"/>
  <c r="H545" i="8" s="1"/>
  <c r="J545" i="8" a="1"/>
  <c r="J545" i="8" s="1"/>
  <c r="N545" i="8" s="1"/>
  <c r="G546" i="8" a="1"/>
  <c r="G546" i="8"/>
  <c r="L546" i="8" s="1"/>
  <c r="H546" i="8" a="1"/>
  <c r="H546" i="8" s="1"/>
  <c r="I546" i="8" a="1"/>
  <c r="I546" i="8" s="1"/>
  <c r="K546" i="8" s="1"/>
  <c r="J546" i="8" a="1"/>
  <c r="J546" i="8" s="1"/>
  <c r="N546" i="8" s="1"/>
  <c r="G547" i="8" a="1"/>
  <c r="G547" i="8"/>
  <c r="H547" i="8" a="1"/>
  <c r="H547" i="8"/>
  <c r="J547" i="8" a="1"/>
  <c r="J547" i="8" s="1"/>
  <c r="N547" i="8" s="1"/>
  <c r="G548" i="8" a="1"/>
  <c r="G548" i="8"/>
  <c r="H548" i="8" a="1"/>
  <c r="H548" i="8" s="1"/>
  <c r="J548" i="8" a="1"/>
  <c r="J548" i="8" s="1"/>
  <c r="N548" i="8" s="1"/>
  <c r="G549" i="8" a="1"/>
  <c r="G549" i="8"/>
  <c r="H549" i="8" a="1"/>
  <c r="H549" i="8" s="1"/>
  <c r="J549" i="8" a="1"/>
  <c r="J549" i="8" s="1"/>
  <c r="N549" i="8" s="1"/>
  <c r="G550" i="8" a="1"/>
  <c r="G550" i="8"/>
  <c r="H550" i="8" a="1"/>
  <c r="H550" i="8"/>
  <c r="J550" i="8" a="1"/>
  <c r="J550" i="8" s="1"/>
  <c r="N550" i="8" s="1"/>
  <c r="G551" i="8" a="1"/>
  <c r="G551" i="8" s="1"/>
  <c r="H551" i="8" a="1"/>
  <c r="H551" i="8" s="1"/>
  <c r="J551" i="8" a="1"/>
  <c r="J551" i="8" s="1"/>
  <c r="N551" i="8" s="1"/>
  <c r="G552" i="8" a="1"/>
  <c r="G552" i="8" s="1"/>
  <c r="I552" i="8" s="1" a="1"/>
  <c r="I552" i="8" s="1"/>
  <c r="K552" i="8" s="1"/>
  <c r="H552" i="8" a="1"/>
  <c r="H552" i="8"/>
  <c r="J552" i="8" a="1"/>
  <c r="J552" i="8" s="1"/>
  <c r="N552" i="8" s="1"/>
  <c r="L552" i="8"/>
  <c r="G553" i="8" a="1"/>
  <c r="G553" i="8" s="1"/>
  <c r="I553" i="8" s="1" a="1"/>
  <c r="I553" i="8" s="1"/>
  <c r="K553" i="8" s="1"/>
  <c r="H553" i="8" a="1"/>
  <c r="H553" i="8" s="1"/>
  <c r="J553" i="8" a="1"/>
  <c r="J553" i="8"/>
  <c r="N553" i="8" s="1"/>
  <c r="L553" i="8"/>
  <c r="G554" i="8" a="1"/>
  <c r="G554" i="8"/>
  <c r="H554" i="8" a="1"/>
  <c r="H554" i="8" s="1"/>
  <c r="J554" i="8" a="1"/>
  <c r="J554" i="8" s="1"/>
  <c r="N554" i="8" s="1"/>
  <c r="G555" i="8" a="1"/>
  <c r="G555" i="8"/>
  <c r="H555" i="8" a="1"/>
  <c r="H555" i="8" s="1"/>
  <c r="J555" i="8" a="1"/>
  <c r="J555" i="8" s="1"/>
  <c r="M555" i="8"/>
  <c r="N555" i="8"/>
  <c r="G556" i="8" a="1"/>
  <c r="G556" i="8" s="1"/>
  <c r="H556" i="8" a="1"/>
  <c r="H556" i="8" s="1"/>
  <c r="J556" i="8" a="1"/>
  <c r="J556" i="8" s="1"/>
  <c r="N556" i="8" s="1"/>
  <c r="G557" i="8" a="1"/>
  <c r="G557" i="8" s="1"/>
  <c r="L557" i="8" s="1"/>
  <c r="H557" i="8" a="1"/>
  <c r="H557" i="8"/>
  <c r="I557" i="8" a="1"/>
  <c r="I557" i="8" s="1"/>
  <c r="J557" i="8" a="1"/>
  <c r="J557" i="8"/>
  <c r="N557" i="8" s="1"/>
  <c r="K557" i="8"/>
  <c r="G558" i="8" a="1"/>
  <c r="G558" i="8"/>
  <c r="H558" i="8" a="1"/>
  <c r="H558" i="8" s="1"/>
  <c r="O558" i="8" s="1" a="1"/>
  <c r="O558" i="8" s="1"/>
  <c r="J558" i="8" a="1"/>
  <c r="J558" i="8" s="1"/>
  <c r="N558" i="8" s="1"/>
  <c r="G559" i="8" a="1"/>
  <c r="G559" i="8" s="1"/>
  <c r="H559" i="8" a="1"/>
  <c r="H559" i="8" s="1"/>
  <c r="M559" i="8" s="1"/>
  <c r="J559" i="8" a="1"/>
  <c r="J559" i="8" s="1"/>
  <c r="N559" i="8"/>
  <c r="G560" i="8" a="1"/>
  <c r="G560" i="8"/>
  <c r="H560" i="8" a="1"/>
  <c r="H560" i="8"/>
  <c r="O560" i="8" s="1" a="1"/>
  <c r="O560" i="8" s="1"/>
  <c r="J560" i="8" a="1"/>
  <c r="J560" i="8" s="1"/>
  <c r="N560" i="8" s="1"/>
  <c r="M560" i="8"/>
  <c r="G561" i="8" a="1"/>
  <c r="G561" i="8"/>
  <c r="H561" i="8" a="1"/>
  <c r="H561" i="8"/>
  <c r="M561" i="8" s="1"/>
  <c r="J561" i="8" a="1"/>
  <c r="J561" i="8" s="1"/>
  <c r="N561" i="8" s="1"/>
  <c r="G562" i="8" a="1"/>
  <c r="G562" i="8"/>
  <c r="L562" i="8" s="1"/>
  <c r="H562" i="8" a="1"/>
  <c r="H562" i="8" s="1"/>
  <c r="I562" i="8" a="1"/>
  <c r="I562" i="8" s="1"/>
  <c r="K562" i="8" s="1"/>
  <c r="J562" i="8" a="1"/>
  <c r="J562" i="8" s="1"/>
  <c r="N562" i="8" s="1"/>
  <c r="G563" i="8" a="1"/>
  <c r="G563" i="8" s="1"/>
  <c r="H563" i="8" a="1"/>
  <c r="H563" i="8" s="1"/>
  <c r="J563" i="8" a="1"/>
  <c r="J563" i="8" s="1"/>
  <c r="N563" i="8" s="1"/>
  <c r="G564" i="8" a="1"/>
  <c r="G564" i="8" s="1"/>
  <c r="L564" i="8" s="1"/>
  <c r="H564" i="8" a="1"/>
  <c r="H564" i="8" s="1"/>
  <c r="I564" i="8" a="1"/>
  <c r="I564" i="8" s="1"/>
  <c r="K564" i="8" s="1"/>
  <c r="J564" i="8" a="1"/>
  <c r="J564" i="8" s="1"/>
  <c r="N564" i="8" s="1"/>
  <c r="G565" i="8" a="1"/>
  <c r="G565" i="8" s="1"/>
  <c r="H565" i="8" a="1"/>
  <c r="H565" i="8"/>
  <c r="J565" i="8" a="1"/>
  <c r="J565" i="8"/>
  <c r="N565" i="8" s="1"/>
  <c r="G566" i="8" a="1"/>
  <c r="G566" i="8"/>
  <c r="H566" i="8" a="1"/>
  <c r="H566" i="8" s="1"/>
  <c r="J566" i="8" a="1"/>
  <c r="J566" i="8" s="1"/>
  <c r="N566" i="8" s="1"/>
  <c r="G567" i="8" a="1"/>
  <c r="G567" i="8" s="1"/>
  <c r="H567" i="8" a="1"/>
  <c r="H567" i="8" s="1"/>
  <c r="J567" i="8" a="1"/>
  <c r="J567" i="8" s="1"/>
  <c r="N567" i="8" s="1"/>
  <c r="G568" i="8" a="1"/>
  <c r="G568" i="8" s="1"/>
  <c r="L568" i="8" s="1"/>
  <c r="H568" i="8" a="1"/>
  <c r="H568" i="8" s="1"/>
  <c r="I568" i="8" a="1"/>
  <c r="I568" i="8" s="1"/>
  <c r="K568" i="8" s="1"/>
  <c r="J568" i="8" a="1"/>
  <c r="J568" i="8" s="1"/>
  <c r="N568" i="8" s="1"/>
  <c r="G569" i="8" a="1"/>
  <c r="G569" i="8"/>
  <c r="H569" i="8" a="1"/>
  <c r="H569" i="8" s="1"/>
  <c r="J569" i="8" a="1"/>
  <c r="J569" i="8" s="1"/>
  <c r="N569" i="8" s="1"/>
  <c r="G570" i="8" a="1"/>
  <c r="G570" i="8" s="1"/>
  <c r="H570" i="8" a="1"/>
  <c r="H570" i="8" s="1"/>
  <c r="J570" i="8" a="1"/>
  <c r="J570" i="8" s="1"/>
  <c r="N570" i="8" s="1"/>
  <c r="G571" i="8" a="1"/>
  <c r="G571" i="8"/>
  <c r="I571" i="8" s="1" a="1"/>
  <c r="H571" i="8" a="1"/>
  <c r="H571" i="8" s="1"/>
  <c r="I571" i="8"/>
  <c r="K571" i="8" s="1"/>
  <c r="J571" i="8" a="1"/>
  <c r="J571" i="8" s="1"/>
  <c r="L571" i="8"/>
  <c r="N571" i="8"/>
  <c r="G572" i="8" a="1"/>
  <c r="G572" i="8"/>
  <c r="H572" i="8" a="1"/>
  <c r="H572" i="8" s="1"/>
  <c r="M572" i="8" s="1"/>
  <c r="J572" i="8" a="1"/>
  <c r="J572" i="8"/>
  <c r="N572" i="8" s="1"/>
  <c r="G573" i="8" a="1"/>
  <c r="G573" i="8"/>
  <c r="H573" i="8" a="1"/>
  <c r="H573" i="8" s="1"/>
  <c r="I573" i="8" a="1"/>
  <c r="I573" i="8" s="1"/>
  <c r="K573" i="8" s="1"/>
  <c r="J573" i="8" a="1"/>
  <c r="J573" i="8" s="1"/>
  <c r="N573" i="8" s="1"/>
  <c r="L573" i="8"/>
  <c r="G574" i="8" a="1"/>
  <c r="G574" i="8" s="1"/>
  <c r="H574" i="8" a="1"/>
  <c r="H574" i="8" s="1"/>
  <c r="J574" i="8" a="1"/>
  <c r="J574" i="8" s="1"/>
  <c r="N574" i="8" s="1"/>
  <c r="G575" i="8" a="1"/>
  <c r="G575" i="8" s="1"/>
  <c r="H575" i="8" a="1"/>
  <c r="H575" i="8" s="1"/>
  <c r="J575" i="8" a="1"/>
  <c r="J575" i="8" s="1"/>
  <c r="N575" i="8" s="1"/>
  <c r="G576" i="8" a="1"/>
  <c r="G576" i="8" s="1"/>
  <c r="H576" i="8" a="1"/>
  <c r="H576" i="8" s="1"/>
  <c r="M576" i="8" s="1"/>
  <c r="J576" i="8" a="1"/>
  <c r="J576" i="8" s="1"/>
  <c r="N576" i="8" s="1"/>
  <c r="O576" i="8" a="1"/>
  <c r="O576" i="8" s="1"/>
  <c r="G577" i="8" a="1"/>
  <c r="G577" i="8" s="1"/>
  <c r="H577" i="8" a="1"/>
  <c r="H577" i="8" s="1"/>
  <c r="M577" i="8" s="1"/>
  <c r="J577" i="8" a="1"/>
  <c r="J577" i="8" s="1"/>
  <c r="N577" i="8" s="1"/>
  <c r="G578" i="8" a="1"/>
  <c r="G578" i="8" s="1"/>
  <c r="I578" i="8" s="1" a="1"/>
  <c r="I578" i="8" s="1"/>
  <c r="K578" i="8" s="1"/>
  <c r="H578" i="8" a="1"/>
  <c r="H578" i="8" s="1"/>
  <c r="M578" i="8" s="1"/>
  <c r="J578" i="8" a="1"/>
  <c r="J578" i="8" s="1"/>
  <c r="L578" i="8"/>
  <c r="N578" i="8"/>
  <c r="G579" i="8" a="1"/>
  <c r="G579" i="8" s="1"/>
  <c r="I579" i="8" s="1" a="1"/>
  <c r="I579" i="8" s="1"/>
  <c r="K579" i="8" s="1"/>
  <c r="H579" i="8" a="1"/>
  <c r="H579" i="8"/>
  <c r="M579" i="8" s="1"/>
  <c r="J579" i="8" a="1"/>
  <c r="J579" i="8"/>
  <c r="N579" i="8" s="1"/>
  <c r="L579" i="8"/>
  <c r="O579" i="8" a="1"/>
  <c r="O579" i="8" s="1"/>
  <c r="G580" i="8" a="1"/>
  <c r="G580" i="8" s="1"/>
  <c r="L580" i="8" s="1"/>
  <c r="H580" i="8" a="1"/>
  <c r="H580" i="8" s="1"/>
  <c r="J580" i="8" a="1"/>
  <c r="J580" i="8" s="1"/>
  <c r="N580" i="8" s="1"/>
  <c r="M580" i="8"/>
  <c r="G581" i="8" a="1"/>
  <c r="G581" i="8"/>
  <c r="H581" i="8" a="1"/>
  <c r="H581" i="8" s="1"/>
  <c r="M581" i="8" s="1"/>
  <c r="J581" i="8" a="1"/>
  <c r="J581" i="8" s="1"/>
  <c r="N581" i="8" s="1"/>
  <c r="G582" i="8" a="1"/>
  <c r="G582" i="8"/>
  <c r="H582" i="8" a="1"/>
  <c r="H582" i="8" s="1"/>
  <c r="M582" i="8" s="1"/>
  <c r="J582" i="8" a="1"/>
  <c r="J582" i="8" s="1"/>
  <c r="N582" i="8" s="1"/>
  <c r="G583" i="8" a="1"/>
  <c r="G583" i="8" s="1"/>
  <c r="H583" i="8" a="1"/>
  <c r="H583" i="8" s="1"/>
  <c r="J583" i="8" a="1"/>
  <c r="J583" i="8" s="1"/>
  <c r="N583" i="8"/>
  <c r="G584" i="8" a="1"/>
  <c r="G584" i="8" s="1"/>
  <c r="H584" i="8" a="1"/>
  <c r="H584" i="8" s="1"/>
  <c r="J584" i="8" a="1"/>
  <c r="J584" i="8" s="1"/>
  <c r="N584" i="8" s="1"/>
  <c r="G585" i="8" a="1"/>
  <c r="G585" i="8" s="1"/>
  <c r="H585" i="8" a="1"/>
  <c r="H585" i="8" s="1"/>
  <c r="J585" i="8" a="1"/>
  <c r="J585" i="8" s="1"/>
  <c r="N585" i="8" s="1"/>
  <c r="G586" i="8" a="1"/>
  <c r="G586" i="8"/>
  <c r="H586" i="8" a="1"/>
  <c r="H586" i="8" s="1"/>
  <c r="J586" i="8" a="1"/>
  <c r="J586" i="8"/>
  <c r="N586" i="8" s="1"/>
  <c r="G587" i="8" a="1"/>
  <c r="G587" i="8"/>
  <c r="H587" i="8" a="1"/>
  <c r="H587" i="8" s="1"/>
  <c r="M587" i="8" s="1"/>
  <c r="J587" i="8" a="1"/>
  <c r="J587" i="8" s="1"/>
  <c r="N587" i="8" s="1"/>
  <c r="G588" i="8" a="1"/>
  <c r="G588" i="8" s="1"/>
  <c r="H588" i="8" a="1"/>
  <c r="H588" i="8"/>
  <c r="J588" i="8" a="1"/>
  <c r="J588" i="8" s="1"/>
  <c r="N588" i="8" s="1"/>
  <c r="G589" i="8" a="1"/>
  <c r="G589" i="8" s="1"/>
  <c r="H589" i="8" a="1"/>
  <c r="H589" i="8"/>
  <c r="J589" i="8" a="1"/>
  <c r="J589" i="8" s="1"/>
  <c r="N589" i="8" s="1"/>
  <c r="G590" i="8" a="1"/>
  <c r="G590" i="8" s="1"/>
  <c r="H590" i="8" a="1"/>
  <c r="H590" i="8"/>
  <c r="M590" i="8" s="1"/>
  <c r="J590" i="8" a="1"/>
  <c r="J590" i="8" s="1"/>
  <c r="N590" i="8" s="1"/>
  <c r="G591" i="8" a="1"/>
  <c r="G591" i="8" s="1"/>
  <c r="H591" i="8" a="1"/>
  <c r="H591" i="8" s="1"/>
  <c r="J591" i="8" a="1"/>
  <c r="J591" i="8" s="1"/>
  <c r="N591" i="8" s="1"/>
  <c r="G592" i="8" a="1"/>
  <c r="G592" i="8"/>
  <c r="H592" i="8" a="1"/>
  <c r="H592" i="8" s="1"/>
  <c r="M592" i="8" s="1"/>
  <c r="J592" i="8" a="1"/>
  <c r="J592" i="8" s="1"/>
  <c r="N592" i="8" s="1"/>
  <c r="G593" i="8" a="1"/>
  <c r="G593" i="8" s="1"/>
  <c r="H593" i="8" a="1"/>
  <c r="H593" i="8" s="1"/>
  <c r="J593" i="8" a="1"/>
  <c r="J593" i="8" s="1"/>
  <c r="N593" i="8"/>
  <c r="G594" i="8" a="1"/>
  <c r="G594" i="8" s="1"/>
  <c r="H594" i="8" a="1"/>
  <c r="H594" i="8" s="1"/>
  <c r="J594" i="8" a="1"/>
  <c r="J594" i="8" s="1"/>
  <c r="N594" i="8" s="1"/>
  <c r="G595" i="8" a="1"/>
  <c r="G595" i="8" s="1"/>
  <c r="H595" i="8" a="1"/>
  <c r="H595" i="8" s="1"/>
  <c r="J595" i="8" a="1"/>
  <c r="J595" i="8" s="1"/>
  <c r="N595" i="8" s="1"/>
  <c r="G596" i="8" a="1"/>
  <c r="G596" i="8" s="1"/>
  <c r="H596" i="8" a="1"/>
  <c r="H596" i="8"/>
  <c r="J596" i="8" a="1"/>
  <c r="J596" i="8" s="1"/>
  <c r="N596" i="8" s="1"/>
  <c r="G597" i="8" a="1"/>
  <c r="G597" i="8" s="1"/>
  <c r="H597" i="8" a="1"/>
  <c r="H597" i="8" s="1"/>
  <c r="M597" i="8" s="1"/>
  <c r="J597" i="8" a="1"/>
  <c r="J597" i="8" s="1"/>
  <c r="N597" i="8" s="1"/>
  <c r="G598" i="8" a="1"/>
  <c r="G598" i="8"/>
  <c r="H598" i="8" a="1"/>
  <c r="H598" i="8" s="1"/>
  <c r="J598" i="8" a="1"/>
  <c r="J598" i="8" s="1"/>
  <c r="N598" i="8" s="1"/>
  <c r="M598" i="8"/>
  <c r="G599" i="8" a="1"/>
  <c r="G599" i="8"/>
  <c r="I599" i="8" s="1" a="1"/>
  <c r="I599" i="8" s="1"/>
  <c r="K599" i="8" s="1"/>
  <c r="H599" i="8" a="1"/>
  <c r="H599" i="8"/>
  <c r="M599" i="8" s="1"/>
  <c r="J599" i="8" a="1"/>
  <c r="J599" i="8"/>
  <c r="N599" i="8" s="1"/>
  <c r="G600" i="8" a="1"/>
  <c r="G600" i="8"/>
  <c r="H600" i="8" a="1"/>
  <c r="H600" i="8" s="1"/>
  <c r="M600" i="8" s="1"/>
  <c r="J600" i="8" a="1"/>
  <c r="J600" i="8" s="1"/>
  <c r="N600" i="8" s="1"/>
  <c r="G601" i="8" a="1"/>
  <c r="G601" i="8"/>
  <c r="H601" i="8" a="1"/>
  <c r="H601" i="8" s="1"/>
  <c r="J601" i="8" a="1"/>
  <c r="J601" i="8" s="1"/>
  <c r="N601" i="8" s="1"/>
  <c r="M601" i="8"/>
  <c r="O601" i="8" a="1"/>
  <c r="O601" i="8" s="1"/>
  <c r="G602" i="8" a="1"/>
  <c r="G602" i="8" s="1"/>
  <c r="H602" i="8" a="1"/>
  <c r="H602" i="8"/>
  <c r="J602" i="8" a="1"/>
  <c r="J602" i="8" s="1"/>
  <c r="N602" i="8" s="1"/>
  <c r="G603" i="8" a="1"/>
  <c r="G603" i="8" s="1"/>
  <c r="L603" i="8" s="1"/>
  <c r="H603" i="8" a="1"/>
  <c r="H603" i="8" s="1"/>
  <c r="I603" i="8" a="1"/>
  <c r="I603" i="8" s="1"/>
  <c r="K603" i="8" s="1"/>
  <c r="J603" i="8" a="1"/>
  <c r="J603" i="8" s="1"/>
  <c r="N603" i="8" s="1"/>
  <c r="G604" i="8" a="1"/>
  <c r="G604" i="8"/>
  <c r="H604" i="8" a="1"/>
  <c r="H604" i="8" s="1"/>
  <c r="M604" i="8" s="1"/>
  <c r="J604" i="8" a="1"/>
  <c r="J604" i="8" s="1"/>
  <c r="N604" i="8" s="1"/>
  <c r="G605" i="8" a="1"/>
  <c r="G605" i="8" s="1"/>
  <c r="H605" i="8" a="1"/>
  <c r="H605" i="8" s="1"/>
  <c r="J605" i="8" a="1"/>
  <c r="J605" i="8" s="1"/>
  <c r="N605" i="8" s="1"/>
  <c r="G606" i="8" a="1"/>
  <c r="G606" i="8" s="1"/>
  <c r="H606" i="8" a="1"/>
  <c r="H606" i="8" s="1"/>
  <c r="J606" i="8" a="1"/>
  <c r="J606" i="8" s="1"/>
  <c r="N606" i="8" s="1"/>
  <c r="G607" i="8" a="1"/>
  <c r="G607" i="8" s="1"/>
  <c r="H607" i="8" a="1"/>
  <c r="H607" i="8" s="1"/>
  <c r="M607" i="8" s="1"/>
  <c r="J607" i="8" a="1"/>
  <c r="J607" i="8" s="1"/>
  <c r="N607" i="8" s="1"/>
  <c r="G608" i="8" a="1"/>
  <c r="G608" i="8"/>
  <c r="H608" i="8" a="1"/>
  <c r="H608" i="8" s="1"/>
  <c r="M608" i="8" s="1"/>
  <c r="J608" i="8" a="1"/>
  <c r="J608" i="8" s="1"/>
  <c r="N608" i="8"/>
  <c r="G609" i="8" a="1"/>
  <c r="G609" i="8" s="1"/>
  <c r="H609" i="8" a="1"/>
  <c r="H609" i="8" s="1"/>
  <c r="M609" i="8" s="1"/>
  <c r="J609" i="8" a="1"/>
  <c r="J609" i="8" s="1"/>
  <c r="N609" i="8" s="1"/>
  <c r="G610" i="8" a="1"/>
  <c r="G610" i="8"/>
  <c r="H610" i="8" a="1"/>
  <c r="H610" i="8"/>
  <c r="J610" i="8" a="1"/>
  <c r="J610" i="8" s="1"/>
  <c r="N610" i="8" s="1"/>
  <c r="G611" i="8" a="1"/>
  <c r="G611" i="8" s="1"/>
  <c r="H611" i="8" a="1"/>
  <c r="H611" i="8"/>
  <c r="M611" i="8" s="1"/>
  <c r="J611" i="8" a="1"/>
  <c r="J611" i="8" s="1"/>
  <c r="N611" i="8"/>
  <c r="G612" i="8" a="1"/>
  <c r="G612" i="8" s="1"/>
  <c r="H612" i="8" a="1"/>
  <c r="H612" i="8"/>
  <c r="J612" i="8" a="1"/>
  <c r="J612" i="8" s="1"/>
  <c r="N612" i="8" s="1"/>
  <c r="M612" i="8"/>
  <c r="G613" i="8" a="1"/>
  <c r="G613" i="8" s="1"/>
  <c r="H613" i="8" a="1"/>
  <c r="H613" i="8"/>
  <c r="J613" i="8" a="1"/>
  <c r="J613" i="8"/>
  <c r="N613" i="8" s="1"/>
  <c r="G614" i="8" a="1"/>
  <c r="G614" i="8"/>
  <c r="L614" i="8" s="1"/>
  <c r="H614" i="8" a="1"/>
  <c r="H614" i="8" s="1"/>
  <c r="M614" i="8" s="1"/>
  <c r="I614" i="8" a="1"/>
  <c r="I614" i="8" s="1"/>
  <c r="K614" i="8" s="1"/>
  <c r="J614" i="8" a="1"/>
  <c r="J614" i="8" s="1"/>
  <c r="N614" i="8" s="1"/>
  <c r="G615" i="8" a="1"/>
  <c r="G615" i="8" s="1"/>
  <c r="H615" i="8" a="1"/>
  <c r="H615" i="8" s="1"/>
  <c r="M615" i="8" s="1"/>
  <c r="J615" i="8" a="1"/>
  <c r="J615" i="8" s="1"/>
  <c r="N615" i="8" s="1"/>
  <c r="G616" i="8" a="1"/>
  <c r="G616" i="8" s="1"/>
  <c r="H616" i="8" a="1"/>
  <c r="H616" i="8" s="1"/>
  <c r="J616" i="8" a="1"/>
  <c r="J616" i="8" s="1"/>
  <c r="N616" i="8" s="1"/>
  <c r="G617" i="8" a="1"/>
  <c r="G617" i="8" s="1"/>
  <c r="H617" i="8" a="1"/>
  <c r="H617" i="8" s="1"/>
  <c r="J617" i="8" a="1"/>
  <c r="J617" i="8" s="1"/>
  <c r="N617" i="8" s="1"/>
  <c r="G618" i="8" a="1"/>
  <c r="G618" i="8"/>
  <c r="H618" i="8" a="1"/>
  <c r="H618" i="8" s="1"/>
  <c r="J618" i="8" a="1"/>
  <c r="J618" i="8"/>
  <c r="N618" i="8"/>
  <c r="G619" i="8" a="1"/>
  <c r="G619" i="8" s="1"/>
  <c r="H619" i="8" a="1"/>
  <c r="H619" i="8" s="1"/>
  <c r="M619" i="8" s="1"/>
  <c r="J619" i="8" a="1"/>
  <c r="J619" i="8"/>
  <c r="N619" i="8"/>
  <c r="G620" i="8" a="1"/>
  <c r="G620" i="8"/>
  <c r="H620" i="8" a="1"/>
  <c r="H620" i="8" s="1"/>
  <c r="J620" i="8" a="1"/>
  <c r="J620" i="8"/>
  <c r="N620" i="8" s="1"/>
  <c r="M620" i="8"/>
  <c r="O620" i="8" a="1"/>
  <c r="O620" i="8" s="1"/>
  <c r="G621" i="8" a="1"/>
  <c r="G621" i="8"/>
  <c r="I621" i="8" s="1" a="1"/>
  <c r="I621" i="8" s="1"/>
  <c r="K621" i="8" s="1"/>
  <c r="H621" i="8" a="1"/>
  <c r="H621" i="8" s="1"/>
  <c r="M621" i="8" s="1"/>
  <c r="J621" i="8" a="1"/>
  <c r="J621" i="8" s="1"/>
  <c r="N621" i="8" s="1"/>
  <c r="G622" i="8" a="1"/>
  <c r="G622" i="8"/>
  <c r="H622" i="8" a="1"/>
  <c r="H622" i="8"/>
  <c r="J622" i="8" a="1"/>
  <c r="J622" i="8" s="1"/>
  <c r="N622" i="8"/>
  <c r="G623" i="8" a="1"/>
  <c r="G623" i="8" s="1"/>
  <c r="H623" i="8" a="1"/>
  <c r="H623" i="8"/>
  <c r="O623" i="8" s="1" a="1"/>
  <c r="O623" i="8" s="1"/>
  <c r="J623" i="8" a="1"/>
  <c r="J623" i="8" s="1"/>
  <c r="N623" i="8" s="1"/>
  <c r="M623" i="8"/>
  <c r="G624" i="8" a="1"/>
  <c r="G624" i="8" s="1"/>
  <c r="L624" i="8" s="1"/>
  <c r="H624" i="8" a="1"/>
  <c r="H624" i="8"/>
  <c r="I624" i="8" a="1"/>
  <c r="I624" i="8" s="1"/>
  <c r="K624" i="8" s="1"/>
  <c r="J624" i="8" a="1"/>
  <c r="J624" i="8" s="1"/>
  <c r="N624" i="8" s="1"/>
  <c r="G625" i="8" a="1"/>
  <c r="G625" i="8"/>
  <c r="H625" i="8" a="1"/>
  <c r="H625" i="8" s="1"/>
  <c r="M625" i="8" s="1"/>
  <c r="J625" i="8" a="1"/>
  <c r="J625" i="8" s="1"/>
  <c r="N625" i="8" s="1"/>
  <c r="G626" i="8" a="1"/>
  <c r="G626" i="8" s="1"/>
  <c r="H626" i="8" a="1"/>
  <c r="H626" i="8" s="1"/>
  <c r="M626" i="8" s="1"/>
  <c r="J626" i="8" a="1"/>
  <c r="J626" i="8" s="1"/>
  <c r="N626" i="8"/>
  <c r="G627" i="8" a="1"/>
  <c r="G627" i="8" s="1"/>
  <c r="H627" i="8" a="1"/>
  <c r="H627" i="8"/>
  <c r="J627" i="8" a="1"/>
  <c r="J627" i="8"/>
  <c r="N627" i="8" s="1"/>
  <c r="G628" i="8" a="1"/>
  <c r="G628" i="8" s="1"/>
  <c r="H628" i="8" a="1"/>
  <c r="H628" i="8"/>
  <c r="J628" i="8" a="1"/>
  <c r="J628" i="8" s="1"/>
  <c r="N628" i="8" s="1"/>
  <c r="G629" i="8" a="1"/>
  <c r="G629" i="8" s="1"/>
  <c r="H629" i="8" a="1"/>
  <c r="H629" i="8" s="1"/>
  <c r="J629" i="8" a="1"/>
  <c r="J629" i="8"/>
  <c r="N629" i="8" s="1"/>
  <c r="G630" i="8" a="1"/>
  <c r="G630" i="8" s="1"/>
  <c r="I630" i="8" s="1" a="1"/>
  <c r="I630" i="8" s="1"/>
  <c r="K630" i="8" s="1"/>
  <c r="H630" i="8" a="1"/>
  <c r="H630" i="8" s="1"/>
  <c r="J630" i="8" a="1"/>
  <c r="J630" i="8"/>
  <c r="N630" i="8" s="1"/>
  <c r="L630" i="8"/>
  <c r="M630" i="8"/>
  <c r="O630" i="8" a="1"/>
  <c r="O630" i="8" s="1"/>
  <c r="G631" i="8" a="1"/>
  <c r="G631" i="8"/>
  <c r="H631" i="8" a="1"/>
  <c r="H631" i="8" s="1"/>
  <c r="J631" i="8" a="1"/>
  <c r="J631" i="8"/>
  <c r="N631" i="8" s="1"/>
  <c r="G632" i="8" a="1"/>
  <c r="G632" i="8"/>
  <c r="L632" i="8" s="1"/>
  <c r="H632" i="8" a="1"/>
  <c r="H632" i="8" s="1"/>
  <c r="J632" i="8" a="1"/>
  <c r="J632" i="8" s="1"/>
  <c r="N632" i="8" s="1"/>
  <c r="G633" i="8" a="1"/>
  <c r="G633" i="8"/>
  <c r="I633" i="8" s="1" a="1"/>
  <c r="I633" i="8" s="1"/>
  <c r="K633" i="8" s="1"/>
  <c r="H633" i="8" a="1"/>
  <c r="H633" i="8" s="1"/>
  <c r="J633" i="8" a="1"/>
  <c r="J633" i="8" s="1"/>
  <c r="N633" i="8" s="1"/>
  <c r="G634" i="8" a="1"/>
  <c r="G634" i="8" s="1"/>
  <c r="L634" i="8" s="1"/>
  <c r="H634" i="8" a="1"/>
  <c r="H634" i="8" s="1"/>
  <c r="I634" i="8" a="1"/>
  <c r="I634" i="8" s="1"/>
  <c r="K634" i="8" s="1"/>
  <c r="J634" i="8" a="1"/>
  <c r="J634" i="8" s="1"/>
  <c r="N634" i="8" s="1"/>
  <c r="G635" i="8" a="1"/>
  <c r="G635" i="8"/>
  <c r="H635" i="8" a="1"/>
  <c r="H635" i="8"/>
  <c r="J635" i="8" a="1"/>
  <c r="J635" i="8" s="1"/>
  <c r="N635" i="8" s="1"/>
  <c r="G636" i="8" a="1"/>
  <c r="G636" i="8"/>
  <c r="H636" i="8" a="1"/>
  <c r="H636" i="8" s="1"/>
  <c r="M636" i="8" s="1"/>
  <c r="J636" i="8" a="1"/>
  <c r="J636" i="8" s="1"/>
  <c r="N636" i="8" s="1"/>
  <c r="G637" i="8" a="1"/>
  <c r="G637" i="8"/>
  <c r="H637" i="8" a="1"/>
  <c r="H637" i="8" s="1"/>
  <c r="J637" i="8" a="1"/>
  <c r="J637" i="8" s="1"/>
  <c r="N637" i="8"/>
  <c r="G638" i="8" a="1"/>
  <c r="G638" i="8" s="1"/>
  <c r="H638" i="8" a="1"/>
  <c r="H638" i="8" s="1"/>
  <c r="J638" i="8" a="1"/>
  <c r="J638" i="8"/>
  <c r="N638" i="8"/>
  <c r="G639" i="8" a="1"/>
  <c r="G639" i="8" s="1"/>
  <c r="H639" i="8" a="1"/>
  <c r="H639" i="8"/>
  <c r="O639" i="8" s="1" a="1"/>
  <c r="O639" i="8" s="1"/>
  <c r="J639" i="8" a="1"/>
  <c r="J639" i="8" s="1"/>
  <c r="N639" i="8"/>
  <c r="G640" i="8" a="1"/>
  <c r="G640" i="8" s="1"/>
  <c r="H640" i="8" a="1"/>
  <c r="H640" i="8" s="1"/>
  <c r="J640" i="8" a="1"/>
  <c r="J640" i="8"/>
  <c r="N640" i="8" s="1"/>
  <c r="G641" i="8" a="1"/>
  <c r="G641" i="8" s="1"/>
  <c r="H641" i="8" a="1"/>
  <c r="H641" i="8" s="1"/>
  <c r="J641" i="8" a="1"/>
  <c r="J641" i="8" s="1"/>
  <c r="N641" i="8" s="1"/>
  <c r="M641" i="8"/>
  <c r="O641" i="8" a="1"/>
  <c r="O641" i="8" s="1"/>
  <c r="G642" i="8" a="1"/>
  <c r="G642" i="8" s="1"/>
  <c r="L642" i="8" s="1"/>
  <c r="H642" i="8" a="1"/>
  <c r="H642" i="8" s="1"/>
  <c r="J642" i="8" a="1"/>
  <c r="J642" i="8" s="1"/>
  <c r="N642" i="8" s="1"/>
  <c r="M642" i="8"/>
  <c r="O642" i="8" a="1"/>
  <c r="O642" i="8" s="1"/>
  <c r="G643" i="8" a="1"/>
  <c r="G643" i="8"/>
  <c r="I643" i="8" s="1" a="1"/>
  <c r="I643" i="8" s="1"/>
  <c r="K643" i="8" s="1"/>
  <c r="H643" i="8" a="1"/>
  <c r="H643" i="8" s="1"/>
  <c r="J643" i="8" a="1"/>
  <c r="J643" i="8" s="1"/>
  <c r="N643" i="8" s="1"/>
  <c r="L643" i="8"/>
  <c r="G644" i="8" a="1"/>
  <c r="G644" i="8" s="1"/>
  <c r="H644" i="8" a="1"/>
  <c r="H644" i="8"/>
  <c r="J644" i="8" a="1"/>
  <c r="J644" i="8" s="1"/>
  <c r="N644" i="8" s="1"/>
  <c r="G645" i="8" a="1"/>
  <c r="G645" i="8" s="1"/>
  <c r="H645" i="8" a="1"/>
  <c r="H645" i="8"/>
  <c r="J645" i="8" a="1"/>
  <c r="J645" i="8"/>
  <c r="N645" i="8" s="1"/>
  <c r="G646" i="8" a="1"/>
  <c r="G646" i="8"/>
  <c r="H646" i="8" a="1"/>
  <c r="H646" i="8" s="1"/>
  <c r="J646" i="8" a="1"/>
  <c r="J646" i="8" s="1"/>
  <c r="N646" i="8" s="1"/>
  <c r="G647" i="8" a="1"/>
  <c r="G647" i="8" s="1"/>
  <c r="H647" i="8" a="1"/>
  <c r="H647" i="8" s="1"/>
  <c r="M647" i="8" s="1"/>
  <c r="J647" i="8" a="1"/>
  <c r="J647" i="8" s="1"/>
  <c r="N647" i="8" s="1"/>
  <c r="O647" i="8" a="1"/>
  <c r="O647" i="8" s="1"/>
  <c r="G648" i="8" a="1"/>
  <c r="G648" i="8" s="1"/>
  <c r="H648" i="8" a="1"/>
  <c r="H648" i="8" s="1"/>
  <c r="J648" i="8" a="1"/>
  <c r="J648" i="8" s="1"/>
  <c r="N648" i="8"/>
  <c r="G649" i="8" a="1"/>
  <c r="G649" i="8" s="1"/>
  <c r="I649" i="8" s="1" a="1"/>
  <c r="I649" i="8" s="1"/>
  <c r="K649" i="8" s="1"/>
  <c r="H649" i="8" a="1"/>
  <c r="H649" i="8"/>
  <c r="J649" i="8" a="1"/>
  <c r="J649" i="8" s="1"/>
  <c r="N649" i="8" s="1"/>
  <c r="G650" i="8" a="1"/>
  <c r="G650" i="8" s="1"/>
  <c r="H650" i="8" a="1"/>
  <c r="H650" i="8"/>
  <c r="O650" i="8" s="1" a="1"/>
  <c r="O650" i="8" s="1"/>
  <c r="J650" i="8" a="1"/>
  <c r="J650" i="8" s="1"/>
  <c r="N650" i="8" s="1"/>
  <c r="M650" i="8"/>
  <c r="G651" i="8" a="1"/>
  <c r="G651" i="8" s="1"/>
  <c r="H651" i="8" a="1"/>
  <c r="H651" i="8"/>
  <c r="M651" i="8" s="1"/>
  <c r="J651" i="8" a="1"/>
  <c r="J651" i="8"/>
  <c r="N651" i="8" s="1"/>
  <c r="O651" i="8" a="1"/>
  <c r="O651" i="8" s="1"/>
  <c r="G652" i="8" a="1"/>
  <c r="G652" i="8" s="1"/>
  <c r="H652" i="8" a="1"/>
  <c r="H652" i="8" s="1"/>
  <c r="M652" i="8" s="1"/>
  <c r="J652" i="8" a="1"/>
  <c r="J652" i="8" s="1"/>
  <c r="N652" i="8" s="1"/>
  <c r="G653" i="8" a="1"/>
  <c r="G653" i="8"/>
  <c r="L653" i="8" s="1"/>
  <c r="H653" i="8" a="1"/>
  <c r="H653" i="8"/>
  <c r="I653" i="8" a="1"/>
  <c r="I653" i="8" s="1"/>
  <c r="K653" i="8" s="1"/>
  <c r="J653" i="8" a="1"/>
  <c r="J653" i="8" s="1"/>
  <c r="N653" i="8" s="1"/>
  <c r="G654" i="8" a="1"/>
  <c r="G654" i="8" s="1"/>
  <c r="H654" i="8" a="1"/>
  <c r="H654" i="8" s="1"/>
  <c r="J654" i="8" a="1"/>
  <c r="J654" i="8" s="1"/>
  <c r="N654" i="8" s="1"/>
  <c r="G655" i="8" a="1"/>
  <c r="G655" i="8"/>
  <c r="H655" i="8" a="1"/>
  <c r="H655" i="8"/>
  <c r="J655" i="8" a="1"/>
  <c r="J655" i="8" s="1"/>
  <c r="N655" i="8" s="1"/>
  <c r="M655" i="8"/>
  <c r="G656" i="8" a="1"/>
  <c r="G656" i="8" s="1"/>
  <c r="H656" i="8" a="1"/>
  <c r="H656" i="8"/>
  <c r="J656" i="8" a="1"/>
  <c r="J656" i="8"/>
  <c r="N656" i="8" s="1"/>
  <c r="M656" i="8"/>
  <c r="G657" i="8" a="1"/>
  <c r="G657" i="8" s="1"/>
  <c r="H657" i="8" a="1"/>
  <c r="H657" i="8" s="1"/>
  <c r="J657" i="8" a="1"/>
  <c r="J657" i="8" s="1"/>
  <c r="N657" i="8" s="1"/>
  <c r="G658" i="8" a="1"/>
  <c r="G658" i="8" s="1"/>
  <c r="L658" i="8" s="1"/>
  <c r="H658" i="8" a="1"/>
  <c r="H658" i="8"/>
  <c r="I658" i="8" a="1"/>
  <c r="I658" i="8" s="1"/>
  <c r="K658" i="8" s="1"/>
  <c r="J658" i="8" a="1"/>
  <c r="J658" i="8" s="1"/>
  <c r="N658" i="8" s="1"/>
  <c r="G659" i="8" a="1"/>
  <c r="G659" i="8" s="1"/>
  <c r="H659" i="8" a="1"/>
  <c r="H659" i="8" s="1"/>
  <c r="M659" i="8" s="1"/>
  <c r="J659" i="8" a="1"/>
  <c r="J659" i="8"/>
  <c r="N659" i="8" s="1"/>
  <c r="O659" i="8" a="1"/>
  <c r="O659" i="8" s="1"/>
  <c r="G660" i="8" a="1"/>
  <c r="G660" i="8" s="1"/>
  <c r="H660" i="8" a="1"/>
  <c r="H660" i="8" s="1"/>
  <c r="O660" i="8" s="1" a="1"/>
  <c r="O660" i="8" s="1"/>
  <c r="J660" i="8" a="1"/>
  <c r="J660" i="8" s="1"/>
  <c r="M660" i="8"/>
  <c r="N660" i="8"/>
  <c r="G661" i="8" a="1"/>
  <c r="G661" i="8" s="1"/>
  <c r="H661" i="8" a="1"/>
  <c r="H661" i="8"/>
  <c r="J661" i="8" a="1"/>
  <c r="J661" i="8" s="1"/>
  <c r="N661" i="8"/>
  <c r="G662" i="8" a="1"/>
  <c r="G662" i="8"/>
  <c r="I662" i="8" s="1" a="1"/>
  <c r="I662" i="8" s="1"/>
  <c r="K662" i="8" s="1"/>
  <c r="H662" i="8" a="1"/>
  <c r="H662" i="8" s="1"/>
  <c r="J662" i="8" a="1"/>
  <c r="J662" i="8" s="1"/>
  <c r="N662" i="8" s="1"/>
  <c r="G663" i="8" a="1"/>
  <c r="G663" i="8" s="1"/>
  <c r="H663" i="8" a="1"/>
  <c r="H663" i="8" s="1"/>
  <c r="M663" i="8" s="1"/>
  <c r="J663" i="8" a="1"/>
  <c r="J663" i="8" s="1"/>
  <c r="N663" i="8" s="1"/>
  <c r="G664" i="8" a="1"/>
  <c r="G664" i="8"/>
  <c r="H664" i="8" a="1"/>
  <c r="H664" i="8" s="1"/>
  <c r="J664" i="8" a="1"/>
  <c r="J664" i="8"/>
  <c r="N664" i="8" s="1"/>
  <c r="G665" i="8" a="1"/>
  <c r="G665" i="8" s="1"/>
  <c r="H665" i="8" a="1"/>
  <c r="H665" i="8" s="1"/>
  <c r="J665" i="8" a="1"/>
  <c r="J665" i="8" s="1"/>
  <c r="N665" i="8" s="1"/>
  <c r="G666" i="8" a="1"/>
  <c r="G666" i="8" s="1"/>
  <c r="L666" i="8" s="1"/>
  <c r="H666" i="8" a="1"/>
  <c r="H666" i="8"/>
  <c r="O666" i="8" s="1" a="1"/>
  <c r="O666" i="8" s="1"/>
  <c r="I666" i="8" a="1"/>
  <c r="I666" i="8" s="1"/>
  <c r="K666" i="8" s="1"/>
  <c r="J666" i="8" a="1"/>
  <c r="J666" i="8" s="1"/>
  <c r="N666" i="8" s="1"/>
  <c r="G667" i="8" a="1"/>
  <c r="G667" i="8" s="1"/>
  <c r="H667" i="8" a="1"/>
  <c r="H667" i="8"/>
  <c r="M667" i="8" s="1"/>
  <c r="J667" i="8" a="1"/>
  <c r="J667" i="8" s="1"/>
  <c r="N667" i="8" s="1"/>
  <c r="G668" i="8" a="1"/>
  <c r="G668" i="8" s="1"/>
  <c r="L668" i="8" s="1"/>
  <c r="H668" i="8" a="1"/>
  <c r="H668" i="8" s="1"/>
  <c r="I668" i="8" a="1"/>
  <c r="I668" i="8" s="1"/>
  <c r="K668" i="8" s="1"/>
  <c r="J668" i="8" a="1"/>
  <c r="J668" i="8"/>
  <c r="N668" i="8" s="1"/>
  <c r="G669" i="8" a="1"/>
  <c r="G669" i="8" s="1"/>
  <c r="H669" i="8" a="1"/>
  <c r="H669" i="8" s="1"/>
  <c r="J669" i="8" a="1"/>
  <c r="J669" i="8" s="1"/>
  <c r="N669" i="8" s="1"/>
  <c r="G670" i="8" a="1"/>
  <c r="G670" i="8" s="1"/>
  <c r="H670" i="8" a="1"/>
  <c r="H670" i="8" s="1"/>
  <c r="M670" i="8" s="1"/>
  <c r="J670" i="8" a="1"/>
  <c r="J670" i="8" s="1"/>
  <c r="N670" i="8"/>
  <c r="G671" i="8" a="1"/>
  <c r="G671" i="8" s="1"/>
  <c r="I671" i="8" s="1" a="1"/>
  <c r="I671" i="8" s="1"/>
  <c r="K671" i="8" s="1"/>
  <c r="H671" i="8" a="1"/>
  <c r="H671" i="8" s="1"/>
  <c r="J671" i="8" a="1"/>
  <c r="J671" i="8"/>
  <c r="L671" i="8"/>
  <c r="N671" i="8"/>
  <c r="G672" i="8" a="1"/>
  <c r="G672" i="8" s="1"/>
  <c r="H672" i="8" a="1"/>
  <c r="H672" i="8" s="1"/>
  <c r="O672" i="8" s="1" a="1"/>
  <c r="O672" i="8" s="1"/>
  <c r="J672" i="8" a="1"/>
  <c r="J672" i="8"/>
  <c r="N672" i="8"/>
  <c r="G673" i="8" a="1"/>
  <c r="G673" i="8" s="1"/>
  <c r="L673" i="8" s="1"/>
  <c r="H673" i="8" a="1"/>
  <c r="H673" i="8" s="1"/>
  <c r="I673" i="8" a="1"/>
  <c r="I673" i="8" s="1"/>
  <c r="K673" i="8" s="1"/>
  <c r="J673" i="8" a="1"/>
  <c r="J673" i="8" s="1"/>
  <c r="N673" i="8" s="1"/>
  <c r="G674" i="8" a="1"/>
  <c r="G674" i="8"/>
  <c r="H674" i="8" a="1"/>
  <c r="H674" i="8" s="1"/>
  <c r="M674" i="8" s="1"/>
  <c r="J674" i="8" a="1"/>
  <c r="J674" i="8" s="1"/>
  <c r="N674" i="8" s="1"/>
  <c r="G675" i="8" a="1"/>
  <c r="G675" i="8"/>
  <c r="H675" i="8" a="1"/>
  <c r="H675" i="8" s="1"/>
  <c r="J675" i="8" a="1"/>
  <c r="J675" i="8"/>
  <c r="N675" i="8" s="1"/>
  <c r="G676" i="8" a="1"/>
  <c r="G676" i="8" s="1"/>
  <c r="L676" i="8" s="1"/>
  <c r="H676" i="8" a="1"/>
  <c r="H676" i="8"/>
  <c r="I676" i="8" a="1"/>
  <c r="I676" i="8" s="1"/>
  <c r="K676" i="8" s="1"/>
  <c r="J676" i="8" a="1"/>
  <c r="J676" i="8" s="1"/>
  <c r="N676" i="8" s="1"/>
  <c r="G677" i="8" a="1"/>
  <c r="G677" i="8"/>
  <c r="L677" i="8" s="1"/>
  <c r="H677" i="8" a="1"/>
  <c r="H677" i="8"/>
  <c r="M677" i="8" s="1"/>
  <c r="I677" i="8" a="1"/>
  <c r="I677" i="8" s="1"/>
  <c r="K677" i="8" s="1"/>
  <c r="J677" i="8" a="1"/>
  <c r="J677" i="8" s="1"/>
  <c r="N677" i="8" s="1"/>
  <c r="G678" i="8" a="1"/>
  <c r="G678" i="8" s="1"/>
  <c r="L678" i="8" s="1"/>
  <c r="H678" i="8" a="1"/>
  <c r="H678" i="8"/>
  <c r="M678" i="8" s="1"/>
  <c r="J678" i="8" a="1"/>
  <c r="J678" i="8" s="1"/>
  <c r="N678" i="8"/>
  <c r="G679" i="8" a="1"/>
  <c r="G679" i="8" s="1"/>
  <c r="H679" i="8" a="1"/>
  <c r="H679" i="8" s="1"/>
  <c r="M679" i="8" s="1"/>
  <c r="J679" i="8" a="1"/>
  <c r="J679" i="8"/>
  <c r="N679" i="8" s="1"/>
  <c r="G680" i="8" a="1"/>
  <c r="G680" i="8" s="1"/>
  <c r="H680" i="8" a="1"/>
  <c r="H680" i="8" s="1"/>
  <c r="I680" i="8" a="1"/>
  <c r="I680" i="8" s="1"/>
  <c r="K680" i="8" s="1"/>
  <c r="J680" i="8" a="1"/>
  <c r="J680" i="8" s="1"/>
  <c r="N680" i="8" s="1"/>
  <c r="L680" i="8"/>
  <c r="G681" i="8" a="1"/>
  <c r="G681" i="8"/>
  <c r="H681" i="8" a="1"/>
  <c r="H681" i="8" s="1"/>
  <c r="M681" i="8" s="1"/>
  <c r="J681" i="8" a="1"/>
  <c r="J681" i="8" s="1"/>
  <c r="N681" i="8" s="1"/>
  <c r="G682" i="8" a="1"/>
  <c r="G682" i="8" s="1"/>
  <c r="I682" i="8" s="1" a="1"/>
  <c r="I682" i="8" s="1"/>
  <c r="K682" i="8" s="1"/>
  <c r="H682" i="8" a="1"/>
  <c r="H682" i="8" s="1"/>
  <c r="J682" i="8" a="1"/>
  <c r="J682" i="8" s="1"/>
  <c r="N682" i="8" s="1"/>
  <c r="L682" i="8"/>
  <c r="G683" i="8" a="1"/>
  <c r="G683" i="8" s="1"/>
  <c r="L683" i="8" s="1"/>
  <c r="H683" i="8" a="1"/>
  <c r="H683" i="8" s="1"/>
  <c r="O683" i="8" s="1" a="1"/>
  <c r="O683" i="8" s="1"/>
  <c r="I683" i="8" a="1"/>
  <c r="I683" i="8" s="1"/>
  <c r="K683" i="8" s="1"/>
  <c r="J683" i="8" a="1"/>
  <c r="J683" i="8"/>
  <c r="N683" i="8" s="1"/>
  <c r="M683" i="8"/>
  <c r="G684" i="8" a="1"/>
  <c r="G684" i="8" s="1"/>
  <c r="H684" i="8" a="1"/>
  <c r="H684" i="8" s="1"/>
  <c r="J684" i="8" a="1"/>
  <c r="J684" i="8"/>
  <c r="N684" i="8" s="1"/>
  <c r="G685" i="8" a="1"/>
  <c r="G685" i="8" s="1"/>
  <c r="H685" i="8" a="1"/>
  <c r="H685" i="8" s="1"/>
  <c r="M685" i="8" s="1"/>
  <c r="J685" i="8" a="1"/>
  <c r="J685" i="8" s="1"/>
  <c r="N685" i="8" s="1"/>
  <c r="G686" i="8" a="1"/>
  <c r="G686" i="8"/>
  <c r="H686" i="8" a="1"/>
  <c r="H686" i="8" s="1"/>
  <c r="J686" i="8" a="1"/>
  <c r="J686" i="8"/>
  <c r="N686" i="8" s="1"/>
  <c r="G687" i="8" a="1"/>
  <c r="G687" i="8" s="1"/>
  <c r="H687" i="8" a="1"/>
  <c r="H687" i="8" s="1"/>
  <c r="M687" i="8" s="1"/>
  <c r="J687" i="8" a="1"/>
  <c r="J687" i="8" s="1"/>
  <c r="N687" i="8" s="1"/>
  <c r="G688" i="8" a="1"/>
  <c r="G688" i="8"/>
  <c r="H688" i="8" a="1"/>
  <c r="H688" i="8"/>
  <c r="J688" i="8" a="1"/>
  <c r="J688" i="8"/>
  <c r="N688" i="8" s="1"/>
  <c r="G689" i="8" a="1"/>
  <c r="G689" i="8"/>
  <c r="H689" i="8" a="1"/>
  <c r="H689" i="8" s="1"/>
  <c r="J689" i="8" a="1"/>
  <c r="J689" i="8" s="1"/>
  <c r="N689" i="8" s="1"/>
  <c r="G690" i="8" a="1"/>
  <c r="G690" i="8"/>
  <c r="H690" i="8" a="1"/>
  <c r="H690" i="8"/>
  <c r="J690" i="8" a="1"/>
  <c r="J690" i="8" s="1"/>
  <c r="N690" i="8" s="1"/>
  <c r="G691" i="8" a="1"/>
  <c r="G691" i="8" s="1"/>
  <c r="L691" i="8" s="1"/>
  <c r="H691" i="8" a="1"/>
  <c r="H691" i="8"/>
  <c r="I691" i="8" a="1"/>
  <c r="I691" i="8" s="1"/>
  <c r="K691" i="8" s="1"/>
  <c r="J691" i="8" a="1"/>
  <c r="J691" i="8" s="1"/>
  <c r="N691" i="8" s="1"/>
  <c r="G692" i="8" a="1"/>
  <c r="G692" i="8" s="1"/>
  <c r="H692" i="8" a="1"/>
  <c r="H692" i="8" s="1"/>
  <c r="J692" i="8" a="1"/>
  <c r="J692" i="8" s="1"/>
  <c r="N692" i="8" s="1"/>
  <c r="G693" i="8" a="1"/>
  <c r="G693" i="8" s="1"/>
  <c r="I693" i="8" s="1" a="1"/>
  <c r="I693" i="8" s="1"/>
  <c r="K693" i="8" s="1"/>
  <c r="H693" i="8" a="1"/>
  <c r="H693" i="8"/>
  <c r="J693" i="8" a="1"/>
  <c r="J693" i="8"/>
  <c r="N693" i="8" s="1"/>
  <c r="G694" i="8" a="1"/>
  <c r="G694" i="8" s="1"/>
  <c r="H694" i="8" a="1"/>
  <c r="H694" i="8" s="1"/>
  <c r="J694" i="8" a="1"/>
  <c r="J694" i="8" s="1"/>
  <c r="N694" i="8" s="1"/>
  <c r="M694" i="8"/>
  <c r="G695" i="8" a="1"/>
  <c r="G695" i="8"/>
  <c r="H695" i="8" a="1"/>
  <c r="H695" i="8"/>
  <c r="J695" i="8" a="1"/>
  <c r="J695" i="8"/>
  <c r="N695" i="8" s="1"/>
  <c r="G696" i="8" a="1"/>
  <c r="G696" i="8" s="1"/>
  <c r="L696" i="8" s="1"/>
  <c r="H696" i="8" a="1"/>
  <c r="H696" i="8" s="1"/>
  <c r="J696" i="8" a="1"/>
  <c r="J696" i="8"/>
  <c r="N696" i="8" s="1"/>
  <c r="G697" i="8" a="1"/>
  <c r="G697" i="8" s="1"/>
  <c r="L697" i="8" s="1"/>
  <c r="H697" i="8" a="1"/>
  <c r="H697" i="8" s="1"/>
  <c r="J697" i="8" a="1"/>
  <c r="J697" i="8"/>
  <c r="N697" i="8" s="1"/>
  <c r="G698" i="8" a="1"/>
  <c r="G698" i="8" s="1"/>
  <c r="H698" i="8" a="1"/>
  <c r="H698" i="8"/>
  <c r="M698" i="8" s="1"/>
  <c r="J698" i="8" a="1"/>
  <c r="J698" i="8" s="1"/>
  <c r="N698" i="8" s="1"/>
  <c r="O698" i="8" a="1"/>
  <c r="O698" i="8" s="1"/>
  <c r="G699" i="8" a="1"/>
  <c r="G699" i="8" s="1"/>
  <c r="H699" i="8" a="1"/>
  <c r="H699" i="8"/>
  <c r="J699" i="8" a="1"/>
  <c r="J699" i="8" s="1"/>
  <c r="N699" i="8" s="1"/>
  <c r="G700" i="8" a="1"/>
  <c r="G700" i="8"/>
  <c r="H700" i="8" a="1"/>
  <c r="H700" i="8"/>
  <c r="M700" i="8" s="1"/>
  <c r="J700" i="8" a="1"/>
  <c r="J700" i="8" s="1"/>
  <c r="N700" i="8" s="1"/>
  <c r="O700" i="8" a="1"/>
  <c r="O700" i="8" s="1"/>
  <c r="G701" i="8" a="1"/>
  <c r="G701" i="8" s="1"/>
  <c r="H701" i="8" a="1"/>
  <c r="H701" i="8" s="1"/>
  <c r="J701" i="8" a="1"/>
  <c r="J701" i="8"/>
  <c r="N701" i="8" s="1"/>
  <c r="G702" i="8" a="1"/>
  <c r="G702" i="8" s="1"/>
  <c r="L702" i="8" s="1"/>
  <c r="H702" i="8" a="1"/>
  <c r="H702" i="8"/>
  <c r="I702" i="8" a="1"/>
  <c r="I702" i="8" s="1"/>
  <c r="K702" i="8" s="1"/>
  <c r="J702" i="8" a="1"/>
  <c r="J702" i="8" s="1"/>
  <c r="N702" i="8" s="1"/>
  <c r="G703" i="8" a="1"/>
  <c r="G703" i="8" s="1"/>
  <c r="H703" i="8" a="1"/>
  <c r="H703" i="8" s="1"/>
  <c r="J703" i="8" a="1"/>
  <c r="J703" i="8" s="1"/>
  <c r="N703" i="8" s="1"/>
  <c r="G704" i="8" a="1"/>
  <c r="G704" i="8" s="1"/>
  <c r="I704" i="8" s="1" a="1"/>
  <c r="I704" i="8" s="1"/>
  <c r="K704" i="8" s="1"/>
  <c r="H704" i="8" a="1"/>
  <c r="H704" i="8"/>
  <c r="J704" i="8" a="1"/>
  <c r="J704" i="8" s="1"/>
  <c r="N704" i="8" s="1"/>
  <c r="L704" i="8"/>
  <c r="G705" i="8" a="1"/>
  <c r="G705" i="8" s="1"/>
  <c r="L705" i="8" s="1"/>
  <c r="H705" i="8" a="1"/>
  <c r="H705" i="8" s="1"/>
  <c r="O705" i="8" s="1" a="1"/>
  <c r="O705" i="8" s="1"/>
  <c r="I705" i="8" a="1"/>
  <c r="I705" i="8" s="1"/>
  <c r="K705" i="8" s="1"/>
  <c r="J705" i="8" a="1"/>
  <c r="J705" i="8" s="1"/>
  <c r="N705" i="8" s="1"/>
  <c r="M705" i="8"/>
  <c r="G706" i="8" a="1"/>
  <c r="G706" i="8"/>
  <c r="H706" i="8" a="1"/>
  <c r="H706" i="8" s="1"/>
  <c r="J706" i="8" a="1"/>
  <c r="J706" i="8"/>
  <c r="N706" i="8" s="1"/>
  <c r="G707" i="8" a="1"/>
  <c r="G707" i="8" s="1"/>
  <c r="H707" i="8" a="1"/>
  <c r="H707" i="8" s="1"/>
  <c r="J707" i="8" a="1"/>
  <c r="J707" i="8"/>
  <c r="N707" i="8" s="1"/>
  <c r="G708" i="8" a="1"/>
  <c r="G708" i="8" s="1"/>
  <c r="H708" i="8" a="1"/>
  <c r="H708" i="8" s="1"/>
  <c r="J708" i="8" a="1"/>
  <c r="J708" i="8" s="1"/>
  <c r="N708" i="8" s="1"/>
  <c r="G709" i="8" a="1"/>
  <c r="G709" i="8" s="1"/>
  <c r="H709" i="8" a="1"/>
  <c r="H709" i="8"/>
  <c r="M709" i="8" s="1"/>
  <c r="J709" i="8" a="1"/>
  <c r="J709" i="8" s="1"/>
  <c r="N709" i="8" s="1"/>
  <c r="G710" i="8" a="1"/>
  <c r="G710" i="8"/>
  <c r="H710" i="8" a="1"/>
  <c r="H710" i="8" s="1"/>
  <c r="J710" i="8" a="1"/>
  <c r="J710" i="8" s="1"/>
  <c r="N710" i="8" s="1"/>
  <c r="G711" i="8" a="1"/>
  <c r="G711" i="8"/>
  <c r="H711" i="8" a="1"/>
  <c r="H711" i="8" s="1"/>
  <c r="M711" i="8" s="1"/>
  <c r="J711" i="8" a="1"/>
  <c r="J711" i="8" s="1"/>
  <c r="N711" i="8" s="1"/>
  <c r="O711" i="8" a="1"/>
  <c r="O711" i="8" s="1"/>
  <c r="G712" i="8" a="1"/>
  <c r="G712" i="8" s="1"/>
  <c r="H712" i="8" a="1"/>
  <c r="H712" i="8"/>
  <c r="J712" i="8" a="1"/>
  <c r="J712" i="8"/>
  <c r="N712" i="8" s="1"/>
  <c r="G713" i="8" a="1"/>
  <c r="G713" i="8" s="1"/>
  <c r="H713" i="8" a="1"/>
  <c r="H713" i="8" s="1"/>
  <c r="J713" i="8" a="1"/>
  <c r="J713" i="8" s="1"/>
  <c r="N713" i="8" s="1"/>
  <c r="G714" i="8" a="1"/>
  <c r="G714" i="8" s="1"/>
  <c r="H714" i="8" a="1"/>
  <c r="H714" i="8" s="1"/>
  <c r="J714" i="8" a="1"/>
  <c r="J714" i="8" s="1"/>
  <c r="N714" i="8" s="1"/>
  <c r="G715" i="8" a="1"/>
  <c r="G715" i="8" s="1"/>
  <c r="H715" i="8" a="1"/>
  <c r="H715" i="8" s="1"/>
  <c r="J715" i="8" a="1"/>
  <c r="J715" i="8"/>
  <c r="N715" i="8" s="1"/>
  <c r="G716" i="8" a="1"/>
  <c r="G716" i="8" s="1"/>
  <c r="H716" i="8" a="1"/>
  <c r="H716" i="8" s="1"/>
  <c r="M716" i="8" s="1"/>
  <c r="J716" i="8" a="1"/>
  <c r="J716" i="8" s="1"/>
  <c r="N716" i="8" s="1"/>
  <c r="G717" i="8" a="1"/>
  <c r="G717" i="8"/>
  <c r="H717" i="8" a="1"/>
  <c r="H717" i="8"/>
  <c r="J717" i="8" a="1"/>
  <c r="J717" i="8"/>
  <c r="N717" i="8" s="1"/>
  <c r="G718" i="8" a="1"/>
  <c r="G718" i="8" s="1"/>
  <c r="H718" i="8" a="1"/>
  <c r="H718" i="8" s="1"/>
  <c r="J718" i="8" a="1"/>
  <c r="J718" i="8" s="1"/>
  <c r="N718" i="8" s="1"/>
  <c r="G719" i="8" a="1"/>
  <c r="G719" i="8" s="1"/>
  <c r="H719" i="8" a="1"/>
  <c r="H719" i="8" s="1"/>
  <c r="J719" i="8" a="1"/>
  <c r="J719" i="8" s="1"/>
  <c r="N719" i="8" s="1"/>
  <c r="G720" i="8" a="1"/>
  <c r="G720" i="8" s="1"/>
  <c r="H720" i="8" a="1"/>
  <c r="H720" i="8"/>
  <c r="J720" i="8" a="1"/>
  <c r="J720" i="8" s="1"/>
  <c r="N720" i="8" s="1"/>
  <c r="G721" i="8" a="1"/>
  <c r="G721" i="8" s="1"/>
  <c r="H721" i="8" a="1"/>
  <c r="H721" i="8" s="1"/>
  <c r="J721" i="8" a="1"/>
  <c r="J721" i="8"/>
  <c r="N721" i="8" s="1"/>
  <c r="G722" i="8" a="1"/>
  <c r="G722" i="8" s="1"/>
  <c r="H722" i="8" a="1"/>
  <c r="H722" i="8" s="1"/>
  <c r="J722" i="8" a="1"/>
  <c r="J722" i="8" s="1"/>
  <c r="N722" i="8" s="1"/>
  <c r="G723" i="8" a="1"/>
  <c r="G723" i="8" s="1"/>
  <c r="H723" i="8" a="1"/>
  <c r="H723" i="8" s="1"/>
  <c r="M723" i="8" s="1"/>
  <c r="J723" i="8" a="1"/>
  <c r="J723" i="8" s="1"/>
  <c r="N723" i="8" s="1"/>
  <c r="G724" i="8" a="1"/>
  <c r="G724" i="8" s="1"/>
  <c r="L724" i="8" s="1"/>
  <c r="H724" i="8" a="1"/>
  <c r="H724" i="8" s="1"/>
  <c r="J724" i="8" a="1"/>
  <c r="J724" i="8" s="1"/>
  <c r="N724" i="8" s="1"/>
  <c r="G725" i="8" a="1"/>
  <c r="G725" i="8" s="1"/>
  <c r="H725" i="8" a="1"/>
  <c r="H725" i="8" s="1"/>
  <c r="J725" i="8" a="1"/>
  <c r="J725" i="8" s="1"/>
  <c r="N725" i="8" s="1"/>
  <c r="G726" i="8" a="1"/>
  <c r="G726" i="8" s="1"/>
  <c r="I726" i="8" s="1" a="1"/>
  <c r="I726" i="8" s="1"/>
  <c r="K726" i="8" s="1"/>
  <c r="H726" i="8" a="1"/>
  <c r="H726" i="8" s="1"/>
  <c r="J726" i="8" a="1"/>
  <c r="J726" i="8" s="1"/>
  <c r="N726" i="8" s="1"/>
  <c r="G727" i="8" a="1"/>
  <c r="G727" i="8" s="1"/>
  <c r="H727" i="8" a="1"/>
  <c r="H727" i="8" s="1"/>
  <c r="O727" i="8" s="1" a="1"/>
  <c r="O727" i="8" s="1"/>
  <c r="J727" i="8" a="1"/>
  <c r="J727" i="8" s="1"/>
  <c r="N727" i="8" s="1"/>
  <c r="G728" i="8" a="1"/>
  <c r="G728" i="8"/>
  <c r="H728" i="8" a="1"/>
  <c r="H728" i="8" s="1"/>
  <c r="J728" i="8" a="1"/>
  <c r="J728" i="8" s="1"/>
  <c r="N728" i="8" s="1"/>
  <c r="G729" i="8" a="1"/>
  <c r="G729" i="8" s="1"/>
  <c r="I729" i="8" s="1" a="1"/>
  <c r="I729" i="8" s="1"/>
  <c r="K729" i="8" s="1"/>
  <c r="H729" i="8" a="1"/>
  <c r="H729" i="8" s="1"/>
  <c r="J729" i="8" a="1"/>
  <c r="J729" i="8" s="1"/>
  <c r="N729" i="8" s="1"/>
  <c r="G730" i="8" a="1"/>
  <c r="G730" i="8" s="1"/>
  <c r="L730" i="8" s="1"/>
  <c r="H730" i="8" a="1"/>
  <c r="H730" i="8" s="1"/>
  <c r="J730" i="8" a="1"/>
  <c r="J730" i="8" s="1"/>
  <c r="N730" i="8" s="1"/>
  <c r="G731" i="8" a="1"/>
  <c r="G731" i="8"/>
  <c r="H731" i="8" a="1"/>
  <c r="H731" i="8" s="1"/>
  <c r="M731" i="8" s="1"/>
  <c r="J731" i="8" a="1"/>
  <c r="J731" i="8" s="1"/>
  <c r="N731" i="8" s="1"/>
  <c r="G732" i="8" a="1"/>
  <c r="G732" i="8"/>
  <c r="H732" i="8" a="1"/>
  <c r="H732" i="8" s="1"/>
  <c r="J732" i="8" a="1"/>
  <c r="J732" i="8" s="1"/>
  <c r="N732" i="8" s="1"/>
  <c r="G733" i="8" a="1"/>
  <c r="G733" i="8" s="1"/>
  <c r="H733" i="8" a="1"/>
  <c r="H733" i="8"/>
  <c r="M733" i="8" s="1"/>
  <c r="J733" i="8" a="1"/>
  <c r="J733" i="8" s="1"/>
  <c r="N733" i="8" s="1"/>
  <c r="G734" i="8" a="1"/>
  <c r="G734" i="8"/>
  <c r="I734" i="8" s="1" a="1"/>
  <c r="I734" i="8" s="1"/>
  <c r="K734" i="8" s="1"/>
  <c r="H734" i="8" a="1"/>
  <c r="H734" i="8"/>
  <c r="J734" i="8" a="1"/>
  <c r="J734" i="8" s="1"/>
  <c r="N734" i="8" s="1"/>
  <c r="L734" i="8"/>
  <c r="G735" i="8" a="1"/>
  <c r="G735" i="8" s="1"/>
  <c r="L735" i="8" s="1"/>
  <c r="H735" i="8" a="1"/>
  <c r="H735" i="8" s="1"/>
  <c r="I735" i="8" a="1"/>
  <c r="I735" i="8" s="1"/>
  <c r="K735" i="8" s="1"/>
  <c r="J735" i="8" a="1"/>
  <c r="J735" i="8" s="1"/>
  <c r="N735" i="8"/>
  <c r="G736" i="8" a="1"/>
  <c r="G736" i="8" s="1"/>
  <c r="H736" i="8" a="1"/>
  <c r="H736" i="8"/>
  <c r="J736" i="8" a="1"/>
  <c r="J736" i="8" s="1"/>
  <c r="N736" i="8" s="1"/>
  <c r="G737" i="8" a="1"/>
  <c r="G737" i="8" s="1"/>
  <c r="I737" i="8" s="1" a="1"/>
  <c r="I737" i="8" s="1"/>
  <c r="K737" i="8" s="1"/>
  <c r="H737" i="8" a="1"/>
  <c r="H737" i="8"/>
  <c r="J737" i="8" a="1"/>
  <c r="J737" i="8" s="1"/>
  <c r="N737" i="8" s="1"/>
  <c r="L737" i="8"/>
  <c r="G738" i="8" a="1"/>
  <c r="G738" i="8" s="1"/>
  <c r="H738" i="8" a="1"/>
  <c r="H738" i="8" s="1"/>
  <c r="J738" i="8" a="1"/>
  <c r="J738" i="8" s="1"/>
  <c r="N738" i="8" s="1"/>
  <c r="G739" i="8" a="1"/>
  <c r="G739" i="8" s="1"/>
  <c r="L739" i="8" s="1"/>
  <c r="H739" i="8" a="1"/>
  <c r="H739" i="8"/>
  <c r="J739" i="8" a="1"/>
  <c r="J739" i="8"/>
  <c r="N739" i="8" s="1"/>
  <c r="G740" i="8" a="1"/>
  <c r="G740" i="8" s="1"/>
  <c r="H740" i="8" a="1"/>
  <c r="H740" i="8" s="1"/>
  <c r="J740" i="8" a="1"/>
  <c r="J740" i="8" s="1"/>
  <c r="N740" i="8" s="1"/>
  <c r="G741" i="8" a="1"/>
  <c r="G741" i="8" s="1"/>
  <c r="H741" i="8" a="1"/>
  <c r="H741" i="8" s="1"/>
  <c r="J741" i="8" a="1"/>
  <c r="J741" i="8" s="1"/>
  <c r="N741" i="8" s="1"/>
  <c r="G742" i="8" a="1"/>
  <c r="G742" i="8"/>
  <c r="H742" i="8" a="1"/>
  <c r="H742" i="8"/>
  <c r="M742" i="8" s="1"/>
  <c r="J742" i="8" a="1"/>
  <c r="J742" i="8" s="1"/>
  <c r="N742" i="8" s="1"/>
  <c r="O742" i="8" a="1"/>
  <c r="O742" i="8" s="1"/>
  <c r="G743" i="8" a="1"/>
  <c r="G743" i="8"/>
  <c r="H743" i="8" a="1"/>
  <c r="H743" i="8"/>
  <c r="J743" i="8" a="1"/>
  <c r="J743" i="8"/>
  <c r="N743" i="8" s="1"/>
  <c r="G744" i="8" a="1"/>
  <c r="G744" i="8"/>
  <c r="L744" i="8" s="1"/>
  <c r="H744" i="8" a="1"/>
  <c r="H744" i="8" s="1"/>
  <c r="J744" i="8" a="1"/>
  <c r="J744" i="8" s="1"/>
  <c r="N744" i="8" s="1"/>
  <c r="G745" i="8" a="1"/>
  <c r="G745" i="8" s="1"/>
  <c r="H745" i="8" a="1"/>
  <c r="H745" i="8" s="1"/>
  <c r="J745" i="8" a="1"/>
  <c r="J745" i="8" s="1"/>
  <c r="N745" i="8" s="1"/>
  <c r="G746" i="8" a="1"/>
  <c r="G746" i="8" s="1"/>
  <c r="H746" i="8" a="1"/>
  <c r="H746" i="8" s="1"/>
  <c r="J746" i="8" a="1"/>
  <c r="J746" i="8" s="1"/>
  <c r="N746" i="8"/>
  <c r="G747" i="8" a="1"/>
  <c r="G747" i="8" s="1"/>
  <c r="H747" i="8" a="1"/>
  <c r="H747" i="8" s="1"/>
  <c r="J747" i="8" a="1"/>
  <c r="J747" i="8" s="1"/>
  <c r="N747" i="8" s="1"/>
  <c r="G748" i="8" a="1"/>
  <c r="G748" i="8" s="1"/>
  <c r="I748" i="8" s="1" a="1"/>
  <c r="I748" i="8" s="1"/>
  <c r="K748" i="8" s="1"/>
  <c r="H748" i="8" a="1"/>
  <c r="H748" i="8" s="1"/>
  <c r="J748" i="8" a="1"/>
  <c r="J748" i="8" s="1"/>
  <c r="N748" i="8" s="1"/>
  <c r="G749" i="8" a="1"/>
  <c r="G749" i="8" s="1"/>
  <c r="L749" i="8" s="1"/>
  <c r="H749" i="8" a="1"/>
  <c r="H749" i="8"/>
  <c r="J749" i="8" a="1"/>
  <c r="J749" i="8" s="1"/>
  <c r="N749" i="8" s="1"/>
  <c r="G750" i="8" a="1"/>
  <c r="G750" i="8" s="1"/>
  <c r="H750" i="8" a="1"/>
  <c r="H750" i="8" s="1"/>
  <c r="O750" i="8" s="1" a="1"/>
  <c r="O750" i="8" s="1"/>
  <c r="J750" i="8" a="1"/>
  <c r="J750" i="8" s="1"/>
  <c r="N750" i="8" s="1"/>
  <c r="M750" i="8"/>
  <c r="G751" i="8" a="1"/>
  <c r="G751" i="8" s="1"/>
  <c r="H751" i="8" a="1"/>
  <c r="H751" i="8" s="1"/>
  <c r="J751" i="8" a="1"/>
  <c r="J751" i="8"/>
  <c r="N751" i="8" s="1"/>
  <c r="G752" i="8" a="1"/>
  <c r="G752" i="8" s="1"/>
  <c r="L752" i="8" s="1"/>
  <c r="H752" i="8" a="1"/>
  <c r="H752" i="8" s="1"/>
  <c r="I752" i="8" a="1"/>
  <c r="I752" i="8" s="1"/>
  <c r="K752" i="8" s="1"/>
  <c r="J752" i="8" a="1"/>
  <c r="J752" i="8" s="1"/>
  <c r="N752" i="8" s="1"/>
  <c r="G753" i="8" a="1"/>
  <c r="G753" i="8"/>
  <c r="H753" i="8" a="1"/>
  <c r="H753" i="8" s="1"/>
  <c r="J753" i="8" a="1"/>
  <c r="J753" i="8" s="1"/>
  <c r="N753" i="8" s="1"/>
  <c r="G754" i="8" a="1"/>
  <c r="G754" i="8" s="1"/>
  <c r="H754" i="8" a="1"/>
  <c r="H754" i="8"/>
  <c r="J754" i="8" a="1"/>
  <c r="J754" i="8"/>
  <c r="N754" i="8"/>
  <c r="G755" i="8" a="1"/>
  <c r="G755" i="8" s="1"/>
  <c r="L755" i="8" s="1"/>
  <c r="H755" i="8" a="1"/>
  <c r="H755" i="8" s="1"/>
  <c r="J755" i="8" a="1"/>
  <c r="J755" i="8" s="1"/>
  <c r="N755" i="8" s="1"/>
  <c r="G756" i="8" a="1"/>
  <c r="G756" i="8" s="1"/>
  <c r="H756" i="8" a="1"/>
  <c r="H756" i="8"/>
  <c r="J756" i="8" a="1"/>
  <c r="J756" i="8"/>
  <c r="N756" i="8" s="1"/>
  <c r="G757" i="8" a="1"/>
  <c r="G757" i="8" s="1"/>
  <c r="H757" i="8" a="1"/>
  <c r="H757" i="8" s="1"/>
  <c r="J757" i="8" a="1"/>
  <c r="J757" i="8" s="1"/>
  <c r="N757" i="8" s="1"/>
  <c r="G758" i="8" a="1"/>
  <c r="G758" i="8"/>
  <c r="H758" i="8" a="1"/>
  <c r="H758" i="8" s="1"/>
  <c r="J758" i="8" a="1"/>
  <c r="J758" i="8" s="1"/>
  <c r="N758" i="8"/>
  <c r="G759" i="8" a="1"/>
  <c r="G759" i="8" s="1"/>
  <c r="H759" i="8" a="1"/>
  <c r="H759" i="8" s="1"/>
  <c r="M759" i="8" s="1"/>
  <c r="J759" i="8" a="1"/>
  <c r="J759" i="8" s="1"/>
  <c r="N759" i="8" s="1"/>
  <c r="G760" i="8" a="1"/>
  <c r="G760" i="8" s="1"/>
  <c r="H760" i="8" a="1"/>
  <c r="H760" i="8" s="1"/>
  <c r="J760" i="8" a="1"/>
  <c r="J760" i="8" s="1"/>
  <c r="N760" i="8" s="1"/>
  <c r="G761" i="8" a="1"/>
  <c r="G761" i="8" s="1"/>
  <c r="H761" i="8" a="1"/>
  <c r="H761" i="8" s="1"/>
  <c r="M761" i="8" s="1"/>
  <c r="J761" i="8" a="1"/>
  <c r="J761" i="8" s="1"/>
  <c r="N761" i="8" s="1"/>
  <c r="G762" i="8" a="1"/>
  <c r="G762" i="8" s="1"/>
  <c r="H762" i="8" a="1"/>
  <c r="H762" i="8"/>
  <c r="M762" i="8" s="1"/>
  <c r="J762" i="8" a="1"/>
  <c r="J762" i="8" s="1"/>
  <c r="N762" i="8" s="1"/>
  <c r="G763" i="8" a="1"/>
  <c r="G763" i="8" s="1"/>
  <c r="L763" i="8" s="1"/>
  <c r="H763" i="8" a="1"/>
  <c r="H763" i="8" s="1"/>
  <c r="J763" i="8" a="1"/>
  <c r="J763" i="8" s="1"/>
  <c r="N763" i="8" s="1"/>
  <c r="G764" i="8" a="1"/>
  <c r="G764" i="8"/>
  <c r="L764" i="8" s="1"/>
  <c r="H764" i="8" a="1"/>
  <c r="H764" i="8"/>
  <c r="J764" i="8" a="1"/>
  <c r="J764" i="8" s="1"/>
  <c r="N764" i="8" s="1"/>
  <c r="G765" i="8" a="1"/>
  <c r="G765" i="8" s="1"/>
  <c r="I765" i="8" s="1" a="1"/>
  <c r="I765" i="8" s="1"/>
  <c r="K765" i="8" s="1"/>
  <c r="H765" i="8" a="1"/>
  <c r="H765" i="8" s="1"/>
  <c r="J765" i="8" a="1"/>
  <c r="J765" i="8"/>
  <c r="N765" i="8" s="1"/>
  <c r="G766" i="8" a="1"/>
  <c r="G766" i="8" s="1"/>
  <c r="I766" i="8" s="1" a="1"/>
  <c r="I766" i="8" s="1"/>
  <c r="K766" i="8" s="1"/>
  <c r="H766" i="8" a="1"/>
  <c r="H766" i="8" s="1"/>
  <c r="J766" i="8" a="1"/>
  <c r="J766" i="8" s="1"/>
  <c r="N766" i="8" s="1"/>
  <c r="L766" i="8"/>
  <c r="G767" i="8" a="1"/>
  <c r="G767" i="8"/>
  <c r="L767" i="8" s="1"/>
  <c r="H767" i="8" a="1"/>
  <c r="H767" i="8" s="1"/>
  <c r="I767" i="8" a="1"/>
  <c r="I767" i="8" s="1"/>
  <c r="K767" i="8" s="1"/>
  <c r="J767" i="8" a="1"/>
  <c r="J767" i="8" s="1"/>
  <c r="N767" i="8" s="1"/>
  <c r="G768" i="8" a="1"/>
  <c r="G768" i="8" s="1"/>
  <c r="H768" i="8" a="1"/>
  <c r="H768" i="8" s="1"/>
  <c r="J768" i="8" a="1"/>
  <c r="J768" i="8"/>
  <c r="N768" i="8" s="1"/>
  <c r="G769" i="8" a="1"/>
  <c r="G769" i="8" s="1"/>
  <c r="H769" i="8" a="1"/>
  <c r="H769" i="8" s="1"/>
  <c r="J769" i="8" a="1"/>
  <c r="J769" i="8" s="1"/>
  <c r="N769" i="8"/>
  <c r="G770" i="8" a="1"/>
  <c r="G770" i="8" s="1"/>
  <c r="H770" i="8" a="1"/>
  <c r="H770" i="8"/>
  <c r="M770" i="8" s="1"/>
  <c r="J770" i="8" a="1"/>
  <c r="J770" i="8"/>
  <c r="N770" i="8" s="1"/>
  <c r="G771" i="8" a="1"/>
  <c r="G771" i="8" s="1"/>
  <c r="L771" i="8" s="1"/>
  <c r="H771" i="8" a="1"/>
  <c r="H771" i="8" s="1"/>
  <c r="I771" i="8" a="1"/>
  <c r="I771" i="8" s="1"/>
  <c r="K771" i="8" s="1"/>
  <c r="J771" i="8" a="1"/>
  <c r="J771" i="8"/>
  <c r="N771" i="8" s="1"/>
  <c r="G772" i="8" a="1"/>
  <c r="G772" i="8" s="1"/>
  <c r="L772" i="8" s="1"/>
  <c r="H772" i="8" a="1"/>
  <c r="H772" i="8" s="1"/>
  <c r="J772" i="8" a="1"/>
  <c r="J772" i="8" s="1"/>
  <c r="N772" i="8"/>
  <c r="G773" i="8" a="1"/>
  <c r="G773" i="8" s="1"/>
  <c r="H773" i="8" a="1"/>
  <c r="H773" i="8"/>
  <c r="M773" i="8" s="1"/>
  <c r="J773" i="8" a="1"/>
  <c r="J773" i="8"/>
  <c r="N773" i="8"/>
  <c r="G774" i="8" a="1"/>
  <c r="G774" i="8" s="1"/>
  <c r="L774" i="8" s="1"/>
  <c r="H774" i="8" a="1"/>
  <c r="H774" i="8" s="1"/>
  <c r="J774" i="8" a="1"/>
  <c r="J774" i="8" s="1"/>
  <c r="N774" i="8" s="1"/>
  <c r="G775" i="8" a="1"/>
  <c r="G775" i="8"/>
  <c r="H775" i="8" a="1"/>
  <c r="H775" i="8"/>
  <c r="J775" i="8" a="1"/>
  <c r="J775" i="8" s="1"/>
  <c r="N775" i="8" s="1"/>
  <c r="G776" i="8" a="1"/>
  <c r="G776" i="8" s="1"/>
  <c r="H776" i="8" a="1"/>
  <c r="H776" i="8" s="1"/>
  <c r="J776" i="8" a="1"/>
  <c r="J776" i="8" s="1"/>
  <c r="N776" i="8" s="1"/>
  <c r="G777" i="8" a="1"/>
  <c r="G777" i="8" s="1"/>
  <c r="H777" i="8" a="1"/>
  <c r="H777" i="8" s="1"/>
  <c r="I777" i="8" a="1"/>
  <c r="I777" i="8" s="1"/>
  <c r="K777" i="8" s="1"/>
  <c r="J777" i="8" a="1"/>
  <c r="J777" i="8" s="1"/>
  <c r="N777" i="8" s="1"/>
  <c r="L777" i="8"/>
  <c r="G778" i="8" a="1"/>
  <c r="G778" i="8" s="1"/>
  <c r="H778" i="8" a="1"/>
  <c r="H778" i="8" s="1"/>
  <c r="J778" i="8" a="1"/>
  <c r="J778" i="8" s="1"/>
  <c r="N778" i="8" s="1"/>
  <c r="G779" i="8" a="1"/>
  <c r="G779" i="8" s="1"/>
  <c r="H779" i="8" a="1"/>
  <c r="H779" i="8" s="1"/>
  <c r="J779" i="8" a="1"/>
  <c r="J779" i="8" s="1"/>
  <c r="N779" i="8" s="1"/>
  <c r="G780" i="8" a="1"/>
  <c r="G780" i="8" s="1"/>
  <c r="H780" i="8" a="1"/>
  <c r="H780" i="8" s="1"/>
  <c r="J780" i="8" a="1"/>
  <c r="J780" i="8" s="1"/>
  <c r="N780" i="8"/>
  <c r="G781" i="8" a="1"/>
  <c r="G781" i="8" s="1"/>
  <c r="H781" i="8" a="1"/>
  <c r="H781" i="8"/>
  <c r="J781" i="8" a="1"/>
  <c r="J781" i="8" s="1"/>
  <c r="N781" i="8" s="1"/>
  <c r="G782" i="8" a="1"/>
  <c r="G782" i="8" s="1"/>
  <c r="H782" i="8" a="1"/>
  <c r="H782" i="8" s="1"/>
  <c r="J782" i="8" a="1"/>
  <c r="J782" i="8" s="1"/>
  <c r="N782" i="8" s="1"/>
  <c r="G783" i="8" a="1"/>
  <c r="G783" i="8" s="1"/>
  <c r="H783" i="8" a="1"/>
  <c r="H783" i="8" s="1"/>
  <c r="J783" i="8" a="1"/>
  <c r="J783" i="8" s="1"/>
  <c r="N783" i="8" s="1"/>
  <c r="G784" i="8" a="1"/>
  <c r="G784" i="8" s="1"/>
  <c r="H784" i="8" a="1"/>
  <c r="H784" i="8"/>
  <c r="M784" i="8" s="1"/>
  <c r="J784" i="8" a="1"/>
  <c r="J784" i="8" s="1"/>
  <c r="N784" i="8" s="1"/>
  <c r="G785" i="8" a="1"/>
  <c r="G785" i="8" s="1"/>
  <c r="I785" i="8" s="1" a="1"/>
  <c r="H785" i="8" a="1"/>
  <c r="H785" i="8"/>
  <c r="I785" i="8"/>
  <c r="K785" i="8" s="1"/>
  <c r="J785" i="8" a="1"/>
  <c r="J785" i="8" s="1"/>
  <c r="N785" i="8" s="1"/>
  <c r="L785" i="8"/>
  <c r="G786" i="8" a="1"/>
  <c r="G786" i="8" s="1"/>
  <c r="H786" i="8" a="1"/>
  <c r="H786" i="8" s="1"/>
  <c r="M786" i="8" s="1"/>
  <c r="J786" i="8" a="1"/>
  <c r="J786" i="8" s="1"/>
  <c r="N786" i="8" s="1"/>
  <c r="G787" i="8" a="1"/>
  <c r="G787" i="8"/>
  <c r="H787" i="8" a="1"/>
  <c r="H787" i="8" s="1"/>
  <c r="J787" i="8" a="1"/>
  <c r="J787" i="8" s="1"/>
  <c r="N787" i="8" s="1"/>
  <c r="G788" i="8" a="1"/>
  <c r="G788" i="8" s="1"/>
  <c r="I788" i="8" s="1" a="1"/>
  <c r="I788" i="8" s="1"/>
  <c r="K788" i="8" s="1"/>
  <c r="H788" i="8" a="1"/>
  <c r="H788" i="8" s="1"/>
  <c r="J788" i="8" a="1"/>
  <c r="J788" i="8"/>
  <c r="N788" i="8" s="1"/>
  <c r="L788" i="8"/>
  <c r="G789" i="8" a="1"/>
  <c r="G789" i="8" s="1"/>
  <c r="L789" i="8" s="1"/>
  <c r="H789" i="8" a="1"/>
  <c r="H789" i="8"/>
  <c r="M789" i="8" s="1"/>
  <c r="J789" i="8" a="1"/>
  <c r="J789" i="8"/>
  <c r="N789" i="8" s="1"/>
  <c r="G790" i="8" a="1"/>
  <c r="G790" i="8" s="1"/>
  <c r="L790" i="8" s="1"/>
  <c r="H790" i="8" a="1"/>
  <c r="H790" i="8" s="1"/>
  <c r="O790" i="8" s="1" a="1"/>
  <c r="O790" i="8" s="1"/>
  <c r="J790" i="8" a="1"/>
  <c r="J790" i="8"/>
  <c r="M790" i="8"/>
  <c r="N790" i="8"/>
  <c r="G791" i="8" a="1"/>
  <c r="G791" i="8" s="1"/>
  <c r="L791" i="8" s="1"/>
  <c r="H791" i="8" a="1"/>
  <c r="H791" i="8" s="1"/>
  <c r="I791" i="8" a="1"/>
  <c r="I791" i="8" s="1"/>
  <c r="K791" i="8" s="1"/>
  <c r="J791" i="8" a="1"/>
  <c r="J791" i="8" s="1"/>
  <c r="N791" i="8" s="1"/>
  <c r="G792" i="8" a="1"/>
  <c r="G792" i="8" s="1"/>
  <c r="H792" i="8" a="1"/>
  <c r="H792" i="8" s="1"/>
  <c r="J792" i="8" a="1"/>
  <c r="J792" i="8" s="1"/>
  <c r="N792" i="8" s="1"/>
  <c r="G793" i="8" a="1"/>
  <c r="G793" i="8" s="1"/>
  <c r="H793" i="8" a="1"/>
  <c r="H793" i="8" s="1"/>
  <c r="M793" i="8" s="1"/>
  <c r="J793" i="8" a="1"/>
  <c r="J793" i="8"/>
  <c r="N793" i="8" s="1"/>
  <c r="G794" i="8" a="1"/>
  <c r="G794" i="8" s="1"/>
  <c r="H794" i="8" a="1"/>
  <c r="H794" i="8" s="1"/>
  <c r="J794" i="8" a="1"/>
  <c r="J794" i="8" s="1"/>
  <c r="N794" i="8" s="1"/>
  <c r="G795" i="8" a="1"/>
  <c r="G795" i="8" s="1"/>
  <c r="H795" i="8" a="1"/>
  <c r="H795" i="8" s="1"/>
  <c r="J795" i="8" a="1"/>
  <c r="J795" i="8" s="1"/>
  <c r="N795" i="8" s="1"/>
  <c r="G796" i="8" a="1"/>
  <c r="G796" i="8" s="1"/>
  <c r="L796" i="8" s="1"/>
  <c r="H796" i="8" a="1"/>
  <c r="H796" i="8" s="1"/>
  <c r="I796" i="8" a="1"/>
  <c r="I796" i="8" s="1"/>
  <c r="K796" i="8" s="1"/>
  <c r="J796" i="8" a="1"/>
  <c r="J796" i="8" s="1"/>
  <c r="N796" i="8" s="1"/>
  <c r="G797" i="8" a="1"/>
  <c r="G797" i="8" s="1"/>
  <c r="H797" i="8" a="1"/>
  <c r="H797" i="8" s="1"/>
  <c r="J797" i="8" a="1"/>
  <c r="J797" i="8" s="1"/>
  <c r="N797" i="8" s="1"/>
  <c r="G798" i="8" a="1"/>
  <c r="G798" i="8" s="1"/>
  <c r="H798" i="8" a="1"/>
  <c r="H798" i="8" s="1"/>
  <c r="J798" i="8" a="1"/>
  <c r="J798" i="8"/>
  <c r="N798" i="8" s="1"/>
  <c r="G799" i="8" a="1"/>
  <c r="G799" i="8" s="1"/>
  <c r="H799" i="8" a="1"/>
  <c r="H799" i="8" s="1"/>
  <c r="J799" i="8" a="1"/>
  <c r="J799" i="8" s="1"/>
  <c r="N799" i="8" s="1"/>
  <c r="G800" i="8" a="1"/>
  <c r="G800" i="8" s="1"/>
  <c r="L800" i="8" s="1"/>
  <c r="H800" i="8" a="1"/>
  <c r="H800" i="8" s="1"/>
  <c r="M800" i="8" s="1"/>
  <c r="J800" i="8" a="1"/>
  <c r="J800" i="8" s="1"/>
  <c r="N800" i="8" s="1"/>
  <c r="G801" i="8" a="1"/>
  <c r="G801" i="8" s="1"/>
  <c r="L801" i="8" s="1"/>
  <c r="H801" i="8" a="1"/>
  <c r="H801" i="8" s="1"/>
  <c r="I801" i="8" a="1"/>
  <c r="I801" i="8" s="1"/>
  <c r="K801" i="8" s="1"/>
  <c r="J801" i="8" a="1"/>
  <c r="J801" i="8" s="1"/>
  <c r="N801" i="8" s="1"/>
  <c r="G802" i="8" a="1"/>
  <c r="G802" i="8"/>
  <c r="H802" i="8" a="1"/>
  <c r="H802" i="8" s="1"/>
  <c r="J802" i="8" a="1"/>
  <c r="J802" i="8" s="1"/>
  <c r="N802" i="8" s="1"/>
  <c r="G803" i="8" a="1"/>
  <c r="G803" i="8" s="1"/>
  <c r="H803" i="8" a="1"/>
  <c r="H803" i="8" s="1"/>
  <c r="M803" i="8" s="1"/>
  <c r="J803" i="8" a="1"/>
  <c r="J803" i="8" s="1"/>
  <c r="N803" i="8" s="1"/>
  <c r="G804" i="8" a="1"/>
  <c r="G804" i="8" s="1"/>
  <c r="H804" i="8" a="1"/>
  <c r="H804" i="8" s="1"/>
  <c r="J804" i="8" a="1"/>
  <c r="J804" i="8"/>
  <c r="N804" i="8" s="1"/>
  <c r="G805" i="8" a="1"/>
  <c r="G805" i="8" s="1"/>
  <c r="H805" i="8" a="1"/>
  <c r="H805" i="8" s="1"/>
  <c r="J805" i="8" a="1"/>
  <c r="J805" i="8" s="1"/>
  <c r="N805" i="8" s="1"/>
  <c r="G806" i="8" a="1"/>
  <c r="G806" i="8"/>
  <c r="H806" i="8" a="1"/>
  <c r="H806" i="8" s="1"/>
  <c r="J806" i="8" a="1"/>
  <c r="J806" i="8" s="1"/>
  <c r="N806" i="8" s="1"/>
  <c r="G807" i="8" a="1"/>
  <c r="G807" i="8" s="1"/>
  <c r="L807" i="8" s="1"/>
  <c r="H807" i="8" a="1"/>
  <c r="H807" i="8" s="1"/>
  <c r="I807" i="8" a="1"/>
  <c r="I807" i="8" s="1"/>
  <c r="K807" i="8" s="1"/>
  <c r="J807" i="8" a="1"/>
  <c r="J807" i="8" s="1"/>
  <c r="N807" i="8" s="1"/>
  <c r="G808" i="8" a="1"/>
  <c r="G808" i="8"/>
  <c r="I808" i="8" s="1" a="1"/>
  <c r="I808" i="8" s="1"/>
  <c r="K808" i="8" s="1"/>
  <c r="H808" i="8" a="1"/>
  <c r="H808" i="8" s="1"/>
  <c r="J808" i="8" a="1"/>
  <c r="J808" i="8" s="1"/>
  <c r="N808" i="8" s="1"/>
  <c r="G809" i="8" a="1"/>
  <c r="G809" i="8" s="1"/>
  <c r="H809" i="8" a="1"/>
  <c r="H809" i="8" s="1"/>
  <c r="M809" i="8" s="1"/>
  <c r="J809" i="8" a="1"/>
  <c r="J809" i="8" s="1"/>
  <c r="N809" i="8" s="1"/>
  <c r="G810" i="8" a="1"/>
  <c r="G810" i="8" s="1"/>
  <c r="I810" i="8" s="1" a="1"/>
  <c r="I810" i="8" s="1"/>
  <c r="K810" i="8" s="1"/>
  <c r="H810" i="8" a="1"/>
  <c r="H810" i="8" s="1"/>
  <c r="J810" i="8" a="1"/>
  <c r="J810" i="8"/>
  <c r="L810" i="8"/>
  <c r="N810" i="8"/>
  <c r="G811" i="8" a="1"/>
  <c r="G811" i="8" s="1"/>
  <c r="H811" i="8" a="1"/>
  <c r="H811" i="8" s="1"/>
  <c r="M811" i="8" s="1"/>
  <c r="J811" i="8" a="1"/>
  <c r="J811" i="8"/>
  <c r="N811" i="8" s="1"/>
  <c r="G812" i="8" a="1"/>
  <c r="G812" i="8"/>
  <c r="H812" i="8" a="1"/>
  <c r="H812" i="8" s="1"/>
  <c r="M812" i="8" s="1"/>
  <c r="J812" i="8" a="1"/>
  <c r="J812" i="8"/>
  <c r="N812" i="8" s="1"/>
  <c r="G813" i="8" a="1"/>
  <c r="G813" i="8" s="1"/>
  <c r="H813" i="8" a="1"/>
  <c r="H813" i="8" s="1"/>
  <c r="J813" i="8" a="1"/>
  <c r="J813" i="8" s="1"/>
  <c r="N813" i="8" s="1"/>
  <c r="G814" i="8" a="1"/>
  <c r="G814" i="8"/>
  <c r="H814" i="8" a="1"/>
  <c r="H814" i="8" s="1"/>
  <c r="J814" i="8" a="1"/>
  <c r="J814" i="8" s="1"/>
  <c r="N814" i="8" s="1"/>
  <c r="G815" i="8" a="1"/>
  <c r="G815" i="8" s="1"/>
  <c r="H815" i="8" a="1"/>
  <c r="H815" i="8" s="1"/>
  <c r="O815" i="8" s="1" a="1"/>
  <c r="O815" i="8" s="1"/>
  <c r="J815" i="8" a="1"/>
  <c r="J815" i="8"/>
  <c r="N815" i="8" s="1"/>
  <c r="G816" i="8" a="1"/>
  <c r="G816" i="8" s="1"/>
  <c r="I816" i="8" s="1" a="1"/>
  <c r="I816" i="8" s="1"/>
  <c r="H816" i="8" a="1"/>
  <c r="H816" i="8" s="1"/>
  <c r="O816" i="8" s="1" a="1"/>
  <c r="O816" i="8" s="1"/>
  <c r="J816" i="8" a="1"/>
  <c r="J816" i="8" s="1"/>
  <c r="N816" i="8" s="1"/>
  <c r="K816" i="8"/>
  <c r="G817" i="8" a="1"/>
  <c r="G817" i="8" s="1"/>
  <c r="H817" i="8" a="1"/>
  <c r="H817" i="8" s="1"/>
  <c r="J817" i="8" a="1"/>
  <c r="J817" i="8"/>
  <c r="N817" i="8" s="1"/>
  <c r="G818" i="8" a="1"/>
  <c r="G818" i="8" s="1"/>
  <c r="L818" i="8" s="1"/>
  <c r="H818" i="8" a="1"/>
  <c r="H818" i="8"/>
  <c r="J818" i="8" a="1"/>
  <c r="J818" i="8" s="1"/>
  <c r="N818" i="8"/>
  <c r="G819" i="8" a="1"/>
  <c r="G819" i="8" s="1"/>
  <c r="I819" i="8" s="1" a="1"/>
  <c r="I819" i="8" s="1"/>
  <c r="K819" i="8" s="1"/>
  <c r="H819" i="8" a="1"/>
  <c r="H819" i="8" s="1"/>
  <c r="J819" i="8" a="1"/>
  <c r="J819" i="8" s="1"/>
  <c r="N819" i="8"/>
  <c r="G820" i="8" a="1"/>
  <c r="G820" i="8" s="1"/>
  <c r="H820" i="8" a="1"/>
  <c r="H820" i="8" s="1"/>
  <c r="J820" i="8" a="1"/>
  <c r="J820" i="8" s="1"/>
  <c r="N820" i="8" s="1"/>
  <c r="G821" i="8" a="1"/>
  <c r="G821" i="8" s="1"/>
  <c r="H821" i="8" a="1"/>
  <c r="H821" i="8" s="1"/>
  <c r="J821" i="8" a="1"/>
  <c r="J821" i="8" s="1"/>
  <c r="N821" i="8" s="1"/>
  <c r="G822" i="8" a="1"/>
  <c r="G822" i="8" s="1"/>
  <c r="H822" i="8" a="1"/>
  <c r="H822" i="8"/>
  <c r="J822" i="8" a="1"/>
  <c r="J822" i="8" s="1"/>
  <c r="N822" i="8" s="1"/>
  <c r="G823" i="8" a="1"/>
  <c r="G823" i="8"/>
  <c r="H823" i="8" a="1"/>
  <c r="H823" i="8"/>
  <c r="J823" i="8" a="1"/>
  <c r="J823" i="8"/>
  <c r="N823" i="8" s="1"/>
  <c r="G824" i="8" a="1"/>
  <c r="G824" i="8" s="1"/>
  <c r="L824" i="8" s="1"/>
  <c r="H824" i="8" a="1"/>
  <c r="H824" i="8" s="1"/>
  <c r="J824" i="8" a="1"/>
  <c r="J824" i="8" s="1"/>
  <c r="N824" i="8" s="1"/>
  <c r="G825" i="8" a="1"/>
  <c r="G825" i="8"/>
  <c r="H825" i="8" a="1"/>
  <c r="H825" i="8"/>
  <c r="J825" i="8" a="1"/>
  <c r="J825" i="8"/>
  <c r="N825" i="8" s="1"/>
  <c r="G826" i="8" a="1"/>
  <c r="G826" i="8"/>
  <c r="H826" i="8" a="1"/>
  <c r="H826" i="8" s="1"/>
  <c r="O826" i="8" s="1" a="1"/>
  <c r="O826" i="8" s="1"/>
  <c r="J826" i="8" a="1"/>
  <c r="J826" i="8" s="1"/>
  <c r="N826" i="8" s="1"/>
  <c r="M826" i="8"/>
  <c r="G827" i="8" a="1"/>
  <c r="G827" i="8" s="1"/>
  <c r="H827" i="8" a="1"/>
  <c r="H827" i="8" s="1"/>
  <c r="I827" i="8" a="1"/>
  <c r="I827" i="8" s="1"/>
  <c r="K827" i="8" s="1"/>
  <c r="J827" i="8" a="1"/>
  <c r="J827" i="8" s="1"/>
  <c r="N827" i="8" s="1"/>
  <c r="L827" i="8"/>
  <c r="G828" i="8" a="1"/>
  <c r="G828" i="8" s="1"/>
  <c r="I828" i="8" s="1" a="1"/>
  <c r="H828" i="8" a="1"/>
  <c r="H828" i="8"/>
  <c r="I828" i="8"/>
  <c r="K828" i="8" s="1"/>
  <c r="J828" i="8" a="1"/>
  <c r="J828" i="8" s="1"/>
  <c r="N828" i="8" s="1"/>
  <c r="L828" i="8"/>
  <c r="G829" i="8" a="1"/>
  <c r="G829" i="8" s="1"/>
  <c r="L829" i="8" s="1"/>
  <c r="H829" i="8" a="1"/>
  <c r="H829" i="8" s="1"/>
  <c r="I829" i="8" a="1"/>
  <c r="I829" i="8" s="1"/>
  <c r="K829" i="8" s="1"/>
  <c r="J829" i="8" a="1"/>
  <c r="J829" i="8" s="1"/>
  <c r="N829" i="8" s="1"/>
  <c r="G830" i="8" a="1"/>
  <c r="G830" i="8" s="1"/>
  <c r="L830" i="8" s="1"/>
  <c r="H830" i="8" a="1"/>
  <c r="H830" i="8" s="1"/>
  <c r="O830" i="8" s="1" a="1"/>
  <c r="O830" i="8" s="1"/>
  <c r="J830" i="8" a="1"/>
  <c r="J830" i="8" s="1"/>
  <c r="N830" i="8" s="1"/>
  <c r="G831" i="8" a="1"/>
  <c r="G831" i="8" s="1"/>
  <c r="I831" i="8" s="1" a="1"/>
  <c r="I831" i="8" s="1"/>
  <c r="K831" i="8" s="1"/>
  <c r="H831" i="8" a="1"/>
  <c r="H831" i="8" s="1"/>
  <c r="M831" i="8" s="1"/>
  <c r="J831" i="8" a="1"/>
  <c r="J831" i="8"/>
  <c r="L831" i="8"/>
  <c r="N831" i="8"/>
  <c r="O831" i="8" a="1"/>
  <c r="O831" i="8" s="1"/>
  <c r="G832" i="8" a="1"/>
  <c r="G832" i="8" s="1"/>
  <c r="H832" i="8" a="1"/>
  <c r="H832" i="8" s="1"/>
  <c r="J832" i="8" a="1"/>
  <c r="J832" i="8" s="1"/>
  <c r="N832" i="8" s="1"/>
  <c r="G833" i="8" a="1"/>
  <c r="G833" i="8" s="1"/>
  <c r="H833" i="8" a="1"/>
  <c r="H833" i="8"/>
  <c r="J833" i="8" a="1"/>
  <c r="J833" i="8"/>
  <c r="N833" i="8" s="1"/>
  <c r="G834" i="8" a="1"/>
  <c r="G834" i="8" s="1"/>
  <c r="I834" i="8" s="1" a="1"/>
  <c r="I834" i="8" s="1"/>
  <c r="H834" i="8" a="1"/>
  <c r="H834" i="8" s="1"/>
  <c r="M834" i="8" s="1"/>
  <c r="J834" i="8" a="1"/>
  <c r="J834" i="8" s="1"/>
  <c r="N834" i="8" s="1"/>
  <c r="K834" i="8"/>
  <c r="G835" i="8" a="1"/>
  <c r="G835" i="8" s="1"/>
  <c r="H835" i="8" a="1"/>
  <c r="H835" i="8" s="1"/>
  <c r="J835" i="8" a="1"/>
  <c r="J835" i="8" s="1"/>
  <c r="N835" i="8" s="1"/>
  <c r="G836" i="8" a="1"/>
  <c r="G836" i="8" s="1"/>
  <c r="H836" i="8" a="1"/>
  <c r="H836" i="8" s="1"/>
  <c r="M836" i="8" s="1"/>
  <c r="J836" i="8" a="1"/>
  <c r="J836" i="8" s="1"/>
  <c r="N836" i="8" s="1"/>
  <c r="G837" i="8" a="1"/>
  <c r="G837" i="8" s="1"/>
  <c r="H837" i="8" a="1"/>
  <c r="H837" i="8" s="1"/>
  <c r="M837" i="8" s="1"/>
  <c r="J837" i="8" a="1"/>
  <c r="J837" i="8" s="1"/>
  <c r="N837" i="8" s="1"/>
  <c r="G838" i="8" a="1"/>
  <c r="G838" i="8" s="1"/>
  <c r="H838" i="8" a="1"/>
  <c r="H838" i="8"/>
  <c r="M838" i="8" s="1"/>
  <c r="J838" i="8" a="1"/>
  <c r="J838" i="8" s="1"/>
  <c r="N838" i="8" s="1"/>
  <c r="G839" i="8" a="1"/>
  <c r="G839" i="8" s="1"/>
  <c r="H839" i="8" a="1"/>
  <c r="H839" i="8"/>
  <c r="J839" i="8" a="1"/>
  <c r="J839" i="8" s="1"/>
  <c r="N839" i="8" s="1"/>
  <c r="G840" i="8" a="1"/>
  <c r="G840" i="8" s="1"/>
  <c r="H840" i="8" a="1"/>
  <c r="H840" i="8"/>
  <c r="J840" i="8" a="1"/>
  <c r="J840" i="8" s="1"/>
  <c r="N840" i="8" s="1"/>
  <c r="G841" i="8" a="1"/>
  <c r="G841" i="8"/>
  <c r="H841" i="8" a="1"/>
  <c r="H841" i="8" s="1"/>
  <c r="J841" i="8" a="1"/>
  <c r="J841" i="8"/>
  <c r="N841" i="8"/>
  <c r="G842" i="8" a="1"/>
  <c r="G842" i="8"/>
  <c r="H842" i="8" a="1"/>
  <c r="H842" i="8" s="1"/>
  <c r="M842" i="8" s="1"/>
  <c r="J842" i="8" a="1"/>
  <c r="J842" i="8" s="1"/>
  <c r="N842" i="8"/>
  <c r="G843" i="8" a="1"/>
  <c r="G843" i="8"/>
  <c r="I843" i="8" s="1" a="1"/>
  <c r="I843" i="8" s="1"/>
  <c r="K843" i="8" s="1"/>
  <c r="H843" i="8" a="1"/>
  <c r="H843" i="8" s="1"/>
  <c r="O843" i="8" s="1" a="1"/>
  <c r="O843" i="8" s="1"/>
  <c r="J843" i="8" a="1"/>
  <c r="J843" i="8" s="1"/>
  <c r="N843" i="8" s="1"/>
  <c r="L843" i="8"/>
  <c r="G844" i="8" a="1"/>
  <c r="G844" i="8" s="1"/>
  <c r="H844" i="8" a="1"/>
  <c r="H844" i="8" s="1"/>
  <c r="M844" i="8" s="1"/>
  <c r="J844" i="8" a="1"/>
  <c r="J844" i="8" s="1"/>
  <c r="N844" i="8" s="1"/>
  <c r="O844" i="8" a="1"/>
  <c r="O844" i="8" s="1"/>
  <c r="G845" i="8" a="1"/>
  <c r="G845" i="8" s="1"/>
  <c r="H845" i="8" a="1"/>
  <c r="H845" i="8" s="1"/>
  <c r="M845" i="8" s="1"/>
  <c r="J845" i="8" a="1"/>
  <c r="J845" i="8" s="1"/>
  <c r="N845" i="8" s="1"/>
  <c r="O845" i="8" a="1"/>
  <c r="O845" i="8" s="1"/>
  <c r="G846" i="8" a="1"/>
  <c r="G846" i="8"/>
  <c r="H846" i="8" a="1"/>
  <c r="H846" i="8"/>
  <c r="M846" i="8" s="1"/>
  <c r="J846" i="8" a="1"/>
  <c r="J846" i="8" s="1"/>
  <c r="N846" i="8" s="1"/>
  <c r="O846" i="8" a="1"/>
  <c r="O846" i="8" s="1"/>
  <c r="G847" i="8" a="1"/>
  <c r="G847" i="8"/>
  <c r="H847" i="8" a="1"/>
  <c r="H847" i="8" s="1"/>
  <c r="J847" i="8" a="1"/>
  <c r="J847" i="8"/>
  <c r="N847" i="8" s="1"/>
  <c r="G848" i="8" a="1"/>
  <c r="G848" i="8" s="1"/>
  <c r="I848" i="8" s="1" a="1"/>
  <c r="I848" i="8" s="1"/>
  <c r="K848" i="8" s="1"/>
  <c r="H848" i="8" a="1"/>
  <c r="H848" i="8" s="1"/>
  <c r="O848" i="8" s="1" a="1"/>
  <c r="O848" i="8" s="1"/>
  <c r="J848" i="8" a="1"/>
  <c r="J848" i="8" s="1"/>
  <c r="N848" i="8" s="1"/>
  <c r="L848" i="8"/>
  <c r="G849" i="8" a="1"/>
  <c r="G849" i="8" s="1"/>
  <c r="H849" i="8" a="1"/>
  <c r="H849" i="8" s="1"/>
  <c r="O849" i="8" s="1" a="1"/>
  <c r="O849" i="8" s="1"/>
  <c r="J849" i="8" a="1"/>
  <c r="J849" i="8" s="1"/>
  <c r="N849" i="8" s="1"/>
  <c r="G850" i="8" a="1"/>
  <c r="G850" i="8" s="1"/>
  <c r="I850" i="8" s="1" a="1"/>
  <c r="I850" i="8" s="1"/>
  <c r="H850" i="8" a="1"/>
  <c r="H850" i="8"/>
  <c r="J850" i="8" a="1"/>
  <c r="J850" i="8"/>
  <c r="N850" i="8" s="1"/>
  <c r="K850" i="8"/>
  <c r="G851" i="8" a="1"/>
  <c r="G851" i="8" s="1"/>
  <c r="H851" i="8" a="1"/>
  <c r="H851" i="8" s="1"/>
  <c r="M851" i="8" s="1"/>
  <c r="J851" i="8" a="1"/>
  <c r="J851" i="8" s="1"/>
  <c r="N851" i="8" s="1"/>
  <c r="O851" i="8" a="1"/>
  <c r="O851" i="8" s="1"/>
  <c r="G852" i="8" a="1"/>
  <c r="G852" i="8" s="1"/>
  <c r="I852" i="8" s="1" a="1"/>
  <c r="I852" i="8" s="1"/>
  <c r="K852" i="8" s="1"/>
  <c r="H852" i="8" a="1"/>
  <c r="H852" i="8" s="1"/>
  <c r="J852" i="8" a="1"/>
  <c r="J852" i="8" s="1"/>
  <c r="N852" i="8" s="1"/>
  <c r="G853" i="8" a="1"/>
  <c r="G853" i="8" s="1"/>
  <c r="I853" i="8" s="1" a="1"/>
  <c r="I853" i="8" s="1"/>
  <c r="K853" i="8" s="1"/>
  <c r="H853" i="8" a="1"/>
  <c r="H853" i="8" s="1"/>
  <c r="M853" i="8" s="1"/>
  <c r="J853" i="8" a="1"/>
  <c r="J853" i="8" s="1"/>
  <c r="N853" i="8" s="1"/>
  <c r="L853" i="8"/>
  <c r="O853" i="8" a="1"/>
  <c r="O853" i="8" s="1"/>
  <c r="G854" i="8" a="1"/>
  <c r="G854" i="8" s="1"/>
  <c r="H854" i="8" a="1"/>
  <c r="H854" i="8" s="1"/>
  <c r="J854" i="8" a="1"/>
  <c r="J854" i="8" s="1"/>
  <c r="N854" i="8" s="1"/>
  <c r="G855" i="8" a="1"/>
  <c r="G855" i="8"/>
  <c r="H855" i="8" a="1"/>
  <c r="H855" i="8"/>
  <c r="O855" i="8" s="1" a="1"/>
  <c r="O855" i="8" s="1"/>
  <c r="J855" i="8" a="1"/>
  <c r="J855" i="8"/>
  <c r="N855" i="8"/>
  <c r="G856" i="8" a="1"/>
  <c r="G856" i="8" s="1"/>
  <c r="H856" i="8" a="1"/>
  <c r="H856" i="8" s="1"/>
  <c r="J856" i="8" a="1"/>
  <c r="J856" i="8"/>
  <c r="N856" i="8" s="1"/>
  <c r="G857" i="8" a="1"/>
  <c r="G857" i="8" s="1"/>
  <c r="I857" i="8" s="1" a="1"/>
  <c r="I857" i="8" s="1"/>
  <c r="K857" i="8" s="1"/>
  <c r="H857" i="8" a="1"/>
  <c r="H857" i="8" s="1"/>
  <c r="J857" i="8" a="1"/>
  <c r="J857" i="8" s="1"/>
  <c r="N857" i="8" s="1"/>
  <c r="L857" i="8"/>
  <c r="G858" i="8" a="1"/>
  <c r="G858" i="8"/>
  <c r="I858" i="8" s="1" a="1"/>
  <c r="I858" i="8" s="1"/>
  <c r="K858" i="8" s="1"/>
  <c r="H858" i="8" a="1"/>
  <c r="H858" i="8" s="1"/>
  <c r="M858" i="8" s="1"/>
  <c r="J858" i="8" a="1"/>
  <c r="J858" i="8"/>
  <c r="N858" i="8" s="1"/>
  <c r="O858" i="8" a="1"/>
  <c r="O858" i="8" s="1"/>
  <c r="G859" i="8" a="1"/>
  <c r="G859" i="8" s="1"/>
  <c r="I859" i="8" s="1" a="1"/>
  <c r="I859" i="8" s="1"/>
  <c r="K859" i="8" s="1"/>
  <c r="H859" i="8" a="1"/>
  <c r="H859" i="8" s="1"/>
  <c r="J859" i="8" a="1"/>
  <c r="J859" i="8" s="1"/>
  <c r="N859" i="8"/>
  <c r="G860" i="8" a="1"/>
  <c r="G860" i="8"/>
  <c r="H860" i="8" a="1"/>
  <c r="H860" i="8" s="1"/>
  <c r="J860" i="8" a="1"/>
  <c r="J860" i="8" s="1"/>
  <c r="N860" i="8" s="1"/>
  <c r="G861" i="8" a="1"/>
  <c r="G861" i="8" s="1"/>
  <c r="I861" i="8" s="1" a="1"/>
  <c r="I861" i="8" s="1"/>
  <c r="H861" i="8" a="1"/>
  <c r="H861" i="8"/>
  <c r="O861" i="8" s="1" a="1"/>
  <c r="O861" i="8" s="1"/>
  <c r="J861" i="8" a="1"/>
  <c r="J861" i="8" s="1"/>
  <c r="N861" i="8" s="1"/>
  <c r="K861" i="8"/>
  <c r="M861" i="8"/>
  <c r="G862" i="8" a="1"/>
  <c r="G862" i="8" s="1"/>
  <c r="H862" i="8" a="1"/>
  <c r="H862" i="8" s="1"/>
  <c r="M862" i="8" s="1"/>
  <c r="J862" i="8" a="1"/>
  <c r="J862" i="8" s="1"/>
  <c r="N862" i="8" s="1"/>
  <c r="O862" i="8" a="1"/>
  <c r="O862" i="8" s="1"/>
  <c r="G863" i="8" a="1"/>
  <c r="G863" i="8" s="1"/>
  <c r="I863" i="8" s="1" a="1"/>
  <c r="I863" i="8" s="1"/>
  <c r="K863" i="8" s="1"/>
  <c r="H863" i="8" a="1"/>
  <c r="H863" i="8" s="1"/>
  <c r="O863" i="8" s="1" a="1"/>
  <c r="J863" i="8" a="1"/>
  <c r="J863" i="8" s="1"/>
  <c r="N863" i="8" s="1"/>
  <c r="L863" i="8"/>
  <c r="M863" i="8"/>
  <c r="O863" i="8"/>
  <c r="G864" i="8" a="1"/>
  <c r="G864" i="8" s="1"/>
  <c r="H864" i="8" a="1"/>
  <c r="H864" i="8" s="1"/>
  <c r="M864" i="8" s="1"/>
  <c r="J864" i="8" a="1"/>
  <c r="J864" i="8" s="1"/>
  <c r="N864" i="8" s="1"/>
  <c r="O864" i="8" a="1"/>
  <c r="O864" i="8" s="1"/>
  <c r="G865" i="8" a="1"/>
  <c r="G865" i="8" s="1"/>
  <c r="H865" i="8" a="1"/>
  <c r="H865" i="8" s="1"/>
  <c r="O865" i="8" s="1" a="1"/>
  <c r="O865" i="8" s="1"/>
  <c r="J865" i="8" a="1"/>
  <c r="J865" i="8" s="1"/>
  <c r="N865" i="8" s="1"/>
  <c r="M865" i="8"/>
  <c r="G866" i="8" a="1"/>
  <c r="G866" i="8" s="1"/>
  <c r="H866" i="8" a="1"/>
  <c r="H866" i="8"/>
  <c r="M866" i="8" s="1"/>
  <c r="J866" i="8" a="1"/>
  <c r="J866" i="8"/>
  <c r="N866" i="8"/>
  <c r="G867" i="8" a="1"/>
  <c r="G867" i="8" s="1"/>
  <c r="H867" i="8" a="1"/>
  <c r="H867" i="8" s="1"/>
  <c r="M867" i="8" s="1"/>
  <c r="J867" i="8" a="1"/>
  <c r="J867" i="8" s="1"/>
  <c r="N867" i="8" s="1"/>
  <c r="O867" i="8" a="1"/>
  <c r="O867" i="8" s="1"/>
  <c r="G868" i="8" a="1"/>
  <c r="G868" i="8" s="1"/>
  <c r="H868" i="8" a="1"/>
  <c r="H868" i="8" s="1"/>
  <c r="J868" i="8" a="1"/>
  <c r="J868" i="8" s="1"/>
  <c r="N868" i="8"/>
  <c r="G869" i="8" a="1"/>
  <c r="G869" i="8" s="1"/>
  <c r="I869" i="8" s="1" a="1"/>
  <c r="I869" i="8" s="1"/>
  <c r="K869" i="8" s="1"/>
  <c r="H869" i="8" a="1"/>
  <c r="H869" i="8" s="1"/>
  <c r="J869" i="8" a="1"/>
  <c r="J869" i="8" s="1"/>
  <c r="N869" i="8" s="1"/>
  <c r="L869" i="8"/>
  <c r="G870" i="8" a="1"/>
  <c r="G870" i="8" s="1"/>
  <c r="I870" i="8" s="1" a="1"/>
  <c r="I870" i="8" s="1"/>
  <c r="K870" i="8" s="1"/>
  <c r="H870" i="8" a="1"/>
  <c r="H870" i="8" s="1"/>
  <c r="J870" i="8" a="1"/>
  <c r="J870" i="8" s="1"/>
  <c r="N870" i="8" s="1"/>
  <c r="L870" i="8"/>
  <c r="G871" i="8" a="1"/>
  <c r="G871" i="8"/>
  <c r="H871" i="8" a="1"/>
  <c r="H871" i="8" s="1"/>
  <c r="J871" i="8" a="1"/>
  <c r="J871" i="8"/>
  <c r="M871" i="8"/>
  <c r="N871" i="8"/>
  <c r="O871" i="8" a="1"/>
  <c r="O871" i="8" s="1"/>
  <c r="G872" i="8" a="1"/>
  <c r="G872" i="8" s="1"/>
  <c r="H872" i="8" a="1"/>
  <c r="H872" i="8"/>
  <c r="O872" i="8" s="1" a="1"/>
  <c r="O872" i="8" s="1"/>
  <c r="J872" i="8" a="1"/>
  <c r="J872" i="8"/>
  <c r="N872" i="8" s="1"/>
  <c r="G873" i="8" a="1"/>
  <c r="G873" i="8" s="1"/>
  <c r="H873" i="8" a="1"/>
  <c r="H873" i="8" s="1"/>
  <c r="M873" i="8" s="1"/>
  <c r="J873" i="8" a="1"/>
  <c r="J873" i="8" s="1"/>
  <c r="N873" i="8" s="1"/>
  <c r="O873" i="8" a="1"/>
  <c r="O873" i="8" s="1"/>
  <c r="G874" i="8" a="1"/>
  <c r="G874" i="8" s="1"/>
  <c r="I874" i="8" s="1" a="1"/>
  <c r="I874" i="8" s="1"/>
  <c r="K874" i="8" s="1"/>
  <c r="H874" i="8" a="1"/>
  <c r="H874" i="8" s="1"/>
  <c r="J874" i="8" a="1"/>
  <c r="J874" i="8" s="1"/>
  <c r="N874" i="8" s="1"/>
  <c r="G875" i="8" a="1"/>
  <c r="G875" i="8" s="1"/>
  <c r="I875" i="8" s="1" a="1"/>
  <c r="I875" i="8" s="1"/>
  <c r="K875" i="8" s="1"/>
  <c r="H875" i="8" a="1"/>
  <c r="H875" i="8" s="1"/>
  <c r="J875" i="8" a="1"/>
  <c r="J875" i="8" s="1"/>
  <c r="N875" i="8" s="1"/>
  <c r="M875" i="8"/>
  <c r="O875" i="8" a="1"/>
  <c r="O875" i="8" s="1"/>
  <c r="G876" i="8" a="1"/>
  <c r="G876" i="8" s="1"/>
  <c r="I876" i="8" s="1" a="1"/>
  <c r="I876" i="8" s="1"/>
  <c r="K876" i="8" s="1"/>
  <c r="H876" i="8" a="1"/>
  <c r="H876" i="8" s="1"/>
  <c r="J876" i="8" a="1"/>
  <c r="J876" i="8" s="1"/>
  <c r="N876" i="8" s="1"/>
  <c r="G877" i="8" a="1"/>
  <c r="G877" i="8" s="1"/>
  <c r="H877" i="8" a="1"/>
  <c r="H877" i="8" s="1"/>
  <c r="M877" i="8" s="1"/>
  <c r="J877" i="8" a="1"/>
  <c r="J877" i="8" s="1"/>
  <c r="N877" i="8" s="1"/>
  <c r="O877" i="8" a="1"/>
  <c r="O877" i="8" s="1"/>
  <c r="G878" i="8" a="1"/>
  <c r="G878" i="8" s="1"/>
  <c r="H878" i="8" a="1"/>
  <c r="H878" i="8" s="1"/>
  <c r="M878" i="8" s="1"/>
  <c r="J878" i="8" a="1"/>
  <c r="J878" i="8"/>
  <c r="N878" i="8" s="1"/>
  <c r="G879" i="8" a="1"/>
  <c r="G879" i="8" s="1"/>
  <c r="H879" i="8" a="1"/>
  <c r="H879" i="8" s="1"/>
  <c r="M879" i="8" s="1"/>
  <c r="J879" i="8" a="1"/>
  <c r="J879" i="8" s="1"/>
  <c r="N879" i="8"/>
  <c r="G880" i="8" a="1"/>
  <c r="G880" i="8"/>
  <c r="I880" i="8" s="1" a="1"/>
  <c r="I880" i="8" s="1"/>
  <c r="K880" i="8" s="1"/>
  <c r="H880" i="8" a="1"/>
  <c r="H880" i="8" s="1"/>
  <c r="M880" i="8" s="1"/>
  <c r="J880" i="8" a="1"/>
  <c r="J880" i="8" s="1"/>
  <c r="N880" i="8" s="1"/>
  <c r="L880" i="8"/>
  <c r="G881" i="8" a="1"/>
  <c r="G881" i="8" s="1"/>
  <c r="H881" i="8" a="1"/>
  <c r="H881" i="8" s="1"/>
  <c r="O881" i="8" s="1" a="1"/>
  <c r="J881" i="8" a="1"/>
  <c r="J881" i="8" s="1"/>
  <c r="N881" i="8" s="1"/>
  <c r="O881" i="8"/>
  <c r="G882" i="8" a="1"/>
  <c r="G882" i="8" s="1"/>
  <c r="H882" i="8" a="1"/>
  <c r="H882" i="8" s="1"/>
  <c r="J882" i="8" a="1"/>
  <c r="J882" i="8" s="1"/>
  <c r="N882" i="8" s="1"/>
  <c r="G883" i="8" a="1"/>
  <c r="G883" i="8" s="1"/>
  <c r="I883" i="8" s="1" a="1"/>
  <c r="I883" i="8" s="1"/>
  <c r="H883" i="8" a="1"/>
  <c r="H883" i="8"/>
  <c r="O883" i="8" s="1" a="1"/>
  <c r="O883" i="8" s="1"/>
  <c r="J883" i="8" a="1"/>
  <c r="J883" i="8" s="1"/>
  <c r="N883" i="8" s="1"/>
  <c r="K883" i="8"/>
  <c r="M883" i="8"/>
  <c r="G884" i="8" a="1"/>
  <c r="G884" i="8" s="1"/>
  <c r="H884" i="8" a="1"/>
  <c r="H884" i="8" s="1"/>
  <c r="M884" i="8" s="1"/>
  <c r="J884" i="8" a="1"/>
  <c r="J884" i="8" s="1"/>
  <c r="N884" i="8" s="1"/>
  <c r="O884" i="8" a="1"/>
  <c r="O884" i="8" s="1"/>
  <c r="G885" i="8" a="1"/>
  <c r="G885" i="8" s="1"/>
  <c r="I885" i="8" s="1" a="1"/>
  <c r="I885" i="8" s="1"/>
  <c r="K885" i="8" s="1"/>
  <c r="H885" i="8" a="1"/>
  <c r="H885" i="8" s="1"/>
  <c r="M885" i="8" s="1"/>
  <c r="J885" i="8" a="1"/>
  <c r="J885" i="8" s="1"/>
  <c r="N885" i="8" s="1"/>
  <c r="O885" i="8" a="1"/>
  <c r="O885" i="8" s="1"/>
  <c r="G886" i="8" a="1"/>
  <c r="G886" i="8" s="1"/>
  <c r="H886" i="8" a="1"/>
  <c r="H886" i="8" s="1"/>
  <c r="M886" i="8" s="1"/>
  <c r="J886" i="8" a="1"/>
  <c r="J886" i="8" s="1"/>
  <c r="N886" i="8" s="1"/>
  <c r="G887" i="8" a="1"/>
  <c r="G887" i="8" s="1"/>
  <c r="I887" i="8" s="1" a="1"/>
  <c r="I887" i="8" s="1"/>
  <c r="H887" i="8" a="1"/>
  <c r="H887" i="8" s="1"/>
  <c r="O887" i="8" s="1" a="1"/>
  <c r="O887" i="8" s="1"/>
  <c r="J887" i="8" a="1"/>
  <c r="J887" i="8" s="1"/>
  <c r="N887" i="8" s="1"/>
  <c r="K887" i="8"/>
  <c r="L887" i="8"/>
  <c r="M887" i="8"/>
  <c r="G888" i="8" a="1"/>
  <c r="G888" i="8"/>
  <c r="H888" i="8" a="1"/>
  <c r="H888" i="8"/>
  <c r="J888" i="8" a="1"/>
  <c r="J888" i="8"/>
  <c r="N888" i="8" s="1"/>
  <c r="G889" i="8" a="1"/>
  <c r="G889" i="8" s="1"/>
  <c r="H889" i="8" a="1"/>
  <c r="H889" i="8" s="1"/>
  <c r="M889" i="8" s="1"/>
  <c r="J889" i="8" a="1"/>
  <c r="J889" i="8" s="1"/>
  <c r="N889" i="8" s="1"/>
  <c r="G890" i="8" a="1"/>
  <c r="G890" i="8" s="1"/>
  <c r="H890" i="8" a="1"/>
  <c r="H890" i="8" s="1"/>
  <c r="J890" i="8" a="1"/>
  <c r="J890" i="8" s="1"/>
  <c r="N890" i="8" s="1"/>
  <c r="M890" i="8"/>
  <c r="O890" i="8" a="1"/>
  <c r="O890" i="8" s="1"/>
  <c r="G891" i="8" a="1"/>
  <c r="G891" i="8"/>
  <c r="H891" i="8" a="1"/>
  <c r="H891" i="8" s="1"/>
  <c r="J891" i="8" a="1"/>
  <c r="J891" i="8" s="1"/>
  <c r="N891" i="8" s="1"/>
  <c r="G892" i="8" a="1"/>
  <c r="G892" i="8" s="1"/>
  <c r="I892" i="8" s="1" a="1"/>
  <c r="I892" i="8" s="1"/>
  <c r="K892" i="8" s="1"/>
  <c r="H892" i="8" a="1"/>
  <c r="H892" i="8" s="1"/>
  <c r="J892" i="8" a="1"/>
  <c r="J892" i="8" s="1"/>
  <c r="N892" i="8"/>
  <c r="G893" i="8" a="1"/>
  <c r="G893" i="8" s="1"/>
  <c r="H893" i="8" a="1"/>
  <c r="H893" i="8" s="1"/>
  <c r="J893" i="8" a="1"/>
  <c r="J893" i="8" s="1"/>
  <c r="N893" i="8" s="1"/>
  <c r="G894" i="8" a="1"/>
  <c r="G894" i="8" s="1"/>
  <c r="H894" i="8" a="1"/>
  <c r="H894" i="8"/>
  <c r="J894" i="8" a="1"/>
  <c r="J894" i="8"/>
  <c r="N894" i="8" s="1"/>
  <c r="G895" i="8" a="1"/>
  <c r="G895" i="8" s="1"/>
  <c r="H895" i="8" a="1"/>
  <c r="H895" i="8" s="1"/>
  <c r="M895" i="8" s="1"/>
  <c r="J895" i="8" a="1"/>
  <c r="J895" i="8"/>
  <c r="N895" i="8" s="1"/>
  <c r="O895" i="8" a="1"/>
  <c r="O895" i="8" s="1"/>
  <c r="G896" i="8" a="1"/>
  <c r="G896" i="8" s="1"/>
  <c r="H896" i="8" a="1"/>
  <c r="H896" i="8" s="1"/>
  <c r="J896" i="8" a="1"/>
  <c r="J896" i="8" s="1"/>
  <c r="N896" i="8" s="1"/>
  <c r="G897" i="8" a="1"/>
  <c r="G897" i="8" s="1"/>
  <c r="I897" i="8" s="1" a="1"/>
  <c r="I897" i="8" s="1"/>
  <c r="K897" i="8" s="1"/>
  <c r="H897" i="8" a="1"/>
  <c r="H897" i="8" s="1"/>
  <c r="M897" i="8" s="1"/>
  <c r="J897" i="8" a="1"/>
  <c r="J897" i="8" s="1"/>
  <c r="N897" i="8" s="1"/>
  <c r="G898" i="8" a="1"/>
  <c r="G898" i="8" s="1"/>
  <c r="I898" i="8" s="1" a="1"/>
  <c r="I898" i="8" s="1"/>
  <c r="K898" i="8" s="1"/>
  <c r="H898" i="8" a="1"/>
  <c r="H898" i="8" s="1"/>
  <c r="J898" i="8" a="1"/>
  <c r="J898" i="8" s="1"/>
  <c r="N898" i="8" s="1"/>
  <c r="G899" i="8" a="1"/>
  <c r="G899" i="8" s="1"/>
  <c r="H899" i="8" a="1"/>
  <c r="H899" i="8"/>
  <c r="J899" i="8" a="1"/>
  <c r="J899" i="8" s="1"/>
  <c r="N899" i="8" s="1"/>
  <c r="G900" i="8" a="1"/>
  <c r="G900" i="8" s="1"/>
  <c r="H900" i="8" a="1"/>
  <c r="H900" i="8" s="1"/>
  <c r="M900" i="8" s="1"/>
  <c r="J900" i="8" a="1"/>
  <c r="J900" i="8" s="1"/>
  <c r="N900" i="8" s="1"/>
  <c r="G901" i="8" a="1"/>
  <c r="G901" i="8" s="1"/>
  <c r="I901" i="8" s="1" a="1"/>
  <c r="I901" i="8" s="1"/>
  <c r="K901" i="8" s="1"/>
  <c r="H901" i="8" a="1"/>
  <c r="H901" i="8" s="1"/>
  <c r="J901" i="8" a="1"/>
  <c r="J901" i="8" s="1"/>
  <c r="N901" i="8" s="1"/>
  <c r="L901" i="8"/>
  <c r="G902" i="8" a="1"/>
  <c r="G902" i="8" s="1"/>
  <c r="H902" i="8" a="1"/>
  <c r="H902" i="8" s="1"/>
  <c r="J902" i="8" a="1"/>
  <c r="J902" i="8" s="1"/>
  <c r="N902" i="8" s="1"/>
  <c r="G903" i="8" a="1"/>
  <c r="G903" i="8" s="1"/>
  <c r="H903" i="8" a="1"/>
  <c r="H903" i="8"/>
  <c r="M903" i="8" s="1"/>
  <c r="I903" i="8" a="1"/>
  <c r="I903" i="8" s="1"/>
  <c r="K903" i="8" s="1"/>
  <c r="J903" i="8" a="1"/>
  <c r="J903" i="8" s="1"/>
  <c r="N903" i="8" s="1"/>
  <c r="L903" i="8"/>
  <c r="O903" i="8" a="1"/>
  <c r="O903" i="8" s="1"/>
  <c r="G904" i="8" a="1"/>
  <c r="G904" i="8" s="1"/>
  <c r="I904" i="8" s="1" a="1"/>
  <c r="I904" i="8" s="1"/>
  <c r="H904" i="8" a="1"/>
  <c r="H904" i="8"/>
  <c r="O904" i="8" s="1" a="1"/>
  <c r="O904" i="8" s="1"/>
  <c r="J904" i="8" a="1"/>
  <c r="J904" i="8" s="1"/>
  <c r="N904" i="8" s="1"/>
  <c r="K904" i="8"/>
  <c r="L904" i="8"/>
  <c r="M904" i="8"/>
  <c r="G905" i="8" a="1"/>
  <c r="G905" i="8" s="1"/>
  <c r="L905" i="8" s="1"/>
  <c r="H905" i="8" a="1"/>
  <c r="H905" i="8"/>
  <c r="I905" i="8" a="1"/>
  <c r="I905" i="8" s="1"/>
  <c r="K905" i="8" s="1"/>
  <c r="J905" i="8" a="1"/>
  <c r="J905" i="8" s="1"/>
  <c r="N905" i="8" s="1"/>
  <c r="G906" i="8" a="1"/>
  <c r="G906" i="8" s="1"/>
  <c r="H906" i="8" a="1"/>
  <c r="H906" i="8" s="1"/>
  <c r="J906" i="8" a="1"/>
  <c r="J906" i="8"/>
  <c r="N906" i="8" s="1"/>
  <c r="G907" i="8" a="1"/>
  <c r="G907" i="8" s="1"/>
  <c r="L907" i="8" s="1"/>
  <c r="H907" i="8" a="1"/>
  <c r="H907" i="8" s="1"/>
  <c r="J907" i="8" a="1"/>
  <c r="J907" i="8" s="1"/>
  <c r="N907" i="8" s="1"/>
  <c r="G908" i="8" a="1"/>
  <c r="G908" i="8" s="1"/>
  <c r="H908" i="8" a="1"/>
  <c r="H908" i="8" s="1"/>
  <c r="J908" i="8" a="1"/>
  <c r="J908" i="8" s="1"/>
  <c r="N908" i="8" s="1"/>
  <c r="G909" i="8" a="1"/>
  <c r="G909" i="8" s="1"/>
  <c r="H909" i="8" a="1"/>
  <c r="H909" i="8" s="1"/>
  <c r="J909" i="8" a="1"/>
  <c r="J909" i="8" s="1"/>
  <c r="N909" i="8" s="1"/>
  <c r="G910" i="8" a="1"/>
  <c r="G910" i="8"/>
  <c r="H910" i="8" a="1"/>
  <c r="H910" i="8" s="1"/>
  <c r="J910" i="8" a="1"/>
  <c r="J910" i="8"/>
  <c r="N910" i="8" s="1"/>
  <c r="G911" i="8" a="1"/>
  <c r="G911" i="8"/>
  <c r="H911" i="8" a="1"/>
  <c r="H911" i="8" s="1"/>
  <c r="O911" i="8" s="1" a="1"/>
  <c r="O911" i="8" s="1"/>
  <c r="J911" i="8" a="1"/>
  <c r="J911" i="8"/>
  <c r="N911" i="8" s="1"/>
  <c r="M911" i="8"/>
  <c r="G912" i="8" a="1"/>
  <c r="G912" i="8" s="1"/>
  <c r="H912" i="8" a="1"/>
  <c r="H912" i="8" s="1"/>
  <c r="J912" i="8" a="1"/>
  <c r="J912" i="8"/>
  <c r="N912" i="8" s="1"/>
  <c r="M912" i="8"/>
  <c r="O912" i="8" a="1"/>
  <c r="O912" i="8" s="1"/>
  <c r="G913" i="8" a="1"/>
  <c r="G913" i="8" s="1"/>
  <c r="I913" i="8" s="1" a="1"/>
  <c r="I913" i="8" s="1"/>
  <c r="K913" i="8" s="1"/>
  <c r="H913" i="8" a="1"/>
  <c r="H913" i="8"/>
  <c r="M913" i="8" s="1"/>
  <c r="J913" i="8" a="1"/>
  <c r="J913" i="8" s="1"/>
  <c r="N913" i="8" s="1"/>
  <c r="L913" i="8"/>
  <c r="O913" i="8" a="1"/>
  <c r="O913" i="8" s="1"/>
  <c r="G914" i="8" a="1"/>
  <c r="G914" i="8" s="1"/>
  <c r="H914" i="8" a="1"/>
  <c r="H914" i="8" s="1"/>
  <c r="J914" i="8" a="1"/>
  <c r="J914" i="8" s="1"/>
  <c r="N914" i="8" s="1"/>
  <c r="G915" i="8" a="1"/>
  <c r="G915" i="8" s="1"/>
  <c r="H915" i="8" a="1"/>
  <c r="H915" i="8"/>
  <c r="O915" i="8" s="1" a="1"/>
  <c r="O915" i="8" s="1"/>
  <c r="J915" i="8" a="1"/>
  <c r="J915" i="8" s="1"/>
  <c r="N915" i="8" s="1"/>
  <c r="G916" i="8" a="1"/>
  <c r="G916" i="8" s="1"/>
  <c r="I916" i="8" s="1" a="1"/>
  <c r="I916" i="8" s="1"/>
  <c r="K916" i="8" s="1"/>
  <c r="H916" i="8" a="1"/>
  <c r="H916" i="8" s="1"/>
  <c r="J916" i="8" a="1"/>
  <c r="J916" i="8" s="1"/>
  <c r="N916" i="8" s="1"/>
  <c r="L916" i="8"/>
  <c r="G917" i="8" a="1"/>
  <c r="G917" i="8" s="1"/>
  <c r="H917" i="8" a="1"/>
  <c r="H917" i="8" s="1"/>
  <c r="J917" i="8" a="1"/>
  <c r="J917" i="8" s="1"/>
  <c r="N917" i="8" s="1"/>
  <c r="G918" i="8" a="1"/>
  <c r="G918" i="8"/>
  <c r="H918" i="8" a="1"/>
  <c r="H918" i="8" s="1"/>
  <c r="J918" i="8" a="1"/>
  <c r="J918" i="8" s="1"/>
  <c r="N918" i="8" s="1"/>
  <c r="G919" i="8" a="1"/>
  <c r="G919" i="8"/>
  <c r="H919" i="8" a="1"/>
  <c r="H919" i="8" s="1"/>
  <c r="M919" i="8" s="1"/>
  <c r="J919" i="8" a="1"/>
  <c r="J919" i="8" s="1"/>
  <c r="N919" i="8" s="1"/>
  <c r="G920" i="8" a="1"/>
  <c r="G920" i="8" s="1"/>
  <c r="L920" i="8" s="1"/>
  <c r="H920" i="8" a="1"/>
  <c r="H920" i="8" s="1"/>
  <c r="O920" i="8" s="1" a="1"/>
  <c r="O920" i="8" s="1"/>
  <c r="J920" i="8" a="1"/>
  <c r="J920" i="8" s="1"/>
  <c r="N920" i="8" s="1"/>
  <c r="G921" i="8" a="1"/>
  <c r="G921" i="8" s="1"/>
  <c r="H921" i="8" a="1"/>
  <c r="H921" i="8" s="1"/>
  <c r="M921" i="8" s="1"/>
  <c r="J921" i="8" a="1"/>
  <c r="J921" i="8"/>
  <c r="N921" i="8"/>
  <c r="G922" i="8" a="1"/>
  <c r="G922" i="8" s="1"/>
  <c r="H922" i="8" a="1"/>
  <c r="H922" i="8" s="1"/>
  <c r="M922" i="8" s="1"/>
  <c r="J922" i="8" a="1"/>
  <c r="J922" i="8" s="1"/>
  <c r="N922" i="8"/>
  <c r="G923" i="8" a="1"/>
  <c r="G923" i="8" s="1"/>
  <c r="H923" i="8" a="1"/>
  <c r="H923" i="8" s="1"/>
  <c r="J923" i="8" a="1"/>
  <c r="J923" i="8"/>
  <c r="N923" i="8" s="1"/>
  <c r="G924" i="8" a="1"/>
  <c r="G924" i="8"/>
  <c r="H924" i="8" a="1"/>
  <c r="H924" i="8" s="1"/>
  <c r="M924" i="8" s="1"/>
  <c r="I924" i="8" a="1"/>
  <c r="I924" i="8" s="1"/>
  <c r="K924" i="8" s="1"/>
  <c r="J924" i="8" a="1"/>
  <c r="J924" i="8" s="1"/>
  <c r="N924" i="8" s="1"/>
  <c r="L924" i="8"/>
  <c r="O924" i="8" a="1"/>
  <c r="O924" i="8" s="1"/>
  <c r="G925" i="8" a="1"/>
  <c r="G925" i="8" s="1"/>
  <c r="I925" i="8" s="1" a="1"/>
  <c r="H925" i="8" a="1"/>
  <c r="H925" i="8" s="1"/>
  <c r="O925" i="8" s="1" a="1"/>
  <c r="O925" i="8" s="1"/>
  <c r="I925" i="8"/>
  <c r="K925" i="8" s="1"/>
  <c r="J925" i="8" a="1"/>
  <c r="J925" i="8" s="1"/>
  <c r="N925" i="8" s="1"/>
  <c r="L925" i="8"/>
  <c r="M925" i="8"/>
  <c r="G926" i="8" a="1"/>
  <c r="G926" i="8" s="1"/>
  <c r="H926" i="8" a="1"/>
  <c r="H926" i="8" s="1"/>
  <c r="J926" i="8" a="1"/>
  <c r="J926" i="8" s="1"/>
  <c r="N926" i="8" s="1"/>
  <c r="G927" i="8" a="1"/>
  <c r="G927" i="8" s="1"/>
  <c r="H927" i="8" a="1"/>
  <c r="H927" i="8"/>
  <c r="J927" i="8" a="1"/>
  <c r="J927" i="8" s="1"/>
  <c r="N927" i="8" s="1"/>
  <c r="G928" i="8" a="1"/>
  <c r="G928" i="8" s="1"/>
  <c r="L928" i="8" s="1"/>
  <c r="H928" i="8" a="1"/>
  <c r="H928" i="8"/>
  <c r="J928" i="8" a="1"/>
  <c r="J928" i="8" s="1"/>
  <c r="N928" i="8" s="1"/>
  <c r="G929" i="8" a="1"/>
  <c r="G929" i="8" s="1"/>
  <c r="L929" i="8" s="1"/>
  <c r="H929" i="8" a="1"/>
  <c r="H929" i="8" s="1"/>
  <c r="I929" i="8" a="1"/>
  <c r="I929" i="8" s="1"/>
  <c r="K929" i="8" s="1"/>
  <c r="J929" i="8" a="1"/>
  <c r="J929" i="8"/>
  <c r="N929" i="8" s="1"/>
  <c r="G930" i="8" a="1"/>
  <c r="G930" i="8" s="1"/>
  <c r="H930" i="8" a="1"/>
  <c r="H930" i="8" s="1"/>
  <c r="O930" i="8" s="1" a="1"/>
  <c r="O930" i="8" s="1"/>
  <c r="J930" i="8" a="1"/>
  <c r="J930" i="8" s="1"/>
  <c r="N930" i="8" s="1"/>
  <c r="G931" i="8" a="1"/>
  <c r="G931" i="8" s="1"/>
  <c r="I931" i="8" s="1" a="1"/>
  <c r="H931" i="8" a="1"/>
  <c r="H931" i="8" s="1"/>
  <c r="O931" i="8" s="1" a="1"/>
  <c r="O931" i="8" s="1"/>
  <c r="I931" i="8"/>
  <c r="K931" i="8" s="1"/>
  <c r="J931" i="8" a="1"/>
  <c r="J931" i="8" s="1"/>
  <c r="N931" i="8" s="1"/>
  <c r="L931" i="8"/>
  <c r="G932" i="8" a="1"/>
  <c r="G932" i="8" s="1"/>
  <c r="H932" i="8" a="1"/>
  <c r="H932" i="8" s="1"/>
  <c r="J932" i="8" a="1"/>
  <c r="J932" i="8" s="1"/>
  <c r="N932" i="8"/>
  <c r="G933" i="8" a="1"/>
  <c r="G933" i="8" s="1"/>
  <c r="I933" i="8" s="1" a="1"/>
  <c r="I933" i="8" s="1"/>
  <c r="K933" i="8" s="1"/>
  <c r="H933" i="8" a="1"/>
  <c r="H933" i="8"/>
  <c r="J933" i="8" a="1"/>
  <c r="J933" i="8" s="1"/>
  <c r="N933" i="8" s="1"/>
  <c r="G934" i="8" a="1"/>
  <c r="G934" i="8"/>
  <c r="L934" i="8" s="1"/>
  <c r="H934" i="8" a="1"/>
  <c r="H934" i="8"/>
  <c r="O934" i="8" s="1" a="1"/>
  <c r="O934" i="8" s="1"/>
  <c r="J934" i="8" a="1"/>
  <c r="J934" i="8" s="1"/>
  <c r="N934" i="8" s="1"/>
  <c r="M934" i="8"/>
  <c r="G935" i="8" a="1"/>
  <c r="G935" i="8"/>
  <c r="L935" i="8" s="1"/>
  <c r="H935" i="8" a="1"/>
  <c r="H935" i="8"/>
  <c r="I935" i="8" a="1"/>
  <c r="I935" i="8"/>
  <c r="K935" i="8" s="1"/>
  <c r="J935" i="8" a="1"/>
  <c r="J935" i="8" s="1"/>
  <c r="N935" i="8" s="1"/>
  <c r="G936" i="8" a="1"/>
  <c r="G936" i="8" s="1"/>
  <c r="H936" i="8" a="1"/>
  <c r="H936" i="8" s="1"/>
  <c r="J936" i="8" a="1"/>
  <c r="J936" i="8" s="1"/>
  <c r="N936" i="8" s="1"/>
  <c r="G937" i="8" a="1"/>
  <c r="G937" i="8"/>
  <c r="H937" i="8" a="1"/>
  <c r="H937" i="8" s="1"/>
  <c r="M937" i="8" s="1"/>
  <c r="J937" i="8" a="1"/>
  <c r="J937" i="8" s="1"/>
  <c r="N937" i="8" s="1"/>
  <c r="O937" i="8" a="1"/>
  <c r="O937" i="8" s="1"/>
  <c r="G938" i="8" a="1"/>
  <c r="G938" i="8" s="1"/>
  <c r="L938" i="8" s="1"/>
  <c r="H938" i="8" a="1"/>
  <c r="H938" i="8" s="1"/>
  <c r="J938" i="8" a="1"/>
  <c r="J938" i="8" s="1"/>
  <c r="N938" i="8" s="1"/>
  <c r="G939" i="8" a="1"/>
  <c r="G939" i="8"/>
  <c r="H939" i="8" a="1"/>
  <c r="H939" i="8"/>
  <c r="J939" i="8" a="1"/>
  <c r="J939" i="8"/>
  <c r="N939" i="8" s="1"/>
  <c r="G940" i="8" a="1"/>
  <c r="G940" i="8" s="1"/>
  <c r="H940" i="8" a="1"/>
  <c r="H940" i="8" s="1"/>
  <c r="O940" i="8" s="1" a="1"/>
  <c r="O940" i="8" s="1"/>
  <c r="J940" i="8" a="1"/>
  <c r="J940" i="8" s="1"/>
  <c r="N940" i="8" s="1"/>
  <c r="G941" i="8" a="1"/>
  <c r="G941" i="8" s="1"/>
  <c r="I941" i="8" s="1" a="1"/>
  <c r="I941" i="8" s="1"/>
  <c r="H941" i="8" a="1"/>
  <c r="H941" i="8" s="1"/>
  <c r="M941" i="8" s="1"/>
  <c r="J941" i="8" a="1"/>
  <c r="J941" i="8" s="1"/>
  <c r="N941" i="8" s="1"/>
  <c r="K941" i="8"/>
  <c r="L941" i="8"/>
  <c r="G942" i="8" a="1"/>
  <c r="G942" i="8" s="1"/>
  <c r="I942" i="8" s="1" a="1"/>
  <c r="I942" i="8" s="1"/>
  <c r="H942" i="8" a="1"/>
  <c r="H942" i="8" s="1"/>
  <c r="O942" i="8" s="1" a="1"/>
  <c r="J942" i="8" a="1"/>
  <c r="J942" i="8" s="1"/>
  <c r="N942" i="8" s="1"/>
  <c r="K942" i="8"/>
  <c r="L942" i="8"/>
  <c r="M942" i="8"/>
  <c r="O942" i="8"/>
  <c r="G943" i="8" a="1"/>
  <c r="G943" i="8" s="1"/>
  <c r="H943" i="8" a="1"/>
  <c r="H943" i="8"/>
  <c r="M943" i="8" s="1"/>
  <c r="J943" i="8" a="1"/>
  <c r="J943" i="8" s="1"/>
  <c r="N943" i="8" s="1"/>
  <c r="O943" i="8" a="1"/>
  <c r="O943" i="8" s="1"/>
  <c r="G944" i="8" a="1"/>
  <c r="G944" i="8" s="1"/>
  <c r="H944" i="8" a="1"/>
  <c r="H944" i="8" s="1"/>
  <c r="J944" i="8" a="1"/>
  <c r="J944" i="8"/>
  <c r="N944" i="8" s="1"/>
  <c r="G945" i="8" a="1"/>
  <c r="G945" i="8" s="1"/>
  <c r="L945" i="8" s="1"/>
  <c r="H945" i="8" a="1"/>
  <c r="H945" i="8" s="1"/>
  <c r="J945" i="8" a="1"/>
  <c r="J945" i="8" s="1"/>
  <c r="N945" i="8" s="1"/>
  <c r="G946" i="8" a="1"/>
  <c r="G946" i="8" s="1"/>
  <c r="L946" i="8" s="1"/>
  <c r="H946" i="8" a="1"/>
  <c r="H946" i="8" s="1"/>
  <c r="I946" i="8" a="1"/>
  <c r="I946" i="8" s="1"/>
  <c r="K946" i="8" s="1"/>
  <c r="J946" i="8" a="1"/>
  <c r="J946" i="8" s="1"/>
  <c r="N946" i="8" s="1"/>
  <c r="G947" i="8" a="1"/>
  <c r="G947" i="8" s="1"/>
  <c r="H947" i="8" a="1"/>
  <c r="H947" i="8" s="1"/>
  <c r="J947" i="8" a="1"/>
  <c r="J947" i="8" s="1"/>
  <c r="N947" i="8" s="1"/>
  <c r="G948" i="8" a="1"/>
  <c r="G948" i="8" s="1"/>
  <c r="H948" i="8" a="1"/>
  <c r="H948" i="8" s="1"/>
  <c r="J948" i="8" a="1"/>
  <c r="J948" i="8" s="1"/>
  <c r="N948" i="8" s="1"/>
  <c r="G949" i="8" a="1"/>
  <c r="G949" i="8" s="1"/>
  <c r="L949" i="8" s="1"/>
  <c r="H949" i="8" a="1"/>
  <c r="H949" i="8" s="1"/>
  <c r="I949" i="8" a="1"/>
  <c r="I949" i="8" s="1"/>
  <c r="K949" i="8" s="1"/>
  <c r="J949" i="8" a="1"/>
  <c r="J949" i="8" s="1"/>
  <c r="N949" i="8"/>
  <c r="G950" i="8" a="1"/>
  <c r="G950" i="8" s="1"/>
  <c r="H950" i="8" a="1"/>
  <c r="H950" i="8"/>
  <c r="M950" i="8" s="1"/>
  <c r="J950" i="8" a="1"/>
  <c r="J950" i="8"/>
  <c r="N950" i="8"/>
  <c r="O950" i="8" a="1"/>
  <c r="O950" i="8" s="1"/>
  <c r="G951" i="8" a="1"/>
  <c r="G951" i="8"/>
  <c r="H951" i="8" a="1"/>
  <c r="H951" i="8" s="1"/>
  <c r="M951" i="8" s="1"/>
  <c r="J951" i="8" a="1"/>
  <c r="J951" i="8" s="1"/>
  <c r="N951" i="8" s="1"/>
  <c r="G952" i="8" a="1"/>
  <c r="G952" i="8"/>
  <c r="H952" i="8" a="1"/>
  <c r="H952" i="8" s="1"/>
  <c r="J952" i="8" a="1"/>
  <c r="J952" i="8" s="1"/>
  <c r="N952" i="8" s="1"/>
  <c r="M952" i="8"/>
  <c r="O952" i="8" a="1"/>
  <c r="O952" i="8" s="1"/>
  <c r="G953" i="8" a="1"/>
  <c r="G953" i="8" s="1"/>
  <c r="I953" i="8" s="1" a="1"/>
  <c r="I953" i="8" s="1"/>
  <c r="K953" i="8" s="1"/>
  <c r="H953" i="8" a="1"/>
  <c r="H953" i="8" s="1"/>
  <c r="J953" i="8" a="1"/>
  <c r="J953" i="8" s="1"/>
  <c r="N953" i="8" s="1"/>
  <c r="G954" i="8" a="1"/>
  <c r="G954" i="8" s="1"/>
  <c r="H954" i="8" a="1"/>
  <c r="H954" i="8"/>
  <c r="O954" i="8" s="1" a="1"/>
  <c r="O954" i="8" s="1"/>
  <c r="J954" i="8" a="1"/>
  <c r="J954" i="8" s="1"/>
  <c r="N954" i="8" s="1"/>
  <c r="G955" i="8" a="1"/>
  <c r="G955" i="8" s="1"/>
  <c r="L955" i="8" s="1"/>
  <c r="H955" i="8" a="1"/>
  <c r="H955" i="8" s="1"/>
  <c r="O955" i="8" s="1" a="1"/>
  <c r="O955" i="8" s="1"/>
  <c r="I955" i="8" a="1"/>
  <c r="I955" i="8" s="1"/>
  <c r="K955" i="8" s="1"/>
  <c r="J955" i="8" a="1"/>
  <c r="J955" i="8" s="1"/>
  <c r="N955" i="8" s="1"/>
  <c r="M955" i="8"/>
  <c r="G956" i="8" a="1"/>
  <c r="G956" i="8" s="1"/>
  <c r="H956" i="8" a="1"/>
  <c r="H956" i="8" s="1"/>
  <c r="M956" i="8" s="1"/>
  <c r="I956" i="8" a="1"/>
  <c r="I956" i="8" s="1"/>
  <c r="K956" i="8" s="1"/>
  <c r="J956" i="8" a="1"/>
  <c r="J956" i="8" s="1"/>
  <c r="N956" i="8" s="1"/>
  <c r="L956" i="8"/>
  <c r="G957" i="8" a="1"/>
  <c r="G957" i="8" s="1"/>
  <c r="H957" i="8" a="1"/>
  <c r="H957" i="8"/>
  <c r="J957" i="8" a="1"/>
  <c r="J957" i="8" s="1"/>
  <c r="N957" i="8" s="1"/>
  <c r="G958" i="8" a="1"/>
  <c r="G958" i="8" s="1"/>
  <c r="H958" i="8" a="1"/>
  <c r="H958" i="8"/>
  <c r="J958" i="8" a="1"/>
  <c r="J958" i="8" s="1"/>
  <c r="N958" i="8" s="1"/>
  <c r="G959" i="8" a="1"/>
  <c r="G959" i="8" s="1"/>
  <c r="H959" i="8" a="1"/>
  <c r="H959" i="8" s="1"/>
  <c r="J959" i="8" a="1"/>
  <c r="J959" i="8" s="1"/>
  <c r="N959" i="8" s="1"/>
  <c r="G960" i="8" a="1"/>
  <c r="G960" i="8" s="1"/>
  <c r="L960" i="8" s="1"/>
  <c r="H960" i="8" a="1"/>
  <c r="H960" i="8" s="1"/>
  <c r="O960" i="8" s="1" a="1"/>
  <c r="O960" i="8" s="1"/>
  <c r="J960" i="8" a="1"/>
  <c r="J960" i="8" s="1"/>
  <c r="N960" i="8" s="1"/>
  <c r="G961" i="8" a="1"/>
  <c r="G961" i="8"/>
  <c r="H961" i="8" a="1"/>
  <c r="H961" i="8"/>
  <c r="M961" i="8" s="1"/>
  <c r="J961" i="8" a="1"/>
  <c r="J961" i="8"/>
  <c r="N961" i="8" s="1"/>
  <c r="G962" i="8" a="1"/>
  <c r="G962" i="8"/>
  <c r="I962" i="8" s="1" a="1"/>
  <c r="I962" i="8" s="1"/>
  <c r="K962" i="8" s="1"/>
  <c r="H962" i="8" a="1"/>
  <c r="H962" i="8" s="1"/>
  <c r="M962" i="8" s="1"/>
  <c r="J962" i="8" a="1"/>
  <c r="J962" i="8" s="1"/>
  <c r="N962" i="8" s="1"/>
  <c r="G963" i="8" a="1"/>
  <c r="G963" i="8" s="1"/>
  <c r="H963" i="8" a="1"/>
  <c r="H963" i="8" s="1"/>
  <c r="M963" i="8" s="1"/>
  <c r="J963" i="8" a="1"/>
  <c r="J963" i="8" s="1"/>
  <c r="N963" i="8"/>
  <c r="G964" i="8" a="1"/>
  <c r="G964" i="8" s="1"/>
  <c r="I964" i="8" s="1" a="1"/>
  <c r="I964" i="8" s="1"/>
  <c r="K964" i="8" s="1"/>
  <c r="H964" i="8" a="1"/>
  <c r="H964" i="8" s="1"/>
  <c r="O964" i="8" s="1" a="1"/>
  <c r="O964" i="8" s="1"/>
  <c r="J964" i="8" a="1"/>
  <c r="J964" i="8" s="1"/>
  <c r="N964" i="8" s="1"/>
  <c r="M964" i="8"/>
  <c r="G965" i="8" a="1"/>
  <c r="G965" i="8" s="1"/>
  <c r="H965" i="8" a="1"/>
  <c r="H965" i="8" s="1"/>
  <c r="M965" i="8" s="1"/>
  <c r="J965" i="8" a="1"/>
  <c r="J965" i="8"/>
  <c r="N965" i="8" s="1"/>
  <c r="G966" i="8" a="1"/>
  <c r="G966" i="8" s="1"/>
  <c r="L966" i="8" s="1"/>
  <c r="H966" i="8" a="1"/>
  <c r="H966" i="8" s="1"/>
  <c r="I966" i="8" a="1"/>
  <c r="I966" i="8" s="1"/>
  <c r="K966" i="8" s="1"/>
  <c r="J966" i="8" a="1"/>
  <c r="J966" i="8"/>
  <c r="N966" i="8" s="1"/>
  <c r="G967" i="8" a="1"/>
  <c r="G967" i="8" s="1"/>
  <c r="H967" i="8" a="1"/>
  <c r="H967" i="8" s="1"/>
  <c r="J967" i="8" a="1"/>
  <c r="J967" i="8" s="1"/>
  <c r="N967" i="8" s="1"/>
  <c r="G968" i="8" a="1"/>
  <c r="G968" i="8" s="1"/>
  <c r="L968" i="8" s="1"/>
  <c r="H968" i="8" a="1"/>
  <c r="H968" i="8" s="1"/>
  <c r="I968" i="8" a="1"/>
  <c r="I968" i="8" s="1"/>
  <c r="K968" i="8" s="1"/>
  <c r="J968" i="8" a="1"/>
  <c r="J968" i="8" s="1"/>
  <c r="N968" i="8" s="1"/>
  <c r="G969" i="8" a="1"/>
  <c r="G969" i="8" s="1"/>
  <c r="H969" i="8" a="1"/>
  <c r="H969" i="8" s="1"/>
  <c r="J969" i="8" a="1"/>
  <c r="J969" i="8" s="1"/>
  <c r="N969" i="8"/>
  <c r="G970" i="8" a="1"/>
  <c r="G970" i="8" s="1"/>
  <c r="H970" i="8" a="1"/>
  <c r="H970" i="8"/>
  <c r="J970" i="8" a="1"/>
  <c r="J970" i="8" s="1"/>
  <c r="N970" i="8" s="1"/>
  <c r="M970" i="8"/>
  <c r="G971" i="8" a="1"/>
  <c r="G971" i="8" s="1"/>
  <c r="L971" i="8" s="1"/>
  <c r="H971" i="8" a="1"/>
  <c r="H971" i="8"/>
  <c r="J971" i="8" a="1"/>
  <c r="J971" i="8" s="1"/>
  <c r="N971" i="8" s="1"/>
  <c r="G972" i="8" a="1"/>
  <c r="G972" i="8" s="1"/>
  <c r="L972" i="8" s="1"/>
  <c r="H972" i="8" a="1"/>
  <c r="H972" i="8" s="1"/>
  <c r="J972" i="8" a="1"/>
  <c r="J972" i="8"/>
  <c r="N972" i="8"/>
  <c r="G973" i="8" a="1"/>
  <c r="G973" i="8" s="1"/>
  <c r="I973" i="8" s="1" a="1"/>
  <c r="I973" i="8" s="1"/>
  <c r="K973" i="8" s="1"/>
  <c r="H973" i="8" a="1"/>
  <c r="H973" i="8" s="1"/>
  <c r="O973" i="8" s="1" a="1"/>
  <c r="O973" i="8" s="1"/>
  <c r="J973" i="8" a="1"/>
  <c r="J973" i="8" s="1"/>
  <c r="N973" i="8" s="1"/>
  <c r="G974" i="8" a="1"/>
  <c r="G974" i="8" s="1"/>
  <c r="I974" i="8" s="1" a="1"/>
  <c r="I974" i="8" s="1"/>
  <c r="K974" i="8" s="1"/>
  <c r="H974" i="8" a="1"/>
  <c r="H974" i="8" s="1"/>
  <c r="M974" i="8" s="1"/>
  <c r="J974" i="8" a="1"/>
  <c r="J974" i="8" s="1"/>
  <c r="N974" i="8" s="1"/>
  <c r="G975" i="8" a="1"/>
  <c r="G975" i="8" s="1"/>
  <c r="H975" i="8" a="1"/>
  <c r="H975" i="8" s="1"/>
  <c r="O975" i="8" s="1" a="1"/>
  <c r="J975" i="8" a="1"/>
  <c r="J975" i="8" s="1"/>
  <c r="N975" i="8" s="1"/>
  <c r="M975" i="8"/>
  <c r="O975" i="8"/>
  <c r="G976" i="8" a="1"/>
  <c r="G976" i="8" s="1"/>
  <c r="H976" i="8" a="1"/>
  <c r="H976" i="8"/>
  <c r="O976" i="8" s="1" a="1"/>
  <c r="O976" i="8" s="1"/>
  <c r="J976" i="8" a="1"/>
  <c r="J976" i="8" s="1"/>
  <c r="N976" i="8" s="1"/>
  <c r="G977" i="8" a="1"/>
  <c r="G977" i="8" s="1"/>
  <c r="I977" i="8" s="1" a="1"/>
  <c r="I977" i="8" s="1"/>
  <c r="K977" i="8" s="1"/>
  <c r="H977" i="8" a="1"/>
  <c r="H977" i="8" s="1"/>
  <c r="O977" i="8" s="1" a="1"/>
  <c r="O977" i="8" s="1"/>
  <c r="J977" i="8" a="1"/>
  <c r="J977" i="8"/>
  <c r="N977" i="8" s="1"/>
  <c r="G978" i="8" a="1"/>
  <c r="G978" i="8" s="1"/>
  <c r="H978" i="8" a="1"/>
  <c r="H978" i="8" s="1"/>
  <c r="J978" i="8" a="1"/>
  <c r="J978" i="8" s="1"/>
  <c r="N978" i="8" s="1"/>
  <c r="G979" i="8" a="1"/>
  <c r="G979" i="8" s="1"/>
  <c r="I979" i="8" s="1" a="1"/>
  <c r="I979" i="8" s="1"/>
  <c r="K979" i="8" s="1"/>
  <c r="H979" i="8" a="1"/>
  <c r="H979" i="8" s="1"/>
  <c r="J979" i="8" a="1"/>
  <c r="J979" i="8" s="1"/>
  <c r="N979" i="8" s="1"/>
  <c r="G980" i="8" a="1"/>
  <c r="G980" i="8" s="1"/>
  <c r="L980" i="8" s="1"/>
  <c r="H980" i="8" a="1"/>
  <c r="H980" i="8" s="1"/>
  <c r="J980" i="8" a="1"/>
  <c r="J980" i="8" s="1"/>
  <c r="N980" i="8" s="1"/>
  <c r="G981" i="8" a="1"/>
  <c r="G981" i="8" s="1"/>
  <c r="I981" i="8" s="1" a="1"/>
  <c r="I981" i="8" s="1"/>
  <c r="K981" i="8" s="1"/>
  <c r="H981" i="8" a="1"/>
  <c r="H981" i="8" s="1"/>
  <c r="J981" i="8" a="1"/>
  <c r="J981" i="8" s="1"/>
  <c r="N981" i="8" s="1"/>
  <c r="G982" i="8" a="1"/>
  <c r="G982" i="8" s="1"/>
  <c r="L982" i="8" s="1"/>
  <c r="H982" i="8" a="1"/>
  <c r="H982" i="8" s="1"/>
  <c r="J982" i="8" a="1"/>
  <c r="J982" i="8"/>
  <c r="N982" i="8" s="1"/>
  <c r="G983" i="8" a="1"/>
  <c r="G983" i="8" s="1"/>
  <c r="I983" i="8" s="1" a="1"/>
  <c r="I983" i="8" s="1"/>
  <c r="K983" i="8" s="1"/>
  <c r="H983" i="8" a="1"/>
  <c r="H983" i="8" s="1"/>
  <c r="J983" i="8" a="1"/>
  <c r="J983" i="8"/>
  <c r="N983" i="8" s="1"/>
  <c r="G984" i="8" a="1"/>
  <c r="G984" i="8" s="1"/>
  <c r="H984" i="8" a="1"/>
  <c r="H984" i="8" s="1"/>
  <c r="I984" i="8" a="1"/>
  <c r="I984" i="8" s="1"/>
  <c r="K984" i="8" s="1"/>
  <c r="J984" i="8" a="1"/>
  <c r="J984" i="8" s="1"/>
  <c r="N984" i="8" s="1"/>
  <c r="L984" i="8"/>
  <c r="G985" i="8" a="1"/>
  <c r="G985" i="8" s="1"/>
  <c r="H985" i="8" a="1"/>
  <c r="H985" i="8" s="1"/>
  <c r="M985" i="8" s="1"/>
  <c r="J985" i="8" a="1"/>
  <c r="J985" i="8" s="1"/>
  <c r="N985" i="8" s="1"/>
  <c r="G986" i="8" a="1"/>
  <c r="G986" i="8" s="1"/>
  <c r="I986" i="8" s="1" a="1"/>
  <c r="I986" i="8" s="1"/>
  <c r="K986" i="8" s="1"/>
  <c r="H986" i="8" a="1"/>
  <c r="H986" i="8" s="1"/>
  <c r="J986" i="8" a="1"/>
  <c r="J986" i="8" s="1"/>
  <c r="N986" i="8" s="1"/>
  <c r="G987" i="8" a="1"/>
  <c r="G987" i="8"/>
  <c r="I987" i="8" s="1" a="1"/>
  <c r="I987" i="8" s="1"/>
  <c r="K987" i="8" s="1"/>
  <c r="H987" i="8" a="1"/>
  <c r="H987" i="8" s="1"/>
  <c r="J987" i="8" a="1"/>
  <c r="J987" i="8"/>
  <c r="N987" i="8" s="1"/>
  <c r="G988" i="8" a="1"/>
  <c r="G988" i="8"/>
  <c r="L988" i="8" s="1"/>
  <c r="H988" i="8" a="1"/>
  <c r="H988" i="8" s="1"/>
  <c r="M988" i="8" s="1"/>
  <c r="I988" i="8" a="1"/>
  <c r="I988" i="8" s="1"/>
  <c r="K988" i="8" s="1"/>
  <c r="J988" i="8" a="1"/>
  <c r="J988" i="8" s="1"/>
  <c r="N988" i="8" s="1"/>
  <c r="G989" i="8" a="1"/>
  <c r="G989" i="8" s="1"/>
  <c r="L989" i="8" s="1"/>
  <c r="H989" i="8" a="1"/>
  <c r="H989" i="8" s="1"/>
  <c r="J989" i="8" a="1"/>
  <c r="J989" i="8" s="1"/>
  <c r="N989" i="8" s="1"/>
  <c r="G990" i="8" a="1"/>
  <c r="G990" i="8"/>
  <c r="I990" i="8" s="1" a="1"/>
  <c r="I990" i="8" s="1"/>
  <c r="K990" i="8" s="1"/>
  <c r="H990" i="8" a="1"/>
  <c r="H990" i="8" s="1"/>
  <c r="O990" i="8" s="1" a="1"/>
  <c r="O990" i="8" s="1"/>
  <c r="J990" i="8" a="1"/>
  <c r="J990" i="8" s="1"/>
  <c r="N990" i="8" s="1"/>
  <c r="G991" i="8" a="1"/>
  <c r="G991" i="8" s="1"/>
  <c r="H991" i="8" a="1"/>
  <c r="H991" i="8" s="1"/>
  <c r="J991" i="8" a="1"/>
  <c r="J991" i="8" s="1"/>
  <c r="N991" i="8" s="1"/>
  <c r="G992" i="8" a="1"/>
  <c r="G992" i="8" s="1"/>
  <c r="L992" i="8" s="1"/>
  <c r="H992" i="8" a="1"/>
  <c r="H992" i="8" s="1"/>
  <c r="J992" i="8" a="1"/>
  <c r="J992" i="8" s="1"/>
  <c r="N992" i="8" s="1"/>
  <c r="G993" i="8" a="1"/>
  <c r="G993" i="8" s="1"/>
  <c r="H993" i="8" a="1"/>
  <c r="H993" i="8"/>
  <c r="O993" i="8" s="1" a="1"/>
  <c r="O993" i="8" s="1"/>
  <c r="J993" i="8" a="1"/>
  <c r="J993" i="8" s="1"/>
  <c r="N993" i="8" s="1"/>
  <c r="G994" i="8" a="1"/>
  <c r="G994" i="8" s="1"/>
  <c r="I994" i="8" s="1" a="1"/>
  <c r="I994" i="8" s="1"/>
  <c r="K994" i="8" s="1"/>
  <c r="H994" i="8" a="1"/>
  <c r="H994" i="8" s="1"/>
  <c r="J994" i="8" a="1"/>
  <c r="J994" i="8" s="1"/>
  <c r="N994" i="8" s="1"/>
  <c r="L994" i="8"/>
  <c r="G995" i="8" a="1"/>
  <c r="G995" i="8" s="1"/>
  <c r="I995" i="8" s="1" a="1"/>
  <c r="I995" i="8" s="1"/>
  <c r="H995" i="8" a="1"/>
  <c r="H995" i="8" s="1"/>
  <c r="J995" i="8" a="1"/>
  <c r="J995" i="8" s="1"/>
  <c r="N995" i="8" s="1"/>
  <c r="K995" i="8"/>
  <c r="L995" i="8"/>
  <c r="G996" i="8" a="1"/>
  <c r="G996" i="8" s="1"/>
  <c r="H996" i="8" a="1"/>
  <c r="H996" i="8" s="1"/>
  <c r="J996" i="8" a="1"/>
  <c r="J996" i="8" s="1"/>
  <c r="N996" i="8" s="1"/>
  <c r="G997" i="8" a="1"/>
  <c r="G997" i="8" s="1"/>
  <c r="I997" i="8" s="1" a="1"/>
  <c r="I997" i="8" s="1"/>
  <c r="K997" i="8" s="1"/>
  <c r="H997" i="8" a="1"/>
  <c r="H997" i="8" s="1"/>
  <c r="J997" i="8" a="1"/>
  <c r="J997" i="8"/>
  <c r="N997" i="8" s="1"/>
  <c r="G998" i="8" a="1"/>
  <c r="G998" i="8" s="1"/>
  <c r="H998" i="8" a="1"/>
  <c r="H998" i="8" s="1"/>
  <c r="J998" i="8" a="1"/>
  <c r="J998" i="8" s="1"/>
  <c r="N998" i="8" s="1"/>
  <c r="G999" i="8" a="1"/>
  <c r="G999" i="8"/>
  <c r="L999" i="8" s="1"/>
  <c r="H999" i="8" a="1"/>
  <c r="H999" i="8" s="1"/>
  <c r="M999" i="8" s="1"/>
  <c r="J999" i="8" a="1"/>
  <c r="J999" i="8"/>
  <c r="N999" i="8" s="1"/>
  <c r="G1000" i="8" a="1"/>
  <c r="G1000" i="8"/>
  <c r="I1000" i="8" s="1" a="1"/>
  <c r="I1000" i="8" s="1"/>
  <c r="K1000" i="8" s="1"/>
  <c r="H1000" i="8" a="1"/>
  <c r="H1000" i="8" s="1"/>
  <c r="J1000" i="8" a="1"/>
  <c r="J1000" i="8" s="1"/>
  <c r="N1000" i="8" s="1"/>
  <c r="G1001" i="8" a="1"/>
  <c r="G1001" i="8" s="1"/>
  <c r="I1001" i="8" s="1" a="1"/>
  <c r="I1001" i="8" s="1"/>
  <c r="H1001" i="8" a="1"/>
  <c r="H1001" i="8" s="1"/>
  <c r="O1001" i="8" s="1" a="1"/>
  <c r="O1001" i="8" s="1"/>
  <c r="J1001" i="8" a="1"/>
  <c r="J1001" i="8" s="1"/>
  <c r="N1001" i="8" s="1"/>
  <c r="K1001" i="8"/>
  <c r="L1001" i="8"/>
  <c r="G1002" i="8" a="1"/>
  <c r="G1002" i="8" s="1"/>
  <c r="I1002" i="8" s="1" a="1"/>
  <c r="I1002" i="8" s="1"/>
  <c r="H1002" i="8" a="1"/>
  <c r="H1002" i="8" s="1"/>
  <c r="J1002" i="8" a="1"/>
  <c r="J1002" i="8" s="1"/>
  <c r="N1002" i="8" s="1"/>
  <c r="K1002" i="8"/>
  <c r="L1002" i="8"/>
  <c r="G1003" i="8" a="1"/>
  <c r="G1003" i="8" s="1"/>
  <c r="H1003" i="8" a="1"/>
  <c r="H1003" i="8" s="1"/>
  <c r="J1003" i="8" a="1"/>
  <c r="J1003" i="8" s="1"/>
  <c r="N1003" i="8" s="1"/>
  <c r="G1004" i="8" a="1"/>
  <c r="G1004" i="8" s="1"/>
  <c r="H1004" i="8" a="1"/>
  <c r="H1004" i="8" s="1"/>
  <c r="O1004" i="8" s="1" a="1"/>
  <c r="O1004" i="8" s="1"/>
  <c r="J1004" i="8" a="1"/>
  <c r="J1004" i="8" s="1"/>
  <c r="N1004" i="8" s="1"/>
  <c r="G1005" i="8" a="1"/>
  <c r="G1005" i="8" s="1"/>
  <c r="I1005" i="8" s="1" a="1"/>
  <c r="I1005" i="8" s="1"/>
  <c r="K1005" i="8" s="1"/>
  <c r="H1005" i="8" a="1"/>
  <c r="H1005" i="8" s="1"/>
  <c r="M1005" i="8" s="1"/>
  <c r="J1005" i="8" a="1"/>
  <c r="J1005" i="8" s="1"/>
  <c r="N1005" i="8" s="1"/>
  <c r="L1005" i="8"/>
  <c r="G1006" i="8" a="1"/>
  <c r="G1006" i="8" s="1"/>
  <c r="I1006" i="8" s="1" a="1"/>
  <c r="I1006" i="8" s="1"/>
  <c r="K1006" i="8" s="1"/>
  <c r="H1006" i="8" a="1"/>
  <c r="H1006" i="8" s="1"/>
  <c r="J1006" i="8" a="1"/>
  <c r="J1006" i="8" s="1"/>
  <c r="N1006" i="8" s="1"/>
  <c r="L1006" i="8"/>
  <c r="G1007" i="8" a="1"/>
  <c r="G1007" i="8"/>
  <c r="H1007" i="8" a="1"/>
  <c r="H1007" i="8" s="1"/>
  <c r="J1007" i="8" a="1"/>
  <c r="J1007" i="8" s="1"/>
  <c r="N1007" i="8" s="1"/>
  <c r="G1008" i="8" a="1"/>
  <c r="G1008" i="8" s="1"/>
  <c r="I1008" i="8" s="1" a="1"/>
  <c r="I1008" i="8" s="1"/>
  <c r="K1008" i="8" s="1"/>
  <c r="H1008" i="8" a="1"/>
  <c r="H1008" i="8" s="1"/>
  <c r="J1008" i="8" a="1"/>
  <c r="J1008" i="8"/>
  <c r="N1008" i="8" s="1"/>
  <c r="L1008" i="8"/>
  <c r="G1009" i="8" a="1"/>
  <c r="G1009" i="8" s="1"/>
  <c r="I1009" i="8" s="1" a="1"/>
  <c r="I1009" i="8" s="1"/>
  <c r="K1009" i="8" s="1"/>
  <c r="H1009" i="8" a="1"/>
  <c r="H1009" i="8" s="1"/>
  <c r="J1009" i="8" a="1"/>
  <c r="J1009" i="8"/>
  <c r="N1009" i="8" s="1"/>
  <c r="G1010" i="8" a="1"/>
  <c r="G1010" i="8"/>
  <c r="L1010" i="8" s="1"/>
  <c r="H1010" i="8" a="1"/>
  <c r="H1010" i="8" s="1"/>
  <c r="M1010" i="8" s="1"/>
  <c r="J1010" i="8" a="1"/>
  <c r="J1010" i="8" s="1"/>
  <c r="N1010" i="8" s="1"/>
  <c r="G1011" i="8" a="1"/>
  <c r="G1011" i="8"/>
  <c r="H1011" i="8" a="1"/>
  <c r="H1011" i="8" s="1"/>
  <c r="J1011" i="8" a="1"/>
  <c r="J1011" i="8" s="1"/>
  <c r="N1011" i="8" s="1"/>
  <c r="G1012" i="8" a="1"/>
  <c r="G1012" i="8" s="1"/>
  <c r="I1012" i="8" s="1" a="1"/>
  <c r="I1012" i="8" s="1"/>
  <c r="K1012" i="8" s="1"/>
  <c r="H1012" i="8" a="1"/>
  <c r="H1012" i="8" s="1"/>
  <c r="O1012" i="8" s="1" a="1"/>
  <c r="O1012" i="8" s="1"/>
  <c r="J1012" i="8" a="1"/>
  <c r="J1012" i="8" s="1"/>
  <c r="N1012" i="8" s="1"/>
  <c r="G1013" i="8" a="1"/>
  <c r="G1013" i="8" s="1"/>
  <c r="I1013" i="8" s="1" a="1"/>
  <c r="H1013" i="8" a="1"/>
  <c r="H1013" i="8" s="1"/>
  <c r="I1013" i="8"/>
  <c r="K1013" i="8" s="1"/>
  <c r="J1013" i="8" a="1"/>
  <c r="J1013" i="8" s="1"/>
  <c r="N1013" i="8" s="1"/>
  <c r="G1014" i="8" a="1"/>
  <c r="G1014" i="8" s="1"/>
  <c r="L1014" i="8" s="1"/>
  <c r="H1014" i="8" a="1"/>
  <c r="H1014" i="8"/>
  <c r="J1014" i="8" a="1"/>
  <c r="J1014" i="8" s="1"/>
  <c r="N1014" i="8" s="1"/>
  <c r="G1015" i="8" a="1"/>
  <c r="G1015" i="8"/>
  <c r="H1015" i="8" a="1"/>
  <c r="H1015" i="8" s="1"/>
  <c r="J1015" i="8" a="1"/>
  <c r="J1015" i="8" s="1"/>
  <c r="N1015" i="8" s="1"/>
  <c r="G1016" i="8" a="1"/>
  <c r="G1016" i="8" s="1"/>
  <c r="I1016" i="8" s="1" a="1"/>
  <c r="I1016" i="8" s="1"/>
  <c r="K1016" i="8" s="1"/>
  <c r="H1016" i="8" a="1"/>
  <c r="H1016" i="8" s="1"/>
  <c r="O1016" i="8" s="1" a="1"/>
  <c r="O1016" i="8" s="1"/>
  <c r="J1016" i="8" a="1"/>
  <c r="J1016" i="8" s="1"/>
  <c r="N1016" i="8" s="1"/>
  <c r="G1017" i="8" a="1"/>
  <c r="G1017" i="8" s="1"/>
  <c r="H1017" i="8" a="1"/>
  <c r="H1017" i="8" s="1"/>
  <c r="J1017" i="8" a="1"/>
  <c r="J1017" i="8" s="1"/>
  <c r="N1017" i="8" s="1"/>
  <c r="G1018" i="8" a="1"/>
  <c r="G1018" i="8" s="1"/>
  <c r="L1018" i="8" s="1"/>
  <c r="H1018" i="8" a="1"/>
  <c r="H1018" i="8" s="1"/>
  <c r="I1018" i="8" a="1"/>
  <c r="I1018" i="8" s="1"/>
  <c r="K1018" i="8" s="1"/>
  <c r="J1018" i="8" a="1"/>
  <c r="J1018" i="8" s="1"/>
  <c r="N1018" i="8" s="1"/>
  <c r="G1019" i="8" a="1"/>
  <c r="G1019" i="8" s="1"/>
  <c r="I1019" i="8" s="1" a="1"/>
  <c r="I1019" i="8" s="1"/>
  <c r="K1019" i="8" s="1"/>
  <c r="H1019" i="8" a="1"/>
  <c r="H1019" i="8" s="1"/>
  <c r="J1019" i="8" a="1"/>
  <c r="J1019" i="8" s="1"/>
  <c r="N1019" i="8" s="1"/>
  <c r="G1020" i="8" a="1"/>
  <c r="G1020" i="8"/>
  <c r="I1020" i="8" s="1" a="1"/>
  <c r="I1020" i="8" s="1"/>
  <c r="K1020" i="8" s="1"/>
  <c r="H1020" i="8" a="1"/>
  <c r="H1020" i="8" s="1"/>
  <c r="J1020" i="8" a="1"/>
  <c r="J1020" i="8" s="1"/>
  <c r="N1020" i="8" s="1"/>
  <c r="G1021" i="8" a="1"/>
  <c r="G1021" i="8"/>
  <c r="H1021" i="8" a="1"/>
  <c r="H1021" i="8" s="1"/>
  <c r="M1021" i="8" s="1"/>
  <c r="J1021" i="8" a="1"/>
  <c r="J1021" i="8" s="1"/>
  <c r="N1021" i="8" s="1"/>
  <c r="G1022" i="8" a="1"/>
  <c r="G1022" i="8"/>
  <c r="I1022" i="8" s="1" a="1"/>
  <c r="I1022" i="8" s="1"/>
  <c r="K1022" i="8" s="1"/>
  <c r="H1022" i="8" a="1"/>
  <c r="H1022" i="8" s="1"/>
  <c r="J1022" i="8" a="1"/>
  <c r="J1022" i="8" s="1"/>
  <c r="N1022" i="8" s="1"/>
  <c r="L1022" i="8"/>
  <c r="G1023" i="8" a="1"/>
  <c r="G1023" i="8" s="1"/>
  <c r="I1023" i="8" s="1" a="1"/>
  <c r="I1023" i="8" s="1"/>
  <c r="K1023" i="8" s="1"/>
  <c r="H1023" i="8" a="1"/>
  <c r="H1023" i="8" s="1"/>
  <c r="O1023" i="8" s="1" a="1"/>
  <c r="O1023" i="8" s="1"/>
  <c r="J1023" i="8" a="1"/>
  <c r="J1023" i="8" s="1"/>
  <c r="N1023" i="8" s="1"/>
  <c r="G1024" i="8" a="1"/>
  <c r="G1024" i="8" s="1"/>
  <c r="I1024" i="8" s="1" a="1"/>
  <c r="H1024" i="8" a="1"/>
  <c r="H1024" i="8"/>
  <c r="I1024" i="8"/>
  <c r="J1024" i="8" a="1"/>
  <c r="J1024" i="8"/>
  <c r="N1024" i="8" s="1"/>
  <c r="K1024" i="8"/>
  <c r="L1024" i="8"/>
  <c r="G1025" i="8" a="1"/>
  <c r="G1025" i="8" s="1"/>
  <c r="L1025" i="8" s="1"/>
  <c r="H1025" i="8" a="1"/>
  <c r="H1025" i="8" s="1"/>
  <c r="I1025" i="8" a="1"/>
  <c r="I1025" i="8" s="1"/>
  <c r="K1025" i="8" s="1"/>
  <c r="J1025" i="8" a="1"/>
  <c r="J1025" i="8" s="1"/>
  <c r="N1025" i="8" s="1"/>
  <c r="G1026" i="8" a="1"/>
  <c r="G1026" i="8" s="1"/>
  <c r="L1026" i="8" s="1"/>
  <c r="H1026" i="8" a="1"/>
  <c r="H1026" i="8" s="1"/>
  <c r="O1026" i="8" s="1" a="1"/>
  <c r="O1026" i="8" s="1"/>
  <c r="I1026" i="8" a="1"/>
  <c r="I1026" i="8" s="1"/>
  <c r="K1026" i="8" s="1"/>
  <c r="J1026" i="8" a="1"/>
  <c r="J1026" i="8" s="1"/>
  <c r="N1026" i="8"/>
  <c r="G1027" i="8" a="1"/>
  <c r="G1027" i="8" s="1"/>
  <c r="I1027" i="8" s="1" a="1"/>
  <c r="I1027" i="8" s="1"/>
  <c r="K1027" i="8" s="1"/>
  <c r="H1027" i="8" a="1"/>
  <c r="H1027" i="8" s="1"/>
  <c r="O1027" i="8" s="1" a="1"/>
  <c r="O1027" i="8" s="1"/>
  <c r="J1027" i="8" a="1"/>
  <c r="J1027" i="8" s="1"/>
  <c r="N1027" i="8" s="1"/>
  <c r="G1028" i="8" a="1"/>
  <c r="G1028" i="8" s="1"/>
  <c r="H1028" i="8" a="1"/>
  <c r="H1028" i="8" s="1"/>
  <c r="J1028" i="8" a="1"/>
  <c r="J1028" i="8" s="1"/>
  <c r="N1028" i="8" s="1"/>
  <c r="G1029" i="8" a="1"/>
  <c r="G1029" i="8" s="1"/>
  <c r="H1029" i="8" a="1"/>
  <c r="H1029" i="8" s="1"/>
  <c r="J1029" i="8" a="1"/>
  <c r="J1029" i="8" s="1"/>
  <c r="N1029" i="8" s="1"/>
  <c r="G1030" i="8" a="1"/>
  <c r="G1030" i="8" s="1"/>
  <c r="I1030" i="8" s="1" a="1"/>
  <c r="I1030" i="8" s="1"/>
  <c r="K1030" i="8" s="1"/>
  <c r="H1030" i="8" a="1"/>
  <c r="H1030" i="8" s="1"/>
  <c r="O1030" i="8" s="1" a="1"/>
  <c r="O1030" i="8" s="1"/>
  <c r="J1030" i="8" a="1"/>
  <c r="J1030" i="8"/>
  <c r="N1030" i="8" s="1"/>
  <c r="G1031" i="8" a="1"/>
  <c r="G1031" i="8"/>
  <c r="I1031" i="8" s="1" a="1"/>
  <c r="I1031" i="8" s="1"/>
  <c r="K1031" i="8" s="1"/>
  <c r="H1031" i="8" a="1"/>
  <c r="H1031" i="8" s="1"/>
  <c r="J1031" i="8" a="1"/>
  <c r="J1031" i="8"/>
  <c r="N1031" i="8" s="1"/>
  <c r="G1032" i="8" a="1"/>
  <c r="G1032" i="8"/>
  <c r="L1032" i="8" s="1"/>
  <c r="H1032" i="8" a="1"/>
  <c r="H1032" i="8" s="1"/>
  <c r="M1032" i="8" s="1"/>
  <c r="J1032" i="8" a="1"/>
  <c r="J1032" i="8" s="1"/>
  <c r="N1032" i="8" s="1"/>
  <c r="G1033" i="8" a="1"/>
  <c r="G1033" i="8" s="1"/>
  <c r="L1033" i="8" s="1"/>
  <c r="H1033" i="8" a="1"/>
  <c r="H1033" i="8" s="1"/>
  <c r="J1033" i="8" a="1"/>
  <c r="J1033" i="8" s="1"/>
  <c r="N1033" i="8" s="1"/>
  <c r="G1034" i="8" a="1"/>
  <c r="G1034" i="8"/>
  <c r="I1034" i="8" s="1" a="1"/>
  <c r="I1034" i="8" s="1"/>
  <c r="H1034" i="8" a="1"/>
  <c r="H1034" i="8" s="1"/>
  <c r="O1034" i="8" s="1" a="1"/>
  <c r="O1034" i="8" s="1"/>
  <c r="J1034" i="8" a="1"/>
  <c r="J1034" i="8" s="1"/>
  <c r="N1034" i="8" s="1"/>
  <c r="K1034" i="8"/>
  <c r="L1034" i="8"/>
  <c r="G1035" i="8" a="1"/>
  <c r="G1035" i="8" s="1"/>
  <c r="I1035" i="8" s="1" a="1"/>
  <c r="I1035" i="8" s="1"/>
  <c r="K1035" i="8" s="1"/>
  <c r="H1035" i="8" a="1"/>
  <c r="H1035" i="8" s="1"/>
  <c r="J1035" i="8" a="1"/>
  <c r="J1035" i="8" s="1"/>
  <c r="N1035" i="8" s="1"/>
  <c r="L1035" i="8"/>
  <c r="G1036" i="8" a="1"/>
  <c r="G1036" i="8" s="1"/>
  <c r="H1036" i="8" a="1"/>
  <c r="H1036" i="8"/>
  <c r="J1036" i="8" a="1"/>
  <c r="J1036" i="8" s="1"/>
  <c r="N1036" i="8" s="1"/>
  <c r="G1037" i="8" a="1"/>
  <c r="G1037" i="8" s="1"/>
  <c r="H1037" i="8" a="1"/>
  <c r="H1037" i="8" s="1"/>
  <c r="M1037" i="8" s="1"/>
  <c r="J1037" i="8" a="1"/>
  <c r="J1037" i="8" s="1"/>
  <c r="N1037" i="8" s="1"/>
  <c r="G1038" i="8" a="1"/>
  <c r="G1038" i="8" s="1"/>
  <c r="H1038" i="8" a="1"/>
  <c r="H1038" i="8" s="1"/>
  <c r="J1038" i="8" a="1"/>
  <c r="J1038" i="8" s="1"/>
  <c r="N1038" i="8" s="1"/>
  <c r="G1039" i="8" a="1"/>
  <c r="G1039" i="8" s="1"/>
  <c r="H1039" i="8" a="1"/>
  <c r="H1039" i="8"/>
  <c r="J1039" i="8" a="1"/>
  <c r="J1039" i="8" s="1"/>
  <c r="N1039" i="8"/>
  <c r="G1040" i="8" a="1"/>
  <c r="G1040" i="8"/>
  <c r="H1040" i="8" a="1"/>
  <c r="H1040" i="8"/>
  <c r="M1040" i="8" s="1"/>
  <c r="J1040" i="8" a="1"/>
  <c r="J1040" i="8"/>
  <c r="N1040" i="8" s="1"/>
  <c r="G1041" i="8" a="1"/>
  <c r="G1041" i="8"/>
  <c r="I1041" i="8" s="1" a="1"/>
  <c r="I1041" i="8" s="1"/>
  <c r="K1041" i="8" s="1"/>
  <c r="H1041" i="8" a="1"/>
  <c r="H1041" i="8" s="1"/>
  <c r="O1041" i="8" s="1" a="1"/>
  <c r="O1041" i="8" s="1"/>
  <c r="J1041" i="8" a="1"/>
  <c r="J1041" i="8" s="1"/>
  <c r="N1041" i="8" s="1"/>
  <c r="L1041" i="8"/>
  <c r="G1042" i="8" a="1"/>
  <c r="G1042" i="8" s="1"/>
  <c r="H1042" i="8" a="1"/>
  <c r="H1042" i="8" s="1"/>
  <c r="M1042" i="8" s="1"/>
  <c r="J1042" i="8" a="1"/>
  <c r="J1042" i="8" s="1"/>
  <c r="N1042" i="8" s="1"/>
  <c r="G1043" i="8" a="1"/>
  <c r="G1043" i="8" s="1"/>
  <c r="I1043" i="8" s="1" a="1"/>
  <c r="I1043" i="8" s="1"/>
  <c r="K1043" i="8" s="1"/>
  <c r="H1043" i="8" a="1"/>
  <c r="H1043" i="8" s="1"/>
  <c r="M1043" i="8" s="1"/>
  <c r="J1043" i="8" a="1"/>
  <c r="J1043" i="8"/>
  <c r="N1043" i="8" s="1"/>
  <c r="G1044" i="8" a="1"/>
  <c r="G1044" i="8" s="1"/>
  <c r="H1044" i="8" a="1"/>
  <c r="H1044" i="8" s="1"/>
  <c r="O1044" i="8" s="1" a="1"/>
  <c r="O1044" i="8" s="1"/>
  <c r="J1044" i="8" a="1"/>
  <c r="J1044" i="8" s="1"/>
  <c r="N1044" i="8" s="1"/>
  <c r="M1044" i="8"/>
  <c r="G1045" i="8" a="1"/>
  <c r="G1045" i="8" s="1"/>
  <c r="I1045" i="8" s="1" a="1"/>
  <c r="I1045" i="8" s="1"/>
  <c r="K1045" i="8" s="1"/>
  <c r="H1045" i="8" a="1"/>
  <c r="H1045" i="8" s="1"/>
  <c r="J1045" i="8" a="1"/>
  <c r="J1045" i="8" s="1"/>
  <c r="N1045" i="8" s="1"/>
  <c r="L1045" i="8"/>
  <c r="G1046" i="8" a="1"/>
  <c r="G1046" i="8"/>
  <c r="L1046" i="8" s="1"/>
  <c r="H1046" i="8" a="1"/>
  <c r="H1046" i="8" s="1"/>
  <c r="M1046" i="8" s="1"/>
  <c r="I1046" i="8" a="1"/>
  <c r="I1046" i="8"/>
  <c r="K1046" i="8" s="1"/>
  <c r="J1046" i="8" a="1"/>
  <c r="J1046" i="8" s="1"/>
  <c r="N1046" i="8" s="1"/>
  <c r="G1047" i="8" a="1"/>
  <c r="G1047" i="8" s="1"/>
  <c r="H1047" i="8" a="1"/>
  <c r="H1047" i="8"/>
  <c r="J1047" i="8" a="1"/>
  <c r="J1047" i="8" s="1"/>
  <c r="N1047" i="8"/>
  <c r="G1048" i="8" a="1"/>
  <c r="G1048" i="8" s="1"/>
  <c r="I1048" i="8" s="1" a="1"/>
  <c r="I1048" i="8" s="1"/>
  <c r="K1048" i="8" s="1"/>
  <c r="H1048" i="8" a="1"/>
  <c r="H1048" i="8"/>
  <c r="O1048" i="8" s="1" a="1"/>
  <c r="O1048" i="8" s="1"/>
  <c r="J1048" i="8" a="1"/>
  <c r="J1048" i="8" s="1"/>
  <c r="N1048" i="8" s="1"/>
  <c r="L1048" i="8"/>
  <c r="G1049" i="8" a="1"/>
  <c r="G1049" i="8" s="1"/>
  <c r="H1049" i="8" a="1"/>
  <c r="H1049" i="8" s="1"/>
  <c r="J1049" i="8" a="1"/>
  <c r="J1049" i="8"/>
  <c r="N1049" i="8" s="1"/>
  <c r="G1050" i="8" a="1"/>
  <c r="G1050" i="8" s="1"/>
  <c r="L1050" i="8" s="1"/>
  <c r="H1050" i="8" a="1"/>
  <c r="H1050" i="8" s="1"/>
  <c r="O1050" i="8" s="1" a="1"/>
  <c r="O1050" i="8" s="1"/>
  <c r="J1050" i="8" a="1"/>
  <c r="J1050" i="8" s="1"/>
  <c r="N1050" i="8" s="1"/>
  <c r="G1051" i="8" a="1"/>
  <c r="G1051" i="8"/>
  <c r="H1051" i="8" a="1"/>
  <c r="H1051" i="8" s="1"/>
  <c r="O1051" i="8" s="1" a="1"/>
  <c r="O1051" i="8" s="1"/>
  <c r="J1051" i="8" a="1"/>
  <c r="J1051" i="8"/>
  <c r="N1051" i="8" s="1"/>
  <c r="M1051" i="8"/>
  <c r="G1052" i="8" a="1"/>
  <c r="G1052" i="8" s="1"/>
  <c r="H1052" i="8" a="1"/>
  <c r="H1052" i="8" s="1"/>
  <c r="J1052" i="8" a="1"/>
  <c r="J1052" i="8"/>
  <c r="N1052" i="8" s="1"/>
  <c r="G1053" i="8" a="1"/>
  <c r="G1053" i="8"/>
  <c r="H1053" i="8" a="1"/>
  <c r="H1053" i="8" s="1"/>
  <c r="M1053" i="8" s="1"/>
  <c r="J1053" i="8" a="1"/>
  <c r="J1053" i="8" s="1"/>
  <c r="N1053" i="8" s="1"/>
  <c r="G1054" i="8" a="1"/>
  <c r="G1054" i="8"/>
  <c r="I1054" i="8" s="1" a="1"/>
  <c r="I1054" i="8" s="1"/>
  <c r="K1054" i="8" s="1"/>
  <c r="H1054" i="8" a="1"/>
  <c r="H1054" i="8" s="1"/>
  <c r="M1054" i="8" s="1"/>
  <c r="J1054" i="8" a="1"/>
  <c r="J1054" i="8" s="1"/>
  <c r="N1054" i="8"/>
  <c r="G1055" i="8" a="1"/>
  <c r="G1055" i="8" s="1"/>
  <c r="H1055" i="8" a="1"/>
  <c r="H1055" i="8"/>
  <c r="J1055" i="8" a="1"/>
  <c r="J1055" i="8" s="1"/>
  <c r="N1055" i="8" s="1"/>
  <c r="G1056" i="8" a="1"/>
  <c r="G1056" i="8" s="1"/>
  <c r="L1056" i="8" s="1"/>
  <c r="H1056" i="8" a="1"/>
  <c r="H1056" i="8" s="1"/>
  <c r="J1056" i="8" a="1"/>
  <c r="J1056" i="8" s="1"/>
  <c r="N1056" i="8" s="1"/>
  <c r="G1057" i="8" a="1"/>
  <c r="G1057" i="8" s="1"/>
  <c r="H1057" i="8" a="1"/>
  <c r="H1057" i="8" s="1"/>
  <c r="M1057" i="8" s="1"/>
  <c r="J1057" i="8" a="1"/>
  <c r="J1057" i="8" s="1"/>
  <c r="N1057" i="8" s="1"/>
  <c r="G1058" i="8" a="1"/>
  <c r="G1058" i="8" s="1"/>
  <c r="H1058" i="8" a="1"/>
  <c r="H1058" i="8" s="1"/>
  <c r="J1058" i="8" a="1"/>
  <c r="J1058" i="8" s="1"/>
  <c r="N1058" i="8" s="1"/>
  <c r="G1059" i="8" a="1"/>
  <c r="G1059" i="8" s="1"/>
  <c r="I1059" i="8" s="1" a="1"/>
  <c r="I1059" i="8" s="1"/>
  <c r="K1059" i="8" s="1"/>
  <c r="H1059" i="8" a="1"/>
  <c r="H1059" i="8" s="1"/>
  <c r="J1059" i="8" a="1"/>
  <c r="J1059" i="8" s="1"/>
  <c r="N1059" i="8" s="1"/>
  <c r="G1060" i="8" a="1"/>
  <c r="G1060" i="8" s="1"/>
  <c r="H1060" i="8" a="1"/>
  <c r="H1060" i="8" s="1"/>
  <c r="J1060" i="8" a="1"/>
  <c r="J1060" i="8"/>
  <c r="N1060" i="8" s="1"/>
  <c r="G1061" i="8" a="1"/>
  <c r="G1061" i="8" s="1"/>
  <c r="L1061" i="8" s="1"/>
  <c r="H1061" i="8" a="1"/>
  <c r="H1061" i="8" s="1"/>
  <c r="I1061" i="8" a="1"/>
  <c r="I1061" i="8" s="1"/>
  <c r="K1061" i="8" s="1"/>
  <c r="J1061" i="8" a="1"/>
  <c r="J1061" i="8" s="1"/>
  <c r="N1061" i="8" s="1"/>
  <c r="G1062" i="8" a="1"/>
  <c r="G1062" i="8" s="1"/>
  <c r="H1062" i="8" a="1"/>
  <c r="H1062" i="8" s="1"/>
  <c r="J1062" i="8" a="1"/>
  <c r="J1062" i="8"/>
  <c r="N1062" i="8" s="1"/>
  <c r="M1062" i="8"/>
  <c r="O1062" i="8" a="1"/>
  <c r="O1062" i="8" s="1"/>
  <c r="G1063" i="8" a="1"/>
  <c r="G1063" i="8"/>
  <c r="I1063" i="8" s="1" a="1"/>
  <c r="I1063" i="8" s="1"/>
  <c r="K1063" i="8" s="1"/>
  <c r="H1063" i="8" a="1"/>
  <c r="H1063" i="8" s="1"/>
  <c r="O1063" i="8" s="1" a="1"/>
  <c r="O1063" i="8" s="1"/>
  <c r="J1063" i="8" a="1"/>
  <c r="J1063" i="8" s="1"/>
  <c r="N1063" i="8" s="1"/>
  <c r="M1063" i="8"/>
  <c r="G1064" i="8" a="1"/>
  <c r="G1064" i="8" s="1"/>
  <c r="L1064" i="8" s="1"/>
  <c r="H1064" i="8" a="1"/>
  <c r="H1064" i="8" s="1"/>
  <c r="M1064" i="8" s="1"/>
  <c r="J1064" i="8" a="1"/>
  <c r="J1064" i="8" s="1"/>
  <c r="N1064" i="8" s="1"/>
  <c r="O1064" i="8" a="1"/>
  <c r="O1064" i="8" s="1"/>
  <c r="G1065" i="8" a="1"/>
  <c r="G1065" i="8" s="1"/>
  <c r="L1065" i="8" s="1"/>
  <c r="H1065" i="8" a="1"/>
  <c r="H1065" i="8" s="1"/>
  <c r="J1065" i="8" a="1"/>
  <c r="J1065" i="8"/>
  <c r="N1065" i="8" s="1"/>
  <c r="G1066" i="8" a="1"/>
  <c r="G1066" i="8"/>
  <c r="I1066" i="8" s="1" a="1"/>
  <c r="I1066" i="8" s="1"/>
  <c r="K1066" i="8" s="1"/>
  <c r="H1066" i="8" a="1"/>
  <c r="H1066" i="8" s="1"/>
  <c r="J1066" i="8" a="1"/>
  <c r="J1066" i="8" s="1"/>
  <c r="N1066" i="8"/>
  <c r="G1067" i="8" a="1"/>
  <c r="G1067" i="8" s="1"/>
  <c r="H1067" i="8" a="1"/>
  <c r="H1067" i="8" s="1"/>
  <c r="J1067" i="8" a="1"/>
  <c r="J1067" i="8"/>
  <c r="N1067" i="8" s="1"/>
  <c r="G1068" i="8" a="1"/>
  <c r="G1068" i="8" s="1"/>
  <c r="H1068" i="8" a="1"/>
  <c r="H1068" i="8" s="1"/>
  <c r="M1068" i="8" s="1"/>
  <c r="J1068" i="8" a="1"/>
  <c r="J1068" i="8" s="1"/>
  <c r="N1068" i="8" s="1"/>
  <c r="G1069" i="8" a="1"/>
  <c r="G1069" i="8" s="1"/>
  <c r="H1069" i="8" a="1"/>
  <c r="H1069" i="8" s="1"/>
  <c r="J1069" i="8" a="1"/>
  <c r="J1069" i="8" s="1"/>
  <c r="N1069" i="8"/>
  <c r="G1070" i="8" a="1"/>
  <c r="G1070" i="8" s="1"/>
  <c r="I1070" i="8" s="1" a="1"/>
  <c r="I1070" i="8" s="1"/>
  <c r="K1070" i="8" s="1"/>
  <c r="H1070" i="8" a="1"/>
  <c r="H1070" i="8" s="1"/>
  <c r="O1070" i="8" s="1" a="1"/>
  <c r="O1070" i="8" s="1"/>
  <c r="J1070" i="8" a="1"/>
  <c r="J1070" i="8" s="1"/>
  <c r="N1070" i="8"/>
  <c r="G1071" i="8" a="1"/>
  <c r="G1071" i="8" s="1"/>
  <c r="H1071" i="8" a="1"/>
  <c r="H1071" i="8"/>
  <c r="J1071" i="8" a="1"/>
  <c r="J1071" i="8"/>
  <c r="N1071" i="8" s="1"/>
  <c r="G1072" i="8" a="1"/>
  <c r="G1072" i="8" s="1"/>
  <c r="L1072" i="8" s="1"/>
  <c r="H1072" i="8" a="1"/>
  <c r="H1072" i="8" s="1"/>
  <c r="J1072" i="8" a="1"/>
  <c r="J1072" i="8" s="1"/>
  <c r="N1072" i="8" s="1"/>
  <c r="G1073" i="8" a="1"/>
  <c r="G1073" i="8"/>
  <c r="H1073" i="8" a="1"/>
  <c r="H1073" i="8" s="1"/>
  <c r="M1073" i="8" s="1"/>
  <c r="J1073" i="8" a="1"/>
  <c r="J1073" i="8" s="1"/>
  <c r="N1073" i="8" s="1"/>
  <c r="G1074" i="8" a="1"/>
  <c r="G1074" i="8" s="1"/>
  <c r="H1074" i="8" a="1"/>
  <c r="H1074" i="8" s="1"/>
  <c r="O1074" i="8" s="1" a="1"/>
  <c r="O1074" i="8" s="1"/>
  <c r="I1074" i="8" a="1"/>
  <c r="I1074" i="8" s="1"/>
  <c r="K1074" i="8" s="1"/>
  <c r="J1074" i="8" a="1"/>
  <c r="J1074" i="8"/>
  <c r="N1074" i="8" s="1"/>
  <c r="L1074" i="8"/>
  <c r="G1075" i="8" a="1"/>
  <c r="G1075" i="8" s="1"/>
  <c r="H1075" i="8" a="1"/>
  <c r="H1075" i="8" s="1"/>
  <c r="M1075" i="8" s="1"/>
  <c r="J1075" i="8" a="1"/>
  <c r="J1075" i="8" s="1"/>
  <c r="N1075" i="8" s="1"/>
  <c r="G1076" i="8" a="1"/>
  <c r="G1076" i="8"/>
  <c r="L1076" i="8" s="1"/>
  <c r="H1076" i="8" a="1"/>
  <c r="H1076" i="8" s="1"/>
  <c r="I1076" i="8" a="1"/>
  <c r="I1076" i="8" s="1"/>
  <c r="K1076" i="8" s="1"/>
  <c r="J1076" i="8" a="1"/>
  <c r="J1076" i="8"/>
  <c r="N1076" i="8" s="1"/>
  <c r="G1077" i="8" a="1"/>
  <c r="G1077" i="8"/>
  <c r="I1077" i="8" s="1" a="1"/>
  <c r="I1077" i="8" s="1"/>
  <c r="K1077" i="8" s="1"/>
  <c r="H1077" i="8" a="1"/>
  <c r="H1077" i="8"/>
  <c r="J1077" i="8" a="1"/>
  <c r="J1077" i="8" s="1"/>
  <c r="N1077" i="8" s="1"/>
  <c r="M1077" i="8"/>
  <c r="O1077" i="8" a="1"/>
  <c r="O1077" i="8" s="1"/>
  <c r="G1078" i="8" a="1"/>
  <c r="G1078" i="8"/>
  <c r="L1078" i="8" s="1"/>
  <c r="H1078" i="8" a="1"/>
  <c r="H1078" i="8" s="1"/>
  <c r="J1078" i="8" a="1"/>
  <c r="J1078" i="8"/>
  <c r="N1078" i="8" s="1"/>
  <c r="G1079" i="8" a="1"/>
  <c r="G1079" i="8" s="1"/>
  <c r="H1079" i="8" a="1"/>
  <c r="H1079" i="8" s="1"/>
  <c r="M1079" i="8" s="1"/>
  <c r="J1079" i="8" a="1"/>
  <c r="J1079" i="8" s="1"/>
  <c r="N1079" i="8" s="1"/>
  <c r="G1080" i="8" a="1"/>
  <c r="G1080" i="8"/>
  <c r="H1080" i="8" a="1"/>
  <c r="H1080" i="8"/>
  <c r="M1080" i="8" s="1"/>
  <c r="J1080" i="8" a="1"/>
  <c r="J1080" i="8" s="1"/>
  <c r="N1080" i="8" s="1"/>
  <c r="G1081" i="8" a="1"/>
  <c r="G1081" i="8" s="1"/>
  <c r="H1081" i="8" a="1"/>
  <c r="H1081" i="8"/>
  <c r="J1081" i="8" a="1"/>
  <c r="J1081" i="8" s="1"/>
  <c r="N1081" i="8" s="1"/>
  <c r="G1082" i="8" a="1"/>
  <c r="G1082" i="8"/>
  <c r="H1082" i="8" a="1"/>
  <c r="H1082" i="8" s="1"/>
  <c r="J1082" i="8" a="1"/>
  <c r="J1082" i="8" s="1"/>
  <c r="N1082" i="8" s="1"/>
  <c r="G1083" i="8" a="1"/>
  <c r="G1083" i="8" s="1"/>
  <c r="I1083" i="8" s="1" a="1"/>
  <c r="I1083" i="8" s="1"/>
  <c r="K1083" i="8" s="1"/>
  <c r="H1083" i="8" a="1"/>
  <c r="H1083" i="8" s="1"/>
  <c r="J1083" i="8" a="1"/>
  <c r="J1083" i="8" s="1"/>
  <c r="N1083" i="8" s="1"/>
  <c r="G1084" i="8" a="1"/>
  <c r="G1084" i="8" s="1"/>
  <c r="H1084" i="8" a="1"/>
  <c r="H1084" i="8" s="1"/>
  <c r="J1084" i="8" a="1"/>
  <c r="J1084" i="8" s="1"/>
  <c r="N1084" i="8" s="1"/>
  <c r="M1084" i="8"/>
  <c r="O1084" i="8" a="1"/>
  <c r="O1084" i="8" s="1"/>
  <c r="G1085" i="8" a="1"/>
  <c r="G1085" i="8" s="1"/>
  <c r="H1085" i="8" a="1"/>
  <c r="H1085" i="8"/>
  <c r="O1085" i="8" s="1" a="1"/>
  <c r="O1085" i="8" s="1"/>
  <c r="J1085" i="8" a="1"/>
  <c r="J1085" i="8"/>
  <c r="N1085" i="8" s="1"/>
  <c r="M1085" i="8"/>
  <c r="G1086" i="8" a="1"/>
  <c r="G1086" i="8" s="1"/>
  <c r="H1086" i="8" a="1"/>
  <c r="H1086" i="8" s="1"/>
  <c r="M1086" i="8" s="1"/>
  <c r="J1086" i="8" a="1"/>
  <c r="J1086" i="8" s="1"/>
  <c r="N1086" i="8" s="1"/>
  <c r="G1087" i="8" a="1"/>
  <c r="G1087" i="8"/>
  <c r="H1087" i="8" a="1"/>
  <c r="H1087" i="8" s="1"/>
  <c r="J1087" i="8" a="1"/>
  <c r="J1087" i="8"/>
  <c r="N1087" i="8" s="1"/>
  <c r="G1088" i="8" a="1"/>
  <c r="G1088" i="8" s="1"/>
  <c r="H1088" i="8" a="1"/>
  <c r="H1088" i="8"/>
  <c r="M1088" i="8" s="1"/>
  <c r="J1088" i="8" a="1"/>
  <c r="J1088" i="8" s="1"/>
  <c r="N1088" i="8" s="1"/>
  <c r="G1089" i="8" a="1"/>
  <c r="G1089" i="8" s="1"/>
  <c r="I1089" i="8" s="1" a="1"/>
  <c r="I1089" i="8" s="1"/>
  <c r="K1089" i="8" s="1"/>
  <c r="H1089" i="8" a="1"/>
  <c r="H1089" i="8" s="1"/>
  <c r="J1089" i="8" a="1"/>
  <c r="J1089" i="8"/>
  <c r="N1089" i="8" s="1"/>
  <c r="L1089" i="8"/>
  <c r="G1090" i="8" a="1"/>
  <c r="G1090" i="8" s="1"/>
  <c r="H1090" i="8" a="1"/>
  <c r="H1090" i="8" s="1"/>
  <c r="M1090" i="8" s="1"/>
  <c r="J1090" i="8" a="1"/>
  <c r="J1090" i="8" s="1"/>
  <c r="N1090" i="8" s="1"/>
  <c r="O1090" i="8" a="1"/>
  <c r="O1090" i="8" s="1"/>
  <c r="G1091" i="8" a="1"/>
  <c r="G1091" i="8" s="1"/>
  <c r="I1091" i="8" s="1" a="1"/>
  <c r="I1091" i="8" s="1"/>
  <c r="K1091" i="8" s="1"/>
  <c r="H1091" i="8" a="1"/>
  <c r="H1091" i="8" s="1"/>
  <c r="J1091" i="8" a="1"/>
  <c r="J1091" i="8" s="1"/>
  <c r="N1091" i="8" s="1"/>
  <c r="G1092" i="8" a="1"/>
  <c r="G1092" i="8" s="1"/>
  <c r="L1092" i="8" s="1"/>
  <c r="H1092" i="8" a="1"/>
  <c r="H1092" i="8"/>
  <c r="O1092" i="8" s="1" a="1"/>
  <c r="O1092" i="8" s="1"/>
  <c r="J1092" i="8" a="1"/>
  <c r="J1092" i="8" s="1"/>
  <c r="N1092" i="8"/>
  <c r="G1093" i="8" a="1"/>
  <c r="G1093" i="8" s="1"/>
  <c r="H1093" i="8" a="1"/>
  <c r="H1093" i="8" s="1"/>
  <c r="J1093" i="8" a="1"/>
  <c r="J1093" i="8"/>
  <c r="N1093" i="8" s="1"/>
  <c r="G1094" i="8" a="1"/>
  <c r="G1094" i="8" s="1"/>
  <c r="L1094" i="8" s="1"/>
  <c r="H1094" i="8" a="1"/>
  <c r="H1094" i="8" s="1"/>
  <c r="I1094" i="8" a="1"/>
  <c r="I1094" i="8" s="1"/>
  <c r="K1094" i="8" s="1"/>
  <c r="J1094" i="8" a="1"/>
  <c r="J1094" i="8"/>
  <c r="N1094" i="8"/>
  <c r="G1095" i="8" a="1"/>
  <c r="G1095" i="8" s="1"/>
  <c r="H1095" i="8" a="1"/>
  <c r="H1095" i="8" s="1"/>
  <c r="M1095" i="8" s="1"/>
  <c r="J1095" i="8" a="1"/>
  <c r="J1095" i="8" s="1"/>
  <c r="N1095" i="8" s="1"/>
  <c r="G1096" i="8" a="1"/>
  <c r="G1096" i="8" s="1"/>
  <c r="I1096" i="8" s="1" a="1"/>
  <c r="I1096" i="8" s="1"/>
  <c r="K1096" i="8" s="1"/>
  <c r="H1096" i="8" a="1"/>
  <c r="H1096" i="8"/>
  <c r="O1096" i="8" s="1" a="1"/>
  <c r="O1096" i="8" s="1"/>
  <c r="J1096" i="8" a="1"/>
  <c r="J1096" i="8" s="1"/>
  <c r="N1096" i="8" s="1"/>
  <c r="G1097" i="8" a="1"/>
  <c r="G1097" i="8" s="1"/>
  <c r="H1097" i="8" a="1"/>
  <c r="H1097" i="8" s="1"/>
  <c r="M1097" i="8" s="1"/>
  <c r="J1097" i="8" a="1"/>
  <c r="J1097" i="8" s="1"/>
  <c r="N1097" i="8" s="1"/>
  <c r="G1098" i="8" a="1"/>
  <c r="G1098" i="8" s="1"/>
  <c r="L1098" i="8" s="1"/>
  <c r="H1098" i="8" a="1"/>
  <c r="H1098" i="8"/>
  <c r="M1098" i="8" s="1"/>
  <c r="J1098" i="8" a="1"/>
  <c r="J1098" i="8"/>
  <c r="N1098" i="8"/>
  <c r="G1099" i="8" a="1"/>
  <c r="G1099" i="8"/>
  <c r="I1099" i="8" s="1" a="1"/>
  <c r="I1099" i="8" s="1"/>
  <c r="K1099" i="8" s="1"/>
  <c r="H1099" i="8" a="1"/>
  <c r="H1099" i="8" s="1"/>
  <c r="J1099" i="8" a="1"/>
  <c r="J1099" i="8" s="1"/>
  <c r="N1099" i="8" s="1"/>
  <c r="G1100" i="8" a="1"/>
  <c r="G1100" i="8" s="1"/>
  <c r="H1100" i="8" a="1"/>
  <c r="H1100" i="8"/>
  <c r="I1100" i="8" a="1"/>
  <c r="I1100" i="8" s="1"/>
  <c r="K1100" i="8" s="1"/>
  <c r="J1100" i="8" a="1"/>
  <c r="J1100" i="8" s="1"/>
  <c r="N1100" i="8" s="1"/>
  <c r="L1100" i="8"/>
  <c r="G1101" i="8" a="1"/>
  <c r="G1101" i="8" s="1"/>
  <c r="H1101" i="8" a="1"/>
  <c r="H1101" i="8" s="1"/>
  <c r="M1101" i="8" s="1"/>
  <c r="J1101" i="8" a="1"/>
  <c r="J1101" i="8" s="1"/>
  <c r="N1101" i="8" s="1"/>
  <c r="G1102" i="8" a="1"/>
  <c r="G1102" i="8" s="1"/>
  <c r="I1102" i="8" s="1" a="1"/>
  <c r="I1102" i="8" s="1"/>
  <c r="K1102" i="8" s="1"/>
  <c r="H1102" i="8" a="1"/>
  <c r="H1102" i="8" s="1"/>
  <c r="M1102" i="8" s="1"/>
  <c r="J1102" i="8" a="1"/>
  <c r="J1102" i="8"/>
  <c r="N1102" i="8" s="1"/>
  <c r="G1103" i="8" a="1"/>
  <c r="G1103" i="8" s="1"/>
  <c r="I1103" i="8" s="1" a="1"/>
  <c r="I1103" i="8" s="1"/>
  <c r="K1103" i="8" s="1"/>
  <c r="H1103" i="8" a="1"/>
  <c r="H1103" i="8"/>
  <c r="M1103" i="8" s="1"/>
  <c r="J1103" i="8" a="1"/>
  <c r="J1103" i="8" s="1"/>
  <c r="N1103" i="8" s="1"/>
  <c r="G1104" i="8" a="1"/>
  <c r="G1104" i="8"/>
  <c r="H1104" i="8" a="1"/>
  <c r="H1104" i="8" s="1"/>
  <c r="J1104" i="8" a="1"/>
  <c r="J1104" i="8"/>
  <c r="N1104" i="8" s="1"/>
  <c r="G1105" i="8" a="1"/>
  <c r="G1105" i="8" s="1"/>
  <c r="I1105" i="8" s="1" a="1"/>
  <c r="I1105" i="8" s="1"/>
  <c r="K1105" i="8" s="1"/>
  <c r="H1105" i="8" a="1"/>
  <c r="H1105" i="8" s="1"/>
  <c r="J1105" i="8" a="1"/>
  <c r="J1105" i="8"/>
  <c r="N1105" i="8"/>
  <c r="G1106" i="8" a="1"/>
  <c r="G1106" i="8" s="1"/>
  <c r="H1106" i="8" a="1"/>
  <c r="H1106" i="8" s="1"/>
  <c r="O1106" i="8" s="1" a="1"/>
  <c r="O1106" i="8" s="1"/>
  <c r="J1106" i="8" a="1"/>
  <c r="J1106" i="8" s="1"/>
  <c r="N1106" i="8" s="1"/>
  <c r="M1106" i="8"/>
  <c r="G1107" i="8" a="1"/>
  <c r="G1107" i="8" s="1"/>
  <c r="I1107" i="8" s="1" a="1"/>
  <c r="I1107" i="8" s="1"/>
  <c r="K1107" i="8" s="1"/>
  <c r="H1107" i="8" a="1"/>
  <c r="H1107" i="8"/>
  <c r="O1107" i="8" s="1" a="1"/>
  <c r="O1107" i="8" s="1"/>
  <c r="J1107" i="8" a="1"/>
  <c r="J1107" i="8"/>
  <c r="N1107" i="8" s="1"/>
  <c r="L1107" i="8"/>
  <c r="M1107" i="8"/>
  <c r="G1108" i="8" a="1"/>
  <c r="G1108" i="8"/>
  <c r="L1108" i="8" s="1"/>
  <c r="H1108" i="8" a="1"/>
  <c r="H1108" i="8" s="1"/>
  <c r="J1108" i="8" a="1"/>
  <c r="J1108" i="8"/>
  <c r="N1108" i="8"/>
  <c r="G1109" i="8" a="1"/>
  <c r="G1109" i="8"/>
  <c r="H1109" i="8" a="1"/>
  <c r="H1109" i="8" s="1"/>
  <c r="J1109" i="8" a="1"/>
  <c r="J1109" i="8" s="1"/>
  <c r="N1109" i="8" s="1"/>
  <c r="G1110" i="8" a="1"/>
  <c r="G1110" i="8" s="1"/>
  <c r="H1110" i="8" a="1"/>
  <c r="H1110" i="8"/>
  <c r="J1110" i="8" a="1"/>
  <c r="J1110" i="8" s="1"/>
  <c r="N1110" i="8" s="1"/>
  <c r="M1110" i="8"/>
  <c r="O1110" i="8" a="1"/>
  <c r="O1110" i="8" s="1"/>
  <c r="G1111" i="8" a="1"/>
  <c r="G1111" i="8"/>
  <c r="H1111" i="8" a="1"/>
  <c r="H1111" i="8" s="1"/>
  <c r="J1111" i="8" a="1"/>
  <c r="J1111" i="8" s="1"/>
  <c r="N1111" i="8" s="1"/>
  <c r="G1112" i="8" a="1"/>
  <c r="G1112" i="8"/>
  <c r="H1112" i="8" a="1"/>
  <c r="H1112" i="8"/>
  <c r="M1112" i="8" s="1"/>
  <c r="J1112" i="8" a="1"/>
  <c r="J1112" i="8" s="1"/>
  <c r="N1112" i="8" s="1"/>
  <c r="G1113" i="8" a="1"/>
  <c r="G1113" i="8" s="1"/>
  <c r="H1113" i="8" a="1"/>
  <c r="H1113" i="8" s="1"/>
  <c r="J1113" i="8" a="1"/>
  <c r="J1113" i="8"/>
  <c r="N1113" i="8" s="1"/>
  <c r="G1114" i="8" a="1"/>
  <c r="G1114" i="8" s="1"/>
  <c r="H1114" i="8" a="1"/>
  <c r="H1114" i="8" s="1"/>
  <c r="J1114" i="8" a="1"/>
  <c r="J1114" i="8" s="1"/>
  <c r="N1114" i="8" s="1"/>
  <c r="G1115" i="8" a="1"/>
  <c r="G1115" i="8"/>
  <c r="H1115" i="8" a="1"/>
  <c r="H1115" i="8"/>
  <c r="M1115" i="8" s="1"/>
  <c r="J1115" i="8" a="1"/>
  <c r="J1115" i="8" s="1"/>
  <c r="N1115" i="8" s="1"/>
  <c r="O1115" i="8" a="1"/>
  <c r="O1115" i="8" s="1"/>
  <c r="G1116" i="8" a="1"/>
  <c r="G1116" i="8" s="1"/>
  <c r="H1116" i="8" a="1"/>
  <c r="H1116" i="8" s="1"/>
  <c r="J1116" i="8" a="1"/>
  <c r="J1116" i="8" s="1"/>
  <c r="N1116" i="8"/>
  <c r="G1117" i="8" a="1"/>
  <c r="G1117" i="8" s="1"/>
  <c r="H1117" i="8" a="1"/>
  <c r="H1117" i="8" s="1"/>
  <c r="M1117" i="8" s="1"/>
  <c r="J1117" i="8" a="1"/>
  <c r="J1117" i="8"/>
  <c r="N1117" i="8" s="1"/>
  <c r="O1117" i="8" a="1"/>
  <c r="O1117" i="8" s="1"/>
  <c r="G1118" i="8" a="1"/>
  <c r="G1118" i="8" s="1"/>
  <c r="H1118" i="8" a="1"/>
  <c r="H1118" i="8"/>
  <c r="O1118" i="8" s="1" a="1"/>
  <c r="O1118" i="8" s="1"/>
  <c r="J1118" i="8" a="1"/>
  <c r="J1118" i="8"/>
  <c r="N1118" i="8" s="1"/>
  <c r="M1118" i="8"/>
  <c r="G1119" i="8" a="1"/>
  <c r="G1119" i="8" s="1"/>
  <c r="L1119" i="8" s="1"/>
  <c r="H1119" i="8" a="1"/>
  <c r="H1119" i="8" s="1"/>
  <c r="M1119" i="8" s="1"/>
  <c r="J1119" i="8" a="1"/>
  <c r="J1119" i="8" s="1"/>
  <c r="N1119" i="8" s="1"/>
  <c r="O1119" i="8" a="1"/>
  <c r="O1119" i="8" s="1"/>
  <c r="G1120" i="8" a="1"/>
  <c r="G1120" i="8"/>
  <c r="L1120" i="8" s="1"/>
  <c r="H1120" i="8" a="1"/>
  <c r="H1120" i="8" s="1"/>
  <c r="O1120" i="8" s="1" a="1"/>
  <c r="O1120" i="8" s="1"/>
  <c r="J1120" i="8" a="1"/>
  <c r="J1120" i="8"/>
  <c r="N1120" i="8" s="1"/>
  <c r="G1121" i="8" a="1"/>
  <c r="G1121" i="8" s="1"/>
  <c r="H1121" i="8" a="1"/>
  <c r="H1121" i="8"/>
  <c r="M1121" i="8" s="1"/>
  <c r="J1121" i="8" a="1"/>
  <c r="J1121" i="8" s="1"/>
  <c r="N1121" i="8" s="1"/>
  <c r="O1121" i="8" a="1"/>
  <c r="O1121" i="8" s="1"/>
  <c r="G1122" i="8" a="1"/>
  <c r="G1122" i="8" s="1"/>
  <c r="H1122" i="8" a="1"/>
  <c r="H1122" i="8" s="1"/>
  <c r="J1122" i="8" a="1"/>
  <c r="J1122" i="8"/>
  <c r="N1122" i="8" s="1"/>
  <c r="G1123" i="8" a="1"/>
  <c r="G1123" i="8"/>
  <c r="L1123" i="8" s="1"/>
  <c r="H1123" i="8" a="1"/>
  <c r="H1123" i="8" s="1"/>
  <c r="J1123" i="8" a="1"/>
  <c r="J1123" i="8" s="1"/>
  <c r="N1123" i="8"/>
  <c r="G1124" i="8" a="1"/>
  <c r="G1124" i="8" s="1"/>
  <c r="H1124" i="8" a="1"/>
  <c r="H1124" i="8" s="1"/>
  <c r="J1124" i="8" a="1"/>
  <c r="J1124" i="8" s="1"/>
  <c r="N1124" i="8" s="1"/>
  <c r="G1125" i="8" a="1"/>
  <c r="G1125" i="8" s="1"/>
  <c r="L1125" i="8" s="1"/>
  <c r="H1125" i="8" a="1"/>
  <c r="H1125" i="8" s="1"/>
  <c r="J1125" i="8" a="1"/>
  <c r="J1125" i="8" s="1"/>
  <c r="N1125" i="8" s="1"/>
  <c r="M1125" i="8"/>
  <c r="G1126" i="8" a="1"/>
  <c r="G1126" i="8"/>
  <c r="H1126" i="8" a="1"/>
  <c r="H1126" i="8" s="1"/>
  <c r="M1126" i="8" s="1"/>
  <c r="J1126" i="8" a="1"/>
  <c r="J1126" i="8" s="1"/>
  <c r="N1126" i="8" s="1"/>
  <c r="G1127" i="8" a="1"/>
  <c r="G1127" i="8" s="1"/>
  <c r="H1127" i="8" a="1"/>
  <c r="H1127" i="8"/>
  <c r="J1127" i="8" a="1"/>
  <c r="J1127" i="8" s="1"/>
  <c r="N1127" i="8" s="1"/>
  <c r="G1128" i="8" a="1"/>
  <c r="G1128" i="8" s="1"/>
  <c r="H1128" i="8" a="1"/>
  <c r="H1128" i="8" s="1"/>
  <c r="O1128" i="8" s="1" a="1"/>
  <c r="O1128" i="8" s="1"/>
  <c r="J1128" i="8" a="1"/>
  <c r="J1128" i="8" s="1"/>
  <c r="N1128" i="8" s="1"/>
  <c r="G1129" i="8" a="1"/>
  <c r="G1129" i="8"/>
  <c r="I1129" i="8" s="1" a="1"/>
  <c r="I1129" i="8" s="1"/>
  <c r="K1129" i="8" s="1"/>
  <c r="H1129" i="8" a="1"/>
  <c r="H1129" i="8"/>
  <c r="J1129" i="8" a="1"/>
  <c r="J1129" i="8"/>
  <c r="N1129" i="8" s="1"/>
  <c r="L1129" i="8"/>
  <c r="G1130" i="8" a="1"/>
  <c r="G1130" i="8" s="1"/>
  <c r="H1130" i="8" a="1"/>
  <c r="H1130" i="8" s="1"/>
  <c r="M1130" i="8" s="1"/>
  <c r="J1130" i="8" a="1"/>
  <c r="J1130" i="8" s="1"/>
  <c r="N1130" i="8" s="1"/>
  <c r="G1131" i="8" a="1"/>
  <c r="G1131" i="8" s="1"/>
  <c r="H1131" i="8" a="1"/>
  <c r="H1131" i="8" s="1"/>
  <c r="J1131" i="8" a="1"/>
  <c r="J1131" i="8" s="1"/>
  <c r="N1131" i="8" s="1"/>
  <c r="G1132" i="8" a="1"/>
  <c r="G1132" i="8" s="1"/>
  <c r="H1132" i="8" a="1"/>
  <c r="H1132" i="8"/>
  <c r="J1132" i="8" a="1"/>
  <c r="J1132" i="8" s="1"/>
  <c r="N1132" i="8" s="1"/>
  <c r="M1132" i="8"/>
  <c r="G1133" i="8" a="1"/>
  <c r="G1133" i="8"/>
  <c r="I1133" i="8" s="1" a="1"/>
  <c r="I1133" i="8" s="1"/>
  <c r="K1133" i="8" s="1"/>
  <c r="H1133" i="8" a="1"/>
  <c r="H1133" i="8" s="1"/>
  <c r="J1133" i="8" a="1"/>
  <c r="J1133" i="8" s="1"/>
  <c r="N1133" i="8" s="1"/>
  <c r="G1134" i="8" a="1"/>
  <c r="G1134" i="8"/>
  <c r="H1134" i="8" a="1"/>
  <c r="H1134" i="8" s="1"/>
  <c r="J1134" i="8" a="1"/>
  <c r="J1134" i="8" s="1"/>
  <c r="N1134" i="8" s="1"/>
  <c r="G1135" i="8" a="1"/>
  <c r="G1135" i="8" s="1"/>
  <c r="H1135" i="8" a="1"/>
  <c r="H1135" i="8" s="1"/>
  <c r="J1135" i="8" a="1"/>
  <c r="J1135" i="8"/>
  <c r="N1135" i="8" s="1"/>
  <c r="G1136" i="8" a="1"/>
  <c r="G1136" i="8" s="1"/>
  <c r="H1136" i="8" a="1"/>
  <c r="H1136" i="8"/>
  <c r="M1136" i="8" s="1"/>
  <c r="I1136" i="8" a="1"/>
  <c r="I1136" i="8" s="1"/>
  <c r="K1136" i="8" s="1"/>
  <c r="J1136" i="8" a="1"/>
  <c r="J1136" i="8" s="1"/>
  <c r="N1136" i="8" s="1"/>
  <c r="L1136" i="8"/>
  <c r="G1137" i="8" a="1"/>
  <c r="G1137" i="8" s="1"/>
  <c r="H1137" i="8" a="1"/>
  <c r="H1137" i="8"/>
  <c r="J1137" i="8" a="1"/>
  <c r="J1137" i="8" s="1"/>
  <c r="N1137" i="8" s="1"/>
  <c r="G1138" i="8" a="1"/>
  <c r="G1138" i="8" s="1"/>
  <c r="H1138" i="8" a="1"/>
  <c r="H1138" i="8" s="1"/>
  <c r="J1138" i="8" a="1"/>
  <c r="J1138" i="8" s="1"/>
  <c r="N1138" i="8"/>
  <c r="G1139" i="8" a="1"/>
  <c r="G1139" i="8" s="1"/>
  <c r="H1139" i="8" a="1"/>
  <c r="H1139" i="8" s="1"/>
  <c r="J1139" i="8" a="1"/>
  <c r="J1139" i="8" s="1"/>
  <c r="N1139" i="8" s="1"/>
  <c r="M1139" i="8"/>
  <c r="G1140" i="8" a="1"/>
  <c r="G1140" i="8"/>
  <c r="H1140" i="8" a="1"/>
  <c r="H1140" i="8" s="1"/>
  <c r="J1140" i="8" a="1"/>
  <c r="J1140" i="8" s="1"/>
  <c r="N1140" i="8" s="1"/>
  <c r="G1141" i="8" a="1"/>
  <c r="G1141" i="8" s="1"/>
  <c r="H1141" i="8" a="1"/>
  <c r="H1141" i="8" s="1"/>
  <c r="J1141" i="8" a="1"/>
  <c r="J1141" i="8" s="1"/>
  <c r="N1141" i="8" s="1"/>
  <c r="G1142" i="8" a="1"/>
  <c r="G1142" i="8" s="1"/>
  <c r="H1142" i="8" a="1"/>
  <c r="H1142" i="8"/>
  <c r="J1142" i="8" a="1"/>
  <c r="J1142" i="8" s="1"/>
  <c r="N1142" i="8" s="1"/>
  <c r="G1143" i="8" a="1"/>
  <c r="G1143" i="8"/>
  <c r="H1143" i="8" a="1"/>
  <c r="H1143" i="8"/>
  <c r="J1143" i="8" a="1"/>
  <c r="J1143" i="8" s="1"/>
  <c r="N1143" i="8" s="1"/>
  <c r="G1144" i="8" a="1"/>
  <c r="G1144" i="8" s="1"/>
  <c r="I1144" i="8" s="1" a="1"/>
  <c r="I1144" i="8" s="1"/>
  <c r="K1144" i="8" s="1"/>
  <c r="H1144" i="8" a="1"/>
  <c r="H1144" i="8" s="1"/>
  <c r="J1144" i="8" a="1"/>
  <c r="J1144" i="8" s="1"/>
  <c r="N1144" i="8" s="1"/>
  <c r="L1144" i="8"/>
  <c r="G1145" i="8" a="1"/>
  <c r="G1145" i="8" s="1"/>
  <c r="H1145" i="8" a="1"/>
  <c r="H1145" i="8" s="1"/>
  <c r="J1145" i="8" a="1"/>
  <c r="J1145" i="8" s="1"/>
  <c r="N1145" i="8" s="1"/>
  <c r="G1146" i="8" a="1"/>
  <c r="G1146" i="8" s="1"/>
  <c r="H1146" i="8" a="1"/>
  <c r="H1146" i="8" s="1"/>
  <c r="J1146" i="8" a="1"/>
  <c r="J1146" i="8"/>
  <c r="N1146" i="8" s="1"/>
  <c r="G1147" i="8" a="1"/>
  <c r="G1147" i="8" s="1"/>
  <c r="L1147" i="8" s="1"/>
  <c r="H1147" i="8" a="1"/>
  <c r="H1147" i="8"/>
  <c r="M1147" i="8" s="1"/>
  <c r="I1147" i="8" a="1"/>
  <c r="I1147" i="8" s="1"/>
  <c r="K1147" i="8" s="1"/>
  <c r="J1147" i="8" a="1"/>
  <c r="J1147" i="8" s="1"/>
  <c r="N1147" i="8" s="1"/>
  <c r="G1148" i="8" a="1"/>
  <c r="G1148" i="8" s="1"/>
  <c r="H1148" i="8" a="1"/>
  <c r="H1148" i="8"/>
  <c r="J1148" i="8" a="1"/>
  <c r="J1148" i="8" s="1"/>
  <c r="N1148" i="8" s="1"/>
  <c r="G1149" i="8" a="1"/>
  <c r="G1149" i="8"/>
  <c r="H1149" i="8" a="1"/>
  <c r="H1149" i="8"/>
  <c r="J1149" i="8" a="1"/>
  <c r="J1149" i="8" s="1"/>
  <c r="N1149" i="8" s="1"/>
  <c r="G1150" i="8" a="1"/>
  <c r="G1150" i="8"/>
  <c r="H1150" i="8" a="1"/>
  <c r="H1150" i="8" s="1"/>
  <c r="M1150" i="8" s="1"/>
  <c r="J1150" i="8" a="1"/>
  <c r="J1150" i="8" s="1"/>
  <c r="N1150" i="8"/>
  <c r="G1151" i="8" a="1"/>
  <c r="G1151" i="8" s="1"/>
  <c r="H1151" i="8" a="1"/>
  <c r="H1151" i="8"/>
  <c r="J1151" i="8" a="1"/>
  <c r="J1151" i="8"/>
  <c r="N1151" i="8" s="1"/>
  <c r="G1152" i="8" a="1"/>
  <c r="G1152" i="8"/>
  <c r="H1152" i="8" a="1"/>
  <c r="H1152" i="8" s="1"/>
  <c r="J1152" i="8" a="1"/>
  <c r="J1152" i="8" s="1"/>
  <c r="N1152" i="8" s="1"/>
  <c r="G1153" i="8" a="1"/>
  <c r="G1153" i="8"/>
  <c r="I1153" i="8" s="1" a="1"/>
  <c r="I1153" i="8" s="1"/>
  <c r="K1153" i="8" s="1"/>
  <c r="H1153" i="8" a="1"/>
  <c r="H1153" i="8" s="1"/>
  <c r="J1153" i="8" a="1"/>
  <c r="J1153" i="8"/>
  <c r="N1153" i="8"/>
  <c r="G1154" i="8" a="1"/>
  <c r="G1154" i="8" s="1"/>
  <c r="H1154" i="8" a="1"/>
  <c r="H1154" i="8" s="1"/>
  <c r="O1154" i="8" s="1" a="1"/>
  <c r="O1154" i="8" s="1"/>
  <c r="J1154" i="8" a="1"/>
  <c r="J1154" i="8"/>
  <c r="N1154" i="8" s="1"/>
  <c r="M1154" i="8"/>
  <c r="G1155" i="8" a="1"/>
  <c r="G1155" i="8"/>
  <c r="L1155" i="8" s="1"/>
  <c r="H1155" i="8" a="1"/>
  <c r="H1155" i="8" s="1"/>
  <c r="I1155" i="8" a="1"/>
  <c r="I1155" i="8" s="1"/>
  <c r="K1155" i="8" s="1"/>
  <c r="J1155" i="8" a="1"/>
  <c r="J1155" i="8" s="1"/>
  <c r="N1155" i="8" s="1"/>
  <c r="G1156" i="8" a="1"/>
  <c r="G1156" i="8" s="1"/>
  <c r="H1156" i="8" a="1"/>
  <c r="H1156" i="8" s="1"/>
  <c r="J1156" i="8" a="1"/>
  <c r="J1156" i="8" s="1"/>
  <c r="N1156" i="8"/>
  <c r="G1157" i="8" a="1"/>
  <c r="G1157" i="8" s="1"/>
  <c r="H1157" i="8" a="1"/>
  <c r="H1157" i="8" s="1"/>
  <c r="J1157" i="8" a="1"/>
  <c r="J1157" i="8" s="1"/>
  <c r="N1157" i="8" s="1"/>
  <c r="G1158" i="8" a="1"/>
  <c r="G1158" i="8" s="1"/>
  <c r="H1158" i="8" a="1"/>
  <c r="H1158" i="8"/>
  <c r="O1158" i="8" s="1" a="1"/>
  <c r="O1158" i="8" s="1"/>
  <c r="I1158" i="8" a="1"/>
  <c r="I1158" i="8" s="1"/>
  <c r="K1158" i="8" s="1"/>
  <c r="J1158" i="8" a="1"/>
  <c r="J1158" i="8"/>
  <c r="N1158" i="8" s="1"/>
  <c r="L1158" i="8"/>
  <c r="G1159" i="8" a="1"/>
  <c r="G1159" i="8" s="1"/>
  <c r="L1159" i="8" s="1"/>
  <c r="H1159" i="8" a="1"/>
  <c r="H1159" i="8"/>
  <c r="M1159" i="8" s="1"/>
  <c r="J1159" i="8" a="1"/>
  <c r="J1159" i="8" s="1"/>
  <c r="N1159" i="8" s="1"/>
  <c r="G1160" i="8" a="1"/>
  <c r="G1160" i="8" s="1"/>
  <c r="H1160" i="8" a="1"/>
  <c r="H1160" i="8"/>
  <c r="J1160" i="8" a="1"/>
  <c r="J1160" i="8" s="1"/>
  <c r="N1160" i="8" s="1"/>
  <c r="G1161" i="8" a="1"/>
  <c r="G1161" i="8" s="1"/>
  <c r="H1161" i="8" a="1"/>
  <c r="H1161" i="8" s="1"/>
  <c r="J1161" i="8" a="1"/>
  <c r="J1161" i="8" s="1"/>
  <c r="N1161" i="8" s="1"/>
  <c r="G1162" i="8" a="1"/>
  <c r="G1162" i="8" s="1"/>
  <c r="L1162" i="8" s="1"/>
  <c r="H1162" i="8" a="1"/>
  <c r="H1162" i="8" s="1"/>
  <c r="O1162" i="8" s="1" a="1"/>
  <c r="O1162" i="8" s="1"/>
  <c r="J1162" i="8" a="1"/>
  <c r="J1162" i="8" s="1"/>
  <c r="N1162" i="8" s="1"/>
  <c r="M1162" i="8"/>
  <c r="G1163" i="8" a="1"/>
  <c r="G1163" i="8" s="1"/>
  <c r="H1163" i="8" a="1"/>
  <c r="H1163" i="8" s="1"/>
  <c r="J1163" i="8" a="1"/>
  <c r="J1163" i="8" s="1"/>
  <c r="N1163" i="8" s="1"/>
  <c r="G1164" i="8" a="1"/>
  <c r="G1164" i="8" s="1"/>
  <c r="H1164" i="8" a="1"/>
  <c r="H1164" i="8" s="1"/>
  <c r="J1164" i="8" a="1"/>
  <c r="J1164" i="8" s="1"/>
  <c r="N1164" i="8" s="1"/>
  <c r="G1165" i="8" a="1"/>
  <c r="G1165" i="8" s="1"/>
  <c r="I1165" i="8" s="1" a="1"/>
  <c r="I1165" i="8" s="1"/>
  <c r="H1165" i="8" a="1"/>
  <c r="H1165" i="8"/>
  <c r="J1165" i="8" a="1"/>
  <c r="J1165" i="8" s="1"/>
  <c r="N1165" i="8" s="1"/>
  <c r="K1165" i="8"/>
  <c r="L1165" i="8"/>
  <c r="G1166" i="8" a="1"/>
  <c r="G1166" i="8" s="1"/>
  <c r="L1166" i="8" s="1"/>
  <c r="H1166" i="8" a="1"/>
  <c r="H1166" i="8"/>
  <c r="J1166" i="8" a="1"/>
  <c r="J1166" i="8"/>
  <c r="N1166" i="8" s="1"/>
  <c r="G1167" i="8" a="1"/>
  <c r="G1167" i="8" s="1"/>
  <c r="I1167" i="8" s="1" a="1"/>
  <c r="I1167" i="8" s="1"/>
  <c r="K1167" i="8" s="1"/>
  <c r="H1167" i="8" a="1"/>
  <c r="H1167" i="8" s="1"/>
  <c r="O1167" i="8" s="1" a="1"/>
  <c r="O1167" i="8" s="1"/>
  <c r="J1167" i="8" a="1"/>
  <c r="J1167" i="8" s="1"/>
  <c r="N1167" i="8" s="1"/>
  <c r="L1167" i="8"/>
  <c r="M1167" i="8"/>
  <c r="G1168" i="8" a="1"/>
  <c r="G1168" i="8"/>
  <c r="I1168" i="8" s="1" a="1"/>
  <c r="I1168" i="8" s="1"/>
  <c r="K1168" i="8" s="1"/>
  <c r="H1168" i="8" a="1"/>
  <c r="H1168" i="8" s="1"/>
  <c r="J1168" i="8" a="1"/>
  <c r="J1168" i="8" s="1"/>
  <c r="N1168" i="8" s="1"/>
  <c r="L1168" i="8"/>
  <c r="G1169" i="8" a="1"/>
  <c r="G1169" i="8" s="1"/>
  <c r="H1169" i="8" a="1"/>
  <c r="H1169" i="8"/>
  <c r="O1169" i="8" s="1" a="1"/>
  <c r="O1169" i="8" s="1"/>
  <c r="J1169" i="8" a="1"/>
  <c r="J1169" i="8" s="1"/>
  <c r="N1169" i="8" s="1"/>
  <c r="G1170" i="8" a="1"/>
  <c r="G1170" i="8"/>
  <c r="L1170" i="8" s="1"/>
  <c r="H1170" i="8" a="1"/>
  <c r="H1170" i="8"/>
  <c r="J1170" i="8" a="1"/>
  <c r="J1170" i="8" s="1"/>
  <c r="N1170" i="8" s="1"/>
  <c r="G1171" i="8" a="1"/>
  <c r="G1171" i="8" s="1"/>
  <c r="H1171" i="8" a="1"/>
  <c r="H1171" i="8"/>
  <c r="J1171" i="8" a="1"/>
  <c r="J1171" i="8" s="1"/>
  <c r="N1171" i="8" s="1"/>
  <c r="G1172" i="8" a="1"/>
  <c r="G1172" i="8"/>
  <c r="H1172" i="8" a="1"/>
  <c r="H1172" i="8" s="1"/>
  <c r="J1172" i="8" a="1"/>
  <c r="J1172" i="8"/>
  <c r="N1172" i="8" s="1"/>
  <c r="G1173" i="8" a="1"/>
  <c r="G1173" i="8"/>
  <c r="H1173" i="8" a="1"/>
  <c r="H1173" i="8" s="1"/>
  <c r="I1173" i="8" a="1"/>
  <c r="I1173" i="8" s="1"/>
  <c r="K1173" i="8" s="1"/>
  <c r="J1173" i="8" a="1"/>
  <c r="J1173" i="8" s="1"/>
  <c r="N1173" i="8" s="1"/>
  <c r="L1173" i="8"/>
  <c r="G1174" i="8" a="1"/>
  <c r="G1174" i="8" s="1"/>
  <c r="H1174" i="8" a="1"/>
  <c r="H1174" i="8" s="1"/>
  <c r="O1174" i="8" s="1" a="1"/>
  <c r="O1174" i="8" s="1"/>
  <c r="J1174" i="8" a="1"/>
  <c r="J1174" i="8" s="1"/>
  <c r="M1174" i="8"/>
  <c r="N1174" i="8"/>
  <c r="G1175" i="8" a="1"/>
  <c r="G1175" i="8" s="1"/>
  <c r="H1175" i="8" a="1"/>
  <c r="H1175" i="8" s="1"/>
  <c r="J1175" i="8" a="1"/>
  <c r="J1175" i="8"/>
  <c r="N1175" i="8" s="1"/>
  <c r="G1176" i="8" a="1"/>
  <c r="G1176" i="8" s="1"/>
  <c r="H1176" i="8" a="1"/>
  <c r="H1176" i="8"/>
  <c r="J1176" i="8" a="1"/>
  <c r="J1176" i="8" s="1"/>
  <c r="N1176" i="8" s="1"/>
  <c r="G1177" i="8" a="1"/>
  <c r="G1177" i="8"/>
  <c r="H1177" i="8" a="1"/>
  <c r="H1177" i="8" s="1"/>
  <c r="J1177" i="8" a="1"/>
  <c r="J1177" i="8" s="1"/>
  <c r="N1177" i="8" s="1"/>
  <c r="G1178" i="8" a="1"/>
  <c r="G1178" i="8"/>
  <c r="L1178" i="8" s="1"/>
  <c r="H1178" i="8" a="1"/>
  <c r="H1178" i="8" s="1"/>
  <c r="I1178" i="8" a="1"/>
  <c r="I1178" i="8" s="1"/>
  <c r="K1178" i="8" s="1"/>
  <c r="J1178" i="8" a="1"/>
  <c r="J1178" i="8" s="1"/>
  <c r="N1178" i="8" s="1"/>
  <c r="G1179" i="8" a="1"/>
  <c r="G1179" i="8" s="1"/>
  <c r="H1179" i="8" a="1"/>
  <c r="H1179" i="8" s="1"/>
  <c r="J1179" i="8" a="1"/>
  <c r="J1179" i="8" s="1"/>
  <c r="N1179" i="8" s="1"/>
  <c r="G1180" i="8" a="1"/>
  <c r="G1180" i="8" s="1"/>
  <c r="I1180" i="8" s="1" a="1"/>
  <c r="I1180" i="8" s="1"/>
  <c r="K1180" i="8" s="1"/>
  <c r="H1180" i="8" a="1"/>
  <c r="H1180" i="8" s="1"/>
  <c r="O1180" i="8" s="1" a="1"/>
  <c r="O1180" i="8" s="1"/>
  <c r="J1180" i="8" a="1"/>
  <c r="J1180" i="8"/>
  <c r="M1180" i="8"/>
  <c r="N1180" i="8"/>
  <c r="G1181" i="8" a="1"/>
  <c r="G1181" i="8" s="1"/>
  <c r="H1181" i="8" a="1"/>
  <c r="H1181" i="8" s="1"/>
  <c r="O1181" i="8" s="1" a="1"/>
  <c r="O1181" i="8" s="1"/>
  <c r="J1181" i="8" a="1"/>
  <c r="J1181" i="8"/>
  <c r="N1181" i="8" s="1"/>
  <c r="M1181" i="8"/>
  <c r="G1182" i="8" a="1"/>
  <c r="G1182" i="8" s="1"/>
  <c r="H1182" i="8" a="1"/>
  <c r="H1182" i="8" s="1"/>
  <c r="J1182" i="8" a="1"/>
  <c r="J1182" i="8"/>
  <c r="N1182" i="8" s="1"/>
  <c r="G1183" i="8" a="1"/>
  <c r="G1183" i="8" s="1"/>
  <c r="H1183" i="8" a="1"/>
  <c r="H1183" i="8" s="1"/>
  <c r="J1183" i="8" a="1"/>
  <c r="J1183" i="8" s="1"/>
  <c r="N1183" i="8" s="1"/>
  <c r="G1184" i="8" a="1"/>
  <c r="G1184" i="8"/>
  <c r="H1184" i="8" a="1"/>
  <c r="H1184" i="8" s="1"/>
  <c r="O1184" i="8" s="1" a="1"/>
  <c r="O1184" i="8" s="1"/>
  <c r="J1184" i="8" a="1"/>
  <c r="J1184" i="8" s="1"/>
  <c r="N1184" i="8" s="1"/>
  <c r="G1185" i="8" a="1"/>
  <c r="G1185" i="8" s="1"/>
  <c r="H1185" i="8" a="1"/>
  <c r="H1185" i="8" s="1"/>
  <c r="J1185" i="8" a="1"/>
  <c r="J1185" i="8"/>
  <c r="N1185" i="8" s="1"/>
  <c r="G1186" i="8" a="1"/>
  <c r="G1186" i="8" s="1"/>
  <c r="H1186" i="8" a="1"/>
  <c r="H1186" i="8" s="1"/>
  <c r="J1186" i="8" a="1"/>
  <c r="J1186" i="8" s="1"/>
  <c r="N1186" i="8" s="1"/>
  <c r="G1187" i="8" a="1"/>
  <c r="G1187" i="8" s="1"/>
  <c r="L1187" i="8" s="1"/>
  <c r="H1187" i="8" a="1"/>
  <c r="H1187" i="8"/>
  <c r="J1187" i="8" a="1"/>
  <c r="J1187" i="8"/>
  <c r="N1187" i="8"/>
  <c r="G1188" i="8" a="1"/>
  <c r="G1188" i="8"/>
  <c r="I1188" i="8" s="1" a="1"/>
  <c r="I1188" i="8" s="1"/>
  <c r="K1188" i="8" s="1"/>
  <c r="H1188" i="8" a="1"/>
  <c r="H1188" i="8" s="1"/>
  <c r="M1188" i="8" s="1"/>
  <c r="J1188" i="8" a="1"/>
  <c r="J1188" i="8" s="1"/>
  <c r="N1188" i="8" s="1"/>
  <c r="G1189" i="8" a="1"/>
  <c r="G1189" i="8"/>
  <c r="H1189" i="8" a="1"/>
  <c r="H1189" i="8" s="1"/>
  <c r="J1189" i="8" a="1"/>
  <c r="J1189" i="8"/>
  <c r="N1189" i="8" s="1"/>
  <c r="G1190" i="8" a="1"/>
  <c r="G1190" i="8" s="1"/>
  <c r="L1190" i="8" s="1"/>
  <c r="H1190" i="8" a="1"/>
  <c r="H1190" i="8"/>
  <c r="I1190" i="8" a="1"/>
  <c r="I1190" i="8" s="1"/>
  <c r="K1190" i="8" s="1"/>
  <c r="J1190" i="8" a="1"/>
  <c r="J1190" i="8" s="1"/>
  <c r="N1190" i="8" s="1"/>
  <c r="G1191" i="8" a="1"/>
  <c r="G1191" i="8" s="1"/>
  <c r="I1191" i="8" s="1" a="1"/>
  <c r="I1191" i="8" s="1"/>
  <c r="K1191" i="8" s="1"/>
  <c r="H1191" i="8" a="1"/>
  <c r="H1191" i="8" s="1"/>
  <c r="J1191" i="8" a="1"/>
  <c r="J1191" i="8" s="1"/>
  <c r="N1191" i="8"/>
  <c r="G1192" i="8" a="1"/>
  <c r="G1192" i="8" s="1"/>
  <c r="I1192" i="8" s="1" a="1"/>
  <c r="I1192" i="8" s="1"/>
  <c r="K1192" i="8" s="1"/>
  <c r="H1192" i="8" a="1"/>
  <c r="H1192" i="8" s="1"/>
  <c r="J1192" i="8" a="1"/>
  <c r="J1192" i="8" s="1"/>
  <c r="N1192" i="8" s="1"/>
  <c r="L1192" i="8"/>
  <c r="G1193" i="8" a="1"/>
  <c r="G1193" i="8" s="1"/>
  <c r="H1193" i="8" a="1"/>
  <c r="H1193" i="8"/>
  <c r="O1193" i="8" s="1" a="1"/>
  <c r="O1193" i="8" s="1"/>
  <c r="J1193" i="8" a="1"/>
  <c r="J1193" i="8" s="1"/>
  <c r="N1193" i="8" s="1"/>
  <c r="M1193" i="8"/>
  <c r="G1194" i="8" a="1"/>
  <c r="G1194" i="8" s="1"/>
  <c r="H1194" i="8" a="1"/>
  <c r="H1194" i="8" s="1"/>
  <c r="J1194" i="8" a="1"/>
  <c r="J1194" i="8"/>
  <c r="N1194" i="8" s="1"/>
  <c r="G1195" i="8" a="1"/>
  <c r="G1195" i="8"/>
  <c r="H1195" i="8" a="1"/>
  <c r="H1195" i="8" s="1"/>
  <c r="O1195" i="8" s="1" a="1"/>
  <c r="O1195" i="8" s="1"/>
  <c r="J1195" i="8" a="1"/>
  <c r="J1195" i="8" s="1"/>
  <c r="N1195" i="8" s="1"/>
  <c r="M1195" i="8"/>
  <c r="G1196" i="8" a="1"/>
  <c r="G1196" i="8"/>
  <c r="I1196" i="8" s="1" a="1"/>
  <c r="I1196" i="8" s="1"/>
  <c r="H1196" i="8" a="1"/>
  <c r="H1196" i="8" s="1"/>
  <c r="J1196" i="8" a="1"/>
  <c r="J1196" i="8"/>
  <c r="N1196" i="8" s="1"/>
  <c r="K1196" i="8"/>
  <c r="M1196" i="8"/>
  <c r="O1196" i="8" a="1"/>
  <c r="O1196" i="8" s="1"/>
  <c r="G1197" i="8" a="1"/>
  <c r="G1197" i="8"/>
  <c r="L1197" i="8" s="1"/>
  <c r="H1197" i="8" a="1"/>
  <c r="H1197" i="8" s="1"/>
  <c r="I1197" i="8" a="1"/>
  <c r="I1197" i="8" s="1"/>
  <c r="K1197" i="8" s="1"/>
  <c r="J1197" i="8" a="1"/>
  <c r="J1197" i="8" s="1"/>
  <c r="N1197" i="8" s="1"/>
  <c r="G1198" i="8" a="1"/>
  <c r="G1198" i="8"/>
  <c r="H1198" i="8" a="1"/>
  <c r="H1198" i="8" s="1"/>
  <c r="J1198" i="8" a="1"/>
  <c r="J1198" i="8" s="1"/>
  <c r="N1198" i="8" s="1"/>
  <c r="G1199" i="8" a="1"/>
  <c r="G1199" i="8"/>
  <c r="I1199" i="8" s="1" a="1"/>
  <c r="I1199" i="8" s="1"/>
  <c r="K1199" i="8" s="1"/>
  <c r="H1199" i="8" a="1"/>
  <c r="H1199" i="8" s="1"/>
  <c r="M1199" i="8" s="1"/>
  <c r="J1199" i="8" a="1"/>
  <c r="J1199" i="8"/>
  <c r="N1199" i="8" s="1"/>
  <c r="G1200" i="8" a="1"/>
  <c r="G1200" i="8" s="1"/>
  <c r="H1200" i="8" a="1"/>
  <c r="H1200" i="8" s="1"/>
  <c r="J1200" i="8" a="1"/>
  <c r="J1200" i="8" s="1"/>
  <c r="N1200" i="8" s="1"/>
  <c r="G1201" i="8" a="1"/>
  <c r="G1201" i="8" s="1"/>
  <c r="H1201" i="8" a="1"/>
  <c r="H1201" i="8" s="1"/>
  <c r="J1201" i="8" a="1"/>
  <c r="J1201" i="8" s="1"/>
  <c r="N1201" i="8" s="1"/>
  <c r="G1202" i="8" a="1"/>
  <c r="G1202" i="8"/>
  <c r="H1202" i="8" a="1"/>
  <c r="H1202" i="8"/>
  <c r="J1202" i="8" a="1"/>
  <c r="J1202" i="8" s="1"/>
  <c r="N1202" i="8" s="1"/>
  <c r="G1203" i="8" a="1"/>
  <c r="G1203" i="8" s="1"/>
  <c r="I1203" i="8" s="1" a="1"/>
  <c r="I1203" i="8" s="1"/>
  <c r="H1203" i="8" a="1"/>
  <c r="H1203" i="8" s="1"/>
  <c r="O1203" i="8" s="1" a="1"/>
  <c r="O1203" i="8" s="1"/>
  <c r="J1203" i="8" a="1"/>
  <c r="J1203" i="8" s="1"/>
  <c r="N1203" i="8" s="1"/>
  <c r="K1203" i="8"/>
  <c r="L1203" i="8"/>
  <c r="G1204" i="8" a="1"/>
  <c r="G1204" i="8" s="1"/>
  <c r="H1204" i="8" a="1"/>
  <c r="H1204" i="8" s="1"/>
  <c r="J1204" i="8" a="1"/>
  <c r="J1204" i="8"/>
  <c r="N1204" i="8" s="1"/>
  <c r="G1205" i="8" a="1"/>
  <c r="G1205" i="8" s="1"/>
  <c r="H1205" i="8" a="1"/>
  <c r="H1205" i="8"/>
  <c r="J1205" i="8" a="1"/>
  <c r="J1205" i="8" s="1"/>
  <c r="N1205" i="8" s="1"/>
  <c r="G1206" i="8" a="1"/>
  <c r="G1206" i="8"/>
  <c r="H1206" i="8" a="1"/>
  <c r="H1206" i="8" s="1"/>
  <c r="J1206" i="8" a="1"/>
  <c r="J1206" i="8"/>
  <c r="N1206" i="8"/>
  <c r="G1207" i="8" a="1"/>
  <c r="G1207" i="8"/>
  <c r="I1207" i="8" s="1" a="1"/>
  <c r="H1207" i="8" a="1"/>
  <c r="H1207" i="8" s="1"/>
  <c r="I1207" i="8"/>
  <c r="K1207" i="8" s="1"/>
  <c r="J1207" i="8" a="1"/>
  <c r="J1207" i="8"/>
  <c r="N1207" i="8" s="1"/>
  <c r="L1207" i="8"/>
  <c r="G1208" i="8" a="1"/>
  <c r="G1208" i="8" s="1"/>
  <c r="H1208" i="8" a="1"/>
  <c r="H1208" i="8" s="1"/>
  <c r="J1208" i="8" a="1"/>
  <c r="J1208" i="8" s="1"/>
  <c r="N1208" i="8" s="1"/>
  <c r="G1209" i="8" a="1"/>
  <c r="G1209" i="8" s="1"/>
  <c r="H1209" i="8" a="1"/>
  <c r="H1209" i="8" s="1"/>
  <c r="J1209" i="8" a="1"/>
  <c r="J1209" i="8" s="1"/>
  <c r="N1209" i="8" s="1"/>
  <c r="G1210" i="8" a="1"/>
  <c r="G1210" i="8" s="1"/>
  <c r="H1210" i="8" a="1"/>
  <c r="H1210" i="8"/>
  <c r="J1210" i="8" a="1"/>
  <c r="J1210" i="8"/>
  <c r="N1210" i="8" s="1"/>
  <c r="G1211" i="8" a="1"/>
  <c r="G1211" i="8" s="1"/>
  <c r="I1211" i="8" s="1" a="1"/>
  <c r="I1211" i="8" s="1"/>
  <c r="H1211" i="8" a="1"/>
  <c r="H1211" i="8"/>
  <c r="O1211" i="8" s="1" a="1"/>
  <c r="O1211" i="8" s="1"/>
  <c r="J1211" i="8" a="1"/>
  <c r="J1211" i="8" s="1"/>
  <c r="N1211" i="8" s="1"/>
  <c r="K1211" i="8"/>
  <c r="L1211" i="8"/>
  <c r="M1211" i="8"/>
  <c r="G1212" i="8" a="1"/>
  <c r="G1212" i="8"/>
  <c r="H1212" i="8" a="1"/>
  <c r="H1212" i="8"/>
  <c r="M1212" i="8" s="1"/>
  <c r="J1212" i="8" a="1"/>
  <c r="J1212" i="8" s="1"/>
  <c r="N1212" i="8" s="1"/>
  <c r="O1212" i="8" a="1"/>
  <c r="O1212" i="8" s="1"/>
  <c r="G1213" i="8" a="1"/>
  <c r="G1213" i="8" s="1"/>
  <c r="H1213" i="8" a="1"/>
  <c r="H1213" i="8"/>
  <c r="J1213" i="8" a="1"/>
  <c r="J1213" i="8" s="1"/>
  <c r="N1213" i="8" s="1"/>
  <c r="G1214" i="8" a="1"/>
  <c r="G1214" i="8" s="1"/>
  <c r="H1214" i="8" a="1"/>
  <c r="H1214" i="8" s="1"/>
  <c r="J1214" i="8" a="1"/>
  <c r="J1214" i="8" s="1"/>
  <c r="N1214" i="8" s="1"/>
  <c r="G1215" i="8" a="1"/>
  <c r="G1215" i="8" s="1"/>
  <c r="H1215" i="8" a="1"/>
  <c r="H1215" i="8" s="1"/>
  <c r="O1215" i="8" s="1" a="1"/>
  <c r="O1215" i="8" s="1"/>
  <c r="J1215" i="8" a="1"/>
  <c r="J1215" i="8" s="1"/>
  <c r="N1215" i="8" s="1"/>
  <c r="G1216" i="8" a="1"/>
  <c r="G1216" i="8" s="1"/>
  <c r="H1216" i="8" a="1"/>
  <c r="H1216" i="8" s="1"/>
  <c r="J1216" i="8" a="1"/>
  <c r="J1216" i="8" s="1"/>
  <c r="N1216" i="8" s="1"/>
  <c r="G1217" i="8" a="1"/>
  <c r="G1217" i="8" s="1"/>
  <c r="L1217" i="8" s="1"/>
  <c r="H1217" i="8" a="1"/>
  <c r="H1217" i="8" s="1"/>
  <c r="M1217" i="8" s="1"/>
  <c r="I1217" i="8" a="1"/>
  <c r="I1217" i="8" s="1"/>
  <c r="K1217" i="8" s="1"/>
  <c r="J1217" i="8" a="1"/>
  <c r="J1217" i="8"/>
  <c r="N1217" i="8"/>
  <c r="O1217" i="8" a="1"/>
  <c r="O1217" i="8" s="1"/>
  <c r="G1218" i="8" a="1"/>
  <c r="G1218" i="8" s="1"/>
  <c r="H1218" i="8" a="1"/>
  <c r="H1218" i="8" s="1"/>
  <c r="J1218" i="8" a="1"/>
  <c r="J1218" i="8" s="1"/>
  <c r="N1218" i="8" s="1"/>
  <c r="G1219" i="8" a="1"/>
  <c r="G1219" i="8"/>
  <c r="L1219" i="8" s="1"/>
  <c r="H1219" i="8" a="1"/>
  <c r="H1219" i="8" s="1"/>
  <c r="J1219" i="8" a="1"/>
  <c r="J1219" i="8" s="1"/>
  <c r="N1219" i="8" s="1"/>
  <c r="G1220" i="8" a="1"/>
  <c r="G1220" i="8" s="1"/>
  <c r="H1220" i="8" a="1"/>
  <c r="H1220" i="8" s="1"/>
  <c r="J1220" i="8" a="1"/>
  <c r="J1220" i="8" s="1"/>
  <c r="M1220" i="8"/>
  <c r="N1220" i="8"/>
  <c r="O1220" i="8" a="1"/>
  <c r="O1220" i="8" s="1"/>
  <c r="G1221" i="8" a="1"/>
  <c r="G1221" i="8" s="1"/>
  <c r="I1221" i="8" s="1" a="1"/>
  <c r="I1221" i="8" s="1"/>
  <c r="K1221" i="8" s="1"/>
  <c r="H1221" i="8" a="1"/>
  <c r="H1221" i="8"/>
  <c r="M1221" i="8" s="1"/>
  <c r="J1221" i="8" a="1"/>
  <c r="J1221" i="8" s="1"/>
  <c r="N1221" i="8" s="1"/>
  <c r="L1221" i="8"/>
  <c r="O1221" i="8" a="1"/>
  <c r="O1221" i="8" s="1"/>
  <c r="G1222" i="8" a="1"/>
  <c r="G1222" i="8" s="1"/>
  <c r="H1222" i="8" a="1"/>
  <c r="H1222" i="8"/>
  <c r="J1222" i="8" a="1"/>
  <c r="J1222" i="8" s="1"/>
  <c r="N1222" i="8" s="1"/>
  <c r="M1222" i="8"/>
  <c r="O1222" i="8" a="1"/>
  <c r="O1222" i="8" s="1"/>
  <c r="G1223" i="8" a="1"/>
  <c r="G1223" i="8"/>
  <c r="L1223" i="8" s="1"/>
  <c r="H1223" i="8" a="1"/>
  <c r="H1223" i="8" s="1"/>
  <c r="M1223" i="8" s="1"/>
  <c r="J1223" i="8" a="1"/>
  <c r="J1223" i="8" s="1"/>
  <c r="N1223" i="8" s="1"/>
  <c r="O1223" i="8" a="1"/>
  <c r="O1223" i="8" s="1"/>
  <c r="G1224" i="8" a="1"/>
  <c r="G1224" i="8"/>
  <c r="H1224" i="8" a="1"/>
  <c r="H1224" i="8" s="1"/>
  <c r="O1224" i="8" s="1" a="1"/>
  <c r="O1224" i="8" s="1"/>
  <c r="J1224" i="8" a="1"/>
  <c r="J1224" i="8" s="1"/>
  <c r="N1224" i="8" s="1"/>
  <c r="M1224" i="8"/>
  <c r="G1225" i="8" a="1"/>
  <c r="G1225" i="8" s="1"/>
  <c r="I1225" i="8" s="1" a="1"/>
  <c r="I1225" i="8" s="1"/>
  <c r="K1225" i="8" s="1"/>
  <c r="H1225" i="8" a="1"/>
  <c r="H1225" i="8" s="1"/>
  <c r="J1225" i="8" a="1"/>
  <c r="J1225" i="8" s="1"/>
  <c r="N1225" i="8" s="1"/>
  <c r="L1225" i="8"/>
  <c r="G1226" i="8" a="1"/>
  <c r="G1226" i="8" s="1"/>
  <c r="L1226" i="8" s="1"/>
  <c r="H1226" i="8" a="1"/>
  <c r="H1226" i="8"/>
  <c r="O1226" i="8" s="1" a="1"/>
  <c r="O1226" i="8" s="1"/>
  <c r="I1226" i="8" a="1"/>
  <c r="I1226" i="8" s="1"/>
  <c r="K1226" i="8" s="1"/>
  <c r="J1226" i="8" a="1"/>
  <c r="J1226" i="8" s="1"/>
  <c r="N1226" i="8" s="1"/>
  <c r="G1227" i="8" a="1"/>
  <c r="G1227" i="8" s="1"/>
  <c r="H1227" i="8" a="1"/>
  <c r="H1227" i="8" s="1"/>
  <c r="J1227" i="8" a="1"/>
  <c r="J1227" i="8"/>
  <c r="N1227" i="8" s="1"/>
  <c r="G1228" i="8" a="1"/>
  <c r="G1228" i="8" s="1"/>
  <c r="H1228" i="8" a="1"/>
  <c r="H1228" i="8" s="1"/>
  <c r="M1228" i="8" s="1"/>
  <c r="J1228" i="8" a="1"/>
  <c r="J1228" i="8" s="1"/>
  <c r="N1228" i="8" s="1"/>
  <c r="O1228" i="8" a="1"/>
  <c r="O1228" i="8" s="1"/>
  <c r="G1229" i="8" a="1"/>
  <c r="G1229" i="8" s="1"/>
  <c r="H1229" i="8" a="1"/>
  <c r="H1229" i="8" s="1"/>
  <c r="J1229" i="8" a="1"/>
  <c r="J1229" i="8" s="1"/>
  <c r="N1229" i="8" s="1"/>
  <c r="G1230" i="8" a="1"/>
  <c r="G1230" i="8" s="1"/>
  <c r="H1230" i="8" a="1"/>
  <c r="H1230" i="8"/>
  <c r="J1230" i="8" a="1"/>
  <c r="J1230" i="8" s="1"/>
  <c r="N1230" i="8" s="1"/>
  <c r="G1231" i="8" a="1"/>
  <c r="G1231" i="8" s="1"/>
  <c r="H1231" i="8" a="1"/>
  <c r="H1231" i="8" s="1"/>
  <c r="J1231" i="8" a="1"/>
  <c r="J1231" i="8" s="1"/>
  <c r="N1231" i="8" s="1"/>
  <c r="G1232" i="8" a="1"/>
  <c r="G1232" i="8"/>
  <c r="H1232" i="8" a="1"/>
  <c r="H1232" i="8"/>
  <c r="J1232" i="8" a="1"/>
  <c r="J1232" i="8"/>
  <c r="N1232" i="8" s="1"/>
  <c r="G1233" i="8" a="1"/>
  <c r="G1233" i="8" s="1"/>
  <c r="H1233" i="8" a="1"/>
  <c r="H1233" i="8" s="1"/>
  <c r="J1233" i="8" a="1"/>
  <c r="J1233" i="8" s="1"/>
  <c r="N1233" i="8" s="1"/>
  <c r="G1234" i="8" a="1"/>
  <c r="G1234" i="8"/>
  <c r="L1234" i="8" s="1"/>
  <c r="H1234" i="8" a="1"/>
  <c r="H1234" i="8"/>
  <c r="J1234" i="8" a="1"/>
  <c r="J1234" i="8" s="1"/>
  <c r="N1234" i="8" s="1"/>
  <c r="G1235" i="8" a="1"/>
  <c r="G1235" i="8" s="1"/>
  <c r="I1235" i="8" s="1" a="1"/>
  <c r="I1235" i="8" s="1"/>
  <c r="K1235" i="8" s="1"/>
  <c r="H1235" i="8" a="1"/>
  <c r="H1235" i="8" s="1"/>
  <c r="J1235" i="8" a="1"/>
  <c r="J1235" i="8" s="1"/>
  <c r="N1235" i="8" s="1"/>
  <c r="G1236" i="8" a="1"/>
  <c r="G1236" i="8" s="1"/>
  <c r="H1236" i="8" a="1"/>
  <c r="H1236" i="8" s="1"/>
  <c r="O1236" i="8" s="1" a="1"/>
  <c r="O1236" i="8" s="1"/>
  <c r="J1236" i="8" a="1"/>
  <c r="J1236" i="8" s="1"/>
  <c r="N1236" i="8" s="1"/>
  <c r="M1236" i="8"/>
  <c r="G1237" i="8" a="1"/>
  <c r="G1237" i="8" s="1"/>
  <c r="H1237" i="8" a="1"/>
  <c r="H1237" i="8" s="1"/>
  <c r="O1237" i="8" s="1" a="1"/>
  <c r="O1237" i="8" s="1"/>
  <c r="J1237" i="8" a="1"/>
  <c r="J1237" i="8" s="1"/>
  <c r="N1237" i="8" s="1"/>
  <c r="M1237" i="8"/>
  <c r="G1238" i="8" a="1"/>
  <c r="G1238" i="8" s="1"/>
  <c r="H1238" i="8" a="1"/>
  <c r="H1238" i="8" s="1"/>
  <c r="J1238" i="8" a="1"/>
  <c r="J1238" i="8" s="1"/>
  <c r="N1238" i="8" s="1"/>
  <c r="G1239" i="8" a="1"/>
  <c r="G1239" i="8" s="1"/>
  <c r="H1239" i="8" a="1"/>
  <c r="H1239" i="8" s="1"/>
  <c r="O1239" i="8" s="1" a="1"/>
  <c r="O1239" i="8" s="1"/>
  <c r="J1239" i="8" a="1"/>
  <c r="J1239" i="8" s="1"/>
  <c r="N1239" i="8"/>
  <c r="G1240" i="8" a="1"/>
  <c r="G1240" i="8" s="1"/>
  <c r="H1240" i="8" a="1"/>
  <c r="H1240" i="8"/>
  <c r="J1240" i="8" a="1"/>
  <c r="J1240" i="8"/>
  <c r="N1240" i="8" s="1"/>
  <c r="G1241" i="8" a="1"/>
  <c r="G1241" i="8" s="1"/>
  <c r="I1241" i="8" s="1" a="1"/>
  <c r="I1241" i="8" s="1"/>
  <c r="K1241" i="8" s="1"/>
  <c r="H1241" i="8" a="1"/>
  <c r="H1241" i="8"/>
  <c r="J1241" i="8" a="1"/>
  <c r="J1241" i="8" s="1"/>
  <c r="N1241" i="8" s="1"/>
  <c r="L1241" i="8"/>
  <c r="G1242" i="8" a="1"/>
  <c r="G1242" i="8" s="1"/>
  <c r="H1242" i="8" a="1"/>
  <c r="H1242" i="8"/>
  <c r="J1242" i="8" a="1"/>
  <c r="J1242" i="8" s="1"/>
  <c r="N1242" i="8" s="1"/>
  <c r="G1243" i="8" a="1"/>
  <c r="G1243" i="8" s="1"/>
  <c r="I1243" i="8" s="1" a="1"/>
  <c r="I1243" i="8" s="1"/>
  <c r="H1243" i="8" a="1"/>
  <c r="H1243" i="8" s="1"/>
  <c r="M1243" i="8" s="1"/>
  <c r="J1243" i="8" a="1"/>
  <c r="J1243" i="8"/>
  <c r="N1243" i="8" s="1"/>
  <c r="K1243" i="8"/>
  <c r="G1244" i="8" a="1"/>
  <c r="G1244" i="8" s="1"/>
  <c r="H1244" i="8" a="1"/>
  <c r="H1244" i="8" s="1"/>
  <c r="J1244" i="8" a="1"/>
  <c r="J1244" i="8" s="1"/>
  <c r="N1244" i="8" s="1"/>
  <c r="G1245" i="8" a="1"/>
  <c r="G1245" i="8" s="1"/>
  <c r="H1245" i="8" a="1"/>
  <c r="H1245" i="8"/>
  <c r="M1245" i="8" s="1"/>
  <c r="J1245" i="8" a="1"/>
  <c r="J1245" i="8" s="1"/>
  <c r="N1245" i="8" s="1"/>
  <c r="O1245" i="8" a="1"/>
  <c r="O1245" i="8" s="1"/>
  <c r="G1246" i="8" a="1"/>
  <c r="G1246" i="8" s="1"/>
  <c r="I1246" i="8" s="1" a="1"/>
  <c r="I1246" i="8" s="1"/>
  <c r="K1246" i="8" s="1"/>
  <c r="H1246" i="8" a="1"/>
  <c r="H1246" i="8" s="1"/>
  <c r="J1246" i="8" a="1"/>
  <c r="J1246" i="8" s="1"/>
  <c r="N1246" i="8" s="1"/>
  <c r="G1247" i="8" a="1"/>
  <c r="G1247" i="8" s="1"/>
  <c r="H1247" i="8" a="1"/>
  <c r="H1247" i="8" s="1"/>
  <c r="J1247" i="8" a="1"/>
  <c r="J1247" i="8" s="1"/>
  <c r="N1247" i="8" s="1"/>
  <c r="G1248" i="8" a="1"/>
  <c r="G1248" i="8" s="1"/>
  <c r="H1248" i="8" a="1"/>
  <c r="H1248" i="8" s="1"/>
  <c r="J1248" i="8" a="1"/>
  <c r="J1248" i="8" s="1"/>
  <c r="N1248" i="8" s="1"/>
  <c r="G1249" i="8" a="1"/>
  <c r="G1249" i="8" s="1"/>
  <c r="H1249" i="8" a="1"/>
  <c r="H1249" i="8"/>
  <c r="J1249" i="8" a="1"/>
  <c r="J1249" i="8" s="1"/>
  <c r="N1249" i="8" s="1"/>
  <c r="G1250" i="8" a="1"/>
  <c r="G1250" i="8"/>
  <c r="H1250" i="8" a="1"/>
  <c r="H1250" i="8"/>
  <c r="J1250" i="8" a="1"/>
  <c r="J1250" i="8" s="1"/>
  <c r="N1250" i="8" s="1"/>
  <c r="G1251" i="8" a="1"/>
  <c r="G1251" i="8" s="1"/>
  <c r="H1251" i="8" a="1"/>
  <c r="H1251" i="8" s="1"/>
  <c r="J1251" i="8" a="1"/>
  <c r="J1251" i="8" s="1"/>
  <c r="N1251" i="8" s="1"/>
  <c r="G1252" i="8" a="1"/>
  <c r="G1252" i="8" s="1"/>
  <c r="H1252" i="8" a="1"/>
  <c r="H1252" i="8" s="1"/>
  <c r="J1252" i="8" a="1"/>
  <c r="J1252" i="8" s="1"/>
  <c r="N1252" i="8" s="1"/>
  <c r="G1253" i="8" a="1"/>
  <c r="G1253" i="8" s="1"/>
  <c r="L1253" i="8" s="1"/>
  <c r="H1253" i="8" a="1"/>
  <c r="H1253" i="8" s="1"/>
  <c r="M1253" i="8" s="1"/>
  <c r="J1253" i="8" a="1"/>
  <c r="J1253" i="8" s="1"/>
  <c r="N1253" i="8"/>
  <c r="G1254" i="8" a="1"/>
  <c r="G1254" i="8" s="1"/>
  <c r="I1254" i="8" s="1" a="1"/>
  <c r="I1254" i="8" s="1"/>
  <c r="H1254" i="8" a="1"/>
  <c r="H1254" i="8"/>
  <c r="O1254" i="8" s="1" a="1"/>
  <c r="O1254" i="8" s="1"/>
  <c r="J1254" i="8" a="1"/>
  <c r="J1254" i="8" s="1"/>
  <c r="N1254" i="8" s="1"/>
  <c r="K1254" i="8"/>
  <c r="G1255" i="8" a="1"/>
  <c r="G1255" i="8" s="1"/>
  <c r="I1255" i="8" s="1" a="1"/>
  <c r="I1255" i="8" s="1"/>
  <c r="K1255" i="8" s="1"/>
  <c r="H1255" i="8" a="1"/>
  <c r="H1255" i="8" s="1"/>
  <c r="J1255" i="8" a="1"/>
  <c r="J1255" i="8"/>
  <c r="N1255" i="8" s="1"/>
  <c r="L1255" i="8"/>
  <c r="G1256" i="8" a="1"/>
  <c r="G1256" i="8" s="1"/>
  <c r="H1256" i="8" a="1"/>
  <c r="H1256" i="8"/>
  <c r="M1256" i="8" s="1"/>
  <c r="J1256" i="8" a="1"/>
  <c r="J1256" i="8" s="1"/>
  <c r="N1256" i="8" s="1"/>
  <c r="G1257" i="8" a="1"/>
  <c r="G1257" i="8" s="1"/>
  <c r="I1257" i="8" s="1" a="1"/>
  <c r="I1257" i="8" s="1"/>
  <c r="K1257" i="8" s="1"/>
  <c r="H1257" i="8" a="1"/>
  <c r="H1257" i="8"/>
  <c r="J1257" i="8" a="1"/>
  <c r="J1257" i="8" s="1"/>
  <c r="N1257" i="8"/>
  <c r="G1258" i="8" a="1"/>
  <c r="G1258" i="8" s="1"/>
  <c r="H1258" i="8" a="1"/>
  <c r="H1258" i="8" s="1"/>
  <c r="J1258" i="8" a="1"/>
  <c r="J1258" i="8" s="1"/>
  <c r="N1258" i="8" s="1"/>
  <c r="G1259" i="8" a="1"/>
  <c r="G1259" i="8" s="1"/>
  <c r="H1259" i="8" a="1"/>
  <c r="H1259" i="8"/>
  <c r="J1259" i="8" a="1"/>
  <c r="J1259" i="8" s="1"/>
  <c r="N1259" i="8" s="1"/>
  <c r="G1260" i="8" a="1"/>
  <c r="G1260" i="8"/>
  <c r="L1260" i="8" s="1"/>
  <c r="H1260" i="8" a="1"/>
  <c r="H1260" i="8"/>
  <c r="M1260" i="8" s="1"/>
  <c r="I1260" i="8" a="1"/>
  <c r="I1260" i="8" s="1"/>
  <c r="K1260" i="8" s="1"/>
  <c r="J1260" i="8" a="1"/>
  <c r="J1260" i="8" s="1"/>
  <c r="N1260" i="8" s="1"/>
  <c r="G1261" i="8" a="1"/>
  <c r="G1261" i="8"/>
  <c r="H1261" i="8" a="1"/>
  <c r="H1261" i="8" s="1"/>
  <c r="J1261" i="8" a="1"/>
  <c r="J1261" i="8" s="1"/>
  <c r="N1261" i="8" s="1"/>
  <c r="G1262" i="8" a="1"/>
  <c r="G1262" i="8" s="1"/>
  <c r="H1262" i="8" a="1"/>
  <c r="H1262" i="8"/>
  <c r="J1262" i="8" a="1"/>
  <c r="J1262" i="8" s="1"/>
  <c r="N1262" i="8" s="1"/>
  <c r="M1262" i="8"/>
  <c r="O1262" i="8" a="1"/>
  <c r="O1262" i="8" s="1"/>
  <c r="G1263" i="8" a="1"/>
  <c r="G1263" i="8" s="1"/>
  <c r="I1263" i="8" s="1" a="1"/>
  <c r="I1263" i="8" s="1"/>
  <c r="K1263" i="8" s="1"/>
  <c r="H1263" i="8" a="1"/>
  <c r="H1263" i="8"/>
  <c r="J1263" i="8" a="1"/>
  <c r="J1263" i="8" s="1"/>
  <c r="N1263" i="8" s="1"/>
  <c r="L1263" i="8"/>
  <c r="G1264" i="8" a="1"/>
  <c r="G1264" i="8" s="1"/>
  <c r="L1264" i="8" s="1"/>
  <c r="H1264" i="8" a="1"/>
  <c r="H1264" i="8"/>
  <c r="O1264" i="8" s="1" a="1"/>
  <c r="O1264" i="8" s="1"/>
  <c r="I1264" i="8" a="1"/>
  <c r="I1264" i="8" s="1"/>
  <c r="K1264" i="8" s="1"/>
  <c r="J1264" i="8" a="1"/>
  <c r="J1264" i="8" s="1"/>
  <c r="N1264" i="8" s="1"/>
  <c r="G1265" i="8" a="1"/>
  <c r="G1265" i="8" s="1"/>
  <c r="H1265" i="8" a="1"/>
  <c r="H1265" i="8" s="1"/>
  <c r="M1265" i="8" s="1"/>
  <c r="J1265" i="8" a="1"/>
  <c r="J1265" i="8"/>
  <c r="N1265" i="8" s="1"/>
  <c r="G1266" i="8" a="1"/>
  <c r="G1266" i="8" s="1"/>
  <c r="H1266" i="8" a="1"/>
  <c r="H1266" i="8" s="1"/>
  <c r="I1266" i="8" a="1"/>
  <c r="I1266" i="8" s="1"/>
  <c r="K1266" i="8" s="1"/>
  <c r="J1266" i="8" a="1"/>
  <c r="J1266" i="8" s="1"/>
  <c r="N1266" i="8" s="1"/>
  <c r="L1266" i="8"/>
  <c r="G1267" i="8" a="1"/>
  <c r="G1267" i="8"/>
  <c r="L1267" i="8" s="1"/>
  <c r="H1267" i="8" a="1"/>
  <c r="H1267" i="8" s="1"/>
  <c r="I1267" i="8" a="1"/>
  <c r="I1267" i="8" s="1"/>
  <c r="K1267" i="8" s="1"/>
  <c r="J1267" i="8" a="1"/>
  <c r="J1267" i="8"/>
  <c r="N1267" i="8" s="1"/>
  <c r="G1268" i="8" a="1"/>
  <c r="G1268" i="8" s="1"/>
  <c r="L1268" i="8" s="1"/>
  <c r="H1268" i="8" a="1"/>
  <c r="H1268" i="8"/>
  <c r="J1268" i="8" a="1"/>
  <c r="J1268" i="8" s="1"/>
  <c r="N1268" i="8" s="1"/>
  <c r="G1269" i="8" a="1"/>
  <c r="G1269" i="8"/>
  <c r="H1269" i="8" a="1"/>
  <c r="H1269" i="8" s="1"/>
  <c r="J1269" i="8" a="1"/>
  <c r="J1269" i="8" s="1"/>
  <c r="N1269" i="8" s="1"/>
  <c r="G1270" i="8" a="1"/>
  <c r="G1270" i="8" s="1"/>
  <c r="L1270" i="8" s="1"/>
  <c r="H1270" i="8" a="1"/>
  <c r="H1270" i="8"/>
  <c r="O1270" i="8" s="1" a="1"/>
  <c r="O1270" i="8" s="1"/>
  <c r="J1270" i="8" a="1"/>
  <c r="J1270" i="8" s="1"/>
  <c r="N1270" i="8" s="1"/>
  <c r="G1271" i="8" a="1"/>
  <c r="G1271" i="8" s="1"/>
  <c r="H1271" i="8" a="1"/>
  <c r="H1271" i="8" s="1"/>
  <c r="J1271" i="8" a="1"/>
  <c r="J1271" i="8" s="1"/>
  <c r="N1271" i="8" s="1"/>
  <c r="G1272" i="8" a="1"/>
  <c r="G1272" i="8" s="1"/>
  <c r="L1272" i="8" s="1"/>
  <c r="H1272" i="8" a="1"/>
  <c r="H1272" i="8"/>
  <c r="I1272" i="8" a="1"/>
  <c r="I1272" i="8" s="1"/>
  <c r="K1272" i="8" s="1"/>
  <c r="J1272" i="8" a="1"/>
  <c r="J1272" i="8" s="1"/>
  <c r="N1272" i="8" s="1"/>
  <c r="G1273" i="8" a="1"/>
  <c r="G1273" i="8"/>
  <c r="H1273" i="8" a="1"/>
  <c r="H1273" i="8" s="1"/>
  <c r="O1273" i="8" s="1" a="1"/>
  <c r="O1273" i="8" s="1"/>
  <c r="J1273" i="8" a="1"/>
  <c r="J1273" i="8" s="1"/>
  <c r="M1273" i="8"/>
  <c r="N1273" i="8"/>
  <c r="G1274" i="8" a="1"/>
  <c r="G1274" i="8" s="1"/>
  <c r="I1274" i="8" s="1" a="1"/>
  <c r="I1274" i="8" s="1"/>
  <c r="K1274" i="8" s="1"/>
  <c r="H1274" i="8" a="1"/>
  <c r="H1274" i="8" s="1"/>
  <c r="J1274" i="8" a="1"/>
  <c r="J1274" i="8" s="1"/>
  <c r="N1274" i="8" s="1"/>
  <c r="L1274" i="8"/>
  <c r="G1275" i="8" a="1"/>
  <c r="G1275" i="8"/>
  <c r="L1275" i="8" s="1"/>
  <c r="H1275" i="8" a="1"/>
  <c r="H1275" i="8" s="1"/>
  <c r="I1275" i="8" a="1"/>
  <c r="I1275" i="8"/>
  <c r="K1275" i="8" s="1"/>
  <c r="J1275" i="8" a="1"/>
  <c r="J1275" i="8" s="1"/>
  <c r="N1275" i="8" s="1"/>
  <c r="G1276" i="8" a="1"/>
  <c r="G1276" i="8" s="1"/>
  <c r="H1276" i="8" a="1"/>
  <c r="H1276" i="8"/>
  <c r="J1276" i="8" a="1"/>
  <c r="J1276" i="8" s="1"/>
  <c r="N1276" i="8" s="1"/>
  <c r="G1277" i="8" a="1"/>
  <c r="G1277" i="8" s="1"/>
  <c r="H1277" i="8" a="1"/>
  <c r="H1277" i="8" s="1"/>
  <c r="O1277" i="8" s="1" a="1"/>
  <c r="O1277" i="8" s="1"/>
  <c r="J1277" i="8" a="1"/>
  <c r="J1277" i="8" s="1"/>
  <c r="N1277" i="8" s="1"/>
  <c r="G1278" i="8" a="1"/>
  <c r="G1278" i="8" s="1"/>
  <c r="L1278" i="8" s="1"/>
  <c r="H1278" i="8" a="1"/>
  <c r="H1278" i="8"/>
  <c r="J1278" i="8" a="1"/>
  <c r="J1278" i="8" s="1"/>
  <c r="N1278" i="8" s="1"/>
  <c r="G1279" i="8" a="1"/>
  <c r="G1279" i="8"/>
  <c r="H1279" i="8" a="1"/>
  <c r="H1279" i="8" s="1"/>
  <c r="J1279" i="8" a="1"/>
  <c r="J1279" i="8" s="1"/>
  <c r="N1279" i="8" s="1"/>
  <c r="G1280" i="8" a="1"/>
  <c r="G1280" i="8" s="1"/>
  <c r="H1280" i="8" a="1"/>
  <c r="H1280" i="8" s="1"/>
  <c r="M1280" i="8" s="1"/>
  <c r="J1280" i="8" a="1"/>
  <c r="J1280" i="8" s="1"/>
  <c r="N1280" i="8" s="1"/>
  <c r="G1281" i="8" a="1"/>
  <c r="G1281" i="8" s="1"/>
  <c r="L1281" i="8" s="1"/>
  <c r="H1281" i="8" a="1"/>
  <c r="H1281" i="8" s="1"/>
  <c r="I1281" i="8" a="1"/>
  <c r="I1281" i="8" s="1"/>
  <c r="K1281" i="8" s="1"/>
  <c r="J1281" i="8" a="1"/>
  <c r="J1281" i="8" s="1"/>
  <c r="N1281" i="8" s="1"/>
  <c r="G1282" i="8" a="1"/>
  <c r="G1282" i="8" s="1"/>
  <c r="H1282" i="8" a="1"/>
  <c r="H1282" i="8"/>
  <c r="J1282" i="8" a="1"/>
  <c r="J1282" i="8" s="1"/>
  <c r="N1282" i="8" s="1"/>
  <c r="G1283" i="8" a="1"/>
  <c r="G1283" i="8" s="1"/>
  <c r="H1283" i="8" a="1"/>
  <c r="H1283" i="8" s="1"/>
  <c r="M1283" i="8" s="1"/>
  <c r="J1283" i="8" a="1"/>
  <c r="J1283" i="8" s="1"/>
  <c r="N1283" i="8" s="1"/>
  <c r="O1283" i="8" a="1"/>
  <c r="O1283" i="8" s="1"/>
  <c r="G1284" i="8" a="1"/>
  <c r="G1284" i="8" s="1"/>
  <c r="H1284" i="8" a="1"/>
  <c r="H1284" i="8" s="1"/>
  <c r="J1284" i="8" a="1"/>
  <c r="J1284" i="8" s="1"/>
  <c r="N1284" i="8" s="1"/>
  <c r="G1285" i="8" a="1"/>
  <c r="G1285" i="8" s="1"/>
  <c r="L1285" i="8" s="1"/>
  <c r="H1285" i="8" a="1"/>
  <c r="H1285" i="8"/>
  <c r="J1285" i="8" a="1"/>
  <c r="J1285" i="8" s="1"/>
  <c r="N1285" i="8" s="1"/>
  <c r="G1286" i="8" a="1"/>
  <c r="G1286" i="8" s="1"/>
  <c r="L1286" i="8" s="1"/>
  <c r="H1286" i="8" a="1"/>
  <c r="H1286" i="8"/>
  <c r="J1286" i="8" a="1"/>
  <c r="J1286" i="8" s="1"/>
  <c r="N1286" i="8" s="1"/>
  <c r="G1287" i="8" a="1"/>
  <c r="G1287" i="8"/>
  <c r="H1287" i="8" a="1"/>
  <c r="H1287" i="8" s="1"/>
  <c r="J1287" i="8" a="1"/>
  <c r="J1287" i="8"/>
  <c r="N1287" i="8" s="1"/>
  <c r="G1288" i="8" a="1"/>
  <c r="G1288" i="8" s="1"/>
  <c r="L1288" i="8" s="1"/>
  <c r="H1288" i="8" a="1"/>
  <c r="H1288" i="8" s="1"/>
  <c r="O1288" i="8" s="1" a="1"/>
  <c r="O1288" i="8" s="1"/>
  <c r="J1288" i="8" a="1"/>
  <c r="J1288" i="8" s="1"/>
  <c r="N1288" i="8" s="1"/>
  <c r="M1288" i="8"/>
  <c r="G1289" i="8" a="1"/>
  <c r="G1289" i="8"/>
  <c r="L1289" i="8" s="1"/>
  <c r="H1289" i="8" a="1"/>
  <c r="H1289" i="8"/>
  <c r="J1289" i="8" a="1"/>
  <c r="J1289" i="8" s="1"/>
  <c r="N1289" i="8" s="1"/>
  <c r="G1290" i="8" a="1"/>
  <c r="G1290" i="8" s="1"/>
  <c r="L1290" i="8" s="1"/>
  <c r="H1290" i="8" a="1"/>
  <c r="H1290" i="8"/>
  <c r="J1290" i="8" a="1"/>
  <c r="J1290" i="8" s="1"/>
  <c r="N1290" i="8" s="1"/>
  <c r="G1291" i="8" a="1"/>
  <c r="G1291" i="8" s="1"/>
  <c r="I1291" i="8" s="1" a="1"/>
  <c r="I1291" i="8" s="1"/>
  <c r="K1291" i="8" s="1"/>
  <c r="H1291" i="8" a="1"/>
  <c r="H1291" i="8" s="1"/>
  <c r="J1291" i="8" a="1"/>
  <c r="J1291" i="8" s="1"/>
  <c r="N1291" i="8" s="1"/>
  <c r="G1292" i="8" a="1"/>
  <c r="G1292" i="8" s="1"/>
  <c r="H1292" i="8" a="1"/>
  <c r="H1292" i="8"/>
  <c r="J1292" i="8" a="1"/>
  <c r="J1292" i="8" s="1"/>
  <c r="N1292" i="8" s="1"/>
  <c r="G1293" i="8" a="1"/>
  <c r="G1293" i="8" s="1"/>
  <c r="H1293" i="8" a="1"/>
  <c r="H1293" i="8" s="1"/>
  <c r="J1293" i="8" a="1"/>
  <c r="J1293" i="8" s="1"/>
  <c r="N1293" i="8" s="1"/>
  <c r="G1294" i="8" a="1"/>
  <c r="G1294" i="8" s="1"/>
  <c r="H1294" i="8" a="1"/>
  <c r="H1294" i="8" s="1"/>
  <c r="J1294" i="8" a="1"/>
  <c r="J1294" i="8" s="1"/>
  <c r="N1294" i="8" s="1"/>
  <c r="G1295" i="8" a="1"/>
  <c r="G1295" i="8" s="1"/>
  <c r="I1295" i="8" s="1" a="1"/>
  <c r="H1295" i="8" a="1"/>
  <c r="H1295" i="8" s="1"/>
  <c r="I1295" i="8"/>
  <c r="K1295" i="8" s="1"/>
  <c r="J1295" i="8" a="1"/>
  <c r="J1295" i="8" s="1"/>
  <c r="N1295" i="8" s="1"/>
  <c r="G1296" i="8" a="1"/>
  <c r="G1296" i="8" s="1"/>
  <c r="H1296" i="8" a="1"/>
  <c r="H1296" i="8" s="1"/>
  <c r="J1296" i="8" a="1"/>
  <c r="J1296" i="8" s="1"/>
  <c r="N1296" i="8" s="1"/>
  <c r="G1297" i="8" a="1"/>
  <c r="G1297" i="8"/>
  <c r="L1297" i="8" s="1"/>
  <c r="H1297" i="8" a="1"/>
  <c r="H1297" i="8" s="1"/>
  <c r="O1297" i="8" s="1" a="1"/>
  <c r="O1297" i="8" s="1"/>
  <c r="I1297" i="8" a="1"/>
  <c r="I1297" i="8" s="1"/>
  <c r="K1297" i="8" s="1"/>
  <c r="J1297" i="8" a="1"/>
  <c r="J1297" i="8" s="1"/>
  <c r="N1297" i="8" s="1"/>
  <c r="G1298" i="8" a="1"/>
  <c r="G1298" i="8" s="1"/>
  <c r="H1298" i="8" a="1"/>
  <c r="H1298" i="8"/>
  <c r="O1298" i="8" s="1" a="1"/>
  <c r="O1298" i="8" s="1"/>
  <c r="J1298" i="8" a="1"/>
  <c r="J1298" i="8" s="1"/>
  <c r="N1298" i="8" s="1"/>
  <c r="G1299" i="8" a="1"/>
  <c r="G1299" i="8" s="1"/>
  <c r="H1299" i="8" a="1"/>
  <c r="H1299" i="8" s="1"/>
  <c r="J1299" i="8" a="1"/>
  <c r="J1299" i="8" s="1"/>
  <c r="N1299" i="8" s="1"/>
  <c r="G1300" i="8" a="1"/>
  <c r="G1300" i="8"/>
  <c r="L1300" i="8" s="1"/>
  <c r="H1300" i="8" a="1"/>
  <c r="H1300" i="8" s="1"/>
  <c r="I1300" i="8" a="1"/>
  <c r="I1300" i="8" s="1"/>
  <c r="K1300" i="8" s="1"/>
  <c r="J1300" i="8" a="1"/>
  <c r="J1300" i="8"/>
  <c r="N1300" i="8" s="1"/>
  <c r="G1301" i="8" a="1"/>
  <c r="G1301" i="8" s="1"/>
  <c r="H1301" i="8" a="1"/>
  <c r="H1301" i="8"/>
  <c r="M1301" i="8" s="1"/>
  <c r="J1301" i="8" a="1"/>
  <c r="J1301" i="8" s="1"/>
  <c r="N1301" i="8" s="1"/>
  <c r="O1301" i="8" a="1"/>
  <c r="O1301" i="8"/>
  <c r="G1302" i="8" a="1"/>
  <c r="G1302" i="8"/>
  <c r="H1302" i="8" a="1"/>
  <c r="H1302" i="8" s="1"/>
  <c r="J1302" i="8" a="1"/>
  <c r="J1302" i="8" s="1"/>
  <c r="N1302" i="8" s="1"/>
  <c r="G1303" i="8" a="1"/>
  <c r="G1303" i="8" s="1"/>
  <c r="L1303" i="8" s="1"/>
  <c r="H1303" i="8" a="1"/>
  <c r="H1303" i="8" s="1"/>
  <c r="O1303" i="8" s="1" a="1"/>
  <c r="O1303" i="8" s="1"/>
  <c r="I1303" i="8" a="1"/>
  <c r="I1303" i="8" s="1"/>
  <c r="J1303" i="8" a="1"/>
  <c r="J1303" i="8" s="1"/>
  <c r="N1303" i="8" s="1"/>
  <c r="K1303" i="8"/>
  <c r="G1304" i="8" a="1"/>
  <c r="G1304" i="8" s="1"/>
  <c r="H1304" i="8" a="1"/>
  <c r="H1304" i="8" s="1"/>
  <c r="J1304" i="8" a="1"/>
  <c r="J1304" i="8" s="1"/>
  <c r="N1304" i="8" s="1"/>
  <c r="G1305" i="8" a="1"/>
  <c r="G1305" i="8"/>
  <c r="I1305" i="8" s="1" a="1"/>
  <c r="I1305" i="8" s="1"/>
  <c r="K1305" i="8" s="1"/>
  <c r="H1305" i="8" a="1"/>
  <c r="H1305" i="8" s="1"/>
  <c r="J1305" i="8" a="1"/>
  <c r="J1305" i="8" s="1"/>
  <c r="N1305" i="8" s="1"/>
  <c r="G1306" i="8" a="1"/>
  <c r="G1306" i="8" s="1"/>
  <c r="I1306" i="8" s="1" a="1"/>
  <c r="H1306" i="8" a="1"/>
  <c r="H1306" i="8" s="1"/>
  <c r="I1306" i="8"/>
  <c r="K1306" i="8" s="1"/>
  <c r="J1306" i="8" a="1"/>
  <c r="J1306" i="8" s="1"/>
  <c r="N1306" i="8"/>
  <c r="G1307" i="8" a="1"/>
  <c r="G1307" i="8" s="1"/>
  <c r="L1307" i="8" s="1"/>
  <c r="H1307" i="8" a="1"/>
  <c r="H1307" i="8"/>
  <c r="J1307" i="8" a="1"/>
  <c r="J1307" i="8" s="1"/>
  <c r="N1307" i="8" s="1"/>
  <c r="G1308" i="8" a="1"/>
  <c r="G1308" i="8" s="1"/>
  <c r="H1308" i="8" a="1"/>
  <c r="H1308" i="8" s="1"/>
  <c r="O1308" i="8" s="1" a="1"/>
  <c r="O1308" i="8" s="1"/>
  <c r="J1308" i="8" a="1"/>
  <c r="J1308" i="8" s="1"/>
  <c r="N1308" i="8" s="1"/>
  <c r="M1308" i="8"/>
  <c r="G1309" i="8" a="1"/>
  <c r="G1309" i="8"/>
  <c r="I1309" i="8" s="1" a="1"/>
  <c r="I1309" i="8" s="1"/>
  <c r="K1309" i="8" s="1"/>
  <c r="H1309" i="8" a="1"/>
  <c r="H1309" i="8" s="1"/>
  <c r="O1309" i="8" s="1" a="1"/>
  <c r="O1309" i="8" s="1"/>
  <c r="J1309" i="8" a="1"/>
  <c r="J1309" i="8"/>
  <c r="N1309" i="8" s="1"/>
  <c r="L1309" i="8"/>
  <c r="M1309" i="8"/>
  <c r="G1310" i="8" a="1"/>
  <c r="G1310" i="8" s="1"/>
  <c r="H1310" i="8" a="1"/>
  <c r="H1310" i="8" s="1"/>
  <c r="J1310" i="8" a="1"/>
  <c r="J1310" i="8"/>
  <c r="N1310" i="8" s="1"/>
  <c r="G1311" i="8" a="1"/>
  <c r="G1311" i="8" s="1"/>
  <c r="H1311" i="8" a="1"/>
  <c r="H1311" i="8" s="1"/>
  <c r="J1311" i="8" a="1"/>
  <c r="J1311" i="8"/>
  <c r="N1311" i="8" s="1"/>
  <c r="G1312" i="8" a="1"/>
  <c r="G1312" i="8" s="1"/>
  <c r="L1312" i="8" s="1"/>
  <c r="H1312" i="8" a="1"/>
  <c r="H1312" i="8" s="1"/>
  <c r="J1312" i="8" a="1"/>
  <c r="J1312" i="8" s="1"/>
  <c r="N1312" i="8" s="1"/>
  <c r="G1313" i="8" a="1"/>
  <c r="G1313" i="8" s="1"/>
  <c r="H1313" i="8" a="1"/>
  <c r="H1313" i="8" s="1"/>
  <c r="J1313" i="8" a="1"/>
  <c r="J1313" i="8" s="1"/>
  <c r="N1313" i="8" s="1"/>
  <c r="G1314" i="8" a="1"/>
  <c r="G1314" i="8" s="1"/>
  <c r="L1314" i="8" s="1"/>
  <c r="H1314" i="8" a="1"/>
  <c r="H1314" i="8"/>
  <c r="O1314" i="8" s="1" a="1"/>
  <c r="O1314" i="8" s="1"/>
  <c r="J1314" i="8" a="1"/>
  <c r="J1314" i="8" s="1"/>
  <c r="N1314" i="8" s="1"/>
  <c r="G1315" i="8" a="1"/>
  <c r="G1315" i="8"/>
  <c r="H1315" i="8" a="1"/>
  <c r="H1315" i="8" s="1"/>
  <c r="J1315" i="8" a="1"/>
  <c r="J1315" i="8" s="1"/>
  <c r="N1315" i="8" s="1"/>
  <c r="G1316" i="8" a="1"/>
  <c r="G1316" i="8"/>
  <c r="L1316" i="8" s="1"/>
  <c r="H1316" i="8" a="1"/>
  <c r="H1316" i="8"/>
  <c r="O1316" i="8" s="1" a="1"/>
  <c r="O1316" i="8" s="1"/>
  <c r="J1316" i="8" a="1"/>
  <c r="J1316" i="8" s="1"/>
  <c r="N1316" i="8" s="1"/>
  <c r="G1317" i="8" a="1"/>
  <c r="G1317" i="8" s="1"/>
  <c r="I1317" i="8" s="1" a="1"/>
  <c r="I1317" i="8" s="1"/>
  <c r="K1317" i="8" s="1"/>
  <c r="H1317" i="8" a="1"/>
  <c r="H1317" i="8" s="1"/>
  <c r="J1317" i="8" a="1"/>
  <c r="J1317" i="8" s="1"/>
  <c r="N1317" i="8" s="1"/>
  <c r="G1318" i="8" a="1"/>
  <c r="G1318" i="8" s="1"/>
  <c r="L1318" i="8" s="1"/>
  <c r="H1318" i="8" a="1"/>
  <c r="H1318" i="8"/>
  <c r="J1318" i="8" a="1"/>
  <c r="J1318" i="8" s="1"/>
  <c r="N1318" i="8" s="1"/>
  <c r="G1319" i="8" a="1"/>
  <c r="G1319" i="8" s="1"/>
  <c r="H1319" i="8" a="1"/>
  <c r="H1319" i="8" s="1"/>
  <c r="O1319" i="8" s="1" a="1"/>
  <c r="O1319" i="8" s="1"/>
  <c r="J1319" i="8" a="1"/>
  <c r="J1319" i="8" s="1"/>
  <c r="N1319" i="8" s="1"/>
  <c r="M1319" i="8"/>
  <c r="G1320" i="8" a="1"/>
  <c r="G1320" i="8" s="1"/>
  <c r="H1320" i="8" a="1"/>
  <c r="H1320" i="8"/>
  <c r="J1320" i="8" a="1"/>
  <c r="J1320" i="8"/>
  <c r="N1320" i="8" s="1"/>
  <c r="M1320" i="8"/>
  <c r="G1321" i="8" a="1"/>
  <c r="G1321" i="8" s="1"/>
  <c r="L1321" i="8" s="1"/>
  <c r="H1321" i="8" a="1"/>
  <c r="H1321" i="8"/>
  <c r="M1321" i="8" s="1"/>
  <c r="J1321" i="8" a="1"/>
  <c r="J1321" i="8" s="1"/>
  <c r="N1321" i="8" s="1"/>
  <c r="G1322" i="8" a="1"/>
  <c r="G1322" i="8"/>
  <c r="H1322" i="8" a="1"/>
  <c r="H1322" i="8"/>
  <c r="J1322" i="8" a="1"/>
  <c r="J1322" i="8" s="1"/>
  <c r="N1322" i="8" s="1"/>
  <c r="G1323" i="8" a="1"/>
  <c r="G1323" i="8" s="1"/>
  <c r="H1323" i="8" a="1"/>
  <c r="H1323" i="8" s="1"/>
  <c r="J1323" i="8" a="1"/>
  <c r="J1323" i="8" s="1"/>
  <c r="M1323" i="8"/>
  <c r="N1323" i="8"/>
  <c r="G1324" i="8" a="1"/>
  <c r="G1324" i="8"/>
  <c r="H1324" i="8" a="1"/>
  <c r="H1324" i="8" s="1"/>
  <c r="M1324" i="8" s="1"/>
  <c r="J1324" i="8" a="1"/>
  <c r="J1324" i="8"/>
  <c r="N1324" i="8" s="1"/>
  <c r="G1325" i="8" a="1"/>
  <c r="G1325" i="8" s="1"/>
  <c r="H1325" i="8" a="1"/>
  <c r="H1325" i="8" s="1"/>
  <c r="J1325" i="8" a="1"/>
  <c r="J1325" i="8" s="1"/>
  <c r="N1325" i="8" s="1"/>
  <c r="G1326" i="8" a="1"/>
  <c r="G1326" i="8" s="1"/>
  <c r="L1326" i="8" s="1"/>
  <c r="H1326" i="8" a="1"/>
  <c r="H1326" i="8"/>
  <c r="I1326" i="8" a="1"/>
  <c r="I1326" i="8" s="1"/>
  <c r="K1326" i="8" s="1"/>
  <c r="J1326" i="8" a="1"/>
  <c r="J1326" i="8" s="1"/>
  <c r="N1326" i="8"/>
  <c r="G1327" i="8" a="1"/>
  <c r="G1327" i="8" s="1"/>
  <c r="H1327" i="8" a="1"/>
  <c r="H1327" i="8" s="1"/>
  <c r="J1327" i="8" a="1"/>
  <c r="J1327" i="8" s="1"/>
  <c r="N1327" i="8"/>
  <c r="G1328" i="8" a="1"/>
  <c r="G1328" i="8" s="1"/>
  <c r="H1328" i="8" a="1"/>
  <c r="H1328" i="8" s="1"/>
  <c r="J1328" i="8" a="1"/>
  <c r="J1328" i="8" s="1"/>
  <c r="N1328" i="8" s="1"/>
  <c r="G1329" i="8" a="1"/>
  <c r="G1329" i="8" s="1"/>
  <c r="I1329" i="8" s="1" a="1"/>
  <c r="I1329" i="8" s="1"/>
  <c r="K1329" i="8" s="1"/>
  <c r="H1329" i="8" a="1"/>
  <c r="H1329" i="8" s="1"/>
  <c r="J1329" i="8" a="1"/>
  <c r="J1329" i="8" s="1"/>
  <c r="N1329" i="8" s="1"/>
  <c r="L1329" i="8"/>
  <c r="G1330" i="8" a="1"/>
  <c r="G1330" i="8" s="1"/>
  <c r="H1330" i="8" a="1"/>
  <c r="H1330" i="8"/>
  <c r="J1330" i="8" a="1"/>
  <c r="J1330" i="8" s="1"/>
  <c r="N1330" i="8"/>
  <c r="G1331" i="8" a="1"/>
  <c r="G1331" i="8" s="1"/>
  <c r="H1331" i="8" a="1"/>
  <c r="H1331" i="8" s="1"/>
  <c r="J1331" i="8" a="1"/>
  <c r="J1331" i="8" s="1"/>
  <c r="N1331" i="8" s="1"/>
  <c r="G1332" i="8" a="1"/>
  <c r="G1332" i="8" s="1"/>
  <c r="I1332" i="8" s="1" a="1"/>
  <c r="I1332" i="8" s="1"/>
  <c r="K1332" i="8" s="1"/>
  <c r="H1332" i="8" a="1"/>
  <c r="H1332" i="8"/>
  <c r="J1332" i="8" a="1"/>
  <c r="J1332" i="8" s="1"/>
  <c r="N1332" i="8" s="1"/>
  <c r="M1332" i="8"/>
  <c r="G1333" i="8" a="1"/>
  <c r="G1333" i="8"/>
  <c r="H1333" i="8" a="1"/>
  <c r="H1333" i="8" s="1"/>
  <c r="M1333" i="8" s="1"/>
  <c r="J1333" i="8" a="1"/>
  <c r="J1333" i="8" s="1"/>
  <c r="N1333" i="8" s="1"/>
  <c r="G1334" i="8" a="1"/>
  <c r="G1334" i="8" s="1"/>
  <c r="H1334" i="8" a="1"/>
  <c r="H1334" i="8" s="1"/>
  <c r="O1334" i="8" s="1" a="1"/>
  <c r="O1334" i="8" s="1"/>
  <c r="J1334" i="8" a="1"/>
  <c r="J1334" i="8" s="1"/>
  <c r="N1334" i="8" s="1"/>
  <c r="M1334" i="8"/>
  <c r="G1335" i="8" a="1"/>
  <c r="G1335" i="8" s="1"/>
  <c r="H1335" i="8" a="1"/>
  <c r="H1335" i="8" s="1"/>
  <c r="J1335" i="8" a="1"/>
  <c r="J1335" i="8" s="1"/>
  <c r="N1335" i="8"/>
  <c r="G1336" i="8" a="1"/>
  <c r="G1336" i="8" s="1"/>
  <c r="L1336" i="8" s="1"/>
  <c r="H1336" i="8" a="1"/>
  <c r="H1336" i="8"/>
  <c r="O1336" i="8" s="1" a="1"/>
  <c r="O1336" i="8" s="1"/>
  <c r="I1336" i="8" a="1"/>
  <c r="I1336" i="8" s="1"/>
  <c r="K1336" i="8" s="1"/>
  <c r="J1336" i="8" a="1"/>
  <c r="J1336" i="8" s="1"/>
  <c r="N1336" i="8" s="1"/>
  <c r="M1336" i="8"/>
  <c r="G1337" i="8" a="1"/>
  <c r="G1337" i="8" s="1"/>
  <c r="H1337" i="8" a="1"/>
  <c r="H1337" i="8" s="1"/>
  <c r="J1337" i="8" a="1"/>
  <c r="J1337" i="8" s="1"/>
  <c r="N1337" i="8" s="1"/>
  <c r="G1338" i="8" a="1"/>
  <c r="G1338" i="8" s="1"/>
  <c r="H1338" i="8" a="1"/>
  <c r="H1338" i="8" s="1"/>
  <c r="J1338" i="8" a="1"/>
  <c r="J1338" i="8" s="1"/>
  <c r="N1338" i="8"/>
  <c r="G1339" i="8" a="1"/>
  <c r="G1339" i="8"/>
  <c r="H1339" i="8" a="1"/>
  <c r="H1339" i="8" s="1"/>
  <c r="J1339" i="8" a="1"/>
  <c r="J1339" i="8"/>
  <c r="N1339" i="8" s="1"/>
  <c r="M1339" i="8"/>
  <c r="G1340" i="8" a="1"/>
  <c r="G1340" i="8" s="1"/>
  <c r="L1340" i="8" s="1"/>
  <c r="H1340" i="8" a="1"/>
  <c r="H1340" i="8" s="1"/>
  <c r="I1340" i="8" a="1"/>
  <c r="I1340" i="8" s="1"/>
  <c r="K1340" i="8" s="1"/>
  <c r="J1340" i="8" a="1"/>
  <c r="J1340" i="8"/>
  <c r="N1340" i="8" s="1"/>
  <c r="G1341" i="8" a="1"/>
  <c r="G1341" i="8"/>
  <c r="H1341" i="8" a="1"/>
  <c r="H1341" i="8" s="1"/>
  <c r="J1341" i="8" a="1"/>
  <c r="J1341" i="8" s="1"/>
  <c r="N1341" i="8"/>
  <c r="G1342" i="8" a="1"/>
  <c r="G1342" i="8"/>
  <c r="H1342" i="8" a="1"/>
  <c r="H1342" i="8" s="1"/>
  <c r="J1342" i="8" a="1"/>
  <c r="J1342" i="8" s="1"/>
  <c r="N1342" i="8" s="1"/>
  <c r="G1343" i="8" a="1"/>
  <c r="G1343" i="8" s="1"/>
  <c r="L1343" i="8" s="1"/>
  <c r="H1343" i="8" a="1"/>
  <c r="H1343" i="8" s="1"/>
  <c r="J1343" i="8" a="1"/>
  <c r="J1343" i="8" s="1"/>
  <c r="N1343" i="8" s="1"/>
  <c r="G1344" i="8" a="1"/>
  <c r="G1344" i="8"/>
  <c r="H1344" i="8" a="1"/>
  <c r="H1344" i="8" s="1"/>
  <c r="M1344" i="8" s="1"/>
  <c r="J1344" i="8" a="1"/>
  <c r="J1344" i="8" s="1"/>
  <c r="N1344" i="8" s="1"/>
  <c r="G1345" i="8" a="1"/>
  <c r="G1345" i="8" s="1"/>
  <c r="H1345" i="8" a="1"/>
  <c r="H1345" i="8" s="1"/>
  <c r="J1345" i="8" a="1"/>
  <c r="J1345" i="8" s="1"/>
  <c r="N1345" i="8" s="1"/>
  <c r="G1346" i="8" a="1"/>
  <c r="G1346" i="8" s="1"/>
  <c r="I1346" i="8" s="1" a="1"/>
  <c r="I1346" i="8" s="1"/>
  <c r="K1346" i="8" s="1"/>
  <c r="H1346" i="8" a="1"/>
  <c r="H1346" i="8" s="1"/>
  <c r="M1346" i="8" s="1"/>
  <c r="J1346" i="8" a="1"/>
  <c r="J1346" i="8"/>
  <c r="N1346" i="8" s="1"/>
  <c r="O1346" i="8" a="1"/>
  <c r="O1346" i="8" s="1"/>
  <c r="G1347" i="8" a="1"/>
  <c r="G1347" i="8" s="1"/>
  <c r="H1347" i="8" a="1"/>
  <c r="H1347" i="8"/>
  <c r="J1347" i="8" a="1"/>
  <c r="J1347" i="8" s="1"/>
  <c r="N1347" i="8" s="1"/>
  <c r="G1348" i="8" a="1"/>
  <c r="G1348" i="8"/>
  <c r="L1348" i="8" s="1"/>
  <c r="H1348" i="8" a="1"/>
  <c r="H1348" i="8" s="1"/>
  <c r="J1348" i="8" a="1"/>
  <c r="J1348" i="8" s="1"/>
  <c r="N1348" i="8" s="1"/>
  <c r="G1349" i="8" a="1"/>
  <c r="G1349" i="8" s="1"/>
  <c r="L1349" i="8" s="1"/>
  <c r="H1349" i="8" a="1"/>
  <c r="H1349" i="8" s="1"/>
  <c r="O1349" i="8" s="1" a="1"/>
  <c r="O1349" i="8" s="1"/>
  <c r="J1349" i="8" a="1"/>
  <c r="J1349" i="8" s="1"/>
  <c r="N1349" i="8"/>
  <c r="G1350" i="8" a="1"/>
  <c r="G1350" i="8" s="1"/>
  <c r="I1350" i="8" s="1" a="1"/>
  <c r="H1350" i="8" a="1"/>
  <c r="H1350" i="8" s="1"/>
  <c r="I1350" i="8"/>
  <c r="K1350" i="8" s="1"/>
  <c r="J1350" i="8" a="1"/>
  <c r="J1350" i="8" s="1"/>
  <c r="N1350" i="8" s="1"/>
  <c r="L1350" i="8"/>
  <c r="M1350" i="8"/>
  <c r="O1350" i="8" a="1"/>
  <c r="O1350" i="8" s="1"/>
  <c r="G1351" i="8" a="1"/>
  <c r="G1351" i="8" s="1"/>
  <c r="L1351" i="8" s="1"/>
  <c r="H1351" i="8" a="1"/>
  <c r="H1351" i="8" s="1"/>
  <c r="J1351" i="8" a="1"/>
  <c r="J1351" i="8" s="1"/>
  <c r="N1351" i="8" s="1"/>
  <c r="G1352" i="8" a="1"/>
  <c r="G1352" i="8" s="1"/>
  <c r="H1352" i="8" a="1"/>
  <c r="H1352" i="8" s="1"/>
  <c r="M1352" i="8" s="1"/>
  <c r="J1352" i="8" a="1"/>
  <c r="J1352" i="8" s="1"/>
  <c r="N1352" i="8" s="1"/>
  <c r="G1353" i="8" a="1"/>
  <c r="G1353" i="8" s="1"/>
  <c r="H1353" i="8" a="1"/>
  <c r="H1353" i="8" s="1"/>
  <c r="M1353" i="8" s="1"/>
  <c r="J1353" i="8" a="1"/>
  <c r="J1353" i="8" s="1"/>
  <c r="N1353" i="8" s="1"/>
  <c r="G1354" i="8" a="1"/>
  <c r="G1354" i="8" s="1"/>
  <c r="H1354" i="8" a="1"/>
  <c r="H1354" i="8" s="1"/>
  <c r="O1354" i="8" s="1" a="1"/>
  <c r="O1354" i="8" s="1"/>
  <c r="J1354" i="8" a="1"/>
  <c r="J1354" i="8" s="1"/>
  <c r="N1354" i="8" s="1"/>
  <c r="M1354" i="8"/>
  <c r="G1355" i="8" a="1"/>
  <c r="G1355" i="8" s="1"/>
  <c r="H1355" i="8" a="1"/>
  <c r="H1355" i="8" s="1"/>
  <c r="M1355" i="8" s="1"/>
  <c r="J1355" i="8" a="1"/>
  <c r="J1355" i="8" s="1"/>
  <c r="N1355" i="8" s="1"/>
  <c r="G1356" i="8" a="1"/>
  <c r="G1356" i="8"/>
  <c r="L1356" i="8" s="1"/>
  <c r="H1356" i="8" a="1"/>
  <c r="H1356" i="8" s="1"/>
  <c r="M1356" i="8" s="1"/>
  <c r="I1356" i="8" a="1"/>
  <c r="I1356" i="8" s="1"/>
  <c r="K1356" i="8" s="1"/>
  <c r="J1356" i="8" a="1"/>
  <c r="J1356" i="8" s="1"/>
  <c r="N1356" i="8" s="1"/>
  <c r="O1356" i="8" a="1"/>
  <c r="O1356" i="8" s="1"/>
  <c r="G1357" i="8" a="1"/>
  <c r="G1357" i="8" s="1"/>
  <c r="H1357" i="8" a="1"/>
  <c r="H1357" i="8" s="1"/>
  <c r="J1357" i="8" a="1"/>
  <c r="J1357" i="8" s="1"/>
  <c r="N1357" i="8" s="1"/>
  <c r="G1358" i="8" a="1"/>
  <c r="G1358" i="8" s="1"/>
  <c r="I1358" i="8" s="1" a="1"/>
  <c r="I1358" i="8" s="1"/>
  <c r="K1358" i="8" s="1"/>
  <c r="H1358" i="8" a="1"/>
  <c r="H1358" i="8"/>
  <c r="J1358" i="8" a="1"/>
  <c r="J1358" i="8" s="1"/>
  <c r="N1358" i="8" s="1"/>
  <c r="L1358" i="8"/>
  <c r="G1359" i="8" a="1"/>
  <c r="G1359" i="8" s="1"/>
  <c r="H1359" i="8" a="1"/>
  <c r="H1359" i="8" s="1"/>
  <c r="J1359" i="8" a="1"/>
  <c r="J1359" i="8" s="1"/>
  <c r="N1359" i="8" s="1"/>
  <c r="G1360" i="8" a="1"/>
  <c r="G1360" i="8" s="1"/>
  <c r="H1360" i="8" a="1"/>
  <c r="H1360" i="8" s="1"/>
  <c r="O1360" i="8" s="1" a="1"/>
  <c r="O1360" i="8" s="1"/>
  <c r="J1360" i="8" a="1"/>
  <c r="J1360" i="8" s="1"/>
  <c r="N1360" i="8" s="1"/>
  <c r="M1360" i="8"/>
  <c r="G1361" i="8" a="1"/>
  <c r="G1361" i="8"/>
  <c r="H1361" i="8" a="1"/>
  <c r="H1361" i="8" s="1"/>
  <c r="O1361" i="8" s="1" a="1"/>
  <c r="O1361" i="8" s="1"/>
  <c r="J1361" i="8" a="1"/>
  <c r="J1361" i="8"/>
  <c r="N1361" i="8" s="1"/>
  <c r="M1361" i="8"/>
  <c r="G1362" i="8" a="1"/>
  <c r="G1362" i="8" s="1"/>
  <c r="H1362" i="8" a="1"/>
  <c r="H1362" i="8" s="1"/>
  <c r="J1362" i="8" a="1"/>
  <c r="J1362" i="8" s="1"/>
  <c r="N1362" i="8" s="1"/>
  <c r="G1363" i="8" a="1"/>
  <c r="G1363" i="8" s="1"/>
  <c r="H1363" i="8" a="1"/>
  <c r="H1363" i="8" s="1"/>
  <c r="J1363" i="8" a="1"/>
  <c r="J1363" i="8" s="1"/>
  <c r="N1363" i="8" s="1"/>
  <c r="G1364" i="8" a="1"/>
  <c r="G1364" i="8" s="1"/>
  <c r="I1364" i="8" s="1" a="1"/>
  <c r="I1364" i="8" s="1"/>
  <c r="K1364" i="8" s="1"/>
  <c r="H1364" i="8" a="1"/>
  <c r="H1364" i="8" s="1"/>
  <c r="J1364" i="8" a="1"/>
  <c r="J1364" i="8" s="1"/>
  <c r="N1364" i="8" s="1"/>
  <c r="G1365" i="8" a="1"/>
  <c r="G1365" i="8" s="1"/>
  <c r="H1365" i="8" a="1"/>
  <c r="H1365" i="8" s="1"/>
  <c r="J1365" i="8" a="1"/>
  <c r="J1365" i="8"/>
  <c r="N1365" i="8" s="1"/>
  <c r="G1366" i="8" a="1"/>
  <c r="G1366" i="8"/>
  <c r="H1366" i="8" a="1"/>
  <c r="H1366" i="8" s="1"/>
  <c r="M1366" i="8" s="1"/>
  <c r="J1366" i="8" a="1"/>
  <c r="J1366" i="8" s="1"/>
  <c r="N1366" i="8" s="1"/>
  <c r="O1366" i="8" a="1"/>
  <c r="O1366" i="8" s="1"/>
  <c r="G1367" i="8" a="1"/>
  <c r="G1367" i="8" s="1"/>
  <c r="H1367" i="8" a="1"/>
  <c r="H1367" i="8" s="1"/>
  <c r="M1367" i="8" s="1"/>
  <c r="J1367" i="8" a="1"/>
  <c r="J1367" i="8" s="1"/>
  <c r="N1367" i="8" s="1"/>
  <c r="G1368" i="8" a="1"/>
  <c r="G1368" i="8" s="1"/>
  <c r="I1368" i="8" s="1" a="1"/>
  <c r="I1368" i="8" s="1"/>
  <c r="K1368" i="8" s="1"/>
  <c r="H1368" i="8" a="1"/>
  <c r="H1368" i="8" s="1"/>
  <c r="J1368" i="8" a="1"/>
  <c r="J1368" i="8" s="1"/>
  <c r="N1368" i="8" s="1"/>
  <c r="M1368" i="8"/>
  <c r="O1368" i="8" a="1"/>
  <c r="O1368" i="8" s="1"/>
  <c r="G1369" i="8" a="1"/>
  <c r="G1369" i="8" s="1"/>
  <c r="H1369" i="8" a="1"/>
  <c r="H1369" i="8"/>
  <c r="J1369" i="8" a="1"/>
  <c r="J1369" i="8" s="1"/>
  <c r="N1369" i="8" s="1"/>
  <c r="G1370" i="8" a="1"/>
  <c r="G1370" i="8" s="1"/>
  <c r="H1370" i="8" a="1"/>
  <c r="H1370" i="8" s="1"/>
  <c r="M1370" i="8" s="1"/>
  <c r="J1370" i="8" a="1"/>
  <c r="J1370" i="8"/>
  <c r="N1370" i="8" s="1"/>
  <c r="O1370" i="8" a="1"/>
  <c r="O1370" i="8" s="1"/>
  <c r="G1371" i="8" a="1"/>
  <c r="G1371" i="8" s="1"/>
  <c r="H1371" i="8" a="1"/>
  <c r="H1371" i="8" s="1"/>
  <c r="J1371" i="8" a="1"/>
  <c r="J1371" i="8" s="1"/>
  <c r="N1371" i="8" s="1"/>
  <c r="G1372" i="8" a="1"/>
  <c r="G1372" i="8"/>
  <c r="I1372" i="8" s="1" a="1"/>
  <c r="I1372" i="8" s="1"/>
  <c r="K1372" i="8" s="1"/>
  <c r="H1372" i="8" a="1"/>
  <c r="H1372" i="8" s="1"/>
  <c r="M1372" i="8" s="1"/>
  <c r="J1372" i="8" a="1"/>
  <c r="J1372" i="8" s="1"/>
  <c r="N1372" i="8" s="1"/>
  <c r="G1373" i="8" a="1"/>
  <c r="G1373" i="8" s="1"/>
  <c r="L1373" i="8" s="1"/>
  <c r="H1373" i="8" a="1"/>
  <c r="H1373" i="8" s="1"/>
  <c r="I1373" i="8" a="1"/>
  <c r="I1373" i="8" s="1"/>
  <c r="K1373" i="8" s="1"/>
  <c r="J1373" i="8" a="1"/>
  <c r="J1373" i="8" s="1"/>
  <c r="N1373" i="8" s="1"/>
  <c r="G1374" i="8" a="1"/>
  <c r="G1374" i="8" s="1"/>
  <c r="H1374" i="8" a="1"/>
  <c r="H1374" i="8" s="1"/>
  <c r="J1374" i="8" a="1"/>
  <c r="J1374" i="8" s="1"/>
  <c r="N1374" i="8" s="1"/>
  <c r="G1375" i="8" a="1"/>
  <c r="G1375" i="8" s="1"/>
  <c r="H1375" i="8" a="1"/>
  <c r="H1375" i="8" s="1"/>
  <c r="M1375" i="8" s="1"/>
  <c r="J1375" i="8" a="1"/>
  <c r="J1375" i="8"/>
  <c r="N1375" i="8"/>
  <c r="G1376" i="8" a="1"/>
  <c r="G1376" i="8" s="1"/>
  <c r="H1376" i="8" a="1"/>
  <c r="H1376" i="8"/>
  <c r="M1376" i="8" s="1"/>
  <c r="J1376" i="8" a="1"/>
  <c r="J1376" i="8" s="1"/>
  <c r="N1376" i="8" s="1"/>
  <c r="O1376" i="8" a="1"/>
  <c r="O1376" i="8" s="1"/>
  <c r="G1377" i="8" a="1"/>
  <c r="G1377" i="8" s="1"/>
  <c r="L1377" i="8" s="1"/>
  <c r="H1377" i="8" a="1"/>
  <c r="H1377" i="8" s="1"/>
  <c r="J1377" i="8" a="1"/>
  <c r="J1377" i="8" s="1"/>
  <c r="N1377" i="8" s="1"/>
  <c r="G1378" i="8" a="1"/>
  <c r="G1378" i="8" s="1"/>
  <c r="I1378" i="8" s="1" a="1"/>
  <c r="I1378" i="8" s="1"/>
  <c r="K1378" i="8" s="1"/>
  <c r="H1378" i="8" a="1"/>
  <c r="H1378" i="8" s="1"/>
  <c r="J1378" i="8" a="1"/>
  <c r="J1378" i="8" s="1"/>
  <c r="N1378" i="8" s="1"/>
  <c r="G1379" i="8" a="1"/>
  <c r="G1379" i="8" s="1"/>
  <c r="H1379" i="8" a="1"/>
  <c r="H1379" i="8" s="1"/>
  <c r="J1379" i="8" a="1"/>
  <c r="J1379" i="8"/>
  <c r="N1379" i="8" s="1"/>
  <c r="M1379" i="8"/>
  <c r="G1380" i="8" a="1"/>
  <c r="G1380" i="8" s="1"/>
  <c r="L1380" i="8" s="1"/>
  <c r="H1380" i="8" a="1"/>
  <c r="H1380" i="8" s="1"/>
  <c r="O1380" i="8" s="1" a="1"/>
  <c r="O1380" i="8" s="1"/>
  <c r="J1380" i="8" a="1"/>
  <c r="J1380" i="8" s="1"/>
  <c r="N1380" i="8" s="1"/>
  <c r="M1380" i="8"/>
  <c r="G1381" i="8" a="1"/>
  <c r="G1381" i="8" s="1"/>
  <c r="H1381" i="8" a="1"/>
  <c r="H1381" i="8" s="1"/>
  <c r="M1381" i="8" s="1"/>
  <c r="J1381" i="8" a="1"/>
  <c r="J1381" i="8"/>
  <c r="N1381" i="8" s="1"/>
  <c r="O1381" i="8" a="1"/>
  <c r="O1381" i="8" s="1"/>
  <c r="G1382" i="8" a="1"/>
  <c r="G1382" i="8" s="1"/>
  <c r="H1382" i="8" a="1"/>
  <c r="H1382" i="8" s="1"/>
  <c r="J1382" i="8" a="1"/>
  <c r="J1382" i="8" s="1"/>
  <c r="N1382" i="8" s="1"/>
  <c r="G1383" i="8" a="1"/>
  <c r="G1383" i="8"/>
  <c r="I1383" i="8" s="1" a="1"/>
  <c r="I1383" i="8" s="1"/>
  <c r="K1383" i="8" s="1"/>
  <c r="H1383" i="8" a="1"/>
  <c r="H1383" i="8" s="1"/>
  <c r="J1383" i="8" a="1"/>
  <c r="J1383" i="8" s="1"/>
  <c r="N1383" i="8" s="1"/>
  <c r="M1383" i="8"/>
  <c r="O1383" i="8" a="1"/>
  <c r="O1383" i="8" s="1"/>
  <c r="G1384" i="8" a="1"/>
  <c r="G1384" i="8" s="1"/>
  <c r="I1384" i="8" s="1" a="1"/>
  <c r="I1384" i="8" s="1"/>
  <c r="K1384" i="8" s="1"/>
  <c r="H1384" i="8" a="1"/>
  <c r="H1384" i="8" s="1"/>
  <c r="J1384" i="8" a="1"/>
  <c r="J1384" i="8"/>
  <c r="N1384" i="8" s="1"/>
  <c r="G1385" i="8" a="1"/>
  <c r="G1385" i="8" s="1"/>
  <c r="H1385" i="8" a="1"/>
  <c r="H1385" i="8" s="1"/>
  <c r="J1385" i="8" a="1"/>
  <c r="J1385" i="8" s="1"/>
  <c r="N1385" i="8"/>
  <c r="G1386" i="8" a="1"/>
  <c r="G1386" i="8" s="1"/>
  <c r="H1386" i="8" a="1"/>
  <c r="H1386" i="8" s="1"/>
  <c r="M1386" i="8" s="1"/>
  <c r="J1386" i="8" a="1"/>
  <c r="J1386" i="8" s="1"/>
  <c r="N1386" i="8" s="1"/>
  <c r="O1386" i="8" a="1"/>
  <c r="O1386" i="8" s="1"/>
  <c r="G1387" i="8" a="1"/>
  <c r="G1387" i="8" s="1"/>
  <c r="H1387" i="8" a="1"/>
  <c r="H1387" i="8" s="1"/>
  <c r="J1387" i="8" a="1"/>
  <c r="J1387" i="8" s="1"/>
  <c r="N1387" i="8" s="1"/>
  <c r="G1388" i="8" a="1"/>
  <c r="G1388" i="8" s="1"/>
  <c r="H1388" i="8" a="1"/>
  <c r="H1388" i="8" s="1"/>
  <c r="M1388" i="8" s="1"/>
  <c r="J1388" i="8" a="1"/>
  <c r="J1388" i="8" s="1"/>
  <c r="N1388" i="8" s="1"/>
  <c r="G1389" i="8" a="1"/>
  <c r="G1389" i="8" s="1"/>
  <c r="H1389" i="8" a="1"/>
  <c r="H1389" i="8" s="1"/>
  <c r="J1389" i="8" a="1"/>
  <c r="J1389" i="8" s="1"/>
  <c r="N1389" i="8"/>
  <c r="G1390" i="8" a="1"/>
  <c r="G1390" i="8"/>
  <c r="I1390" i="8" s="1" a="1"/>
  <c r="I1390" i="8" s="1"/>
  <c r="K1390" i="8" s="1"/>
  <c r="H1390" i="8" a="1"/>
  <c r="H1390" i="8" s="1"/>
  <c r="J1390" i="8" a="1"/>
  <c r="J1390" i="8"/>
  <c r="N1390" i="8" s="1"/>
  <c r="M1390" i="8"/>
  <c r="G1391" i="8" a="1"/>
  <c r="G1391" i="8" s="1"/>
  <c r="H1391" i="8" a="1"/>
  <c r="H1391" i="8"/>
  <c r="O1391" i="8" s="1" a="1"/>
  <c r="O1391" i="8" s="1"/>
  <c r="I1391" i="8" a="1"/>
  <c r="I1391" i="8" s="1"/>
  <c r="K1391" i="8" s="1"/>
  <c r="J1391" i="8" a="1"/>
  <c r="J1391" i="8"/>
  <c r="N1391" i="8" s="1"/>
  <c r="L1391" i="8"/>
  <c r="G1392" i="8" a="1"/>
  <c r="G1392" i="8" s="1"/>
  <c r="H1392" i="8" a="1"/>
  <c r="H1392" i="8" s="1"/>
  <c r="J1392" i="8" a="1"/>
  <c r="J1392" i="8" s="1"/>
  <c r="N1392" i="8" s="1"/>
  <c r="G1393" i="8" a="1"/>
  <c r="G1393" i="8"/>
  <c r="L1393" i="8" s="1"/>
  <c r="H1393" i="8" a="1"/>
  <c r="H1393" i="8" s="1"/>
  <c r="J1393" i="8" a="1"/>
  <c r="J1393" i="8" s="1"/>
  <c r="N1393" i="8" s="1"/>
  <c r="M1393" i="8"/>
  <c r="G1394" i="8" a="1"/>
  <c r="G1394" i="8" s="1"/>
  <c r="H1394" i="8" a="1"/>
  <c r="H1394" i="8" s="1"/>
  <c r="J1394" i="8" a="1"/>
  <c r="J1394" i="8" s="1"/>
  <c r="N1394" i="8" s="1"/>
  <c r="M1394" i="8"/>
  <c r="O1394" i="8" a="1"/>
  <c r="O1394" i="8" s="1"/>
  <c r="G1395" i="8" a="1"/>
  <c r="G1395" i="8" s="1"/>
  <c r="H1395" i="8" a="1"/>
  <c r="H1395" i="8" s="1"/>
  <c r="I1395" i="8" a="1"/>
  <c r="I1395" i="8" s="1"/>
  <c r="K1395" i="8" s="1"/>
  <c r="J1395" i="8" a="1"/>
  <c r="J1395" i="8" s="1"/>
  <c r="N1395" i="8" s="1"/>
  <c r="L1395" i="8"/>
  <c r="G1396" i="8" a="1"/>
  <c r="G1396" i="8"/>
  <c r="H1396" i="8" a="1"/>
  <c r="H1396" i="8" s="1"/>
  <c r="J1396" i="8" a="1"/>
  <c r="J1396" i="8" s="1"/>
  <c r="N1396" i="8" s="1"/>
  <c r="M1396" i="8"/>
  <c r="G1397" i="8" a="1"/>
  <c r="G1397" i="8" s="1"/>
  <c r="I1397" i="8" s="1" a="1"/>
  <c r="I1397" i="8" s="1"/>
  <c r="K1397" i="8" s="1"/>
  <c r="H1397" i="8" a="1"/>
  <c r="H1397" i="8" s="1"/>
  <c r="O1397" i="8" s="1" a="1"/>
  <c r="O1397" i="8" s="1"/>
  <c r="J1397" i="8" a="1"/>
  <c r="J1397" i="8" s="1"/>
  <c r="M1397" i="8"/>
  <c r="N1397" i="8"/>
  <c r="G1398" i="8" a="1"/>
  <c r="G1398" i="8" s="1"/>
  <c r="I1398" i="8" s="1" a="1"/>
  <c r="H1398" i="8" a="1"/>
  <c r="H1398" i="8" s="1"/>
  <c r="M1398" i="8" s="1"/>
  <c r="I1398" i="8"/>
  <c r="K1398" i="8" s="1"/>
  <c r="J1398" i="8" a="1"/>
  <c r="J1398" i="8"/>
  <c r="N1398" i="8" s="1"/>
  <c r="L1398" i="8"/>
  <c r="G1399" i="8" a="1"/>
  <c r="G1399" i="8" s="1"/>
  <c r="H1399" i="8" a="1"/>
  <c r="H1399" i="8" s="1"/>
  <c r="M1399" i="8" s="1"/>
  <c r="J1399" i="8" a="1"/>
  <c r="J1399" i="8"/>
  <c r="N1399" i="8" s="1"/>
  <c r="G1400" i="8" a="1"/>
  <c r="G1400" i="8" s="1"/>
  <c r="H1400" i="8" a="1"/>
  <c r="H1400" i="8" s="1"/>
  <c r="J1400" i="8" a="1"/>
  <c r="J1400" i="8" s="1"/>
  <c r="N1400" i="8" s="1"/>
  <c r="G1401" i="8" a="1"/>
  <c r="G1401" i="8"/>
  <c r="H1401" i="8" a="1"/>
  <c r="H1401" i="8" s="1"/>
  <c r="O1401" i="8" s="1" a="1"/>
  <c r="O1401" i="8" s="1"/>
  <c r="J1401" i="8" a="1"/>
  <c r="J1401" i="8" s="1"/>
  <c r="N1401" i="8" s="1"/>
  <c r="G1402" i="8" a="1"/>
  <c r="G1402" i="8" s="1"/>
  <c r="L1402" i="8" s="1"/>
  <c r="H1402" i="8" a="1"/>
  <c r="H1402" i="8" s="1"/>
  <c r="M1402" i="8" s="1"/>
  <c r="J1402" i="8" a="1"/>
  <c r="J1402" i="8" s="1"/>
  <c r="N1402" i="8" s="1"/>
  <c r="G1403" i="8" a="1"/>
  <c r="G1403" i="8" s="1"/>
  <c r="L1403" i="8" s="1"/>
  <c r="H1403" i="8" a="1"/>
  <c r="H1403" i="8" s="1"/>
  <c r="I1403" i="8" a="1"/>
  <c r="I1403" i="8" s="1"/>
  <c r="K1403" i="8" s="1"/>
  <c r="J1403" i="8" a="1"/>
  <c r="J1403" i="8"/>
  <c r="N1403" i="8" s="1"/>
  <c r="G1404" i="8" a="1"/>
  <c r="G1404" i="8" s="1"/>
  <c r="H1404" i="8" a="1"/>
  <c r="H1404" i="8" s="1"/>
  <c r="J1404" i="8" a="1"/>
  <c r="J1404" i="8" s="1"/>
  <c r="N1404" i="8" s="1"/>
  <c r="M1404" i="8"/>
  <c r="G1405" i="8" a="1"/>
  <c r="G1405" i="8"/>
  <c r="H1405" i="8" a="1"/>
  <c r="H1405" i="8" s="1"/>
  <c r="O1405" i="8" s="1" a="1"/>
  <c r="O1405" i="8" s="1"/>
  <c r="J1405" i="8" a="1"/>
  <c r="J1405" i="8" s="1"/>
  <c r="N1405" i="8" s="1"/>
  <c r="G1406" i="8" a="1"/>
  <c r="G1406" i="8" s="1"/>
  <c r="I1406" i="8" s="1" a="1"/>
  <c r="I1406" i="8" s="1"/>
  <c r="K1406" i="8" s="1"/>
  <c r="H1406" i="8" a="1"/>
  <c r="H1406" i="8" s="1"/>
  <c r="J1406" i="8" a="1"/>
  <c r="J1406" i="8" s="1"/>
  <c r="N1406" i="8" s="1"/>
  <c r="G1407" i="8" a="1"/>
  <c r="G1407" i="8" s="1"/>
  <c r="L1407" i="8" s="1"/>
  <c r="H1407" i="8" a="1"/>
  <c r="H1407" i="8" s="1"/>
  <c r="O1407" i="8" s="1" a="1"/>
  <c r="O1407" i="8" s="1"/>
  <c r="J1407" i="8" a="1"/>
  <c r="J1407" i="8" s="1"/>
  <c r="M1407" i="8"/>
  <c r="N1407" i="8"/>
  <c r="G1408" i="8" a="1"/>
  <c r="G1408" i="8" s="1"/>
  <c r="I1408" i="8" s="1" a="1"/>
  <c r="I1408" i="8" s="1"/>
  <c r="H1408" i="8" a="1"/>
  <c r="H1408" i="8" s="1"/>
  <c r="J1408" i="8" a="1"/>
  <c r="J1408" i="8" s="1"/>
  <c r="N1408" i="8" s="1"/>
  <c r="K1408" i="8"/>
  <c r="L1408" i="8"/>
  <c r="G1409" i="8" a="1"/>
  <c r="G1409" i="8" s="1"/>
  <c r="H1409" i="8" a="1"/>
  <c r="H1409" i="8" s="1"/>
  <c r="J1409" i="8" a="1"/>
  <c r="J1409" i="8" s="1"/>
  <c r="N1409" i="8" s="1"/>
  <c r="G1410" i="8" a="1"/>
  <c r="G1410" i="8" s="1"/>
  <c r="H1410" i="8" a="1"/>
  <c r="H1410" i="8" s="1"/>
  <c r="M1410" i="8" s="1"/>
  <c r="J1410" i="8" a="1"/>
  <c r="J1410" i="8" s="1"/>
  <c r="N1410" i="8" s="1"/>
  <c r="O1410" i="8" a="1"/>
  <c r="O1410" i="8" s="1"/>
  <c r="G1411" i="8" a="1"/>
  <c r="G1411" i="8" s="1"/>
  <c r="I1411" i="8" s="1" a="1"/>
  <c r="I1411" i="8" s="1"/>
  <c r="K1411" i="8" s="1"/>
  <c r="H1411" i="8" a="1"/>
  <c r="H1411" i="8" s="1"/>
  <c r="M1411" i="8" s="1"/>
  <c r="J1411" i="8" a="1"/>
  <c r="J1411" i="8" s="1"/>
  <c r="N1411" i="8" s="1"/>
  <c r="L1411" i="8"/>
  <c r="O1411" i="8" a="1"/>
  <c r="O1411" i="8" s="1"/>
  <c r="G1412" i="8" a="1"/>
  <c r="G1412" i="8" s="1"/>
  <c r="I1412" i="8" s="1" a="1"/>
  <c r="I1412" i="8" s="1"/>
  <c r="K1412" i="8" s="1"/>
  <c r="H1412" i="8" a="1"/>
  <c r="H1412" i="8"/>
  <c r="M1412" i="8" s="1"/>
  <c r="J1412" i="8" a="1"/>
  <c r="J1412" i="8"/>
  <c r="N1412" i="8"/>
  <c r="G1413" i="8" a="1"/>
  <c r="G1413" i="8" s="1"/>
  <c r="H1413" i="8" a="1"/>
  <c r="H1413" i="8" s="1"/>
  <c r="J1413" i="8" a="1"/>
  <c r="J1413" i="8" s="1"/>
  <c r="N1413" i="8" s="1"/>
  <c r="G1414" i="8" a="1"/>
  <c r="G1414" i="8" s="1"/>
  <c r="H1414" i="8" a="1"/>
  <c r="H1414" i="8"/>
  <c r="J1414" i="8" a="1"/>
  <c r="J1414" i="8" s="1"/>
  <c r="N1414" i="8" s="1"/>
  <c r="G1415" i="8" a="1"/>
  <c r="G1415" i="8"/>
  <c r="H1415" i="8" a="1"/>
  <c r="H1415" i="8" s="1"/>
  <c r="M1415" i="8" s="1"/>
  <c r="J1415" i="8" a="1"/>
  <c r="J1415" i="8" s="1"/>
  <c r="N1415" i="8" s="1"/>
  <c r="O1415" i="8" a="1"/>
  <c r="O1415" i="8" s="1"/>
  <c r="G1416" i="8" a="1"/>
  <c r="G1416" i="8" s="1"/>
  <c r="L1416" i="8" s="1"/>
  <c r="H1416" i="8" a="1"/>
  <c r="H1416" i="8" s="1"/>
  <c r="I1416" i="8" a="1"/>
  <c r="I1416" i="8" s="1"/>
  <c r="K1416" i="8" s="1"/>
  <c r="J1416" i="8" a="1"/>
  <c r="J1416" i="8" s="1"/>
  <c r="N1416" i="8"/>
  <c r="G1417" i="8" a="1"/>
  <c r="G1417" i="8"/>
  <c r="H1417" i="8" a="1"/>
  <c r="H1417" i="8" s="1"/>
  <c r="J1417" i="8" a="1"/>
  <c r="J1417" i="8" s="1"/>
  <c r="N1417" i="8" s="1"/>
  <c r="G1418" i="8" a="1"/>
  <c r="G1418" i="8" s="1"/>
  <c r="I1418" i="8" s="1" a="1"/>
  <c r="I1418" i="8" s="1"/>
  <c r="K1418" i="8" s="1"/>
  <c r="H1418" i="8" a="1"/>
  <c r="H1418" i="8" s="1"/>
  <c r="J1418" i="8" a="1"/>
  <c r="J1418" i="8"/>
  <c r="N1418" i="8" s="1"/>
  <c r="G1419" i="8" a="1"/>
  <c r="G1419" i="8"/>
  <c r="I1419" i="8" s="1" a="1"/>
  <c r="I1419" i="8" s="1"/>
  <c r="K1419" i="8" s="1"/>
  <c r="H1419" i="8" a="1"/>
  <c r="H1419" i="8" s="1"/>
  <c r="M1419" i="8" s="1"/>
  <c r="J1419" i="8" a="1"/>
  <c r="J1419" i="8"/>
  <c r="N1419" i="8" s="1"/>
  <c r="L1419" i="8"/>
  <c r="G1420" i="8" a="1"/>
  <c r="G1420" i="8"/>
  <c r="L1420" i="8" s="1"/>
  <c r="H1420" i="8" a="1"/>
  <c r="H1420" i="8" s="1"/>
  <c r="I1420" i="8" a="1"/>
  <c r="I1420" i="8"/>
  <c r="K1420" i="8" s="1"/>
  <c r="J1420" i="8" a="1"/>
  <c r="J1420" i="8" s="1"/>
  <c r="N1420" i="8" s="1"/>
  <c r="G1421" i="8" a="1"/>
  <c r="G1421" i="8" s="1"/>
  <c r="L1421" i="8" s="1"/>
  <c r="H1421" i="8" a="1"/>
  <c r="H1421" i="8" s="1"/>
  <c r="J1421" i="8" a="1"/>
  <c r="J1421" i="8" s="1"/>
  <c r="N1421" i="8" s="1"/>
  <c r="G1422" i="8" a="1"/>
  <c r="G1422" i="8" s="1"/>
  <c r="L1422" i="8" s="1"/>
  <c r="H1422" i="8" a="1"/>
  <c r="H1422" i="8" s="1"/>
  <c r="J1422" i="8" a="1"/>
  <c r="J1422" i="8"/>
  <c r="N1422" i="8"/>
  <c r="G1423" i="8" a="1"/>
  <c r="G1423" i="8" s="1"/>
  <c r="H1423" i="8" a="1"/>
  <c r="H1423" i="8" s="1"/>
  <c r="O1423" i="8" s="1" a="1"/>
  <c r="O1423" i="8" s="1"/>
  <c r="J1423" i="8" a="1"/>
  <c r="J1423" i="8" s="1"/>
  <c r="N1423" i="8" s="1"/>
  <c r="G1424" i="8" a="1"/>
  <c r="G1424" i="8" s="1"/>
  <c r="H1424" i="8" a="1"/>
  <c r="H1424" i="8" s="1"/>
  <c r="M1424" i="8" s="1"/>
  <c r="I1424" i="8" a="1"/>
  <c r="I1424" i="8" s="1"/>
  <c r="K1424" i="8" s="1"/>
  <c r="J1424" i="8" a="1"/>
  <c r="J1424" i="8" s="1"/>
  <c r="N1424" i="8" s="1"/>
  <c r="L1424" i="8"/>
  <c r="G1425" i="8" a="1"/>
  <c r="G1425" i="8" s="1"/>
  <c r="H1425" i="8" a="1"/>
  <c r="H1425" i="8" s="1"/>
  <c r="J1425" i="8" a="1"/>
  <c r="J1425" i="8" s="1"/>
  <c r="N1425" i="8" s="1"/>
  <c r="G1426" i="8" a="1"/>
  <c r="G1426" i="8" s="1"/>
  <c r="H1426" i="8" a="1"/>
  <c r="H1426" i="8"/>
  <c r="M1426" i="8" s="1"/>
  <c r="J1426" i="8" a="1"/>
  <c r="J1426" i="8" s="1"/>
  <c r="N1426" i="8" s="1"/>
  <c r="G1427" i="8" a="1"/>
  <c r="G1427" i="8" s="1"/>
  <c r="L1427" i="8" s="1"/>
  <c r="H1427" i="8" a="1"/>
  <c r="H1427" i="8" s="1"/>
  <c r="I1427" i="8" a="1"/>
  <c r="I1427" i="8" s="1"/>
  <c r="K1427" i="8" s="1"/>
  <c r="J1427" i="8" a="1"/>
  <c r="J1427" i="8" s="1"/>
  <c r="N1427" i="8" s="1"/>
  <c r="G1428" i="8" a="1"/>
  <c r="G1428" i="8"/>
  <c r="L1428" i="8" s="1"/>
  <c r="H1428" i="8" a="1"/>
  <c r="H1428" i="8" s="1"/>
  <c r="I1428" i="8" a="1"/>
  <c r="I1428" i="8" s="1"/>
  <c r="K1428" i="8" s="1"/>
  <c r="J1428" i="8" a="1"/>
  <c r="J1428" i="8" s="1"/>
  <c r="N1428" i="8" s="1"/>
  <c r="M1428" i="8"/>
  <c r="G1429" i="8" a="1"/>
  <c r="G1429" i="8" s="1"/>
  <c r="I1429" i="8" s="1" a="1"/>
  <c r="I1429" i="8" s="1"/>
  <c r="K1429" i="8" s="1"/>
  <c r="H1429" i="8" a="1"/>
  <c r="H1429" i="8" s="1"/>
  <c r="O1429" i="8" s="1" a="1"/>
  <c r="O1429" i="8" s="1"/>
  <c r="J1429" i="8" a="1"/>
  <c r="J1429" i="8"/>
  <c r="N1429" i="8" s="1"/>
  <c r="M1429" i="8"/>
  <c r="G1430" i="8" a="1"/>
  <c r="G1430" i="8"/>
  <c r="L1430" i="8" s="1"/>
  <c r="H1430" i="8" a="1"/>
  <c r="H1430" i="8"/>
  <c r="O1430" i="8" s="1" a="1"/>
  <c r="O1430" i="8" s="1"/>
  <c r="J1430" i="8" a="1"/>
  <c r="J1430" i="8"/>
  <c r="N1430" i="8" s="1"/>
  <c r="G1431" i="8" a="1"/>
  <c r="G1431" i="8" s="1"/>
  <c r="H1431" i="8" a="1"/>
  <c r="H1431" i="8"/>
  <c r="M1431" i="8" s="1"/>
  <c r="J1431" i="8" a="1"/>
  <c r="J1431" i="8"/>
  <c r="N1431" i="8" s="1"/>
  <c r="G1432" i="8" a="1"/>
  <c r="G1432" i="8" s="1"/>
  <c r="H1432" i="8" a="1"/>
  <c r="H1432" i="8" s="1"/>
  <c r="J1432" i="8" a="1"/>
  <c r="J1432" i="8" s="1"/>
  <c r="N1432" i="8" s="1"/>
  <c r="G1433" i="8" a="1"/>
  <c r="G1433" i="8" s="1"/>
  <c r="H1433" i="8" a="1"/>
  <c r="H1433" i="8"/>
  <c r="J1433" i="8" a="1"/>
  <c r="J1433" i="8" s="1"/>
  <c r="N1433" i="8" s="1"/>
  <c r="M1433" i="8"/>
  <c r="O1433" i="8" a="1"/>
  <c r="O1433" i="8" s="1"/>
  <c r="G1434" i="8" a="1"/>
  <c r="G1434" i="8" s="1"/>
  <c r="I1434" i="8" s="1" a="1"/>
  <c r="H1434" i="8" a="1"/>
  <c r="H1434" i="8"/>
  <c r="I1434" i="8"/>
  <c r="K1434" i="8" s="1"/>
  <c r="J1434" i="8" a="1"/>
  <c r="J1434" i="8" s="1"/>
  <c r="N1434" i="8" s="1"/>
  <c r="G1435" i="8" a="1"/>
  <c r="G1435" i="8" s="1"/>
  <c r="L1435" i="8" s="1"/>
  <c r="H1435" i="8" a="1"/>
  <c r="H1435" i="8"/>
  <c r="I1435" i="8" a="1"/>
  <c r="I1435" i="8" s="1"/>
  <c r="K1435" i="8" s="1"/>
  <c r="J1435" i="8" a="1"/>
  <c r="J1435" i="8" s="1"/>
  <c r="N1435" i="8" s="1"/>
  <c r="G1436" i="8" a="1"/>
  <c r="G1436" i="8"/>
  <c r="H1436" i="8" a="1"/>
  <c r="H1436" i="8" s="1"/>
  <c r="M1436" i="8" s="1"/>
  <c r="J1436" i="8" a="1"/>
  <c r="J1436" i="8"/>
  <c r="N1436" i="8" s="1"/>
  <c r="G1437" i="8" a="1"/>
  <c r="G1437" i="8" s="1"/>
  <c r="L1437" i="8" s="1"/>
  <c r="H1437" i="8" a="1"/>
  <c r="H1437" i="8" s="1"/>
  <c r="J1437" i="8" a="1"/>
  <c r="J1437" i="8"/>
  <c r="N1437" i="8" s="1"/>
  <c r="G1438" i="8" a="1"/>
  <c r="G1438" i="8"/>
  <c r="L1438" i="8" s="1"/>
  <c r="H1438" i="8" a="1"/>
  <c r="H1438" i="8" s="1"/>
  <c r="I1438" i="8" a="1"/>
  <c r="I1438" i="8" s="1"/>
  <c r="K1438" i="8" s="1"/>
  <c r="J1438" i="8" a="1"/>
  <c r="J1438" i="8" s="1"/>
  <c r="N1438" i="8" s="1"/>
  <c r="G1439" i="8" a="1"/>
  <c r="G1439" i="8"/>
  <c r="H1439" i="8" a="1"/>
  <c r="H1439" i="8"/>
  <c r="J1439" i="8" a="1"/>
  <c r="J1439" i="8" s="1"/>
  <c r="N1439" i="8" s="1"/>
  <c r="G1440" i="8" a="1"/>
  <c r="G1440" i="8" s="1"/>
  <c r="H1440" i="8" a="1"/>
  <c r="H1440" i="8" s="1"/>
  <c r="O1440" i="8" s="1" a="1"/>
  <c r="O1440" i="8" s="1"/>
  <c r="J1440" i="8" a="1"/>
  <c r="J1440" i="8"/>
  <c r="N1440" i="8" s="1"/>
  <c r="G1441" i="8" a="1"/>
  <c r="G1441" i="8" s="1"/>
  <c r="H1441" i="8" a="1"/>
  <c r="H1441" i="8"/>
  <c r="J1441" i="8" a="1"/>
  <c r="J1441" i="8" s="1"/>
  <c r="N1441" i="8" s="1"/>
  <c r="G1442" i="8" a="1"/>
  <c r="G1442" i="8" s="1"/>
  <c r="H1442" i="8" a="1"/>
  <c r="H1442" i="8" s="1"/>
  <c r="J1442" i="8" a="1"/>
  <c r="J1442" i="8" s="1"/>
  <c r="N1442" i="8" s="1"/>
  <c r="G1443" i="8" a="1"/>
  <c r="G1443" i="8" s="1"/>
  <c r="I1443" i="8" s="1" a="1"/>
  <c r="I1443" i="8" s="1"/>
  <c r="K1443" i="8" s="1"/>
  <c r="H1443" i="8" a="1"/>
  <c r="H1443" i="8" s="1"/>
  <c r="M1443" i="8" s="1"/>
  <c r="J1443" i="8" a="1"/>
  <c r="J1443" i="8" s="1"/>
  <c r="L1443" i="8"/>
  <c r="N1443" i="8"/>
  <c r="O1443" i="8" a="1"/>
  <c r="O1443" i="8"/>
  <c r="G1444" i="8" a="1"/>
  <c r="G1444" i="8"/>
  <c r="H1444" i="8" a="1"/>
  <c r="H1444" i="8"/>
  <c r="M1444" i="8" s="1"/>
  <c r="J1444" i="8" a="1"/>
  <c r="J1444" i="8" s="1"/>
  <c r="N1444" i="8" s="1"/>
  <c r="O1444" i="8" a="1"/>
  <c r="O1444" i="8" s="1"/>
  <c r="G1445" i="8" a="1"/>
  <c r="G1445" i="8" s="1"/>
  <c r="H1445" i="8" a="1"/>
  <c r="H1445" i="8" s="1"/>
  <c r="J1445" i="8" a="1"/>
  <c r="J1445" i="8"/>
  <c r="N1445" i="8" s="1"/>
  <c r="G1446" i="8" a="1"/>
  <c r="G1446" i="8" s="1"/>
  <c r="L1446" i="8" s="1"/>
  <c r="H1446" i="8" a="1"/>
  <c r="H1446" i="8"/>
  <c r="J1446" i="8" a="1"/>
  <c r="J1446" i="8" s="1"/>
  <c r="N1446" i="8" s="1"/>
  <c r="G1447" i="8" a="1"/>
  <c r="G1447" i="8" s="1"/>
  <c r="H1447" i="8" a="1"/>
  <c r="H1447" i="8"/>
  <c r="J1447" i="8" a="1"/>
  <c r="J1447" i="8"/>
  <c r="N1447" i="8" s="1"/>
  <c r="G1448" i="8" a="1"/>
  <c r="G1448" i="8" s="1"/>
  <c r="H1448" i="8" a="1"/>
  <c r="H1448" i="8" s="1"/>
  <c r="J1448" i="8" a="1"/>
  <c r="J1448" i="8"/>
  <c r="N1448" i="8" s="1"/>
  <c r="G1449" i="8" a="1"/>
  <c r="G1449" i="8"/>
  <c r="L1449" i="8" s="1"/>
  <c r="H1449" i="8" a="1"/>
  <c r="H1449" i="8" s="1"/>
  <c r="I1449" i="8" a="1"/>
  <c r="I1449" i="8" s="1"/>
  <c r="K1449" i="8" s="1"/>
  <c r="J1449" i="8" a="1"/>
  <c r="J1449" i="8" s="1"/>
  <c r="N1449" i="8" s="1"/>
  <c r="G1450" i="8" a="1"/>
  <c r="G1450" i="8" s="1"/>
  <c r="H1450" i="8" a="1"/>
  <c r="H1450" i="8" s="1"/>
  <c r="J1450" i="8" a="1"/>
  <c r="J1450" i="8"/>
  <c r="N1450" i="8" s="1"/>
  <c r="G1451" i="8" a="1"/>
  <c r="G1451" i="8" s="1"/>
  <c r="H1451" i="8" a="1"/>
  <c r="H1451" i="8" s="1"/>
  <c r="O1451" i="8" s="1" a="1"/>
  <c r="O1451" i="8" s="1"/>
  <c r="J1451" i="8" a="1"/>
  <c r="J1451" i="8" s="1"/>
  <c r="N1451" i="8"/>
  <c r="G1452" i="8" a="1"/>
  <c r="G1452" i="8" s="1"/>
  <c r="L1452" i="8" s="1"/>
  <c r="H1452" i="8" a="1"/>
  <c r="H1452" i="8"/>
  <c r="O1452" i="8" s="1" a="1"/>
  <c r="O1452" i="8" s="1"/>
  <c r="J1452" i="8" a="1"/>
  <c r="J1452" i="8"/>
  <c r="N1452" i="8" s="1"/>
  <c r="G1453" i="8" a="1"/>
  <c r="G1453" i="8"/>
  <c r="L1453" i="8" s="1"/>
  <c r="H1453" i="8" a="1"/>
  <c r="H1453" i="8" s="1"/>
  <c r="J1453" i="8" a="1"/>
  <c r="J1453" i="8"/>
  <c r="N1453" i="8"/>
  <c r="G1454" i="8" a="1"/>
  <c r="G1454" i="8" s="1"/>
  <c r="H1454" i="8" a="1"/>
  <c r="H1454" i="8" s="1"/>
  <c r="J1454" i="8" a="1"/>
  <c r="J1454" i="8" s="1"/>
  <c r="N1454" i="8" s="1"/>
  <c r="G1455" i="8" a="1"/>
  <c r="G1455" i="8" s="1"/>
  <c r="H1455" i="8" a="1"/>
  <c r="H1455" i="8"/>
  <c r="M1455" i="8" s="1"/>
  <c r="J1455" i="8" a="1"/>
  <c r="J1455" i="8" s="1"/>
  <c r="N1455" i="8" s="1"/>
  <c r="O1455" i="8" a="1"/>
  <c r="O1455" i="8" s="1"/>
  <c r="G1456" i="8" a="1"/>
  <c r="G1456" i="8" s="1"/>
  <c r="I1456" i="8" s="1" a="1"/>
  <c r="I1456" i="8" s="1"/>
  <c r="K1456" i="8" s="1"/>
  <c r="H1456" i="8" a="1"/>
  <c r="H1456" i="8"/>
  <c r="J1456" i="8" a="1"/>
  <c r="J1456" i="8" s="1"/>
  <c r="N1456" i="8" s="1"/>
  <c r="L1456" i="8"/>
  <c r="G1457" i="8" a="1"/>
  <c r="G1457" i="8" s="1"/>
  <c r="L1457" i="8" s="1"/>
  <c r="H1457" i="8" a="1"/>
  <c r="H1457" i="8" s="1"/>
  <c r="O1457" i="8" s="1" a="1"/>
  <c r="J1457" i="8" a="1"/>
  <c r="J1457" i="8" s="1"/>
  <c r="M1457" i="8"/>
  <c r="N1457" i="8"/>
  <c r="O1457" i="8"/>
  <c r="G1458" i="8" a="1"/>
  <c r="G1458" i="8"/>
  <c r="H1458" i="8" a="1"/>
  <c r="H1458" i="8"/>
  <c r="M1458" i="8" s="1"/>
  <c r="J1458" i="8" a="1"/>
  <c r="J1458" i="8" s="1"/>
  <c r="N1458" i="8" s="1"/>
  <c r="G1459" i="8" a="1"/>
  <c r="G1459" i="8" s="1"/>
  <c r="L1459" i="8" s="1"/>
  <c r="H1459" i="8" a="1"/>
  <c r="H1459" i="8" s="1"/>
  <c r="J1459" i="8" a="1"/>
  <c r="J1459" i="8"/>
  <c r="N1459" i="8"/>
  <c r="G1460" i="8" a="1"/>
  <c r="G1460" i="8" s="1"/>
  <c r="H1460" i="8" a="1"/>
  <c r="H1460" i="8" s="1"/>
  <c r="J1460" i="8" a="1"/>
  <c r="J1460" i="8" s="1"/>
  <c r="N1460" i="8" s="1"/>
  <c r="G1461" i="8" a="1"/>
  <c r="G1461" i="8" s="1"/>
  <c r="I1461" i="8" s="1" a="1"/>
  <c r="I1461" i="8" s="1"/>
  <c r="K1461" i="8" s="1"/>
  <c r="H1461" i="8" a="1"/>
  <c r="H1461" i="8"/>
  <c r="J1461" i="8" a="1"/>
  <c r="J1461" i="8"/>
  <c r="N1461" i="8" s="1"/>
  <c r="L1461" i="8"/>
  <c r="G1462" i="8" a="1"/>
  <c r="G1462" i="8" s="1"/>
  <c r="I1462" i="8" s="1" a="1"/>
  <c r="I1462" i="8" s="1"/>
  <c r="K1462" i="8" s="1"/>
  <c r="H1462" i="8" a="1"/>
  <c r="H1462" i="8" s="1"/>
  <c r="M1462" i="8" s="1"/>
  <c r="J1462" i="8" a="1"/>
  <c r="J1462" i="8" s="1"/>
  <c r="N1462" i="8"/>
  <c r="G1463" i="8" a="1"/>
  <c r="G1463" i="8" s="1"/>
  <c r="H1463" i="8" a="1"/>
  <c r="H1463" i="8" s="1"/>
  <c r="O1463" i="8" s="1" a="1"/>
  <c r="O1463" i="8" s="1"/>
  <c r="J1463" i="8" a="1"/>
  <c r="J1463" i="8" s="1"/>
  <c r="N1463" i="8" s="1"/>
  <c r="M1463" i="8"/>
  <c r="G1464" i="8" a="1"/>
  <c r="G1464" i="8" s="1"/>
  <c r="H1464" i="8" a="1"/>
  <c r="H1464" i="8"/>
  <c r="J1464" i="8" a="1"/>
  <c r="J1464" i="8"/>
  <c r="N1464" i="8" s="1"/>
  <c r="G1465" i="8" a="1"/>
  <c r="G1465" i="8" s="1"/>
  <c r="H1465" i="8" a="1"/>
  <c r="H1465" i="8" s="1"/>
  <c r="M1465" i="8" s="1"/>
  <c r="J1465" i="8" a="1"/>
  <c r="J1465" i="8" s="1"/>
  <c r="N1465" i="8"/>
  <c r="O1465" i="8" a="1"/>
  <c r="O1465" i="8" s="1"/>
  <c r="G1466" i="8" a="1"/>
  <c r="G1466" i="8" s="1"/>
  <c r="H1466" i="8" a="1"/>
  <c r="H1466" i="8"/>
  <c r="J1466" i="8" a="1"/>
  <c r="J1466" i="8" s="1"/>
  <c r="N1466" i="8" s="1"/>
  <c r="M1466" i="8"/>
  <c r="G1467" i="8" a="1"/>
  <c r="G1467" i="8" s="1"/>
  <c r="H1467" i="8" a="1"/>
  <c r="H1467" i="8" s="1"/>
  <c r="J1467" i="8" a="1"/>
  <c r="J1467" i="8"/>
  <c r="N1467" i="8" s="1"/>
  <c r="G1468" i="8" a="1"/>
  <c r="G1468" i="8" s="1"/>
  <c r="L1468" i="8" s="1"/>
  <c r="H1468" i="8" a="1"/>
  <c r="H1468" i="8" s="1"/>
  <c r="J1468" i="8" a="1"/>
  <c r="J1468" i="8" s="1"/>
  <c r="N1468" i="8" s="1"/>
  <c r="G1469" i="8" a="1"/>
  <c r="G1469" i="8" s="1"/>
  <c r="H1469" i="8" a="1"/>
  <c r="H1469" i="8"/>
  <c r="O1469" i="8" s="1" a="1"/>
  <c r="O1469" i="8" s="1"/>
  <c r="J1469" i="8" a="1"/>
  <c r="J1469" i="8"/>
  <c r="N1469" i="8"/>
  <c r="G1470" i="8" a="1"/>
  <c r="G1470" i="8" s="1"/>
  <c r="H1470" i="8" a="1"/>
  <c r="H1470" i="8" s="1"/>
  <c r="J1470" i="8" a="1"/>
  <c r="J1470" i="8" s="1"/>
  <c r="N1470" i="8" s="1"/>
  <c r="G1471" i="8" a="1"/>
  <c r="G1471" i="8"/>
  <c r="L1471" i="8" s="1"/>
  <c r="H1471" i="8" a="1"/>
  <c r="H1471" i="8" s="1"/>
  <c r="M1471" i="8" s="1"/>
  <c r="J1471" i="8" a="1"/>
  <c r="J1471" i="8" s="1"/>
  <c r="N1471" i="8" s="1"/>
  <c r="O1471" i="8" a="1"/>
  <c r="O1471" i="8" s="1"/>
  <c r="G1472" i="8" a="1"/>
  <c r="G1472" i="8"/>
  <c r="H1472" i="8" a="1"/>
  <c r="H1472" i="8" s="1"/>
  <c r="M1472" i="8" s="1"/>
  <c r="J1472" i="8" a="1"/>
  <c r="J1472" i="8"/>
  <c r="N1472" i="8" s="1"/>
  <c r="G1473" i="8" a="1"/>
  <c r="G1473" i="8" s="1"/>
  <c r="H1473" i="8" a="1"/>
  <c r="H1473" i="8" s="1"/>
  <c r="J1473" i="8" a="1"/>
  <c r="J1473" i="8" s="1"/>
  <c r="N1473" i="8" s="1"/>
  <c r="G1474" i="8" a="1"/>
  <c r="G1474" i="8"/>
  <c r="I1474" i="8" s="1" a="1"/>
  <c r="I1474" i="8" s="1"/>
  <c r="K1474" i="8" s="1"/>
  <c r="H1474" i="8" a="1"/>
  <c r="H1474" i="8"/>
  <c r="J1474" i="8" a="1"/>
  <c r="J1474" i="8" s="1"/>
  <c r="N1474" i="8" s="1"/>
  <c r="L1474" i="8"/>
  <c r="G1475" i="8" a="1"/>
  <c r="G1475" i="8" s="1"/>
  <c r="L1475" i="8" s="1"/>
  <c r="H1475" i="8" a="1"/>
  <c r="H1475" i="8"/>
  <c r="I1475" i="8" a="1"/>
  <c r="I1475" i="8" s="1"/>
  <c r="K1475" i="8" s="1"/>
  <c r="J1475" i="8" a="1"/>
  <c r="J1475" i="8" s="1"/>
  <c r="N1475" i="8" s="1"/>
  <c r="G1476" i="8" a="1"/>
  <c r="G1476" i="8" s="1"/>
  <c r="L1476" i="8" s="1"/>
  <c r="H1476" i="8" a="1"/>
  <c r="H1476" i="8" s="1"/>
  <c r="I1476" i="8" a="1"/>
  <c r="I1476" i="8" s="1"/>
  <c r="K1476" i="8" s="1"/>
  <c r="J1476" i="8" a="1"/>
  <c r="J1476" i="8" s="1"/>
  <c r="N1476" i="8" s="1"/>
  <c r="G1477" i="8" a="1"/>
  <c r="G1477" i="8"/>
  <c r="I1477" i="8" s="1" a="1"/>
  <c r="H1477" i="8" a="1"/>
  <c r="H1477" i="8"/>
  <c r="O1477" i="8" s="1" a="1"/>
  <c r="O1477" i="8" s="1"/>
  <c r="I1477" i="8"/>
  <c r="K1477" i="8" s="1"/>
  <c r="J1477" i="8" a="1"/>
  <c r="J1477" i="8" s="1"/>
  <c r="N1477" i="8" s="1"/>
  <c r="G1478" i="8" a="1"/>
  <c r="G1478" i="8" s="1"/>
  <c r="I1478" i="8" s="1" a="1"/>
  <c r="H1478" i="8" a="1"/>
  <c r="H1478" i="8" s="1"/>
  <c r="I1478" i="8"/>
  <c r="K1478" i="8" s="1"/>
  <c r="J1478" i="8" a="1"/>
  <c r="J1478" i="8"/>
  <c r="N1478" i="8" s="1"/>
  <c r="L1478" i="8"/>
  <c r="G1479" i="8" a="1"/>
  <c r="G1479" i="8" s="1"/>
  <c r="H1479" i="8" a="1"/>
  <c r="H1479" i="8" s="1"/>
  <c r="J1479" i="8" a="1"/>
  <c r="J1479" i="8" s="1"/>
  <c r="N1479" i="8"/>
  <c r="G1480" i="8" a="1"/>
  <c r="G1480" i="8"/>
  <c r="H1480" i="8" a="1"/>
  <c r="H1480" i="8" s="1"/>
  <c r="M1480" i="8" s="1"/>
  <c r="J1480" i="8" a="1"/>
  <c r="J1480" i="8"/>
  <c r="N1480" i="8" s="1"/>
  <c r="G1481" i="8" a="1"/>
  <c r="G1481" i="8" s="1"/>
  <c r="L1481" i="8" s="1"/>
  <c r="H1481" i="8" a="1"/>
  <c r="H1481" i="8" s="1"/>
  <c r="J1481" i="8" a="1"/>
  <c r="J1481" i="8" s="1"/>
  <c r="N1481" i="8" s="1"/>
  <c r="G1482" i="8" a="1"/>
  <c r="G1482" i="8"/>
  <c r="L1482" i="8" s="1"/>
  <c r="H1482" i="8" a="1"/>
  <c r="H1482" i="8" s="1"/>
  <c r="J1482" i="8" a="1"/>
  <c r="J1482" i="8" s="1"/>
  <c r="N1482" i="8" s="1"/>
  <c r="G1483" i="8" a="1"/>
  <c r="G1483" i="8"/>
  <c r="H1483" i="8" a="1"/>
  <c r="H1483" i="8" s="1"/>
  <c r="M1483" i="8" s="1"/>
  <c r="J1483" i="8" a="1"/>
  <c r="J1483" i="8" s="1"/>
  <c r="N1483" i="8" s="1"/>
  <c r="G1484" i="8" a="1"/>
  <c r="G1484" i="8" s="1"/>
  <c r="H1484" i="8" a="1"/>
  <c r="H1484" i="8" s="1"/>
  <c r="O1484" i="8" s="1" a="1"/>
  <c r="O1484" i="8" s="1"/>
  <c r="J1484" i="8" a="1"/>
  <c r="J1484" i="8" s="1"/>
  <c r="N1484" i="8" s="1"/>
  <c r="M1484" i="8"/>
  <c r="G1485" i="8" a="1"/>
  <c r="G1485" i="8"/>
  <c r="I1485" i="8" s="1" a="1"/>
  <c r="I1485" i="8" s="1"/>
  <c r="K1485" i="8" s="1"/>
  <c r="H1485" i="8" a="1"/>
  <c r="H1485" i="8" s="1"/>
  <c r="J1485" i="8" a="1"/>
  <c r="J1485" i="8"/>
  <c r="N1485" i="8" s="1"/>
  <c r="G1486" i="8" a="1"/>
  <c r="G1486" i="8" s="1"/>
  <c r="H1486" i="8" a="1"/>
  <c r="H1486" i="8"/>
  <c r="M1486" i="8" s="1"/>
  <c r="J1486" i="8" a="1"/>
  <c r="J1486" i="8"/>
  <c r="N1486" i="8" s="1"/>
  <c r="G1487" i="8" a="1"/>
  <c r="G1487" i="8" s="1"/>
  <c r="H1487" i="8" a="1"/>
  <c r="H1487" i="8" s="1"/>
  <c r="J1487" i="8" a="1"/>
  <c r="J1487" i="8" s="1"/>
  <c r="N1487" i="8" s="1"/>
  <c r="G1488" i="8" a="1"/>
  <c r="G1488" i="8"/>
  <c r="H1488" i="8" a="1"/>
  <c r="H1488" i="8"/>
  <c r="M1488" i="8" s="1"/>
  <c r="J1488" i="8" a="1"/>
  <c r="J1488" i="8" s="1"/>
  <c r="N1488" i="8" s="1"/>
  <c r="G1489" i="8" a="1"/>
  <c r="G1489" i="8" s="1"/>
  <c r="H1489" i="8" a="1"/>
  <c r="H1489" i="8" s="1"/>
  <c r="J1489" i="8" a="1"/>
  <c r="J1489" i="8" s="1"/>
  <c r="N1489" i="8" s="1"/>
  <c r="G1490" i="8" a="1"/>
  <c r="G1490" i="8" s="1"/>
  <c r="L1490" i="8" s="1"/>
  <c r="H1490" i="8" a="1"/>
  <c r="H1490" i="8" s="1"/>
  <c r="I1490" i="8" a="1"/>
  <c r="I1490" i="8" s="1"/>
  <c r="K1490" i="8" s="1"/>
  <c r="J1490" i="8" a="1"/>
  <c r="J1490" i="8" s="1"/>
  <c r="N1490" i="8"/>
  <c r="G1491" i="8" a="1"/>
  <c r="G1491" i="8"/>
  <c r="H1491" i="8" a="1"/>
  <c r="H1491" i="8"/>
  <c r="M1491" i="8" s="1"/>
  <c r="J1491" i="8" a="1"/>
  <c r="J1491" i="8" s="1"/>
  <c r="N1491" i="8" s="1"/>
  <c r="O1491" i="8" a="1"/>
  <c r="O1491" i="8" s="1"/>
  <c r="G1492" i="8" a="1"/>
  <c r="G1492" i="8" s="1"/>
  <c r="I1492" i="8" s="1" a="1"/>
  <c r="I1492" i="8" s="1"/>
  <c r="K1492" i="8" s="1"/>
  <c r="H1492" i="8" a="1"/>
  <c r="H1492" i="8" s="1"/>
  <c r="J1492" i="8" a="1"/>
  <c r="J1492" i="8" s="1"/>
  <c r="N1492" i="8" s="1"/>
  <c r="G1493" i="8" a="1"/>
  <c r="G1493" i="8"/>
  <c r="H1493" i="8" a="1"/>
  <c r="H1493" i="8" s="1"/>
  <c r="J1493" i="8" a="1"/>
  <c r="J1493" i="8" s="1"/>
  <c r="N1493" i="8" s="1"/>
  <c r="G1494" i="8" a="1"/>
  <c r="G1494" i="8"/>
  <c r="H1494" i="8" a="1"/>
  <c r="H1494" i="8" s="1"/>
  <c r="M1494" i="8" s="1"/>
  <c r="J1494" i="8" a="1"/>
  <c r="J1494" i="8" s="1"/>
  <c r="N1494" i="8" s="1"/>
  <c r="G1495" i="8" a="1"/>
  <c r="G1495" i="8" s="1"/>
  <c r="H1495" i="8" a="1"/>
  <c r="H1495" i="8" s="1"/>
  <c r="J1495" i="8" a="1"/>
  <c r="J1495" i="8" s="1"/>
  <c r="N1495" i="8" s="1"/>
  <c r="G1496" i="8" a="1"/>
  <c r="G1496" i="8"/>
  <c r="L1496" i="8" s="1"/>
  <c r="H1496" i="8" a="1"/>
  <c r="H1496" i="8"/>
  <c r="I1496" i="8" a="1"/>
  <c r="I1496" i="8" s="1"/>
  <c r="K1496" i="8" s="1"/>
  <c r="J1496" i="8" a="1"/>
  <c r="J1496" i="8" s="1"/>
  <c r="N1496" i="8" s="1"/>
  <c r="G1497" i="8" a="1"/>
  <c r="G1497" i="8" s="1"/>
  <c r="H1497" i="8" a="1"/>
  <c r="H1497" i="8"/>
  <c r="J1497" i="8" a="1"/>
  <c r="J1497" i="8" s="1"/>
  <c r="N1497" i="8" s="1"/>
  <c r="G1498" i="8" a="1"/>
  <c r="G1498" i="8" s="1"/>
  <c r="H1498" i="8" a="1"/>
  <c r="H1498" i="8" s="1"/>
  <c r="I1498" i="8" a="1"/>
  <c r="I1498" i="8" s="1"/>
  <c r="K1498" i="8" s="1"/>
  <c r="J1498" i="8" a="1"/>
  <c r="J1498" i="8" s="1"/>
  <c r="N1498" i="8" s="1"/>
  <c r="L1498" i="8"/>
  <c r="G1499" i="8" a="1"/>
  <c r="G1499" i="8"/>
  <c r="I1499" i="8" s="1" a="1"/>
  <c r="I1499" i="8" s="1"/>
  <c r="K1499" i="8" s="1"/>
  <c r="H1499" i="8" a="1"/>
  <c r="H1499" i="8"/>
  <c r="M1499" i="8" s="1"/>
  <c r="J1499" i="8" a="1"/>
  <c r="J1499" i="8" s="1"/>
  <c r="N1499" i="8" s="1"/>
  <c r="L1499" i="8"/>
  <c r="G1500" i="8" a="1"/>
  <c r="G1500" i="8" s="1"/>
  <c r="I1500" i="8" s="1" a="1"/>
  <c r="I1500" i="8" s="1"/>
  <c r="K1500" i="8" s="1"/>
  <c r="H1500" i="8" a="1"/>
  <c r="H1500" i="8" s="1"/>
  <c r="J1500" i="8" a="1"/>
  <c r="J1500" i="8" s="1"/>
  <c r="N1500" i="8" s="1"/>
  <c r="G1501" i="8" a="1"/>
  <c r="G1501" i="8" s="1"/>
  <c r="H1501" i="8" a="1"/>
  <c r="H1501" i="8" s="1"/>
  <c r="J1501" i="8" a="1"/>
  <c r="J1501" i="8" s="1"/>
  <c r="N1501" i="8" s="1"/>
  <c r="G1502" i="8" a="1"/>
  <c r="G1502" i="8" s="1"/>
  <c r="H1502" i="8" a="1"/>
  <c r="H1502" i="8"/>
  <c r="J1502" i="8" a="1"/>
  <c r="J1502" i="8" s="1"/>
  <c r="N1502" i="8" s="1"/>
  <c r="G1503" i="8" a="1"/>
  <c r="G1503" i="8" s="1"/>
  <c r="L1503" i="8" s="1"/>
  <c r="H1503" i="8" a="1"/>
  <c r="H1503" i="8" s="1"/>
  <c r="J1503" i="8" a="1"/>
  <c r="J1503" i="8"/>
  <c r="N1503" i="8" s="1"/>
  <c r="G1504" i="8" a="1"/>
  <c r="G1504" i="8" s="1"/>
  <c r="L1504" i="8" s="1"/>
  <c r="H1504" i="8" a="1"/>
  <c r="H1504" i="8" s="1"/>
  <c r="M1504" i="8" s="1"/>
  <c r="I1504" i="8" a="1"/>
  <c r="I1504" i="8" s="1"/>
  <c r="J1504" i="8" a="1"/>
  <c r="J1504" i="8" s="1"/>
  <c r="N1504" i="8" s="1"/>
  <c r="K1504" i="8"/>
  <c r="G1505" i="8" a="1"/>
  <c r="G1505" i="8" s="1"/>
  <c r="H1505" i="8" a="1"/>
  <c r="H1505" i="8" s="1"/>
  <c r="J1505" i="8" a="1"/>
  <c r="J1505" i="8"/>
  <c r="N1505" i="8" s="1"/>
  <c r="G1506" i="8" a="1"/>
  <c r="G1506" i="8" s="1"/>
  <c r="I1506" i="8" s="1" a="1"/>
  <c r="I1506" i="8" s="1"/>
  <c r="K1506" i="8" s="1"/>
  <c r="H1506" i="8" a="1"/>
  <c r="H1506" i="8" s="1"/>
  <c r="O1506" i="8" s="1" a="1"/>
  <c r="O1506" i="8" s="1"/>
  <c r="J1506" i="8" a="1"/>
  <c r="J1506" i="8" s="1"/>
  <c r="N1506" i="8" s="1"/>
  <c r="L1506" i="8"/>
  <c r="G1507" i="8" a="1"/>
  <c r="G1507" i="8"/>
  <c r="I1507" i="8" s="1" a="1"/>
  <c r="I1507" i="8" s="1"/>
  <c r="K1507" i="8" s="1"/>
  <c r="H1507" i="8" a="1"/>
  <c r="H1507" i="8" s="1"/>
  <c r="J1507" i="8" a="1"/>
  <c r="J1507" i="8"/>
  <c r="N1507" i="8" s="1"/>
  <c r="G1508" i="8" a="1"/>
  <c r="G1508" i="8" s="1"/>
  <c r="H1508" i="8" a="1"/>
  <c r="H1508" i="8"/>
  <c r="M1508" i="8" s="1"/>
  <c r="J1508" i="8" a="1"/>
  <c r="J1508" i="8" s="1"/>
  <c r="N1508" i="8" s="1"/>
  <c r="G1509" i="8" a="1"/>
  <c r="G1509" i="8" s="1"/>
  <c r="H1509" i="8" a="1"/>
  <c r="H1509" i="8" s="1"/>
  <c r="M1509" i="8" s="1"/>
  <c r="J1509" i="8" a="1"/>
  <c r="J1509" i="8" s="1"/>
  <c r="N1509" i="8" s="1"/>
  <c r="G1510" i="8" a="1"/>
  <c r="G1510" i="8"/>
  <c r="H1510" i="8" a="1"/>
  <c r="H1510" i="8"/>
  <c r="M1510" i="8" s="1"/>
  <c r="J1510" i="8" a="1"/>
  <c r="J1510" i="8" s="1"/>
  <c r="N1510" i="8" s="1"/>
  <c r="G1511" i="8" a="1"/>
  <c r="G1511" i="8" s="1"/>
  <c r="H1511" i="8" a="1"/>
  <c r="H1511" i="8"/>
  <c r="J1511" i="8" a="1"/>
  <c r="J1511" i="8" s="1"/>
  <c r="N1511" i="8" s="1"/>
  <c r="G1512" i="8" a="1"/>
  <c r="G1512" i="8" s="1"/>
  <c r="L1512" i="8" s="1"/>
  <c r="H1512" i="8" a="1"/>
  <c r="H1512" i="8" s="1"/>
  <c r="I1512" i="8" a="1"/>
  <c r="I1512" i="8" s="1"/>
  <c r="K1512" i="8" s="1"/>
  <c r="J1512" i="8" a="1"/>
  <c r="J1512" i="8" s="1"/>
  <c r="N1512" i="8" s="1"/>
  <c r="G1513" i="8" a="1"/>
  <c r="G1513" i="8" s="1"/>
  <c r="H1513" i="8" a="1"/>
  <c r="H1513" i="8"/>
  <c r="M1513" i="8" s="1"/>
  <c r="J1513" i="8" a="1"/>
  <c r="J1513" i="8" s="1"/>
  <c r="N1513" i="8" s="1"/>
  <c r="G1514" i="8" a="1"/>
  <c r="G1514" i="8" s="1"/>
  <c r="I1514" i="8" s="1" a="1"/>
  <c r="I1514" i="8" s="1"/>
  <c r="K1514" i="8" s="1"/>
  <c r="H1514" i="8" a="1"/>
  <c r="H1514" i="8" s="1"/>
  <c r="J1514" i="8" a="1"/>
  <c r="J1514" i="8"/>
  <c r="N1514" i="8" s="1"/>
  <c r="G1515" i="8" a="1"/>
  <c r="G1515" i="8"/>
  <c r="H1515" i="8" a="1"/>
  <c r="H1515" i="8" s="1"/>
  <c r="J1515" i="8" a="1"/>
  <c r="J1515" i="8" s="1"/>
  <c r="N1515" i="8" s="1"/>
  <c r="G1516" i="8" a="1"/>
  <c r="G1516" i="8" s="1"/>
  <c r="H1516" i="8" a="1"/>
  <c r="H1516" i="8" s="1"/>
  <c r="J1516" i="8" a="1"/>
  <c r="J1516" i="8"/>
  <c r="N1516" i="8" s="1"/>
  <c r="G1517" i="8" a="1"/>
  <c r="G1517" i="8" s="1"/>
  <c r="H1517" i="8" a="1"/>
  <c r="H1517" i="8" s="1"/>
  <c r="J1517" i="8" a="1"/>
  <c r="J1517" i="8"/>
  <c r="N1517" i="8" s="1"/>
  <c r="G1518" i="8" a="1"/>
  <c r="G1518" i="8" s="1"/>
  <c r="H1518" i="8" a="1"/>
  <c r="H1518" i="8" s="1"/>
  <c r="J1518" i="8" a="1"/>
  <c r="J1518" i="8" s="1"/>
  <c r="N1518" i="8" s="1"/>
  <c r="G1519" i="8" a="1"/>
  <c r="G1519" i="8" s="1"/>
  <c r="L1519" i="8" s="1"/>
  <c r="H1519" i="8" a="1"/>
  <c r="H1519" i="8"/>
  <c r="I1519" i="8" a="1"/>
  <c r="I1519" i="8" s="1"/>
  <c r="K1519" i="8" s="1"/>
  <c r="J1519" i="8" a="1"/>
  <c r="J1519" i="8"/>
  <c r="N1519" i="8" s="1"/>
  <c r="G1520" i="8" a="1"/>
  <c r="G1520" i="8"/>
  <c r="I1520" i="8" s="1" a="1"/>
  <c r="I1520" i="8" s="1"/>
  <c r="K1520" i="8" s="1"/>
  <c r="H1520" i="8" a="1"/>
  <c r="H1520" i="8" s="1"/>
  <c r="J1520" i="8" a="1"/>
  <c r="J1520" i="8" s="1"/>
  <c r="N1520" i="8"/>
  <c r="G1521" i="8" a="1"/>
  <c r="G1521" i="8" s="1"/>
  <c r="H1521" i="8" a="1"/>
  <c r="H1521" i="8" s="1"/>
  <c r="J1521" i="8" a="1"/>
  <c r="J1521" i="8" s="1"/>
  <c r="N1521" i="8" s="1"/>
  <c r="G1522" i="8" a="1"/>
  <c r="G1522" i="8" s="1"/>
  <c r="I1522" i="8" s="1" a="1"/>
  <c r="I1522" i="8" s="1"/>
  <c r="K1522" i="8" s="1"/>
  <c r="H1522" i="8" a="1"/>
  <c r="H1522" i="8" s="1"/>
  <c r="J1522" i="8" a="1"/>
  <c r="J1522" i="8"/>
  <c r="N1522" i="8" s="1"/>
  <c r="G1523" i="8" a="1"/>
  <c r="G1523" i="8" s="1"/>
  <c r="H1523" i="8" a="1"/>
  <c r="H1523" i="8" s="1"/>
  <c r="J1523" i="8" a="1"/>
  <c r="J1523" i="8" s="1"/>
  <c r="N1523" i="8"/>
  <c r="G1524" i="8" a="1"/>
  <c r="G1524" i="8" s="1"/>
  <c r="H1524" i="8" a="1"/>
  <c r="H1524" i="8" s="1"/>
  <c r="J1524" i="8" a="1"/>
  <c r="J1524" i="8"/>
  <c r="N1524" i="8" s="1"/>
  <c r="G1525" i="8" a="1"/>
  <c r="G1525" i="8" s="1"/>
  <c r="L1525" i="8" s="1"/>
  <c r="H1525" i="8" a="1"/>
  <c r="H1525" i="8" s="1"/>
  <c r="I1525" i="8" a="1"/>
  <c r="I1525" i="8" s="1"/>
  <c r="K1525" i="8" s="1"/>
  <c r="J1525" i="8" a="1"/>
  <c r="J1525" i="8" s="1"/>
  <c r="N1525" i="8" s="1"/>
  <c r="G1526" i="8" a="1"/>
  <c r="G1526" i="8"/>
  <c r="L1526" i="8" s="1"/>
  <c r="H1526" i="8" a="1"/>
  <c r="H1526" i="8" s="1"/>
  <c r="J1526" i="8" a="1"/>
  <c r="J1526" i="8" s="1"/>
  <c r="N1526" i="8" s="1"/>
  <c r="G1527" i="8" a="1"/>
  <c r="G1527" i="8"/>
  <c r="I1527" i="8" s="1" a="1"/>
  <c r="I1527" i="8" s="1"/>
  <c r="K1527" i="8" s="1"/>
  <c r="H1527" i="8" a="1"/>
  <c r="H1527" i="8" s="1"/>
  <c r="J1527" i="8" a="1"/>
  <c r="J1527" i="8"/>
  <c r="N1527" i="8" s="1"/>
  <c r="L1527" i="8"/>
  <c r="G1528" i="8" a="1"/>
  <c r="G1528" i="8"/>
  <c r="H1528" i="8" a="1"/>
  <c r="H1528" i="8" s="1"/>
  <c r="J1528" i="8" a="1"/>
  <c r="J1528" i="8" s="1"/>
  <c r="N1528" i="8" s="1"/>
  <c r="G1529" i="8" a="1"/>
  <c r="G1529" i="8" s="1"/>
  <c r="H1529" i="8" a="1"/>
  <c r="H1529" i="8"/>
  <c r="J1529" i="8" a="1"/>
  <c r="J1529" i="8" s="1"/>
  <c r="N1529" i="8" s="1"/>
  <c r="G1530" i="8" a="1"/>
  <c r="G1530" i="8" s="1"/>
  <c r="L1530" i="8" s="1"/>
  <c r="H1530" i="8" a="1"/>
  <c r="H1530" i="8"/>
  <c r="J1530" i="8" a="1"/>
  <c r="J1530" i="8" s="1"/>
  <c r="N1530" i="8" s="1"/>
  <c r="G1531" i="8" a="1"/>
  <c r="G1531" i="8"/>
  <c r="L1531" i="8" s="1"/>
  <c r="H1531" i="8" a="1"/>
  <c r="H1531" i="8"/>
  <c r="I1531" i="8" a="1"/>
  <c r="I1531" i="8" s="1"/>
  <c r="K1531" i="8" s="1"/>
  <c r="J1531" i="8" a="1"/>
  <c r="J1531" i="8" s="1"/>
  <c r="N1531" i="8" s="1"/>
  <c r="G1532" i="8" a="1"/>
  <c r="G1532" i="8" s="1"/>
  <c r="H1532" i="8" a="1"/>
  <c r="H1532" i="8"/>
  <c r="J1532" i="8" a="1"/>
  <c r="J1532" i="8" s="1"/>
  <c r="N1532" i="8" s="1"/>
  <c r="G1533" i="8" a="1"/>
  <c r="G1533" i="8" s="1"/>
  <c r="H1533" i="8" a="1"/>
  <c r="H1533" i="8" s="1"/>
  <c r="J1533" i="8" a="1"/>
  <c r="J1533" i="8" s="1"/>
  <c r="N1533" i="8" s="1"/>
  <c r="G1534" i="8" a="1"/>
  <c r="G1534" i="8"/>
  <c r="L1534" i="8" s="1"/>
  <c r="H1534" i="8" a="1"/>
  <c r="H1534" i="8" s="1"/>
  <c r="I1534" i="8" a="1"/>
  <c r="I1534" i="8"/>
  <c r="K1534" i="8" s="1"/>
  <c r="J1534" i="8" a="1"/>
  <c r="J1534" i="8" s="1"/>
  <c r="N1534" i="8" s="1"/>
  <c r="G1535" i="8" a="1"/>
  <c r="G1535" i="8"/>
  <c r="H1535" i="8" a="1"/>
  <c r="H1535" i="8" s="1"/>
  <c r="J1535" i="8" a="1"/>
  <c r="J1535" i="8" s="1"/>
  <c r="N1535" i="8" s="1"/>
  <c r="G1536" i="8" a="1"/>
  <c r="G1536" i="8" s="1"/>
  <c r="L1536" i="8" s="1"/>
  <c r="H1536" i="8" a="1"/>
  <c r="H1536" i="8" s="1"/>
  <c r="J1536" i="8" a="1"/>
  <c r="J1536" i="8" s="1"/>
  <c r="N1536" i="8" s="1"/>
  <c r="G1537" i="8" a="1"/>
  <c r="G1537" i="8"/>
  <c r="H1537" i="8" a="1"/>
  <c r="H1537" i="8"/>
  <c r="J1537" i="8" a="1"/>
  <c r="J1537" i="8" s="1"/>
  <c r="N1537" i="8" s="1"/>
  <c r="G1538" i="8" a="1"/>
  <c r="G1538" i="8" s="1"/>
  <c r="H1538" i="8" a="1"/>
  <c r="H1538" i="8" s="1"/>
  <c r="M1538" i="8" s="1"/>
  <c r="J1538" i="8" a="1"/>
  <c r="J1538" i="8" s="1"/>
  <c r="N1538" i="8" s="1"/>
  <c r="G1539" i="8" a="1"/>
  <c r="G1539" i="8"/>
  <c r="H1539" i="8" a="1"/>
  <c r="H1539" i="8" s="1"/>
  <c r="J1539" i="8" a="1"/>
  <c r="J1539" i="8" s="1"/>
  <c r="N1539" i="8" s="1"/>
  <c r="G1540" i="8" a="1"/>
  <c r="G1540" i="8"/>
  <c r="I1540" i="8" s="1" a="1"/>
  <c r="I1540" i="8" s="1"/>
  <c r="K1540" i="8" s="1"/>
  <c r="H1540" i="8" a="1"/>
  <c r="H1540" i="8"/>
  <c r="M1540" i="8" s="1"/>
  <c r="J1540" i="8" a="1"/>
  <c r="J1540" i="8" s="1"/>
  <c r="N1540" i="8" s="1"/>
  <c r="L1540" i="8"/>
  <c r="G1541" i="8" a="1"/>
  <c r="G1541" i="8"/>
  <c r="H1541" i="8" a="1"/>
  <c r="H1541" i="8" s="1"/>
  <c r="M1541" i="8" s="1"/>
  <c r="J1541" i="8" a="1"/>
  <c r="J1541" i="8" s="1"/>
  <c r="N1541" i="8"/>
  <c r="O1541" i="8" a="1"/>
  <c r="O1541" i="8" s="1"/>
  <c r="G1542" i="8" a="1"/>
  <c r="G1542" i="8" s="1"/>
  <c r="I1542" i="8" s="1" a="1"/>
  <c r="I1542" i="8" s="1"/>
  <c r="K1542" i="8" s="1"/>
  <c r="H1542" i="8" a="1"/>
  <c r="H1542" i="8" s="1"/>
  <c r="M1542" i="8" s="1"/>
  <c r="J1542" i="8" a="1"/>
  <c r="J1542" i="8" s="1"/>
  <c r="N1542" i="8" s="1"/>
  <c r="G1543" i="8" a="1"/>
  <c r="G1543" i="8" s="1"/>
  <c r="H1543" i="8" a="1"/>
  <c r="H1543" i="8" s="1"/>
  <c r="O1543" i="8" s="1" a="1"/>
  <c r="O1543" i="8" s="1"/>
  <c r="J1543" i="8" a="1"/>
  <c r="J1543" i="8"/>
  <c r="N1543" i="8" s="1"/>
  <c r="G1544" i="8" a="1"/>
  <c r="G1544" i="8" s="1"/>
  <c r="I1544" i="8" s="1" a="1"/>
  <c r="I1544" i="8" s="1"/>
  <c r="K1544" i="8" s="1"/>
  <c r="H1544" i="8" a="1"/>
  <c r="H1544" i="8" s="1"/>
  <c r="J1544" i="8" a="1"/>
  <c r="J1544" i="8"/>
  <c r="N1544" i="8" s="1"/>
  <c r="G1545" i="8" a="1"/>
  <c r="G1545" i="8" s="1"/>
  <c r="H1545" i="8" a="1"/>
  <c r="H1545" i="8"/>
  <c r="J1545" i="8" a="1"/>
  <c r="J1545" i="8" s="1"/>
  <c r="N1545" i="8" s="1"/>
  <c r="G1546" i="8" a="1"/>
  <c r="G1546" i="8"/>
  <c r="H1546" i="8" a="1"/>
  <c r="H1546" i="8" s="1"/>
  <c r="J1546" i="8" a="1"/>
  <c r="J1546" i="8"/>
  <c r="N1546" i="8" s="1"/>
  <c r="G1547" i="8" a="1"/>
  <c r="G1547" i="8" s="1"/>
  <c r="L1547" i="8" s="1"/>
  <c r="H1547" i="8" a="1"/>
  <c r="H1547" i="8" s="1"/>
  <c r="O1547" i="8" s="1" a="1"/>
  <c r="O1547" i="8" s="1"/>
  <c r="J1547" i="8" a="1"/>
  <c r="J1547" i="8" s="1"/>
  <c r="N1547" i="8" s="1"/>
  <c r="G1548" i="8" a="1"/>
  <c r="G1548" i="8"/>
  <c r="H1548" i="8" a="1"/>
  <c r="H1548" i="8" s="1"/>
  <c r="J1548" i="8" a="1"/>
  <c r="J1548" i="8" s="1"/>
  <c r="N1548" i="8" s="1"/>
  <c r="G1549" i="8" a="1"/>
  <c r="G1549" i="8"/>
  <c r="H1549" i="8" a="1"/>
  <c r="H1549" i="8" s="1"/>
  <c r="J1549" i="8" a="1"/>
  <c r="J1549" i="8"/>
  <c r="N1549" i="8" s="1"/>
  <c r="G1550" i="8" a="1"/>
  <c r="G1550" i="8" s="1"/>
  <c r="H1550" i="8" a="1"/>
  <c r="H1550" i="8" s="1"/>
  <c r="M1550" i="8" s="1"/>
  <c r="J1550" i="8" a="1"/>
  <c r="J1550" i="8" s="1"/>
  <c r="N1550" i="8" s="1"/>
  <c r="O1550" i="8" a="1"/>
  <c r="O1550" i="8" s="1"/>
  <c r="G1551" i="8" a="1"/>
  <c r="G1551" i="8"/>
  <c r="H1551" i="8" a="1"/>
  <c r="H1551" i="8"/>
  <c r="M1551" i="8" s="1"/>
  <c r="J1551" i="8" a="1"/>
  <c r="J1551" i="8" s="1"/>
  <c r="N1551" i="8" s="1"/>
  <c r="G1552" i="8" a="1"/>
  <c r="G1552" i="8"/>
  <c r="I1552" i="8" s="1" a="1"/>
  <c r="I1552" i="8" s="1"/>
  <c r="K1552" i="8" s="1"/>
  <c r="H1552" i="8" a="1"/>
  <c r="H1552" i="8" s="1"/>
  <c r="J1552" i="8" a="1"/>
  <c r="J1552" i="8"/>
  <c r="N1552" i="8"/>
  <c r="G1553" i="8" a="1"/>
  <c r="G1553" i="8" s="1"/>
  <c r="H1553" i="8" a="1"/>
  <c r="H1553" i="8" s="1"/>
  <c r="M1553" i="8" s="1"/>
  <c r="J1553" i="8" a="1"/>
  <c r="J1553" i="8" s="1"/>
  <c r="N1553" i="8" s="1"/>
  <c r="O1553" i="8" a="1"/>
  <c r="O1553" i="8" s="1"/>
  <c r="G1554" i="8" a="1"/>
  <c r="G1554" i="8" s="1"/>
  <c r="H1554" i="8" a="1"/>
  <c r="H1554" i="8"/>
  <c r="J1554" i="8" a="1"/>
  <c r="J1554" i="8" s="1"/>
  <c r="N1554" i="8" s="1"/>
  <c r="G1555" i="8" a="1"/>
  <c r="G1555" i="8" s="1"/>
  <c r="H1555" i="8" a="1"/>
  <c r="H1555" i="8" s="1"/>
  <c r="J1555" i="8" a="1"/>
  <c r="J1555" i="8" s="1"/>
  <c r="N1555" i="8" s="1"/>
  <c r="G1556" i="8" a="1"/>
  <c r="G1556" i="8"/>
  <c r="H1556" i="8" a="1"/>
  <c r="H1556" i="8"/>
  <c r="J1556" i="8" a="1"/>
  <c r="J1556" i="8" s="1"/>
  <c r="N1556" i="8" s="1"/>
  <c r="G1557" i="8" a="1"/>
  <c r="G1557" i="8"/>
  <c r="I1557" i="8" s="1" a="1"/>
  <c r="I1557" i="8" s="1"/>
  <c r="K1557" i="8" s="1"/>
  <c r="H1557" i="8" a="1"/>
  <c r="H1557" i="8" s="1"/>
  <c r="O1557" i="8" s="1" a="1"/>
  <c r="O1557" i="8" s="1"/>
  <c r="J1557" i="8" a="1"/>
  <c r="J1557" i="8" s="1"/>
  <c r="N1557" i="8" s="1"/>
  <c r="M1557" i="8"/>
  <c r="G1558" i="8" a="1"/>
  <c r="G1558" i="8" s="1"/>
  <c r="H1558" i="8" a="1"/>
  <c r="H1558" i="8" s="1"/>
  <c r="M1558" i="8" s="1"/>
  <c r="J1558" i="8" a="1"/>
  <c r="J1558" i="8" s="1"/>
  <c r="N1558" i="8" s="1"/>
  <c r="O1558" i="8" a="1"/>
  <c r="O1558" i="8" s="1"/>
  <c r="G1559" i="8" a="1"/>
  <c r="G1559" i="8" s="1"/>
  <c r="H1559" i="8" a="1"/>
  <c r="H1559" i="8" s="1"/>
  <c r="J1559" i="8" a="1"/>
  <c r="J1559" i="8" s="1"/>
  <c r="N1559" i="8" s="1"/>
  <c r="G1560" i="8" a="1"/>
  <c r="G1560" i="8"/>
  <c r="H1560" i="8" a="1"/>
  <c r="H1560" i="8" s="1"/>
  <c r="J1560" i="8" a="1"/>
  <c r="J1560" i="8" s="1"/>
  <c r="N1560" i="8" s="1"/>
  <c r="G1561" i="8" a="1"/>
  <c r="G1561" i="8" s="1"/>
  <c r="I1561" i="8" s="1" a="1"/>
  <c r="I1561" i="8" s="1"/>
  <c r="K1561" i="8" s="1"/>
  <c r="H1561" i="8" a="1"/>
  <c r="H1561" i="8"/>
  <c r="J1561" i="8" a="1"/>
  <c r="J1561" i="8"/>
  <c r="N1561" i="8" s="1"/>
  <c r="L1561" i="8"/>
  <c r="G1562" i="8" a="1"/>
  <c r="G1562" i="8" s="1"/>
  <c r="I1562" i="8" s="1" a="1"/>
  <c r="I1562" i="8" s="1"/>
  <c r="K1562" i="8" s="1"/>
  <c r="H1562" i="8" a="1"/>
  <c r="H1562" i="8"/>
  <c r="M1562" i="8" s="1"/>
  <c r="J1562" i="8" a="1"/>
  <c r="J1562" i="8" s="1"/>
  <c r="N1562" i="8" s="1"/>
  <c r="L1562" i="8"/>
  <c r="G1563" i="8" a="1"/>
  <c r="G1563" i="8"/>
  <c r="I1563" i="8" s="1" a="1"/>
  <c r="I1563" i="8" s="1"/>
  <c r="K1563" i="8" s="1"/>
  <c r="H1563" i="8" a="1"/>
  <c r="H1563" i="8" s="1"/>
  <c r="J1563" i="8" a="1"/>
  <c r="J1563" i="8"/>
  <c r="N1563" i="8" s="1"/>
  <c r="L1563" i="8"/>
  <c r="G1564" i="8" a="1"/>
  <c r="G1564" i="8" s="1"/>
  <c r="L1564" i="8" s="1"/>
  <c r="H1564" i="8" a="1"/>
  <c r="H1564" i="8" s="1"/>
  <c r="J1564" i="8" a="1"/>
  <c r="J1564" i="8" s="1"/>
  <c r="N1564" i="8" s="1"/>
  <c r="G1565" i="8" a="1"/>
  <c r="G1565" i="8"/>
  <c r="H1565" i="8" a="1"/>
  <c r="H1565" i="8" s="1"/>
  <c r="O1565" i="8" s="1" a="1"/>
  <c r="O1565" i="8" s="1"/>
  <c r="J1565" i="8" a="1"/>
  <c r="J1565" i="8" s="1"/>
  <c r="N1565" i="8" s="1"/>
  <c r="M1565" i="8"/>
  <c r="G1566" i="8" a="1"/>
  <c r="G1566" i="8" s="1"/>
  <c r="I1566" i="8" s="1" a="1"/>
  <c r="I1566" i="8" s="1"/>
  <c r="K1566" i="8" s="1"/>
  <c r="H1566" i="8" a="1"/>
  <c r="H1566" i="8"/>
  <c r="O1566" i="8" s="1" a="1"/>
  <c r="O1566" i="8" s="1"/>
  <c r="J1566" i="8" a="1"/>
  <c r="J1566" i="8" s="1"/>
  <c r="N1566" i="8" s="1"/>
  <c r="G1567" i="8" a="1"/>
  <c r="G1567" i="8" s="1"/>
  <c r="L1567" i="8" s="1"/>
  <c r="H1567" i="8" a="1"/>
  <c r="H1567" i="8" s="1"/>
  <c r="J1567" i="8" a="1"/>
  <c r="J1567" i="8" s="1"/>
  <c r="N1567" i="8" s="1"/>
  <c r="G1568" i="8" a="1"/>
  <c r="G1568" i="8" s="1"/>
  <c r="H1568" i="8" a="1"/>
  <c r="H1568" i="8" s="1"/>
  <c r="J1568" i="8" a="1"/>
  <c r="J1568" i="8"/>
  <c r="N1568" i="8"/>
  <c r="G1569" i="8" a="1"/>
  <c r="G1569" i="8"/>
  <c r="H1569" i="8" a="1"/>
  <c r="H1569" i="8" s="1"/>
  <c r="M1569" i="8" s="1"/>
  <c r="J1569" i="8" a="1"/>
  <c r="J1569" i="8" s="1"/>
  <c r="N1569" i="8" s="1"/>
  <c r="O1569" i="8" a="1"/>
  <c r="O1569" i="8" s="1"/>
  <c r="G1570" i="8" a="1"/>
  <c r="G1570" i="8"/>
  <c r="I1570" i="8" s="1" a="1"/>
  <c r="I1570" i="8" s="1"/>
  <c r="K1570" i="8" s="1"/>
  <c r="H1570" i="8" a="1"/>
  <c r="H1570" i="8" s="1"/>
  <c r="J1570" i="8" a="1"/>
  <c r="J1570" i="8" s="1"/>
  <c r="N1570" i="8" s="1"/>
  <c r="L1570" i="8"/>
  <c r="G1571" i="8" a="1"/>
  <c r="G1571" i="8" s="1"/>
  <c r="H1571" i="8" a="1"/>
  <c r="H1571" i="8" s="1"/>
  <c r="J1571" i="8" a="1"/>
  <c r="J1571" i="8" s="1"/>
  <c r="N1571" i="8" s="1"/>
  <c r="G1572" i="8" a="1"/>
  <c r="G1572" i="8"/>
  <c r="I1572" i="8" s="1" a="1"/>
  <c r="I1572" i="8" s="1"/>
  <c r="K1572" i="8" s="1"/>
  <c r="H1572" i="8" a="1"/>
  <c r="H1572" i="8" s="1"/>
  <c r="J1572" i="8" a="1"/>
  <c r="J1572" i="8" s="1"/>
  <c r="N1572" i="8"/>
  <c r="G1573" i="8" a="1"/>
  <c r="G1573" i="8" s="1"/>
  <c r="I1573" i="8" s="1" a="1"/>
  <c r="I1573" i="8" s="1"/>
  <c r="K1573" i="8" s="1"/>
  <c r="H1573" i="8" a="1"/>
  <c r="H1573" i="8"/>
  <c r="J1573" i="8" a="1"/>
  <c r="J1573" i="8" s="1"/>
  <c r="N1573" i="8" s="1"/>
  <c r="L1573" i="8"/>
  <c r="M1573" i="8"/>
  <c r="G1574" i="8" a="1"/>
  <c r="G1574" i="8"/>
  <c r="L1574" i="8" s="1"/>
  <c r="H1574" i="8" a="1"/>
  <c r="H1574" i="8"/>
  <c r="I1574" i="8" a="1"/>
  <c r="I1574" i="8" s="1"/>
  <c r="K1574" i="8" s="1"/>
  <c r="J1574" i="8" a="1"/>
  <c r="J1574" i="8"/>
  <c r="N1574" i="8" s="1"/>
  <c r="G1575" i="8" a="1"/>
  <c r="G1575" i="8" s="1"/>
  <c r="H1575" i="8" a="1"/>
  <c r="H1575" i="8" s="1"/>
  <c r="M1575" i="8" s="1"/>
  <c r="J1575" i="8" a="1"/>
  <c r="J1575" i="8" s="1"/>
  <c r="N1575" i="8" s="1"/>
  <c r="G1576" i="8" a="1"/>
  <c r="G1576" i="8"/>
  <c r="H1576" i="8" a="1"/>
  <c r="H1576" i="8" s="1"/>
  <c r="M1576" i="8" s="1"/>
  <c r="J1576" i="8" a="1"/>
  <c r="J1576" i="8" s="1"/>
  <c r="N1576" i="8"/>
  <c r="G1577" i="8" a="1"/>
  <c r="G1577" i="8" s="1"/>
  <c r="I1577" i="8" s="1" a="1"/>
  <c r="I1577" i="8" s="1"/>
  <c r="K1577" i="8" s="1"/>
  <c r="H1577" i="8" a="1"/>
  <c r="H1577" i="8" s="1"/>
  <c r="M1577" i="8" s="1"/>
  <c r="J1577" i="8" a="1"/>
  <c r="J1577" i="8"/>
  <c r="N1577" i="8" s="1"/>
  <c r="G1578" i="8" a="1"/>
  <c r="G1578" i="8" s="1"/>
  <c r="H1578" i="8" a="1"/>
  <c r="H1578" i="8" s="1"/>
  <c r="J1578" i="8" a="1"/>
  <c r="J1578" i="8"/>
  <c r="N1578" i="8" s="1"/>
  <c r="G1579" i="8" a="1"/>
  <c r="G1579" i="8"/>
  <c r="H1579" i="8" a="1"/>
  <c r="H1579" i="8" s="1"/>
  <c r="J1579" i="8" a="1"/>
  <c r="J1579" i="8"/>
  <c r="N1579" i="8" s="1"/>
  <c r="G1580" i="8" a="1"/>
  <c r="G1580" i="8" s="1"/>
  <c r="H1580" i="8" a="1"/>
  <c r="H1580" i="8" s="1"/>
  <c r="J1580" i="8" a="1"/>
  <c r="J1580" i="8"/>
  <c r="N1580" i="8" s="1"/>
  <c r="G1581" i="8" a="1"/>
  <c r="G1581" i="8"/>
  <c r="H1581" i="8" a="1"/>
  <c r="H1581" i="8" s="1"/>
  <c r="J1581" i="8" a="1"/>
  <c r="J1581" i="8" s="1"/>
  <c r="N1581" i="8" s="1"/>
  <c r="G1582" i="8" a="1"/>
  <c r="G1582" i="8"/>
  <c r="H1582" i="8" a="1"/>
  <c r="H1582" i="8" s="1"/>
  <c r="M1582" i="8" s="1"/>
  <c r="J1582" i="8" a="1"/>
  <c r="J1582" i="8" s="1"/>
  <c r="N1582" i="8" s="1"/>
  <c r="G1583" i="8" a="1"/>
  <c r="G1583" i="8"/>
  <c r="H1583" i="8" a="1"/>
  <c r="H1583" i="8" s="1"/>
  <c r="M1583" i="8" s="1"/>
  <c r="J1583" i="8" a="1"/>
  <c r="J1583" i="8" s="1"/>
  <c r="N1583" i="8" s="1"/>
  <c r="G1584" i="8" a="1"/>
  <c r="G1584" i="8" s="1"/>
  <c r="I1584" i="8" s="1" a="1"/>
  <c r="I1584" i="8" s="1"/>
  <c r="H1584" i="8" a="1"/>
  <c r="H1584" i="8"/>
  <c r="J1584" i="8" a="1"/>
  <c r="J1584" i="8"/>
  <c r="N1584" i="8" s="1"/>
  <c r="K1584" i="8"/>
  <c r="L1584" i="8"/>
  <c r="M1584" i="8"/>
  <c r="G1585" i="8" a="1"/>
  <c r="G1585" i="8"/>
  <c r="I1585" i="8" s="1" a="1"/>
  <c r="I1585" i="8" s="1"/>
  <c r="K1585" i="8" s="1"/>
  <c r="H1585" i="8" a="1"/>
  <c r="H1585" i="8" s="1"/>
  <c r="J1585" i="8" a="1"/>
  <c r="J1585" i="8" s="1"/>
  <c r="N1585" i="8" s="1"/>
  <c r="L1585" i="8"/>
  <c r="G1586" i="8" a="1"/>
  <c r="G1586" i="8" s="1"/>
  <c r="H1586" i="8" a="1"/>
  <c r="H1586" i="8"/>
  <c r="J1586" i="8" a="1"/>
  <c r="J1586" i="8" s="1"/>
  <c r="N1586" i="8"/>
  <c r="G1587" i="8" a="1"/>
  <c r="G1587" i="8" s="1"/>
  <c r="H1587" i="8" a="1"/>
  <c r="H1587" i="8" s="1"/>
  <c r="M1587" i="8" s="1"/>
  <c r="J1587" i="8" a="1"/>
  <c r="J1587" i="8" s="1"/>
  <c r="N1587" i="8"/>
  <c r="G1588" i="8" a="1"/>
  <c r="G1588" i="8" s="1"/>
  <c r="H1588" i="8" a="1"/>
  <c r="H1588" i="8" s="1"/>
  <c r="M1588" i="8" s="1"/>
  <c r="J1588" i="8" a="1"/>
  <c r="J1588" i="8"/>
  <c r="N1588" i="8" s="1"/>
  <c r="G1589" i="8" a="1"/>
  <c r="G1589" i="8" s="1"/>
  <c r="H1589" i="8" a="1"/>
  <c r="H1589" i="8" s="1"/>
  <c r="J1589" i="8" a="1"/>
  <c r="J1589" i="8"/>
  <c r="N1589" i="8" s="1"/>
  <c r="G1590" i="8" a="1"/>
  <c r="G1590" i="8" s="1"/>
  <c r="H1590" i="8" a="1"/>
  <c r="H1590" i="8" s="1"/>
  <c r="J1590" i="8" a="1"/>
  <c r="J1590" i="8"/>
  <c r="N1590" i="8" s="1"/>
  <c r="M1590" i="8"/>
  <c r="G1591" i="8" a="1"/>
  <c r="G1591" i="8"/>
  <c r="I1591" i="8" s="1" a="1"/>
  <c r="I1591" i="8" s="1"/>
  <c r="H1591" i="8" a="1"/>
  <c r="H1591" i="8" s="1"/>
  <c r="M1591" i="8" s="1"/>
  <c r="J1591" i="8" a="1"/>
  <c r="J1591" i="8"/>
  <c r="N1591" i="8" s="1"/>
  <c r="K1591" i="8"/>
  <c r="L1591" i="8"/>
  <c r="G1592" i="8" a="1"/>
  <c r="G1592" i="8"/>
  <c r="I1592" i="8" s="1" a="1"/>
  <c r="I1592" i="8" s="1"/>
  <c r="K1592" i="8" s="1"/>
  <c r="H1592" i="8" a="1"/>
  <c r="H1592" i="8" s="1"/>
  <c r="J1592" i="8" a="1"/>
  <c r="J1592" i="8" s="1"/>
  <c r="N1592" i="8" s="1"/>
  <c r="G1593" i="8" a="1"/>
  <c r="G1593" i="8"/>
  <c r="L1593" i="8" s="1"/>
  <c r="H1593" i="8" a="1"/>
  <c r="H1593" i="8" s="1"/>
  <c r="M1593" i="8" s="1"/>
  <c r="J1593" i="8" a="1"/>
  <c r="J1593" i="8" s="1"/>
  <c r="N1593" i="8" s="1"/>
  <c r="G1594" i="8" a="1"/>
  <c r="G1594" i="8" s="1"/>
  <c r="H1594" i="8" a="1"/>
  <c r="H1594" i="8" s="1"/>
  <c r="M1594" i="8" s="1"/>
  <c r="J1594" i="8" a="1"/>
  <c r="J1594" i="8"/>
  <c r="N1594" i="8"/>
  <c r="G1595" i="8" a="1"/>
  <c r="G1595" i="8" s="1"/>
  <c r="H1595" i="8" a="1"/>
  <c r="H1595" i="8"/>
  <c r="J1595" i="8" a="1"/>
  <c r="J1595" i="8" s="1"/>
  <c r="N1595" i="8" s="1"/>
  <c r="M1595" i="8"/>
  <c r="G1596" i="8" a="1"/>
  <c r="G1596" i="8"/>
  <c r="H1596" i="8" a="1"/>
  <c r="H1596" i="8"/>
  <c r="I1596" i="8" a="1"/>
  <c r="I1596" i="8"/>
  <c r="K1596" i="8" s="1"/>
  <c r="J1596" i="8" a="1"/>
  <c r="J1596" i="8"/>
  <c r="N1596" i="8" s="1"/>
  <c r="L1596" i="8"/>
  <c r="G1597" i="8" a="1"/>
  <c r="G1597" i="8" s="1"/>
  <c r="H1597" i="8" a="1"/>
  <c r="H1597" i="8"/>
  <c r="J1597" i="8" a="1"/>
  <c r="J1597" i="8" s="1"/>
  <c r="N1597" i="8" s="1"/>
  <c r="G1598" i="8" a="1"/>
  <c r="G1598" i="8"/>
  <c r="H1598" i="8" a="1"/>
  <c r="H1598" i="8" s="1"/>
  <c r="J1598" i="8" a="1"/>
  <c r="J1598" i="8" s="1"/>
  <c r="N1598" i="8" s="1"/>
  <c r="G1599" i="8" a="1"/>
  <c r="G1599" i="8" s="1"/>
  <c r="H1599" i="8" a="1"/>
  <c r="H1599" i="8" s="1"/>
  <c r="J1599" i="8" a="1"/>
  <c r="J1599" i="8" s="1"/>
  <c r="N1599" i="8" s="1"/>
  <c r="G1600" i="8" a="1"/>
  <c r="G1600" i="8" s="1"/>
  <c r="H1600" i="8" a="1"/>
  <c r="H1600" i="8" s="1"/>
  <c r="J1600" i="8" a="1"/>
  <c r="J1600" i="8"/>
  <c r="N1600" i="8" s="1"/>
  <c r="G1601" i="8" a="1"/>
  <c r="G1601" i="8" s="1"/>
  <c r="L1601" i="8" s="1"/>
  <c r="H1601" i="8" a="1"/>
  <c r="H1601" i="8" s="1"/>
  <c r="J1601" i="8" a="1"/>
  <c r="J1601" i="8"/>
  <c r="N1601" i="8" s="1"/>
  <c r="M1601" i="8"/>
  <c r="O1601" i="8" a="1"/>
  <c r="O1601" i="8" s="1"/>
  <c r="G1602" i="8" a="1"/>
  <c r="G1602" i="8" s="1"/>
  <c r="H1602" i="8" a="1"/>
  <c r="H1602" i="8" s="1"/>
  <c r="M1602" i="8" s="1"/>
  <c r="J1602" i="8" a="1"/>
  <c r="J1602" i="8" s="1"/>
  <c r="N1602" i="8" s="1"/>
  <c r="O1602" i="8" a="1"/>
  <c r="O1602" i="8" s="1"/>
  <c r="G1603" i="8" a="1"/>
  <c r="G1603" i="8" s="1"/>
  <c r="H1603" i="8" a="1"/>
  <c r="H1603" i="8" s="1"/>
  <c r="J1603" i="8" a="1"/>
  <c r="J1603" i="8" s="1"/>
  <c r="N1603" i="8" s="1"/>
  <c r="G1604" i="8" a="1"/>
  <c r="G1604" i="8"/>
  <c r="H1604" i="8" a="1"/>
  <c r="H1604" i="8" s="1"/>
  <c r="J1604" i="8" a="1"/>
  <c r="J1604" i="8" s="1"/>
  <c r="N1604" i="8" s="1"/>
  <c r="G1605" i="8" a="1"/>
  <c r="G1605" i="8" s="1"/>
  <c r="H1605" i="8" a="1"/>
  <c r="H1605" i="8" s="1"/>
  <c r="J1605" i="8" a="1"/>
  <c r="J1605" i="8" s="1"/>
  <c r="N1605" i="8" s="1"/>
  <c r="G1606" i="8" a="1"/>
  <c r="G1606" i="8" s="1"/>
  <c r="H1606" i="8" a="1"/>
  <c r="H1606" i="8"/>
  <c r="O1606" i="8" s="1" a="1"/>
  <c r="O1606" i="8" s="1"/>
  <c r="J1606" i="8" a="1"/>
  <c r="J1606" i="8"/>
  <c r="N1606" i="8" s="1"/>
  <c r="M1606" i="8"/>
  <c r="G1607" i="8" a="1"/>
  <c r="G1607" i="8" s="1"/>
  <c r="H1607" i="8" a="1"/>
  <c r="H1607" i="8"/>
  <c r="J1607" i="8" a="1"/>
  <c r="J1607" i="8" s="1"/>
  <c r="N1607" i="8" s="1"/>
  <c r="G1608" i="8" a="1"/>
  <c r="G1608" i="8" s="1"/>
  <c r="H1608" i="8" a="1"/>
  <c r="H1608" i="8"/>
  <c r="J1608" i="8" a="1"/>
  <c r="J1608" i="8" s="1"/>
  <c r="N1608" i="8" s="1"/>
  <c r="G1609" i="8" a="1"/>
  <c r="G1609" i="8"/>
  <c r="I1609" i="8" s="1" a="1"/>
  <c r="I1609" i="8" s="1"/>
  <c r="H1609" i="8" a="1"/>
  <c r="H1609" i="8" s="1"/>
  <c r="O1609" i="8" s="1" a="1"/>
  <c r="O1609" i="8" s="1"/>
  <c r="J1609" i="8" a="1"/>
  <c r="J1609" i="8" s="1"/>
  <c r="N1609" i="8" s="1"/>
  <c r="K1609" i="8"/>
  <c r="L1609" i="8"/>
  <c r="G1610" i="8" a="1"/>
  <c r="G1610" i="8" s="1"/>
  <c r="I1610" i="8" s="1" a="1"/>
  <c r="I1610" i="8" s="1"/>
  <c r="K1610" i="8" s="1"/>
  <c r="H1610" i="8" a="1"/>
  <c r="H1610" i="8" s="1"/>
  <c r="J1610" i="8" a="1"/>
  <c r="J1610" i="8"/>
  <c r="N1610" i="8" s="1"/>
  <c r="L1610" i="8"/>
  <c r="M1610" i="8"/>
  <c r="G1611" i="8" a="1"/>
  <c r="G1611" i="8" s="1"/>
  <c r="L1611" i="8" s="1"/>
  <c r="H1611" i="8" a="1"/>
  <c r="H1611" i="8"/>
  <c r="J1611" i="8" a="1"/>
  <c r="J1611" i="8" s="1"/>
  <c r="N1611" i="8" s="1"/>
  <c r="G1612" i="8" a="1"/>
  <c r="G1612" i="8" s="1"/>
  <c r="H1612" i="8" a="1"/>
  <c r="H1612" i="8" s="1"/>
  <c r="M1612" i="8" s="1"/>
  <c r="J1612" i="8" a="1"/>
  <c r="J1612" i="8"/>
  <c r="N1612" i="8"/>
  <c r="O1612" i="8" a="1"/>
  <c r="O1612" i="8" s="1"/>
  <c r="G1613" i="8" a="1"/>
  <c r="G1613" i="8" s="1"/>
  <c r="H1613" i="8" a="1"/>
  <c r="H1613" i="8" s="1"/>
  <c r="M1613" i="8" s="1"/>
  <c r="J1613" i="8" a="1"/>
  <c r="J1613" i="8" s="1"/>
  <c r="N1613" i="8" s="1"/>
  <c r="G1614" i="8" a="1"/>
  <c r="G1614" i="8" s="1"/>
  <c r="I1614" i="8" s="1" a="1"/>
  <c r="I1614" i="8" s="1"/>
  <c r="K1614" i="8" s="1"/>
  <c r="H1614" i="8" a="1"/>
  <c r="H1614" i="8" s="1"/>
  <c r="J1614" i="8" a="1"/>
  <c r="J1614" i="8" s="1"/>
  <c r="N1614" i="8" s="1"/>
  <c r="L1614" i="8"/>
  <c r="G1615" i="8" a="1"/>
  <c r="G1615" i="8"/>
  <c r="L1615" i="8" s="1"/>
  <c r="H1615" i="8" a="1"/>
  <c r="H1615" i="8" s="1"/>
  <c r="J1615" i="8" a="1"/>
  <c r="J1615" i="8" s="1"/>
  <c r="N1615" i="8" s="1"/>
  <c r="G1616" i="8" a="1"/>
  <c r="G1616" i="8"/>
  <c r="I1616" i="8" s="1" a="1"/>
  <c r="I1616" i="8" s="1"/>
  <c r="K1616" i="8" s="1"/>
  <c r="H1616" i="8" a="1"/>
  <c r="H1616" i="8"/>
  <c r="O1616" i="8" s="1" a="1"/>
  <c r="O1616" i="8" s="1"/>
  <c r="J1616" i="8" a="1"/>
  <c r="J1616" i="8" s="1"/>
  <c r="N1616" i="8" s="1"/>
  <c r="L1616" i="8"/>
  <c r="M1616" i="8"/>
  <c r="G1617" i="8" a="1"/>
  <c r="G1617" i="8" s="1"/>
  <c r="I1617" i="8" s="1" a="1"/>
  <c r="I1617" i="8" s="1"/>
  <c r="K1617" i="8" s="1"/>
  <c r="H1617" i="8" a="1"/>
  <c r="H1617" i="8" s="1"/>
  <c r="J1617" i="8" a="1"/>
  <c r="J1617" i="8"/>
  <c r="N1617" i="8" s="1"/>
  <c r="M1617" i="8"/>
  <c r="O1617" i="8" a="1"/>
  <c r="O1617" i="8" s="1"/>
  <c r="G1618" i="8" a="1"/>
  <c r="G1618" i="8" s="1"/>
  <c r="I1618" i="8" s="1" a="1"/>
  <c r="I1618" i="8" s="1"/>
  <c r="K1618" i="8" s="1"/>
  <c r="H1618" i="8" a="1"/>
  <c r="H1618" i="8"/>
  <c r="J1618" i="8" a="1"/>
  <c r="J1618" i="8" s="1"/>
  <c r="N1618" i="8" s="1"/>
  <c r="L1618" i="8"/>
  <c r="G1619" i="8" a="1"/>
  <c r="G1619" i="8"/>
  <c r="H1619" i="8" a="1"/>
  <c r="H1619" i="8" s="1"/>
  <c r="J1619" i="8" a="1"/>
  <c r="J1619" i="8" s="1"/>
  <c r="N1619" i="8"/>
  <c r="G1620" i="8" a="1"/>
  <c r="G1620" i="8"/>
  <c r="I1620" i="8" s="1" a="1"/>
  <c r="I1620" i="8" s="1"/>
  <c r="K1620" i="8" s="1"/>
  <c r="H1620" i="8" a="1"/>
  <c r="H1620" i="8" s="1"/>
  <c r="J1620" i="8" a="1"/>
  <c r="J1620" i="8" s="1"/>
  <c r="N1620" i="8"/>
  <c r="G1621" i="8" a="1"/>
  <c r="G1621" i="8" s="1"/>
  <c r="I1621" i="8" s="1" a="1"/>
  <c r="I1621" i="8" s="1"/>
  <c r="H1621" i="8" a="1"/>
  <c r="H1621" i="8" s="1"/>
  <c r="M1621" i="8" s="1"/>
  <c r="J1621" i="8" a="1"/>
  <c r="J1621" i="8"/>
  <c r="N1621" i="8" s="1"/>
  <c r="K1621" i="8"/>
  <c r="L1621" i="8"/>
  <c r="G1622" i="8" a="1"/>
  <c r="G1622" i="8" s="1"/>
  <c r="H1622" i="8" a="1"/>
  <c r="H1622" i="8" s="1"/>
  <c r="J1622" i="8" a="1"/>
  <c r="J1622" i="8" s="1"/>
  <c r="N1622" i="8" s="1"/>
  <c r="G1623" i="8" a="1"/>
  <c r="G1623" i="8"/>
  <c r="L1623" i="8" s="1"/>
  <c r="H1623" i="8" a="1"/>
  <c r="H1623" i="8" s="1"/>
  <c r="J1623" i="8" a="1"/>
  <c r="J1623" i="8"/>
  <c r="N1623" i="8"/>
  <c r="G1624" i="8" a="1"/>
  <c r="G1624" i="8" s="1"/>
  <c r="H1624" i="8" a="1"/>
  <c r="H1624" i="8" s="1"/>
  <c r="J1624" i="8" a="1"/>
  <c r="J1624" i="8" s="1"/>
  <c r="N1624" i="8" s="1"/>
  <c r="G1625" i="8" a="1"/>
  <c r="G1625" i="8"/>
  <c r="I1625" i="8" s="1" a="1"/>
  <c r="I1625" i="8" s="1"/>
  <c r="K1625" i="8" s="1"/>
  <c r="H1625" i="8" a="1"/>
  <c r="H1625" i="8" s="1"/>
  <c r="J1625" i="8" a="1"/>
  <c r="J1625" i="8"/>
  <c r="N1625" i="8" s="1"/>
  <c r="L1625" i="8"/>
  <c r="G1626" i="8" a="1"/>
  <c r="G1626" i="8" s="1"/>
  <c r="H1626" i="8" a="1"/>
  <c r="H1626" i="8" s="1"/>
  <c r="J1626" i="8" a="1"/>
  <c r="J1626" i="8" s="1"/>
  <c r="N1626" i="8" s="1"/>
  <c r="G1627" i="8" a="1"/>
  <c r="G1627" i="8"/>
  <c r="I1627" i="8" s="1" a="1"/>
  <c r="I1627" i="8" s="1"/>
  <c r="K1627" i="8" s="1"/>
  <c r="H1627" i="8" a="1"/>
  <c r="H1627" i="8" s="1"/>
  <c r="J1627" i="8" a="1"/>
  <c r="J1627" i="8"/>
  <c r="N1627" i="8" s="1"/>
  <c r="L1627" i="8"/>
  <c r="G1628" i="8" a="1"/>
  <c r="G1628" i="8" s="1"/>
  <c r="H1628" i="8" a="1"/>
  <c r="H1628" i="8"/>
  <c r="O1628" i="8" s="1" a="1"/>
  <c r="O1628" i="8" s="1"/>
  <c r="J1628" i="8" a="1"/>
  <c r="J1628" i="8" s="1"/>
  <c r="N1628" i="8" s="1"/>
  <c r="M1628" i="8"/>
  <c r="G1629" i="8" a="1"/>
  <c r="G1629" i="8"/>
  <c r="H1629" i="8" a="1"/>
  <c r="H1629" i="8"/>
  <c r="I1629" i="8" a="1"/>
  <c r="I1629" i="8" s="1"/>
  <c r="K1629" i="8" s="1"/>
  <c r="J1629" i="8" a="1"/>
  <c r="J1629" i="8" s="1"/>
  <c r="N1629" i="8" s="1"/>
  <c r="L1629" i="8"/>
  <c r="G1630" i="8" a="1"/>
  <c r="G1630" i="8"/>
  <c r="H1630" i="8" a="1"/>
  <c r="H1630" i="8"/>
  <c r="J1630" i="8" a="1"/>
  <c r="J1630" i="8" s="1"/>
  <c r="N1630" i="8"/>
  <c r="G1631" i="8" a="1"/>
  <c r="G1631" i="8" s="1"/>
  <c r="H1631" i="8" a="1"/>
  <c r="H1631" i="8" s="1"/>
  <c r="M1631" i="8" s="1"/>
  <c r="J1631" i="8" a="1"/>
  <c r="J1631" i="8" s="1"/>
  <c r="N1631" i="8" s="1"/>
  <c r="O1631" i="8" a="1"/>
  <c r="O1631" i="8"/>
  <c r="G1632" i="8" a="1"/>
  <c r="G1632" i="8" s="1"/>
  <c r="H1632" i="8" a="1"/>
  <c r="H1632" i="8" s="1"/>
  <c r="J1632" i="8" a="1"/>
  <c r="J1632" i="8"/>
  <c r="N1632" i="8" s="1"/>
  <c r="G1633" i="8" a="1"/>
  <c r="G1633" i="8" s="1"/>
  <c r="L1633" i="8" s="1"/>
  <c r="H1633" i="8" a="1"/>
  <c r="H1633" i="8" s="1"/>
  <c r="I1633" i="8" a="1"/>
  <c r="I1633" i="8" s="1"/>
  <c r="K1633" i="8" s="1"/>
  <c r="J1633" i="8" a="1"/>
  <c r="J1633" i="8" s="1"/>
  <c r="N1633" i="8" s="1"/>
  <c r="G1634" i="8" a="1"/>
  <c r="G1634" i="8" s="1"/>
  <c r="H1634" i="8" a="1"/>
  <c r="H1634" i="8"/>
  <c r="O1634" i="8" s="1" a="1"/>
  <c r="O1634" i="8" s="1"/>
  <c r="J1634" i="8" a="1"/>
  <c r="J1634" i="8"/>
  <c r="N1634" i="8" s="1"/>
  <c r="G1635" i="8" a="1"/>
  <c r="G1635" i="8" s="1"/>
  <c r="H1635" i="8" a="1"/>
  <c r="H1635" i="8" s="1"/>
  <c r="J1635" i="8" a="1"/>
  <c r="J1635" i="8"/>
  <c r="N1635" i="8" s="1"/>
  <c r="M1635" i="8"/>
  <c r="O1635" i="8" a="1"/>
  <c r="O1635" i="8" s="1"/>
  <c r="G1636" i="8" a="1"/>
  <c r="G1636" i="8" s="1"/>
  <c r="L1636" i="8" s="1"/>
  <c r="H1636" i="8" a="1"/>
  <c r="H1636" i="8" s="1"/>
  <c r="J1636" i="8" a="1"/>
  <c r="J1636" i="8" s="1"/>
  <c r="N1636" i="8" s="1"/>
  <c r="G1637" i="8" a="1"/>
  <c r="G1637" i="8"/>
  <c r="L1637" i="8" s="1"/>
  <c r="H1637" i="8" a="1"/>
  <c r="H1637" i="8"/>
  <c r="J1637" i="8" a="1"/>
  <c r="J1637" i="8" s="1"/>
  <c r="N1637" i="8" s="1"/>
  <c r="G1638" i="8" a="1"/>
  <c r="G1638" i="8" s="1"/>
  <c r="H1638" i="8" a="1"/>
  <c r="H1638" i="8" s="1"/>
  <c r="M1638" i="8" s="1"/>
  <c r="J1638" i="8" a="1"/>
  <c r="J1638" i="8"/>
  <c r="N1638" i="8"/>
  <c r="O1638" i="8" a="1"/>
  <c r="O1638" i="8" s="1"/>
  <c r="G1639" i="8" a="1"/>
  <c r="G1639" i="8" s="1"/>
  <c r="H1639" i="8" a="1"/>
  <c r="H1639" i="8" s="1"/>
  <c r="J1639" i="8" a="1"/>
  <c r="J1639" i="8" s="1"/>
  <c r="N1639" i="8" s="1"/>
  <c r="G1640" i="8" a="1"/>
  <c r="G1640" i="8"/>
  <c r="L1640" i="8" s="1"/>
  <c r="H1640" i="8" a="1"/>
  <c r="H1640" i="8" s="1"/>
  <c r="I1640" i="8" a="1"/>
  <c r="I1640" i="8" s="1"/>
  <c r="K1640" i="8" s="1"/>
  <c r="J1640" i="8" a="1"/>
  <c r="J1640" i="8" s="1"/>
  <c r="N1640" i="8" s="1"/>
  <c r="G1641" i="8" a="1"/>
  <c r="G1641" i="8"/>
  <c r="H1641" i="8" a="1"/>
  <c r="H1641" i="8"/>
  <c r="J1641" i="8" a="1"/>
  <c r="J1641" i="8" s="1"/>
  <c r="N1641" i="8" s="1"/>
  <c r="G1642" i="8" a="1"/>
  <c r="G1642" i="8" s="1"/>
  <c r="H1642" i="8" a="1"/>
  <c r="H1642" i="8" s="1"/>
  <c r="M1642" i="8" s="1"/>
  <c r="J1642" i="8" a="1"/>
  <c r="J1642" i="8" s="1"/>
  <c r="N1642" i="8" s="1"/>
  <c r="G1643" i="8" a="1"/>
  <c r="G1643" i="8" s="1"/>
  <c r="I1643" i="8" s="1" a="1"/>
  <c r="I1643" i="8" s="1"/>
  <c r="K1643" i="8" s="1"/>
  <c r="H1643" i="8" a="1"/>
  <c r="H1643" i="8" s="1"/>
  <c r="J1643" i="8" a="1"/>
  <c r="J1643" i="8"/>
  <c r="N1643" i="8" s="1"/>
  <c r="L1643" i="8"/>
  <c r="G1644" i="8" a="1"/>
  <c r="G1644" i="8" s="1"/>
  <c r="H1644" i="8" a="1"/>
  <c r="H1644" i="8" s="1"/>
  <c r="J1644" i="8" a="1"/>
  <c r="J1644" i="8" s="1"/>
  <c r="N1644" i="8" s="1"/>
  <c r="G1645" i="8" a="1"/>
  <c r="G1645" i="8" s="1"/>
  <c r="H1645" i="8" a="1"/>
  <c r="H1645" i="8"/>
  <c r="J1645" i="8" a="1"/>
  <c r="J1645" i="8"/>
  <c r="M1645" i="8"/>
  <c r="N1645" i="8"/>
  <c r="O1645" i="8" a="1"/>
  <c r="O1645" i="8" s="1"/>
  <c r="G1646" i="8" a="1"/>
  <c r="G1646" i="8" s="1"/>
  <c r="H1646" i="8" a="1"/>
  <c r="H1646" i="8" s="1"/>
  <c r="M1646" i="8" s="1"/>
  <c r="J1646" i="8" a="1"/>
  <c r="J1646" i="8" s="1"/>
  <c r="N1646" i="8" s="1"/>
  <c r="G1647" i="8" a="1"/>
  <c r="G1647" i="8" s="1"/>
  <c r="H1647" i="8" a="1"/>
  <c r="H1647" i="8" s="1"/>
  <c r="O1647" i="8" s="1" a="1"/>
  <c r="O1647" i="8" s="1"/>
  <c r="J1647" i="8" a="1"/>
  <c r="J1647" i="8" s="1"/>
  <c r="N1647" i="8" s="1"/>
  <c r="M1647" i="8"/>
  <c r="G1648" i="8" a="1"/>
  <c r="G1648" i="8" s="1"/>
  <c r="L1648" i="8" s="1"/>
  <c r="H1648" i="8" a="1"/>
  <c r="H1648" i="8" s="1"/>
  <c r="M1648" i="8" s="1"/>
  <c r="J1648" i="8" a="1"/>
  <c r="J1648" i="8"/>
  <c r="N1648" i="8" s="1"/>
  <c r="G1649" i="8" a="1"/>
  <c r="G1649" i="8" s="1"/>
  <c r="H1649" i="8" a="1"/>
  <c r="H1649" i="8"/>
  <c r="J1649" i="8" a="1"/>
  <c r="J1649" i="8" s="1"/>
  <c r="N1649" i="8" s="1"/>
  <c r="M1649" i="8"/>
  <c r="O1649" i="8" a="1"/>
  <c r="O1649" i="8" s="1"/>
  <c r="G1650" i="8" a="1"/>
  <c r="G1650" i="8" s="1"/>
  <c r="H1650" i="8" a="1"/>
  <c r="H1650" i="8" s="1"/>
  <c r="J1650" i="8" a="1"/>
  <c r="J1650" i="8"/>
  <c r="M1650" i="8"/>
  <c r="N1650" i="8"/>
  <c r="O1650" i="8" a="1"/>
  <c r="O1650" i="8" s="1"/>
  <c r="G1651" i="8" a="1"/>
  <c r="G1651" i="8"/>
  <c r="H1651" i="8" a="1"/>
  <c r="H1651" i="8"/>
  <c r="J1651" i="8" a="1"/>
  <c r="J1651" i="8" s="1"/>
  <c r="N1651" i="8" s="1"/>
  <c r="G1652" i="8" a="1"/>
  <c r="G1652" i="8"/>
  <c r="H1652" i="8" a="1"/>
  <c r="H1652" i="8"/>
  <c r="J1652" i="8" a="1"/>
  <c r="J1652" i="8" s="1"/>
  <c r="N1652" i="8"/>
  <c r="G1653" i="8" a="1"/>
  <c r="G1653" i="8"/>
  <c r="H1653" i="8" a="1"/>
  <c r="H1653" i="8" s="1"/>
  <c r="M1653" i="8" s="1"/>
  <c r="J1653" i="8" a="1"/>
  <c r="J1653" i="8" s="1"/>
  <c r="N1653" i="8" s="1"/>
  <c r="O1653" i="8" a="1"/>
  <c r="O1653" i="8" s="1"/>
  <c r="G1654" i="8" a="1"/>
  <c r="G1654" i="8" s="1"/>
  <c r="H1654" i="8" a="1"/>
  <c r="H1654" i="8"/>
  <c r="J1654" i="8" a="1"/>
  <c r="J1654" i="8" s="1"/>
  <c r="N1654" i="8" s="1"/>
  <c r="G1655" i="8" a="1"/>
  <c r="G1655" i="8" s="1"/>
  <c r="H1655" i="8" a="1"/>
  <c r="H1655" i="8"/>
  <c r="J1655" i="8" a="1"/>
  <c r="J1655" i="8" s="1"/>
  <c r="N1655" i="8" s="1"/>
  <c r="G1656" i="8" a="1"/>
  <c r="G1656" i="8"/>
  <c r="H1656" i="8" a="1"/>
  <c r="H1656" i="8" s="1"/>
  <c r="J1656" i="8" a="1"/>
  <c r="J1656" i="8"/>
  <c r="N1656" i="8" s="1"/>
  <c r="G1657" i="8" a="1"/>
  <c r="G1657" i="8" s="1"/>
  <c r="H1657" i="8" a="1"/>
  <c r="H1657" i="8" s="1"/>
  <c r="O1657" i="8" s="1" a="1"/>
  <c r="O1657" i="8" s="1"/>
  <c r="J1657" i="8" a="1"/>
  <c r="J1657" i="8"/>
  <c r="N1657" i="8" s="1"/>
  <c r="G1658" i="8" a="1"/>
  <c r="G1658" i="8"/>
  <c r="L1658" i="8" s="1"/>
  <c r="H1658" i="8" a="1"/>
  <c r="H1658" i="8" s="1"/>
  <c r="I1658" i="8" a="1"/>
  <c r="I1658" i="8" s="1"/>
  <c r="K1658" i="8" s="1"/>
  <c r="J1658" i="8" a="1"/>
  <c r="J1658" i="8" s="1"/>
  <c r="N1658" i="8" s="1"/>
  <c r="G1659" i="8" a="1"/>
  <c r="G1659" i="8" s="1"/>
  <c r="H1659" i="8" a="1"/>
  <c r="H1659" i="8"/>
  <c r="J1659" i="8" a="1"/>
  <c r="J1659" i="8"/>
  <c r="N1659" i="8" s="1"/>
  <c r="G1660" i="8" a="1"/>
  <c r="G1660" i="8"/>
  <c r="L1660" i="8" s="1"/>
  <c r="H1660" i="8" a="1"/>
  <c r="H1660" i="8" s="1"/>
  <c r="J1660" i="8" a="1"/>
  <c r="J1660" i="8" s="1"/>
  <c r="N1660" i="8" s="1"/>
  <c r="G1661" i="8" a="1"/>
  <c r="G1661" i="8" s="1"/>
  <c r="H1661" i="8" a="1"/>
  <c r="H1661" i="8"/>
  <c r="J1661" i="8" a="1"/>
  <c r="J1661" i="8" s="1"/>
  <c r="N1661" i="8" s="1"/>
  <c r="M1661" i="8"/>
  <c r="O1661" i="8" a="1"/>
  <c r="O1661" i="8" s="1"/>
  <c r="G1662" i="8" a="1"/>
  <c r="G1662" i="8" s="1"/>
  <c r="H1662" i="8" a="1"/>
  <c r="H1662" i="8"/>
  <c r="J1662" i="8" a="1"/>
  <c r="J1662" i="8"/>
  <c r="N1662" i="8" s="1"/>
  <c r="G1663" i="8" a="1"/>
  <c r="G1663" i="8"/>
  <c r="H1663" i="8" a="1"/>
  <c r="H1663" i="8" s="1"/>
  <c r="J1663" i="8" a="1"/>
  <c r="J1663" i="8" s="1"/>
  <c r="N1663" i="8" s="1"/>
  <c r="G1664" i="8" a="1"/>
  <c r="G1664" i="8"/>
  <c r="H1664" i="8" a="1"/>
  <c r="H1664" i="8" s="1"/>
  <c r="J1664" i="8" a="1"/>
  <c r="J1664" i="8" s="1"/>
  <c r="N1664" i="8" s="1"/>
  <c r="G1665" i="8" a="1"/>
  <c r="G1665" i="8" s="1"/>
  <c r="I1665" i="8" s="1" a="1"/>
  <c r="H1665" i="8" a="1"/>
  <c r="H1665" i="8" s="1"/>
  <c r="I1665" i="8"/>
  <c r="K1665" i="8" s="1"/>
  <c r="J1665" i="8" a="1"/>
  <c r="J1665" i="8" s="1"/>
  <c r="N1665" i="8" s="1"/>
  <c r="L1665" i="8"/>
  <c r="G1666" i="8" a="1"/>
  <c r="G1666" i="8" s="1"/>
  <c r="L1666" i="8" s="1"/>
  <c r="H1666" i="8" a="1"/>
  <c r="H1666" i="8"/>
  <c r="J1666" i="8" a="1"/>
  <c r="J1666" i="8" s="1"/>
  <c r="N1666" i="8" s="1"/>
  <c r="G1667" i="8" a="1"/>
  <c r="G1667" i="8" s="1"/>
  <c r="H1667" i="8" a="1"/>
  <c r="H1667" i="8"/>
  <c r="M1667" i="8" s="1"/>
  <c r="J1667" i="8" a="1"/>
  <c r="J1667" i="8"/>
  <c r="N1667" i="8" s="1"/>
  <c r="G1668" i="8" a="1"/>
  <c r="G1668" i="8" s="1"/>
  <c r="H1668" i="8" a="1"/>
  <c r="H1668" i="8" s="1"/>
  <c r="J1668" i="8" a="1"/>
  <c r="J1668" i="8"/>
  <c r="N1668" i="8"/>
  <c r="G1669" i="8" a="1"/>
  <c r="G1669" i="8" s="1"/>
  <c r="H1669" i="8" a="1"/>
  <c r="H1669" i="8" s="1"/>
  <c r="J1669" i="8" a="1"/>
  <c r="J1669" i="8" s="1"/>
  <c r="N1669" i="8" s="1"/>
  <c r="G1670" i="8" a="1"/>
  <c r="G1670" i="8"/>
  <c r="L1670" i="8" s="1"/>
  <c r="H1670" i="8" a="1"/>
  <c r="H1670" i="8"/>
  <c r="I1670" i="8" a="1"/>
  <c r="I1670" i="8"/>
  <c r="K1670" i="8" s="1"/>
  <c r="J1670" i="8" a="1"/>
  <c r="J1670" i="8"/>
  <c r="N1670" i="8" s="1"/>
  <c r="G1671" i="8" a="1"/>
  <c r="G1671" i="8" s="1"/>
  <c r="H1671" i="8" a="1"/>
  <c r="H1671" i="8" s="1"/>
  <c r="O1671" i="8" s="1" a="1"/>
  <c r="O1671" i="8" s="1"/>
  <c r="J1671" i="8" a="1"/>
  <c r="J1671" i="8"/>
  <c r="N1671" i="8" s="1"/>
  <c r="G1672" i="8" a="1"/>
  <c r="G1672" i="8" s="1"/>
  <c r="H1672" i="8" a="1"/>
  <c r="H1672" i="8"/>
  <c r="M1672" i="8" s="1"/>
  <c r="J1672" i="8" a="1"/>
  <c r="J1672" i="8"/>
  <c r="N1672" i="8" s="1"/>
  <c r="G1673" i="8" a="1"/>
  <c r="G1673" i="8"/>
  <c r="H1673" i="8" a="1"/>
  <c r="H1673" i="8" s="1"/>
  <c r="J1673" i="8" a="1"/>
  <c r="J1673" i="8" s="1"/>
  <c r="N1673" i="8" s="1"/>
  <c r="G1674" i="8" a="1"/>
  <c r="G1674" i="8" s="1"/>
  <c r="I1674" i="8" s="1" a="1"/>
  <c r="H1674" i="8" a="1"/>
  <c r="H1674" i="8" s="1"/>
  <c r="M1674" i="8" s="1"/>
  <c r="I1674" i="8"/>
  <c r="K1674" i="8" s="1"/>
  <c r="J1674" i="8" a="1"/>
  <c r="J1674" i="8" s="1"/>
  <c r="L1674" i="8"/>
  <c r="N1674" i="8"/>
  <c r="G1675" i="8" a="1"/>
  <c r="G1675" i="8"/>
  <c r="I1675" i="8" s="1" a="1"/>
  <c r="I1675" i="8" s="1"/>
  <c r="K1675" i="8" s="1"/>
  <c r="H1675" i="8" a="1"/>
  <c r="H1675" i="8" s="1"/>
  <c r="J1675" i="8" a="1"/>
  <c r="J1675" i="8" s="1"/>
  <c r="L1675" i="8"/>
  <c r="M1675" i="8"/>
  <c r="N1675" i="8"/>
  <c r="O1675" i="8" a="1"/>
  <c r="O1675" i="8" s="1"/>
  <c r="G1676" i="8" a="1"/>
  <c r="G1676" i="8" s="1"/>
  <c r="I1676" i="8" s="1" a="1"/>
  <c r="I1676" i="8" s="1"/>
  <c r="K1676" i="8" s="1"/>
  <c r="H1676" i="8" a="1"/>
  <c r="H1676" i="8"/>
  <c r="J1676" i="8" a="1"/>
  <c r="J1676" i="8"/>
  <c r="N1676" i="8"/>
  <c r="G1677" i="8" a="1"/>
  <c r="G1677" i="8" s="1"/>
  <c r="L1677" i="8" s="1"/>
  <c r="H1677" i="8" a="1"/>
  <c r="H1677" i="8" s="1"/>
  <c r="I1677" i="8" a="1"/>
  <c r="I1677" i="8" s="1"/>
  <c r="K1677" i="8" s="1"/>
  <c r="J1677" i="8" a="1"/>
  <c r="J1677" i="8" s="1"/>
  <c r="N1677" i="8"/>
  <c r="G1678" i="8" a="1"/>
  <c r="G1678" i="8" s="1"/>
  <c r="I1678" i="8" s="1" a="1"/>
  <c r="I1678" i="8" s="1"/>
  <c r="H1678" i="8" a="1"/>
  <c r="H1678" i="8" s="1"/>
  <c r="J1678" i="8" a="1"/>
  <c r="J1678" i="8" s="1"/>
  <c r="N1678" i="8" s="1"/>
  <c r="K1678" i="8"/>
  <c r="L1678" i="8"/>
  <c r="G1679" i="8" a="1"/>
  <c r="G1679" i="8" s="1"/>
  <c r="I1679" i="8" s="1" a="1"/>
  <c r="I1679" i="8" s="1"/>
  <c r="K1679" i="8" s="1"/>
  <c r="H1679" i="8" a="1"/>
  <c r="H1679" i="8" s="1"/>
  <c r="O1679" i="8" s="1" a="1"/>
  <c r="O1679" i="8" s="1"/>
  <c r="J1679" i="8" a="1"/>
  <c r="J1679" i="8" s="1"/>
  <c r="N1679" i="8" s="1"/>
  <c r="L1679" i="8"/>
  <c r="G1680" i="8" a="1"/>
  <c r="G1680" i="8" s="1"/>
  <c r="H1680" i="8" a="1"/>
  <c r="H1680" i="8" s="1"/>
  <c r="J1680" i="8" a="1"/>
  <c r="J1680" i="8" s="1"/>
  <c r="N1680" i="8" s="1"/>
  <c r="G1681" i="8" a="1"/>
  <c r="G1681" i="8" s="1"/>
  <c r="H1681" i="8" a="1"/>
  <c r="H1681" i="8"/>
  <c r="J1681" i="8" a="1"/>
  <c r="J1681" i="8" s="1"/>
  <c r="N1681" i="8"/>
  <c r="G1682" i="8" a="1"/>
  <c r="G1682" i="8"/>
  <c r="H1682" i="8" a="1"/>
  <c r="H1682" i="8" s="1"/>
  <c r="O1682" i="8" s="1" a="1"/>
  <c r="O1682" i="8" s="1"/>
  <c r="J1682" i="8" a="1"/>
  <c r="J1682" i="8" s="1"/>
  <c r="N1682" i="8" s="1"/>
  <c r="G1683" i="8" a="1"/>
  <c r="G1683" i="8" s="1"/>
  <c r="I1683" i="8" s="1" a="1"/>
  <c r="I1683" i="8" s="1"/>
  <c r="H1683" i="8" a="1"/>
  <c r="H1683" i="8"/>
  <c r="O1683" i="8" s="1" a="1"/>
  <c r="O1683" i="8" s="1"/>
  <c r="J1683" i="8" a="1"/>
  <c r="J1683" i="8" s="1"/>
  <c r="N1683" i="8" s="1"/>
  <c r="K1683" i="8"/>
  <c r="L1683" i="8"/>
  <c r="G1684" i="8" a="1"/>
  <c r="G1684" i="8" s="1"/>
  <c r="H1684" i="8" a="1"/>
  <c r="H1684" i="8"/>
  <c r="M1684" i="8" s="1"/>
  <c r="J1684" i="8" a="1"/>
  <c r="J1684" i="8" s="1"/>
  <c r="N1684" i="8" s="1"/>
  <c r="O1684" i="8" a="1"/>
  <c r="O1684" i="8" s="1"/>
  <c r="G1685" i="8" a="1"/>
  <c r="G1685" i="8"/>
  <c r="L1685" i="8" s="1"/>
  <c r="H1685" i="8" a="1"/>
  <c r="H1685" i="8" s="1"/>
  <c r="I1685" i="8" a="1"/>
  <c r="I1685" i="8" s="1"/>
  <c r="K1685" i="8" s="1"/>
  <c r="J1685" i="8" a="1"/>
  <c r="J1685" i="8" s="1"/>
  <c r="N1685" i="8" s="1"/>
  <c r="G1686" i="8" a="1"/>
  <c r="G1686" i="8"/>
  <c r="I1686" i="8" s="1" a="1"/>
  <c r="H1686" i="8" a="1"/>
  <c r="H1686" i="8" s="1"/>
  <c r="M1686" i="8" s="1"/>
  <c r="I1686" i="8"/>
  <c r="K1686" i="8" s="1"/>
  <c r="J1686" i="8" a="1"/>
  <c r="J1686" i="8" s="1"/>
  <c r="N1686" i="8" s="1"/>
  <c r="L1686" i="8"/>
  <c r="O1686" i="8" a="1"/>
  <c r="O1686" i="8" s="1"/>
  <c r="G1687" i="8" a="1"/>
  <c r="G1687" i="8" s="1"/>
  <c r="H1687" i="8" a="1"/>
  <c r="H1687" i="8" s="1"/>
  <c r="J1687" i="8" a="1"/>
  <c r="J1687" i="8" s="1"/>
  <c r="N1687" i="8" s="1"/>
  <c r="G1688" i="8" a="1"/>
  <c r="G1688" i="8" s="1"/>
  <c r="H1688" i="8" a="1"/>
  <c r="H1688" i="8" s="1"/>
  <c r="M1688" i="8" s="1"/>
  <c r="J1688" i="8" a="1"/>
  <c r="J1688" i="8"/>
  <c r="N1688" i="8" s="1"/>
  <c r="G1689" i="8" a="1"/>
  <c r="G1689" i="8" s="1"/>
  <c r="H1689" i="8" a="1"/>
  <c r="H1689" i="8" s="1"/>
  <c r="J1689" i="8" a="1"/>
  <c r="J1689" i="8"/>
  <c r="N1689" i="8"/>
  <c r="G1690" i="8" a="1"/>
  <c r="G1690" i="8" s="1"/>
  <c r="L1690" i="8" s="1"/>
  <c r="H1690" i="8" a="1"/>
  <c r="H1690" i="8" s="1"/>
  <c r="J1690" i="8" a="1"/>
  <c r="J1690" i="8" s="1"/>
  <c r="N1690" i="8" s="1"/>
  <c r="G1691" i="8" a="1"/>
  <c r="G1691" i="8" s="1"/>
  <c r="L1691" i="8" s="1"/>
  <c r="H1691" i="8" a="1"/>
  <c r="H1691" i="8"/>
  <c r="J1691" i="8" a="1"/>
  <c r="J1691" i="8" s="1"/>
  <c r="N1691" i="8" s="1"/>
  <c r="G1692" i="8" a="1"/>
  <c r="G1692" i="8" s="1"/>
  <c r="H1692" i="8" a="1"/>
  <c r="H1692" i="8"/>
  <c r="J1692" i="8" a="1"/>
  <c r="J1692" i="8" s="1"/>
  <c r="N1692" i="8" s="1"/>
  <c r="G1693" i="8" a="1"/>
  <c r="G1693" i="8" s="1"/>
  <c r="H1693" i="8" a="1"/>
  <c r="H1693" i="8" s="1"/>
  <c r="J1693" i="8" a="1"/>
  <c r="J1693" i="8" s="1"/>
  <c r="N1693" i="8" s="1"/>
  <c r="M1693" i="8"/>
  <c r="O1693" i="8" a="1"/>
  <c r="O1693" i="8"/>
  <c r="G1694" i="8" a="1"/>
  <c r="G1694" i="8" s="1"/>
  <c r="H1694" i="8" a="1"/>
  <c r="H1694" i="8" s="1"/>
  <c r="J1694" i="8" a="1"/>
  <c r="J1694" i="8" s="1"/>
  <c r="N1694" i="8" s="1"/>
  <c r="G1695" i="8" a="1"/>
  <c r="G1695" i="8"/>
  <c r="I1695" i="8" s="1" a="1"/>
  <c r="I1695" i="8" s="1"/>
  <c r="K1695" i="8" s="1"/>
  <c r="H1695" i="8" a="1"/>
  <c r="H1695" i="8" s="1"/>
  <c r="J1695" i="8" a="1"/>
  <c r="J1695" i="8"/>
  <c r="N1695" i="8" s="1"/>
  <c r="L1695" i="8"/>
  <c r="G1696" i="8" a="1"/>
  <c r="G1696" i="8"/>
  <c r="L1696" i="8" s="1"/>
  <c r="H1696" i="8" a="1"/>
  <c r="H1696" i="8"/>
  <c r="I1696" i="8" a="1"/>
  <c r="I1696" i="8" s="1"/>
  <c r="J1696" i="8" a="1"/>
  <c r="J1696" i="8" s="1"/>
  <c r="N1696" i="8" s="1"/>
  <c r="K1696" i="8"/>
  <c r="G1697" i="8" a="1"/>
  <c r="G1697" i="8" s="1"/>
  <c r="H1697" i="8" a="1"/>
  <c r="H1697" i="8" s="1"/>
  <c r="M1697" i="8" s="1"/>
  <c r="J1697" i="8" a="1"/>
  <c r="J1697" i="8" s="1"/>
  <c r="N1697" i="8" s="1"/>
  <c r="G1698" i="8" a="1"/>
  <c r="G1698" i="8" s="1"/>
  <c r="L1698" i="8" s="1"/>
  <c r="H1698" i="8" a="1"/>
  <c r="H1698" i="8" s="1"/>
  <c r="J1698" i="8" a="1"/>
  <c r="J1698" i="8" s="1"/>
  <c r="N1698" i="8" s="1"/>
  <c r="G1699" i="8" a="1"/>
  <c r="G1699" i="8"/>
  <c r="H1699" i="8" a="1"/>
  <c r="H1699" i="8" s="1"/>
  <c r="J1699" i="8" a="1"/>
  <c r="J1699" i="8"/>
  <c r="N1699" i="8"/>
  <c r="G1700" i="8" a="1"/>
  <c r="G1700" i="8" s="1"/>
  <c r="H1700" i="8" a="1"/>
  <c r="H1700" i="8" s="1"/>
  <c r="J1700" i="8" a="1"/>
  <c r="J1700" i="8" s="1"/>
  <c r="N1700" i="8" s="1"/>
  <c r="G1701" i="8" a="1"/>
  <c r="G1701" i="8"/>
  <c r="I1701" i="8" s="1" a="1"/>
  <c r="I1701" i="8" s="1"/>
  <c r="K1701" i="8" s="1"/>
  <c r="H1701" i="8" a="1"/>
  <c r="H1701" i="8" s="1"/>
  <c r="J1701" i="8" a="1"/>
  <c r="J1701" i="8" s="1"/>
  <c r="N1701" i="8" s="1"/>
  <c r="L1701" i="8"/>
  <c r="G1702" i="8" a="1"/>
  <c r="G1702" i="8"/>
  <c r="H1702" i="8" a="1"/>
  <c r="H1702" i="8"/>
  <c r="J1702" i="8" a="1"/>
  <c r="J1702" i="8"/>
  <c r="N1702" i="8" s="1"/>
  <c r="G1703" i="8" a="1"/>
  <c r="G1703" i="8" s="1"/>
  <c r="H1703" i="8" a="1"/>
  <c r="H1703" i="8"/>
  <c r="J1703" i="8" a="1"/>
  <c r="J1703" i="8"/>
  <c r="N1703" i="8" s="1"/>
  <c r="M1703" i="8"/>
  <c r="O1703" i="8" a="1"/>
  <c r="O1703" i="8" s="1"/>
  <c r="G1704" i="8" a="1"/>
  <c r="G1704" i="8"/>
  <c r="L1704" i="8" s="1"/>
  <c r="H1704" i="8" a="1"/>
  <c r="H1704" i="8"/>
  <c r="M1704" i="8" s="1"/>
  <c r="I1704" i="8" a="1"/>
  <c r="I1704" i="8" s="1"/>
  <c r="K1704" i="8" s="1"/>
  <c r="J1704" i="8" a="1"/>
  <c r="J1704" i="8"/>
  <c r="N1704" i="8" s="1"/>
  <c r="O1704" i="8" a="1"/>
  <c r="O1704" i="8" s="1"/>
  <c r="G1705" i="8" a="1"/>
  <c r="G1705" i="8" s="1"/>
  <c r="H1705" i="8" a="1"/>
  <c r="H1705" i="8" s="1"/>
  <c r="J1705" i="8" a="1"/>
  <c r="J1705" i="8" s="1"/>
  <c r="N1705" i="8" s="1"/>
  <c r="G1706" i="8" a="1"/>
  <c r="G1706" i="8"/>
  <c r="H1706" i="8" a="1"/>
  <c r="H1706" i="8"/>
  <c r="J1706" i="8" a="1"/>
  <c r="J1706" i="8" s="1"/>
  <c r="N1706" i="8" s="1"/>
  <c r="G1707" i="8" a="1"/>
  <c r="G1707" i="8" s="1"/>
  <c r="H1707" i="8" a="1"/>
  <c r="H1707" i="8" s="1"/>
  <c r="J1707" i="8" a="1"/>
  <c r="J1707" i="8" s="1"/>
  <c r="N1707" i="8" s="1"/>
  <c r="G1708" i="8" a="1"/>
  <c r="G1708" i="8" s="1"/>
  <c r="L1708" i="8" s="1"/>
  <c r="H1708" i="8" a="1"/>
  <c r="H1708" i="8"/>
  <c r="J1708" i="8" a="1"/>
  <c r="J1708" i="8"/>
  <c r="N1708" i="8" s="1"/>
  <c r="G1709" i="8" a="1"/>
  <c r="G1709" i="8"/>
  <c r="L1709" i="8" s="1"/>
  <c r="H1709" i="8" a="1"/>
  <c r="H1709" i="8" s="1"/>
  <c r="J1709" i="8" a="1"/>
  <c r="J1709" i="8"/>
  <c r="N1709" i="8" s="1"/>
  <c r="G1710" i="8" a="1"/>
  <c r="G1710" i="8"/>
  <c r="I1710" i="8" s="1" a="1"/>
  <c r="H1710" i="8" a="1"/>
  <c r="H1710" i="8" s="1"/>
  <c r="O1710" i="8" s="1" a="1"/>
  <c r="O1710" i="8" s="1"/>
  <c r="I1710" i="8"/>
  <c r="K1710" i="8" s="1"/>
  <c r="J1710" i="8" a="1"/>
  <c r="J1710" i="8"/>
  <c r="N1710" i="8" s="1"/>
  <c r="L1710" i="8"/>
  <c r="G1711" i="8" a="1"/>
  <c r="G1711" i="8" s="1"/>
  <c r="I1711" i="8" s="1" a="1"/>
  <c r="I1711" i="8" s="1"/>
  <c r="H1711" i="8" a="1"/>
  <c r="H1711" i="8" s="1"/>
  <c r="J1711" i="8" a="1"/>
  <c r="J1711" i="8" s="1"/>
  <c r="N1711" i="8" s="1"/>
  <c r="K1711" i="8"/>
  <c r="L1711" i="8"/>
  <c r="G1712" i="8" a="1"/>
  <c r="G1712" i="8"/>
  <c r="L1712" i="8" s="1"/>
  <c r="H1712" i="8" a="1"/>
  <c r="H1712" i="8"/>
  <c r="I1712" i="8" a="1"/>
  <c r="I1712" i="8" s="1"/>
  <c r="K1712" i="8" s="1"/>
  <c r="J1712" i="8" a="1"/>
  <c r="J1712" i="8"/>
  <c r="N1712" i="8" s="1"/>
  <c r="G1713" i="8" a="1"/>
  <c r="G1713" i="8"/>
  <c r="L1713" i="8" s="1"/>
  <c r="H1713" i="8" a="1"/>
  <c r="H1713" i="8" s="1"/>
  <c r="O1713" i="8" s="1" a="1"/>
  <c r="O1713" i="8" s="1"/>
  <c r="J1713" i="8" a="1"/>
  <c r="J1713" i="8"/>
  <c r="N1713" i="8" s="1"/>
  <c r="G1714" i="8" a="1"/>
  <c r="G1714" i="8" s="1"/>
  <c r="I1714" i="8" s="1" a="1"/>
  <c r="I1714" i="8" s="1"/>
  <c r="K1714" i="8" s="1"/>
  <c r="H1714" i="8" a="1"/>
  <c r="H1714" i="8"/>
  <c r="O1714" i="8" s="1" a="1"/>
  <c r="O1714" i="8" s="1"/>
  <c r="J1714" i="8" a="1"/>
  <c r="J1714" i="8"/>
  <c r="N1714" i="8" s="1"/>
  <c r="L1714" i="8"/>
  <c r="M1714" i="8"/>
  <c r="G1715" i="8" a="1"/>
  <c r="G1715" i="8"/>
  <c r="H1715" i="8" a="1"/>
  <c r="H1715" i="8"/>
  <c r="J1715" i="8" a="1"/>
  <c r="J1715" i="8" s="1"/>
  <c r="N1715" i="8" s="1"/>
  <c r="M1715" i="8"/>
  <c r="O1715" i="8" a="1"/>
  <c r="O1715" i="8" s="1"/>
  <c r="G1716" i="8" a="1"/>
  <c r="G1716" i="8"/>
  <c r="H1716" i="8" a="1"/>
  <c r="H1716" i="8" s="1"/>
  <c r="J1716" i="8" a="1"/>
  <c r="J1716" i="8" s="1"/>
  <c r="N1716" i="8" s="1"/>
  <c r="G1717" i="8" a="1"/>
  <c r="G1717" i="8" s="1"/>
  <c r="I1717" i="8" s="1" a="1"/>
  <c r="I1717" i="8" s="1"/>
  <c r="K1717" i="8" s="1"/>
  <c r="H1717" i="8" a="1"/>
  <c r="H1717" i="8"/>
  <c r="O1717" i="8" s="1" a="1"/>
  <c r="O1717" i="8" s="1"/>
  <c r="J1717" i="8" a="1"/>
  <c r="J1717" i="8" s="1"/>
  <c r="N1717" i="8" s="1"/>
  <c r="G1718" i="8" a="1"/>
  <c r="G1718" i="8" s="1"/>
  <c r="I1718" i="8" s="1" a="1"/>
  <c r="I1718" i="8" s="1"/>
  <c r="K1718" i="8" s="1"/>
  <c r="H1718" i="8" a="1"/>
  <c r="H1718" i="8" s="1"/>
  <c r="J1718" i="8" a="1"/>
  <c r="J1718" i="8" s="1"/>
  <c r="N1718" i="8" s="1"/>
  <c r="L1718" i="8"/>
  <c r="G1719" i="8" a="1"/>
  <c r="G1719" i="8" s="1"/>
  <c r="L1719" i="8" s="1"/>
  <c r="H1719" i="8" a="1"/>
  <c r="H1719" i="8"/>
  <c r="J1719" i="8" a="1"/>
  <c r="J1719" i="8" s="1"/>
  <c r="N1719" i="8" s="1"/>
  <c r="G1720" i="8" a="1"/>
  <c r="G1720" i="8"/>
  <c r="H1720" i="8" a="1"/>
  <c r="H1720" i="8" s="1"/>
  <c r="M1720" i="8" s="1"/>
  <c r="J1720" i="8" a="1"/>
  <c r="J1720" i="8"/>
  <c r="N1720" i="8"/>
  <c r="O1720" i="8" a="1"/>
  <c r="O1720" i="8" s="1"/>
  <c r="G1721" i="8" a="1"/>
  <c r="G1721" i="8" s="1"/>
  <c r="H1721" i="8" a="1"/>
  <c r="H1721" i="8" s="1"/>
  <c r="O1721" i="8" s="1" a="1"/>
  <c r="O1721" i="8" s="1"/>
  <c r="J1721" i="8" a="1"/>
  <c r="J1721" i="8" s="1"/>
  <c r="N1721" i="8" s="1"/>
  <c r="G1722" i="8" a="1"/>
  <c r="G1722" i="8"/>
  <c r="I1722" i="8" s="1" a="1"/>
  <c r="H1722" i="8" a="1"/>
  <c r="H1722" i="8" s="1"/>
  <c r="O1722" i="8" s="1" a="1"/>
  <c r="O1722" i="8" s="1"/>
  <c r="I1722" i="8"/>
  <c r="K1722" i="8" s="1"/>
  <c r="J1722" i="8" a="1"/>
  <c r="J1722" i="8"/>
  <c r="N1722" i="8" s="1"/>
  <c r="M1722" i="8"/>
  <c r="G1723" i="8" a="1"/>
  <c r="G1723" i="8"/>
  <c r="H1723" i="8" a="1"/>
  <c r="H1723" i="8"/>
  <c r="O1723" i="8" s="1" a="1"/>
  <c r="O1723" i="8" s="1"/>
  <c r="I1723" i="8" a="1"/>
  <c r="I1723" i="8" s="1"/>
  <c r="K1723" i="8" s="1"/>
  <c r="J1723" i="8" a="1"/>
  <c r="J1723" i="8" s="1"/>
  <c r="N1723" i="8" s="1"/>
  <c r="L1723" i="8"/>
  <c r="M1723" i="8"/>
  <c r="G1724" i="8" a="1"/>
  <c r="G1724" i="8" s="1"/>
  <c r="H1724" i="8" a="1"/>
  <c r="H1724" i="8" s="1"/>
  <c r="J1724" i="8" a="1"/>
  <c r="J1724" i="8"/>
  <c r="N1724" i="8"/>
  <c r="G1725" i="8" a="1"/>
  <c r="G1725" i="8" s="1"/>
  <c r="H1725" i="8" a="1"/>
  <c r="H1725" i="8"/>
  <c r="M1725" i="8" s="1"/>
  <c r="J1725" i="8" a="1"/>
  <c r="J1725" i="8" s="1"/>
  <c r="N1725" i="8" s="1"/>
  <c r="O1725" i="8" a="1"/>
  <c r="O1725" i="8" s="1"/>
  <c r="G1726" i="8" a="1"/>
  <c r="G1726" i="8" s="1"/>
  <c r="H1726" i="8" a="1"/>
  <c r="H1726" i="8"/>
  <c r="J1726" i="8" a="1"/>
  <c r="J1726" i="8" s="1"/>
  <c r="N1726" i="8" s="1"/>
  <c r="G1727" i="8" a="1"/>
  <c r="G1727" i="8"/>
  <c r="L1727" i="8" s="1"/>
  <c r="H1727" i="8" a="1"/>
  <c r="H1727" i="8" s="1"/>
  <c r="I1727" i="8" a="1"/>
  <c r="I1727" i="8" s="1"/>
  <c r="K1727" i="8" s="1"/>
  <c r="J1727" i="8" a="1"/>
  <c r="J1727" i="8" s="1"/>
  <c r="N1727" i="8" s="1"/>
  <c r="G1728" i="8" a="1"/>
  <c r="G1728" i="8"/>
  <c r="I1728" i="8" s="1" a="1"/>
  <c r="H1728" i="8" a="1"/>
  <c r="H1728" i="8"/>
  <c r="O1728" i="8" s="1" a="1"/>
  <c r="O1728" i="8" s="1"/>
  <c r="I1728" i="8"/>
  <c r="K1728" i="8" s="1"/>
  <c r="J1728" i="8" a="1"/>
  <c r="J1728" i="8" s="1"/>
  <c r="N1728" i="8" s="1"/>
  <c r="L1728" i="8"/>
  <c r="G1729" i="8" a="1"/>
  <c r="G1729" i="8" s="1"/>
  <c r="I1729" i="8" s="1" a="1"/>
  <c r="I1729" i="8" s="1"/>
  <c r="K1729" i="8" s="1"/>
  <c r="H1729" i="8" a="1"/>
  <c r="H1729" i="8" s="1"/>
  <c r="J1729" i="8" a="1"/>
  <c r="J1729" i="8" s="1"/>
  <c r="N1729" i="8" s="1"/>
  <c r="G1730" i="8" a="1"/>
  <c r="G1730" i="8" s="1"/>
  <c r="L1730" i="8" s="1"/>
  <c r="H1730" i="8" a="1"/>
  <c r="H1730" i="8"/>
  <c r="O1730" i="8" s="1" a="1"/>
  <c r="O1730" i="8" s="1"/>
  <c r="I1730" i="8" a="1"/>
  <c r="I1730" i="8" s="1"/>
  <c r="K1730" i="8" s="1"/>
  <c r="J1730" i="8" a="1"/>
  <c r="J1730" i="8"/>
  <c r="N1730" i="8" s="1"/>
  <c r="G1731" i="8" a="1"/>
  <c r="G1731" i="8" s="1"/>
  <c r="H1731" i="8" a="1"/>
  <c r="H1731" i="8"/>
  <c r="M1731" i="8" s="1"/>
  <c r="J1731" i="8" a="1"/>
  <c r="J1731" i="8"/>
  <c r="N1731" i="8"/>
  <c r="O1731" i="8" a="1"/>
  <c r="O1731" i="8" s="1"/>
  <c r="G1732" i="8" a="1"/>
  <c r="G1732" i="8" s="1"/>
  <c r="L1732" i="8" s="1"/>
  <c r="H1732" i="8" a="1"/>
  <c r="H1732" i="8" s="1"/>
  <c r="O1732" i="8" s="1" a="1"/>
  <c r="O1732" i="8" s="1"/>
  <c r="I1732" i="8" a="1"/>
  <c r="I1732" i="8" s="1"/>
  <c r="K1732" i="8" s="1"/>
  <c r="J1732" i="8" a="1"/>
  <c r="J1732" i="8"/>
  <c r="N1732" i="8"/>
  <c r="G1733" i="8" a="1"/>
  <c r="G1733" i="8"/>
  <c r="H1733" i="8" a="1"/>
  <c r="H1733" i="8" s="1"/>
  <c r="J1733" i="8" a="1"/>
  <c r="J1733" i="8" s="1"/>
  <c r="N1733" i="8" s="1"/>
  <c r="G1734" i="8" a="1"/>
  <c r="G1734" i="8"/>
  <c r="L1734" i="8" s="1"/>
  <c r="H1734" i="8" a="1"/>
  <c r="H1734" i="8" s="1"/>
  <c r="I1734" i="8" a="1"/>
  <c r="I1734" i="8" s="1"/>
  <c r="K1734" i="8" s="1"/>
  <c r="J1734" i="8" a="1"/>
  <c r="J1734" i="8"/>
  <c r="N1734" i="8" s="1"/>
  <c r="G1735" i="8" a="1"/>
  <c r="G1735" i="8" s="1"/>
  <c r="H1735" i="8" a="1"/>
  <c r="H1735" i="8" s="1"/>
  <c r="J1735" i="8" a="1"/>
  <c r="J1735" i="8" s="1"/>
  <c r="N1735" i="8" s="1"/>
  <c r="G1736" i="8" a="1"/>
  <c r="G1736" i="8" s="1"/>
  <c r="H1736" i="8" a="1"/>
  <c r="H1736" i="8" s="1"/>
  <c r="J1736" i="8" a="1"/>
  <c r="J1736" i="8" s="1"/>
  <c r="N1736" i="8" s="1"/>
  <c r="G1737" i="8" a="1"/>
  <c r="G1737" i="8" s="1"/>
  <c r="H1737" i="8" a="1"/>
  <c r="H1737" i="8"/>
  <c r="M1737" i="8" s="1"/>
  <c r="J1737" i="8" a="1"/>
  <c r="J1737" i="8" s="1"/>
  <c r="N1737" i="8" s="1"/>
  <c r="O1737" i="8" a="1"/>
  <c r="O1737" i="8" s="1"/>
  <c r="G1738" i="8" a="1"/>
  <c r="G1738" i="8"/>
  <c r="H1738" i="8" a="1"/>
  <c r="H1738" i="8" s="1"/>
  <c r="J1738" i="8" a="1"/>
  <c r="J1738" i="8" s="1"/>
  <c r="N1738" i="8" s="1"/>
  <c r="G1739" i="8" a="1"/>
  <c r="G1739" i="8" s="1"/>
  <c r="H1739" i="8" a="1"/>
  <c r="H1739" i="8"/>
  <c r="J1739" i="8" a="1"/>
  <c r="J1739" i="8" s="1"/>
  <c r="N1739" i="8" s="1"/>
  <c r="G1740" i="8" a="1"/>
  <c r="G1740" i="8" s="1"/>
  <c r="H1740" i="8" a="1"/>
  <c r="H1740" i="8"/>
  <c r="J1740" i="8" a="1"/>
  <c r="J1740" i="8" s="1"/>
  <c r="N1740" i="8" s="1"/>
  <c r="G1741" i="8" a="1"/>
  <c r="G1741" i="8" s="1"/>
  <c r="L1741" i="8" s="1"/>
  <c r="H1741" i="8" a="1"/>
  <c r="H1741" i="8"/>
  <c r="J1741" i="8" a="1"/>
  <c r="J1741" i="8" s="1"/>
  <c r="N1741" i="8" s="1"/>
  <c r="G1742" i="8" a="1"/>
  <c r="G1742" i="8"/>
  <c r="L1742" i="8" s="1"/>
  <c r="H1742" i="8" a="1"/>
  <c r="H1742" i="8" s="1"/>
  <c r="I1742" i="8" a="1"/>
  <c r="I1742" i="8"/>
  <c r="K1742" i="8" s="1"/>
  <c r="J1742" i="8" a="1"/>
  <c r="J1742" i="8" s="1"/>
  <c r="N1742" i="8" s="1"/>
  <c r="G1743" i="8" a="1"/>
  <c r="G1743" i="8" s="1"/>
  <c r="H1743" i="8" a="1"/>
  <c r="H1743" i="8" s="1"/>
  <c r="J1743" i="8" a="1"/>
  <c r="J1743" i="8" s="1"/>
  <c r="N1743" i="8" s="1"/>
  <c r="G1744" i="8" a="1"/>
  <c r="G1744" i="8"/>
  <c r="H1744" i="8" a="1"/>
  <c r="H1744" i="8" s="1"/>
  <c r="J1744" i="8" a="1"/>
  <c r="J1744" i="8" s="1"/>
  <c r="N1744" i="8" s="1"/>
  <c r="G1745" i="8" a="1"/>
  <c r="G1745" i="8" s="1"/>
  <c r="L1745" i="8" s="1"/>
  <c r="H1745" i="8" a="1"/>
  <c r="H1745" i="8" s="1"/>
  <c r="O1745" i="8" s="1" a="1"/>
  <c r="O1745" i="8" s="1"/>
  <c r="I1745" i="8" a="1"/>
  <c r="I1745" i="8" s="1"/>
  <c r="K1745" i="8" s="1"/>
  <c r="J1745" i="8" a="1"/>
  <c r="J1745" i="8"/>
  <c r="N1745" i="8" s="1"/>
  <c r="G1746" i="8" a="1"/>
  <c r="G1746" i="8" s="1"/>
  <c r="H1746" i="8" a="1"/>
  <c r="H1746" i="8" s="1"/>
  <c r="M1746" i="8" s="1"/>
  <c r="J1746" i="8" a="1"/>
  <c r="J1746" i="8"/>
  <c r="N1746" i="8" s="1"/>
  <c r="G1747" i="8" a="1"/>
  <c r="G1747" i="8" s="1"/>
  <c r="H1747" i="8" a="1"/>
  <c r="H1747" i="8" s="1"/>
  <c r="J1747" i="8" a="1"/>
  <c r="J1747" i="8"/>
  <c r="N1747" i="8"/>
  <c r="G1748" i="8" a="1"/>
  <c r="G1748" i="8" s="1"/>
  <c r="H1748" i="8" a="1"/>
  <c r="H1748" i="8" s="1"/>
  <c r="J1748" i="8" a="1"/>
  <c r="J1748" i="8" s="1"/>
  <c r="N1748" i="8" s="1"/>
  <c r="G1749" i="8" a="1"/>
  <c r="G1749" i="8" s="1"/>
  <c r="I1749" i="8" s="1" a="1"/>
  <c r="I1749" i="8" s="1"/>
  <c r="K1749" i="8" s="1"/>
  <c r="H1749" i="8" a="1"/>
  <c r="H1749" i="8"/>
  <c r="M1749" i="8" s="1"/>
  <c r="J1749" i="8" a="1"/>
  <c r="J1749" i="8" s="1"/>
  <c r="N1749" i="8" s="1"/>
  <c r="L1749" i="8"/>
  <c r="O1749" i="8" a="1"/>
  <c r="O1749" i="8"/>
  <c r="G1750" i="8" a="1"/>
  <c r="G1750" i="8" s="1"/>
  <c r="H1750" i="8" a="1"/>
  <c r="H1750" i="8"/>
  <c r="M1750" i="8" s="1"/>
  <c r="J1750" i="8" a="1"/>
  <c r="J1750" i="8" s="1"/>
  <c r="N1750" i="8" s="1"/>
  <c r="O1750" i="8" a="1"/>
  <c r="O1750" i="8" s="1"/>
  <c r="G1751" i="8" a="1"/>
  <c r="G1751" i="8" s="1"/>
  <c r="H1751" i="8" a="1"/>
  <c r="H1751" i="8" s="1"/>
  <c r="J1751" i="8" a="1"/>
  <c r="J1751" i="8" s="1"/>
  <c r="N1751" i="8" s="1"/>
  <c r="G1752" i="8" a="1"/>
  <c r="G1752" i="8" s="1"/>
  <c r="H1752" i="8" a="1"/>
  <c r="H1752" i="8"/>
  <c r="O1752" i="8" s="1" a="1"/>
  <c r="O1752" i="8" s="1"/>
  <c r="J1752" i="8" a="1"/>
  <c r="J1752" i="8" s="1"/>
  <c r="N1752" i="8" s="1"/>
  <c r="M1752" i="8"/>
  <c r="G1753" i="8" a="1"/>
  <c r="G1753" i="8" s="1"/>
  <c r="H1753" i="8" a="1"/>
  <c r="H1753" i="8" s="1"/>
  <c r="J1753" i="8" a="1"/>
  <c r="J1753" i="8" s="1"/>
  <c r="N1753" i="8" s="1"/>
  <c r="G1754" i="8" a="1"/>
  <c r="G1754" i="8" s="1"/>
  <c r="I1754" i="8" s="1" a="1"/>
  <c r="I1754" i="8" s="1"/>
  <c r="K1754" i="8" s="1"/>
  <c r="H1754" i="8" a="1"/>
  <c r="H1754" i="8" s="1"/>
  <c r="J1754" i="8" a="1"/>
  <c r="J1754" i="8"/>
  <c r="L1754" i="8"/>
  <c r="M1754" i="8"/>
  <c r="N1754" i="8"/>
  <c r="O1754" i="8" a="1"/>
  <c r="O1754" i="8"/>
  <c r="G1755" i="8" a="1"/>
  <c r="G1755" i="8" s="1"/>
  <c r="I1755" i="8" s="1" a="1"/>
  <c r="I1755" i="8" s="1"/>
  <c r="K1755" i="8" s="1"/>
  <c r="H1755" i="8" a="1"/>
  <c r="H1755" i="8" s="1"/>
  <c r="J1755" i="8" a="1"/>
  <c r="J1755" i="8" s="1"/>
  <c r="N1755" i="8" s="1"/>
  <c r="M1755" i="8"/>
  <c r="O1755" i="8" a="1"/>
  <c r="O1755" i="8"/>
  <c r="G1756" i="8" a="1"/>
  <c r="G1756" i="8" s="1"/>
  <c r="L1756" i="8" s="1"/>
  <c r="H1756" i="8" a="1"/>
  <c r="H1756" i="8"/>
  <c r="O1756" i="8" s="1" a="1"/>
  <c r="J1756" i="8" a="1"/>
  <c r="J1756" i="8" s="1"/>
  <c r="N1756" i="8" s="1"/>
  <c r="O1756" i="8"/>
  <c r="G1757" i="8" a="1"/>
  <c r="G1757" i="8" s="1"/>
  <c r="H1757" i="8" a="1"/>
  <c r="H1757" i="8"/>
  <c r="J1757" i="8" a="1"/>
  <c r="J1757" i="8"/>
  <c r="N1757" i="8" s="1"/>
  <c r="M1757" i="8"/>
  <c r="O1757" i="8" a="1"/>
  <c r="O1757" i="8" s="1"/>
  <c r="G1758" i="8" a="1"/>
  <c r="G1758" i="8" s="1"/>
  <c r="H1758" i="8" a="1"/>
  <c r="H1758" i="8"/>
  <c r="J1758" i="8" a="1"/>
  <c r="J1758" i="8" s="1"/>
  <c r="N1758" i="8" s="1"/>
  <c r="M1758" i="8"/>
  <c r="O1758" i="8" a="1"/>
  <c r="O1758" i="8" s="1"/>
  <c r="G1759" i="8" a="1"/>
  <c r="G1759" i="8" s="1"/>
  <c r="L1759" i="8" s="1"/>
  <c r="H1759" i="8" a="1"/>
  <c r="H1759" i="8" s="1"/>
  <c r="M1759" i="8" s="1"/>
  <c r="J1759" i="8" a="1"/>
  <c r="J1759" i="8" s="1"/>
  <c r="N1759" i="8" s="1"/>
  <c r="G1760" i="8" a="1"/>
  <c r="G1760" i="8"/>
  <c r="H1760" i="8" a="1"/>
  <c r="H1760" i="8" s="1"/>
  <c r="J1760" i="8" a="1"/>
  <c r="J1760" i="8" s="1"/>
  <c r="N1760" i="8" s="1"/>
  <c r="G1761" i="8" a="1"/>
  <c r="G1761" i="8" s="1"/>
  <c r="H1761" i="8" a="1"/>
  <c r="H1761" i="8" s="1"/>
  <c r="O1761" i="8" s="1" a="1"/>
  <c r="O1761" i="8" s="1"/>
  <c r="J1761" i="8" a="1"/>
  <c r="J1761" i="8" s="1"/>
  <c r="N1761" i="8" s="1"/>
  <c r="M1761" i="8"/>
  <c r="G1762" i="8" a="1"/>
  <c r="G1762" i="8" s="1"/>
  <c r="H1762" i="8" a="1"/>
  <c r="H1762" i="8"/>
  <c r="J1762" i="8" a="1"/>
  <c r="J1762" i="8"/>
  <c r="N1762" i="8" s="1"/>
  <c r="G1763" i="8" a="1"/>
  <c r="G1763" i="8" s="1"/>
  <c r="L1763" i="8" s="1"/>
  <c r="H1763" i="8" a="1"/>
  <c r="H1763" i="8"/>
  <c r="I1763" i="8" a="1"/>
  <c r="I1763" i="8" s="1"/>
  <c r="K1763" i="8" s="1"/>
  <c r="J1763" i="8" a="1"/>
  <c r="J1763" i="8" s="1"/>
  <c r="N1763" i="8" s="1"/>
  <c r="G1764" i="8" a="1"/>
  <c r="G1764" i="8" s="1"/>
  <c r="L1764" i="8" s="1"/>
  <c r="H1764" i="8" a="1"/>
  <c r="H1764" i="8" s="1"/>
  <c r="J1764" i="8" a="1"/>
  <c r="J1764" i="8"/>
  <c r="N1764" i="8" s="1"/>
  <c r="G1765" i="8" a="1"/>
  <c r="G1765" i="8"/>
  <c r="H1765" i="8" a="1"/>
  <c r="H1765" i="8" s="1"/>
  <c r="J1765" i="8" a="1"/>
  <c r="J1765" i="8"/>
  <c r="N1765" i="8" s="1"/>
  <c r="G1766" i="8" a="1"/>
  <c r="G1766" i="8" s="1"/>
  <c r="H1766" i="8" a="1"/>
  <c r="H1766" i="8" s="1"/>
  <c r="J1766" i="8" a="1"/>
  <c r="J1766" i="8" s="1"/>
  <c r="N1766" i="8" s="1"/>
  <c r="G1767" i="8" a="1"/>
  <c r="G1767" i="8"/>
  <c r="H1767" i="8" a="1"/>
  <c r="H1767" i="8" s="1"/>
  <c r="J1767" i="8" a="1"/>
  <c r="J1767" i="8" s="1"/>
  <c r="N1767" i="8" s="1"/>
  <c r="G1768" i="8" a="1"/>
  <c r="G1768" i="8"/>
  <c r="L1768" i="8" s="1"/>
  <c r="H1768" i="8" a="1"/>
  <c r="H1768" i="8" s="1"/>
  <c r="J1768" i="8" a="1"/>
  <c r="J1768" i="8" s="1"/>
  <c r="N1768" i="8" s="1"/>
  <c r="G1769" i="8" a="1"/>
  <c r="G1769" i="8"/>
  <c r="H1769" i="8" a="1"/>
  <c r="H1769" i="8" s="1"/>
  <c r="J1769" i="8" a="1"/>
  <c r="J1769" i="8"/>
  <c r="N1769" i="8" s="1"/>
  <c r="G1770" i="8" a="1"/>
  <c r="G1770" i="8"/>
  <c r="H1770" i="8" a="1"/>
  <c r="H1770" i="8" s="1"/>
  <c r="M1770" i="8" s="1"/>
  <c r="J1770" i="8" a="1"/>
  <c r="J1770" i="8" s="1"/>
  <c r="N1770" i="8" s="1"/>
  <c r="O1770" i="8" a="1"/>
  <c r="O1770" i="8" s="1"/>
  <c r="G1771" i="8" a="1"/>
  <c r="G1771" i="8" s="1"/>
  <c r="H1771" i="8" a="1"/>
  <c r="H1771" i="8"/>
  <c r="J1771" i="8" a="1"/>
  <c r="J1771" i="8" s="1"/>
  <c r="N1771" i="8" s="1"/>
  <c r="G1772" i="8" a="1"/>
  <c r="G1772" i="8"/>
  <c r="H1772" i="8" a="1"/>
  <c r="H1772" i="8"/>
  <c r="M1772" i="8" s="1"/>
  <c r="J1772" i="8" a="1"/>
  <c r="J1772" i="8" s="1"/>
  <c r="N1772" i="8"/>
  <c r="O1772" i="8" a="1"/>
  <c r="O1772" i="8" s="1"/>
  <c r="G1773" i="8" a="1"/>
  <c r="G1773" i="8"/>
  <c r="H1773" i="8" a="1"/>
  <c r="H1773" i="8" s="1"/>
  <c r="J1773" i="8" a="1"/>
  <c r="J1773" i="8" s="1"/>
  <c r="N1773" i="8" s="1"/>
  <c r="G1774" i="8" a="1"/>
  <c r="G1774" i="8" s="1"/>
  <c r="H1774" i="8" a="1"/>
  <c r="H1774" i="8" s="1"/>
  <c r="J1774" i="8" a="1"/>
  <c r="J1774" i="8" s="1"/>
  <c r="N1774" i="8" s="1"/>
  <c r="G1775" i="8" a="1"/>
  <c r="G1775" i="8"/>
  <c r="H1775" i="8" a="1"/>
  <c r="H1775" i="8" s="1"/>
  <c r="J1775" i="8" a="1"/>
  <c r="J1775" i="8" s="1"/>
  <c r="N1775" i="8" s="1"/>
  <c r="G1776" i="8" a="1"/>
  <c r="G1776" i="8" s="1"/>
  <c r="H1776" i="8" a="1"/>
  <c r="H1776" i="8" s="1"/>
  <c r="J1776" i="8" a="1"/>
  <c r="J1776" i="8"/>
  <c r="N1776" i="8"/>
  <c r="G1777" i="8" a="1"/>
  <c r="G1777" i="8" s="1"/>
  <c r="H1777" i="8" a="1"/>
  <c r="H1777" i="8" s="1"/>
  <c r="J1777" i="8" a="1"/>
  <c r="J1777" i="8"/>
  <c r="N1777" i="8" s="1"/>
  <c r="G1778" i="8" a="1"/>
  <c r="G1778" i="8" s="1"/>
  <c r="H1778" i="8" a="1"/>
  <c r="H1778" i="8"/>
  <c r="J1778" i="8" a="1"/>
  <c r="J1778" i="8"/>
  <c r="N1778" i="8" s="1"/>
  <c r="G1779" i="8" a="1"/>
  <c r="G1779" i="8"/>
  <c r="L1779" i="8" s="1"/>
  <c r="H1779" i="8" a="1"/>
  <c r="H1779" i="8" s="1"/>
  <c r="I1779" i="8" a="1"/>
  <c r="I1779" i="8"/>
  <c r="K1779" i="8" s="1"/>
  <c r="J1779" i="8" a="1"/>
  <c r="J1779" i="8" s="1"/>
  <c r="N1779" i="8" s="1"/>
  <c r="G1780" i="8" a="1"/>
  <c r="G1780" i="8" s="1"/>
  <c r="H1780" i="8" a="1"/>
  <c r="H1780" i="8" s="1"/>
  <c r="M1780" i="8" s="1"/>
  <c r="J1780" i="8" a="1"/>
  <c r="J1780" i="8"/>
  <c r="N1780" i="8" s="1"/>
  <c r="G1781" i="8" a="1"/>
  <c r="G1781" i="8" s="1"/>
  <c r="H1781" i="8" a="1"/>
  <c r="H1781" i="8"/>
  <c r="O1781" i="8" s="1" a="1"/>
  <c r="O1781" i="8" s="1"/>
  <c r="J1781" i="8" a="1"/>
  <c r="J1781" i="8"/>
  <c r="N1781" i="8" s="1"/>
  <c r="M1781" i="8"/>
  <c r="G1782" i="8" a="1"/>
  <c r="G1782" i="8"/>
  <c r="I1782" i="8" s="1" a="1"/>
  <c r="I1782" i="8" s="1"/>
  <c r="H1782" i="8" a="1"/>
  <c r="H1782" i="8" s="1"/>
  <c r="J1782" i="8" a="1"/>
  <c r="J1782" i="8" s="1"/>
  <c r="N1782" i="8" s="1"/>
  <c r="K1782" i="8"/>
  <c r="L1782" i="8"/>
  <c r="G1783" i="8" a="1"/>
  <c r="G1783" i="8" s="1"/>
  <c r="H1783" i="8" a="1"/>
  <c r="H1783" i="8" s="1"/>
  <c r="M1783" i="8" s="1"/>
  <c r="J1783" i="8" a="1"/>
  <c r="J1783" i="8" s="1"/>
  <c r="N1783" i="8" s="1"/>
  <c r="G1784" i="8" a="1"/>
  <c r="G1784" i="8" s="1"/>
  <c r="H1784" i="8" a="1"/>
  <c r="H1784" i="8" s="1"/>
  <c r="J1784" i="8" a="1"/>
  <c r="J1784" i="8" s="1"/>
  <c r="N1784" i="8" s="1"/>
  <c r="G1785" i="8" a="1"/>
  <c r="G1785" i="8" s="1"/>
  <c r="L1785" i="8" s="1"/>
  <c r="H1785" i="8" a="1"/>
  <c r="H1785" i="8"/>
  <c r="O1785" i="8" s="1" a="1"/>
  <c r="O1785" i="8" s="1"/>
  <c r="I1785" i="8" a="1"/>
  <c r="I1785" i="8"/>
  <c r="K1785" i="8" s="1"/>
  <c r="J1785" i="8" a="1"/>
  <c r="J1785" i="8" s="1"/>
  <c r="N1785" i="8" s="1"/>
  <c r="G1786" i="8" a="1"/>
  <c r="G1786" i="8" s="1"/>
  <c r="H1786" i="8" a="1"/>
  <c r="H1786" i="8" s="1"/>
  <c r="J1786" i="8" a="1"/>
  <c r="J1786" i="8" s="1"/>
  <c r="N1786" i="8" s="1"/>
  <c r="G1787" i="8" a="1"/>
  <c r="G1787" i="8"/>
  <c r="L1787" i="8" s="1"/>
  <c r="H1787" i="8" a="1"/>
  <c r="H1787" i="8" s="1"/>
  <c r="J1787" i="8" a="1"/>
  <c r="J1787" i="8" s="1"/>
  <c r="N1787" i="8" s="1"/>
  <c r="G1788" i="8" a="1"/>
  <c r="G1788" i="8" s="1"/>
  <c r="H1788" i="8" a="1"/>
  <c r="H1788" i="8" s="1"/>
  <c r="J1788" i="8" a="1"/>
  <c r="J1788" i="8" s="1"/>
  <c r="N1788" i="8" s="1"/>
  <c r="G1789" i="8" a="1"/>
  <c r="G1789" i="8" s="1"/>
  <c r="L1789" i="8" s="1"/>
  <c r="H1789" i="8" a="1"/>
  <c r="H1789" i="8" s="1"/>
  <c r="I1789" i="8" a="1"/>
  <c r="I1789" i="8" s="1"/>
  <c r="K1789" i="8" s="1"/>
  <c r="J1789" i="8" a="1"/>
  <c r="J1789" i="8"/>
  <c r="N1789" i="8" s="1"/>
  <c r="G1790" i="8" a="1"/>
  <c r="G1790" i="8"/>
  <c r="H1790" i="8" a="1"/>
  <c r="H1790" i="8" s="1"/>
  <c r="J1790" i="8" a="1"/>
  <c r="J1790" i="8" s="1"/>
  <c r="N1790" i="8" s="1"/>
  <c r="G1791" i="8" a="1"/>
  <c r="G1791" i="8" s="1"/>
  <c r="I1791" i="8" s="1" a="1"/>
  <c r="I1791" i="8" s="1"/>
  <c r="K1791" i="8" s="1"/>
  <c r="H1791" i="8" a="1"/>
  <c r="H1791" i="8" s="1"/>
  <c r="M1791" i="8" s="1"/>
  <c r="J1791" i="8" a="1"/>
  <c r="J1791" i="8"/>
  <c r="L1791" i="8"/>
  <c r="N1791" i="8"/>
  <c r="G1792" i="8" a="1"/>
  <c r="G1792" i="8" s="1"/>
  <c r="H1792" i="8" a="1"/>
  <c r="H1792" i="8" s="1"/>
  <c r="J1792" i="8" a="1"/>
  <c r="J1792" i="8" s="1"/>
  <c r="N1792" i="8" s="1"/>
  <c r="G1793" i="8" a="1"/>
  <c r="G1793" i="8"/>
  <c r="H1793" i="8" a="1"/>
  <c r="H1793" i="8" s="1"/>
  <c r="I1793" i="8" a="1"/>
  <c r="I1793" i="8" s="1"/>
  <c r="K1793" i="8" s="1"/>
  <c r="J1793" i="8" a="1"/>
  <c r="J1793" i="8" s="1"/>
  <c r="N1793" i="8" s="1"/>
  <c r="L1793" i="8"/>
  <c r="G1794" i="8" a="1"/>
  <c r="G1794" i="8" s="1"/>
  <c r="I1794" i="8" s="1" a="1"/>
  <c r="I1794" i="8" s="1"/>
  <c r="K1794" i="8" s="1"/>
  <c r="H1794" i="8" a="1"/>
  <c r="H1794" i="8"/>
  <c r="J1794" i="8" a="1"/>
  <c r="J1794" i="8" s="1"/>
  <c r="N1794" i="8" s="1"/>
  <c r="G1795" i="8" a="1"/>
  <c r="G1795" i="8" s="1"/>
  <c r="I1795" i="8" s="1" a="1"/>
  <c r="I1795" i="8" s="1"/>
  <c r="K1795" i="8" s="1"/>
  <c r="H1795" i="8" a="1"/>
  <c r="H1795" i="8" s="1"/>
  <c r="J1795" i="8" a="1"/>
  <c r="J1795" i="8" s="1"/>
  <c r="N1795" i="8" s="1"/>
  <c r="G1796" i="8" a="1"/>
  <c r="G1796" i="8" s="1"/>
  <c r="I1796" i="8" s="1" a="1"/>
  <c r="I1796" i="8" s="1"/>
  <c r="K1796" i="8" s="1"/>
  <c r="H1796" i="8" a="1"/>
  <c r="H1796" i="8"/>
  <c r="J1796" i="8" a="1"/>
  <c r="J1796" i="8"/>
  <c r="N1796" i="8" s="1"/>
  <c r="G1797" i="8" a="1"/>
  <c r="G1797" i="8" s="1"/>
  <c r="H1797" i="8" a="1"/>
  <c r="H1797" i="8" s="1"/>
  <c r="J1797" i="8" a="1"/>
  <c r="J1797" i="8"/>
  <c r="N1797" i="8" s="1"/>
  <c r="G1798" i="8" a="1"/>
  <c r="G1798" i="8" s="1"/>
  <c r="I1798" i="8" s="1" a="1"/>
  <c r="I1798" i="8" s="1"/>
  <c r="K1798" i="8" s="1"/>
  <c r="H1798" i="8" a="1"/>
  <c r="H1798" i="8" s="1"/>
  <c r="M1798" i="8" s="1"/>
  <c r="J1798" i="8" a="1"/>
  <c r="J1798" i="8"/>
  <c r="N1798" i="8" s="1"/>
  <c r="G1799" i="8" a="1"/>
  <c r="G1799" i="8" s="1"/>
  <c r="H1799" i="8" a="1"/>
  <c r="H1799" i="8" s="1"/>
  <c r="J1799" i="8" a="1"/>
  <c r="J1799" i="8" s="1"/>
  <c r="N1799" i="8" s="1"/>
  <c r="G1800" i="8" a="1"/>
  <c r="G1800" i="8"/>
  <c r="I1800" i="8" s="1" a="1"/>
  <c r="I1800" i="8" s="1"/>
  <c r="K1800" i="8" s="1"/>
  <c r="H1800" i="8" a="1"/>
  <c r="H1800" i="8"/>
  <c r="J1800" i="8" a="1"/>
  <c r="J1800" i="8" s="1"/>
  <c r="N1800" i="8" s="1"/>
  <c r="G1801" i="8" a="1"/>
  <c r="G1801" i="8" s="1"/>
  <c r="H1801" i="8" a="1"/>
  <c r="H1801" i="8" s="1"/>
  <c r="J1801" i="8" a="1"/>
  <c r="J1801" i="8" s="1"/>
  <c r="N1801" i="8" s="1"/>
  <c r="G1802" i="8" a="1"/>
  <c r="G1802" i="8" s="1"/>
  <c r="H1802" i="8" a="1"/>
  <c r="H1802" i="8" s="1"/>
  <c r="J1802" i="8" a="1"/>
  <c r="J1802" i="8" s="1"/>
  <c r="N1802" i="8" s="1"/>
  <c r="G1803" i="8" a="1"/>
  <c r="G1803" i="8"/>
  <c r="H1803" i="8" a="1"/>
  <c r="H1803" i="8" s="1"/>
  <c r="J1803" i="8" a="1"/>
  <c r="J1803" i="8"/>
  <c r="N1803" i="8" s="1"/>
  <c r="G1804" i="8" a="1"/>
  <c r="G1804" i="8" s="1"/>
  <c r="H1804" i="8" a="1"/>
  <c r="H1804" i="8"/>
  <c r="J1804" i="8" a="1"/>
  <c r="J1804" i="8"/>
  <c r="N1804" i="8" s="1"/>
  <c r="G1805" i="8" a="1"/>
  <c r="G1805" i="8" s="1"/>
  <c r="H1805" i="8" a="1"/>
  <c r="H1805" i="8"/>
  <c r="M1805" i="8" s="1"/>
  <c r="J1805" i="8" a="1"/>
  <c r="J1805" i="8" s="1"/>
  <c r="N1805" i="8"/>
  <c r="G1806" i="8" a="1"/>
  <c r="G1806" i="8" s="1"/>
  <c r="H1806" i="8" a="1"/>
  <c r="H1806" i="8" s="1"/>
  <c r="J1806" i="8" a="1"/>
  <c r="J1806" i="8"/>
  <c r="N1806" i="8"/>
  <c r="G1807" i="8" a="1"/>
  <c r="G1807" i="8" s="1"/>
  <c r="H1807" i="8" a="1"/>
  <c r="H1807" i="8" s="1"/>
  <c r="J1807" i="8" a="1"/>
  <c r="J1807" i="8"/>
  <c r="N1807" i="8" s="1"/>
  <c r="G1808" i="8" a="1"/>
  <c r="G1808" i="8"/>
  <c r="L1808" i="8" s="1"/>
  <c r="H1808" i="8" a="1"/>
  <c r="H1808" i="8" s="1"/>
  <c r="M1808" i="8" s="1"/>
  <c r="J1808" i="8" a="1"/>
  <c r="J1808" i="8" s="1"/>
  <c r="N1808" i="8" s="1"/>
  <c r="O1808" i="8" a="1"/>
  <c r="O1808" i="8" s="1"/>
  <c r="G1809" i="8" a="1"/>
  <c r="G1809" i="8"/>
  <c r="H1809" i="8" a="1"/>
  <c r="H1809" i="8" s="1"/>
  <c r="O1809" i="8" s="1" a="1"/>
  <c r="O1809" i="8" s="1"/>
  <c r="J1809" i="8" a="1"/>
  <c r="J1809" i="8"/>
  <c r="N1809" i="8"/>
  <c r="G1810" i="8" a="1"/>
  <c r="G1810" i="8" s="1"/>
  <c r="H1810" i="8" a="1"/>
  <c r="H1810" i="8" s="1"/>
  <c r="J1810" i="8" a="1"/>
  <c r="J1810" i="8" s="1"/>
  <c r="N1810" i="8" s="1"/>
  <c r="G1811" i="8" a="1"/>
  <c r="G1811" i="8"/>
  <c r="I1811" i="8" s="1" a="1"/>
  <c r="I1811" i="8" s="1"/>
  <c r="K1811" i="8" s="1"/>
  <c r="H1811" i="8" a="1"/>
  <c r="H1811" i="8"/>
  <c r="O1811" i="8" s="1" a="1"/>
  <c r="O1811" i="8" s="1"/>
  <c r="J1811" i="8" a="1"/>
  <c r="J1811" i="8"/>
  <c r="N1811" i="8" s="1"/>
  <c r="M1811" i="8"/>
  <c r="G1812" i="8" a="1"/>
  <c r="G1812" i="8" s="1"/>
  <c r="H1812" i="8" a="1"/>
  <c r="H1812" i="8" s="1"/>
  <c r="J1812" i="8" a="1"/>
  <c r="J1812" i="8" s="1"/>
  <c r="N1812" i="8" s="1"/>
  <c r="G1813" i="8" a="1"/>
  <c r="G1813" i="8"/>
  <c r="H1813" i="8" a="1"/>
  <c r="H1813" i="8" s="1"/>
  <c r="M1813" i="8" s="1"/>
  <c r="J1813" i="8" a="1"/>
  <c r="J1813" i="8" s="1"/>
  <c r="N1813" i="8" s="1"/>
  <c r="O1813" i="8" a="1"/>
  <c r="O1813" i="8" s="1"/>
  <c r="G1814" i="8" a="1"/>
  <c r="G1814" i="8" s="1"/>
  <c r="H1814" i="8" a="1"/>
  <c r="H1814" i="8"/>
  <c r="J1814" i="8" a="1"/>
  <c r="J1814" i="8"/>
  <c r="N1814" i="8" s="1"/>
  <c r="M1814" i="8"/>
  <c r="O1814" i="8" a="1"/>
  <c r="O1814" i="8" s="1"/>
  <c r="G1815" i="8" a="1"/>
  <c r="G1815" i="8" s="1"/>
  <c r="H1815" i="8" a="1"/>
  <c r="H1815" i="8" s="1"/>
  <c r="J1815" i="8" a="1"/>
  <c r="J1815" i="8" s="1"/>
  <c r="N1815" i="8" s="1"/>
  <c r="G1816" i="8" a="1"/>
  <c r="G1816" i="8"/>
  <c r="H1816" i="8" a="1"/>
  <c r="H1816" i="8" s="1"/>
  <c r="J1816" i="8" a="1"/>
  <c r="J1816" i="8" s="1"/>
  <c r="N1816" i="8" s="1"/>
  <c r="G1817" i="8" a="1"/>
  <c r="G1817" i="8" s="1"/>
  <c r="H1817" i="8" a="1"/>
  <c r="H1817" i="8" s="1"/>
  <c r="J1817" i="8" a="1"/>
  <c r="J1817" i="8"/>
  <c r="N1817" i="8" s="1"/>
  <c r="G1818" i="8" a="1"/>
  <c r="G1818" i="8" s="1"/>
  <c r="L1818" i="8" s="1"/>
  <c r="H1818" i="8" a="1"/>
  <c r="H1818" i="8" s="1"/>
  <c r="J1818" i="8" a="1"/>
  <c r="J1818" i="8" s="1"/>
  <c r="N1818" i="8" s="1"/>
  <c r="G1819" i="8" a="1"/>
  <c r="G1819" i="8" s="1"/>
  <c r="H1819" i="8" a="1"/>
  <c r="H1819" i="8"/>
  <c r="J1819" i="8" a="1"/>
  <c r="J1819" i="8" s="1"/>
  <c r="N1819" i="8" s="1"/>
  <c r="G1820" i="8" a="1"/>
  <c r="G1820" i="8"/>
  <c r="I1820" i="8" s="1" a="1"/>
  <c r="H1820" i="8" a="1"/>
  <c r="H1820" i="8" s="1"/>
  <c r="I1820" i="8"/>
  <c r="K1820" i="8" s="1"/>
  <c r="J1820" i="8" a="1"/>
  <c r="J1820" i="8" s="1"/>
  <c r="N1820" i="8" s="1"/>
  <c r="G1821" i="8" a="1"/>
  <c r="G1821" i="8" s="1"/>
  <c r="I1821" i="8" s="1" a="1"/>
  <c r="I1821" i="8" s="1"/>
  <c r="H1821" i="8" a="1"/>
  <c r="H1821" i="8" s="1"/>
  <c r="O1821" i="8" s="1" a="1"/>
  <c r="O1821" i="8" s="1"/>
  <c r="J1821" i="8" a="1"/>
  <c r="J1821" i="8"/>
  <c r="N1821" i="8" s="1"/>
  <c r="K1821" i="8"/>
  <c r="L1821" i="8"/>
  <c r="G1822" i="8" a="1"/>
  <c r="G1822" i="8"/>
  <c r="H1822" i="8" a="1"/>
  <c r="H1822" i="8"/>
  <c r="J1822" i="8" a="1"/>
  <c r="J1822" i="8" s="1"/>
  <c r="N1822" i="8" s="1"/>
  <c r="G1823" i="8" a="1"/>
  <c r="G1823" i="8" s="1"/>
  <c r="H1823" i="8" a="1"/>
  <c r="H1823" i="8" s="1"/>
  <c r="M1823" i="8" s="1"/>
  <c r="J1823" i="8" a="1"/>
  <c r="J1823" i="8" s="1"/>
  <c r="N1823" i="8" s="1"/>
  <c r="G1824" i="8" a="1"/>
  <c r="G1824" i="8" s="1"/>
  <c r="H1824" i="8" a="1"/>
  <c r="H1824" i="8" s="1"/>
  <c r="J1824" i="8" a="1"/>
  <c r="J1824" i="8" s="1"/>
  <c r="N1824" i="8"/>
  <c r="G1825" i="8" a="1"/>
  <c r="G1825" i="8"/>
  <c r="H1825" i="8" a="1"/>
  <c r="H1825" i="8" s="1"/>
  <c r="M1825" i="8" s="1"/>
  <c r="J1825" i="8" a="1"/>
  <c r="J1825" i="8" s="1"/>
  <c r="N1825" i="8" s="1"/>
  <c r="G1826" i="8" a="1"/>
  <c r="G1826" i="8" s="1"/>
  <c r="H1826" i="8" a="1"/>
  <c r="H1826" i="8" s="1"/>
  <c r="J1826" i="8" a="1"/>
  <c r="J1826" i="8" s="1"/>
  <c r="N1826" i="8" s="1"/>
  <c r="G1827" i="8" a="1"/>
  <c r="G1827" i="8" s="1"/>
  <c r="H1827" i="8" a="1"/>
  <c r="H1827" i="8" s="1"/>
  <c r="J1827" i="8" a="1"/>
  <c r="J1827" i="8" s="1"/>
  <c r="N1827" i="8" s="1"/>
  <c r="G1828" i="8" a="1"/>
  <c r="G1828" i="8" s="1"/>
  <c r="H1828" i="8" a="1"/>
  <c r="H1828" i="8"/>
  <c r="O1828" i="8" s="1" a="1"/>
  <c r="O1828" i="8" s="1"/>
  <c r="J1828" i="8" a="1"/>
  <c r="J1828" i="8" s="1"/>
  <c r="N1828" i="8" s="1"/>
  <c r="M1828" i="8"/>
  <c r="G1829" i="8" a="1"/>
  <c r="G1829" i="8" s="1"/>
  <c r="H1829" i="8" a="1"/>
  <c r="H1829" i="8" s="1"/>
  <c r="J1829" i="8" a="1"/>
  <c r="J1829" i="8"/>
  <c r="N1829" i="8"/>
  <c r="G1830" i="8" a="1"/>
  <c r="G1830" i="8" s="1"/>
  <c r="H1830" i="8" a="1"/>
  <c r="H1830" i="8" s="1"/>
  <c r="M1830" i="8" s="1"/>
  <c r="J1830" i="8" a="1"/>
  <c r="J1830" i="8" s="1"/>
  <c r="N1830" i="8" s="1"/>
  <c r="G1831" i="8" a="1"/>
  <c r="G1831" i="8" s="1"/>
  <c r="I1831" i="8" s="1" a="1"/>
  <c r="I1831" i="8" s="1"/>
  <c r="K1831" i="8" s="1"/>
  <c r="H1831" i="8" a="1"/>
  <c r="H1831" i="8"/>
  <c r="J1831" i="8" a="1"/>
  <c r="J1831" i="8" s="1"/>
  <c r="N1831" i="8" s="1"/>
  <c r="G1832" i="8" a="1"/>
  <c r="G1832" i="8" s="1"/>
  <c r="H1832" i="8" a="1"/>
  <c r="H1832" i="8" s="1"/>
  <c r="J1832" i="8" a="1"/>
  <c r="J1832" i="8"/>
  <c r="N1832" i="8" s="1"/>
  <c r="G1833" i="8" a="1"/>
  <c r="G1833" i="8" s="1"/>
  <c r="H1833" i="8" a="1"/>
  <c r="H1833" i="8" s="1"/>
  <c r="J1833" i="8" a="1"/>
  <c r="J1833" i="8" s="1"/>
  <c r="N1833" i="8" s="1"/>
  <c r="G1834" i="8" a="1"/>
  <c r="G1834" i="8" s="1"/>
  <c r="H1834" i="8" a="1"/>
  <c r="H1834" i="8"/>
  <c r="J1834" i="8" a="1"/>
  <c r="J1834" i="8" s="1"/>
  <c r="N1834" i="8" s="1"/>
  <c r="G1835" i="8" a="1"/>
  <c r="G1835" i="8"/>
  <c r="H1835" i="8" a="1"/>
  <c r="H1835" i="8" s="1"/>
  <c r="O1835" i="8" s="1" a="1"/>
  <c r="O1835" i="8" s="1"/>
  <c r="I1835" i="8" a="1"/>
  <c r="I1835" i="8" s="1"/>
  <c r="K1835" i="8" s="1"/>
  <c r="J1835" i="8" a="1"/>
  <c r="J1835" i="8" s="1"/>
  <c r="N1835" i="8" s="1"/>
  <c r="L1835" i="8"/>
  <c r="G1836" i="8" a="1"/>
  <c r="G1836" i="8"/>
  <c r="I1836" i="8" s="1" a="1"/>
  <c r="I1836" i="8" s="1"/>
  <c r="K1836" i="8" s="1"/>
  <c r="H1836" i="8" a="1"/>
  <c r="H1836" i="8" s="1"/>
  <c r="M1836" i="8" s="1"/>
  <c r="J1836" i="8" a="1"/>
  <c r="J1836" i="8" s="1"/>
  <c r="N1836" i="8" s="1"/>
  <c r="L1836" i="8"/>
  <c r="G1837" i="8" a="1"/>
  <c r="G1837" i="8" s="1"/>
  <c r="H1837" i="8" a="1"/>
  <c r="H1837" i="8" s="1"/>
  <c r="J1837" i="8" a="1"/>
  <c r="J1837" i="8" s="1"/>
  <c r="N1837" i="8" s="1"/>
  <c r="G1838" i="8" a="1"/>
  <c r="G1838" i="8"/>
  <c r="H1838" i="8" a="1"/>
  <c r="H1838" i="8" s="1"/>
  <c r="J1838" i="8" a="1"/>
  <c r="J1838" i="8" s="1"/>
  <c r="N1838" i="8" s="1"/>
  <c r="G1839" i="8" a="1"/>
  <c r="G1839" i="8" s="1"/>
  <c r="H1839" i="8" a="1"/>
  <c r="H1839" i="8" s="1"/>
  <c r="J1839" i="8" a="1"/>
  <c r="J1839" i="8"/>
  <c r="N1839" i="8" s="1"/>
  <c r="M1839" i="8"/>
  <c r="O1839" i="8" a="1"/>
  <c r="O1839" i="8" s="1"/>
  <c r="G1840" i="8" a="1"/>
  <c r="G1840" i="8" s="1"/>
  <c r="I1840" i="8" s="1" a="1"/>
  <c r="I1840" i="8" s="1"/>
  <c r="K1840" i="8" s="1"/>
  <c r="H1840" i="8" a="1"/>
  <c r="H1840" i="8" s="1"/>
  <c r="J1840" i="8" a="1"/>
  <c r="J1840" i="8"/>
  <c r="N1840" i="8" s="1"/>
  <c r="G1841" i="8" a="1"/>
  <c r="G1841" i="8"/>
  <c r="L1841" i="8" s="1"/>
  <c r="H1841" i="8" a="1"/>
  <c r="H1841" i="8" s="1"/>
  <c r="M1841" i="8" s="1"/>
  <c r="I1841" i="8" a="1"/>
  <c r="I1841" i="8" s="1"/>
  <c r="K1841" i="8" s="1"/>
  <c r="J1841" i="8" a="1"/>
  <c r="J1841" i="8" s="1"/>
  <c r="N1841" i="8" s="1"/>
  <c r="O1841" i="8" a="1"/>
  <c r="O1841" i="8" s="1"/>
  <c r="G1842" i="8" a="1"/>
  <c r="G1842" i="8" s="1"/>
  <c r="H1842" i="8" a="1"/>
  <c r="H1842" i="8" s="1"/>
  <c r="J1842" i="8" a="1"/>
  <c r="J1842" i="8" s="1"/>
  <c r="N1842" i="8"/>
  <c r="G1843" i="8" a="1"/>
  <c r="G1843" i="8" s="1"/>
  <c r="H1843" i="8" a="1"/>
  <c r="H1843" i="8" s="1"/>
  <c r="O1843" i="8" s="1" a="1"/>
  <c r="J1843" i="8" a="1"/>
  <c r="J1843" i="8"/>
  <c r="N1843" i="8" s="1"/>
  <c r="O1843" i="8"/>
  <c r="G1844" i="8" a="1"/>
  <c r="G1844" i="8" s="1"/>
  <c r="H1844" i="8" a="1"/>
  <c r="H1844" i="8" s="1"/>
  <c r="J1844" i="8" a="1"/>
  <c r="J1844" i="8" s="1"/>
  <c r="N1844" i="8" s="1"/>
  <c r="G1845" i="8" a="1"/>
  <c r="G1845" i="8"/>
  <c r="H1845" i="8" a="1"/>
  <c r="H1845" i="8" s="1"/>
  <c r="J1845" i="8" a="1"/>
  <c r="J1845" i="8"/>
  <c r="N1845" i="8" s="1"/>
  <c r="G1846" i="8" a="1"/>
  <c r="G1846" i="8"/>
  <c r="H1846" i="8" a="1"/>
  <c r="H1846" i="8" s="1"/>
  <c r="J1846" i="8" a="1"/>
  <c r="J1846" i="8" s="1"/>
  <c r="N1846" i="8" s="1"/>
  <c r="G1847" i="8" a="1"/>
  <c r="G1847" i="8" s="1"/>
  <c r="H1847" i="8" a="1"/>
  <c r="H1847" i="8" s="1"/>
  <c r="J1847" i="8" a="1"/>
  <c r="J1847" i="8"/>
  <c r="N1847" i="8" s="1"/>
  <c r="G1848" i="8" a="1"/>
  <c r="G1848" i="8" s="1"/>
  <c r="H1848" i="8" a="1"/>
  <c r="H1848" i="8"/>
  <c r="I1848" i="8" a="1"/>
  <c r="I1848" i="8" s="1"/>
  <c r="K1848" i="8" s="1"/>
  <c r="J1848" i="8" a="1"/>
  <c r="J1848" i="8"/>
  <c r="N1848" i="8" s="1"/>
  <c r="L1848" i="8"/>
  <c r="G1849" i="8" a="1"/>
  <c r="G1849" i="8" s="1"/>
  <c r="L1849" i="8" s="1"/>
  <c r="H1849" i="8" a="1"/>
  <c r="H1849" i="8"/>
  <c r="I1849" i="8" a="1"/>
  <c r="I1849" i="8" s="1"/>
  <c r="K1849" i="8" s="1"/>
  <c r="J1849" i="8" a="1"/>
  <c r="J1849" i="8" s="1"/>
  <c r="N1849" i="8" s="1"/>
  <c r="M1849" i="8"/>
  <c r="O1849" i="8" a="1"/>
  <c r="O1849" i="8" s="1"/>
  <c r="G1850" i="8" a="1"/>
  <c r="G1850" i="8" s="1"/>
  <c r="H1850" i="8" a="1"/>
  <c r="H1850" i="8" s="1"/>
  <c r="M1850" i="8" s="1"/>
  <c r="J1850" i="8" a="1"/>
  <c r="J1850" i="8"/>
  <c r="N1850" i="8"/>
  <c r="O1850" i="8" a="1"/>
  <c r="O1850" i="8" s="1"/>
  <c r="G1851" i="8" a="1"/>
  <c r="G1851" i="8" s="1"/>
  <c r="I1851" i="8" s="1" a="1"/>
  <c r="I1851" i="8" s="1"/>
  <c r="H1851" i="8" a="1"/>
  <c r="H1851" i="8" s="1"/>
  <c r="J1851" i="8" a="1"/>
  <c r="J1851" i="8" s="1"/>
  <c r="N1851" i="8" s="1"/>
  <c r="K1851" i="8"/>
  <c r="L1851" i="8"/>
  <c r="G1852" i="8" a="1"/>
  <c r="G1852" i="8"/>
  <c r="H1852" i="8" a="1"/>
  <c r="H1852" i="8"/>
  <c r="M1852" i="8" s="1"/>
  <c r="J1852" i="8" a="1"/>
  <c r="J1852" i="8" s="1"/>
  <c r="N1852" i="8" s="1"/>
  <c r="O1852" i="8" a="1"/>
  <c r="O1852" i="8" s="1"/>
  <c r="G1853" i="8" a="1"/>
  <c r="G1853" i="8" s="1"/>
  <c r="H1853" i="8" a="1"/>
  <c r="H1853" i="8" s="1"/>
  <c r="J1853" i="8" a="1"/>
  <c r="J1853" i="8" s="1"/>
  <c r="N1853" i="8" s="1"/>
  <c r="M1853" i="8"/>
  <c r="O1853" i="8" a="1"/>
  <c r="O1853" i="8" s="1"/>
  <c r="G1854" i="8" a="1"/>
  <c r="G1854" i="8" s="1"/>
  <c r="I1854" i="8" s="1" a="1"/>
  <c r="I1854" i="8" s="1"/>
  <c r="H1854" i="8" a="1"/>
  <c r="H1854" i="8" s="1"/>
  <c r="J1854" i="8" a="1"/>
  <c r="J1854" i="8" s="1"/>
  <c r="N1854" i="8" s="1"/>
  <c r="K1854" i="8"/>
  <c r="G1855" i="8" a="1"/>
  <c r="G1855" i="8" s="1"/>
  <c r="H1855" i="8" a="1"/>
  <c r="H1855" i="8" s="1"/>
  <c r="O1855" i="8" s="1" a="1"/>
  <c r="O1855" i="8" s="1"/>
  <c r="J1855" i="8" a="1"/>
  <c r="J1855" i="8"/>
  <c r="N1855" i="8" s="1"/>
  <c r="G1856" i="8" a="1"/>
  <c r="G1856" i="8"/>
  <c r="H1856" i="8" a="1"/>
  <c r="H1856" i="8" s="1"/>
  <c r="J1856" i="8" a="1"/>
  <c r="J1856" i="8"/>
  <c r="N1856" i="8" s="1"/>
  <c r="G1857" i="8" a="1"/>
  <c r="G1857" i="8" s="1"/>
  <c r="H1857" i="8" a="1"/>
  <c r="H1857" i="8" s="1"/>
  <c r="J1857" i="8" a="1"/>
  <c r="J1857" i="8" s="1"/>
  <c r="N1857" i="8"/>
  <c r="G1858" i="8" a="1"/>
  <c r="G1858" i="8" s="1"/>
  <c r="I1858" i="8" s="1" a="1"/>
  <c r="I1858" i="8" s="1"/>
  <c r="K1858" i="8" s="1"/>
  <c r="H1858" i="8" a="1"/>
  <c r="H1858" i="8" s="1"/>
  <c r="O1858" i="8" s="1" a="1"/>
  <c r="O1858" i="8" s="1"/>
  <c r="J1858" i="8" a="1"/>
  <c r="J1858" i="8" s="1"/>
  <c r="N1858" i="8" s="1"/>
  <c r="G1859" i="8" a="1"/>
  <c r="G1859" i="8" s="1"/>
  <c r="H1859" i="8" a="1"/>
  <c r="H1859" i="8"/>
  <c r="J1859" i="8" a="1"/>
  <c r="J1859" i="8" s="1"/>
  <c r="N1859" i="8" s="1"/>
  <c r="G1860" i="8" a="1"/>
  <c r="G1860" i="8"/>
  <c r="H1860" i="8" a="1"/>
  <c r="H1860" i="8" s="1"/>
  <c r="J1860" i="8" a="1"/>
  <c r="J1860" i="8" s="1"/>
  <c r="N1860" i="8"/>
  <c r="G1861" i="8" a="1"/>
  <c r="G1861" i="8" s="1"/>
  <c r="H1861" i="8" a="1"/>
  <c r="H1861" i="8"/>
  <c r="J1861" i="8" a="1"/>
  <c r="J1861" i="8"/>
  <c r="N1861" i="8" s="1"/>
  <c r="G1862" i="8" a="1"/>
  <c r="G1862" i="8" s="1"/>
  <c r="H1862" i="8" a="1"/>
  <c r="H1862" i="8" s="1"/>
  <c r="J1862" i="8" a="1"/>
  <c r="J1862" i="8"/>
  <c r="N1862" i="8" s="1"/>
  <c r="G1863" i="8" a="1"/>
  <c r="G1863" i="8" s="1"/>
  <c r="L1863" i="8" s="1"/>
  <c r="H1863" i="8" a="1"/>
  <c r="H1863" i="8" s="1"/>
  <c r="M1863" i="8" s="1"/>
  <c r="J1863" i="8" a="1"/>
  <c r="J1863" i="8" s="1"/>
  <c r="N1863" i="8" s="1"/>
  <c r="O1863" i="8" a="1"/>
  <c r="O1863" i="8" s="1"/>
  <c r="G1864" i="8" a="1"/>
  <c r="G1864" i="8"/>
  <c r="I1864" i="8" s="1" a="1"/>
  <c r="I1864" i="8" s="1"/>
  <c r="K1864" i="8" s="1"/>
  <c r="H1864" i="8" a="1"/>
  <c r="H1864" i="8" s="1"/>
  <c r="J1864" i="8" a="1"/>
  <c r="J1864" i="8" s="1"/>
  <c r="N1864" i="8" s="1"/>
  <c r="G1865" i="8" a="1"/>
  <c r="G1865" i="8" s="1"/>
  <c r="H1865" i="8" a="1"/>
  <c r="H1865" i="8" s="1"/>
  <c r="O1865" i="8" s="1" a="1"/>
  <c r="O1865" i="8" s="1"/>
  <c r="J1865" i="8" a="1"/>
  <c r="J1865" i="8"/>
  <c r="N1865" i="8" s="1"/>
  <c r="M1865" i="8"/>
  <c r="G1866" i="8" a="1"/>
  <c r="G1866" i="8" s="1"/>
  <c r="H1866" i="8" a="1"/>
  <c r="H1866" i="8"/>
  <c r="J1866" i="8" a="1"/>
  <c r="J1866" i="8" s="1"/>
  <c r="N1866" i="8" s="1"/>
  <c r="G1867" i="8" a="1"/>
  <c r="G1867" i="8"/>
  <c r="H1867" i="8" a="1"/>
  <c r="H1867" i="8" s="1"/>
  <c r="J1867" i="8" a="1"/>
  <c r="J1867" i="8" s="1"/>
  <c r="N1867" i="8" s="1"/>
  <c r="G1868" i="8" a="1"/>
  <c r="G1868" i="8"/>
  <c r="H1868" i="8" a="1"/>
  <c r="H1868" i="8" s="1"/>
  <c r="J1868" i="8" a="1"/>
  <c r="J1868" i="8" s="1"/>
  <c r="N1868" i="8" s="1"/>
  <c r="G1869" i="8" a="1"/>
  <c r="G1869" i="8" s="1"/>
  <c r="H1869" i="8" a="1"/>
  <c r="H1869" i="8"/>
  <c r="M1869" i="8" s="1"/>
  <c r="J1869" i="8" a="1"/>
  <c r="J1869" i="8" s="1"/>
  <c r="N1869" i="8" s="1"/>
  <c r="G1870" i="8" a="1"/>
  <c r="G1870" i="8" s="1"/>
  <c r="I1870" i="8" s="1" a="1"/>
  <c r="H1870" i="8" a="1"/>
  <c r="H1870" i="8" s="1"/>
  <c r="I1870" i="8"/>
  <c r="K1870" i="8" s="1"/>
  <c r="J1870" i="8" a="1"/>
  <c r="J1870" i="8" s="1"/>
  <c r="N1870" i="8" s="1"/>
  <c r="G1871" i="8" a="1"/>
  <c r="G1871" i="8"/>
  <c r="L1871" i="8" s="1"/>
  <c r="H1871" i="8" a="1"/>
  <c r="H1871" i="8" s="1"/>
  <c r="I1871" i="8" a="1"/>
  <c r="I1871" i="8" s="1"/>
  <c r="K1871" i="8" s="1"/>
  <c r="J1871" i="8" a="1"/>
  <c r="J1871" i="8" s="1"/>
  <c r="N1871" i="8" s="1"/>
  <c r="G1872" i="8" a="1"/>
  <c r="G1872" i="8"/>
  <c r="I1872" i="8" s="1" a="1"/>
  <c r="I1872" i="8" s="1"/>
  <c r="K1872" i="8" s="1"/>
  <c r="H1872" i="8" a="1"/>
  <c r="H1872" i="8"/>
  <c r="M1872" i="8" s="1"/>
  <c r="J1872" i="8" a="1"/>
  <c r="J1872" i="8" s="1"/>
  <c r="N1872" i="8" s="1"/>
  <c r="L1872" i="8"/>
  <c r="G1873" i="8" a="1"/>
  <c r="G1873" i="8" s="1"/>
  <c r="H1873" i="8" a="1"/>
  <c r="H1873" i="8" s="1"/>
  <c r="J1873" i="8" a="1"/>
  <c r="J1873" i="8" s="1"/>
  <c r="N1873" i="8" s="1"/>
  <c r="G1874" i="8" a="1"/>
  <c r="G1874" i="8" s="1"/>
  <c r="L1874" i="8" s="1"/>
  <c r="H1874" i="8" a="1"/>
  <c r="H1874" i="8"/>
  <c r="I1874" i="8" a="1"/>
  <c r="I1874" i="8" s="1"/>
  <c r="K1874" i="8" s="1"/>
  <c r="J1874" i="8" a="1"/>
  <c r="J1874" i="8" s="1"/>
  <c r="N1874" i="8" s="1"/>
  <c r="G1875" i="8" a="1"/>
  <c r="G1875" i="8" s="1"/>
  <c r="H1875" i="8" a="1"/>
  <c r="H1875" i="8" s="1"/>
  <c r="J1875" i="8" a="1"/>
  <c r="J1875" i="8" s="1"/>
  <c r="N1875" i="8" s="1"/>
  <c r="G1876" i="8" a="1"/>
  <c r="G1876" i="8" s="1"/>
  <c r="I1876" i="8" s="1" a="1"/>
  <c r="I1876" i="8" s="1"/>
  <c r="K1876" i="8" s="1"/>
  <c r="H1876" i="8" a="1"/>
  <c r="H1876" i="8" s="1"/>
  <c r="O1876" i="8" s="1" a="1"/>
  <c r="O1876" i="8" s="1"/>
  <c r="J1876" i="8" a="1"/>
  <c r="J1876" i="8" s="1"/>
  <c r="N1876" i="8" s="1"/>
  <c r="L1876" i="8"/>
  <c r="G1877" i="8" a="1"/>
  <c r="G1877" i="8" s="1"/>
  <c r="L1877" i="8" s="1"/>
  <c r="H1877" i="8" a="1"/>
  <c r="H1877" i="8"/>
  <c r="J1877" i="8" a="1"/>
  <c r="J1877" i="8" s="1"/>
  <c r="N1877" i="8" s="1"/>
  <c r="G1878" i="8" a="1"/>
  <c r="G1878" i="8" s="1"/>
  <c r="H1878" i="8" a="1"/>
  <c r="H1878" i="8" s="1"/>
  <c r="J1878" i="8" a="1"/>
  <c r="J1878" i="8"/>
  <c r="N1878" i="8" s="1"/>
  <c r="G1879" i="8" a="1"/>
  <c r="G1879" i="8"/>
  <c r="H1879" i="8" a="1"/>
  <c r="H1879" i="8" s="1"/>
  <c r="J1879" i="8" a="1"/>
  <c r="J1879" i="8" s="1"/>
  <c r="N1879" i="8" s="1"/>
  <c r="G1880" i="8" a="1"/>
  <c r="G1880" i="8"/>
  <c r="H1880" i="8" a="1"/>
  <c r="H1880" i="8" s="1"/>
  <c r="M1880" i="8" s="1"/>
  <c r="J1880" i="8" a="1"/>
  <c r="J1880" i="8" s="1"/>
  <c r="N1880" i="8" s="1"/>
  <c r="O1880" i="8" a="1"/>
  <c r="O1880" i="8" s="1"/>
  <c r="G1881" i="8" a="1"/>
  <c r="G1881" i="8" s="1"/>
  <c r="H1881" i="8" a="1"/>
  <c r="H1881" i="8"/>
  <c r="J1881" i="8" a="1"/>
  <c r="J1881" i="8" s="1"/>
  <c r="N1881" i="8" s="1"/>
  <c r="G1882" i="8" a="1"/>
  <c r="G1882" i="8" s="1"/>
  <c r="H1882" i="8" a="1"/>
  <c r="H1882" i="8" s="1"/>
  <c r="J1882" i="8" a="1"/>
  <c r="J1882" i="8" s="1"/>
  <c r="N1882" i="8" s="1"/>
  <c r="G1883" i="8" a="1"/>
  <c r="G1883" i="8" s="1"/>
  <c r="H1883" i="8" a="1"/>
  <c r="H1883" i="8"/>
  <c r="M1883" i="8" s="1"/>
  <c r="J1883" i="8" a="1"/>
  <c r="J1883" i="8" s="1"/>
  <c r="N1883" i="8" s="1"/>
  <c r="G1884" i="8" a="1"/>
  <c r="G1884" i="8" s="1"/>
  <c r="H1884" i="8" a="1"/>
  <c r="H1884" i="8" s="1"/>
  <c r="J1884" i="8" a="1"/>
  <c r="J1884" i="8"/>
  <c r="N1884" i="8" s="1"/>
  <c r="G1885" i="8" a="1"/>
  <c r="G1885" i="8"/>
  <c r="L1885" i="8" s="1"/>
  <c r="H1885" i="8" a="1"/>
  <c r="H1885" i="8" s="1"/>
  <c r="J1885" i="8" a="1"/>
  <c r="J1885" i="8" s="1"/>
  <c r="N1885" i="8" s="1"/>
  <c r="G1886" i="8" a="1"/>
  <c r="G1886" i="8" s="1"/>
  <c r="I1886" i="8" s="1" a="1"/>
  <c r="I1886" i="8" s="1"/>
  <c r="K1886" i="8" s="1"/>
  <c r="H1886" i="8" a="1"/>
  <c r="H1886" i="8" s="1"/>
  <c r="J1886" i="8" a="1"/>
  <c r="J1886" i="8" s="1"/>
  <c r="L1886" i="8"/>
  <c r="N1886" i="8"/>
  <c r="G1887" i="8" a="1"/>
  <c r="G1887" i="8" s="1"/>
  <c r="I1887" i="8" s="1" a="1"/>
  <c r="I1887" i="8" s="1"/>
  <c r="K1887" i="8" s="1"/>
  <c r="H1887" i="8" a="1"/>
  <c r="H1887" i="8" s="1"/>
  <c r="J1887" i="8" a="1"/>
  <c r="J1887" i="8" s="1"/>
  <c r="N1887" i="8" s="1"/>
  <c r="G1888" i="8" a="1"/>
  <c r="G1888" i="8" s="1"/>
  <c r="L1888" i="8" s="1"/>
  <c r="H1888" i="8" a="1"/>
  <c r="H1888" i="8" s="1"/>
  <c r="O1888" i="8" s="1" a="1"/>
  <c r="O1888" i="8" s="1"/>
  <c r="I1888" i="8" a="1"/>
  <c r="I1888" i="8"/>
  <c r="K1888" i="8" s="1"/>
  <c r="J1888" i="8" a="1"/>
  <c r="J1888" i="8" s="1"/>
  <c r="N1888" i="8" s="1"/>
  <c r="M1888" i="8"/>
  <c r="G1889" i="8" a="1"/>
  <c r="G1889" i="8" s="1"/>
  <c r="H1889" i="8" a="1"/>
  <c r="H1889" i="8" s="1"/>
  <c r="M1889" i="8" s="1"/>
  <c r="J1889" i="8" a="1"/>
  <c r="J1889" i="8"/>
  <c r="N1889" i="8" s="1"/>
  <c r="G1890" i="8" a="1"/>
  <c r="G1890" i="8"/>
  <c r="L1890" i="8" s="1"/>
  <c r="H1890" i="8" a="1"/>
  <c r="H1890" i="8" s="1"/>
  <c r="M1890" i="8" s="1"/>
  <c r="I1890" i="8" a="1"/>
  <c r="I1890" i="8" s="1"/>
  <c r="K1890" i="8" s="1"/>
  <c r="J1890" i="8" a="1"/>
  <c r="J1890" i="8" s="1"/>
  <c r="N1890" i="8" s="1"/>
  <c r="G1891" i="8" a="1"/>
  <c r="G1891" i="8"/>
  <c r="H1891" i="8" a="1"/>
  <c r="H1891" i="8"/>
  <c r="J1891" i="8" a="1"/>
  <c r="J1891" i="8" s="1"/>
  <c r="N1891" i="8" s="1"/>
  <c r="G1892" i="8" a="1"/>
  <c r="G1892" i="8" s="1"/>
  <c r="H1892" i="8" a="1"/>
  <c r="H1892" i="8" s="1"/>
  <c r="J1892" i="8" a="1"/>
  <c r="J1892" i="8" s="1"/>
  <c r="N1892" i="8" s="1"/>
  <c r="G1893" i="8" a="1"/>
  <c r="G1893" i="8" s="1"/>
  <c r="H1893" i="8" a="1"/>
  <c r="H1893" i="8" s="1"/>
  <c r="J1893" i="8" a="1"/>
  <c r="J1893" i="8" s="1"/>
  <c r="N1893" i="8" s="1"/>
  <c r="G1894" i="8" a="1"/>
  <c r="G1894" i="8"/>
  <c r="H1894" i="8" a="1"/>
  <c r="H1894" i="8"/>
  <c r="J1894" i="8" a="1"/>
  <c r="J1894" i="8"/>
  <c r="N1894" i="8"/>
  <c r="G1895" i="8" a="1"/>
  <c r="G1895" i="8" s="1"/>
  <c r="I1895" i="8" s="1" a="1"/>
  <c r="I1895" i="8" s="1"/>
  <c r="K1895" i="8" s="1"/>
  <c r="H1895" i="8" a="1"/>
  <c r="H1895" i="8" s="1"/>
  <c r="O1895" i="8" s="1" a="1"/>
  <c r="O1895" i="8" s="1"/>
  <c r="J1895" i="8" a="1"/>
  <c r="J1895" i="8"/>
  <c r="N1895" i="8" s="1"/>
  <c r="L1895" i="8"/>
  <c r="M1895" i="8"/>
  <c r="G1896" i="8" a="1"/>
  <c r="G1896" i="8"/>
  <c r="L1896" i="8" s="1"/>
  <c r="H1896" i="8" a="1"/>
  <c r="H1896" i="8" s="1"/>
  <c r="I1896" i="8" a="1"/>
  <c r="I1896" i="8" s="1"/>
  <c r="K1896" i="8" s="1"/>
  <c r="J1896" i="8" a="1"/>
  <c r="J1896" i="8" s="1"/>
  <c r="N1896" i="8" s="1"/>
  <c r="G1897" i="8" a="1"/>
  <c r="G1897" i="8"/>
  <c r="I1897" i="8" s="1" a="1"/>
  <c r="I1897" i="8" s="1"/>
  <c r="K1897" i="8" s="1"/>
  <c r="H1897" i="8" a="1"/>
  <c r="H1897" i="8"/>
  <c r="J1897" i="8" a="1"/>
  <c r="J1897" i="8" s="1"/>
  <c r="N1897" i="8" s="1"/>
  <c r="G1898" i="8" a="1"/>
  <c r="G1898" i="8" s="1"/>
  <c r="I1898" i="8" s="1" a="1"/>
  <c r="I1898" i="8" s="1"/>
  <c r="H1898" i="8" a="1"/>
  <c r="H1898" i="8" s="1"/>
  <c r="O1898" i="8" s="1" a="1"/>
  <c r="O1898" i="8" s="1"/>
  <c r="J1898" i="8" a="1"/>
  <c r="J1898" i="8" s="1"/>
  <c r="K1898" i="8"/>
  <c r="L1898" i="8"/>
  <c r="M1898" i="8"/>
  <c r="N1898" i="8"/>
  <c r="G1899" i="8" a="1"/>
  <c r="G1899" i="8" s="1"/>
  <c r="L1899" i="8" s="1"/>
  <c r="H1899" i="8" a="1"/>
  <c r="H1899" i="8" s="1"/>
  <c r="J1899" i="8" a="1"/>
  <c r="J1899" i="8" s="1"/>
  <c r="N1899" i="8" s="1"/>
  <c r="G1900" i="8" a="1"/>
  <c r="G1900" i="8"/>
  <c r="H1900" i="8" a="1"/>
  <c r="H1900" i="8" s="1"/>
  <c r="J1900" i="8" a="1"/>
  <c r="J1900" i="8"/>
  <c r="N1900" i="8" s="1"/>
  <c r="G1901" i="8" a="1"/>
  <c r="G1901" i="8" s="1"/>
  <c r="H1901" i="8" a="1"/>
  <c r="H1901" i="8" s="1"/>
  <c r="M1901" i="8" s="1"/>
  <c r="J1901" i="8" a="1"/>
  <c r="J1901" i="8" s="1"/>
  <c r="N1901" i="8"/>
  <c r="G1902" i="8" a="1"/>
  <c r="G1902" i="8"/>
  <c r="I1902" i="8" s="1" a="1"/>
  <c r="I1902" i="8" s="1"/>
  <c r="K1902" i="8" s="1"/>
  <c r="H1902" i="8" a="1"/>
  <c r="H1902" i="8" s="1"/>
  <c r="J1902" i="8" a="1"/>
  <c r="J1902" i="8"/>
  <c r="N1902" i="8" s="1"/>
  <c r="G1903" i="8" a="1"/>
  <c r="G1903" i="8" s="1"/>
  <c r="L1903" i="8" s="1"/>
  <c r="H1903" i="8" a="1"/>
  <c r="H1903" i="8" s="1"/>
  <c r="J1903" i="8" a="1"/>
  <c r="J1903" i="8" s="1"/>
  <c r="N1903" i="8" s="1"/>
  <c r="G1904" i="8" a="1"/>
  <c r="G1904" i="8" s="1"/>
  <c r="H1904" i="8" a="1"/>
  <c r="H1904" i="8" s="1"/>
  <c r="J1904" i="8" a="1"/>
  <c r="J1904" i="8" s="1"/>
  <c r="N1904" i="8" s="1"/>
  <c r="G1905" i="8" a="1"/>
  <c r="G1905" i="8" s="1"/>
  <c r="H1905" i="8" a="1"/>
  <c r="H1905" i="8" s="1"/>
  <c r="M1905" i="8" s="1"/>
  <c r="J1905" i="8" a="1"/>
  <c r="J1905" i="8"/>
  <c r="N1905" i="8"/>
  <c r="G1906" i="8" a="1"/>
  <c r="G1906" i="8" s="1"/>
  <c r="H1906" i="8" a="1"/>
  <c r="H1906" i="8" s="1"/>
  <c r="J1906" i="8" a="1"/>
  <c r="J1906" i="8" s="1"/>
  <c r="N1906" i="8" s="1"/>
  <c r="G1907" i="8" a="1"/>
  <c r="G1907" i="8"/>
  <c r="H1907" i="8" a="1"/>
  <c r="H1907" i="8" s="1"/>
  <c r="M1907" i="8" s="1"/>
  <c r="J1907" i="8" a="1"/>
  <c r="J1907" i="8" s="1"/>
  <c r="N1907" i="8" s="1"/>
  <c r="G1908" i="8" a="1"/>
  <c r="G1908" i="8"/>
  <c r="H1908" i="8" a="1"/>
  <c r="H1908" i="8" s="1"/>
  <c r="J1908" i="8" a="1"/>
  <c r="J1908" i="8" s="1"/>
  <c r="N1908" i="8" s="1"/>
  <c r="G1909" i="8" a="1"/>
  <c r="G1909" i="8" s="1"/>
  <c r="I1909" i="8" s="1" a="1"/>
  <c r="I1909" i="8" s="1"/>
  <c r="K1909" i="8" s="1"/>
  <c r="H1909" i="8" a="1"/>
  <c r="H1909" i="8" s="1"/>
  <c r="O1909" i="8" s="1" a="1"/>
  <c r="O1909" i="8" s="1"/>
  <c r="J1909" i="8" a="1"/>
  <c r="J1909" i="8" s="1"/>
  <c r="N1909" i="8" s="1"/>
  <c r="L1909" i="8"/>
  <c r="M1909" i="8"/>
  <c r="G1910" i="8" a="1"/>
  <c r="G1910" i="8" s="1"/>
  <c r="L1910" i="8" s="1"/>
  <c r="H1910" i="8" a="1"/>
  <c r="H1910" i="8" s="1"/>
  <c r="I1910" i="8" a="1"/>
  <c r="I1910" i="8" s="1"/>
  <c r="K1910" i="8" s="1"/>
  <c r="J1910" i="8" a="1"/>
  <c r="J1910" i="8" s="1"/>
  <c r="N1910" i="8" s="1"/>
  <c r="G1911" i="8" a="1"/>
  <c r="G1911" i="8" s="1"/>
  <c r="H1911" i="8" a="1"/>
  <c r="H1911" i="8" s="1"/>
  <c r="J1911" i="8" a="1"/>
  <c r="J1911" i="8"/>
  <c r="N1911" i="8"/>
  <c r="G1912" i="8" a="1"/>
  <c r="G1912" i="8" s="1"/>
  <c r="H1912" i="8" a="1"/>
  <c r="H1912" i="8" s="1"/>
  <c r="J1912" i="8" a="1"/>
  <c r="J1912" i="8" s="1"/>
  <c r="N1912" i="8" s="1"/>
  <c r="G1913" i="8" a="1"/>
  <c r="G1913" i="8" s="1"/>
  <c r="I1913" i="8" s="1" a="1"/>
  <c r="I1913" i="8" s="1"/>
  <c r="K1913" i="8" s="1"/>
  <c r="H1913" i="8" a="1"/>
  <c r="H1913" i="8" s="1"/>
  <c r="J1913" i="8" a="1"/>
  <c r="J1913" i="8" s="1"/>
  <c r="N1913" i="8" s="1"/>
  <c r="L1913" i="8"/>
  <c r="G1914" i="8" a="1"/>
  <c r="G1914" i="8" s="1"/>
  <c r="L1914" i="8" s="1"/>
  <c r="H1914" i="8" a="1"/>
  <c r="H1914" i="8" s="1"/>
  <c r="I1914" i="8" a="1"/>
  <c r="I1914" i="8" s="1"/>
  <c r="K1914" i="8" s="1"/>
  <c r="J1914" i="8" a="1"/>
  <c r="J1914" i="8"/>
  <c r="N1914" i="8" s="1"/>
  <c r="G1915" i="8" a="1"/>
  <c r="G1915" i="8" s="1"/>
  <c r="H1915" i="8" a="1"/>
  <c r="H1915" i="8"/>
  <c r="M1915" i="8" s="1"/>
  <c r="J1915" i="8" a="1"/>
  <c r="J1915" i="8" s="1"/>
  <c r="N1915" i="8" s="1"/>
  <c r="G1916" i="8" a="1"/>
  <c r="G1916" i="8" s="1"/>
  <c r="H1916" i="8" a="1"/>
  <c r="H1916" i="8"/>
  <c r="J1916" i="8" a="1"/>
  <c r="J1916" i="8" s="1"/>
  <c r="N1916" i="8"/>
  <c r="G1917" i="8" a="1"/>
  <c r="G1917" i="8" s="1"/>
  <c r="L1917" i="8" s="1"/>
  <c r="H1917" i="8" a="1"/>
  <c r="H1917" i="8"/>
  <c r="O1917" i="8" s="1" a="1"/>
  <c r="O1917" i="8" s="1"/>
  <c r="J1917" i="8" a="1"/>
  <c r="J1917" i="8"/>
  <c r="M1917" i="8"/>
  <c r="N1917" i="8"/>
  <c r="G1918" i="8" a="1"/>
  <c r="G1918" i="8" s="1"/>
  <c r="H1918" i="8" a="1"/>
  <c r="H1918" i="8"/>
  <c r="J1918" i="8" a="1"/>
  <c r="J1918" i="8" s="1"/>
  <c r="N1918" i="8" s="1"/>
  <c r="G1919" i="8" a="1"/>
  <c r="G1919" i="8" s="1"/>
  <c r="H1919" i="8" a="1"/>
  <c r="H1919" i="8" s="1"/>
  <c r="J1919" i="8" a="1"/>
  <c r="J1919" i="8" s="1"/>
  <c r="N1919" i="8" s="1"/>
  <c r="G1920" i="8" a="1"/>
  <c r="G1920" i="8" s="1"/>
  <c r="I1920" i="8" s="1" a="1"/>
  <c r="I1920" i="8" s="1"/>
  <c r="K1920" i="8" s="1"/>
  <c r="H1920" i="8" a="1"/>
  <c r="H1920" i="8" s="1"/>
  <c r="J1920" i="8" a="1"/>
  <c r="J1920" i="8" s="1"/>
  <c r="N1920" i="8" s="1"/>
  <c r="G1921" i="8" a="1"/>
  <c r="G1921" i="8" s="1"/>
  <c r="L1921" i="8" s="1"/>
  <c r="H1921" i="8" a="1"/>
  <c r="H1921" i="8" s="1"/>
  <c r="J1921" i="8" a="1"/>
  <c r="J1921" i="8"/>
  <c r="N1921" i="8" s="1"/>
  <c r="G1922" i="8" a="1"/>
  <c r="G1922" i="8" s="1"/>
  <c r="H1922" i="8" a="1"/>
  <c r="H1922" i="8"/>
  <c r="M1922" i="8" s="1"/>
  <c r="J1922" i="8" a="1"/>
  <c r="J1922" i="8"/>
  <c r="N1922" i="8" s="1"/>
  <c r="O1922" i="8" a="1"/>
  <c r="O1922" i="8" s="1"/>
  <c r="G1923" i="8" a="1"/>
  <c r="G1923" i="8" s="1"/>
  <c r="I1923" i="8" s="1" a="1"/>
  <c r="I1923" i="8" s="1"/>
  <c r="K1923" i="8" s="1"/>
  <c r="H1923" i="8" a="1"/>
  <c r="H1923" i="8" s="1"/>
  <c r="J1923" i="8" a="1"/>
  <c r="J1923" i="8" s="1"/>
  <c r="N1923" i="8" s="1"/>
  <c r="L1923" i="8"/>
  <c r="M1923" i="8"/>
  <c r="O1923" i="8" a="1"/>
  <c r="O1923" i="8" s="1"/>
  <c r="G1924" i="8" a="1"/>
  <c r="G1924" i="8"/>
  <c r="H1924" i="8" a="1"/>
  <c r="H1924" i="8" s="1"/>
  <c r="J1924" i="8" a="1"/>
  <c r="J1924" i="8" s="1"/>
  <c r="N1924" i="8" s="1"/>
  <c r="M1924" i="8"/>
  <c r="O1924" i="8" a="1"/>
  <c r="O1924" i="8" s="1"/>
  <c r="G1925" i="8" a="1"/>
  <c r="G1925" i="8" s="1"/>
  <c r="H1925" i="8" a="1"/>
  <c r="H1925" i="8" s="1"/>
  <c r="J1925" i="8" a="1"/>
  <c r="J1925" i="8" s="1"/>
  <c r="N1925" i="8" s="1"/>
  <c r="G1926" i="8" a="1"/>
  <c r="G1926" i="8" s="1"/>
  <c r="H1926" i="8" a="1"/>
  <c r="H1926" i="8" s="1"/>
  <c r="J1926" i="8" a="1"/>
  <c r="J1926" i="8" s="1"/>
  <c r="M1926" i="8"/>
  <c r="N1926" i="8"/>
  <c r="O1926" i="8" a="1"/>
  <c r="O1926" i="8" s="1"/>
  <c r="G1927" i="8" a="1"/>
  <c r="G1927" i="8" s="1"/>
  <c r="H1927" i="8" a="1"/>
  <c r="H1927" i="8" s="1"/>
  <c r="M1927" i="8" s="1"/>
  <c r="J1927" i="8" a="1"/>
  <c r="J1927" i="8" s="1"/>
  <c r="N1927" i="8" s="1"/>
  <c r="G1928" i="8" a="1"/>
  <c r="G1928" i="8" s="1"/>
  <c r="H1928" i="8" a="1"/>
  <c r="H1928" i="8" s="1"/>
  <c r="J1928" i="8" a="1"/>
  <c r="J1928" i="8" s="1"/>
  <c r="N1928" i="8" s="1"/>
  <c r="G1929" i="8" a="1"/>
  <c r="G1929" i="8" s="1"/>
  <c r="L1929" i="8" s="1"/>
  <c r="H1929" i="8" a="1"/>
  <c r="H1929" i="8"/>
  <c r="J1929" i="8" a="1"/>
  <c r="J1929" i="8" s="1"/>
  <c r="N1929" i="8" s="1"/>
  <c r="G1930" i="8" a="1"/>
  <c r="G1930" i="8"/>
  <c r="H1930" i="8" a="1"/>
  <c r="H1930" i="8" s="1"/>
  <c r="J1930" i="8" a="1"/>
  <c r="J1930" i="8" s="1"/>
  <c r="N1930" i="8" s="1"/>
  <c r="G1931" i="8" a="1"/>
  <c r="G1931" i="8" s="1"/>
  <c r="H1931" i="8" a="1"/>
  <c r="H1931" i="8" s="1"/>
  <c r="J1931" i="8" a="1"/>
  <c r="J1931" i="8" s="1"/>
  <c r="N1931" i="8"/>
  <c r="G1932" i="8" a="1"/>
  <c r="G1932" i="8" s="1"/>
  <c r="L1932" i="8" s="1"/>
  <c r="H1932" i="8" a="1"/>
  <c r="H1932" i="8" s="1"/>
  <c r="J1932" i="8" a="1"/>
  <c r="J1932" i="8"/>
  <c r="N1932" i="8" s="1"/>
  <c r="G1933" i="8" a="1"/>
  <c r="G1933" i="8" s="1"/>
  <c r="L1933" i="8" s="1"/>
  <c r="H1933" i="8" a="1"/>
  <c r="H1933" i="8"/>
  <c r="I1933" i="8" a="1"/>
  <c r="I1933" i="8" s="1"/>
  <c r="K1933" i="8" s="1"/>
  <c r="J1933" i="8" a="1"/>
  <c r="J1933" i="8" s="1"/>
  <c r="N1933" i="8" s="1"/>
  <c r="G1934" i="8" a="1"/>
  <c r="G1934" i="8" s="1"/>
  <c r="H1934" i="8" a="1"/>
  <c r="H1934" i="8" s="1"/>
  <c r="J1934" i="8" a="1"/>
  <c r="J1934" i="8" s="1"/>
  <c r="N1934" i="8" s="1"/>
  <c r="G1935" i="8" a="1"/>
  <c r="G1935" i="8"/>
  <c r="I1935" i="8" s="1" a="1"/>
  <c r="H1935" i="8" a="1"/>
  <c r="H1935" i="8" s="1"/>
  <c r="I1935" i="8"/>
  <c r="K1935" i="8" s="1"/>
  <c r="J1935" i="8" a="1"/>
  <c r="J1935" i="8"/>
  <c r="N1935" i="8" s="1"/>
  <c r="L1935" i="8"/>
  <c r="G1936" i="8" a="1"/>
  <c r="G1936" i="8" s="1"/>
  <c r="I1936" i="8" s="1" a="1"/>
  <c r="I1936" i="8" s="1"/>
  <c r="K1936" i="8" s="1"/>
  <c r="H1936" i="8" a="1"/>
  <c r="H1936" i="8" s="1"/>
  <c r="J1936" i="8" a="1"/>
  <c r="J1936" i="8" s="1"/>
  <c r="N1936" i="8" s="1"/>
  <c r="L1936" i="8"/>
  <c r="G1937" i="8" a="1"/>
  <c r="G1937" i="8" s="1"/>
  <c r="H1937" i="8" a="1"/>
  <c r="H1937" i="8"/>
  <c r="J1937" i="8" a="1"/>
  <c r="J1937" i="8" s="1"/>
  <c r="N1937" i="8"/>
  <c r="G1938" i="8" a="1"/>
  <c r="G1938" i="8"/>
  <c r="I1938" i="8" s="1" a="1"/>
  <c r="I1938" i="8" s="1"/>
  <c r="K1938" i="8" s="1"/>
  <c r="H1938" i="8" a="1"/>
  <c r="H1938" i="8"/>
  <c r="J1938" i="8" a="1"/>
  <c r="J1938" i="8"/>
  <c r="L1938" i="8"/>
  <c r="N1938" i="8"/>
  <c r="G1939" i="8" a="1"/>
  <c r="G1939" i="8" s="1"/>
  <c r="I1939" i="8" s="1" a="1"/>
  <c r="I1939" i="8" s="1"/>
  <c r="K1939" i="8" s="1"/>
  <c r="H1939" i="8" a="1"/>
  <c r="H1939" i="8" s="1"/>
  <c r="J1939" i="8" a="1"/>
  <c r="J1939" i="8" s="1"/>
  <c r="N1939" i="8" s="1"/>
  <c r="G1940" i="8" a="1"/>
  <c r="G1940" i="8"/>
  <c r="H1940" i="8" a="1"/>
  <c r="H1940" i="8"/>
  <c r="J1940" i="8" a="1"/>
  <c r="J1940" i="8" s="1"/>
  <c r="N1940" i="8" s="1"/>
  <c r="G1941" i="8" a="1"/>
  <c r="G1941" i="8" s="1"/>
  <c r="H1941" i="8" a="1"/>
  <c r="H1941" i="8" s="1"/>
  <c r="J1941" i="8" a="1"/>
  <c r="J1941" i="8" s="1"/>
  <c r="N1941" i="8" s="1"/>
  <c r="G1942" i="8" a="1"/>
  <c r="G1942" i="8" s="1"/>
  <c r="I1942" i="8" s="1" a="1"/>
  <c r="I1942" i="8" s="1"/>
  <c r="H1942" i="8" a="1"/>
  <c r="H1942" i="8" s="1"/>
  <c r="J1942" i="8" a="1"/>
  <c r="J1942" i="8" s="1"/>
  <c r="N1942" i="8" s="1"/>
  <c r="K1942" i="8"/>
  <c r="G1943" i="8" a="1"/>
  <c r="G1943" i="8" s="1"/>
  <c r="L1943" i="8" s="1"/>
  <c r="H1943" i="8" a="1"/>
  <c r="H1943" i="8" s="1"/>
  <c r="I1943" i="8" a="1"/>
  <c r="I1943" i="8" s="1"/>
  <c r="J1943" i="8" a="1"/>
  <c r="J1943" i="8"/>
  <c r="N1943" i="8" s="1"/>
  <c r="K1943" i="8"/>
  <c r="G1944" i="8" a="1"/>
  <c r="G1944" i="8" s="1"/>
  <c r="H1944" i="8" a="1"/>
  <c r="H1944" i="8" s="1"/>
  <c r="J1944" i="8" a="1"/>
  <c r="J1944" i="8"/>
  <c r="N1944" i="8" s="1"/>
  <c r="G1945" i="8" a="1"/>
  <c r="G1945" i="8" s="1"/>
  <c r="I1945" i="8" s="1" a="1"/>
  <c r="I1945" i="8" s="1"/>
  <c r="H1945" i="8" a="1"/>
  <c r="H1945" i="8" s="1"/>
  <c r="J1945" i="8" a="1"/>
  <c r="J1945" i="8" s="1"/>
  <c r="K1945" i="8"/>
  <c r="L1945" i="8"/>
  <c r="M1945" i="8"/>
  <c r="N1945" i="8"/>
  <c r="O1945" i="8" a="1"/>
  <c r="O1945" i="8" s="1"/>
  <c r="G1946" i="8" a="1"/>
  <c r="G1946" i="8" s="1"/>
  <c r="H1946" i="8" a="1"/>
  <c r="H1946" i="8" s="1"/>
  <c r="M1946" i="8" s="1"/>
  <c r="J1946" i="8" a="1"/>
  <c r="J1946" i="8" s="1"/>
  <c r="N1946" i="8" s="1"/>
  <c r="G1947" i="8" a="1"/>
  <c r="G1947" i="8" s="1"/>
  <c r="I1947" i="8" s="1" a="1"/>
  <c r="H1947" i="8" a="1"/>
  <c r="H1947" i="8" s="1"/>
  <c r="I1947" i="8"/>
  <c r="K1947" i="8" s="1"/>
  <c r="J1947" i="8" a="1"/>
  <c r="J1947" i="8" s="1"/>
  <c r="N1947" i="8" s="1"/>
  <c r="L1947" i="8"/>
  <c r="G1948" i="8" a="1"/>
  <c r="G1948" i="8"/>
  <c r="H1948" i="8" a="1"/>
  <c r="H1948" i="8"/>
  <c r="J1948" i="8" a="1"/>
  <c r="J1948" i="8" s="1"/>
  <c r="N1948" i="8"/>
  <c r="G1949" i="8" a="1"/>
  <c r="G1949" i="8" s="1"/>
  <c r="I1949" i="8" s="1" a="1"/>
  <c r="I1949" i="8" s="1"/>
  <c r="K1949" i="8" s="1"/>
  <c r="H1949" i="8" a="1"/>
  <c r="H1949" i="8" s="1"/>
  <c r="O1949" i="8" s="1" a="1"/>
  <c r="O1949" i="8" s="1"/>
  <c r="J1949" i="8" a="1"/>
  <c r="J1949" i="8"/>
  <c r="N1949" i="8"/>
  <c r="G1950" i="8" a="1"/>
  <c r="G1950" i="8" s="1"/>
  <c r="H1950" i="8" a="1"/>
  <c r="H1950" i="8" s="1"/>
  <c r="M1950" i="8" s="1"/>
  <c r="I1950" i="8" a="1"/>
  <c r="I1950" i="8" s="1"/>
  <c r="K1950" i="8" s="1"/>
  <c r="J1950" i="8" a="1"/>
  <c r="J1950" i="8"/>
  <c r="L1950" i="8"/>
  <c r="N1950" i="8"/>
  <c r="O1950" i="8" a="1"/>
  <c r="O1950" i="8" s="1"/>
  <c r="G1951" i="8" a="1"/>
  <c r="G1951" i="8" s="1"/>
  <c r="H1951" i="8" a="1"/>
  <c r="H1951" i="8" s="1"/>
  <c r="J1951" i="8" a="1"/>
  <c r="J1951" i="8" s="1"/>
  <c r="N1951" i="8" s="1"/>
  <c r="G1952" i="8" a="1"/>
  <c r="G1952" i="8" s="1"/>
  <c r="H1952" i="8" a="1"/>
  <c r="H1952" i="8"/>
  <c r="M1952" i="8" s="1"/>
  <c r="J1952" i="8" a="1"/>
  <c r="J1952" i="8" s="1"/>
  <c r="N1952" i="8"/>
  <c r="O1952" i="8" a="1"/>
  <c r="O1952" i="8" s="1"/>
  <c r="G1953" i="8" a="1"/>
  <c r="G1953" i="8" s="1"/>
  <c r="H1953" i="8" a="1"/>
  <c r="H1953" i="8" s="1"/>
  <c r="O1953" i="8" s="1" a="1"/>
  <c r="O1953" i="8" s="1"/>
  <c r="J1953" i="8" a="1"/>
  <c r="J1953" i="8" s="1"/>
  <c r="N1953" i="8" s="1"/>
  <c r="G1954" i="8" a="1"/>
  <c r="G1954" i="8" s="1"/>
  <c r="H1954" i="8" a="1"/>
  <c r="H1954" i="8" s="1"/>
  <c r="J1954" i="8" a="1"/>
  <c r="J1954" i="8" s="1"/>
  <c r="N1954" i="8" s="1"/>
  <c r="G1955" i="8" a="1"/>
  <c r="G1955" i="8" s="1"/>
  <c r="H1955" i="8" a="1"/>
  <c r="H1955" i="8" s="1"/>
  <c r="J1955" i="8" a="1"/>
  <c r="J1955" i="8" s="1"/>
  <c r="N1955" i="8" s="1"/>
  <c r="G1956" i="8" a="1"/>
  <c r="G1956" i="8" s="1"/>
  <c r="H1956" i="8" a="1"/>
  <c r="H1956" i="8" s="1"/>
  <c r="J1956" i="8" a="1"/>
  <c r="J1956" i="8" s="1"/>
  <c r="N1956" i="8" s="1"/>
  <c r="G1957" i="8" a="1"/>
  <c r="G1957" i="8"/>
  <c r="I1957" i="8" s="1" a="1"/>
  <c r="I1957" i="8" s="1"/>
  <c r="K1957" i="8" s="1"/>
  <c r="H1957" i="8" a="1"/>
  <c r="H1957" i="8" s="1"/>
  <c r="J1957" i="8" a="1"/>
  <c r="J1957" i="8" s="1"/>
  <c r="N1957" i="8" s="1"/>
  <c r="G1958" i="8" a="1"/>
  <c r="G1958" i="8" s="1"/>
  <c r="H1958" i="8" a="1"/>
  <c r="H1958" i="8"/>
  <c r="I1958" i="8" a="1"/>
  <c r="I1958" i="8" s="1"/>
  <c r="K1958" i="8" s="1"/>
  <c r="J1958" i="8" a="1"/>
  <c r="J1958" i="8" s="1"/>
  <c r="N1958" i="8" s="1"/>
  <c r="L1958" i="8"/>
  <c r="G1959" i="8" a="1"/>
  <c r="G1959" i="8" s="1"/>
  <c r="H1959" i="8" a="1"/>
  <c r="H1959" i="8" s="1"/>
  <c r="J1959" i="8" a="1"/>
  <c r="J1959" i="8" s="1"/>
  <c r="N1959" i="8" s="1"/>
  <c r="G1960" i="8" a="1"/>
  <c r="G1960" i="8" s="1"/>
  <c r="I1960" i="8" s="1" a="1"/>
  <c r="I1960" i="8" s="1"/>
  <c r="H1960" i="8" a="1"/>
  <c r="H1960" i="8"/>
  <c r="J1960" i="8" a="1"/>
  <c r="J1960" i="8"/>
  <c r="N1960" i="8" s="1"/>
  <c r="K1960" i="8"/>
  <c r="L1960" i="8"/>
  <c r="G1961" i="8" a="1"/>
  <c r="G1961" i="8" s="1"/>
  <c r="I1961" i="8" s="1" a="1"/>
  <c r="I1961" i="8" s="1"/>
  <c r="K1961" i="8" s="1"/>
  <c r="H1961" i="8" a="1"/>
  <c r="H1961" i="8" s="1"/>
  <c r="J1961" i="8" a="1"/>
  <c r="J1961" i="8"/>
  <c r="N1961" i="8" s="1"/>
  <c r="L1961" i="8"/>
  <c r="G1962" i="8" a="1"/>
  <c r="G1962" i="8" s="1"/>
  <c r="H1962" i="8" a="1"/>
  <c r="H1962" i="8" s="1"/>
  <c r="J1962" i="8" a="1"/>
  <c r="J1962" i="8" s="1"/>
  <c r="N1962" i="8" s="1"/>
  <c r="G1963" i="8" a="1"/>
  <c r="G1963" i="8"/>
  <c r="H1963" i="8" a="1"/>
  <c r="H1963" i="8" s="1"/>
  <c r="O1963" i="8" s="1" a="1"/>
  <c r="O1963" i="8" s="1"/>
  <c r="J1963" i="8" a="1"/>
  <c r="J1963" i="8" s="1"/>
  <c r="N1963" i="8"/>
  <c r="G1964" i="8" a="1"/>
  <c r="G1964" i="8" s="1"/>
  <c r="I1964" i="8" s="1" a="1"/>
  <c r="I1964" i="8" s="1"/>
  <c r="K1964" i="8" s="1"/>
  <c r="H1964" i="8" a="1"/>
  <c r="H1964" i="8"/>
  <c r="J1964" i="8" a="1"/>
  <c r="J1964" i="8" s="1"/>
  <c r="N1964" i="8" s="1"/>
  <c r="G1965" i="8" a="1"/>
  <c r="G1965" i="8" s="1"/>
  <c r="L1965" i="8" s="1"/>
  <c r="H1965" i="8" a="1"/>
  <c r="H1965" i="8"/>
  <c r="O1965" i="8" s="1" a="1"/>
  <c r="O1965" i="8" s="1"/>
  <c r="I1965" i="8" a="1"/>
  <c r="I1965" i="8" s="1"/>
  <c r="K1965" i="8" s="1"/>
  <c r="J1965" i="8" a="1"/>
  <c r="J1965" i="8" s="1"/>
  <c r="N1965" i="8"/>
  <c r="G1966" i="8" a="1"/>
  <c r="G1966" i="8" s="1"/>
  <c r="H1966" i="8" a="1"/>
  <c r="H1966" i="8" s="1"/>
  <c r="J1966" i="8" a="1"/>
  <c r="J1966" i="8"/>
  <c r="N1966" i="8"/>
  <c r="G1967" i="8" a="1"/>
  <c r="G1967" i="8" s="1"/>
  <c r="L1967" i="8" s="1"/>
  <c r="H1967" i="8" a="1"/>
  <c r="H1967" i="8" s="1"/>
  <c r="I1967" i="8" a="1"/>
  <c r="I1967" i="8" s="1"/>
  <c r="K1967" i="8" s="1"/>
  <c r="J1967" i="8" a="1"/>
  <c r="J1967" i="8" s="1"/>
  <c r="N1967" i="8" s="1"/>
  <c r="G1968" i="8" a="1"/>
  <c r="G1968" i="8" s="1"/>
  <c r="H1968" i="8" a="1"/>
  <c r="H1968" i="8" s="1"/>
  <c r="J1968" i="8" a="1"/>
  <c r="J1968" i="8" s="1"/>
  <c r="N1968" i="8" s="1"/>
  <c r="G1969" i="8" a="1"/>
  <c r="G1969" i="8" s="1"/>
  <c r="L1969" i="8" s="1"/>
  <c r="H1969" i="8" a="1"/>
  <c r="H1969" i="8" s="1"/>
  <c r="I1969" i="8" a="1"/>
  <c r="I1969" i="8" s="1"/>
  <c r="K1969" i="8" s="1"/>
  <c r="J1969" i="8" a="1"/>
  <c r="J1969" i="8" s="1"/>
  <c r="N1969" i="8" s="1"/>
  <c r="G1970" i="8" a="1"/>
  <c r="G1970" i="8" s="1"/>
  <c r="H1970" i="8" a="1"/>
  <c r="H1970" i="8" s="1"/>
  <c r="J1970" i="8" a="1"/>
  <c r="J1970" i="8" s="1"/>
  <c r="N1970" i="8" s="1"/>
  <c r="G1971" i="8" a="1"/>
  <c r="G1971" i="8" s="1"/>
  <c r="I1971" i="8" s="1" a="1"/>
  <c r="I1971" i="8" s="1"/>
  <c r="K1971" i="8" s="1"/>
  <c r="H1971" i="8" a="1"/>
  <c r="H1971" i="8"/>
  <c r="J1971" i="8" a="1"/>
  <c r="J1971" i="8" s="1"/>
  <c r="N1971" i="8" s="1"/>
  <c r="L1971" i="8"/>
  <c r="G1972" i="8" a="1"/>
  <c r="G1972" i="8"/>
  <c r="I1972" i="8" s="1" a="1"/>
  <c r="I1972" i="8" s="1"/>
  <c r="H1972" i="8" a="1"/>
  <c r="H1972" i="8" s="1"/>
  <c r="M1972" i="8" s="1"/>
  <c r="J1972" i="8" a="1"/>
  <c r="J1972" i="8" s="1"/>
  <c r="N1972" i="8" s="1"/>
  <c r="K1972" i="8"/>
  <c r="G1973" i="8" a="1"/>
  <c r="G1973" i="8"/>
  <c r="H1973" i="8" a="1"/>
  <c r="H1973" i="8" s="1"/>
  <c r="M1973" i="8" s="1"/>
  <c r="I1973" i="8" a="1"/>
  <c r="I1973" i="8" s="1"/>
  <c r="J1973" i="8" a="1"/>
  <c r="J1973" i="8" s="1"/>
  <c r="N1973" i="8" s="1"/>
  <c r="K1973" i="8"/>
  <c r="L1973" i="8"/>
  <c r="O1973" i="8" a="1"/>
  <c r="O1973" i="8" s="1"/>
  <c r="G1974" i="8" a="1"/>
  <c r="G1974" i="8" s="1"/>
  <c r="H1974" i="8" a="1"/>
  <c r="H1974" i="8" s="1"/>
  <c r="J1974" i="8" a="1"/>
  <c r="J1974" i="8" s="1"/>
  <c r="N1974" i="8" s="1"/>
  <c r="G1975" i="8" a="1"/>
  <c r="G1975" i="8" s="1"/>
  <c r="I1975" i="8" s="1" a="1"/>
  <c r="I1975" i="8" s="1"/>
  <c r="K1975" i="8" s="1"/>
  <c r="H1975" i="8" a="1"/>
  <c r="H1975" i="8" s="1"/>
  <c r="J1975" i="8" a="1"/>
  <c r="J1975" i="8" s="1"/>
  <c r="N1975" i="8" s="1"/>
  <c r="G1976" i="8" a="1"/>
  <c r="G1976" i="8" s="1"/>
  <c r="L1976" i="8" s="1"/>
  <c r="H1976" i="8" a="1"/>
  <c r="H1976" i="8" s="1"/>
  <c r="O1976" i="8" s="1" a="1"/>
  <c r="O1976" i="8" s="1"/>
  <c r="J1976" i="8" a="1"/>
  <c r="J1976" i="8" s="1"/>
  <c r="N1976" i="8" s="1"/>
  <c r="G1977" i="8" a="1"/>
  <c r="G1977" i="8" s="1"/>
  <c r="H1977" i="8" a="1"/>
  <c r="H1977" i="8" s="1"/>
  <c r="J1977" i="8" a="1"/>
  <c r="J1977" i="8"/>
  <c r="N1977" i="8" s="1"/>
  <c r="G1978" i="8" a="1"/>
  <c r="G1978" i="8" s="1"/>
  <c r="H1978" i="8" a="1"/>
  <c r="H1978" i="8" s="1"/>
  <c r="J1978" i="8" a="1"/>
  <c r="J1978" i="8" s="1"/>
  <c r="N1978" i="8" s="1"/>
  <c r="G1979" i="8" a="1"/>
  <c r="G1979" i="8"/>
  <c r="I1979" i="8" s="1" a="1"/>
  <c r="I1979" i="8" s="1"/>
  <c r="K1979" i="8" s="1"/>
  <c r="H1979" i="8" a="1"/>
  <c r="H1979" i="8" s="1"/>
  <c r="J1979" i="8" a="1"/>
  <c r="J1979" i="8" s="1"/>
  <c r="N1979" i="8" s="1"/>
  <c r="L1979" i="8"/>
  <c r="M1979" i="8"/>
  <c r="O1979" i="8" a="1"/>
  <c r="O1979" i="8" s="1"/>
  <c r="G1980" i="8" a="1"/>
  <c r="G1980" i="8" s="1"/>
  <c r="L1980" i="8" s="1"/>
  <c r="H1980" i="8" a="1"/>
  <c r="H1980" i="8" s="1"/>
  <c r="I1980" i="8" a="1"/>
  <c r="I1980" i="8" s="1"/>
  <c r="K1980" i="8" s="1"/>
  <c r="J1980" i="8" a="1"/>
  <c r="J1980" i="8"/>
  <c r="N1980" i="8" s="1"/>
  <c r="G1981" i="8" a="1"/>
  <c r="G1981" i="8" s="1"/>
  <c r="H1981" i="8" a="1"/>
  <c r="H1981" i="8"/>
  <c r="J1981" i="8" a="1"/>
  <c r="J1981" i="8" s="1"/>
  <c r="N1981" i="8" s="1"/>
  <c r="G1982" i="8" a="1"/>
  <c r="G1982" i="8" s="1"/>
  <c r="H1982" i="8" a="1"/>
  <c r="H1982" i="8" s="1"/>
  <c r="O1982" i="8" s="1" a="1"/>
  <c r="O1982" i="8" s="1"/>
  <c r="J1982" i="8" a="1"/>
  <c r="J1982" i="8"/>
  <c r="N1982" i="8" s="1"/>
  <c r="M1982" i="8"/>
  <c r="G1983" i="8" a="1"/>
  <c r="G1983" i="8"/>
  <c r="H1983" i="8" a="1"/>
  <c r="H1983" i="8" s="1"/>
  <c r="J1983" i="8" a="1"/>
  <c r="J1983" i="8" s="1"/>
  <c r="N1983" i="8"/>
  <c r="G1984" i="8" a="1"/>
  <c r="G1984" i="8" s="1"/>
  <c r="I1984" i="8" s="1" a="1"/>
  <c r="I1984" i="8" s="1"/>
  <c r="K1984" i="8" s="1"/>
  <c r="H1984" i="8" a="1"/>
  <c r="H1984" i="8" s="1"/>
  <c r="J1984" i="8" a="1"/>
  <c r="J1984" i="8" s="1"/>
  <c r="N1984" i="8" s="1"/>
  <c r="G1985" i="8" a="1"/>
  <c r="G1985" i="8" s="1"/>
  <c r="H1985" i="8" a="1"/>
  <c r="H1985" i="8" s="1"/>
  <c r="O1985" i="8" s="1" a="1"/>
  <c r="J1985" i="8" a="1"/>
  <c r="J1985" i="8" s="1"/>
  <c r="M1985" i="8"/>
  <c r="N1985" i="8"/>
  <c r="O1985" i="8"/>
  <c r="G1986" i="8" a="1"/>
  <c r="G1986" i="8" s="1"/>
  <c r="I1986" i="8" s="1" a="1"/>
  <c r="I1986" i="8" s="1"/>
  <c r="K1986" i="8" s="1"/>
  <c r="H1986" i="8" a="1"/>
  <c r="H1986" i="8"/>
  <c r="J1986" i="8" a="1"/>
  <c r="J1986" i="8"/>
  <c r="N1986" i="8" s="1"/>
  <c r="G1987" i="8" a="1"/>
  <c r="G1987" i="8" s="1"/>
  <c r="H1987" i="8" a="1"/>
  <c r="H1987" i="8"/>
  <c r="J1987" i="8" a="1"/>
  <c r="J1987" i="8" s="1"/>
  <c r="N1987" i="8" s="1"/>
  <c r="G1988" i="8" a="1"/>
  <c r="G1988" i="8" s="1"/>
  <c r="H1988" i="8" a="1"/>
  <c r="H1988" i="8"/>
  <c r="J1988" i="8" a="1"/>
  <c r="J1988" i="8" s="1"/>
  <c r="N1988" i="8"/>
  <c r="G1989" i="8" a="1"/>
  <c r="G1989" i="8" s="1"/>
  <c r="L1989" i="8" s="1"/>
  <c r="H1989" i="8" a="1"/>
  <c r="H1989" i="8" s="1"/>
  <c r="O1989" i="8" s="1" a="1"/>
  <c r="O1989" i="8" s="1"/>
  <c r="I1989" i="8" a="1"/>
  <c r="I1989" i="8" s="1"/>
  <c r="K1989" i="8" s="1"/>
  <c r="J1989" i="8" a="1"/>
  <c r="J1989" i="8" s="1"/>
  <c r="N1989" i="8"/>
  <c r="G1990" i="8" a="1"/>
  <c r="G1990" i="8"/>
  <c r="H1990" i="8" a="1"/>
  <c r="H1990" i="8" s="1"/>
  <c r="O1990" i="8" s="1" a="1"/>
  <c r="O1990" i="8" s="1"/>
  <c r="J1990" i="8" a="1"/>
  <c r="J1990" i="8" s="1"/>
  <c r="N1990" i="8" s="1"/>
  <c r="G1991" i="8" a="1"/>
  <c r="G1991" i="8" s="1"/>
  <c r="H1991" i="8" a="1"/>
  <c r="H1991" i="8"/>
  <c r="O1991" i="8" s="1" a="1"/>
  <c r="O1991" i="8" s="1"/>
  <c r="I1991" i="8" a="1"/>
  <c r="I1991" i="8"/>
  <c r="K1991" i="8" s="1"/>
  <c r="J1991" i="8" a="1"/>
  <c r="J1991" i="8" s="1"/>
  <c r="N1991" i="8" s="1"/>
  <c r="L1991" i="8"/>
  <c r="M1991" i="8"/>
  <c r="G1992" i="8" a="1"/>
  <c r="G1992" i="8" s="1"/>
  <c r="H1992" i="8" a="1"/>
  <c r="H1992" i="8" s="1"/>
  <c r="J1992" i="8" a="1"/>
  <c r="J1992" i="8" s="1"/>
  <c r="N1992" i="8" s="1"/>
  <c r="G1993" i="8" a="1"/>
  <c r="G1993" i="8" s="1"/>
  <c r="I1993" i="8" s="1" a="1"/>
  <c r="I1993" i="8" s="1"/>
  <c r="K1993" i="8" s="1"/>
  <c r="H1993" i="8" a="1"/>
  <c r="H1993" i="8"/>
  <c r="J1993" i="8" a="1"/>
  <c r="J1993" i="8"/>
  <c r="N1993" i="8" s="1"/>
  <c r="L1993" i="8"/>
  <c r="G1994" i="8" a="1"/>
  <c r="G1994" i="8" s="1"/>
  <c r="I1994" i="8" s="1" a="1"/>
  <c r="I1994" i="8" s="1"/>
  <c r="K1994" i="8" s="1"/>
  <c r="H1994" i="8" a="1"/>
  <c r="H1994" i="8" s="1"/>
  <c r="M1994" i="8" s="1"/>
  <c r="J1994" i="8" a="1"/>
  <c r="J1994" i="8"/>
  <c r="N1994" i="8"/>
  <c r="G1995" i="8" a="1"/>
  <c r="G1995" i="8"/>
  <c r="L1995" i="8" s="1"/>
  <c r="H1995" i="8" a="1"/>
  <c r="H1995" i="8" s="1"/>
  <c r="M1995" i="8" s="1"/>
  <c r="J1995" i="8" a="1"/>
  <c r="J1995" i="8" s="1"/>
  <c r="N1995" i="8" s="1"/>
  <c r="O1995" i="8" a="1"/>
  <c r="O1995" i="8" s="1"/>
  <c r="G1996" i="8" a="1"/>
  <c r="G1996" i="8"/>
  <c r="H1996" i="8" a="1"/>
  <c r="H1996" i="8" s="1"/>
  <c r="J1996" i="8" a="1"/>
  <c r="J1996" i="8" s="1"/>
  <c r="M1996" i="8"/>
  <c r="N1996" i="8"/>
  <c r="O1996" i="8" a="1"/>
  <c r="O1996" i="8" s="1"/>
  <c r="G1997" i="8" a="1"/>
  <c r="G1997" i="8" s="1"/>
  <c r="I1997" i="8" s="1" a="1"/>
  <c r="I1997" i="8" s="1"/>
  <c r="K1997" i="8" s="1"/>
  <c r="H1997" i="8" a="1"/>
  <c r="H1997" i="8" s="1"/>
  <c r="J1997" i="8" a="1"/>
  <c r="J1997" i="8"/>
  <c r="N1997" i="8" s="1"/>
  <c r="G1998" i="8" a="1"/>
  <c r="G1998" i="8" s="1"/>
  <c r="L1998" i="8" s="1"/>
  <c r="H1998" i="8" a="1"/>
  <c r="H1998" i="8"/>
  <c r="I1998" i="8" a="1"/>
  <c r="I1998" i="8" s="1"/>
  <c r="K1998" i="8" s="1"/>
  <c r="J1998" i="8" a="1"/>
  <c r="J1998" i="8" s="1"/>
  <c r="N1998" i="8"/>
  <c r="G1999" i="8" a="1"/>
  <c r="G1999" i="8" s="1"/>
  <c r="H1999" i="8" a="1"/>
  <c r="H1999" i="8" s="1"/>
  <c r="M1999" i="8" s="1"/>
  <c r="J1999" i="8" a="1"/>
  <c r="J1999" i="8"/>
  <c r="N1999" i="8" s="1"/>
  <c r="G2000" i="8" a="1"/>
  <c r="G2000" i="8" s="1"/>
  <c r="H2000" i="8" a="1"/>
  <c r="H2000" i="8" s="1"/>
  <c r="J2000" i="8" a="1"/>
  <c r="J2000" i="8" s="1"/>
  <c r="N2000" i="8" s="1"/>
  <c r="G2001" i="8" a="1"/>
  <c r="G2001" i="8"/>
  <c r="H2001" i="8" a="1"/>
  <c r="H2001" i="8" s="1"/>
  <c r="J2001" i="8" a="1"/>
  <c r="J2001" i="8" s="1"/>
  <c r="N2001" i="8" s="1"/>
  <c r="M2001" i="8"/>
  <c r="O2001" i="8" a="1"/>
  <c r="O2001" i="8" s="1"/>
  <c r="G2002" i="8" a="1"/>
  <c r="G2002" i="8" s="1"/>
  <c r="H2002" i="8" a="1"/>
  <c r="H2002" i="8" s="1"/>
  <c r="J2002" i="8" a="1"/>
  <c r="J2002" i="8"/>
  <c r="N2002" i="8" s="1"/>
  <c r="G2003" i="8" a="1"/>
  <c r="G2003" i="8" s="1"/>
  <c r="H2003" i="8" a="1"/>
  <c r="H2003" i="8" s="1"/>
  <c r="J2003" i="8" a="1"/>
  <c r="J2003" i="8" s="1"/>
  <c r="N2003" i="8"/>
  <c r="G2004" i="8" a="1"/>
  <c r="G2004" i="8" s="1"/>
  <c r="I2004" i="8" s="1" a="1"/>
  <c r="I2004" i="8" s="1"/>
  <c r="K2004" i="8" s="1"/>
  <c r="H2004" i="8" a="1"/>
  <c r="H2004" i="8" s="1"/>
  <c r="J2004" i="8" a="1"/>
  <c r="J2004" i="8"/>
  <c r="L2004" i="8"/>
  <c r="N2004" i="8"/>
  <c r="G2005" i="8" a="1"/>
  <c r="G2005" i="8"/>
  <c r="I2005" i="8" s="1" a="1"/>
  <c r="I2005" i="8" s="1"/>
  <c r="K2005" i="8" s="1"/>
  <c r="H2005" i="8" a="1"/>
  <c r="H2005" i="8" s="1"/>
  <c r="J2005" i="8" a="1"/>
  <c r="J2005" i="8"/>
  <c r="N2005" i="8"/>
  <c r="G2006" i="8" a="1"/>
  <c r="G2006" i="8"/>
  <c r="L2006" i="8" s="1"/>
  <c r="H2006" i="8" a="1"/>
  <c r="H2006" i="8" s="1"/>
  <c r="M2006" i="8" s="1"/>
  <c r="J2006" i="8" a="1"/>
  <c r="J2006" i="8" s="1"/>
  <c r="N2006" i="8" s="1"/>
  <c r="O2006" i="8" a="1"/>
  <c r="O2006" i="8" s="1"/>
  <c r="G2007" i="8" a="1"/>
  <c r="G2007" i="8" s="1"/>
  <c r="H2007" i="8" a="1"/>
  <c r="H2007" i="8" s="1"/>
  <c r="O2007" i="8" s="1" a="1"/>
  <c r="O2007" i="8" s="1"/>
  <c r="J2007" i="8" a="1"/>
  <c r="J2007" i="8" s="1"/>
  <c r="M2007" i="8"/>
  <c r="N2007" i="8"/>
  <c r="G2008" i="8" a="1"/>
  <c r="G2008" i="8" s="1"/>
  <c r="H2008" i="8" a="1"/>
  <c r="H2008" i="8" s="1"/>
  <c r="J2008" i="8" a="1"/>
  <c r="J2008" i="8" s="1"/>
  <c r="N2008" i="8" s="1"/>
  <c r="G2009" i="8" a="1"/>
  <c r="G2009" i="8" s="1"/>
  <c r="H2009" i="8" a="1"/>
  <c r="H2009" i="8"/>
  <c r="O2009" i="8" s="1" a="1"/>
  <c r="O2009" i="8" s="1"/>
  <c r="J2009" i="8" a="1"/>
  <c r="J2009" i="8" s="1"/>
  <c r="N2009" i="8" s="1"/>
  <c r="M2009" i="8"/>
  <c r="G2010" i="8" a="1"/>
  <c r="G2010" i="8"/>
  <c r="H2010" i="8" a="1"/>
  <c r="H2010" i="8"/>
  <c r="J2010" i="8" a="1"/>
  <c r="J2010" i="8"/>
  <c r="N2010" i="8" s="1"/>
  <c r="G2011" i="8" a="1"/>
  <c r="G2011" i="8"/>
  <c r="H2011" i="8" a="1"/>
  <c r="H2011" i="8" s="1"/>
  <c r="J2011" i="8" a="1"/>
  <c r="J2011" i="8" s="1"/>
  <c r="N2011" i="8" s="1"/>
  <c r="G2012" i="8" a="1"/>
  <c r="G2012" i="8" s="1"/>
  <c r="H2012" i="8" a="1"/>
  <c r="H2012" i="8" s="1"/>
  <c r="J2012" i="8" a="1"/>
  <c r="J2012" i="8" s="1"/>
  <c r="N2012" i="8" s="1"/>
  <c r="G2013" i="8" a="1"/>
  <c r="G2013" i="8" s="1"/>
  <c r="I2013" i="8" s="1" a="1"/>
  <c r="H2013" i="8" a="1"/>
  <c r="H2013" i="8" s="1"/>
  <c r="I2013" i="8"/>
  <c r="K2013" i="8" s="1"/>
  <c r="J2013" i="8" a="1"/>
  <c r="J2013" i="8" s="1"/>
  <c r="N2013" i="8" s="1"/>
  <c r="L2013" i="8"/>
  <c r="G2014" i="8" a="1"/>
  <c r="G2014" i="8" s="1"/>
  <c r="H2014" i="8" a="1"/>
  <c r="H2014" i="8"/>
  <c r="J2014" i="8" a="1"/>
  <c r="J2014" i="8" s="1"/>
  <c r="N2014" i="8"/>
  <c r="G2015" i="8" a="1"/>
  <c r="G2015" i="8" s="1"/>
  <c r="H2015" i="8" a="1"/>
  <c r="H2015" i="8"/>
  <c r="M2015" i="8" s="1"/>
  <c r="J2015" i="8" a="1"/>
  <c r="J2015" i="8" s="1"/>
  <c r="N2015" i="8" s="1"/>
  <c r="G2016" i="8" a="1"/>
  <c r="G2016" i="8"/>
  <c r="H2016" i="8" a="1"/>
  <c r="H2016" i="8" s="1"/>
  <c r="M2016" i="8" s="1"/>
  <c r="J2016" i="8" a="1"/>
  <c r="J2016" i="8"/>
  <c r="N2016" i="8" s="1"/>
  <c r="O2016" i="8" a="1"/>
  <c r="O2016" i="8" s="1"/>
  <c r="G2017" i="8" a="1"/>
  <c r="G2017" i="8" s="1"/>
  <c r="L2017" i="8" s="1"/>
  <c r="H2017" i="8" a="1"/>
  <c r="H2017" i="8" s="1"/>
  <c r="J2017" i="8" a="1"/>
  <c r="J2017" i="8" s="1"/>
  <c r="N2017" i="8" s="1"/>
  <c r="G2018" i="8" a="1"/>
  <c r="G2018" i="8"/>
  <c r="H2018" i="8" a="1"/>
  <c r="H2018" i="8" s="1"/>
  <c r="M2018" i="8" s="1"/>
  <c r="J2018" i="8" a="1"/>
  <c r="J2018" i="8" s="1"/>
  <c r="N2018" i="8" s="1"/>
  <c r="O2018" i="8" a="1"/>
  <c r="O2018" i="8" s="1"/>
  <c r="G2019" i="8" a="1"/>
  <c r="G2019" i="8" s="1"/>
  <c r="H2019" i="8" a="1"/>
  <c r="H2019" i="8" s="1"/>
  <c r="J2019" i="8" a="1"/>
  <c r="J2019" i="8"/>
  <c r="N2019" i="8"/>
  <c r="G2020" i="8" a="1"/>
  <c r="G2020" i="8" s="1"/>
  <c r="L2020" i="8" s="1"/>
  <c r="H2020" i="8" a="1"/>
  <c r="H2020" i="8"/>
  <c r="O2020" i="8" s="1" a="1"/>
  <c r="O2020" i="8" s="1"/>
  <c r="I2020" i="8" a="1"/>
  <c r="I2020" i="8" s="1"/>
  <c r="K2020" i="8" s="1"/>
  <c r="J2020" i="8" a="1"/>
  <c r="J2020" i="8" s="1"/>
  <c r="N2020" i="8" s="1"/>
  <c r="M2020" i="8"/>
  <c r="G2021" i="8" a="1"/>
  <c r="G2021" i="8" s="1"/>
  <c r="H2021" i="8" a="1"/>
  <c r="H2021" i="8" s="1"/>
  <c r="M2021" i="8" s="1"/>
  <c r="J2021" i="8" a="1"/>
  <c r="J2021" i="8"/>
  <c r="N2021" i="8"/>
  <c r="G2022" i="8" a="1"/>
  <c r="G2022" i="8"/>
  <c r="H2022" i="8" a="1"/>
  <c r="H2022" i="8" s="1"/>
  <c r="J2022" i="8" a="1"/>
  <c r="J2022" i="8" s="1"/>
  <c r="N2022" i="8"/>
  <c r="G2023" i="8" a="1"/>
  <c r="G2023" i="8"/>
  <c r="I2023" i="8" s="1" a="1"/>
  <c r="I2023" i="8" s="1"/>
  <c r="K2023" i="8" s="1"/>
  <c r="H2023" i="8" a="1"/>
  <c r="H2023" i="8" s="1"/>
  <c r="J2023" i="8" a="1"/>
  <c r="J2023" i="8" s="1"/>
  <c r="N2023" i="8" s="1"/>
  <c r="G2024" i="8" a="1"/>
  <c r="G2024" i="8" s="1"/>
  <c r="H2024" i="8" a="1"/>
  <c r="H2024" i="8" s="1"/>
  <c r="O2024" i="8" s="1" a="1"/>
  <c r="O2024" i="8" s="1"/>
  <c r="J2024" i="8" a="1"/>
  <c r="J2024" i="8" s="1"/>
  <c r="N2024" i="8" s="1"/>
  <c r="G2025" i="8" a="1"/>
  <c r="G2025" i="8" s="1"/>
  <c r="H2025" i="8" a="1"/>
  <c r="H2025" i="8" s="1"/>
  <c r="J2025" i="8" a="1"/>
  <c r="J2025" i="8" s="1"/>
  <c r="N2025" i="8"/>
  <c r="G2026" i="8" a="1"/>
  <c r="G2026" i="8" s="1"/>
  <c r="H2026" i="8" a="1"/>
  <c r="H2026" i="8"/>
  <c r="J2026" i="8" a="1"/>
  <c r="J2026" i="8" s="1"/>
  <c r="N2026" i="8" s="1"/>
  <c r="G2027" i="8" a="1"/>
  <c r="G2027" i="8" s="1"/>
  <c r="H2027" i="8" a="1"/>
  <c r="H2027" i="8" s="1"/>
  <c r="J2027" i="8" a="1"/>
  <c r="J2027" i="8" s="1"/>
  <c r="N2027" i="8" s="1"/>
  <c r="G2028" i="8" a="1"/>
  <c r="G2028" i="8" s="1"/>
  <c r="H2028" i="8" a="1"/>
  <c r="H2028" i="8" s="1"/>
  <c r="J2028" i="8" a="1"/>
  <c r="J2028" i="8" s="1"/>
  <c r="N2028" i="8" s="1"/>
  <c r="G2029" i="8" a="1"/>
  <c r="G2029" i="8"/>
  <c r="H2029" i="8" a="1"/>
  <c r="H2029" i="8" s="1"/>
  <c r="M2029" i="8" s="1"/>
  <c r="J2029" i="8" a="1"/>
  <c r="J2029" i="8" s="1"/>
  <c r="N2029" i="8" s="1"/>
  <c r="G2030" i="8" a="1"/>
  <c r="G2030" i="8" s="1"/>
  <c r="H2030" i="8" a="1"/>
  <c r="H2030" i="8" s="1"/>
  <c r="O2030" i="8" s="1" a="1"/>
  <c r="O2030" i="8" s="1"/>
  <c r="J2030" i="8" a="1"/>
  <c r="J2030" i="8"/>
  <c r="N2030" i="8"/>
  <c r="G2031" i="8" a="1"/>
  <c r="G2031" i="8"/>
  <c r="H2031" i="8" a="1"/>
  <c r="H2031" i="8" s="1"/>
  <c r="J2031" i="8" a="1"/>
  <c r="J2031" i="8"/>
  <c r="N2031" i="8" s="1"/>
  <c r="G2032" i="8" a="1"/>
  <c r="G2032" i="8" s="1"/>
  <c r="I2032" i="8" s="1" a="1"/>
  <c r="I2032" i="8" s="1"/>
  <c r="K2032" i="8" s="1"/>
  <c r="H2032" i="8" a="1"/>
  <c r="H2032" i="8" s="1"/>
  <c r="J2032" i="8" a="1"/>
  <c r="J2032" i="8"/>
  <c r="N2032" i="8" s="1"/>
  <c r="L2032" i="8"/>
  <c r="G2033" i="8" a="1"/>
  <c r="G2033" i="8" s="1"/>
  <c r="I2033" i="8" s="1" a="1"/>
  <c r="I2033" i="8" s="1"/>
  <c r="K2033" i="8" s="1"/>
  <c r="H2033" i="8" a="1"/>
  <c r="H2033" i="8"/>
  <c r="J2033" i="8" a="1"/>
  <c r="J2033" i="8" s="1"/>
  <c r="N2033" i="8" s="1"/>
  <c r="L2033" i="8"/>
  <c r="G2034" i="8" a="1"/>
  <c r="G2034" i="8" s="1"/>
  <c r="H2034" i="8" a="1"/>
  <c r="H2034" i="8"/>
  <c r="J2034" i="8" a="1"/>
  <c r="J2034" i="8" s="1"/>
  <c r="N2034" i="8" s="1"/>
  <c r="G2035" i="8" a="1"/>
  <c r="G2035" i="8" s="1"/>
  <c r="I2035" i="8" s="1" a="1"/>
  <c r="I2035" i="8" s="1"/>
  <c r="K2035" i="8" s="1"/>
  <c r="H2035" i="8" a="1"/>
  <c r="H2035" i="8"/>
  <c r="O2035" i="8" s="1" a="1"/>
  <c r="O2035" i="8" s="1"/>
  <c r="J2035" i="8" a="1"/>
  <c r="J2035" i="8" s="1"/>
  <c r="N2035" i="8" s="1"/>
  <c r="M2035" i="8"/>
  <c r="G2036" i="8" a="1"/>
  <c r="G2036" i="8" s="1"/>
  <c r="I2036" i="8" s="1" a="1"/>
  <c r="H2036" i="8" a="1"/>
  <c r="H2036" i="8" s="1"/>
  <c r="O2036" i="8" s="1" a="1"/>
  <c r="O2036" i="8" s="1"/>
  <c r="I2036" i="8"/>
  <c r="K2036" i="8" s="1"/>
  <c r="J2036" i="8" a="1"/>
  <c r="J2036" i="8"/>
  <c r="N2036" i="8" s="1"/>
  <c r="L2036" i="8"/>
  <c r="M2036" i="8"/>
  <c r="G2037" i="8" a="1"/>
  <c r="G2037" i="8" s="1"/>
  <c r="H2037" i="8" a="1"/>
  <c r="H2037" i="8" s="1"/>
  <c r="J2037" i="8" a="1"/>
  <c r="J2037" i="8" s="1"/>
  <c r="N2037" i="8" s="1"/>
  <c r="G2038" i="8" a="1"/>
  <c r="G2038" i="8"/>
  <c r="L2038" i="8" s="1"/>
  <c r="H2038" i="8" a="1"/>
  <c r="H2038" i="8" s="1"/>
  <c r="J2038" i="8" a="1"/>
  <c r="J2038" i="8"/>
  <c r="N2038" i="8" s="1"/>
  <c r="G2039" i="8" a="1"/>
  <c r="G2039" i="8" s="1"/>
  <c r="H2039" i="8" a="1"/>
  <c r="H2039" i="8" s="1"/>
  <c r="O2039" i="8" s="1" a="1"/>
  <c r="J2039" i="8" a="1"/>
  <c r="J2039" i="8" s="1"/>
  <c r="N2039" i="8" s="1"/>
  <c r="M2039" i="8"/>
  <c r="O2039" i="8"/>
  <c r="G2040" i="8" a="1"/>
  <c r="G2040" i="8" s="1"/>
  <c r="H2040" i="8" a="1"/>
  <c r="H2040" i="8" s="1"/>
  <c r="O2040" i="8" s="1" a="1"/>
  <c r="O2040" i="8" s="1"/>
  <c r="J2040" i="8" a="1"/>
  <c r="J2040" i="8"/>
  <c r="N2040" i="8" s="1"/>
  <c r="M2040" i="8"/>
  <c r="G2041" i="8" a="1"/>
  <c r="G2041" i="8" s="1"/>
  <c r="H2041" i="8" a="1"/>
  <c r="H2041" i="8" s="1"/>
  <c r="J2041" i="8" a="1"/>
  <c r="J2041" i="8" s="1"/>
  <c r="N2041" i="8" s="1"/>
  <c r="G2042" i="8" a="1"/>
  <c r="G2042" i="8"/>
  <c r="L2042" i="8" s="1"/>
  <c r="H2042" i="8" a="1"/>
  <c r="H2042" i="8" s="1"/>
  <c r="J2042" i="8" a="1"/>
  <c r="J2042" i="8" s="1"/>
  <c r="N2042" i="8" s="1"/>
  <c r="G2043" i="8" a="1"/>
  <c r="G2043" i="8" s="1"/>
  <c r="I2043" i="8" s="1" a="1"/>
  <c r="I2043" i="8" s="1"/>
  <c r="H2043" i="8" a="1"/>
  <c r="H2043" i="8"/>
  <c r="J2043" i="8" a="1"/>
  <c r="J2043" i="8" s="1"/>
  <c r="N2043" i="8" s="1"/>
  <c r="K2043" i="8"/>
  <c r="L2043" i="8"/>
  <c r="G2044" i="8" a="1"/>
  <c r="G2044" i="8" s="1"/>
  <c r="H2044" i="8" a="1"/>
  <c r="H2044" i="8" s="1"/>
  <c r="J2044" i="8" a="1"/>
  <c r="J2044" i="8" s="1"/>
  <c r="N2044" i="8" s="1"/>
  <c r="G2045" i="8" a="1"/>
  <c r="G2045" i="8"/>
  <c r="L2045" i="8" s="1"/>
  <c r="H2045" i="8" a="1"/>
  <c r="H2045" i="8" s="1"/>
  <c r="I2045" i="8" a="1"/>
  <c r="I2045" i="8"/>
  <c r="K2045" i="8" s="1"/>
  <c r="J2045" i="8" a="1"/>
  <c r="J2045" i="8" s="1"/>
  <c r="N2045" i="8" s="1"/>
  <c r="G2046" i="8" a="1"/>
  <c r="G2046" i="8"/>
  <c r="I2046" i="8" s="1" a="1"/>
  <c r="I2046" i="8" s="1"/>
  <c r="K2046" i="8" s="1"/>
  <c r="H2046" i="8" a="1"/>
  <c r="H2046" i="8" s="1"/>
  <c r="J2046" i="8" a="1"/>
  <c r="J2046" i="8"/>
  <c r="N2046" i="8"/>
  <c r="G2047" i="8" a="1"/>
  <c r="G2047" i="8" s="1"/>
  <c r="H2047" i="8" a="1"/>
  <c r="H2047" i="8" s="1"/>
  <c r="O2047" i="8" s="1" a="1"/>
  <c r="O2047" i="8" s="1"/>
  <c r="J2047" i="8" a="1"/>
  <c r="J2047" i="8" s="1"/>
  <c r="N2047" i="8" s="1"/>
  <c r="G2048" i="8" a="1"/>
  <c r="G2048" i="8" s="1"/>
  <c r="L2048" i="8" s="1"/>
  <c r="H2048" i="8" a="1"/>
  <c r="H2048" i="8"/>
  <c r="I2048" i="8" a="1"/>
  <c r="I2048" i="8" s="1"/>
  <c r="K2048" i="8" s="1"/>
  <c r="J2048" i="8" a="1"/>
  <c r="J2048" i="8" s="1"/>
  <c r="N2048" i="8" s="1"/>
  <c r="G2049" i="8" a="1"/>
  <c r="G2049" i="8" s="1"/>
  <c r="H2049" i="8" a="1"/>
  <c r="H2049" i="8"/>
  <c r="J2049" i="8" a="1"/>
  <c r="J2049" i="8"/>
  <c r="N2049" i="8" s="1"/>
  <c r="G2050" i="8" a="1"/>
  <c r="G2050" i="8" s="1"/>
  <c r="H2050" i="8" a="1"/>
  <c r="H2050" i="8" s="1"/>
  <c r="J2050" i="8" a="1"/>
  <c r="J2050" i="8" s="1"/>
  <c r="N2050" i="8" s="1"/>
  <c r="G2051" i="8" a="1"/>
  <c r="G2051" i="8" s="1"/>
  <c r="I2051" i="8" s="1" a="1"/>
  <c r="I2051" i="8" s="1"/>
  <c r="K2051" i="8" s="1"/>
  <c r="H2051" i="8" a="1"/>
  <c r="H2051" i="8" s="1"/>
  <c r="J2051" i="8" a="1"/>
  <c r="J2051" i="8" s="1"/>
  <c r="N2051" i="8" s="1"/>
  <c r="L2051" i="8"/>
  <c r="M2051" i="8"/>
  <c r="O2051" i="8" a="1"/>
  <c r="O2051" i="8" s="1"/>
  <c r="G2052" i="8" a="1"/>
  <c r="G2052" i="8" s="1"/>
  <c r="H2052" i="8" a="1"/>
  <c r="H2052" i="8" s="1"/>
  <c r="J2052" i="8" a="1"/>
  <c r="J2052" i="8"/>
  <c r="N2052" i="8" s="1"/>
  <c r="G2053" i="8" a="1"/>
  <c r="G2053" i="8" s="1"/>
  <c r="H2053" i="8" a="1"/>
  <c r="H2053" i="8"/>
  <c r="J2053" i="8" a="1"/>
  <c r="J2053" i="8" s="1"/>
  <c r="N2053" i="8" s="1"/>
  <c r="G2054" i="8" a="1"/>
  <c r="G2054" i="8" s="1"/>
  <c r="H2054" i="8" a="1"/>
  <c r="H2054" i="8" s="1"/>
  <c r="J2054" i="8" a="1"/>
  <c r="J2054" i="8" s="1"/>
  <c r="N2054" i="8" s="1"/>
  <c r="G2055" i="8" a="1"/>
  <c r="G2055" i="8" s="1"/>
  <c r="L2055" i="8" s="1"/>
  <c r="H2055" i="8" a="1"/>
  <c r="H2055" i="8"/>
  <c r="I2055" i="8" a="1"/>
  <c r="I2055" i="8" s="1"/>
  <c r="K2055" i="8" s="1"/>
  <c r="J2055" i="8" a="1"/>
  <c r="J2055" i="8" s="1"/>
  <c r="N2055" i="8" s="1"/>
  <c r="G2056" i="8" a="1"/>
  <c r="G2056" i="8" s="1"/>
  <c r="H2056" i="8" a="1"/>
  <c r="H2056" i="8" s="1"/>
  <c r="J2056" i="8" a="1"/>
  <c r="J2056" i="8" s="1"/>
  <c r="N2056" i="8" s="1"/>
  <c r="G2057" i="8" a="1"/>
  <c r="G2057" i="8"/>
  <c r="H2057" i="8" a="1"/>
  <c r="H2057" i="8"/>
  <c r="M2057" i="8" s="1"/>
  <c r="J2057" i="8" a="1"/>
  <c r="J2057" i="8" s="1"/>
  <c r="N2057" i="8" s="1"/>
  <c r="O2057" i="8" a="1"/>
  <c r="O2057" i="8" s="1"/>
  <c r="G2058" i="8" a="1"/>
  <c r="G2058" i="8" s="1"/>
  <c r="H2058" i="8" a="1"/>
  <c r="H2058" i="8" s="1"/>
  <c r="J2058" i="8" a="1"/>
  <c r="J2058" i="8" s="1"/>
  <c r="N2058" i="8" s="1"/>
  <c r="G2059" i="8" a="1"/>
  <c r="G2059" i="8"/>
  <c r="H2059" i="8" a="1"/>
  <c r="H2059" i="8" s="1"/>
  <c r="J2059" i="8" a="1"/>
  <c r="J2059" i="8" s="1"/>
  <c r="N2059" i="8" s="1"/>
  <c r="G2060" i="8" a="1"/>
  <c r="G2060" i="8"/>
  <c r="L2060" i="8" s="1"/>
  <c r="H2060" i="8" a="1"/>
  <c r="H2060" i="8" s="1"/>
  <c r="M2060" i="8" s="1"/>
  <c r="I2060" i="8" a="1"/>
  <c r="I2060" i="8" s="1"/>
  <c r="K2060" i="8" s="1"/>
  <c r="J2060" i="8" a="1"/>
  <c r="J2060" i="8"/>
  <c r="N2060" i="8" s="1"/>
  <c r="G2061" i="8" a="1"/>
  <c r="G2061" i="8"/>
  <c r="H2061" i="8" a="1"/>
  <c r="H2061" i="8" s="1"/>
  <c r="O2061" i="8" s="1" a="1"/>
  <c r="O2061" i="8" s="1"/>
  <c r="J2061" i="8" a="1"/>
  <c r="J2061" i="8"/>
  <c r="N2061" i="8" s="1"/>
  <c r="M2061" i="8"/>
  <c r="G2062" i="8" a="1"/>
  <c r="G2062" i="8" s="1"/>
  <c r="H2062" i="8" a="1"/>
  <c r="H2062" i="8"/>
  <c r="J2062" i="8" a="1"/>
  <c r="J2062" i="8"/>
  <c r="N2062" i="8" s="1"/>
  <c r="M2062" i="8"/>
  <c r="O2062" i="8" a="1"/>
  <c r="O2062" i="8" s="1"/>
  <c r="G2063" i="8" a="1"/>
  <c r="G2063" i="8" s="1"/>
  <c r="H2063" i="8" a="1"/>
  <c r="H2063" i="8"/>
  <c r="J2063" i="8" a="1"/>
  <c r="J2063" i="8" s="1"/>
  <c r="N2063" i="8" s="1"/>
  <c r="G2064" i="8" a="1"/>
  <c r="G2064" i="8"/>
  <c r="H2064" i="8" a="1"/>
  <c r="H2064" i="8" s="1"/>
  <c r="J2064" i="8" a="1"/>
  <c r="J2064" i="8" s="1"/>
  <c r="N2064" i="8" s="1"/>
  <c r="G2065" i="8" a="1"/>
  <c r="G2065" i="8" s="1"/>
  <c r="I2065" i="8" s="1" a="1"/>
  <c r="I2065" i="8" s="1"/>
  <c r="K2065" i="8" s="1"/>
  <c r="H2065" i="8" a="1"/>
  <c r="H2065" i="8"/>
  <c r="M2065" i="8" s="1"/>
  <c r="J2065" i="8" a="1"/>
  <c r="J2065" i="8" s="1"/>
  <c r="N2065" i="8"/>
  <c r="O2065" i="8" a="1"/>
  <c r="O2065" i="8" s="1"/>
  <c r="G2066" i="8" a="1"/>
  <c r="G2066" i="8" s="1"/>
  <c r="H2066" i="8" a="1"/>
  <c r="H2066" i="8" s="1"/>
  <c r="J2066" i="8" a="1"/>
  <c r="J2066" i="8" s="1"/>
  <c r="N2066" i="8" s="1"/>
  <c r="G2067" i="8" a="1"/>
  <c r="G2067" i="8" s="1"/>
  <c r="H2067" i="8" a="1"/>
  <c r="H2067" i="8" s="1"/>
  <c r="J2067" i="8" a="1"/>
  <c r="J2067" i="8" s="1"/>
  <c r="N2067" i="8" s="1"/>
  <c r="G2068" i="8" a="1"/>
  <c r="G2068" i="8" s="1"/>
  <c r="H2068" i="8" a="1"/>
  <c r="H2068" i="8" s="1"/>
  <c r="J2068" i="8" a="1"/>
  <c r="J2068" i="8"/>
  <c r="N2068" i="8" s="1"/>
  <c r="G2069" i="8" a="1"/>
  <c r="G2069" i="8" s="1"/>
  <c r="H2069" i="8" a="1"/>
  <c r="H2069" i="8" s="1"/>
  <c r="O2069" i="8" s="1" a="1"/>
  <c r="O2069" i="8" s="1"/>
  <c r="J2069" i="8" a="1"/>
  <c r="J2069" i="8" s="1"/>
  <c r="N2069" i="8" s="1"/>
  <c r="G2070" i="8" a="1"/>
  <c r="G2070" i="8" s="1"/>
  <c r="H2070" i="8" a="1"/>
  <c r="H2070" i="8" s="1"/>
  <c r="J2070" i="8" a="1"/>
  <c r="J2070" i="8" s="1"/>
  <c r="N2070" i="8" s="1"/>
  <c r="G2071" i="8" a="1"/>
  <c r="G2071" i="8" s="1"/>
  <c r="H2071" i="8" a="1"/>
  <c r="H2071" i="8"/>
  <c r="O2071" i="8" s="1" a="1"/>
  <c r="O2071" i="8" s="1"/>
  <c r="J2071" i="8" a="1"/>
  <c r="J2071" i="8"/>
  <c r="N2071" i="8" s="1"/>
  <c r="G2072" i="8" a="1"/>
  <c r="G2072" i="8" s="1"/>
  <c r="I2072" i="8" s="1" a="1"/>
  <c r="I2072" i="8" s="1"/>
  <c r="K2072" i="8" s="1"/>
  <c r="H2072" i="8" a="1"/>
  <c r="H2072" i="8" s="1"/>
  <c r="M2072" i="8" s="1"/>
  <c r="J2072" i="8" a="1"/>
  <c r="J2072" i="8"/>
  <c r="N2072" i="8" s="1"/>
  <c r="O2072" i="8" a="1"/>
  <c r="O2072" i="8" s="1"/>
  <c r="G2073" i="8" a="1"/>
  <c r="G2073" i="8" s="1"/>
  <c r="H2073" i="8" a="1"/>
  <c r="H2073" i="8" s="1"/>
  <c r="O2073" i="8" s="1" a="1"/>
  <c r="O2073" i="8" s="1"/>
  <c r="J2073" i="8" a="1"/>
  <c r="J2073" i="8" s="1"/>
  <c r="N2073" i="8" s="1"/>
  <c r="M2073" i="8"/>
  <c r="G2074" i="8" a="1"/>
  <c r="G2074" i="8" s="1"/>
  <c r="H2074" i="8" a="1"/>
  <c r="H2074" i="8" s="1"/>
  <c r="M2074" i="8" s="1"/>
  <c r="J2074" i="8" a="1"/>
  <c r="J2074" i="8" s="1"/>
  <c r="N2074" i="8" s="1"/>
  <c r="G2075" i="8" a="1"/>
  <c r="G2075" i="8"/>
  <c r="H2075" i="8" a="1"/>
  <c r="H2075" i="8" s="1"/>
  <c r="O2075" i="8" s="1" a="1"/>
  <c r="O2075" i="8" s="1"/>
  <c r="J2075" i="8" a="1"/>
  <c r="J2075" i="8" s="1"/>
  <c r="N2075" i="8"/>
  <c r="G2076" i="8" a="1"/>
  <c r="G2076" i="8" s="1"/>
  <c r="H2076" i="8" a="1"/>
  <c r="H2076" i="8" s="1"/>
  <c r="J2076" i="8" a="1"/>
  <c r="J2076" i="8" s="1"/>
  <c r="N2076" i="8"/>
  <c r="G2077" i="8" a="1"/>
  <c r="G2077" i="8" s="1"/>
  <c r="H2077" i="8" a="1"/>
  <c r="H2077" i="8"/>
  <c r="J2077" i="8" a="1"/>
  <c r="J2077" i="8" s="1"/>
  <c r="N2077" i="8"/>
  <c r="G2078" i="8" a="1"/>
  <c r="G2078" i="8"/>
  <c r="H2078" i="8" a="1"/>
  <c r="H2078" i="8" s="1"/>
  <c r="J2078" i="8" a="1"/>
  <c r="J2078" i="8" s="1"/>
  <c r="N2078" i="8" s="1"/>
  <c r="G2079" i="8" a="1"/>
  <c r="G2079" i="8"/>
  <c r="H2079" i="8" a="1"/>
  <c r="H2079" i="8" s="1"/>
  <c r="M2079" i="8" s="1"/>
  <c r="J2079" i="8" a="1"/>
  <c r="J2079" i="8" s="1"/>
  <c r="N2079" i="8" s="1"/>
  <c r="G2080" i="8" a="1"/>
  <c r="G2080" i="8" s="1"/>
  <c r="I2080" i="8" s="1" a="1"/>
  <c r="I2080" i="8" s="1"/>
  <c r="K2080" i="8" s="1"/>
  <c r="H2080" i="8" a="1"/>
  <c r="H2080" i="8" s="1"/>
  <c r="O2080" i="8" s="1" a="1"/>
  <c r="O2080" i="8" s="1"/>
  <c r="J2080" i="8" a="1"/>
  <c r="J2080" i="8" s="1"/>
  <c r="N2080" i="8" s="1"/>
  <c r="G2081" i="8" a="1"/>
  <c r="G2081" i="8" s="1"/>
  <c r="L2081" i="8" s="1"/>
  <c r="H2081" i="8" a="1"/>
  <c r="H2081" i="8" s="1"/>
  <c r="O2081" i="8" s="1" a="1"/>
  <c r="O2081" i="8" s="1"/>
  <c r="J2081" i="8" a="1"/>
  <c r="J2081" i="8" s="1"/>
  <c r="N2081" i="8" s="1"/>
  <c r="G2082" i="8" a="1"/>
  <c r="G2082" i="8" s="1"/>
  <c r="H2082" i="8" a="1"/>
  <c r="H2082" i="8"/>
  <c r="J2082" i="8" a="1"/>
  <c r="J2082" i="8" s="1"/>
  <c r="N2082" i="8" s="1"/>
  <c r="G2083" i="8" a="1"/>
  <c r="G2083" i="8"/>
  <c r="H2083" i="8" a="1"/>
  <c r="H2083" i="8" s="1"/>
  <c r="J2083" i="8" a="1"/>
  <c r="J2083" i="8"/>
  <c r="N2083" i="8" s="1"/>
  <c r="M2083" i="8"/>
  <c r="O2083" i="8" a="1"/>
  <c r="O2083" i="8" s="1"/>
  <c r="G2084" i="8" a="1"/>
  <c r="G2084" i="8"/>
  <c r="I2084" i="8" s="1" a="1"/>
  <c r="I2084" i="8" s="1"/>
  <c r="K2084" i="8" s="1"/>
  <c r="H2084" i="8" a="1"/>
  <c r="H2084" i="8" s="1"/>
  <c r="O2084" i="8" s="1" a="1"/>
  <c r="O2084" i="8" s="1"/>
  <c r="J2084" i="8" a="1"/>
  <c r="J2084" i="8"/>
  <c r="N2084" i="8" s="1"/>
  <c r="M2084" i="8"/>
  <c r="G2085" i="8" a="1"/>
  <c r="G2085" i="8"/>
  <c r="L2085" i="8" s="1"/>
  <c r="H2085" i="8" a="1"/>
  <c r="H2085" i="8" s="1"/>
  <c r="J2085" i="8" a="1"/>
  <c r="J2085" i="8" s="1"/>
  <c r="N2085" i="8" s="1"/>
  <c r="G2086" i="8" a="1"/>
  <c r="G2086" i="8" s="1"/>
  <c r="I2086" i="8" s="1" a="1"/>
  <c r="I2086" i="8" s="1"/>
  <c r="K2086" i="8" s="1"/>
  <c r="H2086" i="8" a="1"/>
  <c r="H2086" i="8"/>
  <c r="J2086" i="8" a="1"/>
  <c r="J2086" i="8" s="1"/>
  <c r="N2086" i="8"/>
  <c r="G2087" i="8" a="1"/>
  <c r="G2087" i="8"/>
  <c r="H2087" i="8" a="1"/>
  <c r="H2087" i="8"/>
  <c r="J2087" i="8" a="1"/>
  <c r="J2087" i="8" s="1"/>
  <c r="N2087" i="8" s="1"/>
  <c r="G2088" i="8" a="1"/>
  <c r="G2088" i="8" s="1"/>
  <c r="H2088" i="8" a="1"/>
  <c r="H2088" i="8" s="1"/>
  <c r="I2088" i="8" a="1"/>
  <c r="I2088" i="8" s="1"/>
  <c r="K2088" i="8" s="1"/>
  <c r="J2088" i="8" a="1"/>
  <c r="J2088" i="8"/>
  <c r="N2088" i="8" s="1"/>
  <c r="L2088" i="8"/>
  <c r="G2089" i="8" a="1"/>
  <c r="G2089" i="8" s="1"/>
  <c r="H2089" i="8" a="1"/>
  <c r="H2089" i="8" s="1"/>
  <c r="M2089" i="8" s="1"/>
  <c r="J2089" i="8" a="1"/>
  <c r="J2089" i="8" s="1"/>
  <c r="N2089" i="8"/>
  <c r="O2089" i="8" a="1"/>
  <c r="O2089" i="8"/>
  <c r="G2090" i="8" a="1"/>
  <c r="G2090" i="8"/>
  <c r="I2090" i="8" s="1" a="1"/>
  <c r="I2090" i="8" s="1"/>
  <c r="K2090" i="8" s="1"/>
  <c r="H2090" i="8" a="1"/>
  <c r="H2090" i="8" s="1"/>
  <c r="M2090" i="8" s="1"/>
  <c r="J2090" i="8" a="1"/>
  <c r="J2090" i="8" s="1"/>
  <c r="L2090" i="8"/>
  <c r="N2090" i="8"/>
  <c r="O2090" i="8" a="1"/>
  <c r="O2090" i="8" s="1"/>
  <c r="G2091" i="8" a="1"/>
  <c r="G2091" i="8" s="1"/>
  <c r="I2091" i="8" s="1" a="1"/>
  <c r="I2091" i="8" s="1"/>
  <c r="K2091" i="8" s="1"/>
  <c r="H2091" i="8" a="1"/>
  <c r="H2091" i="8" s="1"/>
  <c r="J2091" i="8" a="1"/>
  <c r="J2091" i="8" s="1"/>
  <c r="N2091" i="8" s="1"/>
  <c r="G2092" i="8" a="1"/>
  <c r="G2092" i="8" s="1"/>
  <c r="L2092" i="8" s="1"/>
  <c r="H2092" i="8" a="1"/>
  <c r="H2092" i="8" s="1"/>
  <c r="J2092" i="8" a="1"/>
  <c r="J2092" i="8" s="1"/>
  <c r="N2092" i="8" s="1"/>
  <c r="G2093" i="8" a="1"/>
  <c r="G2093" i="8" s="1"/>
  <c r="H2093" i="8" a="1"/>
  <c r="H2093" i="8" s="1"/>
  <c r="O2093" i="8" s="1" a="1"/>
  <c r="O2093" i="8" s="1"/>
  <c r="J2093" i="8" a="1"/>
  <c r="J2093" i="8" s="1"/>
  <c r="N2093" i="8" s="1"/>
  <c r="G2094" i="8" a="1"/>
  <c r="G2094" i="8"/>
  <c r="I2094" i="8" s="1" a="1"/>
  <c r="I2094" i="8" s="1"/>
  <c r="K2094" i="8" s="1"/>
  <c r="H2094" i="8" a="1"/>
  <c r="H2094" i="8" s="1"/>
  <c r="M2094" i="8" s="1"/>
  <c r="J2094" i="8" a="1"/>
  <c r="J2094" i="8"/>
  <c r="N2094" i="8"/>
  <c r="O2094" i="8" a="1"/>
  <c r="O2094" i="8" s="1"/>
  <c r="G2095" i="8" a="1"/>
  <c r="G2095" i="8" s="1"/>
  <c r="H2095" i="8" a="1"/>
  <c r="H2095" i="8" s="1"/>
  <c r="O2095" i="8" s="1" a="1"/>
  <c r="O2095" i="8" s="1"/>
  <c r="J2095" i="8" a="1"/>
  <c r="J2095" i="8" s="1"/>
  <c r="N2095" i="8" s="1"/>
  <c r="M2095" i="8"/>
  <c r="G2096" i="8" a="1"/>
  <c r="G2096" i="8"/>
  <c r="H2096" i="8" a="1"/>
  <c r="H2096" i="8"/>
  <c r="J2096" i="8" a="1"/>
  <c r="J2096" i="8" s="1"/>
  <c r="N2096" i="8" s="1"/>
  <c r="G2097" i="8" a="1"/>
  <c r="G2097" i="8"/>
  <c r="H2097" i="8" a="1"/>
  <c r="H2097" i="8" s="1"/>
  <c r="O2097" i="8" s="1" a="1"/>
  <c r="O2097" i="8" s="1"/>
  <c r="J2097" i="8" a="1"/>
  <c r="J2097" i="8" s="1"/>
  <c r="N2097" i="8" s="1"/>
  <c r="G2098" i="8" a="1"/>
  <c r="G2098" i="8" s="1"/>
  <c r="H2098" i="8" a="1"/>
  <c r="H2098" i="8"/>
  <c r="J2098" i="8" a="1"/>
  <c r="J2098" i="8" s="1"/>
  <c r="N2098" i="8"/>
  <c r="G2099" i="8" a="1"/>
  <c r="G2099" i="8" s="1"/>
  <c r="L2099" i="8" s="1"/>
  <c r="H2099" i="8" a="1"/>
  <c r="H2099" i="8" s="1"/>
  <c r="J2099" i="8" a="1"/>
  <c r="J2099" i="8"/>
  <c r="N2099" i="8" s="1"/>
  <c r="G2100" i="8" a="1"/>
  <c r="G2100" i="8" s="1"/>
  <c r="L2100" i="8" s="1"/>
  <c r="H2100" i="8" a="1"/>
  <c r="H2100" i="8" s="1"/>
  <c r="I2100" i="8" a="1"/>
  <c r="I2100" i="8" s="1"/>
  <c r="K2100" i="8" s="1"/>
  <c r="J2100" i="8" a="1"/>
  <c r="J2100" i="8" s="1"/>
  <c r="N2100" i="8"/>
  <c r="G2101" i="8" a="1"/>
  <c r="G2101" i="8" s="1"/>
  <c r="I2101" i="8" s="1" a="1"/>
  <c r="I2101" i="8" s="1"/>
  <c r="K2101" i="8" s="1"/>
  <c r="H2101" i="8" a="1"/>
  <c r="H2101" i="8" s="1"/>
  <c r="O2101" i="8" s="1" a="1"/>
  <c r="O2101" i="8" s="1"/>
  <c r="J2101" i="8" a="1"/>
  <c r="J2101" i="8" s="1"/>
  <c r="M2101" i="8"/>
  <c r="N2101" i="8"/>
  <c r="G2102" i="8" a="1"/>
  <c r="G2102" i="8" s="1"/>
  <c r="I2102" i="8" s="1" a="1"/>
  <c r="I2102" i="8" s="1"/>
  <c r="K2102" i="8" s="1"/>
  <c r="H2102" i="8" a="1"/>
  <c r="H2102" i="8" s="1"/>
  <c r="O2102" i="8" s="1" a="1"/>
  <c r="O2102" i="8" s="1"/>
  <c r="J2102" i="8" a="1"/>
  <c r="J2102" i="8"/>
  <c r="N2102" i="8" s="1"/>
  <c r="G2103" i="8" a="1"/>
  <c r="G2103" i="8" s="1"/>
  <c r="L2103" i="8" s="1"/>
  <c r="H2103" i="8" a="1"/>
  <c r="H2103" i="8" s="1"/>
  <c r="J2103" i="8" a="1"/>
  <c r="J2103" i="8" s="1"/>
  <c r="N2103" i="8" s="1"/>
  <c r="G2104" i="8" a="1"/>
  <c r="G2104" i="8" s="1"/>
  <c r="H2104" i="8" a="1"/>
  <c r="H2104" i="8" s="1"/>
  <c r="J2104" i="8" a="1"/>
  <c r="J2104" i="8" s="1"/>
  <c r="N2104" i="8"/>
  <c r="G2105" i="8" a="1"/>
  <c r="G2105" i="8"/>
  <c r="H2105" i="8" a="1"/>
  <c r="H2105" i="8" s="1"/>
  <c r="M2105" i="8" s="1"/>
  <c r="J2105" i="8" a="1"/>
  <c r="J2105" i="8"/>
  <c r="N2105" i="8" s="1"/>
  <c r="O2105" i="8" a="1"/>
  <c r="O2105" i="8" s="1"/>
  <c r="G2106" i="8" a="1"/>
  <c r="G2106" i="8"/>
  <c r="H2106" i="8" a="1"/>
  <c r="H2106" i="8" s="1"/>
  <c r="J2106" i="8" a="1"/>
  <c r="J2106" i="8" s="1"/>
  <c r="N2106" i="8" s="1"/>
  <c r="G2107" i="8" a="1"/>
  <c r="G2107" i="8" s="1"/>
  <c r="H2107" i="8" a="1"/>
  <c r="H2107" i="8" s="1"/>
  <c r="J2107" i="8" a="1"/>
  <c r="J2107" i="8" s="1"/>
  <c r="N2107" i="8" s="1"/>
  <c r="G2108" i="8" a="1"/>
  <c r="G2108" i="8" s="1"/>
  <c r="I2108" i="8" s="1" a="1"/>
  <c r="I2108" i="8" s="1"/>
  <c r="K2108" i="8" s="1"/>
  <c r="H2108" i="8" a="1"/>
  <c r="H2108" i="8" s="1"/>
  <c r="M2108" i="8" s="1"/>
  <c r="J2108" i="8" a="1"/>
  <c r="J2108" i="8" s="1"/>
  <c r="N2108" i="8" s="1"/>
  <c r="L2108" i="8"/>
  <c r="G2109" i="8" a="1"/>
  <c r="G2109" i="8" s="1"/>
  <c r="I2109" i="8" s="1" a="1"/>
  <c r="I2109" i="8" s="1"/>
  <c r="K2109" i="8" s="1"/>
  <c r="H2109" i="8" a="1"/>
  <c r="H2109" i="8"/>
  <c r="J2109" i="8" a="1"/>
  <c r="J2109" i="8" s="1"/>
  <c r="N2109" i="8" s="1"/>
  <c r="L2109" i="8"/>
  <c r="G2110" i="8" a="1"/>
  <c r="G2110" i="8" s="1"/>
  <c r="H2110" i="8" a="1"/>
  <c r="H2110" i="8" s="1"/>
  <c r="J2110" i="8" a="1"/>
  <c r="J2110" i="8" s="1"/>
  <c r="N2110" i="8"/>
  <c r="G2111" i="8" a="1"/>
  <c r="G2111" i="8"/>
  <c r="H2111" i="8" a="1"/>
  <c r="H2111" i="8" s="1"/>
  <c r="J2111" i="8" a="1"/>
  <c r="J2111" i="8" s="1"/>
  <c r="N2111" i="8" s="1"/>
  <c r="G2112" i="8" a="1"/>
  <c r="G2112" i="8" s="1"/>
  <c r="I2112" i="8" s="1" a="1"/>
  <c r="I2112" i="8" s="1"/>
  <c r="K2112" i="8" s="1"/>
  <c r="H2112" i="8" a="1"/>
  <c r="H2112" i="8" s="1"/>
  <c r="J2112" i="8" a="1"/>
  <c r="J2112" i="8" s="1"/>
  <c r="N2112" i="8" s="1"/>
  <c r="G2113" i="8" a="1"/>
  <c r="G2113" i="8" s="1"/>
  <c r="I2113" i="8" s="1" a="1"/>
  <c r="I2113" i="8" s="1"/>
  <c r="K2113" i="8" s="1"/>
  <c r="H2113" i="8" a="1"/>
  <c r="H2113" i="8" s="1"/>
  <c r="J2113" i="8" a="1"/>
  <c r="J2113" i="8" s="1"/>
  <c r="N2113" i="8" s="1"/>
  <c r="L2113" i="8"/>
  <c r="G2114" i="8" a="1"/>
  <c r="G2114" i="8" s="1"/>
  <c r="L2114" i="8" s="1"/>
  <c r="H2114" i="8" a="1"/>
  <c r="H2114" i="8" s="1"/>
  <c r="J2114" i="8" a="1"/>
  <c r="J2114" i="8" s="1"/>
  <c r="N2114" i="8" s="1"/>
  <c r="G2115" i="8" a="1"/>
  <c r="G2115" i="8" s="1"/>
  <c r="H2115" i="8" a="1"/>
  <c r="H2115" i="8" s="1"/>
  <c r="J2115" i="8" a="1"/>
  <c r="J2115" i="8"/>
  <c r="N2115" i="8"/>
  <c r="G2116" i="8" a="1"/>
  <c r="G2116" i="8" s="1"/>
  <c r="H2116" i="8" a="1"/>
  <c r="H2116" i="8" s="1"/>
  <c r="M2116" i="8" s="1"/>
  <c r="J2116" i="8" a="1"/>
  <c r="J2116" i="8" s="1"/>
  <c r="N2116" i="8" s="1"/>
  <c r="G2117" i="8" a="1"/>
  <c r="G2117" i="8"/>
  <c r="H2117" i="8" a="1"/>
  <c r="H2117" i="8" s="1"/>
  <c r="O2117" i="8" s="1" a="1"/>
  <c r="O2117" i="8" s="1"/>
  <c r="J2117" i="8" a="1"/>
  <c r="J2117" i="8"/>
  <c r="N2117" i="8" s="1"/>
  <c r="M2117" i="8"/>
  <c r="G2118" i="8" a="1"/>
  <c r="G2118" i="8" s="1"/>
  <c r="H2118" i="8" a="1"/>
  <c r="H2118" i="8" s="1"/>
  <c r="J2118" i="8" a="1"/>
  <c r="J2118" i="8" s="1"/>
  <c r="N2118" i="8" s="1"/>
  <c r="G2119" i="8" a="1"/>
  <c r="G2119" i="8" s="1"/>
  <c r="H2119" i="8" a="1"/>
  <c r="H2119" i="8" s="1"/>
  <c r="J2119" i="8" a="1"/>
  <c r="J2119" i="8" s="1"/>
  <c r="N2119" i="8" s="1"/>
  <c r="G2120" i="8" a="1"/>
  <c r="G2120" i="8" s="1"/>
  <c r="H2120" i="8" a="1"/>
  <c r="H2120" i="8" s="1"/>
  <c r="J2120" i="8" a="1"/>
  <c r="J2120" i="8" s="1"/>
  <c r="N2120" i="8" s="1"/>
  <c r="G2121" i="8" a="1"/>
  <c r="G2121" i="8" s="1"/>
  <c r="L2121" i="8" s="1"/>
  <c r="H2121" i="8" a="1"/>
  <c r="H2121" i="8" s="1"/>
  <c r="I2121" i="8" a="1"/>
  <c r="I2121" i="8" s="1"/>
  <c r="K2121" i="8" s="1"/>
  <c r="J2121" i="8" a="1"/>
  <c r="J2121" i="8"/>
  <c r="N2121" i="8" s="1"/>
  <c r="G2122" i="8" a="1"/>
  <c r="G2122" i="8" s="1"/>
  <c r="L2122" i="8" s="1"/>
  <c r="H2122" i="8" a="1"/>
  <c r="H2122" i="8" s="1"/>
  <c r="J2122" i="8" a="1"/>
  <c r="J2122" i="8" s="1"/>
  <c r="N2122" i="8" s="1"/>
  <c r="G2123" i="8" a="1"/>
  <c r="G2123" i="8" s="1"/>
  <c r="I2123" i="8" s="1" a="1"/>
  <c r="I2123" i="8" s="1"/>
  <c r="K2123" i="8" s="1"/>
  <c r="H2123" i="8" a="1"/>
  <c r="H2123" i="8" s="1"/>
  <c r="J2123" i="8" a="1"/>
  <c r="J2123" i="8" s="1"/>
  <c r="N2123" i="8"/>
  <c r="G2124" i="8" a="1"/>
  <c r="G2124" i="8" s="1"/>
  <c r="H2124" i="8" a="1"/>
  <c r="H2124" i="8" s="1"/>
  <c r="J2124" i="8" a="1"/>
  <c r="J2124" i="8"/>
  <c r="N2124" i="8" s="1"/>
  <c r="G2125" i="8" a="1"/>
  <c r="G2125" i="8" s="1"/>
  <c r="L2125" i="8" s="1"/>
  <c r="H2125" i="8" a="1"/>
  <c r="H2125" i="8" s="1"/>
  <c r="J2125" i="8" a="1"/>
  <c r="J2125" i="8" s="1"/>
  <c r="N2125" i="8" s="1"/>
  <c r="G2126" i="8" a="1"/>
  <c r="G2126" i="8" s="1"/>
  <c r="H2126" i="8" a="1"/>
  <c r="H2126" i="8"/>
  <c r="J2126" i="8" a="1"/>
  <c r="J2126" i="8"/>
  <c r="N2126" i="8" s="1"/>
  <c r="G2127" i="8" a="1"/>
  <c r="G2127" i="8" s="1"/>
  <c r="I2127" i="8" s="1" a="1"/>
  <c r="I2127" i="8" s="1"/>
  <c r="K2127" i="8" s="1"/>
  <c r="H2127" i="8" a="1"/>
  <c r="H2127" i="8" s="1"/>
  <c r="O2127" i="8" s="1" a="1"/>
  <c r="O2127" i="8" s="1"/>
  <c r="J2127" i="8" a="1"/>
  <c r="J2127" i="8"/>
  <c r="N2127" i="8" s="1"/>
  <c r="G2128" i="8" a="1"/>
  <c r="G2128" i="8" s="1"/>
  <c r="H2128" i="8" a="1"/>
  <c r="H2128" i="8" s="1"/>
  <c r="O2128" i="8" s="1" a="1"/>
  <c r="O2128" i="8" s="1"/>
  <c r="J2128" i="8" a="1"/>
  <c r="J2128" i="8"/>
  <c r="N2128" i="8" s="1"/>
  <c r="M2128" i="8"/>
  <c r="G2129" i="8" a="1"/>
  <c r="G2129" i="8"/>
  <c r="L2129" i="8" s="1"/>
  <c r="H2129" i="8" a="1"/>
  <c r="H2129" i="8" s="1"/>
  <c r="M2129" i="8" s="1"/>
  <c r="I2129" i="8" a="1"/>
  <c r="I2129" i="8" s="1"/>
  <c r="K2129" i="8" s="1"/>
  <c r="J2129" i="8" a="1"/>
  <c r="J2129" i="8"/>
  <c r="N2129" i="8" s="1"/>
  <c r="G2130" i="8" a="1"/>
  <c r="G2130" i="8" s="1"/>
  <c r="H2130" i="8" a="1"/>
  <c r="H2130" i="8"/>
  <c r="M2130" i="8" s="1"/>
  <c r="J2130" i="8" a="1"/>
  <c r="J2130" i="8" s="1"/>
  <c r="N2130" i="8"/>
  <c r="G2131" i="8" a="1"/>
  <c r="G2131" i="8" s="1"/>
  <c r="H2131" i="8" a="1"/>
  <c r="H2131" i="8"/>
  <c r="J2131" i="8" a="1"/>
  <c r="J2131" i="8" s="1"/>
  <c r="N2131" i="8" s="1"/>
  <c r="G2132" i="8" a="1"/>
  <c r="G2132" i="8" s="1"/>
  <c r="H2132" i="8" a="1"/>
  <c r="H2132" i="8"/>
  <c r="J2132" i="8" a="1"/>
  <c r="J2132" i="8"/>
  <c r="N2132" i="8"/>
  <c r="G2133" i="8" a="1"/>
  <c r="G2133" i="8" s="1"/>
  <c r="H2133" i="8" a="1"/>
  <c r="H2133" i="8" s="1"/>
  <c r="J2133" i="8" a="1"/>
  <c r="J2133" i="8" s="1"/>
  <c r="N2133" i="8" s="1"/>
  <c r="G2134" i="8" a="1"/>
  <c r="G2134" i="8" s="1"/>
  <c r="I2134" i="8" s="1" a="1"/>
  <c r="I2134" i="8" s="1"/>
  <c r="K2134" i="8" s="1"/>
  <c r="H2134" i="8" a="1"/>
  <c r="H2134" i="8" s="1"/>
  <c r="J2134" i="8" a="1"/>
  <c r="J2134" i="8" s="1"/>
  <c r="N2134" i="8" s="1"/>
  <c r="L2134" i="8"/>
  <c r="M2134" i="8"/>
  <c r="G2135" i="8" a="1"/>
  <c r="G2135" i="8" s="1"/>
  <c r="H2135" i="8" a="1"/>
  <c r="H2135" i="8" s="1"/>
  <c r="J2135" i="8" a="1"/>
  <c r="J2135" i="8" s="1"/>
  <c r="N2135" i="8" s="1"/>
  <c r="G2136" i="8" a="1"/>
  <c r="G2136" i="8" s="1"/>
  <c r="L2136" i="8" s="1"/>
  <c r="H2136" i="8" a="1"/>
  <c r="H2136" i="8" s="1"/>
  <c r="I2136" i="8" a="1"/>
  <c r="I2136" i="8"/>
  <c r="K2136" i="8" s="1"/>
  <c r="J2136" i="8" a="1"/>
  <c r="J2136" i="8" s="1"/>
  <c r="N2136" i="8" s="1"/>
  <c r="M2136" i="8"/>
  <c r="G2137" i="8" a="1"/>
  <c r="G2137" i="8" s="1"/>
  <c r="H2137" i="8" a="1"/>
  <c r="H2137" i="8" s="1"/>
  <c r="J2137" i="8" a="1"/>
  <c r="J2137" i="8" s="1"/>
  <c r="N2137" i="8" s="1"/>
  <c r="G2138" i="8" a="1"/>
  <c r="G2138" i="8" s="1"/>
  <c r="I2138" i="8" s="1" a="1"/>
  <c r="I2138" i="8" s="1"/>
  <c r="K2138" i="8" s="1"/>
  <c r="H2138" i="8" a="1"/>
  <c r="H2138" i="8" s="1"/>
  <c r="J2138" i="8" a="1"/>
  <c r="J2138" i="8"/>
  <c r="N2138" i="8"/>
  <c r="G2139" i="8" a="1"/>
  <c r="G2139" i="8" s="1"/>
  <c r="H2139" i="8" a="1"/>
  <c r="H2139" i="8" s="1"/>
  <c r="M2139" i="8" s="1"/>
  <c r="J2139" i="8" a="1"/>
  <c r="J2139" i="8" s="1"/>
  <c r="N2139" i="8" s="1"/>
  <c r="G2140" i="8" a="1"/>
  <c r="G2140" i="8" s="1"/>
  <c r="L2140" i="8" s="1"/>
  <c r="H2140" i="8" a="1"/>
  <c r="H2140" i="8"/>
  <c r="I2140" i="8" a="1"/>
  <c r="I2140" i="8" s="1"/>
  <c r="K2140" i="8" s="1"/>
  <c r="J2140" i="8" a="1"/>
  <c r="J2140" i="8" s="1"/>
  <c r="N2140" i="8" s="1"/>
  <c r="G2141" i="8" a="1"/>
  <c r="G2141" i="8" s="1"/>
  <c r="H2141" i="8" a="1"/>
  <c r="H2141" i="8" s="1"/>
  <c r="M2141" i="8" s="1"/>
  <c r="J2141" i="8" a="1"/>
  <c r="J2141" i="8" s="1"/>
  <c r="N2141" i="8" s="1"/>
  <c r="G2142" i="8" a="1"/>
  <c r="G2142" i="8" s="1"/>
  <c r="I2142" i="8" s="1" a="1"/>
  <c r="I2142" i="8" s="1"/>
  <c r="K2142" i="8" s="1"/>
  <c r="H2142" i="8" a="1"/>
  <c r="H2142" i="8" s="1"/>
  <c r="O2142" i="8" s="1" a="1"/>
  <c r="O2142" i="8" s="1"/>
  <c r="J2142" i="8" a="1"/>
  <c r="J2142" i="8" s="1"/>
  <c r="L2142" i="8"/>
  <c r="N2142" i="8"/>
  <c r="G2143" i="8" a="1"/>
  <c r="G2143" i="8" s="1"/>
  <c r="H2143" i="8" a="1"/>
  <c r="H2143" i="8"/>
  <c r="J2143" i="8" a="1"/>
  <c r="J2143" i="8"/>
  <c r="N2143" i="8"/>
  <c r="G2144" i="8" a="1"/>
  <c r="G2144" i="8" s="1"/>
  <c r="H2144" i="8" a="1"/>
  <c r="H2144" i="8" s="1"/>
  <c r="M2144" i="8" s="1"/>
  <c r="J2144" i="8" a="1"/>
  <c r="J2144" i="8" s="1"/>
  <c r="N2144" i="8"/>
  <c r="G2145" i="8" a="1"/>
  <c r="G2145" i="8" s="1"/>
  <c r="H2145" i="8" a="1"/>
  <c r="H2145" i="8" s="1"/>
  <c r="J2145" i="8" a="1"/>
  <c r="J2145" i="8" s="1"/>
  <c r="N2145" i="8"/>
  <c r="G2146" i="8" a="1"/>
  <c r="G2146" i="8" s="1"/>
  <c r="I2146" i="8" s="1" a="1"/>
  <c r="I2146" i="8" s="1"/>
  <c r="K2146" i="8" s="1"/>
  <c r="H2146" i="8" a="1"/>
  <c r="H2146" i="8" s="1"/>
  <c r="J2146" i="8" a="1"/>
  <c r="J2146" i="8" s="1"/>
  <c r="N2146" i="8" s="1"/>
  <c r="G2147" i="8" a="1"/>
  <c r="G2147" i="8" s="1"/>
  <c r="L2147" i="8" s="1"/>
  <c r="H2147" i="8" a="1"/>
  <c r="H2147" i="8" s="1"/>
  <c r="M2147" i="8" s="1"/>
  <c r="J2147" i="8" a="1"/>
  <c r="J2147" i="8" s="1"/>
  <c r="N2147" i="8" s="1"/>
  <c r="G2148" i="8" a="1"/>
  <c r="G2148" i="8" s="1"/>
  <c r="H2148" i="8" a="1"/>
  <c r="H2148" i="8"/>
  <c r="O2148" i="8" s="1" a="1"/>
  <c r="O2148" i="8" s="1"/>
  <c r="J2148" i="8" a="1"/>
  <c r="J2148" i="8" s="1"/>
  <c r="N2148" i="8" s="1"/>
  <c r="M2148" i="8"/>
  <c r="G2149" i="8" a="1"/>
  <c r="G2149" i="8" s="1"/>
  <c r="I2149" i="8" s="1" a="1"/>
  <c r="I2149" i="8" s="1"/>
  <c r="K2149" i="8" s="1"/>
  <c r="H2149" i="8" a="1"/>
  <c r="H2149" i="8" s="1"/>
  <c r="J2149" i="8" a="1"/>
  <c r="J2149" i="8"/>
  <c r="N2149" i="8" s="1"/>
  <c r="M2149" i="8"/>
  <c r="G2150" i="8" a="1"/>
  <c r="G2150" i="8"/>
  <c r="H2150" i="8" a="1"/>
  <c r="H2150" i="8" s="1"/>
  <c r="M2150" i="8" s="1"/>
  <c r="J2150" i="8" a="1"/>
  <c r="J2150" i="8" s="1"/>
  <c r="N2150" i="8" s="1"/>
  <c r="O2150" i="8" a="1"/>
  <c r="O2150" i="8" s="1"/>
  <c r="G2151" i="8" a="1"/>
  <c r="G2151" i="8" s="1"/>
  <c r="H2151" i="8" a="1"/>
  <c r="H2151" i="8"/>
  <c r="J2151" i="8" a="1"/>
  <c r="J2151" i="8" s="1"/>
  <c r="N2151" i="8" s="1"/>
  <c r="G2152" i="8" a="1"/>
  <c r="G2152" i="8" s="1"/>
  <c r="H2152" i="8" a="1"/>
  <c r="H2152" i="8"/>
  <c r="J2152" i="8" a="1"/>
  <c r="J2152" i="8" s="1"/>
  <c r="N2152" i="8" s="1"/>
  <c r="G2153" i="8" a="1"/>
  <c r="G2153" i="8" s="1"/>
  <c r="I2153" i="8" s="1" a="1"/>
  <c r="I2153" i="8" s="1"/>
  <c r="K2153" i="8" s="1"/>
  <c r="H2153" i="8" a="1"/>
  <c r="H2153" i="8" s="1"/>
  <c r="J2153" i="8" a="1"/>
  <c r="J2153" i="8" s="1"/>
  <c r="N2153" i="8" s="1"/>
  <c r="L2153" i="8"/>
  <c r="G2154" i="8" a="1"/>
  <c r="G2154" i="8" s="1"/>
  <c r="H2154" i="8" a="1"/>
  <c r="H2154" i="8"/>
  <c r="I2154" i="8" a="1"/>
  <c r="I2154" i="8" s="1"/>
  <c r="J2154" i="8" a="1"/>
  <c r="J2154" i="8" s="1"/>
  <c r="N2154" i="8" s="1"/>
  <c r="K2154" i="8"/>
  <c r="L2154" i="8"/>
  <c r="G2155" i="8" a="1"/>
  <c r="G2155" i="8" s="1"/>
  <c r="H2155" i="8" a="1"/>
  <c r="H2155" i="8"/>
  <c r="J2155" i="8" a="1"/>
  <c r="J2155" i="8" s="1"/>
  <c r="N2155" i="8"/>
  <c r="G2156" i="8" a="1"/>
  <c r="G2156" i="8" s="1"/>
  <c r="H2156" i="8" a="1"/>
  <c r="H2156" i="8" s="1"/>
  <c r="M2156" i="8" s="1"/>
  <c r="J2156" i="8" a="1"/>
  <c r="J2156" i="8" s="1"/>
  <c r="N2156" i="8" s="1"/>
  <c r="G2157" i="8" a="1"/>
  <c r="G2157" i="8" s="1"/>
  <c r="I2157" i="8" s="1" a="1"/>
  <c r="I2157" i="8" s="1"/>
  <c r="K2157" i="8" s="1"/>
  <c r="H2157" i="8" a="1"/>
  <c r="H2157" i="8" s="1"/>
  <c r="O2157" i="8" s="1" a="1"/>
  <c r="O2157" i="8" s="1"/>
  <c r="J2157" i="8" a="1"/>
  <c r="J2157" i="8" s="1"/>
  <c r="M2157" i="8"/>
  <c r="N2157" i="8"/>
  <c r="G2158" i="8" a="1"/>
  <c r="G2158" i="8" s="1"/>
  <c r="H2158" i="8" a="1"/>
  <c r="H2158" i="8" s="1"/>
  <c r="J2158" i="8" a="1"/>
  <c r="J2158" i="8" s="1"/>
  <c r="N2158" i="8" s="1"/>
  <c r="G2159" i="8" a="1"/>
  <c r="G2159" i="8" s="1"/>
  <c r="H2159" i="8" a="1"/>
  <c r="H2159" i="8" s="1"/>
  <c r="J2159" i="8" a="1"/>
  <c r="J2159" i="8" s="1"/>
  <c r="N2159" i="8" s="1"/>
  <c r="M2159" i="8"/>
  <c r="O2159" i="8" a="1"/>
  <c r="O2159" i="8" s="1"/>
  <c r="G2160" i="8" a="1"/>
  <c r="G2160" i="8" s="1"/>
  <c r="H2160" i="8" a="1"/>
  <c r="H2160" i="8" s="1"/>
  <c r="O2160" i="8" s="1" a="1"/>
  <c r="O2160" i="8" s="1"/>
  <c r="J2160" i="8" a="1"/>
  <c r="J2160" i="8"/>
  <c r="M2160" i="8"/>
  <c r="N2160" i="8"/>
  <c r="G2161" i="8" a="1"/>
  <c r="G2161" i="8" s="1"/>
  <c r="H2161" i="8" a="1"/>
  <c r="H2161" i="8" s="1"/>
  <c r="J2161" i="8" a="1"/>
  <c r="J2161" i="8"/>
  <c r="N2161" i="8" s="1"/>
  <c r="G2162" i="8" a="1"/>
  <c r="G2162" i="8"/>
  <c r="I2162" i="8" s="1" a="1"/>
  <c r="I2162" i="8" s="1"/>
  <c r="K2162" i="8" s="1"/>
  <c r="H2162" i="8" a="1"/>
  <c r="H2162" i="8"/>
  <c r="J2162" i="8" a="1"/>
  <c r="J2162" i="8" s="1"/>
  <c r="N2162" i="8" s="1"/>
  <c r="G2163" i="8" a="1"/>
  <c r="G2163" i="8" s="1"/>
  <c r="H2163" i="8" a="1"/>
  <c r="H2163" i="8" s="1"/>
  <c r="J2163" i="8" a="1"/>
  <c r="J2163" i="8" s="1"/>
  <c r="N2163" i="8"/>
  <c r="G2164" i="8" a="1"/>
  <c r="G2164" i="8" s="1"/>
  <c r="H2164" i="8" a="1"/>
  <c r="H2164" i="8" s="1"/>
  <c r="J2164" i="8" a="1"/>
  <c r="J2164" i="8" s="1"/>
  <c r="N2164" i="8" s="1"/>
  <c r="G2165" i="8" a="1"/>
  <c r="G2165" i="8" s="1"/>
  <c r="H2165" i="8" a="1"/>
  <c r="H2165" i="8"/>
  <c r="J2165" i="8" a="1"/>
  <c r="J2165" i="8"/>
  <c r="N2165" i="8" s="1"/>
  <c r="G2166" i="8" a="1"/>
  <c r="G2166" i="8" s="1"/>
  <c r="H2166" i="8" a="1"/>
  <c r="H2166" i="8" s="1"/>
  <c r="J2166" i="8" a="1"/>
  <c r="J2166" i="8" s="1"/>
  <c r="N2166" i="8" s="1"/>
  <c r="G2167" i="8" a="1"/>
  <c r="G2167" i="8" s="1"/>
  <c r="H2167" i="8" a="1"/>
  <c r="H2167" i="8"/>
  <c r="O2167" i="8" s="1" a="1"/>
  <c r="O2167" i="8" s="1"/>
  <c r="J2167" i="8" a="1"/>
  <c r="J2167" i="8" s="1"/>
  <c r="M2167" i="8"/>
  <c r="N2167" i="8"/>
  <c r="G2168" i="8" a="1"/>
  <c r="G2168" i="8" s="1"/>
  <c r="H2168" i="8" a="1"/>
  <c r="H2168" i="8" s="1"/>
  <c r="J2168" i="8" a="1"/>
  <c r="J2168" i="8" s="1"/>
  <c r="N2168" i="8"/>
  <c r="G2169" i="8" a="1"/>
  <c r="G2169" i="8" s="1"/>
  <c r="L2169" i="8" s="1"/>
  <c r="H2169" i="8" a="1"/>
  <c r="H2169" i="8" s="1"/>
  <c r="O2169" i="8" s="1" a="1"/>
  <c r="O2169" i="8" s="1"/>
  <c r="J2169" i="8" a="1"/>
  <c r="J2169" i="8"/>
  <c r="N2169" i="8" s="1"/>
  <c r="M2169" i="8"/>
  <c r="G2170" i="8" a="1"/>
  <c r="G2170" i="8"/>
  <c r="H2170" i="8" a="1"/>
  <c r="H2170" i="8" s="1"/>
  <c r="J2170" i="8" a="1"/>
  <c r="J2170" i="8" s="1"/>
  <c r="N2170" i="8" s="1"/>
  <c r="G2171" i="8" a="1"/>
  <c r="G2171" i="8" s="1"/>
  <c r="H2171" i="8" a="1"/>
  <c r="H2171" i="8"/>
  <c r="J2171" i="8" a="1"/>
  <c r="J2171" i="8" s="1"/>
  <c r="N2171" i="8" s="1"/>
  <c r="G2172" i="8" a="1"/>
  <c r="G2172" i="8"/>
  <c r="H2172" i="8" a="1"/>
  <c r="H2172" i="8" s="1"/>
  <c r="J2172" i="8" a="1"/>
  <c r="J2172" i="8" s="1"/>
  <c r="N2172" i="8" s="1"/>
  <c r="G2173" i="8" a="1"/>
  <c r="G2173" i="8"/>
  <c r="L2173" i="8" s="1"/>
  <c r="H2173" i="8" a="1"/>
  <c r="H2173" i="8" s="1"/>
  <c r="I2173" i="8" a="1"/>
  <c r="I2173" i="8" s="1"/>
  <c r="K2173" i="8" s="1"/>
  <c r="J2173" i="8" a="1"/>
  <c r="J2173" i="8" s="1"/>
  <c r="N2173" i="8" s="1"/>
  <c r="G2174" i="8" a="1"/>
  <c r="G2174" i="8"/>
  <c r="L2174" i="8" s="1"/>
  <c r="H2174" i="8" a="1"/>
  <c r="H2174" i="8"/>
  <c r="I2174" i="8" a="1"/>
  <c r="I2174" i="8" s="1"/>
  <c r="K2174" i="8" s="1"/>
  <c r="J2174" i="8" a="1"/>
  <c r="J2174" i="8" s="1"/>
  <c r="N2174" i="8" s="1"/>
  <c r="G2175" i="8" a="1"/>
  <c r="G2175" i="8" s="1"/>
  <c r="H2175" i="8" a="1"/>
  <c r="H2175" i="8" s="1"/>
  <c r="J2175" i="8" a="1"/>
  <c r="J2175" i="8"/>
  <c r="N2175" i="8" s="1"/>
  <c r="G2176" i="8" a="1"/>
  <c r="G2176" i="8" s="1"/>
  <c r="I2176" i="8" s="1" a="1"/>
  <c r="H2176" i="8" a="1"/>
  <c r="H2176" i="8"/>
  <c r="I2176" i="8"/>
  <c r="K2176" i="8" s="1"/>
  <c r="J2176" i="8" a="1"/>
  <c r="J2176" i="8" s="1"/>
  <c r="N2176" i="8" s="1"/>
  <c r="L2176" i="8"/>
  <c r="G2177" i="8" a="1"/>
  <c r="G2177" i="8"/>
  <c r="H2177" i="8" a="1"/>
  <c r="H2177" i="8" s="1"/>
  <c r="M2177" i="8" s="1"/>
  <c r="J2177" i="8" a="1"/>
  <c r="J2177" i="8"/>
  <c r="N2177" i="8" s="1"/>
  <c r="O2177" i="8" a="1"/>
  <c r="O2177" i="8" s="1"/>
  <c r="G2178" i="8" a="1"/>
  <c r="G2178" i="8" s="1"/>
  <c r="H2178" i="8" a="1"/>
  <c r="H2178" i="8"/>
  <c r="J2178" i="8" a="1"/>
  <c r="J2178" i="8" s="1"/>
  <c r="N2178" i="8"/>
  <c r="G2179" i="8" a="1"/>
  <c r="G2179" i="8"/>
  <c r="I2179" i="8" s="1" a="1"/>
  <c r="I2179" i="8" s="1"/>
  <c r="K2179" i="8" s="1"/>
  <c r="H2179" i="8" a="1"/>
  <c r="H2179" i="8" s="1"/>
  <c r="M2179" i="8" s="1"/>
  <c r="J2179" i="8" a="1"/>
  <c r="J2179" i="8"/>
  <c r="N2179" i="8" s="1"/>
  <c r="L2179" i="8"/>
  <c r="G2180" i="8" a="1"/>
  <c r="G2180" i="8" s="1"/>
  <c r="I2180" i="8" s="1" a="1"/>
  <c r="I2180" i="8" s="1"/>
  <c r="K2180" i="8" s="1"/>
  <c r="H2180" i="8" a="1"/>
  <c r="H2180" i="8" s="1"/>
  <c r="J2180" i="8" a="1"/>
  <c r="J2180" i="8"/>
  <c r="N2180" i="8" s="1"/>
  <c r="L2180" i="8"/>
  <c r="G2181" i="8" a="1"/>
  <c r="G2181" i="8" s="1"/>
  <c r="L2181" i="8" s="1"/>
  <c r="H2181" i="8" a="1"/>
  <c r="H2181" i="8"/>
  <c r="J2181" i="8" a="1"/>
  <c r="J2181" i="8"/>
  <c r="N2181" i="8" s="1"/>
  <c r="G2182" i="8" a="1"/>
  <c r="G2182" i="8" s="1"/>
  <c r="I2182" i="8" s="1" a="1"/>
  <c r="I2182" i="8" s="1"/>
  <c r="H2182" i="8" a="1"/>
  <c r="H2182" i="8"/>
  <c r="J2182" i="8" a="1"/>
  <c r="J2182" i="8"/>
  <c r="N2182" i="8" s="1"/>
  <c r="K2182" i="8"/>
  <c r="G2183" i="8" a="1"/>
  <c r="G2183" i="8"/>
  <c r="H2183" i="8" a="1"/>
  <c r="H2183" i="8" s="1"/>
  <c r="J2183" i="8" a="1"/>
  <c r="J2183" i="8" s="1"/>
  <c r="N2183" i="8" s="1"/>
  <c r="G2184" i="8" a="1"/>
  <c r="G2184" i="8"/>
  <c r="L2184" i="8" s="1"/>
  <c r="H2184" i="8" a="1"/>
  <c r="H2184" i="8"/>
  <c r="J2184" i="8" a="1"/>
  <c r="J2184" i="8" s="1"/>
  <c r="N2184" i="8" s="1"/>
  <c r="G2185" i="8" a="1"/>
  <c r="G2185" i="8" s="1"/>
  <c r="H2185" i="8" a="1"/>
  <c r="H2185" i="8" s="1"/>
  <c r="J2185" i="8" a="1"/>
  <c r="J2185" i="8" s="1"/>
  <c r="N2185" i="8"/>
  <c r="G2186" i="8" a="1"/>
  <c r="G2186" i="8"/>
  <c r="I2186" i="8" s="1" a="1"/>
  <c r="I2186" i="8" s="1"/>
  <c r="K2186" i="8" s="1"/>
  <c r="H2186" i="8" a="1"/>
  <c r="H2186" i="8" s="1"/>
  <c r="M2186" i="8" s="1"/>
  <c r="J2186" i="8" a="1"/>
  <c r="J2186" i="8"/>
  <c r="N2186" i="8" s="1"/>
  <c r="G2187" i="8" a="1"/>
  <c r="G2187" i="8" s="1"/>
  <c r="H2187" i="8" a="1"/>
  <c r="H2187" i="8" s="1"/>
  <c r="J2187" i="8" a="1"/>
  <c r="J2187" i="8"/>
  <c r="M2187" i="8"/>
  <c r="N2187" i="8"/>
  <c r="O2187" i="8" a="1"/>
  <c r="O2187" i="8" s="1"/>
  <c r="G2188" i="8" a="1"/>
  <c r="G2188" i="8" s="1"/>
  <c r="H2188" i="8" a="1"/>
  <c r="H2188" i="8" s="1"/>
  <c r="J2188" i="8" a="1"/>
  <c r="J2188" i="8"/>
  <c r="N2188" i="8" s="1"/>
  <c r="M2188" i="8"/>
  <c r="O2188" i="8" a="1"/>
  <c r="O2188" i="8" s="1"/>
  <c r="G2189" i="8" a="1"/>
  <c r="G2189" i="8"/>
  <c r="I2189" i="8" s="1" a="1"/>
  <c r="I2189" i="8" s="1"/>
  <c r="K2189" i="8" s="1"/>
  <c r="H2189" i="8" a="1"/>
  <c r="H2189" i="8" s="1"/>
  <c r="J2189" i="8" a="1"/>
  <c r="J2189" i="8"/>
  <c r="N2189" i="8" s="1"/>
  <c r="L2189" i="8"/>
  <c r="M2189" i="8"/>
  <c r="O2189" i="8" a="1"/>
  <c r="O2189" i="8" s="1"/>
  <c r="G2190" i="8" a="1"/>
  <c r="G2190" i="8"/>
  <c r="L2190" i="8" s="1"/>
  <c r="H2190" i="8" a="1"/>
  <c r="H2190" i="8" s="1"/>
  <c r="M2190" i="8" s="1"/>
  <c r="J2190" i="8" a="1"/>
  <c r="J2190" i="8"/>
  <c r="N2190" i="8" s="1"/>
  <c r="O2190" i="8" a="1"/>
  <c r="O2190" i="8" s="1"/>
  <c r="G2191" i="8" a="1"/>
  <c r="G2191" i="8"/>
  <c r="H2191" i="8" a="1"/>
  <c r="H2191" i="8"/>
  <c r="J2191" i="8" a="1"/>
  <c r="J2191" i="8"/>
  <c r="N2191" i="8" s="1"/>
  <c r="G2192" i="8" a="1"/>
  <c r="G2192" i="8" s="1"/>
  <c r="H2192" i="8" a="1"/>
  <c r="H2192" i="8" s="1"/>
  <c r="J2192" i="8" a="1"/>
  <c r="J2192" i="8" s="1"/>
  <c r="N2192" i="8" s="1"/>
  <c r="G2193" i="8" a="1"/>
  <c r="G2193" i="8" s="1"/>
  <c r="H2193" i="8" a="1"/>
  <c r="H2193" i="8" s="1"/>
  <c r="J2193" i="8" a="1"/>
  <c r="J2193" i="8" s="1"/>
  <c r="N2193" i="8" s="1"/>
  <c r="G2194" i="8" a="1"/>
  <c r="G2194" i="8"/>
  <c r="H2194" i="8" a="1"/>
  <c r="H2194" i="8" s="1"/>
  <c r="M2194" i="8" s="1"/>
  <c r="J2194" i="8" a="1"/>
  <c r="J2194" i="8" s="1"/>
  <c r="N2194" i="8" s="1"/>
  <c r="G2195" i="8" a="1"/>
  <c r="G2195" i="8" s="1"/>
  <c r="I2195" i="8" s="1" a="1"/>
  <c r="H2195" i="8" a="1"/>
  <c r="H2195" i="8" s="1"/>
  <c r="O2195" i="8" s="1" a="1"/>
  <c r="I2195" i="8"/>
  <c r="K2195" i="8" s="1"/>
  <c r="J2195" i="8" a="1"/>
  <c r="J2195" i="8" s="1"/>
  <c r="N2195" i="8" s="1"/>
  <c r="L2195" i="8"/>
  <c r="M2195" i="8"/>
  <c r="O2195" i="8"/>
  <c r="G2196" i="8" a="1"/>
  <c r="G2196" i="8" s="1"/>
  <c r="H2196" i="8" a="1"/>
  <c r="H2196" i="8" s="1"/>
  <c r="M2196" i="8" s="1"/>
  <c r="J2196" i="8" a="1"/>
  <c r="J2196" i="8" s="1"/>
  <c r="N2196" i="8" s="1"/>
  <c r="G2197" i="8" a="1"/>
  <c r="G2197" i="8" s="1"/>
  <c r="H2197" i="8" a="1"/>
  <c r="H2197" i="8" s="1"/>
  <c r="O2197" i="8" s="1" a="1"/>
  <c r="O2197" i="8" s="1"/>
  <c r="J2197" i="8" a="1"/>
  <c r="J2197" i="8" s="1"/>
  <c r="N2197" i="8" s="1"/>
  <c r="G2198" i="8" a="1"/>
  <c r="G2198" i="8" s="1"/>
  <c r="H2198" i="8" a="1"/>
  <c r="H2198" i="8" s="1"/>
  <c r="M2198" i="8" s="1"/>
  <c r="J2198" i="8" a="1"/>
  <c r="J2198" i="8"/>
  <c r="N2198" i="8"/>
  <c r="O2198" i="8" a="1"/>
  <c r="O2198" i="8"/>
  <c r="G2199" i="8" a="1"/>
  <c r="G2199" i="8" s="1"/>
  <c r="H2199" i="8" a="1"/>
  <c r="H2199" i="8" s="1"/>
  <c r="M2199" i="8" s="1"/>
  <c r="J2199" i="8" a="1"/>
  <c r="J2199" i="8"/>
  <c r="N2199" i="8" s="1"/>
  <c r="O2199" i="8" a="1"/>
  <c r="O2199" i="8" s="1"/>
  <c r="G2200" i="8" a="1"/>
  <c r="G2200" i="8"/>
  <c r="H2200" i="8" a="1"/>
  <c r="H2200" i="8" s="1"/>
  <c r="O2200" i="8" s="1" a="1"/>
  <c r="O2200" i="8" s="1"/>
  <c r="J2200" i="8" a="1"/>
  <c r="J2200" i="8"/>
  <c r="N2200" i="8" s="1"/>
  <c r="M2200" i="8"/>
  <c r="G2201" i="8" a="1"/>
  <c r="G2201" i="8" s="1"/>
  <c r="H2201" i="8" a="1"/>
  <c r="H2201" i="8" s="1"/>
  <c r="J2201" i="8" a="1"/>
  <c r="J2201" i="8" s="1"/>
  <c r="N2201" i="8" s="1"/>
  <c r="G2202" i="8" a="1"/>
  <c r="G2202" i="8" s="1"/>
  <c r="H2202" i="8" a="1"/>
  <c r="H2202" i="8"/>
  <c r="J2202" i="8" a="1"/>
  <c r="J2202" i="8"/>
  <c r="N2202" i="8" s="1"/>
  <c r="G2203" i="8" a="1"/>
  <c r="G2203" i="8"/>
  <c r="H2203" i="8" a="1"/>
  <c r="H2203" i="8" s="1"/>
  <c r="I2203" i="8" a="1"/>
  <c r="I2203" i="8" s="1"/>
  <c r="K2203" i="8" s="1"/>
  <c r="J2203" i="8" a="1"/>
  <c r="J2203" i="8"/>
  <c r="N2203" i="8" s="1"/>
  <c r="L2203" i="8"/>
  <c r="G2204" i="8" a="1"/>
  <c r="G2204" i="8"/>
  <c r="H2204" i="8" a="1"/>
  <c r="H2204" i="8"/>
  <c r="M2204" i="8" s="1"/>
  <c r="I2204" i="8" a="1"/>
  <c r="I2204" i="8" s="1"/>
  <c r="K2204" i="8" s="1"/>
  <c r="J2204" i="8" a="1"/>
  <c r="J2204" i="8" s="1"/>
  <c r="N2204" i="8" s="1"/>
  <c r="L2204" i="8"/>
  <c r="G2205" i="8" a="1"/>
  <c r="G2205" i="8"/>
  <c r="I2205" i="8" s="1" a="1"/>
  <c r="I2205" i="8" s="1"/>
  <c r="K2205" i="8" s="1"/>
  <c r="H2205" i="8" a="1"/>
  <c r="H2205" i="8"/>
  <c r="M2205" i="8" s="1"/>
  <c r="J2205" i="8" a="1"/>
  <c r="J2205" i="8" s="1"/>
  <c r="N2205" i="8" s="1"/>
  <c r="L2205" i="8"/>
  <c r="G2206" i="8" a="1"/>
  <c r="G2206" i="8" s="1"/>
  <c r="I2206" i="8" s="1" a="1"/>
  <c r="H2206" i="8" a="1"/>
  <c r="H2206" i="8" s="1"/>
  <c r="M2206" i="8" s="1"/>
  <c r="I2206" i="8"/>
  <c r="K2206" i="8" s="1"/>
  <c r="J2206" i="8" a="1"/>
  <c r="J2206" i="8" s="1"/>
  <c r="N2206" i="8" s="1"/>
  <c r="L2206" i="8"/>
  <c r="G2207" i="8" a="1"/>
  <c r="G2207" i="8" s="1"/>
  <c r="H2207" i="8" a="1"/>
  <c r="H2207" i="8"/>
  <c r="O2207" i="8" s="1" a="1"/>
  <c r="J2207" i="8" a="1"/>
  <c r="J2207" i="8" s="1"/>
  <c r="N2207" i="8" s="1"/>
  <c r="M2207" i="8"/>
  <c r="O2207" i="8"/>
  <c r="G2208" i="8" a="1"/>
  <c r="G2208" i="8" s="1"/>
  <c r="H2208" i="8" a="1"/>
  <c r="H2208" i="8" s="1"/>
  <c r="J2208" i="8" a="1"/>
  <c r="J2208" i="8"/>
  <c r="N2208" i="8"/>
  <c r="G2209" i="8" a="1"/>
  <c r="G2209" i="8"/>
  <c r="H2209" i="8" a="1"/>
  <c r="H2209" i="8" s="1"/>
  <c r="J2209" i="8" a="1"/>
  <c r="J2209" i="8" s="1"/>
  <c r="N2209" i="8" s="1"/>
  <c r="M2209" i="8"/>
  <c r="O2209" i="8" a="1"/>
  <c r="O2209" i="8" s="1"/>
  <c r="G2210" i="8" a="1"/>
  <c r="G2210" i="8"/>
  <c r="L2210" i="8" s="1"/>
  <c r="H2210" i="8" a="1"/>
  <c r="H2210" i="8" s="1"/>
  <c r="O2210" i="8" s="1" a="1"/>
  <c r="O2210" i="8" s="1"/>
  <c r="I2210" i="8" a="1"/>
  <c r="I2210" i="8" s="1"/>
  <c r="K2210" i="8" s="1"/>
  <c r="J2210" i="8" a="1"/>
  <c r="J2210" i="8" s="1"/>
  <c r="N2210" i="8" s="1"/>
  <c r="G2211" i="8" a="1"/>
  <c r="G2211" i="8"/>
  <c r="L2211" i="8" s="1"/>
  <c r="H2211" i="8" a="1"/>
  <c r="H2211" i="8" s="1"/>
  <c r="O2211" i="8" s="1" a="1"/>
  <c r="O2211" i="8" s="1"/>
  <c r="J2211" i="8" a="1"/>
  <c r="J2211" i="8" s="1"/>
  <c r="N2211" i="8" s="1"/>
  <c r="M2211" i="8"/>
  <c r="G2212" i="8" a="1"/>
  <c r="G2212" i="8"/>
  <c r="L2212" i="8" s="1"/>
  <c r="H2212" i="8" a="1"/>
  <c r="H2212" i="8"/>
  <c r="M2212" i="8" s="1"/>
  <c r="J2212" i="8" a="1"/>
  <c r="J2212" i="8" s="1"/>
  <c r="N2212" i="8" s="1"/>
  <c r="G2213" i="8" a="1"/>
  <c r="G2213" i="8"/>
  <c r="H2213" i="8" a="1"/>
  <c r="H2213" i="8"/>
  <c r="I2213" i="8" a="1"/>
  <c r="I2213" i="8" s="1"/>
  <c r="K2213" i="8" s="1"/>
  <c r="J2213" i="8" a="1"/>
  <c r="J2213" i="8"/>
  <c r="N2213" i="8" s="1"/>
  <c r="L2213" i="8"/>
  <c r="G2214" i="8" a="1"/>
  <c r="G2214" i="8" s="1"/>
  <c r="I2214" i="8" s="1" a="1"/>
  <c r="I2214" i="8" s="1"/>
  <c r="K2214" i="8" s="1"/>
  <c r="H2214" i="8" a="1"/>
  <c r="H2214" i="8"/>
  <c r="M2214" i="8" s="1"/>
  <c r="J2214" i="8" a="1"/>
  <c r="J2214" i="8" s="1"/>
  <c r="N2214" i="8" s="1"/>
  <c r="G2215" i="8" a="1"/>
  <c r="G2215" i="8" s="1"/>
  <c r="H2215" i="8" a="1"/>
  <c r="H2215" i="8"/>
  <c r="M2215" i="8" s="1"/>
  <c r="I2215" i="8" a="1"/>
  <c r="I2215" i="8" s="1"/>
  <c r="K2215" i="8" s="1"/>
  <c r="J2215" i="8" a="1"/>
  <c r="J2215" i="8" s="1"/>
  <c r="N2215" i="8" s="1"/>
  <c r="L2215" i="8"/>
  <c r="O2215" i="8" a="1"/>
  <c r="O2215" i="8" s="1"/>
  <c r="G2216" i="8" a="1"/>
  <c r="G2216" i="8"/>
  <c r="I2216" i="8" s="1" a="1"/>
  <c r="I2216" i="8" s="1"/>
  <c r="K2216" i="8" s="1"/>
  <c r="H2216" i="8" a="1"/>
  <c r="H2216" i="8"/>
  <c r="M2216" i="8" s="1"/>
  <c r="J2216" i="8" a="1"/>
  <c r="J2216" i="8" s="1"/>
  <c r="N2216" i="8" s="1"/>
  <c r="L2216" i="8"/>
  <c r="G2217" i="8" a="1"/>
  <c r="G2217" i="8" s="1"/>
  <c r="I2217" i="8" s="1" a="1"/>
  <c r="H2217" i="8" a="1"/>
  <c r="H2217" i="8" s="1"/>
  <c r="I2217" i="8"/>
  <c r="K2217" i="8" s="1"/>
  <c r="J2217" i="8" a="1"/>
  <c r="J2217" i="8" s="1"/>
  <c r="N2217" i="8" s="1"/>
  <c r="L2217" i="8"/>
  <c r="G2218" i="8" a="1"/>
  <c r="G2218" i="8" s="1"/>
  <c r="H2218" i="8" a="1"/>
  <c r="H2218" i="8"/>
  <c r="O2218" i="8" s="1" a="1"/>
  <c r="O2218" i="8" s="1"/>
  <c r="J2218" i="8" a="1"/>
  <c r="J2218" i="8"/>
  <c r="N2218" i="8" s="1"/>
  <c r="M2218" i="8"/>
  <c r="G2219" i="8" a="1"/>
  <c r="G2219" i="8" s="1"/>
  <c r="H2219" i="8" a="1"/>
  <c r="H2219" i="8" s="1"/>
  <c r="J2219" i="8" a="1"/>
  <c r="J2219" i="8"/>
  <c r="N2219" i="8" s="1"/>
  <c r="G2220" i="8" a="1"/>
  <c r="G2220" i="8" s="1"/>
  <c r="H2220" i="8" a="1"/>
  <c r="H2220" i="8" s="1"/>
  <c r="O2220" i="8" s="1" a="1"/>
  <c r="O2220" i="8" s="1"/>
  <c r="J2220" i="8" a="1"/>
  <c r="J2220" i="8" s="1"/>
  <c r="M2220" i="8"/>
  <c r="N2220" i="8"/>
  <c r="G2221" i="8" a="1"/>
  <c r="G2221" i="8" s="1"/>
  <c r="I2221" i="8" s="1" a="1"/>
  <c r="I2221" i="8" s="1"/>
  <c r="K2221" i="8" s="1"/>
  <c r="H2221" i="8" a="1"/>
  <c r="H2221" i="8" s="1"/>
  <c r="O2221" i="8" s="1" a="1"/>
  <c r="J2221" i="8" a="1"/>
  <c r="J2221" i="8"/>
  <c r="N2221" i="8" s="1"/>
  <c r="M2221" i="8"/>
  <c r="O2221" i="8"/>
  <c r="G2222" i="8" a="1"/>
  <c r="G2222" i="8"/>
  <c r="H2222" i="8" a="1"/>
  <c r="H2222" i="8" s="1"/>
  <c r="O2222" i="8" s="1" a="1"/>
  <c r="O2222" i="8" s="1"/>
  <c r="I2222" i="8" a="1"/>
  <c r="I2222" i="8"/>
  <c r="K2222" i="8" s="1"/>
  <c r="J2222" i="8" a="1"/>
  <c r="J2222" i="8"/>
  <c r="N2222" i="8" s="1"/>
  <c r="L2222" i="8"/>
  <c r="M2222" i="8"/>
  <c r="G2223" i="8" a="1"/>
  <c r="G2223" i="8"/>
  <c r="H2223" i="8" a="1"/>
  <c r="H2223" i="8"/>
  <c r="M2223" i="8" s="1"/>
  <c r="I2223" i="8" a="1"/>
  <c r="I2223" i="8" s="1"/>
  <c r="K2223" i="8" s="1"/>
  <c r="J2223" i="8" a="1"/>
  <c r="J2223" i="8" s="1"/>
  <c r="N2223" i="8" s="1"/>
  <c r="L2223" i="8"/>
  <c r="G2224" i="8" a="1"/>
  <c r="G2224" i="8" s="1"/>
  <c r="L2224" i="8" s="1"/>
  <c r="H2224" i="8" a="1"/>
  <c r="H2224" i="8"/>
  <c r="M2224" i="8" s="1"/>
  <c r="I2224" i="8" a="1"/>
  <c r="I2224" i="8" s="1"/>
  <c r="K2224" i="8" s="1"/>
  <c r="J2224" i="8" a="1"/>
  <c r="J2224" i="8"/>
  <c r="N2224" i="8" s="1"/>
  <c r="O2224" i="8" a="1"/>
  <c r="O2224" i="8" s="1"/>
  <c r="G2225" i="8" a="1"/>
  <c r="G2225" i="8" s="1"/>
  <c r="I2225" i="8" s="1" a="1"/>
  <c r="I2225" i="8" s="1"/>
  <c r="H2225" i="8" a="1"/>
  <c r="H2225" i="8" s="1"/>
  <c r="M2225" i="8" s="1"/>
  <c r="J2225" i="8" a="1"/>
  <c r="J2225" i="8"/>
  <c r="K2225" i="8"/>
  <c r="L2225" i="8"/>
  <c r="N2225" i="8"/>
  <c r="G2226" i="8" a="1"/>
  <c r="G2226" i="8" s="1"/>
  <c r="I2226" i="8" s="1" a="1"/>
  <c r="I2226" i="8" s="1"/>
  <c r="K2226" i="8" s="1"/>
  <c r="H2226" i="8" a="1"/>
  <c r="H2226" i="8" s="1"/>
  <c r="M2226" i="8" s="1"/>
  <c r="J2226" i="8" a="1"/>
  <c r="J2226" i="8" s="1"/>
  <c r="N2226" i="8" s="1"/>
  <c r="G2227" i="8" a="1"/>
  <c r="G2227" i="8" s="1"/>
  <c r="H2227" i="8" a="1"/>
  <c r="H2227" i="8" s="1"/>
  <c r="M2227" i="8" s="1"/>
  <c r="J2227" i="8" a="1"/>
  <c r="J2227" i="8" s="1"/>
  <c r="N2227" i="8" s="1"/>
  <c r="G2228" i="8" a="1"/>
  <c r="G2228" i="8" s="1"/>
  <c r="I2228" i="8" s="1" a="1"/>
  <c r="H2228" i="8" a="1"/>
  <c r="H2228" i="8" s="1"/>
  <c r="O2228" i="8" s="1" a="1"/>
  <c r="I2228" i="8"/>
  <c r="K2228" i="8" s="1"/>
  <c r="J2228" i="8" a="1"/>
  <c r="J2228" i="8" s="1"/>
  <c r="N2228" i="8" s="1"/>
  <c r="L2228" i="8"/>
  <c r="M2228" i="8"/>
  <c r="O2228" i="8"/>
  <c r="G2229" i="8" a="1"/>
  <c r="G2229" i="8" s="1"/>
  <c r="H2229" i="8" a="1"/>
  <c r="H2229" i="8"/>
  <c r="M2229" i="8" s="1"/>
  <c r="J2229" i="8" a="1"/>
  <c r="J2229" i="8"/>
  <c r="N2229" i="8"/>
  <c r="G2230" i="8" a="1"/>
  <c r="G2230" i="8" s="1"/>
  <c r="H2230" i="8" a="1"/>
  <c r="H2230" i="8" s="1"/>
  <c r="J2230" i="8" a="1"/>
  <c r="J2230" i="8" s="1"/>
  <c r="N2230" i="8" s="1"/>
  <c r="G2231" i="8" a="1"/>
  <c r="G2231" i="8" s="1"/>
  <c r="H2231" i="8" a="1"/>
  <c r="H2231" i="8" s="1"/>
  <c r="M2231" i="8" s="1"/>
  <c r="J2231" i="8" a="1"/>
  <c r="J2231" i="8"/>
  <c r="N2231" i="8"/>
  <c r="G2232" i="8" a="1"/>
  <c r="G2232" i="8" s="1"/>
  <c r="H2232" i="8" a="1"/>
  <c r="H2232" i="8" s="1"/>
  <c r="M2232" i="8" s="1"/>
  <c r="J2232" i="8" a="1"/>
  <c r="J2232" i="8" s="1"/>
  <c r="N2232" i="8" s="1"/>
  <c r="G2233" i="8" a="1"/>
  <c r="G2233" i="8" s="1"/>
  <c r="H2233" i="8" a="1"/>
  <c r="H2233" i="8" s="1"/>
  <c r="M2233" i="8" s="1"/>
  <c r="J2233" i="8" a="1"/>
  <c r="J2233" i="8" s="1"/>
  <c r="N2233" i="8" s="1"/>
  <c r="G2234" i="8" a="1"/>
  <c r="G2234" i="8" s="1"/>
  <c r="H2234" i="8" a="1"/>
  <c r="H2234" i="8" s="1"/>
  <c r="J2234" i="8" a="1"/>
  <c r="J2234" i="8"/>
  <c r="N2234" i="8" s="1"/>
  <c r="G2235" i="8" a="1"/>
  <c r="G2235" i="8"/>
  <c r="L2235" i="8" s="1"/>
  <c r="H2235" i="8" a="1"/>
  <c r="H2235" i="8" s="1"/>
  <c r="I2235" i="8" a="1"/>
  <c r="I2235" i="8" s="1"/>
  <c r="K2235" i="8" s="1"/>
  <c r="J2235" i="8" a="1"/>
  <c r="J2235" i="8"/>
  <c r="N2235" i="8" s="1"/>
  <c r="G2236" i="8" a="1"/>
  <c r="G2236" i="8"/>
  <c r="L2236" i="8" s="1"/>
  <c r="H2236" i="8" a="1"/>
  <c r="H2236" i="8"/>
  <c r="I2236" i="8" a="1"/>
  <c r="I2236" i="8" s="1"/>
  <c r="J2236" i="8" a="1"/>
  <c r="J2236" i="8" s="1"/>
  <c r="N2236" i="8" s="1"/>
  <c r="K2236" i="8"/>
  <c r="G2237" i="8" a="1"/>
  <c r="G2237" i="8"/>
  <c r="H2237" i="8" a="1"/>
  <c r="H2237" i="8"/>
  <c r="I2237" i="8" a="1"/>
  <c r="I2237" i="8" s="1"/>
  <c r="J2237" i="8" a="1"/>
  <c r="J2237" i="8" s="1"/>
  <c r="N2237" i="8" s="1"/>
  <c r="K2237" i="8"/>
  <c r="L2237" i="8"/>
  <c r="G2238" i="8" a="1"/>
  <c r="G2238" i="8"/>
  <c r="I2238" i="8" s="1" a="1"/>
  <c r="H2238" i="8" a="1"/>
  <c r="H2238" i="8"/>
  <c r="M2238" i="8" s="1"/>
  <c r="I2238" i="8"/>
  <c r="K2238" i="8" s="1"/>
  <c r="J2238" i="8" a="1"/>
  <c r="J2238" i="8" s="1"/>
  <c r="N2238" i="8" s="1"/>
  <c r="L2238" i="8"/>
  <c r="G2239" i="8" a="1"/>
  <c r="G2239" i="8" s="1"/>
  <c r="H2239" i="8" a="1"/>
  <c r="H2239" i="8" s="1"/>
  <c r="J2239" i="8" a="1"/>
  <c r="J2239" i="8" s="1"/>
  <c r="N2239" i="8" s="1"/>
  <c r="G2240" i="8" a="1"/>
  <c r="G2240" i="8" s="1"/>
  <c r="H2240" i="8" a="1"/>
  <c r="H2240" i="8" s="1"/>
  <c r="J2240" i="8" a="1"/>
  <c r="J2240" i="8"/>
  <c r="N2240" i="8"/>
  <c r="G2241" i="8" a="1"/>
  <c r="G2241" i="8" s="1"/>
  <c r="H2241" i="8" a="1"/>
  <c r="H2241" i="8" s="1"/>
  <c r="O2241" i="8" s="1" a="1"/>
  <c r="O2241" i="8" s="1"/>
  <c r="J2241" i="8" a="1"/>
  <c r="J2241" i="8"/>
  <c r="N2241" i="8"/>
  <c r="G2242" i="8" a="1"/>
  <c r="G2242" i="8" s="1"/>
  <c r="H2242" i="8" a="1"/>
  <c r="H2242" i="8" s="1"/>
  <c r="M2242" i="8" s="1"/>
  <c r="J2242" i="8" a="1"/>
  <c r="J2242" i="8"/>
  <c r="N2242" i="8" s="1"/>
  <c r="O2242" i="8" a="1"/>
  <c r="O2242" i="8" s="1"/>
  <c r="G2243" i="8" a="1"/>
  <c r="G2243" i="8"/>
  <c r="I2243" i="8" s="1" a="1"/>
  <c r="I2243" i="8" s="1"/>
  <c r="H2243" i="8" a="1"/>
  <c r="H2243" i="8" s="1"/>
  <c r="O2243" i="8" s="1" a="1"/>
  <c r="O2243" i="8" s="1"/>
  <c r="J2243" i="8" a="1"/>
  <c r="J2243" i="8" s="1"/>
  <c r="N2243" i="8" s="1"/>
  <c r="K2243" i="8"/>
  <c r="L2243" i="8"/>
  <c r="M2243" i="8"/>
  <c r="G2244" i="8" a="1"/>
  <c r="G2244" i="8" s="1"/>
  <c r="H2244" i="8" a="1"/>
  <c r="H2244" i="8" s="1"/>
  <c r="J2244" i="8" a="1"/>
  <c r="J2244" i="8"/>
  <c r="N2244" i="8" s="1"/>
  <c r="M2244" i="8"/>
  <c r="O2244" i="8" a="1"/>
  <c r="O2244" i="8" s="1"/>
  <c r="G2245" i="8" a="1"/>
  <c r="G2245" i="8"/>
  <c r="I2245" i="8" s="1" a="1"/>
  <c r="I2245" i="8" s="1"/>
  <c r="K2245" i="8" s="1"/>
  <c r="H2245" i="8" a="1"/>
  <c r="H2245" i="8"/>
  <c r="M2245" i="8" s="1"/>
  <c r="J2245" i="8" a="1"/>
  <c r="J2245" i="8"/>
  <c r="N2245" i="8" s="1"/>
  <c r="O2245" i="8" a="1"/>
  <c r="O2245" i="8" s="1"/>
  <c r="G2246" i="8" a="1"/>
  <c r="G2246" i="8"/>
  <c r="I2246" i="8" s="1" a="1"/>
  <c r="I2246" i="8" s="1"/>
  <c r="K2246" i="8" s="1"/>
  <c r="H2246" i="8" a="1"/>
  <c r="H2246" i="8"/>
  <c r="M2246" i="8" s="1"/>
  <c r="J2246" i="8" a="1"/>
  <c r="J2246" i="8"/>
  <c r="N2246" i="8" s="1"/>
  <c r="L2246" i="8"/>
  <c r="G2247" i="8" a="1"/>
  <c r="G2247" i="8" s="1"/>
  <c r="H2247" i="8" a="1"/>
  <c r="H2247" i="8" s="1"/>
  <c r="J2247" i="8" a="1"/>
  <c r="J2247" i="8" s="1"/>
  <c r="N2247" i="8" s="1"/>
  <c r="G2248" i="8" a="1"/>
  <c r="G2248" i="8" s="1"/>
  <c r="H2248" i="8" a="1"/>
  <c r="H2248" i="8"/>
  <c r="J2248" i="8" a="1"/>
  <c r="J2248" i="8" s="1"/>
  <c r="N2248" i="8" s="1"/>
  <c r="G2249" i="8" a="1"/>
  <c r="G2249" i="8"/>
  <c r="I2249" i="8" s="1" a="1"/>
  <c r="H2249" i="8" a="1"/>
  <c r="H2249" i="8" s="1"/>
  <c r="I2249" i="8"/>
  <c r="J2249" i="8" a="1"/>
  <c r="J2249" i="8" s="1"/>
  <c r="N2249" i="8" s="1"/>
  <c r="K2249" i="8"/>
  <c r="L2249" i="8"/>
  <c r="G2250" i="8" a="1"/>
  <c r="G2250" i="8" s="1"/>
  <c r="I2250" i="8" s="1" a="1"/>
  <c r="I2250" i="8" s="1"/>
  <c r="K2250" i="8" s="1"/>
  <c r="H2250" i="8" a="1"/>
  <c r="H2250" i="8" s="1"/>
  <c r="O2250" i="8" s="1" a="1"/>
  <c r="O2250" i="8" s="1"/>
  <c r="J2250" i="8" a="1"/>
  <c r="J2250" i="8" s="1"/>
  <c r="N2250" i="8" s="1"/>
  <c r="L2250" i="8"/>
  <c r="G2251" i="8" a="1"/>
  <c r="G2251" i="8" s="1"/>
  <c r="H2251" i="8" a="1"/>
  <c r="H2251" i="8" s="1"/>
  <c r="J2251" i="8" a="1"/>
  <c r="J2251" i="8" s="1"/>
  <c r="N2251" i="8" s="1"/>
  <c r="G2252" i="8" a="1"/>
  <c r="G2252" i="8" s="1"/>
  <c r="H2252" i="8" a="1"/>
  <c r="H2252" i="8" s="1"/>
  <c r="O2252" i="8" s="1" a="1"/>
  <c r="O2252" i="8" s="1"/>
  <c r="J2252" i="8" a="1"/>
  <c r="J2252" i="8" s="1"/>
  <c r="N2252" i="8" s="1"/>
  <c r="M2252" i="8"/>
  <c r="G2253" i="8" a="1"/>
  <c r="G2253" i="8" s="1"/>
  <c r="H2253" i="8" a="1"/>
  <c r="H2253" i="8" s="1"/>
  <c r="J2253" i="8" a="1"/>
  <c r="J2253" i="8"/>
  <c r="N2253" i="8" s="1"/>
  <c r="G2254" i="8" a="1"/>
  <c r="G2254" i="8"/>
  <c r="H2254" i="8" a="1"/>
  <c r="H2254" i="8" s="1"/>
  <c r="M2254" i="8" s="1"/>
  <c r="J2254" i="8" a="1"/>
  <c r="J2254" i="8" s="1"/>
  <c r="N2254" i="8" s="1"/>
  <c r="O2254" i="8" a="1"/>
  <c r="O2254" i="8" s="1"/>
  <c r="G2255" i="8" a="1"/>
  <c r="G2255" i="8"/>
  <c r="H2255" i="8" a="1"/>
  <c r="H2255" i="8" s="1"/>
  <c r="M2255" i="8" s="1"/>
  <c r="I2255" i="8" a="1"/>
  <c r="I2255" i="8"/>
  <c r="K2255" i="8" s="1"/>
  <c r="J2255" i="8" a="1"/>
  <c r="J2255" i="8" s="1"/>
  <c r="N2255" i="8" s="1"/>
  <c r="L2255" i="8"/>
  <c r="G2256" i="8" a="1"/>
  <c r="G2256" i="8"/>
  <c r="H2256" i="8" a="1"/>
  <c r="H2256" i="8" s="1"/>
  <c r="I2256" i="8" a="1"/>
  <c r="I2256" i="8" s="1"/>
  <c r="K2256" i="8" s="1"/>
  <c r="J2256" i="8" a="1"/>
  <c r="J2256" i="8"/>
  <c r="N2256" i="8" s="1"/>
  <c r="L2256" i="8"/>
  <c r="G2257" i="8" a="1"/>
  <c r="G2257" i="8" s="1"/>
  <c r="H2257" i="8" a="1"/>
  <c r="H2257" i="8"/>
  <c r="M2257" i="8" s="1"/>
  <c r="I2257" i="8" a="1"/>
  <c r="I2257" i="8" s="1"/>
  <c r="K2257" i="8" s="1"/>
  <c r="J2257" i="8" a="1"/>
  <c r="J2257" i="8"/>
  <c r="N2257" i="8" s="1"/>
  <c r="L2257" i="8"/>
  <c r="O2257" i="8" a="1"/>
  <c r="O2257" i="8" s="1"/>
  <c r="G2258" i="8" a="1"/>
  <c r="G2258" i="8" s="1"/>
  <c r="I2258" i="8" s="1" a="1"/>
  <c r="I2258" i="8" s="1"/>
  <c r="H2258" i="8" a="1"/>
  <c r="H2258" i="8" s="1"/>
  <c r="M2258" i="8" s="1"/>
  <c r="J2258" i="8" a="1"/>
  <c r="J2258" i="8"/>
  <c r="K2258" i="8"/>
  <c r="N2258" i="8"/>
  <c r="G2259" i="8" a="1"/>
  <c r="G2259" i="8" s="1"/>
  <c r="H2259" i="8" a="1"/>
  <c r="H2259" i="8" s="1"/>
  <c r="M2259" i="8" s="1"/>
  <c r="J2259" i="8" a="1"/>
  <c r="J2259" i="8" s="1"/>
  <c r="N2259" i="8" s="1"/>
  <c r="O2259" i="8" a="1"/>
  <c r="O2259" i="8" s="1"/>
  <c r="G2260" i="8" a="1"/>
  <c r="G2260" i="8" s="1"/>
  <c r="H2260" i="8" a="1"/>
  <c r="H2260" i="8" s="1"/>
  <c r="J2260" i="8" a="1"/>
  <c r="J2260" i="8" s="1"/>
  <c r="N2260" i="8" s="1"/>
  <c r="G2261" i="8" a="1"/>
  <c r="G2261" i="8" s="1"/>
  <c r="I2261" i="8" s="1" a="1"/>
  <c r="H2261" i="8" a="1"/>
  <c r="H2261" i="8" s="1"/>
  <c r="I2261" i="8"/>
  <c r="K2261" i="8" s="1"/>
  <c r="J2261" i="8" a="1"/>
  <c r="J2261" i="8" s="1"/>
  <c r="N2261" i="8" s="1"/>
  <c r="G2262" i="8" a="1"/>
  <c r="G2262" i="8" s="1"/>
  <c r="H2262" i="8" a="1"/>
  <c r="H2262" i="8" s="1"/>
  <c r="O2262" i="8" s="1" a="1"/>
  <c r="J2262" i="8" a="1"/>
  <c r="J2262" i="8"/>
  <c r="M2262" i="8"/>
  <c r="N2262" i="8"/>
  <c r="O2262" i="8"/>
  <c r="G2263" i="8" a="1"/>
  <c r="G2263" i="8" s="1"/>
  <c r="H2263" i="8" a="1"/>
  <c r="H2263" i="8" s="1"/>
  <c r="J2263" i="8" a="1"/>
  <c r="J2263" i="8" s="1"/>
  <c r="N2263" i="8"/>
  <c r="G2264" i="8" a="1"/>
  <c r="G2264" i="8" s="1"/>
  <c r="H2264" i="8" a="1"/>
  <c r="H2264" i="8" s="1"/>
  <c r="J2264" i="8" a="1"/>
  <c r="J2264" i="8"/>
  <c r="M2264" i="8"/>
  <c r="N2264" i="8"/>
  <c r="O2264" i="8" a="1"/>
  <c r="O2264" i="8" s="1"/>
  <c r="G2265" i="8" a="1"/>
  <c r="G2265" i="8" s="1"/>
  <c r="H2265" i="8" a="1"/>
  <c r="H2265" i="8" s="1"/>
  <c r="M2265" i="8" s="1"/>
  <c r="J2265" i="8" a="1"/>
  <c r="J2265" i="8"/>
  <c r="N2265" i="8" s="1"/>
  <c r="O2265" i="8" a="1"/>
  <c r="O2265" i="8" s="1"/>
  <c r="G2266" i="8" a="1"/>
  <c r="G2266" i="8" s="1"/>
  <c r="H2266" i="8" a="1"/>
  <c r="H2266" i="8" s="1"/>
  <c r="M2266" i="8" s="1"/>
  <c r="J2266" i="8" a="1"/>
  <c r="J2266" i="8"/>
  <c r="N2266" i="8" s="1"/>
  <c r="O2266" i="8" a="1"/>
  <c r="O2266" i="8" s="1"/>
  <c r="G2267" i="8" a="1"/>
  <c r="G2267" i="8" s="1"/>
  <c r="H2267" i="8" a="1"/>
  <c r="H2267" i="8" s="1"/>
  <c r="J2267" i="8" a="1"/>
  <c r="J2267" i="8" s="1"/>
  <c r="N2267" i="8" s="1"/>
  <c r="G2268" i="8" a="1"/>
  <c r="G2268" i="8" s="1"/>
  <c r="H2268" i="8" a="1"/>
  <c r="H2268" i="8"/>
  <c r="J2268" i="8" a="1"/>
  <c r="J2268" i="8"/>
  <c r="N2268" i="8" s="1"/>
  <c r="G2269" i="8" a="1"/>
  <c r="G2269" i="8" s="1"/>
  <c r="L2269" i="8" s="1"/>
  <c r="H2269" i="8" a="1"/>
  <c r="H2269" i="8" s="1"/>
  <c r="I2269" i="8" a="1"/>
  <c r="I2269" i="8" s="1"/>
  <c r="K2269" i="8" s="1"/>
  <c r="J2269" i="8" a="1"/>
  <c r="J2269" i="8" s="1"/>
  <c r="N2269" i="8" s="1"/>
  <c r="G2270" i="8" a="1"/>
  <c r="G2270" i="8" s="1"/>
  <c r="L2270" i="8" s="1"/>
  <c r="H2270" i="8" a="1"/>
  <c r="H2270" i="8" s="1"/>
  <c r="M2270" i="8" s="1"/>
  <c r="I2270" i="8" a="1"/>
  <c r="I2270" i="8" s="1"/>
  <c r="K2270" i="8" s="1"/>
  <c r="J2270" i="8" a="1"/>
  <c r="J2270" i="8" s="1"/>
  <c r="N2270" i="8" s="1"/>
  <c r="G2271" i="8" a="1"/>
  <c r="G2271" i="8" s="1"/>
  <c r="H2271" i="8" a="1"/>
  <c r="H2271" i="8"/>
  <c r="M2271" i="8" s="1"/>
  <c r="J2271" i="8" a="1"/>
  <c r="J2271" i="8" s="1"/>
  <c r="N2271" i="8" s="1"/>
  <c r="O2271" i="8" a="1"/>
  <c r="O2271" i="8" s="1"/>
  <c r="G2272" i="8" a="1"/>
  <c r="G2272" i="8" s="1"/>
  <c r="H2272" i="8" a="1"/>
  <c r="H2272" i="8" s="1"/>
  <c r="J2272" i="8" a="1"/>
  <c r="J2272" i="8" s="1"/>
  <c r="N2272" i="8" s="1"/>
  <c r="G2273" i="8" a="1"/>
  <c r="G2273" i="8" s="1"/>
  <c r="H2273" i="8" a="1"/>
  <c r="H2273" i="8" s="1"/>
  <c r="J2273" i="8" a="1"/>
  <c r="J2273" i="8" s="1"/>
  <c r="N2273" i="8" s="1"/>
  <c r="G2274" i="8" a="1"/>
  <c r="G2274" i="8" s="1"/>
  <c r="H2274" i="8" a="1"/>
  <c r="H2274" i="8" s="1"/>
  <c r="O2274" i="8" s="1" a="1"/>
  <c r="O2274" i="8" s="1"/>
  <c r="J2274" i="8" a="1"/>
  <c r="J2274" i="8"/>
  <c r="N2274" i="8"/>
  <c r="G2275" i="8" a="1"/>
  <c r="G2275" i="8" s="1"/>
  <c r="H2275" i="8" a="1"/>
  <c r="H2275" i="8" s="1"/>
  <c r="O2275" i="8" s="1" a="1"/>
  <c r="O2275" i="8" s="1"/>
  <c r="J2275" i="8" a="1"/>
  <c r="J2275" i="8"/>
  <c r="N2275" i="8" s="1"/>
  <c r="M2275" i="8"/>
  <c r="G2276" i="8" a="1"/>
  <c r="G2276" i="8" s="1"/>
  <c r="I2276" i="8" s="1" a="1"/>
  <c r="I2276" i="8" s="1"/>
  <c r="K2276" i="8" s="1"/>
  <c r="H2276" i="8" a="1"/>
  <c r="H2276" i="8" s="1"/>
  <c r="J2276" i="8" a="1"/>
  <c r="J2276" i="8" s="1"/>
  <c r="N2276" i="8" s="1"/>
  <c r="M2276" i="8"/>
  <c r="G2277" i="8" a="1"/>
  <c r="G2277" i="8" s="1"/>
  <c r="I2277" i="8" s="1" a="1"/>
  <c r="I2277" i="8" s="1"/>
  <c r="K2277" i="8" s="1"/>
  <c r="H2277" i="8" a="1"/>
  <c r="H2277" i="8" s="1"/>
  <c r="M2277" i="8" s="1"/>
  <c r="J2277" i="8" a="1"/>
  <c r="J2277" i="8"/>
  <c r="N2277" i="8" s="1"/>
  <c r="L2277" i="8"/>
  <c r="G2278" i="8" a="1"/>
  <c r="G2278" i="8" s="1"/>
  <c r="L2278" i="8" s="1"/>
  <c r="H2278" i="8" a="1"/>
  <c r="H2278" i="8" s="1"/>
  <c r="M2278" i="8" s="1"/>
  <c r="J2278" i="8" a="1"/>
  <c r="J2278" i="8" s="1"/>
  <c r="N2278" i="8" s="1"/>
  <c r="G2279" i="8" a="1"/>
  <c r="G2279" i="8"/>
  <c r="I2279" i="8" s="1" a="1"/>
  <c r="I2279" i="8" s="1"/>
  <c r="K2279" i="8" s="1"/>
  <c r="H2279" i="8" a="1"/>
  <c r="H2279" i="8" s="1"/>
  <c r="M2279" i="8" s="1"/>
  <c r="J2279" i="8" a="1"/>
  <c r="J2279" i="8" s="1"/>
  <c r="N2279" i="8" s="1"/>
  <c r="L2279" i="8"/>
  <c r="G2280" i="8" a="1"/>
  <c r="G2280" i="8" s="1"/>
  <c r="L2280" i="8" s="1"/>
  <c r="H2280" i="8" a="1"/>
  <c r="H2280" i="8"/>
  <c r="M2280" i="8" s="1"/>
  <c r="I2280" i="8" a="1"/>
  <c r="I2280" i="8" s="1"/>
  <c r="K2280" i="8" s="1"/>
  <c r="J2280" i="8" a="1"/>
  <c r="J2280" i="8"/>
  <c r="N2280" i="8" s="1"/>
  <c r="G2281" i="8" a="1"/>
  <c r="G2281" i="8" s="1"/>
  <c r="I2281" i="8" s="1" a="1"/>
  <c r="I2281" i="8" s="1"/>
  <c r="H2281" i="8" a="1"/>
  <c r="H2281" i="8"/>
  <c r="M2281" i="8" s="1"/>
  <c r="J2281" i="8" a="1"/>
  <c r="J2281" i="8" s="1"/>
  <c r="N2281" i="8" s="1"/>
  <c r="K2281" i="8"/>
  <c r="L2281" i="8"/>
  <c r="O2281" i="8" a="1"/>
  <c r="O2281" i="8" s="1"/>
  <c r="G2282" i="8" a="1"/>
  <c r="G2282" i="8" s="1"/>
  <c r="H2282" i="8" a="1"/>
  <c r="H2282" i="8" s="1"/>
  <c r="M2282" i="8" s="1"/>
  <c r="J2282" i="8" a="1"/>
  <c r="J2282" i="8" s="1"/>
  <c r="N2282" i="8" s="1"/>
  <c r="O2282" i="8" a="1"/>
  <c r="O2282" i="8" s="1"/>
  <c r="G2283" i="8" a="1"/>
  <c r="G2283" i="8" s="1"/>
  <c r="H2283" i="8" a="1"/>
  <c r="H2283" i="8" s="1"/>
  <c r="J2283" i="8" a="1"/>
  <c r="J2283" i="8" s="1"/>
  <c r="N2283" i="8" s="1"/>
  <c r="G2284" i="8" a="1"/>
  <c r="G2284" i="8" s="1"/>
  <c r="H2284" i="8" a="1"/>
  <c r="H2284" i="8" s="1"/>
  <c r="O2284" i="8" s="1" a="1"/>
  <c r="O2284" i="8" s="1"/>
  <c r="J2284" i="8" a="1"/>
  <c r="J2284" i="8" s="1"/>
  <c r="N2284" i="8" s="1"/>
  <c r="M2284" i="8"/>
  <c r="G2285" i="8" a="1"/>
  <c r="G2285" i="8" s="1"/>
  <c r="H2285" i="8" a="1"/>
  <c r="H2285" i="8" s="1"/>
  <c r="J2285" i="8" a="1"/>
  <c r="J2285" i="8" s="1"/>
  <c r="N2285" i="8" s="1"/>
  <c r="G2286" i="8" a="1"/>
  <c r="G2286" i="8" s="1"/>
  <c r="H2286" i="8" a="1"/>
  <c r="H2286" i="8" s="1"/>
  <c r="M2286" i="8" s="1"/>
  <c r="J2286" i="8" a="1"/>
  <c r="J2286" i="8"/>
  <c r="N2286" i="8" s="1"/>
  <c r="O2286" i="8" a="1"/>
  <c r="O2286" i="8" s="1"/>
  <c r="G2287" i="8" a="1"/>
  <c r="G2287" i="8"/>
  <c r="I2287" i="8" s="1" a="1"/>
  <c r="I2287" i="8" s="1"/>
  <c r="K2287" i="8" s="1"/>
  <c r="H2287" i="8" a="1"/>
  <c r="H2287" i="8" s="1"/>
  <c r="J2287" i="8" a="1"/>
  <c r="J2287" i="8" s="1"/>
  <c r="N2287" i="8" s="1"/>
  <c r="L2287" i="8"/>
  <c r="M2287" i="8"/>
  <c r="G2288" i="8" a="1"/>
  <c r="G2288" i="8" s="1"/>
  <c r="I2288" i="8" s="1" a="1"/>
  <c r="I2288" i="8" s="1"/>
  <c r="K2288" i="8" s="1"/>
  <c r="H2288" i="8" a="1"/>
  <c r="H2288" i="8" s="1"/>
  <c r="M2288" i="8" s="1"/>
  <c r="J2288" i="8" a="1"/>
  <c r="J2288" i="8"/>
  <c r="N2288" i="8" s="1"/>
  <c r="L2288" i="8"/>
  <c r="G2289" i="8" a="1"/>
  <c r="G2289" i="8" s="1"/>
  <c r="H2289" i="8" a="1"/>
  <c r="H2289" i="8" s="1"/>
  <c r="M2289" i="8" s="1"/>
  <c r="J2289" i="8" a="1"/>
  <c r="J2289" i="8" s="1"/>
  <c r="N2289" i="8" s="1"/>
  <c r="G2290" i="8" a="1"/>
  <c r="G2290" i="8"/>
  <c r="I2290" i="8" s="1" a="1"/>
  <c r="I2290" i="8" s="1"/>
  <c r="K2290" i="8" s="1"/>
  <c r="H2290" i="8" a="1"/>
  <c r="H2290" i="8"/>
  <c r="J2290" i="8" a="1"/>
  <c r="J2290" i="8" s="1"/>
  <c r="N2290" i="8" s="1"/>
  <c r="G2291" i="8" a="1"/>
  <c r="G2291" i="8"/>
  <c r="L2291" i="8" s="1"/>
  <c r="H2291" i="8" a="1"/>
  <c r="H2291" i="8" s="1"/>
  <c r="I2291" i="8" a="1"/>
  <c r="I2291" i="8" s="1"/>
  <c r="J2291" i="8" a="1"/>
  <c r="J2291" i="8" s="1"/>
  <c r="N2291" i="8" s="1"/>
  <c r="K2291" i="8"/>
  <c r="G2292" i="8" a="1"/>
  <c r="G2292" i="8"/>
  <c r="H2292" i="8" a="1"/>
  <c r="H2292" i="8" s="1"/>
  <c r="M2292" i="8" s="1"/>
  <c r="I2292" i="8" a="1"/>
  <c r="I2292" i="8" s="1"/>
  <c r="K2292" i="8" s="1"/>
  <c r="J2292" i="8" a="1"/>
  <c r="J2292" i="8" s="1"/>
  <c r="N2292" i="8" s="1"/>
  <c r="L2292" i="8"/>
  <c r="G2293" i="8" a="1"/>
  <c r="G2293" i="8"/>
  <c r="I2293" i="8" s="1" a="1"/>
  <c r="I2293" i="8" s="1"/>
  <c r="H2293" i="8" a="1"/>
  <c r="H2293" i="8" s="1"/>
  <c r="M2293" i="8" s="1"/>
  <c r="J2293" i="8" a="1"/>
  <c r="J2293" i="8" s="1"/>
  <c r="N2293" i="8" s="1"/>
  <c r="K2293" i="8"/>
  <c r="L2293" i="8"/>
  <c r="O2293" i="8" a="1"/>
  <c r="O2293" i="8" s="1"/>
  <c r="G2294" i="8" a="1"/>
  <c r="G2294" i="8" s="1"/>
  <c r="H2294" i="8" a="1"/>
  <c r="H2294" i="8" s="1"/>
  <c r="J2294" i="8" a="1"/>
  <c r="J2294" i="8" s="1"/>
  <c r="N2294" i="8" s="1"/>
  <c r="G2295" i="8" a="1"/>
  <c r="G2295" i="8" s="1"/>
  <c r="H2295" i="8" a="1"/>
  <c r="H2295" i="8" s="1"/>
  <c r="J2295" i="8" a="1"/>
  <c r="J2295" i="8"/>
  <c r="N2295" i="8" s="1"/>
  <c r="G2296" i="8" a="1"/>
  <c r="G2296" i="8" s="1"/>
  <c r="H2296" i="8" a="1"/>
  <c r="H2296" i="8" s="1"/>
  <c r="J2296" i="8" a="1"/>
  <c r="J2296" i="8"/>
  <c r="N2296" i="8"/>
  <c r="G2297" i="8" a="1"/>
  <c r="G2297" i="8"/>
  <c r="H2297" i="8" a="1"/>
  <c r="H2297" i="8" s="1"/>
  <c r="J2297" i="8" a="1"/>
  <c r="J2297" i="8" s="1"/>
  <c r="N2297" i="8" s="1"/>
  <c r="M2297" i="8"/>
  <c r="G2298" i="8" a="1"/>
  <c r="G2298" i="8"/>
  <c r="I2298" i="8" s="1" a="1"/>
  <c r="I2298" i="8" s="1"/>
  <c r="H2298" i="8" a="1"/>
  <c r="H2298" i="8" s="1"/>
  <c r="M2298" i="8" s="1"/>
  <c r="J2298" i="8" a="1"/>
  <c r="J2298" i="8" s="1"/>
  <c r="N2298" i="8" s="1"/>
  <c r="K2298" i="8"/>
  <c r="L2298" i="8"/>
  <c r="G2299" i="8" a="1"/>
  <c r="G2299" i="8"/>
  <c r="I2299" i="8" s="1" a="1"/>
  <c r="I2299" i="8" s="1"/>
  <c r="K2299" i="8" s="1"/>
  <c r="H2299" i="8" a="1"/>
  <c r="H2299" i="8" s="1"/>
  <c r="J2299" i="8" a="1"/>
  <c r="J2299" i="8" s="1"/>
  <c r="N2299" i="8" s="1"/>
  <c r="L2299" i="8"/>
  <c r="M2299" i="8"/>
  <c r="G2300" i="8" a="1"/>
  <c r="G2300" i="8"/>
  <c r="I2300" i="8" s="1" a="1"/>
  <c r="I2300" i="8" s="1"/>
  <c r="K2300" i="8" s="1"/>
  <c r="H2300" i="8" a="1"/>
  <c r="H2300" i="8"/>
  <c r="O2300" i="8" s="1" a="1"/>
  <c r="O2300" i="8" s="1"/>
  <c r="J2300" i="8" a="1"/>
  <c r="J2300" i="8"/>
  <c r="N2300" i="8" s="1"/>
  <c r="L2300" i="8"/>
  <c r="G2301" i="8" a="1"/>
  <c r="G2301" i="8"/>
  <c r="H2301" i="8" a="1"/>
  <c r="H2301" i="8" s="1"/>
  <c r="M2301" i="8" s="1"/>
  <c r="J2301" i="8" a="1"/>
  <c r="J2301" i="8" s="1"/>
  <c r="N2301" i="8" s="1"/>
  <c r="G2302" i="8" a="1"/>
  <c r="G2302" i="8"/>
  <c r="L2302" i="8" s="1"/>
  <c r="H2302" i="8" a="1"/>
  <c r="H2302" i="8"/>
  <c r="J2302" i="8" a="1"/>
  <c r="J2302" i="8" s="1"/>
  <c r="N2302" i="8" s="1"/>
  <c r="G2303" i="8" a="1"/>
  <c r="G2303" i="8" s="1"/>
  <c r="H2303" i="8" a="1"/>
  <c r="H2303" i="8" s="1"/>
  <c r="J2303" i="8" a="1"/>
  <c r="J2303" i="8" s="1"/>
  <c r="N2303" i="8" s="1"/>
  <c r="G2304" i="8" a="1"/>
  <c r="G2304" i="8" s="1"/>
  <c r="H2304" i="8" a="1"/>
  <c r="H2304" i="8" s="1"/>
  <c r="J2304" i="8" a="1"/>
  <c r="J2304" i="8" s="1"/>
  <c r="N2304" i="8" s="1"/>
  <c r="G2305" i="8" a="1"/>
  <c r="G2305" i="8" s="1"/>
  <c r="H2305" i="8" a="1"/>
  <c r="H2305" i="8" s="1"/>
  <c r="J2305" i="8" a="1"/>
  <c r="J2305" i="8" s="1"/>
  <c r="N2305" i="8" s="1"/>
  <c r="G2306" i="8" a="1"/>
  <c r="G2306" i="8" s="1"/>
  <c r="H2306" i="8" a="1"/>
  <c r="H2306" i="8" s="1"/>
  <c r="J2306" i="8" a="1"/>
  <c r="J2306" i="8" s="1"/>
  <c r="N2306" i="8" s="1"/>
  <c r="G2307" i="8" a="1"/>
  <c r="G2307" i="8" s="1"/>
  <c r="L2307" i="8" s="1"/>
  <c r="H2307" i="8" a="1"/>
  <c r="H2307" i="8"/>
  <c r="J2307" i="8" a="1"/>
  <c r="J2307" i="8" s="1"/>
  <c r="N2307" i="8" s="1"/>
  <c r="G2308" i="8" a="1"/>
  <c r="G2308" i="8"/>
  <c r="H2308" i="8" a="1"/>
  <c r="H2308" i="8" s="1"/>
  <c r="J2308" i="8" a="1"/>
  <c r="J2308" i="8"/>
  <c r="N2308" i="8" s="1"/>
  <c r="G2309" i="8" a="1"/>
  <c r="G2309" i="8" s="1"/>
  <c r="I2309" i="8" s="1" a="1"/>
  <c r="I2309" i="8" s="1"/>
  <c r="K2309" i="8" s="1"/>
  <c r="H2309" i="8" a="1"/>
  <c r="H2309" i="8"/>
  <c r="J2309" i="8" a="1"/>
  <c r="J2309" i="8" s="1"/>
  <c r="N2309" i="8" s="1"/>
  <c r="M2309" i="8"/>
  <c r="G2310" i="8" a="1"/>
  <c r="G2310" i="8" s="1"/>
  <c r="I2310" i="8" s="1" a="1"/>
  <c r="I2310" i="8" s="1"/>
  <c r="K2310" i="8" s="1"/>
  <c r="H2310" i="8" a="1"/>
  <c r="H2310" i="8" s="1"/>
  <c r="J2310" i="8" a="1"/>
  <c r="J2310" i="8"/>
  <c r="L2310" i="8"/>
  <c r="M2310" i="8"/>
  <c r="N2310" i="8"/>
  <c r="O2310" i="8" a="1"/>
  <c r="O2310" i="8" s="1"/>
  <c r="G2311" i="8" a="1"/>
  <c r="G2311" i="8" s="1"/>
  <c r="I2311" i="8" s="1" a="1"/>
  <c r="I2311" i="8" s="1"/>
  <c r="K2311" i="8" s="1"/>
  <c r="H2311" i="8" a="1"/>
  <c r="H2311" i="8" s="1"/>
  <c r="J2311" i="8" a="1"/>
  <c r="J2311" i="8"/>
  <c r="N2311" i="8" s="1"/>
  <c r="L2311" i="8"/>
  <c r="G2312" i="8" a="1"/>
  <c r="G2312" i="8" s="1"/>
  <c r="H2312" i="8" a="1"/>
  <c r="H2312" i="8" s="1"/>
  <c r="J2312" i="8" a="1"/>
  <c r="J2312" i="8" s="1"/>
  <c r="N2312" i="8" s="1"/>
  <c r="G2313" i="8" a="1"/>
  <c r="G2313" i="8" s="1"/>
  <c r="H2313" i="8" a="1"/>
  <c r="H2313" i="8" s="1"/>
  <c r="J2313" i="8" a="1"/>
  <c r="J2313" i="8" s="1"/>
  <c r="N2313" i="8" s="1"/>
  <c r="G2314" i="8" a="1"/>
  <c r="G2314" i="8" s="1"/>
  <c r="L2314" i="8" s="1"/>
  <c r="H2314" i="8" a="1"/>
  <c r="H2314" i="8"/>
  <c r="J2314" i="8" a="1"/>
  <c r="J2314" i="8" s="1"/>
  <c r="N2314" i="8" s="1"/>
  <c r="G2315" i="8" a="1"/>
  <c r="G2315" i="8" s="1"/>
  <c r="I2315" i="8" s="1" a="1"/>
  <c r="I2315" i="8" s="1"/>
  <c r="K2315" i="8" s="1"/>
  <c r="H2315" i="8" a="1"/>
  <c r="H2315" i="8" s="1"/>
  <c r="J2315" i="8" a="1"/>
  <c r="J2315" i="8"/>
  <c r="N2315" i="8" s="1"/>
  <c r="G2316" i="8" a="1"/>
  <c r="G2316" i="8" s="1"/>
  <c r="I2316" i="8" s="1" a="1"/>
  <c r="I2316" i="8" s="1"/>
  <c r="K2316" i="8" s="1"/>
  <c r="H2316" i="8" a="1"/>
  <c r="H2316" i="8" s="1"/>
  <c r="J2316" i="8" a="1"/>
  <c r="J2316" i="8" s="1"/>
  <c r="L2316" i="8"/>
  <c r="N2316" i="8"/>
  <c r="G2317" i="8" a="1"/>
  <c r="G2317" i="8" s="1"/>
  <c r="H2317" i="8" a="1"/>
  <c r="H2317" i="8" s="1"/>
  <c r="M2317" i="8" s="1"/>
  <c r="J2317" i="8" a="1"/>
  <c r="J2317" i="8"/>
  <c r="N2317" i="8" s="1"/>
  <c r="G2318" i="8" a="1"/>
  <c r="G2318" i="8" s="1"/>
  <c r="L2318" i="8" s="1"/>
  <c r="H2318" i="8" a="1"/>
  <c r="H2318" i="8" s="1"/>
  <c r="I2318" i="8" a="1"/>
  <c r="I2318" i="8" s="1"/>
  <c r="K2318" i="8" s="1"/>
  <c r="J2318" i="8" a="1"/>
  <c r="J2318" i="8"/>
  <c r="N2318" i="8" s="1"/>
  <c r="G2319" i="8" a="1"/>
  <c r="G2319" i="8" s="1"/>
  <c r="H2319" i="8" a="1"/>
  <c r="H2319" i="8" s="1"/>
  <c r="J2319" i="8" a="1"/>
  <c r="J2319" i="8" s="1"/>
  <c r="N2319" i="8" s="1"/>
  <c r="G2320" i="8" a="1"/>
  <c r="G2320" i="8" s="1"/>
  <c r="H2320" i="8" a="1"/>
  <c r="H2320" i="8" s="1"/>
  <c r="M2320" i="8" s="1"/>
  <c r="J2320" i="8" a="1"/>
  <c r="J2320" i="8"/>
  <c r="N2320" i="8"/>
  <c r="G2321" i="8" a="1"/>
  <c r="G2321" i="8" s="1"/>
  <c r="H2321" i="8" a="1"/>
  <c r="H2321" i="8" s="1"/>
  <c r="J2321" i="8" a="1"/>
  <c r="J2321" i="8" s="1"/>
  <c r="N2321" i="8" s="1"/>
  <c r="G2322" i="8" a="1"/>
  <c r="G2322" i="8" s="1"/>
  <c r="H2322" i="8" a="1"/>
  <c r="H2322" i="8"/>
  <c r="J2322" i="8" a="1"/>
  <c r="J2322" i="8" s="1"/>
  <c r="N2322" i="8" s="1"/>
  <c r="M2322" i="8"/>
  <c r="G2323" i="8" a="1"/>
  <c r="G2323" i="8" s="1"/>
  <c r="H2323" i="8" a="1"/>
  <c r="H2323" i="8" s="1"/>
  <c r="J2323" i="8" a="1"/>
  <c r="J2323" i="8"/>
  <c r="N2323" i="8" s="1"/>
  <c r="G2324" i="8" a="1"/>
  <c r="G2324" i="8" s="1"/>
  <c r="H2324" i="8" a="1"/>
  <c r="H2324" i="8" s="1"/>
  <c r="J2324" i="8" a="1"/>
  <c r="J2324" i="8" s="1"/>
  <c r="N2324" i="8" s="1"/>
  <c r="G2325" i="8" a="1"/>
  <c r="G2325" i="8"/>
  <c r="H2325" i="8" a="1"/>
  <c r="H2325" i="8"/>
  <c r="J2325" i="8" a="1"/>
  <c r="J2325" i="8" s="1"/>
  <c r="N2325" i="8" s="1"/>
  <c r="G2326" i="8" a="1"/>
  <c r="G2326" i="8" s="1"/>
  <c r="H2326" i="8" a="1"/>
  <c r="H2326" i="8" s="1"/>
  <c r="J2326" i="8" a="1"/>
  <c r="J2326" i="8"/>
  <c r="N2326" i="8" s="1"/>
  <c r="G2327" i="8" a="1"/>
  <c r="G2327" i="8" s="1"/>
  <c r="H2327" i="8" a="1"/>
  <c r="H2327" i="8" s="1"/>
  <c r="M2327" i="8" s="1"/>
  <c r="J2327" i="8" a="1"/>
  <c r="J2327" i="8" s="1"/>
  <c r="N2327" i="8"/>
  <c r="G2328" i="8" a="1"/>
  <c r="G2328" i="8" s="1"/>
  <c r="H2328" i="8" a="1"/>
  <c r="H2328" i="8" s="1"/>
  <c r="J2328" i="8" a="1"/>
  <c r="J2328" i="8" s="1"/>
  <c r="N2328" i="8" s="1"/>
  <c r="G2329" i="8" a="1"/>
  <c r="G2329" i="8" s="1"/>
  <c r="L2329" i="8" s="1"/>
  <c r="H2329" i="8" a="1"/>
  <c r="H2329" i="8" s="1"/>
  <c r="I2329" i="8" a="1"/>
  <c r="I2329" i="8" s="1"/>
  <c r="K2329" i="8" s="1"/>
  <c r="J2329" i="8" a="1"/>
  <c r="J2329" i="8"/>
  <c r="N2329" i="8" s="1"/>
  <c r="G2330" i="8" a="1"/>
  <c r="G2330" i="8" s="1"/>
  <c r="H2330" i="8" a="1"/>
  <c r="H2330" i="8" s="1"/>
  <c r="J2330" i="8" a="1"/>
  <c r="J2330" i="8" s="1"/>
  <c r="N2330" i="8" s="1"/>
  <c r="G2331" i="8" a="1"/>
  <c r="G2331" i="8" s="1"/>
  <c r="H2331" i="8" a="1"/>
  <c r="H2331" i="8"/>
  <c r="J2331" i="8" a="1"/>
  <c r="J2331" i="8"/>
  <c r="N2331" i="8"/>
  <c r="G2332" i="8" a="1"/>
  <c r="G2332" i="8"/>
  <c r="H2332" i="8" a="1"/>
  <c r="H2332" i="8" s="1"/>
  <c r="J2332" i="8" a="1"/>
  <c r="J2332" i="8"/>
  <c r="N2332" i="8" s="1"/>
  <c r="G2333" i="8" a="1"/>
  <c r="G2333" i="8"/>
  <c r="H2333" i="8" a="1"/>
  <c r="H2333" i="8"/>
  <c r="M2333" i="8" s="1"/>
  <c r="I2333" i="8" a="1"/>
  <c r="I2333" i="8" s="1"/>
  <c r="K2333" i="8" s="1"/>
  <c r="J2333" i="8" a="1"/>
  <c r="J2333" i="8"/>
  <c r="N2333" i="8" s="1"/>
  <c r="L2333" i="8"/>
  <c r="G2334" i="8" a="1"/>
  <c r="G2334" i="8"/>
  <c r="I2334" i="8" s="1" a="1"/>
  <c r="I2334" i="8" s="1"/>
  <c r="K2334" i="8" s="1"/>
  <c r="H2334" i="8" a="1"/>
  <c r="H2334" i="8" s="1"/>
  <c r="J2334" i="8" a="1"/>
  <c r="J2334" i="8"/>
  <c r="N2334" i="8" s="1"/>
  <c r="L2334" i="8"/>
  <c r="G2335" i="8" a="1"/>
  <c r="G2335" i="8" s="1"/>
  <c r="H2335" i="8" a="1"/>
  <c r="H2335" i="8"/>
  <c r="J2335" i="8" a="1"/>
  <c r="J2335" i="8"/>
  <c r="N2335" i="8" s="1"/>
  <c r="G2336" i="8" a="1"/>
  <c r="G2336" i="8" s="1"/>
  <c r="H2336" i="8" a="1"/>
  <c r="H2336" i="8"/>
  <c r="J2336" i="8" a="1"/>
  <c r="J2336" i="8" s="1"/>
  <c r="N2336" i="8"/>
  <c r="G2337" i="8" a="1"/>
  <c r="G2337" i="8" s="1"/>
  <c r="H2337" i="8" a="1"/>
  <c r="H2337" i="8" s="1"/>
  <c r="J2337" i="8" a="1"/>
  <c r="J2337" i="8" s="1"/>
  <c r="N2337" i="8" s="1"/>
  <c r="G2338" i="8" a="1"/>
  <c r="G2338" i="8" s="1"/>
  <c r="I2338" i="8" s="1" a="1"/>
  <c r="I2338" i="8" s="1"/>
  <c r="H2338" i="8" a="1"/>
  <c r="H2338" i="8" s="1"/>
  <c r="M2338" i="8" s="1"/>
  <c r="J2338" i="8" a="1"/>
  <c r="J2338" i="8" s="1"/>
  <c r="K2338" i="8"/>
  <c r="L2338" i="8"/>
  <c r="N2338" i="8"/>
  <c r="O2338" i="8" a="1"/>
  <c r="O2338" i="8" s="1"/>
  <c r="G2339" i="8" a="1"/>
  <c r="G2339" i="8" s="1"/>
  <c r="H2339" i="8" a="1"/>
  <c r="H2339" i="8" s="1"/>
  <c r="J2339" i="8" a="1"/>
  <c r="J2339" i="8" s="1"/>
  <c r="N2339" i="8" s="1"/>
  <c r="G2340" i="8" a="1"/>
  <c r="G2340" i="8" s="1"/>
  <c r="L2340" i="8" s="1"/>
  <c r="H2340" i="8" a="1"/>
  <c r="H2340" i="8" s="1"/>
  <c r="I2340" i="8" a="1"/>
  <c r="I2340" i="8" s="1"/>
  <c r="K2340" i="8" s="1"/>
  <c r="J2340" i="8" a="1"/>
  <c r="J2340" i="8"/>
  <c r="N2340" i="8" s="1"/>
  <c r="G2341" i="8" a="1"/>
  <c r="G2341" i="8" s="1"/>
  <c r="H2341" i="8" a="1"/>
  <c r="H2341" i="8" s="1"/>
  <c r="J2341" i="8" a="1"/>
  <c r="J2341" i="8" s="1"/>
  <c r="N2341" i="8" s="1"/>
  <c r="G2342" i="8" a="1"/>
  <c r="G2342" i="8" s="1"/>
  <c r="H2342" i="8" a="1"/>
  <c r="H2342" i="8"/>
  <c r="M2342" i="8" s="1"/>
  <c r="J2342" i="8" a="1"/>
  <c r="J2342" i="8"/>
  <c r="N2342" i="8" s="1"/>
  <c r="O2342" i="8" a="1"/>
  <c r="O2342" i="8" s="1"/>
  <c r="G2343" i="8" a="1"/>
  <c r="G2343" i="8" s="1"/>
  <c r="H2343" i="8" a="1"/>
  <c r="H2343" i="8" s="1"/>
  <c r="M2343" i="8" s="1"/>
  <c r="J2343" i="8" a="1"/>
  <c r="J2343" i="8" s="1"/>
  <c r="N2343" i="8" s="1"/>
  <c r="G2344" i="8" a="1"/>
  <c r="G2344" i="8" s="1"/>
  <c r="H2344" i="8" a="1"/>
  <c r="H2344" i="8" s="1"/>
  <c r="J2344" i="8" a="1"/>
  <c r="J2344" i="8" s="1"/>
  <c r="N2344" i="8" s="1"/>
  <c r="G2345" i="8" a="1"/>
  <c r="G2345" i="8" s="1"/>
  <c r="L2345" i="8" s="1"/>
  <c r="H2345" i="8" a="1"/>
  <c r="H2345" i="8" s="1"/>
  <c r="J2345" i="8" a="1"/>
  <c r="J2345" i="8" s="1"/>
  <c r="N2345" i="8" s="1"/>
  <c r="G2346" i="8" a="1"/>
  <c r="G2346" i="8" s="1"/>
  <c r="H2346" i="8" a="1"/>
  <c r="H2346" i="8" s="1"/>
  <c r="M2346" i="8" s="1"/>
  <c r="J2346" i="8" a="1"/>
  <c r="J2346" i="8"/>
  <c r="N2346" i="8"/>
  <c r="O2346" i="8" a="1"/>
  <c r="O2346" i="8" s="1"/>
  <c r="G2347" i="8" a="1"/>
  <c r="G2347" i="8" s="1"/>
  <c r="H2347" i="8" a="1"/>
  <c r="H2347" i="8" s="1"/>
  <c r="J2347" i="8" a="1"/>
  <c r="J2347" i="8" s="1"/>
  <c r="N2347" i="8" s="1"/>
  <c r="M2347" i="8"/>
  <c r="G2348" i="8" a="1"/>
  <c r="G2348" i="8" s="1"/>
  <c r="I2348" i="8" s="1" a="1"/>
  <c r="I2348" i="8" s="1"/>
  <c r="K2348" i="8" s="1"/>
  <c r="H2348" i="8" a="1"/>
  <c r="H2348" i="8"/>
  <c r="O2348" i="8" s="1" a="1"/>
  <c r="O2348" i="8" s="1"/>
  <c r="J2348" i="8" a="1"/>
  <c r="J2348" i="8" s="1"/>
  <c r="N2348" i="8" s="1"/>
  <c r="G2349" i="8" a="1"/>
  <c r="G2349" i="8"/>
  <c r="H2349" i="8" a="1"/>
  <c r="H2349" i="8" s="1"/>
  <c r="J2349" i="8" a="1"/>
  <c r="J2349" i="8" s="1"/>
  <c r="N2349" i="8" s="1"/>
  <c r="G2350" i="8" a="1"/>
  <c r="G2350" i="8" s="1"/>
  <c r="H2350" i="8" a="1"/>
  <c r="H2350" i="8" s="1"/>
  <c r="M2350" i="8" s="1"/>
  <c r="J2350" i="8" a="1"/>
  <c r="J2350" i="8" s="1"/>
  <c r="N2350" i="8" s="1"/>
  <c r="G2351" i="8" a="1"/>
  <c r="G2351" i="8" s="1"/>
  <c r="H2351" i="8" a="1"/>
  <c r="H2351" i="8" s="1"/>
  <c r="J2351" i="8" a="1"/>
  <c r="J2351" i="8" s="1"/>
  <c r="N2351" i="8" s="1"/>
  <c r="G2352" i="8" a="1"/>
  <c r="G2352" i="8" s="1"/>
  <c r="H2352" i="8" a="1"/>
  <c r="H2352" i="8" s="1"/>
  <c r="M2352" i="8" s="1"/>
  <c r="J2352" i="8" a="1"/>
  <c r="J2352" i="8" s="1"/>
  <c r="N2352" i="8" s="1"/>
  <c r="G2353" i="8" a="1"/>
  <c r="G2353" i="8" s="1"/>
  <c r="H2353" i="8" a="1"/>
  <c r="H2353" i="8"/>
  <c r="J2353" i="8" a="1"/>
  <c r="J2353" i="8" s="1"/>
  <c r="N2353" i="8" s="1"/>
  <c r="G2354" i="8" a="1"/>
  <c r="G2354" i="8" s="1"/>
  <c r="H2354" i="8" a="1"/>
  <c r="H2354" i="8"/>
  <c r="J2354" i="8" a="1"/>
  <c r="J2354" i="8" s="1"/>
  <c r="N2354" i="8" s="1"/>
  <c r="G2355" i="8" a="1"/>
  <c r="G2355" i="8" s="1"/>
  <c r="H2355" i="8" a="1"/>
  <c r="H2355" i="8" s="1"/>
  <c r="O2355" i="8" s="1" a="1"/>
  <c r="O2355" i="8" s="1"/>
  <c r="J2355" i="8" a="1"/>
  <c r="J2355" i="8"/>
  <c r="N2355" i="8" s="1"/>
  <c r="G2356" i="8" a="1"/>
  <c r="G2356" i="8"/>
  <c r="L2356" i="8" s="1"/>
  <c r="H2356" i="8" a="1"/>
  <c r="H2356" i="8" s="1"/>
  <c r="I2356" i="8" a="1"/>
  <c r="I2356" i="8"/>
  <c r="K2356" i="8" s="1"/>
  <c r="J2356" i="8" a="1"/>
  <c r="J2356" i="8" s="1"/>
  <c r="N2356" i="8" s="1"/>
  <c r="G2357" i="8" a="1"/>
  <c r="G2357" i="8" s="1"/>
  <c r="H2357" i="8" a="1"/>
  <c r="H2357" i="8" s="1"/>
  <c r="J2357" i="8" a="1"/>
  <c r="J2357" i="8" s="1"/>
  <c r="N2357" i="8" s="1"/>
  <c r="G2358" i="8" a="1"/>
  <c r="G2358" i="8"/>
  <c r="I2358" i="8" s="1" a="1"/>
  <c r="I2358" i="8" s="1"/>
  <c r="K2358" i="8" s="1"/>
  <c r="H2358" i="8" a="1"/>
  <c r="H2358" i="8" s="1"/>
  <c r="M2358" i="8" s="1"/>
  <c r="J2358" i="8" a="1"/>
  <c r="J2358" i="8" s="1"/>
  <c r="N2358" i="8" s="1"/>
  <c r="L2358" i="8"/>
  <c r="G2359" i="8" a="1"/>
  <c r="G2359" i="8"/>
  <c r="I2359" i="8" s="1" a="1"/>
  <c r="I2359" i="8" s="1"/>
  <c r="K2359" i="8" s="1"/>
  <c r="H2359" i="8" a="1"/>
  <c r="H2359" i="8" s="1"/>
  <c r="J2359" i="8" a="1"/>
  <c r="J2359" i="8" s="1"/>
  <c r="N2359" i="8" s="1"/>
  <c r="L2359" i="8"/>
  <c r="G2360" i="8" a="1"/>
  <c r="G2360" i="8"/>
  <c r="H2360" i="8" a="1"/>
  <c r="H2360" i="8" s="1"/>
  <c r="J2360" i="8" a="1"/>
  <c r="J2360" i="8" s="1"/>
  <c r="N2360" i="8" s="1"/>
  <c r="G2361" i="8" a="1"/>
  <c r="G2361" i="8" s="1"/>
  <c r="L2361" i="8" s="1"/>
  <c r="H2361" i="8" a="1"/>
  <c r="H2361" i="8"/>
  <c r="M2361" i="8" s="1"/>
  <c r="J2361" i="8" a="1"/>
  <c r="J2361" i="8" s="1"/>
  <c r="N2361" i="8" s="1"/>
  <c r="G2362" i="8" a="1"/>
  <c r="G2362" i="8" s="1"/>
  <c r="H2362" i="8" a="1"/>
  <c r="H2362" i="8" s="1"/>
  <c r="J2362" i="8" a="1"/>
  <c r="J2362" i="8" s="1"/>
  <c r="N2362" i="8" s="1"/>
  <c r="G2363" i="8" a="1"/>
  <c r="G2363" i="8" s="1"/>
  <c r="H2363" i="8" a="1"/>
  <c r="H2363" i="8"/>
  <c r="M2363" i="8" s="1"/>
  <c r="J2363" i="8" a="1"/>
  <c r="J2363" i="8" s="1"/>
  <c r="N2363" i="8" s="1"/>
  <c r="G2364" i="8" a="1"/>
  <c r="G2364" i="8" s="1"/>
  <c r="H2364" i="8" a="1"/>
  <c r="H2364" i="8" s="1"/>
  <c r="J2364" i="8" a="1"/>
  <c r="J2364" i="8" s="1"/>
  <c r="N2364" i="8" s="1"/>
  <c r="G2365" i="8" a="1"/>
  <c r="G2365" i="8" s="1"/>
  <c r="H2365" i="8" a="1"/>
  <c r="H2365" i="8" s="1"/>
  <c r="J2365" i="8" a="1"/>
  <c r="J2365" i="8"/>
  <c r="N2365" i="8"/>
  <c r="G2366" i="8" a="1"/>
  <c r="G2366" i="8" s="1"/>
  <c r="H2366" i="8" a="1"/>
  <c r="H2366" i="8" s="1"/>
  <c r="O2366" i="8" s="1" a="1"/>
  <c r="O2366" i="8" s="1"/>
  <c r="J2366" i="8" a="1"/>
  <c r="J2366" i="8" s="1"/>
  <c r="N2366" i="8" s="1"/>
  <c r="M2366" i="8"/>
  <c r="G2367" i="8" a="1"/>
  <c r="G2367" i="8" s="1"/>
  <c r="H2367" i="8" a="1"/>
  <c r="H2367" i="8" s="1"/>
  <c r="J2367" i="8" a="1"/>
  <c r="J2367" i="8" s="1"/>
  <c r="N2367" i="8" s="1"/>
  <c r="G2368" i="8" a="1"/>
  <c r="G2368" i="8" s="1"/>
  <c r="H2368" i="8" a="1"/>
  <c r="H2368" i="8" s="1"/>
  <c r="J2368" i="8" a="1"/>
  <c r="J2368" i="8"/>
  <c r="N2368" i="8" s="1"/>
  <c r="G2369" i="8" a="1"/>
  <c r="G2369" i="8" s="1"/>
  <c r="H2369" i="8" a="1"/>
  <c r="H2369" i="8" s="1"/>
  <c r="J2369" i="8" a="1"/>
  <c r="J2369" i="8"/>
  <c r="N2369" i="8" s="1"/>
  <c r="G2370" i="8" a="1"/>
  <c r="G2370" i="8"/>
  <c r="I2370" i="8" s="1" a="1"/>
  <c r="I2370" i="8" s="1"/>
  <c r="K2370" i="8" s="1"/>
  <c r="H2370" i="8" a="1"/>
  <c r="H2370" i="8"/>
  <c r="O2370" i="8" s="1" a="1"/>
  <c r="O2370" i="8" s="1"/>
  <c r="J2370" i="8" a="1"/>
  <c r="J2370" i="8"/>
  <c r="N2370" i="8" s="1"/>
  <c r="L2370" i="8"/>
  <c r="M2370" i="8"/>
  <c r="G2371" i="8" a="1"/>
  <c r="G2371" i="8"/>
  <c r="H2371" i="8" a="1"/>
  <c r="H2371" i="8"/>
  <c r="J2371" i="8" a="1"/>
  <c r="J2371" i="8" s="1"/>
  <c r="N2371" i="8" s="1"/>
  <c r="G2372" i="8" a="1"/>
  <c r="G2372" i="8"/>
  <c r="L2372" i="8" s="1"/>
  <c r="H2372" i="8" a="1"/>
  <c r="H2372" i="8"/>
  <c r="J2372" i="8" a="1"/>
  <c r="J2372" i="8" s="1"/>
  <c r="N2372" i="8" s="1"/>
  <c r="G2373" i="8" a="1"/>
  <c r="G2373" i="8" s="1"/>
  <c r="H2373" i="8" a="1"/>
  <c r="H2373" i="8"/>
  <c r="M2373" i="8" s="1"/>
  <c r="J2373" i="8" a="1"/>
  <c r="J2373" i="8" s="1"/>
  <c r="N2373" i="8"/>
  <c r="G2374" i="8" a="1"/>
  <c r="G2374" i="8" s="1"/>
  <c r="H2374" i="8" a="1"/>
  <c r="H2374" i="8"/>
  <c r="M2374" i="8" s="1"/>
  <c r="J2374" i="8" a="1"/>
  <c r="J2374" i="8" s="1"/>
  <c r="N2374" i="8" s="1"/>
  <c r="G2375" i="8" a="1"/>
  <c r="G2375" i="8" s="1"/>
  <c r="H2375" i="8" a="1"/>
  <c r="H2375" i="8"/>
  <c r="J2375" i="8" a="1"/>
  <c r="J2375" i="8" s="1"/>
  <c r="N2375" i="8" s="1"/>
  <c r="G2376" i="8" a="1"/>
  <c r="G2376" i="8"/>
  <c r="H2376" i="8" a="1"/>
  <c r="H2376" i="8" s="1"/>
  <c r="J2376" i="8" a="1"/>
  <c r="J2376" i="8" s="1"/>
  <c r="N2376" i="8"/>
  <c r="G2377" i="8" a="1"/>
  <c r="G2377" i="8" s="1"/>
  <c r="I2377" i="8" s="1" a="1"/>
  <c r="I2377" i="8" s="1"/>
  <c r="H2377" i="8" a="1"/>
  <c r="H2377" i="8" s="1"/>
  <c r="O2377" i="8" s="1" a="1"/>
  <c r="O2377" i="8" s="1"/>
  <c r="J2377" i="8" a="1"/>
  <c r="J2377" i="8"/>
  <c r="N2377" i="8" s="1"/>
  <c r="K2377" i="8"/>
  <c r="L2377" i="8"/>
  <c r="M2377" i="8"/>
  <c r="G2378" i="8" a="1"/>
  <c r="G2378" i="8" s="1"/>
  <c r="L2378" i="8" s="1"/>
  <c r="H2378" i="8" a="1"/>
  <c r="H2378" i="8" s="1"/>
  <c r="J2378" i="8" a="1"/>
  <c r="J2378" i="8"/>
  <c r="N2378" i="8" s="1"/>
  <c r="G2379" i="8" a="1"/>
  <c r="G2379" i="8" s="1"/>
  <c r="H2379" i="8" a="1"/>
  <c r="H2379" i="8" s="1"/>
  <c r="M2379" i="8" s="1"/>
  <c r="J2379" i="8" a="1"/>
  <c r="J2379" i="8" s="1"/>
  <c r="N2379" i="8" s="1"/>
  <c r="G2380" i="8" a="1"/>
  <c r="G2380" i="8" s="1"/>
  <c r="I2380" i="8" s="1" a="1"/>
  <c r="I2380" i="8" s="1"/>
  <c r="K2380" i="8" s="1"/>
  <c r="H2380" i="8" a="1"/>
  <c r="H2380" i="8" s="1"/>
  <c r="J2380" i="8" a="1"/>
  <c r="J2380" i="8"/>
  <c r="L2380" i="8"/>
  <c r="N2380" i="8"/>
  <c r="G2381" i="8" a="1"/>
  <c r="G2381" i="8" s="1"/>
  <c r="H2381" i="8" a="1"/>
  <c r="H2381" i="8"/>
  <c r="J2381" i="8" a="1"/>
  <c r="J2381" i="8" s="1"/>
  <c r="N2381" i="8" s="1"/>
  <c r="G2382" i="8" a="1"/>
  <c r="G2382" i="8"/>
  <c r="H2382" i="8" a="1"/>
  <c r="H2382" i="8"/>
  <c r="J2382" i="8" a="1"/>
  <c r="J2382" i="8" s="1"/>
  <c r="N2382" i="8" s="1"/>
  <c r="G2383" i="8" a="1"/>
  <c r="G2383" i="8" s="1"/>
  <c r="H2383" i="8" a="1"/>
  <c r="H2383" i="8"/>
  <c r="M2383" i="8" s="1"/>
  <c r="J2383" i="8" a="1"/>
  <c r="J2383" i="8" s="1"/>
  <c r="N2383" i="8" s="1"/>
  <c r="G2384" i="8" a="1"/>
  <c r="G2384" i="8" s="1"/>
  <c r="I2384" i="8" s="1" a="1"/>
  <c r="I2384" i="8" s="1"/>
  <c r="K2384" i="8" s="1"/>
  <c r="H2384" i="8" a="1"/>
  <c r="H2384" i="8" s="1"/>
  <c r="M2384" i="8" s="1"/>
  <c r="J2384" i="8" a="1"/>
  <c r="J2384" i="8" s="1"/>
  <c r="N2384" i="8" s="1"/>
  <c r="L2384" i="8"/>
  <c r="G2385" i="8" a="1"/>
  <c r="G2385" i="8" s="1"/>
  <c r="I2385" i="8" s="1" a="1"/>
  <c r="I2385" i="8" s="1"/>
  <c r="H2385" i="8" a="1"/>
  <c r="H2385" i="8" s="1"/>
  <c r="M2385" i="8" s="1"/>
  <c r="J2385" i="8" a="1"/>
  <c r="J2385" i="8"/>
  <c r="N2385" i="8" s="1"/>
  <c r="K2385" i="8"/>
  <c r="L2385" i="8"/>
  <c r="G2386" i="8" a="1"/>
  <c r="G2386" i="8"/>
  <c r="H2386" i="8" a="1"/>
  <c r="H2386" i="8"/>
  <c r="J2386" i="8" a="1"/>
  <c r="J2386" i="8" s="1"/>
  <c r="N2386" i="8" s="1"/>
  <c r="G2387" i="8" a="1"/>
  <c r="G2387" i="8" s="1"/>
  <c r="H2387" i="8" a="1"/>
  <c r="H2387" i="8" s="1"/>
  <c r="M2387" i="8" s="1"/>
  <c r="J2387" i="8" a="1"/>
  <c r="J2387" i="8"/>
  <c r="N2387" i="8" s="1"/>
  <c r="G2388" i="8" a="1"/>
  <c r="G2388" i="8" s="1"/>
  <c r="I2388" i="8" s="1" a="1"/>
  <c r="I2388" i="8" s="1"/>
  <c r="H2388" i="8" a="1"/>
  <c r="H2388" i="8" s="1"/>
  <c r="J2388" i="8" a="1"/>
  <c r="J2388" i="8"/>
  <c r="N2388" i="8" s="1"/>
  <c r="K2388" i="8"/>
  <c r="L2388" i="8"/>
  <c r="G2389" i="8" a="1"/>
  <c r="G2389" i="8" s="1"/>
  <c r="L2389" i="8" s="1"/>
  <c r="H2389" i="8" a="1"/>
  <c r="H2389" i="8" s="1"/>
  <c r="M2389" i="8" s="1"/>
  <c r="I2389" i="8" a="1"/>
  <c r="I2389" i="8" s="1"/>
  <c r="K2389" i="8" s="1"/>
  <c r="J2389" i="8" a="1"/>
  <c r="J2389" i="8"/>
  <c r="N2389" i="8" s="1"/>
  <c r="G2390" i="8" a="1"/>
  <c r="G2390" i="8"/>
  <c r="H2390" i="8" a="1"/>
  <c r="H2390" i="8" s="1"/>
  <c r="M2390" i="8" s="1"/>
  <c r="J2390" i="8" a="1"/>
  <c r="J2390" i="8" s="1"/>
  <c r="N2390" i="8" s="1"/>
  <c r="G2391" i="8" a="1"/>
  <c r="G2391" i="8" s="1"/>
  <c r="H2391" i="8" a="1"/>
  <c r="H2391" i="8" s="1"/>
  <c r="M2391" i="8" s="1"/>
  <c r="J2391" i="8" a="1"/>
  <c r="J2391" i="8" s="1"/>
  <c r="N2391" i="8" s="1"/>
  <c r="G2392" i="8" a="1"/>
  <c r="G2392" i="8" s="1"/>
  <c r="H2392" i="8" a="1"/>
  <c r="H2392" i="8" s="1"/>
  <c r="M2392" i="8" s="1"/>
  <c r="J2392" i="8" a="1"/>
  <c r="J2392" i="8" s="1"/>
  <c r="N2392" i="8" s="1"/>
  <c r="G2393" i="8" a="1"/>
  <c r="G2393" i="8"/>
  <c r="L2393" i="8" s="1"/>
  <c r="H2393" i="8" a="1"/>
  <c r="H2393" i="8" s="1"/>
  <c r="J2393" i="8" a="1"/>
  <c r="J2393" i="8" s="1"/>
  <c r="N2393" i="8" s="1"/>
  <c r="G2394" i="8" a="1"/>
  <c r="G2394" i="8"/>
  <c r="H2394" i="8" a="1"/>
  <c r="H2394" i="8" s="1"/>
  <c r="J2394" i="8" a="1"/>
  <c r="J2394" i="8" s="1"/>
  <c r="N2394" i="8" s="1"/>
  <c r="G2395" i="8" a="1"/>
  <c r="G2395" i="8"/>
  <c r="H2395" i="8" a="1"/>
  <c r="H2395" i="8"/>
  <c r="M2395" i="8" s="1"/>
  <c r="J2395" i="8" a="1"/>
  <c r="J2395" i="8"/>
  <c r="N2395" i="8" s="1"/>
  <c r="G2396" i="8" a="1"/>
  <c r="G2396" i="8" s="1"/>
  <c r="L2396" i="8" s="1"/>
  <c r="H2396" i="8" a="1"/>
  <c r="H2396" i="8"/>
  <c r="M2396" i="8" s="1"/>
  <c r="I2396" i="8" a="1"/>
  <c r="I2396" i="8" s="1"/>
  <c r="K2396" i="8" s="1"/>
  <c r="J2396" i="8" a="1"/>
  <c r="J2396" i="8" s="1"/>
  <c r="N2396" i="8" s="1"/>
  <c r="G2397" i="8" a="1"/>
  <c r="G2397" i="8" s="1"/>
  <c r="H2397" i="8" a="1"/>
  <c r="H2397" i="8" s="1"/>
  <c r="J2397" i="8" a="1"/>
  <c r="J2397" i="8" s="1"/>
  <c r="N2397" i="8" s="1"/>
  <c r="G2398" i="8" a="1"/>
  <c r="G2398" i="8" s="1"/>
  <c r="I2398" i="8" s="1" a="1"/>
  <c r="I2398" i="8" s="1"/>
  <c r="K2398" i="8" s="1"/>
  <c r="H2398" i="8" a="1"/>
  <c r="H2398" i="8"/>
  <c r="M2398" i="8" s="1"/>
  <c r="J2398" i="8" a="1"/>
  <c r="J2398" i="8" s="1"/>
  <c r="N2398" i="8" s="1"/>
  <c r="G2399" i="8" a="1"/>
  <c r="G2399" i="8" s="1"/>
  <c r="H2399" i="8" a="1"/>
  <c r="H2399" i="8" s="1"/>
  <c r="J2399" i="8" a="1"/>
  <c r="J2399" i="8"/>
  <c r="M2399" i="8"/>
  <c r="N2399" i="8"/>
  <c r="G2400" i="8" a="1"/>
  <c r="G2400" i="8"/>
  <c r="L2400" i="8" s="1"/>
  <c r="H2400" i="8" a="1"/>
  <c r="H2400" i="8" s="1"/>
  <c r="I2400" i="8" a="1"/>
  <c r="I2400" i="8" s="1"/>
  <c r="K2400" i="8" s="1"/>
  <c r="J2400" i="8" a="1"/>
  <c r="J2400" i="8" s="1"/>
  <c r="N2400" i="8" s="1"/>
  <c r="G2401" i="8" a="1"/>
  <c r="G2401" i="8" s="1"/>
  <c r="L2401" i="8" s="1"/>
  <c r="H2401" i="8" a="1"/>
  <c r="H2401" i="8" s="1"/>
  <c r="I2401" i="8" a="1"/>
  <c r="I2401" i="8" s="1"/>
  <c r="K2401" i="8" s="1"/>
  <c r="J2401" i="8" a="1"/>
  <c r="J2401" i="8" s="1"/>
  <c r="N2401" i="8" s="1"/>
  <c r="G2402" i="8" a="1"/>
  <c r="G2402" i="8" s="1"/>
  <c r="H2402" i="8" a="1"/>
  <c r="H2402" i="8" s="1"/>
  <c r="J2402" i="8" a="1"/>
  <c r="J2402" i="8"/>
  <c r="N2402" i="8" s="1"/>
  <c r="G2403" i="8" a="1"/>
  <c r="G2403" i="8" s="1"/>
  <c r="H2403" i="8" a="1"/>
  <c r="H2403" i="8" s="1"/>
  <c r="M2403" i="8" s="1"/>
  <c r="J2403" i="8" a="1"/>
  <c r="J2403" i="8" s="1"/>
  <c r="N2403" i="8" s="1"/>
  <c r="G2404" i="8" a="1"/>
  <c r="G2404" i="8"/>
  <c r="L2404" i="8" s="1"/>
  <c r="H2404" i="8" a="1"/>
  <c r="H2404" i="8" s="1"/>
  <c r="I2404" i="8" a="1"/>
  <c r="I2404" i="8" s="1"/>
  <c r="K2404" i="8" s="1"/>
  <c r="J2404" i="8" a="1"/>
  <c r="J2404" i="8"/>
  <c r="N2404" i="8" s="1"/>
  <c r="G2405" i="8" a="1"/>
  <c r="G2405" i="8" s="1"/>
  <c r="L2405" i="8" s="1"/>
  <c r="H2405" i="8" a="1"/>
  <c r="H2405" i="8" s="1"/>
  <c r="M2405" i="8" s="1"/>
  <c r="J2405" i="8" a="1"/>
  <c r="J2405" i="8" s="1"/>
  <c r="N2405" i="8" s="1"/>
  <c r="G2406" i="8" a="1"/>
  <c r="G2406" i="8" s="1"/>
  <c r="I2406" i="8" s="1" a="1"/>
  <c r="I2406" i="8" s="1"/>
  <c r="K2406" i="8" s="1"/>
  <c r="H2406" i="8" a="1"/>
  <c r="H2406" i="8" s="1"/>
  <c r="J2406" i="8" a="1"/>
  <c r="J2406" i="8"/>
  <c r="M2406" i="8"/>
  <c r="N2406" i="8"/>
  <c r="G2407" i="8" a="1"/>
  <c r="G2407" i="8" s="1"/>
  <c r="I2407" i="8" s="1" a="1"/>
  <c r="I2407" i="8" s="1"/>
  <c r="K2407" i="8" s="1"/>
  <c r="H2407" i="8" a="1"/>
  <c r="H2407" i="8" s="1"/>
  <c r="J2407" i="8" a="1"/>
  <c r="J2407" i="8" s="1"/>
  <c r="N2407" i="8" s="1"/>
  <c r="G2408" i="8" a="1"/>
  <c r="G2408" i="8" s="1"/>
  <c r="H2408" i="8" a="1"/>
  <c r="H2408" i="8"/>
  <c r="M2408" i="8" s="1"/>
  <c r="J2408" i="8" a="1"/>
  <c r="J2408" i="8" s="1"/>
  <c r="N2408" i="8"/>
  <c r="G2409" i="8" a="1"/>
  <c r="G2409" i="8" s="1"/>
  <c r="H2409" i="8" a="1"/>
  <c r="H2409" i="8" s="1"/>
  <c r="M2409" i="8" s="1"/>
  <c r="J2409" i="8" a="1"/>
  <c r="J2409" i="8" s="1"/>
  <c r="N2409" i="8" s="1"/>
  <c r="G2410" i="8" a="1"/>
  <c r="G2410" i="8" s="1"/>
  <c r="H2410" i="8" a="1"/>
  <c r="H2410" i="8"/>
  <c r="J2410" i="8" a="1"/>
  <c r="J2410" i="8" s="1"/>
  <c r="N2410" i="8" s="1"/>
  <c r="M2410" i="8"/>
  <c r="O2410" i="8" a="1"/>
  <c r="O2410" i="8" s="1"/>
  <c r="G2411" i="8" a="1"/>
  <c r="G2411" i="8" s="1"/>
  <c r="L2411" i="8" s="1"/>
  <c r="H2411" i="8" a="1"/>
  <c r="H2411" i="8" s="1"/>
  <c r="I2411" i="8" a="1"/>
  <c r="I2411" i="8" s="1"/>
  <c r="K2411" i="8" s="1"/>
  <c r="J2411" i="8" a="1"/>
  <c r="J2411" i="8" s="1"/>
  <c r="N2411" i="8" s="1"/>
  <c r="G2412" i="8" a="1"/>
  <c r="G2412" i="8"/>
  <c r="H2412" i="8" a="1"/>
  <c r="H2412" i="8" s="1"/>
  <c r="J2412" i="8" a="1"/>
  <c r="J2412" i="8" s="1"/>
  <c r="N2412" i="8"/>
  <c r="G2413" i="8" a="1"/>
  <c r="G2413" i="8" s="1"/>
  <c r="H2413" i="8" a="1"/>
  <c r="H2413" i="8" s="1"/>
  <c r="M2413" i="8" s="1"/>
  <c r="J2413" i="8" a="1"/>
  <c r="J2413" i="8" s="1"/>
  <c r="N2413" i="8" s="1"/>
  <c r="O2413" i="8" a="1"/>
  <c r="O2413" i="8" s="1"/>
  <c r="G2414" i="8" a="1"/>
  <c r="G2414" i="8" s="1"/>
  <c r="H2414" i="8" a="1"/>
  <c r="H2414" i="8"/>
  <c r="M2414" i="8" s="1"/>
  <c r="J2414" i="8" a="1"/>
  <c r="J2414" i="8"/>
  <c r="N2414" i="8" s="1"/>
  <c r="G2415" i="8" a="1"/>
  <c r="G2415" i="8" s="1"/>
  <c r="H2415" i="8" a="1"/>
  <c r="H2415" i="8" s="1"/>
  <c r="J2415" i="8" a="1"/>
  <c r="J2415" i="8" s="1"/>
  <c r="N2415" i="8" s="1"/>
  <c r="G2416" i="8" a="1"/>
  <c r="G2416" i="8" s="1"/>
  <c r="H2416" i="8" a="1"/>
  <c r="H2416" i="8" s="1"/>
  <c r="J2416" i="8" a="1"/>
  <c r="J2416" i="8" s="1"/>
  <c r="N2416" i="8" s="1"/>
  <c r="G2417" i="8" a="1"/>
  <c r="G2417" i="8" s="1"/>
  <c r="H2417" i="8" a="1"/>
  <c r="H2417" i="8" s="1"/>
  <c r="J2417" i="8" a="1"/>
  <c r="J2417" i="8" s="1"/>
  <c r="N2417" i="8" s="1"/>
  <c r="G2418" i="8" a="1"/>
  <c r="G2418" i="8" s="1"/>
  <c r="H2418" i="8" a="1"/>
  <c r="H2418" i="8" s="1"/>
  <c r="J2418" i="8" a="1"/>
  <c r="J2418" i="8" s="1"/>
  <c r="N2418" i="8" s="1"/>
  <c r="G2419" i="8" a="1"/>
  <c r="G2419" i="8"/>
  <c r="L2419" i="8" s="1"/>
  <c r="H2419" i="8" a="1"/>
  <c r="H2419" i="8" s="1"/>
  <c r="M2419" i="8" s="1"/>
  <c r="J2419" i="8" a="1"/>
  <c r="J2419" i="8" s="1"/>
  <c r="N2419" i="8" s="1"/>
  <c r="G2420" i="8" a="1"/>
  <c r="G2420" i="8"/>
  <c r="I2420" i="8" s="1" a="1"/>
  <c r="I2420" i="8" s="1"/>
  <c r="K2420" i="8" s="1"/>
  <c r="H2420" i="8" a="1"/>
  <c r="H2420" i="8" s="1"/>
  <c r="M2420" i="8" s="1"/>
  <c r="J2420" i="8" a="1"/>
  <c r="J2420" i="8"/>
  <c r="N2420" i="8" s="1"/>
  <c r="G2421" i="8" a="1"/>
  <c r="G2421" i="8" s="1"/>
  <c r="I2421" i="8" s="1" a="1"/>
  <c r="I2421" i="8" s="1"/>
  <c r="K2421" i="8" s="1"/>
  <c r="H2421" i="8" a="1"/>
  <c r="H2421" i="8" s="1"/>
  <c r="J2421" i="8" a="1"/>
  <c r="J2421" i="8" s="1"/>
  <c r="N2421" i="8" s="1"/>
  <c r="G2422" i="8" a="1"/>
  <c r="G2422" i="8" s="1"/>
  <c r="H2422" i="8" a="1"/>
  <c r="H2422" i="8" s="1"/>
  <c r="J2422" i="8" a="1"/>
  <c r="J2422" i="8" s="1"/>
  <c r="N2422" i="8" s="1"/>
  <c r="G2423" i="8" a="1"/>
  <c r="G2423" i="8" s="1"/>
  <c r="L2423" i="8" s="1"/>
  <c r="H2423" i="8" a="1"/>
  <c r="H2423" i="8"/>
  <c r="J2423" i="8" a="1"/>
  <c r="J2423" i="8" s="1"/>
  <c r="N2423" i="8" s="1"/>
  <c r="G2424" i="8" a="1"/>
  <c r="G2424" i="8" s="1"/>
  <c r="H2424" i="8" a="1"/>
  <c r="H2424" i="8" s="1"/>
  <c r="J2424" i="8" a="1"/>
  <c r="J2424" i="8"/>
  <c r="N2424" i="8" s="1"/>
  <c r="G2425" i="8" a="1"/>
  <c r="G2425" i="8" s="1"/>
  <c r="I2425" i="8" s="1" a="1"/>
  <c r="I2425" i="8" s="1"/>
  <c r="K2425" i="8" s="1"/>
  <c r="H2425" i="8" a="1"/>
  <c r="H2425" i="8" s="1"/>
  <c r="J2425" i="8" a="1"/>
  <c r="J2425" i="8" s="1"/>
  <c r="N2425" i="8" s="1"/>
  <c r="L2425" i="8"/>
  <c r="G2426" i="8" a="1"/>
  <c r="G2426" i="8" s="1"/>
  <c r="H2426" i="8" a="1"/>
  <c r="H2426" i="8" s="1"/>
  <c r="M2426" i="8" s="1"/>
  <c r="J2426" i="8" a="1"/>
  <c r="J2426" i="8" s="1"/>
  <c r="N2426" i="8" s="1"/>
  <c r="G2427" i="8" a="1"/>
  <c r="G2427" i="8" s="1"/>
  <c r="H2427" i="8" a="1"/>
  <c r="H2427" i="8" s="1"/>
  <c r="J2427" i="8" a="1"/>
  <c r="J2427" i="8" s="1"/>
  <c r="N2427" i="8"/>
  <c r="G2428" i="8" a="1"/>
  <c r="G2428" i="8"/>
  <c r="H2428" i="8" a="1"/>
  <c r="H2428" i="8"/>
  <c r="J2428" i="8" a="1"/>
  <c r="J2428" i="8" s="1"/>
  <c r="N2428" i="8" s="1"/>
  <c r="M2428" i="8"/>
  <c r="O2428" i="8" a="1"/>
  <c r="O2428" i="8" s="1"/>
  <c r="G2429" i="8" a="1"/>
  <c r="G2429" i="8" s="1"/>
  <c r="H2429" i="8" a="1"/>
  <c r="H2429" i="8" s="1"/>
  <c r="I2429" i="8" a="1"/>
  <c r="I2429" i="8"/>
  <c r="K2429" i="8" s="1"/>
  <c r="J2429" i="8" a="1"/>
  <c r="J2429" i="8" s="1"/>
  <c r="N2429" i="8" s="1"/>
  <c r="L2429" i="8"/>
  <c r="G2430" i="8" a="1"/>
  <c r="G2430" i="8"/>
  <c r="H2430" i="8" a="1"/>
  <c r="H2430" i="8"/>
  <c r="M2430" i="8" s="1"/>
  <c r="J2430" i="8" a="1"/>
  <c r="J2430" i="8" s="1"/>
  <c r="N2430" i="8"/>
  <c r="G2431" i="8" a="1"/>
  <c r="G2431" i="8" s="1"/>
  <c r="H2431" i="8" a="1"/>
  <c r="H2431" i="8" s="1"/>
  <c r="M2431" i="8" s="1"/>
  <c r="J2431" i="8" a="1"/>
  <c r="J2431" i="8" s="1"/>
  <c r="N2431" i="8" s="1"/>
  <c r="G2432" i="8" a="1"/>
  <c r="G2432" i="8" s="1"/>
  <c r="H2432" i="8" a="1"/>
  <c r="H2432" i="8" s="1"/>
  <c r="J2432" i="8" a="1"/>
  <c r="J2432" i="8"/>
  <c r="N2432" i="8" s="1"/>
  <c r="G2433" i="8" a="1"/>
  <c r="G2433" i="8"/>
  <c r="H2433" i="8" a="1"/>
  <c r="H2433" i="8" s="1"/>
  <c r="J2433" i="8" a="1"/>
  <c r="J2433" i="8" s="1"/>
  <c r="N2433" i="8" s="1"/>
  <c r="G2434" i="8" a="1"/>
  <c r="G2434" i="8" s="1"/>
  <c r="H2434" i="8" a="1"/>
  <c r="H2434" i="8" s="1"/>
  <c r="J2434" i="8" a="1"/>
  <c r="J2434" i="8" s="1"/>
  <c r="N2434" i="8" s="1"/>
  <c r="G2435" i="8" a="1"/>
  <c r="G2435" i="8"/>
  <c r="I2435" i="8" s="1" a="1"/>
  <c r="I2435" i="8" s="1"/>
  <c r="K2435" i="8" s="1"/>
  <c r="H2435" i="8" a="1"/>
  <c r="H2435" i="8" s="1"/>
  <c r="O2435" i="8" s="1" a="1"/>
  <c r="O2435" i="8" s="1"/>
  <c r="J2435" i="8" a="1"/>
  <c r="J2435" i="8"/>
  <c r="N2435" i="8" s="1"/>
  <c r="M2435" i="8"/>
  <c r="G2436" i="8" a="1"/>
  <c r="G2436" i="8" s="1"/>
  <c r="H2436" i="8" a="1"/>
  <c r="H2436" i="8" s="1"/>
  <c r="J2436" i="8" a="1"/>
  <c r="J2436" i="8" s="1"/>
  <c r="N2436" i="8" s="1"/>
  <c r="G2437" i="8" a="1"/>
  <c r="G2437" i="8" s="1"/>
  <c r="H2437" i="8" a="1"/>
  <c r="H2437" i="8" s="1"/>
  <c r="J2437" i="8" a="1"/>
  <c r="J2437" i="8" s="1"/>
  <c r="N2437" i="8" s="1"/>
  <c r="G2438" i="8" a="1"/>
  <c r="G2438" i="8"/>
  <c r="I2438" i="8" s="1" a="1"/>
  <c r="I2438" i="8" s="1"/>
  <c r="K2438" i="8" s="1"/>
  <c r="H2438" i="8" a="1"/>
  <c r="H2438" i="8" s="1"/>
  <c r="J2438" i="8" a="1"/>
  <c r="J2438" i="8" s="1"/>
  <c r="N2438" i="8" s="1"/>
  <c r="L2438" i="8"/>
  <c r="G2439" i="8" a="1"/>
  <c r="G2439" i="8"/>
  <c r="I2439" i="8" s="1" a="1"/>
  <c r="I2439" i="8" s="1"/>
  <c r="K2439" i="8" s="1"/>
  <c r="H2439" i="8" a="1"/>
  <c r="H2439" i="8" s="1"/>
  <c r="J2439" i="8" a="1"/>
  <c r="J2439" i="8" s="1"/>
  <c r="N2439" i="8" s="1"/>
  <c r="G2440" i="8" a="1"/>
  <c r="G2440" i="8" s="1"/>
  <c r="L2440" i="8" s="1"/>
  <c r="H2440" i="8" a="1"/>
  <c r="H2440" i="8"/>
  <c r="I2440" i="8" a="1"/>
  <c r="I2440" i="8" s="1"/>
  <c r="K2440" i="8" s="1"/>
  <c r="J2440" i="8" a="1"/>
  <c r="J2440" i="8" s="1"/>
  <c r="N2440" i="8" s="1"/>
  <c r="G2441" i="8" a="1"/>
  <c r="G2441" i="8" s="1"/>
  <c r="H2441" i="8" a="1"/>
  <c r="H2441" i="8"/>
  <c r="J2441" i="8" a="1"/>
  <c r="J2441" i="8" s="1"/>
  <c r="N2441" i="8" s="1"/>
  <c r="G2442" i="8" a="1"/>
  <c r="G2442" i="8"/>
  <c r="H2442" i="8" a="1"/>
  <c r="H2442" i="8" s="1"/>
  <c r="O2442" i="8" s="1" a="1"/>
  <c r="O2442" i="8" s="1"/>
  <c r="J2442" i="8" a="1"/>
  <c r="J2442" i="8"/>
  <c r="N2442" i="8" s="1"/>
  <c r="G2443" i="8" a="1"/>
  <c r="G2443" i="8" s="1"/>
  <c r="H2443" i="8" a="1"/>
  <c r="H2443" i="8" s="1"/>
  <c r="J2443" i="8" a="1"/>
  <c r="J2443" i="8" s="1"/>
  <c r="N2443" i="8" s="1"/>
  <c r="G2444" i="8" a="1"/>
  <c r="G2444" i="8" s="1"/>
  <c r="H2444" i="8" a="1"/>
  <c r="H2444" i="8"/>
  <c r="J2444" i="8" a="1"/>
  <c r="J2444" i="8"/>
  <c r="N2444" i="8" s="1"/>
  <c r="G2445" i="8" a="1"/>
  <c r="G2445" i="8" s="1"/>
  <c r="H2445" i="8" a="1"/>
  <c r="H2445" i="8"/>
  <c r="M2445" i="8" s="1"/>
  <c r="J2445" i="8" a="1"/>
  <c r="J2445" i="8" s="1"/>
  <c r="N2445" i="8"/>
  <c r="G2446" i="8" a="1"/>
  <c r="G2446" i="8" s="1"/>
  <c r="H2446" i="8" a="1"/>
  <c r="H2446" i="8" s="1"/>
  <c r="O2446" i="8" s="1" a="1"/>
  <c r="O2446" i="8" s="1"/>
  <c r="J2446" i="8" a="1"/>
  <c r="J2446" i="8"/>
  <c r="N2446" i="8"/>
  <c r="G2447" i="8" a="1"/>
  <c r="G2447" i="8" s="1"/>
  <c r="H2447" i="8" a="1"/>
  <c r="H2447" i="8"/>
  <c r="J2447" i="8" a="1"/>
  <c r="J2447" i="8"/>
  <c r="N2447" i="8" s="1"/>
  <c r="G2448" i="8" a="1"/>
  <c r="G2448" i="8" s="1"/>
  <c r="H2448" i="8" a="1"/>
  <c r="H2448" i="8" s="1"/>
  <c r="J2448" i="8" a="1"/>
  <c r="J2448" i="8"/>
  <c r="N2448" i="8" s="1"/>
  <c r="G2449" i="8" a="1"/>
  <c r="G2449" i="8" s="1"/>
  <c r="I2449" i="8" s="1" a="1"/>
  <c r="I2449" i="8" s="1"/>
  <c r="K2449" i="8" s="1"/>
  <c r="H2449" i="8" a="1"/>
  <c r="H2449" i="8" s="1"/>
  <c r="J2449" i="8" a="1"/>
  <c r="J2449" i="8" s="1"/>
  <c r="N2449" i="8" s="1"/>
  <c r="G2450" i="8" a="1"/>
  <c r="G2450" i="8" s="1"/>
  <c r="H2450" i="8" a="1"/>
  <c r="H2450" i="8"/>
  <c r="M2450" i="8" s="1"/>
  <c r="J2450" i="8" a="1"/>
  <c r="J2450" i="8" s="1"/>
  <c r="N2450" i="8" s="1"/>
  <c r="G2451" i="8" a="1"/>
  <c r="G2451" i="8" s="1"/>
  <c r="H2451" i="8" a="1"/>
  <c r="H2451" i="8" s="1"/>
  <c r="J2451" i="8" a="1"/>
  <c r="J2451" i="8" s="1"/>
  <c r="N2451" i="8" s="1"/>
  <c r="G2452" i="8" a="1"/>
  <c r="G2452" i="8"/>
  <c r="H2452" i="8" a="1"/>
  <c r="H2452" i="8" s="1"/>
  <c r="J2452" i="8" a="1"/>
  <c r="J2452" i="8" s="1"/>
  <c r="N2452" i="8"/>
  <c r="G2453" i="8" a="1"/>
  <c r="G2453" i="8" s="1"/>
  <c r="I2453" i="8" s="1" a="1"/>
  <c r="I2453" i="8" s="1"/>
  <c r="K2453" i="8" s="1"/>
  <c r="H2453" i="8" a="1"/>
  <c r="H2453" i="8"/>
  <c r="J2453" i="8" a="1"/>
  <c r="J2453" i="8" s="1"/>
  <c r="N2453" i="8"/>
  <c r="G2454" i="8" a="1"/>
  <c r="G2454" i="8" s="1"/>
  <c r="I2454" i="8" s="1" a="1"/>
  <c r="H2454" i="8" a="1"/>
  <c r="H2454" i="8" s="1"/>
  <c r="O2454" i="8" s="1" a="1"/>
  <c r="O2454" i="8" s="1"/>
  <c r="I2454" i="8"/>
  <c r="K2454" i="8" s="1"/>
  <c r="J2454" i="8" a="1"/>
  <c r="J2454" i="8" s="1"/>
  <c r="N2454" i="8" s="1"/>
  <c r="M2454" i="8"/>
  <c r="G2455" i="8" a="1"/>
  <c r="G2455" i="8" s="1"/>
  <c r="L2455" i="8" s="1"/>
  <c r="H2455" i="8" a="1"/>
  <c r="H2455" i="8" s="1"/>
  <c r="J2455" i="8" a="1"/>
  <c r="J2455" i="8" s="1"/>
  <c r="N2455" i="8" s="1"/>
  <c r="G2456" i="8" a="1"/>
  <c r="G2456" i="8" s="1"/>
  <c r="L2456" i="8" s="1"/>
  <c r="H2456" i="8" a="1"/>
  <c r="H2456" i="8" s="1"/>
  <c r="O2456" i="8" s="1" a="1"/>
  <c r="O2456" i="8" s="1"/>
  <c r="I2456" i="8" a="1"/>
  <c r="I2456" i="8" s="1"/>
  <c r="K2456" i="8" s="1"/>
  <c r="J2456" i="8" a="1"/>
  <c r="J2456" i="8" s="1"/>
  <c r="N2456" i="8" s="1"/>
  <c r="G2457" i="8" a="1"/>
  <c r="G2457" i="8" s="1"/>
  <c r="I2457" i="8" s="1" a="1"/>
  <c r="I2457" i="8" s="1"/>
  <c r="H2457" i="8" a="1"/>
  <c r="H2457" i="8" s="1"/>
  <c r="O2457" i="8" s="1" a="1"/>
  <c r="O2457" i="8" s="1"/>
  <c r="J2457" i="8" a="1"/>
  <c r="J2457" i="8" s="1"/>
  <c r="N2457" i="8" s="1"/>
  <c r="K2457" i="8"/>
  <c r="L2457" i="8"/>
  <c r="M2457" i="8"/>
  <c r="G2458" i="8" a="1"/>
  <c r="G2458" i="8" s="1"/>
  <c r="I2458" i="8" s="1" a="1"/>
  <c r="H2458" i="8" a="1"/>
  <c r="H2458" i="8"/>
  <c r="O2458" i="8" s="1" a="1"/>
  <c r="O2458" i="8" s="1"/>
  <c r="I2458" i="8"/>
  <c r="J2458" i="8" a="1"/>
  <c r="J2458" i="8" s="1"/>
  <c r="N2458" i="8" s="1"/>
  <c r="K2458" i="8"/>
  <c r="L2458" i="8"/>
  <c r="G2459" i="8" a="1"/>
  <c r="G2459" i="8"/>
  <c r="H2459" i="8" a="1"/>
  <c r="H2459" i="8" s="1"/>
  <c r="M2459" i="8" s="1"/>
  <c r="J2459" i="8" a="1"/>
  <c r="J2459" i="8"/>
  <c r="N2459" i="8" s="1"/>
  <c r="O2459" i="8" a="1"/>
  <c r="O2459" i="8" s="1"/>
  <c r="G2460" i="8" a="1"/>
  <c r="G2460" i="8"/>
  <c r="I2460" i="8" s="1" a="1"/>
  <c r="I2460" i="8" s="1"/>
  <c r="K2460" i="8" s="1"/>
  <c r="H2460" i="8" a="1"/>
  <c r="H2460" i="8" s="1"/>
  <c r="M2460" i="8" s="1"/>
  <c r="J2460" i="8" a="1"/>
  <c r="J2460" i="8" s="1"/>
  <c r="N2460" i="8" s="1"/>
  <c r="G2461" i="8" a="1"/>
  <c r="G2461" i="8"/>
  <c r="H2461" i="8" a="1"/>
  <c r="H2461" i="8" s="1"/>
  <c r="J2461" i="8" a="1"/>
  <c r="J2461" i="8" s="1"/>
  <c r="N2461" i="8"/>
  <c r="G2462" i="8" a="1"/>
  <c r="G2462" i="8" s="1"/>
  <c r="L2462" i="8" s="1"/>
  <c r="H2462" i="8" a="1"/>
  <c r="H2462" i="8" s="1"/>
  <c r="I2462" i="8" a="1"/>
  <c r="I2462" i="8" s="1"/>
  <c r="K2462" i="8" s="1"/>
  <c r="J2462" i="8" a="1"/>
  <c r="J2462" i="8" s="1"/>
  <c r="N2462" i="8" s="1"/>
  <c r="G2463" i="8" a="1"/>
  <c r="G2463" i="8" s="1"/>
  <c r="H2463" i="8" a="1"/>
  <c r="H2463" i="8" s="1"/>
  <c r="J2463" i="8" a="1"/>
  <c r="J2463" i="8" s="1"/>
  <c r="N2463" i="8"/>
  <c r="G2464" i="8" a="1"/>
  <c r="G2464" i="8"/>
  <c r="H2464" i="8" a="1"/>
  <c r="H2464" i="8" s="1"/>
  <c r="M2464" i="8" s="1"/>
  <c r="J2464" i="8" a="1"/>
  <c r="J2464" i="8"/>
  <c r="N2464" i="8" s="1"/>
  <c r="G2465" i="8" a="1"/>
  <c r="G2465" i="8" s="1"/>
  <c r="H2465" i="8" a="1"/>
  <c r="H2465" i="8" s="1"/>
  <c r="J2465" i="8" a="1"/>
  <c r="J2465" i="8"/>
  <c r="N2465" i="8" s="1"/>
  <c r="G2466" i="8" a="1"/>
  <c r="G2466" i="8"/>
  <c r="H2466" i="8" a="1"/>
  <c r="H2466" i="8" s="1"/>
  <c r="J2466" i="8" a="1"/>
  <c r="J2466" i="8" s="1"/>
  <c r="N2466" i="8" s="1"/>
  <c r="G2467" i="8" a="1"/>
  <c r="G2467" i="8" s="1"/>
  <c r="H2467" i="8" a="1"/>
  <c r="H2467" i="8"/>
  <c r="O2467" i="8" s="1" a="1"/>
  <c r="O2467" i="8" s="1"/>
  <c r="J2467" i="8" a="1"/>
  <c r="J2467" i="8" s="1"/>
  <c r="M2467" i="8"/>
  <c r="N2467" i="8"/>
  <c r="G2468" i="8" a="1"/>
  <c r="G2468" i="8"/>
  <c r="H2468" i="8" a="1"/>
  <c r="H2468" i="8" s="1"/>
  <c r="O2468" i="8" s="1" a="1"/>
  <c r="O2468" i="8" s="1"/>
  <c r="J2468" i="8" a="1"/>
  <c r="J2468" i="8" s="1"/>
  <c r="N2468" i="8" s="1"/>
  <c r="G2469" i="8" a="1"/>
  <c r="G2469" i="8" s="1"/>
  <c r="L2469" i="8" s="1"/>
  <c r="H2469" i="8" a="1"/>
  <c r="H2469" i="8" s="1"/>
  <c r="O2469" i="8" s="1" a="1"/>
  <c r="O2469" i="8" s="1"/>
  <c r="I2469" i="8" a="1"/>
  <c r="I2469" i="8" s="1"/>
  <c r="K2469" i="8" s="1"/>
  <c r="J2469" i="8" a="1"/>
  <c r="J2469" i="8" s="1"/>
  <c r="N2469" i="8" s="1"/>
  <c r="M2469" i="8"/>
  <c r="G2470" i="8" a="1"/>
  <c r="G2470" i="8"/>
  <c r="L2470" i="8" s="1"/>
  <c r="H2470" i="8" a="1"/>
  <c r="H2470" i="8"/>
  <c r="J2470" i="8" a="1"/>
  <c r="J2470" i="8" s="1"/>
  <c r="N2470" i="8" s="1"/>
  <c r="G2471" i="8" a="1"/>
  <c r="G2471" i="8"/>
  <c r="L2471" i="8" s="1"/>
  <c r="H2471" i="8" a="1"/>
  <c r="H2471" i="8" s="1"/>
  <c r="I2471" i="8" a="1"/>
  <c r="I2471" i="8" s="1"/>
  <c r="K2471" i="8" s="1"/>
  <c r="J2471" i="8" a="1"/>
  <c r="J2471" i="8" s="1"/>
  <c r="N2471" i="8" s="1"/>
  <c r="G2472" i="8" a="1"/>
  <c r="G2472" i="8"/>
  <c r="I2472" i="8" s="1" a="1"/>
  <c r="I2472" i="8" s="1"/>
  <c r="K2472" i="8" s="1"/>
  <c r="H2472" i="8" a="1"/>
  <c r="H2472" i="8" s="1"/>
  <c r="J2472" i="8" a="1"/>
  <c r="J2472" i="8" s="1"/>
  <c r="N2472" i="8" s="1"/>
  <c r="L2472" i="8"/>
  <c r="G2473" i="8" a="1"/>
  <c r="G2473" i="8" s="1"/>
  <c r="I2473" i="8" s="1" a="1"/>
  <c r="I2473" i="8" s="1"/>
  <c r="K2473" i="8" s="1"/>
  <c r="H2473" i="8" a="1"/>
  <c r="H2473" i="8" s="1"/>
  <c r="J2473" i="8" a="1"/>
  <c r="J2473" i="8" s="1"/>
  <c r="N2473" i="8" s="1"/>
  <c r="G2474" i="8" a="1"/>
  <c r="G2474" i="8"/>
  <c r="H2474" i="8" a="1"/>
  <c r="H2474" i="8" s="1"/>
  <c r="J2474" i="8" a="1"/>
  <c r="J2474" i="8" s="1"/>
  <c r="N2474" i="8"/>
  <c r="G2475" i="8" a="1"/>
  <c r="G2475" i="8" s="1"/>
  <c r="I2475" i="8" s="1" a="1"/>
  <c r="I2475" i="8" s="1"/>
  <c r="K2475" i="8" s="1"/>
  <c r="H2475" i="8" a="1"/>
  <c r="H2475" i="8" s="1"/>
  <c r="J2475" i="8" a="1"/>
  <c r="J2475" i="8"/>
  <c r="N2475" i="8" s="1"/>
  <c r="G2476" i="8" a="1"/>
  <c r="G2476" i="8" s="1"/>
  <c r="I2476" i="8" s="1" a="1"/>
  <c r="I2476" i="8" s="1"/>
  <c r="K2476" i="8" s="1"/>
  <c r="H2476" i="8" a="1"/>
  <c r="H2476" i="8"/>
  <c r="J2476" i="8" a="1"/>
  <c r="J2476" i="8" s="1"/>
  <c r="N2476" i="8" s="1"/>
  <c r="L2476" i="8"/>
  <c r="M2476" i="8"/>
  <c r="O2476" i="8" a="1"/>
  <c r="O2476" i="8" s="1"/>
  <c r="G2477" i="8" a="1"/>
  <c r="G2477" i="8" s="1"/>
  <c r="L2477" i="8" s="1"/>
  <c r="H2477" i="8" a="1"/>
  <c r="H2477" i="8" s="1"/>
  <c r="I2477" i="8" a="1"/>
  <c r="I2477" i="8"/>
  <c r="K2477" i="8" s="1"/>
  <c r="J2477" i="8" a="1"/>
  <c r="J2477" i="8" s="1"/>
  <c r="N2477" i="8" s="1"/>
  <c r="G2478" i="8" a="1"/>
  <c r="G2478" i="8" s="1"/>
  <c r="H2478" i="8" a="1"/>
  <c r="H2478" i="8" s="1"/>
  <c r="M2478" i="8" s="1"/>
  <c r="J2478" i="8" a="1"/>
  <c r="J2478" i="8" s="1"/>
  <c r="N2478" i="8"/>
  <c r="O2478" i="8" a="1"/>
  <c r="O2478" i="8" s="1"/>
  <c r="G2479" i="8" a="1"/>
  <c r="G2479" i="8" s="1"/>
  <c r="H2479" i="8" a="1"/>
  <c r="H2479" i="8" s="1"/>
  <c r="M2479" i="8" s="1"/>
  <c r="J2479" i="8" a="1"/>
  <c r="J2479" i="8" s="1"/>
  <c r="N2479" i="8"/>
  <c r="G2480" i="8" a="1"/>
  <c r="G2480" i="8" s="1"/>
  <c r="L2480" i="8" s="1"/>
  <c r="H2480" i="8" a="1"/>
  <c r="H2480" i="8"/>
  <c r="O2480" i="8" s="1" a="1"/>
  <c r="O2480" i="8" s="1"/>
  <c r="I2480" i="8" a="1"/>
  <c r="I2480" i="8" s="1"/>
  <c r="K2480" i="8" s="1"/>
  <c r="J2480" i="8" a="1"/>
  <c r="J2480" i="8"/>
  <c r="N2480" i="8" s="1"/>
  <c r="G2481" i="8" a="1"/>
  <c r="G2481" i="8" s="1"/>
  <c r="L2481" i="8" s="1"/>
  <c r="H2481" i="8" a="1"/>
  <c r="H2481" i="8"/>
  <c r="J2481" i="8" a="1"/>
  <c r="J2481" i="8"/>
  <c r="N2481" i="8" s="1"/>
  <c r="G2482" i="8" a="1"/>
  <c r="G2482" i="8" s="1"/>
  <c r="H2482" i="8" a="1"/>
  <c r="H2482" i="8" s="1"/>
  <c r="J2482" i="8" a="1"/>
  <c r="J2482" i="8" s="1"/>
  <c r="N2482" i="8" s="1"/>
  <c r="G2483" i="8" a="1"/>
  <c r="G2483" i="8" s="1"/>
  <c r="H2483" i="8" a="1"/>
  <c r="H2483" i="8"/>
  <c r="O2483" i="8" s="1" a="1"/>
  <c r="O2483" i="8" s="1"/>
  <c r="J2483" i="8" a="1"/>
  <c r="J2483" i="8" s="1"/>
  <c r="N2483" i="8" s="1"/>
  <c r="M2483" i="8"/>
  <c r="G2484" i="8" a="1"/>
  <c r="G2484" i="8" s="1"/>
  <c r="H2484" i="8" a="1"/>
  <c r="H2484" i="8" s="1"/>
  <c r="J2484" i="8" a="1"/>
  <c r="J2484" i="8" s="1"/>
  <c r="N2484" i="8" s="1"/>
  <c r="G2485" i="8" a="1"/>
  <c r="G2485" i="8" s="1"/>
  <c r="H2485" i="8" a="1"/>
  <c r="H2485" i="8" s="1"/>
  <c r="J2485" i="8" a="1"/>
  <c r="J2485" i="8" s="1"/>
  <c r="N2485" i="8" s="1"/>
  <c r="G2486" i="8" a="1"/>
  <c r="G2486" i="8" s="1"/>
  <c r="H2486" i="8" a="1"/>
  <c r="H2486" i="8" s="1"/>
  <c r="O2486" i="8" s="1" a="1"/>
  <c r="O2486" i="8" s="1"/>
  <c r="J2486" i="8" a="1"/>
  <c r="J2486" i="8" s="1"/>
  <c r="N2486" i="8" s="1"/>
  <c r="M2486" i="8"/>
  <c r="G2487" i="8" a="1"/>
  <c r="G2487" i="8" s="1"/>
  <c r="H2487" i="8" a="1"/>
  <c r="H2487" i="8"/>
  <c r="O2487" i="8" s="1" a="1"/>
  <c r="O2487" i="8" s="1"/>
  <c r="J2487" i="8" a="1"/>
  <c r="J2487" i="8" s="1"/>
  <c r="N2487" i="8" s="1"/>
  <c r="M2487" i="8"/>
  <c r="G2488" i="8" a="1"/>
  <c r="G2488" i="8"/>
  <c r="L2488" i="8" s="1"/>
  <c r="H2488" i="8" a="1"/>
  <c r="H2488" i="8"/>
  <c r="J2488" i="8" a="1"/>
  <c r="J2488" i="8" s="1"/>
  <c r="N2488" i="8" s="1"/>
  <c r="G2489" i="8" a="1"/>
  <c r="G2489" i="8" s="1"/>
  <c r="H2489" i="8" a="1"/>
  <c r="H2489" i="8"/>
  <c r="J2489" i="8" a="1"/>
  <c r="J2489" i="8" s="1"/>
  <c r="N2489" i="8" s="1"/>
  <c r="G2490" i="8" a="1"/>
  <c r="G2490" i="8" s="1"/>
  <c r="H2490" i="8" a="1"/>
  <c r="H2490" i="8" s="1"/>
  <c r="O2490" i="8" s="1" a="1"/>
  <c r="O2490" i="8" s="1"/>
  <c r="J2490" i="8" a="1"/>
  <c r="J2490" i="8"/>
  <c r="N2490" i="8"/>
  <c r="G2491" i="8" a="1"/>
  <c r="G2491" i="8" s="1"/>
  <c r="H2491" i="8" a="1"/>
  <c r="H2491" i="8"/>
  <c r="O2491" i="8" s="1" a="1"/>
  <c r="O2491" i="8" s="1"/>
  <c r="J2491" i="8" a="1"/>
  <c r="J2491" i="8" s="1"/>
  <c r="N2491" i="8" s="1"/>
  <c r="M2491" i="8"/>
  <c r="G2492" i="8" a="1"/>
  <c r="G2492" i="8"/>
  <c r="L2492" i="8" s="1"/>
  <c r="H2492" i="8" a="1"/>
  <c r="H2492" i="8" s="1"/>
  <c r="J2492" i="8" a="1"/>
  <c r="J2492" i="8" s="1"/>
  <c r="N2492" i="8" s="1"/>
  <c r="G2493" i="8" a="1"/>
  <c r="G2493" i="8"/>
  <c r="H2493" i="8" a="1"/>
  <c r="H2493" i="8"/>
  <c r="O2493" i="8" s="1" a="1"/>
  <c r="O2493" i="8" s="1"/>
  <c r="J2493" i="8" a="1"/>
  <c r="J2493" i="8" s="1"/>
  <c r="N2493" i="8" s="1"/>
  <c r="M2493" i="8"/>
  <c r="G2494" i="8" a="1"/>
  <c r="G2494" i="8" s="1"/>
  <c r="I2494" i="8" s="1" a="1"/>
  <c r="I2494" i="8" s="1"/>
  <c r="K2494" i="8" s="1"/>
  <c r="H2494" i="8" a="1"/>
  <c r="H2494" i="8" s="1"/>
  <c r="J2494" i="8" a="1"/>
  <c r="J2494" i="8" s="1"/>
  <c r="N2494" i="8" s="1"/>
  <c r="G2495" i="8" a="1"/>
  <c r="G2495" i="8" s="1"/>
  <c r="L2495" i="8" s="1"/>
  <c r="H2495" i="8" a="1"/>
  <c r="H2495" i="8"/>
  <c r="J2495" i="8" a="1"/>
  <c r="J2495" i="8" s="1"/>
  <c r="N2495" i="8" s="1"/>
  <c r="G2496" i="8" a="1"/>
  <c r="G2496" i="8" s="1"/>
  <c r="H2496" i="8" a="1"/>
  <c r="H2496" i="8" s="1"/>
  <c r="J2496" i="8" a="1"/>
  <c r="J2496" i="8" s="1"/>
  <c r="N2496" i="8" s="1"/>
  <c r="G2497" i="8" a="1"/>
  <c r="G2497" i="8"/>
  <c r="I2497" i="8" s="1" a="1"/>
  <c r="I2497" i="8" s="1"/>
  <c r="K2497" i="8" s="1"/>
  <c r="H2497" i="8" a="1"/>
  <c r="H2497" i="8" s="1"/>
  <c r="O2497" i="8" s="1" a="1"/>
  <c r="O2497" i="8" s="1"/>
  <c r="J2497" i="8" a="1"/>
  <c r="J2497" i="8" s="1"/>
  <c r="N2497" i="8" s="1"/>
  <c r="L2497" i="8"/>
  <c r="G2498" i="8" a="1"/>
  <c r="G2498" i="8" s="1"/>
  <c r="H2498" i="8" a="1"/>
  <c r="H2498" i="8" s="1"/>
  <c r="J2498" i="8" a="1"/>
  <c r="J2498" i="8"/>
  <c r="N2498" i="8"/>
  <c r="G2499" i="8" a="1"/>
  <c r="G2499" i="8" s="1"/>
  <c r="L2499" i="8" s="1"/>
  <c r="H2499" i="8" a="1"/>
  <c r="H2499" i="8"/>
  <c r="I2499" i="8" a="1"/>
  <c r="I2499" i="8" s="1"/>
  <c r="K2499" i="8" s="1"/>
  <c r="J2499" i="8" a="1"/>
  <c r="J2499" i="8"/>
  <c r="N2499" i="8" s="1"/>
  <c r="G2500" i="8" a="1"/>
  <c r="G2500" i="8" s="1"/>
  <c r="H2500" i="8" a="1"/>
  <c r="H2500" i="8" s="1"/>
  <c r="J2500" i="8" a="1"/>
  <c r="J2500" i="8" s="1"/>
  <c r="N2500" i="8"/>
  <c r="G2501" i="8" a="1"/>
  <c r="G2501" i="8"/>
  <c r="H2501" i="8" a="1"/>
  <c r="H2501" i="8" s="1"/>
  <c r="O2501" i="8" s="1" a="1"/>
  <c r="O2501" i="8" s="1"/>
  <c r="J2501" i="8" a="1"/>
  <c r="J2501" i="8"/>
  <c r="N2501" i="8"/>
  <c r="G2502" i="8" a="1"/>
  <c r="G2502" i="8" s="1"/>
  <c r="H2502" i="8" a="1"/>
  <c r="H2502" i="8"/>
  <c r="O2502" i="8" s="1" a="1"/>
  <c r="O2502" i="8" s="1"/>
  <c r="J2502" i="8" a="1"/>
  <c r="J2502" i="8" s="1"/>
  <c r="N2502" i="8" s="1"/>
  <c r="M2502" i="8"/>
  <c r="G2503" i="8" a="1"/>
  <c r="G2503" i="8" s="1"/>
  <c r="L2503" i="8" s="1"/>
  <c r="H2503" i="8" a="1"/>
  <c r="H2503" i="8" s="1"/>
  <c r="M2503" i="8" s="1"/>
  <c r="J2503" i="8" a="1"/>
  <c r="J2503" i="8"/>
  <c r="N2503" i="8" s="1"/>
  <c r="O2503" i="8" a="1"/>
  <c r="O2503" i="8" s="1"/>
  <c r="G2504" i="8" a="1"/>
  <c r="G2504" i="8" s="1"/>
  <c r="H2504" i="8" a="1"/>
  <c r="H2504" i="8" s="1"/>
  <c r="M2504" i="8" s="1"/>
  <c r="J2504" i="8" a="1"/>
  <c r="J2504" i="8" s="1"/>
  <c r="N2504" i="8" s="1"/>
  <c r="O2504" i="8" a="1"/>
  <c r="O2504" i="8" s="1"/>
  <c r="G2505" i="8" a="1"/>
  <c r="G2505" i="8" s="1"/>
  <c r="H2505" i="8" a="1"/>
  <c r="H2505" i="8" s="1"/>
  <c r="M2505" i="8" s="1"/>
  <c r="J2505" i="8" a="1"/>
  <c r="J2505" i="8" s="1"/>
  <c r="N2505" i="8" s="1"/>
  <c r="G2506" i="8" a="1"/>
  <c r="G2506" i="8" s="1"/>
  <c r="L2506" i="8" s="1"/>
  <c r="H2506" i="8" a="1"/>
  <c r="H2506" i="8"/>
  <c r="I2506" i="8" a="1"/>
  <c r="I2506" i="8" s="1"/>
  <c r="K2506" i="8" s="1"/>
  <c r="J2506" i="8" a="1"/>
  <c r="J2506" i="8"/>
  <c r="N2506" i="8" s="1"/>
  <c r="G2507" i="8" a="1"/>
  <c r="G2507" i="8" s="1"/>
  <c r="H2507" i="8" a="1"/>
  <c r="H2507" i="8" s="1"/>
  <c r="M2507" i="8" s="1"/>
  <c r="J2507" i="8" a="1"/>
  <c r="J2507" i="8" s="1"/>
  <c r="N2507" i="8" s="1"/>
  <c r="O2507" i="8" a="1"/>
  <c r="O2507" i="8" s="1"/>
  <c r="G2508" i="8" a="1"/>
  <c r="G2508" i="8"/>
  <c r="H2508" i="8" a="1"/>
  <c r="H2508" i="8"/>
  <c r="O2508" i="8" s="1" a="1"/>
  <c r="O2508" i="8" s="1"/>
  <c r="J2508" i="8" a="1"/>
  <c r="J2508" i="8"/>
  <c r="N2508" i="8" s="1"/>
  <c r="G2509" i="8" a="1"/>
  <c r="G2509" i="8" s="1"/>
  <c r="H2509" i="8" a="1"/>
  <c r="H2509" i="8" s="1"/>
  <c r="J2509" i="8" a="1"/>
  <c r="J2509" i="8" s="1"/>
  <c r="N2509" i="8" s="1"/>
  <c r="G2510" i="8" a="1"/>
  <c r="G2510" i="8" s="1"/>
  <c r="H2510" i="8" a="1"/>
  <c r="H2510" i="8" s="1"/>
  <c r="J2510" i="8" a="1"/>
  <c r="J2510" i="8" s="1"/>
  <c r="N2510" i="8" s="1"/>
  <c r="G2511" i="8" a="1"/>
  <c r="G2511" i="8" s="1"/>
  <c r="L2511" i="8" s="1"/>
  <c r="H2511" i="8" a="1"/>
  <c r="H2511" i="8"/>
  <c r="O2511" i="8" s="1" a="1"/>
  <c r="O2511" i="8" s="1"/>
  <c r="J2511" i="8" a="1"/>
  <c r="J2511" i="8" s="1"/>
  <c r="N2511" i="8" s="1"/>
  <c r="G2512" i="8" a="1"/>
  <c r="G2512" i="8" s="1"/>
  <c r="H2512" i="8" a="1"/>
  <c r="H2512" i="8" s="1"/>
  <c r="O2512" i="8" s="1" a="1"/>
  <c r="O2512" i="8" s="1"/>
  <c r="J2512" i="8" a="1"/>
  <c r="J2512" i="8"/>
  <c r="M2512" i="8"/>
  <c r="N2512" i="8"/>
  <c r="G2513" i="8" a="1"/>
  <c r="G2513" i="8" s="1"/>
  <c r="I2513" i="8" s="1" a="1"/>
  <c r="I2513" i="8" s="1"/>
  <c r="K2513" i="8" s="1"/>
  <c r="H2513" i="8" a="1"/>
  <c r="H2513" i="8"/>
  <c r="O2513" i="8" s="1" a="1"/>
  <c r="O2513" i="8" s="1"/>
  <c r="J2513" i="8" a="1"/>
  <c r="J2513" i="8" s="1"/>
  <c r="N2513" i="8" s="1"/>
  <c r="L2513" i="8"/>
  <c r="G2514" i="8" a="1"/>
  <c r="G2514" i="8" s="1"/>
  <c r="H2514" i="8" a="1"/>
  <c r="H2514" i="8"/>
  <c r="M2514" i="8" s="1"/>
  <c r="J2514" i="8" a="1"/>
  <c r="J2514" i="8"/>
  <c r="N2514" i="8" s="1"/>
  <c r="O2514" i="8" a="1"/>
  <c r="O2514" i="8" s="1"/>
  <c r="G2515" i="8" a="1"/>
  <c r="G2515" i="8" s="1"/>
  <c r="H2515" i="8" a="1"/>
  <c r="H2515" i="8" s="1"/>
  <c r="J2515" i="8" a="1"/>
  <c r="J2515" i="8" s="1"/>
  <c r="N2515" i="8" s="1"/>
  <c r="G2516" i="8" a="1"/>
  <c r="G2516" i="8"/>
  <c r="H2516" i="8" a="1"/>
  <c r="H2516" i="8"/>
  <c r="M2516" i="8" s="1"/>
  <c r="J2516" i="8" a="1"/>
  <c r="J2516" i="8"/>
  <c r="N2516" i="8" s="1"/>
  <c r="G2517" i="8" a="1"/>
  <c r="G2517" i="8" s="1"/>
  <c r="I2517" i="8" s="1" a="1"/>
  <c r="I2517" i="8" s="1"/>
  <c r="K2517" i="8" s="1"/>
  <c r="H2517" i="8" a="1"/>
  <c r="H2517" i="8" s="1"/>
  <c r="J2517" i="8" a="1"/>
  <c r="J2517" i="8" s="1"/>
  <c r="N2517" i="8" s="1"/>
  <c r="L2517" i="8"/>
  <c r="G2518" i="8" a="1"/>
  <c r="G2518" i="8"/>
  <c r="H2518" i="8" a="1"/>
  <c r="H2518" i="8"/>
  <c r="J2518" i="8" a="1"/>
  <c r="J2518" i="8" s="1"/>
  <c r="N2518" i="8"/>
  <c r="G2519" i="8" a="1"/>
  <c r="G2519" i="8" s="1"/>
  <c r="H2519" i="8" a="1"/>
  <c r="H2519" i="8" s="1"/>
  <c r="J2519" i="8" a="1"/>
  <c r="J2519" i="8"/>
  <c r="M2519" i="8"/>
  <c r="N2519" i="8"/>
  <c r="O2519" i="8" a="1"/>
  <c r="O2519" i="8" s="1"/>
  <c r="G2520" i="8" a="1"/>
  <c r="G2520" i="8" s="1"/>
  <c r="H2520" i="8" a="1"/>
  <c r="H2520" i="8" s="1"/>
  <c r="O2520" i="8" s="1" a="1"/>
  <c r="O2520" i="8" s="1"/>
  <c r="J2520" i="8" a="1"/>
  <c r="J2520" i="8" s="1"/>
  <c r="N2520" i="8" s="1"/>
  <c r="G2521" i="8" a="1"/>
  <c r="G2521" i="8" s="1"/>
  <c r="H2521" i="8" a="1"/>
  <c r="H2521" i="8"/>
  <c r="J2521" i="8" a="1"/>
  <c r="J2521" i="8" s="1"/>
  <c r="N2521" i="8" s="1"/>
  <c r="G2522" i="8" a="1"/>
  <c r="G2522" i="8" s="1"/>
  <c r="H2522" i="8" a="1"/>
  <c r="H2522" i="8" s="1"/>
  <c r="J2522" i="8" a="1"/>
  <c r="J2522" i="8" s="1"/>
  <c r="N2522" i="8" s="1"/>
  <c r="G2523" i="8" a="1"/>
  <c r="G2523" i="8" s="1"/>
  <c r="I2523" i="8" s="1" a="1"/>
  <c r="I2523" i="8" s="1"/>
  <c r="H2523" i="8" a="1"/>
  <c r="H2523" i="8" s="1"/>
  <c r="M2523" i="8" s="1"/>
  <c r="J2523" i="8" a="1"/>
  <c r="J2523" i="8" s="1"/>
  <c r="N2523" i="8" s="1"/>
  <c r="K2523" i="8"/>
  <c r="L2523" i="8"/>
  <c r="O2523" i="8" a="1"/>
  <c r="O2523" i="8"/>
  <c r="G2524" i="8" a="1"/>
  <c r="G2524" i="8" s="1"/>
  <c r="L2524" i="8" s="1"/>
  <c r="H2524" i="8" a="1"/>
  <c r="H2524" i="8" s="1"/>
  <c r="J2524" i="8" a="1"/>
  <c r="J2524" i="8" s="1"/>
  <c r="N2524" i="8" s="1"/>
  <c r="G2525" i="8" a="1"/>
  <c r="G2525" i="8"/>
  <c r="H2525" i="8" a="1"/>
  <c r="H2525" i="8" s="1"/>
  <c r="J2525" i="8" a="1"/>
  <c r="J2525" i="8" s="1"/>
  <c r="N2525" i="8" s="1"/>
  <c r="G2526" i="8" a="1"/>
  <c r="G2526" i="8"/>
  <c r="L2526" i="8" s="1"/>
  <c r="H2526" i="8" a="1"/>
  <c r="H2526" i="8"/>
  <c r="J2526" i="8" a="1"/>
  <c r="J2526" i="8" s="1"/>
  <c r="N2526" i="8"/>
  <c r="G2527" i="8" a="1"/>
  <c r="G2527" i="8" s="1"/>
  <c r="H2527" i="8" a="1"/>
  <c r="H2527" i="8"/>
  <c r="M2527" i="8" s="1"/>
  <c r="J2527" i="8" a="1"/>
  <c r="J2527" i="8" s="1"/>
  <c r="N2527" i="8" s="1"/>
  <c r="O2527" i="8" a="1"/>
  <c r="O2527" i="8" s="1"/>
  <c r="G2528" i="8" a="1"/>
  <c r="G2528" i="8" s="1"/>
  <c r="H2528" i="8" a="1"/>
  <c r="H2528" i="8"/>
  <c r="J2528" i="8" a="1"/>
  <c r="J2528" i="8" s="1"/>
  <c r="N2528" i="8" s="1"/>
  <c r="G2529" i="8" a="1"/>
  <c r="G2529" i="8" s="1"/>
  <c r="L2529" i="8" s="1"/>
  <c r="H2529" i="8" a="1"/>
  <c r="H2529" i="8"/>
  <c r="J2529" i="8" a="1"/>
  <c r="J2529" i="8" s="1"/>
  <c r="N2529" i="8"/>
  <c r="G2530" i="8" a="1"/>
  <c r="G2530" i="8" s="1"/>
  <c r="I2530" i="8" s="1" a="1"/>
  <c r="I2530" i="8" s="1"/>
  <c r="H2530" i="8" a="1"/>
  <c r="H2530" i="8"/>
  <c r="M2530" i="8" s="1"/>
  <c r="J2530" i="8" a="1"/>
  <c r="J2530" i="8" s="1"/>
  <c r="N2530" i="8" s="1"/>
  <c r="K2530" i="8"/>
  <c r="L2530" i="8"/>
  <c r="G2531" i="8" a="1"/>
  <c r="G2531" i="8" s="1"/>
  <c r="H2531" i="8" a="1"/>
  <c r="H2531" i="8" s="1"/>
  <c r="J2531" i="8" a="1"/>
  <c r="J2531" i="8" s="1"/>
  <c r="N2531" i="8" s="1"/>
  <c r="G2532" i="8" a="1"/>
  <c r="G2532" i="8"/>
  <c r="L2532" i="8" s="1"/>
  <c r="H2532" i="8" a="1"/>
  <c r="H2532" i="8"/>
  <c r="J2532" i="8" a="1"/>
  <c r="J2532" i="8"/>
  <c r="N2532" i="8" s="1"/>
  <c r="G2533" i="8" a="1"/>
  <c r="G2533" i="8" s="1"/>
  <c r="L2533" i="8" s="1"/>
  <c r="H2533" i="8" a="1"/>
  <c r="H2533" i="8"/>
  <c r="O2533" i="8" s="1" a="1"/>
  <c r="O2533" i="8" s="1"/>
  <c r="J2533" i="8" a="1"/>
  <c r="J2533" i="8" s="1"/>
  <c r="N2533" i="8"/>
  <c r="G2534" i="8" a="1"/>
  <c r="G2534" i="8" s="1"/>
  <c r="H2534" i="8" a="1"/>
  <c r="H2534" i="8" s="1"/>
  <c r="O2534" i="8" s="1" a="1"/>
  <c r="O2534" i="8" s="1"/>
  <c r="J2534" i="8" a="1"/>
  <c r="J2534" i="8" s="1"/>
  <c r="N2534" i="8" s="1"/>
  <c r="M2534" i="8"/>
  <c r="G2535" i="8" a="1"/>
  <c r="G2535" i="8" s="1"/>
  <c r="H2535" i="8" a="1"/>
  <c r="H2535" i="8"/>
  <c r="J2535" i="8" a="1"/>
  <c r="J2535" i="8" s="1"/>
  <c r="N2535" i="8" s="1"/>
  <c r="G2536" i="8" a="1"/>
  <c r="G2536" i="8" s="1"/>
  <c r="H2536" i="8" a="1"/>
  <c r="H2536" i="8"/>
  <c r="M2536" i="8" s="1"/>
  <c r="J2536" i="8" a="1"/>
  <c r="J2536" i="8" s="1"/>
  <c r="N2536" i="8" s="1"/>
  <c r="G2537" i="8" a="1"/>
  <c r="G2537" i="8" s="1"/>
  <c r="H2537" i="8" a="1"/>
  <c r="H2537" i="8" s="1"/>
  <c r="J2537" i="8" a="1"/>
  <c r="J2537" i="8" s="1"/>
  <c r="N2537" i="8" s="1"/>
  <c r="G2538" i="8" a="1"/>
  <c r="G2538" i="8"/>
  <c r="I2538" i="8" s="1" a="1"/>
  <c r="I2538" i="8" s="1"/>
  <c r="H2538" i="8" a="1"/>
  <c r="H2538" i="8" s="1"/>
  <c r="J2538" i="8" a="1"/>
  <c r="J2538" i="8" s="1"/>
  <c r="N2538" i="8" s="1"/>
  <c r="K2538" i="8"/>
  <c r="L2538" i="8"/>
  <c r="G2539" i="8" a="1"/>
  <c r="G2539" i="8" s="1"/>
  <c r="H2539" i="8" a="1"/>
  <c r="H2539" i="8" s="1"/>
  <c r="I2539" i="8" a="1"/>
  <c r="I2539" i="8" s="1"/>
  <c r="K2539" i="8" s="1"/>
  <c r="J2539" i="8" a="1"/>
  <c r="J2539" i="8" s="1"/>
  <c r="N2539" i="8" s="1"/>
  <c r="L2539" i="8"/>
  <c r="G2540" i="8" a="1"/>
  <c r="G2540" i="8" s="1"/>
  <c r="H2540" i="8" a="1"/>
  <c r="H2540" i="8" s="1"/>
  <c r="M2540" i="8" s="1"/>
  <c r="J2540" i="8" a="1"/>
  <c r="J2540" i="8" s="1"/>
  <c r="N2540" i="8" s="1"/>
  <c r="G2541" i="8" a="1"/>
  <c r="G2541" i="8"/>
  <c r="H2541" i="8" a="1"/>
  <c r="H2541" i="8" s="1"/>
  <c r="J2541" i="8" a="1"/>
  <c r="J2541" i="8"/>
  <c r="N2541" i="8" s="1"/>
  <c r="G2542" i="8" a="1"/>
  <c r="G2542" i="8" s="1"/>
  <c r="H2542" i="8" a="1"/>
  <c r="H2542" i="8" s="1"/>
  <c r="J2542" i="8" a="1"/>
  <c r="J2542" i="8" s="1"/>
  <c r="N2542" i="8" s="1"/>
  <c r="G2543" i="8" a="1"/>
  <c r="G2543" i="8" s="1"/>
  <c r="H2543" i="8" a="1"/>
  <c r="H2543" i="8" s="1"/>
  <c r="J2543" i="8" a="1"/>
  <c r="J2543" i="8" s="1"/>
  <c r="N2543" i="8" s="1"/>
  <c r="G2544" i="8" a="1"/>
  <c r="G2544" i="8" s="1"/>
  <c r="H2544" i="8" a="1"/>
  <c r="H2544" i="8" s="1"/>
  <c r="J2544" i="8" a="1"/>
  <c r="J2544" i="8" s="1"/>
  <c r="N2544" i="8" s="1"/>
  <c r="G2545" i="8" a="1"/>
  <c r="G2545" i="8" s="1"/>
  <c r="H2545" i="8" a="1"/>
  <c r="H2545" i="8" s="1"/>
  <c r="J2545" i="8" a="1"/>
  <c r="J2545" i="8" s="1"/>
  <c r="N2545" i="8" s="1"/>
  <c r="G2546" i="8" a="1"/>
  <c r="G2546" i="8" s="1"/>
  <c r="L2546" i="8" s="1"/>
  <c r="H2546" i="8" a="1"/>
  <c r="H2546" i="8"/>
  <c r="O2546" i="8" s="1" a="1"/>
  <c r="O2546" i="8" s="1"/>
  <c r="I2546" i="8" a="1"/>
  <c r="I2546" i="8" s="1"/>
  <c r="K2546" i="8" s="1"/>
  <c r="J2546" i="8" a="1"/>
  <c r="J2546" i="8" s="1"/>
  <c r="N2546" i="8" s="1"/>
  <c r="M2546" i="8"/>
  <c r="G2547" i="8" a="1"/>
  <c r="G2547" i="8" s="1"/>
  <c r="H2547" i="8" a="1"/>
  <c r="H2547" i="8" s="1"/>
  <c r="J2547" i="8" a="1"/>
  <c r="J2547" i="8" s="1"/>
  <c r="N2547" i="8" s="1"/>
  <c r="G2548" i="8" a="1"/>
  <c r="G2548" i="8" s="1"/>
  <c r="I2548" i="8" s="1" a="1"/>
  <c r="I2548" i="8" s="1"/>
  <c r="K2548" i="8" s="1"/>
  <c r="H2548" i="8" a="1"/>
  <c r="H2548" i="8" s="1"/>
  <c r="O2548" i="8" s="1" a="1"/>
  <c r="O2548" i="8" s="1"/>
  <c r="J2548" i="8" a="1"/>
  <c r="J2548" i="8" s="1"/>
  <c r="N2548" i="8" s="1"/>
  <c r="M2548" i="8"/>
  <c r="G2549" i="8" a="1"/>
  <c r="G2549" i="8" s="1"/>
  <c r="I2549" i="8" s="1" a="1"/>
  <c r="I2549" i="8" s="1"/>
  <c r="K2549" i="8" s="1"/>
  <c r="H2549" i="8" a="1"/>
  <c r="H2549" i="8" s="1"/>
  <c r="J2549" i="8" a="1"/>
  <c r="J2549" i="8" s="1"/>
  <c r="N2549" i="8" s="1"/>
  <c r="L2549" i="8"/>
  <c r="M2549" i="8"/>
  <c r="O2549" i="8" a="1"/>
  <c r="O2549" i="8" s="1"/>
  <c r="G2550" i="8" a="1"/>
  <c r="G2550" i="8" s="1"/>
  <c r="L2550" i="8" s="1"/>
  <c r="H2550" i="8" a="1"/>
  <c r="H2550" i="8" s="1"/>
  <c r="I2550" i="8" a="1"/>
  <c r="I2550" i="8" s="1"/>
  <c r="K2550" i="8" s="1"/>
  <c r="J2550" i="8" a="1"/>
  <c r="J2550" i="8" s="1"/>
  <c r="N2550" i="8" s="1"/>
  <c r="G2551" i="8" a="1"/>
  <c r="G2551" i="8"/>
  <c r="H2551" i="8" a="1"/>
  <c r="H2551" i="8" s="1"/>
  <c r="J2551" i="8" a="1"/>
  <c r="J2551" i="8" s="1"/>
  <c r="N2551" i="8" s="1"/>
  <c r="G2552" i="8" a="1"/>
  <c r="G2552" i="8" s="1"/>
  <c r="I2552" i="8" s="1" a="1"/>
  <c r="I2552" i="8" s="1"/>
  <c r="H2552" i="8" a="1"/>
  <c r="H2552" i="8" s="1"/>
  <c r="O2552" i="8" s="1" a="1"/>
  <c r="O2552" i="8" s="1"/>
  <c r="J2552" i="8" a="1"/>
  <c r="J2552" i="8" s="1"/>
  <c r="N2552" i="8" s="1"/>
  <c r="K2552" i="8"/>
  <c r="G2553" i="8" a="1"/>
  <c r="G2553" i="8" s="1"/>
  <c r="I2553" i="8" s="1" a="1"/>
  <c r="I2553" i="8" s="1"/>
  <c r="K2553" i="8" s="1"/>
  <c r="H2553" i="8" a="1"/>
  <c r="H2553" i="8"/>
  <c r="M2553" i="8" s="1"/>
  <c r="J2553" i="8" a="1"/>
  <c r="J2553" i="8"/>
  <c r="N2553" i="8" s="1"/>
  <c r="L2553" i="8"/>
  <c r="O2553" i="8" a="1"/>
  <c r="O2553" i="8" s="1"/>
  <c r="G2554" i="8" a="1"/>
  <c r="G2554" i="8" s="1"/>
  <c r="H2554" i="8" a="1"/>
  <c r="H2554" i="8" s="1"/>
  <c r="J2554" i="8" a="1"/>
  <c r="J2554" i="8" s="1"/>
  <c r="N2554" i="8" s="1"/>
  <c r="G2555" i="8" a="1"/>
  <c r="G2555" i="8" s="1"/>
  <c r="H2555" i="8" a="1"/>
  <c r="H2555" i="8" s="1"/>
  <c r="O2555" i="8" s="1" a="1"/>
  <c r="O2555" i="8" s="1"/>
  <c r="J2555" i="8" a="1"/>
  <c r="J2555" i="8" s="1"/>
  <c r="M2555" i="8"/>
  <c r="N2555" i="8"/>
  <c r="G2556" i="8" a="1"/>
  <c r="G2556" i="8" s="1"/>
  <c r="H2556" i="8" a="1"/>
  <c r="H2556" i="8" s="1"/>
  <c r="J2556" i="8" a="1"/>
  <c r="J2556" i="8"/>
  <c r="N2556" i="8"/>
  <c r="G2557" i="8" a="1"/>
  <c r="G2557" i="8" s="1"/>
  <c r="H2557" i="8" a="1"/>
  <c r="H2557" i="8"/>
  <c r="O2557" i="8" s="1" a="1"/>
  <c r="O2557" i="8" s="1"/>
  <c r="J2557" i="8" a="1"/>
  <c r="J2557" i="8"/>
  <c r="N2557" i="8" s="1"/>
  <c r="M2557" i="8"/>
  <c r="G2558" i="8" a="1"/>
  <c r="G2558" i="8"/>
  <c r="L2558" i="8" s="1"/>
  <c r="H2558" i="8" a="1"/>
  <c r="H2558" i="8" s="1"/>
  <c r="I2558" i="8" a="1"/>
  <c r="I2558" i="8" s="1"/>
  <c r="K2558" i="8" s="1"/>
  <c r="J2558" i="8" a="1"/>
  <c r="J2558" i="8" s="1"/>
  <c r="N2558" i="8" s="1"/>
  <c r="G2559" i="8" a="1"/>
  <c r="G2559" i="8" s="1"/>
  <c r="H2559" i="8" a="1"/>
  <c r="H2559" i="8" s="1"/>
  <c r="J2559" i="8" a="1"/>
  <c r="J2559" i="8" s="1"/>
  <c r="N2559" i="8"/>
  <c r="G2560" i="8" a="1"/>
  <c r="G2560" i="8" s="1"/>
  <c r="H2560" i="8" a="1"/>
  <c r="H2560" i="8" s="1"/>
  <c r="M2560" i="8" s="1"/>
  <c r="J2560" i="8" a="1"/>
  <c r="J2560" i="8" s="1"/>
  <c r="N2560" i="8" s="1"/>
  <c r="G2561" i="8" a="1"/>
  <c r="G2561" i="8" s="1"/>
  <c r="H2561" i="8" a="1"/>
  <c r="H2561" i="8"/>
  <c r="J2561" i="8" a="1"/>
  <c r="J2561" i="8" s="1"/>
  <c r="N2561" i="8" s="1"/>
  <c r="G2562" i="8" a="1"/>
  <c r="G2562" i="8" s="1"/>
  <c r="H2562" i="8" a="1"/>
  <c r="H2562" i="8" s="1"/>
  <c r="J2562" i="8" a="1"/>
  <c r="J2562" i="8" s="1"/>
  <c r="N2562" i="8" s="1"/>
  <c r="G2563" i="8" a="1"/>
  <c r="G2563" i="8" s="1"/>
  <c r="I2563" i="8" s="1" a="1"/>
  <c r="I2563" i="8" s="1"/>
  <c r="K2563" i="8" s="1"/>
  <c r="H2563" i="8" a="1"/>
  <c r="H2563" i="8" s="1"/>
  <c r="J2563" i="8" a="1"/>
  <c r="J2563" i="8"/>
  <c r="N2563" i="8"/>
  <c r="G2564" i="8" a="1"/>
  <c r="G2564" i="8" s="1"/>
  <c r="I2564" i="8" s="1" a="1"/>
  <c r="I2564" i="8" s="1"/>
  <c r="K2564" i="8" s="1"/>
  <c r="H2564" i="8" a="1"/>
  <c r="H2564" i="8" s="1"/>
  <c r="O2564" i="8" s="1" a="1"/>
  <c r="O2564" i="8" s="1"/>
  <c r="J2564" i="8" a="1"/>
  <c r="J2564" i="8" s="1"/>
  <c r="N2564" i="8" s="1"/>
  <c r="L2564" i="8"/>
  <c r="G2565" i="8" a="1"/>
  <c r="G2565" i="8" s="1"/>
  <c r="H2565" i="8" a="1"/>
  <c r="H2565" i="8" s="1"/>
  <c r="J2565" i="8" a="1"/>
  <c r="J2565" i="8"/>
  <c r="N2565" i="8" s="1"/>
  <c r="G2566" i="8" a="1"/>
  <c r="G2566" i="8" s="1"/>
  <c r="H2566" i="8" a="1"/>
  <c r="H2566" i="8" s="1"/>
  <c r="J2566" i="8" a="1"/>
  <c r="J2566" i="8" s="1"/>
  <c r="N2566" i="8" s="1"/>
  <c r="G2567" i="8" a="1"/>
  <c r="G2567" i="8" s="1"/>
  <c r="H2567" i="8" a="1"/>
  <c r="H2567" i="8" s="1"/>
  <c r="M2567" i="8" s="1"/>
  <c r="J2567" i="8" a="1"/>
  <c r="J2567" i="8" s="1"/>
  <c r="N2567" i="8" s="1"/>
  <c r="G2568" i="8" a="1"/>
  <c r="G2568" i="8" s="1"/>
  <c r="H2568" i="8" a="1"/>
  <c r="H2568" i="8"/>
  <c r="O2568" i="8" s="1" a="1"/>
  <c r="O2568" i="8" s="1"/>
  <c r="J2568" i="8" a="1"/>
  <c r="J2568" i="8" s="1"/>
  <c r="N2568" i="8" s="1"/>
  <c r="M2568" i="8"/>
  <c r="G2569" i="8" a="1"/>
  <c r="G2569" i="8"/>
  <c r="H2569" i="8" a="1"/>
  <c r="H2569" i="8"/>
  <c r="M2569" i="8" s="1"/>
  <c r="J2569" i="8" a="1"/>
  <c r="J2569" i="8" s="1"/>
  <c r="N2569" i="8" s="1"/>
  <c r="O2569" i="8" a="1"/>
  <c r="O2569" i="8" s="1"/>
  <c r="G2570" i="8" a="1"/>
  <c r="G2570" i="8" s="1"/>
  <c r="H2570" i="8" a="1"/>
  <c r="H2570" i="8" s="1"/>
  <c r="J2570" i="8" a="1"/>
  <c r="J2570" i="8" s="1"/>
  <c r="N2570" i="8" s="1"/>
  <c r="G2571" i="8" a="1"/>
  <c r="G2571" i="8" s="1"/>
  <c r="I2571" i="8" s="1" a="1"/>
  <c r="I2571" i="8" s="1"/>
  <c r="K2571" i="8" s="1"/>
  <c r="H2571" i="8" a="1"/>
  <c r="H2571" i="8" s="1"/>
  <c r="J2571" i="8" a="1"/>
  <c r="J2571" i="8"/>
  <c r="L2571" i="8"/>
  <c r="N2571" i="8"/>
  <c r="G2572" i="8" a="1"/>
  <c r="G2572" i="8" s="1"/>
  <c r="L2572" i="8" s="1"/>
  <c r="H2572" i="8" a="1"/>
  <c r="H2572" i="8" s="1"/>
  <c r="I2572" i="8" a="1"/>
  <c r="I2572" i="8" s="1"/>
  <c r="K2572" i="8" s="1"/>
  <c r="J2572" i="8" a="1"/>
  <c r="J2572" i="8"/>
  <c r="N2572" i="8" s="1"/>
  <c r="G2573" i="8" a="1"/>
  <c r="G2573" i="8" s="1"/>
  <c r="L2573" i="8" s="1"/>
  <c r="H2573" i="8" a="1"/>
  <c r="H2573" i="8" s="1"/>
  <c r="J2573" i="8" a="1"/>
  <c r="J2573" i="8" s="1"/>
  <c r="N2573" i="8"/>
  <c r="G2574" i="8" a="1"/>
  <c r="G2574" i="8" s="1"/>
  <c r="H2574" i="8" a="1"/>
  <c r="H2574" i="8" s="1"/>
  <c r="M2574" i="8" s="1"/>
  <c r="J2574" i="8" a="1"/>
  <c r="J2574" i="8" s="1"/>
  <c r="N2574" i="8" s="1"/>
  <c r="G2575" i="8" a="1"/>
  <c r="G2575" i="8" s="1"/>
  <c r="H2575" i="8" a="1"/>
  <c r="H2575" i="8" s="1"/>
  <c r="J2575" i="8" a="1"/>
  <c r="J2575" i="8" s="1"/>
  <c r="N2575" i="8" s="1"/>
  <c r="G2576" i="8" a="1"/>
  <c r="G2576" i="8"/>
  <c r="L2576" i="8" s="1"/>
  <c r="H2576" i="8" a="1"/>
  <c r="H2576" i="8" s="1"/>
  <c r="J2576" i="8" a="1"/>
  <c r="J2576" i="8"/>
  <c r="N2576" i="8" s="1"/>
  <c r="G2577" i="8" a="1"/>
  <c r="G2577" i="8" s="1"/>
  <c r="L2577" i="8" s="1"/>
  <c r="H2577" i="8" a="1"/>
  <c r="H2577" i="8" s="1"/>
  <c r="I2577" i="8" a="1"/>
  <c r="I2577" i="8" s="1"/>
  <c r="K2577" i="8" s="1"/>
  <c r="J2577" i="8" a="1"/>
  <c r="J2577" i="8" s="1"/>
  <c r="N2577" i="8" s="1"/>
  <c r="G2578" i="8" a="1"/>
  <c r="G2578" i="8" s="1"/>
  <c r="I2578" i="8" s="1" a="1"/>
  <c r="I2578" i="8" s="1"/>
  <c r="K2578" i="8" s="1"/>
  <c r="H2578" i="8" a="1"/>
  <c r="H2578" i="8" s="1"/>
  <c r="J2578" i="8" a="1"/>
  <c r="J2578" i="8"/>
  <c r="N2578" i="8" s="1"/>
  <c r="L2578" i="8"/>
  <c r="G2579" i="8" a="1"/>
  <c r="G2579" i="8" s="1"/>
  <c r="H2579" i="8" a="1"/>
  <c r="H2579" i="8"/>
  <c r="O2579" i="8" s="1" a="1"/>
  <c r="O2579" i="8" s="1"/>
  <c r="J2579" i="8" a="1"/>
  <c r="J2579" i="8"/>
  <c r="N2579" i="8" s="1"/>
  <c r="G2580" i="8" a="1"/>
  <c r="G2580" i="8" s="1"/>
  <c r="L2580" i="8" s="1"/>
  <c r="H2580" i="8" a="1"/>
  <c r="H2580" i="8" s="1"/>
  <c r="J2580" i="8" a="1"/>
  <c r="J2580" i="8" s="1"/>
  <c r="N2580" i="8" s="1"/>
  <c r="G2581" i="8" a="1"/>
  <c r="G2581" i="8" s="1"/>
  <c r="H2581" i="8" a="1"/>
  <c r="H2581" i="8" s="1"/>
  <c r="J2581" i="8" a="1"/>
  <c r="J2581" i="8" s="1"/>
  <c r="N2581" i="8"/>
  <c r="G2582" i="8" a="1"/>
  <c r="G2582" i="8"/>
  <c r="H2582" i="8" a="1"/>
  <c r="H2582" i="8"/>
  <c r="J2582" i="8" a="1"/>
  <c r="J2582" i="8" s="1"/>
  <c r="N2582" i="8" s="1"/>
  <c r="G2583" i="8" a="1"/>
  <c r="G2583" i="8" s="1"/>
  <c r="L2583" i="8" s="1"/>
  <c r="H2583" i="8" a="1"/>
  <c r="H2583" i="8"/>
  <c r="J2583" i="8" a="1"/>
  <c r="J2583" i="8"/>
  <c r="N2583" i="8" s="1"/>
  <c r="G2584" i="8" a="1"/>
  <c r="G2584" i="8" s="1"/>
  <c r="H2584" i="8" a="1"/>
  <c r="H2584" i="8"/>
  <c r="M2584" i="8" s="1"/>
  <c r="J2584" i="8" a="1"/>
  <c r="J2584" i="8" s="1"/>
  <c r="N2584" i="8"/>
  <c r="G2585" i="8" a="1"/>
  <c r="G2585" i="8" s="1"/>
  <c r="I2585" i="8" s="1" a="1"/>
  <c r="I2585" i="8" s="1"/>
  <c r="H2585" i="8" a="1"/>
  <c r="H2585" i="8" s="1"/>
  <c r="J2585" i="8" a="1"/>
  <c r="J2585" i="8"/>
  <c r="K2585" i="8"/>
  <c r="L2585" i="8"/>
  <c r="N2585" i="8"/>
  <c r="G2586" i="8" a="1"/>
  <c r="G2586" i="8" s="1"/>
  <c r="I2586" i="8" s="1" a="1"/>
  <c r="H2586" i="8" a="1"/>
  <c r="H2586" i="8" s="1"/>
  <c r="I2586" i="8"/>
  <c r="K2586" i="8" s="1"/>
  <c r="J2586" i="8" a="1"/>
  <c r="J2586" i="8"/>
  <c r="L2586" i="8"/>
  <c r="N2586" i="8"/>
  <c r="G2587" i="8" a="1"/>
  <c r="G2587" i="8"/>
  <c r="L2587" i="8" s="1"/>
  <c r="H2587" i="8" a="1"/>
  <c r="H2587" i="8" s="1"/>
  <c r="I2587" i="8" a="1"/>
  <c r="I2587" i="8" s="1"/>
  <c r="K2587" i="8" s="1"/>
  <c r="J2587" i="8" a="1"/>
  <c r="J2587" i="8" s="1"/>
  <c r="N2587" i="8" s="1"/>
  <c r="G2588" i="8" a="1"/>
  <c r="G2588" i="8" s="1"/>
  <c r="H2588" i="8" a="1"/>
  <c r="H2588" i="8" s="1"/>
  <c r="J2588" i="8" a="1"/>
  <c r="J2588" i="8" s="1"/>
  <c r="N2588" i="8" s="1"/>
  <c r="G2589" i="8" a="1"/>
  <c r="G2589" i="8" s="1"/>
  <c r="H2589" i="8" a="1"/>
  <c r="H2589" i="8" s="1"/>
  <c r="J2589" i="8" a="1"/>
  <c r="J2589" i="8"/>
  <c r="N2589" i="8" s="1"/>
  <c r="G2590" i="8" a="1"/>
  <c r="G2590" i="8" s="1"/>
  <c r="I2590" i="8" s="1" a="1"/>
  <c r="I2590" i="8" s="1"/>
  <c r="H2590" i="8" a="1"/>
  <c r="H2590" i="8" s="1"/>
  <c r="J2590" i="8" a="1"/>
  <c r="J2590" i="8"/>
  <c r="N2590" i="8" s="1"/>
  <c r="K2590" i="8"/>
  <c r="G2591" i="8" a="1"/>
  <c r="G2591" i="8" s="1"/>
  <c r="H2591" i="8" a="1"/>
  <c r="H2591" i="8" s="1"/>
  <c r="J2591" i="8" a="1"/>
  <c r="J2591" i="8" s="1"/>
  <c r="N2591" i="8" s="1"/>
  <c r="G2592" i="8" a="1"/>
  <c r="G2592" i="8" s="1"/>
  <c r="H2592" i="8" a="1"/>
  <c r="H2592" i="8" s="1"/>
  <c r="J2592" i="8" a="1"/>
  <c r="J2592" i="8" s="1"/>
  <c r="N2592" i="8" s="1"/>
  <c r="G2593" i="8" a="1"/>
  <c r="G2593" i="8" s="1"/>
  <c r="H2593" i="8" a="1"/>
  <c r="H2593" i="8"/>
  <c r="J2593" i="8" a="1"/>
  <c r="J2593" i="8" s="1"/>
  <c r="N2593" i="8"/>
  <c r="G2594" i="8" a="1"/>
  <c r="G2594" i="8" s="1"/>
  <c r="H2594" i="8" a="1"/>
  <c r="H2594" i="8" s="1"/>
  <c r="J2594" i="8" a="1"/>
  <c r="J2594" i="8" s="1"/>
  <c r="N2594" i="8" s="1"/>
  <c r="G2595" i="8" a="1"/>
  <c r="G2595" i="8" s="1"/>
  <c r="H2595" i="8" a="1"/>
  <c r="H2595" i="8" s="1"/>
  <c r="J2595" i="8" a="1"/>
  <c r="J2595" i="8" s="1"/>
  <c r="N2595" i="8" s="1"/>
  <c r="G2596" i="8" a="1"/>
  <c r="G2596" i="8" s="1"/>
  <c r="I2596" i="8" s="1" a="1"/>
  <c r="I2596" i="8" s="1"/>
  <c r="K2596" i="8" s="1"/>
  <c r="H2596" i="8" a="1"/>
  <c r="H2596" i="8" s="1"/>
  <c r="J2596" i="8" a="1"/>
  <c r="J2596" i="8"/>
  <c r="N2596" i="8"/>
  <c r="G2597" i="8" a="1"/>
  <c r="G2597" i="8" s="1"/>
  <c r="I2597" i="8" s="1" a="1"/>
  <c r="I2597" i="8" s="1"/>
  <c r="K2597" i="8" s="1"/>
  <c r="H2597" i="8" a="1"/>
  <c r="H2597" i="8" s="1"/>
  <c r="J2597" i="8" a="1"/>
  <c r="J2597" i="8" s="1"/>
  <c r="N2597" i="8" s="1"/>
  <c r="L2597" i="8"/>
  <c r="G2598" i="8" a="1"/>
  <c r="G2598" i="8"/>
  <c r="L2598" i="8" s="1"/>
  <c r="H2598" i="8" a="1"/>
  <c r="H2598" i="8" s="1"/>
  <c r="I2598" i="8" a="1"/>
  <c r="I2598" i="8" s="1"/>
  <c r="K2598" i="8" s="1"/>
  <c r="J2598" i="8" a="1"/>
  <c r="J2598" i="8"/>
  <c r="N2598" i="8" s="1"/>
  <c r="G2599" i="8" a="1"/>
  <c r="G2599" i="8"/>
  <c r="H2599" i="8" a="1"/>
  <c r="H2599" i="8" s="1"/>
  <c r="J2599" i="8" a="1"/>
  <c r="J2599" i="8" s="1"/>
  <c r="N2599" i="8" s="1"/>
  <c r="G2600" i="8" a="1"/>
  <c r="G2600" i="8" s="1"/>
  <c r="H2600" i="8" a="1"/>
  <c r="H2600" i="8" s="1"/>
  <c r="J2600" i="8" a="1"/>
  <c r="J2600" i="8"/>
  <c r="N2600" i="8" s="1"/>
  <c r="G2601" i="8" a="1"/>
  <c r="G2601" i="8" s="1"/>
  <c r="L2601" i="8" s="1"/>
  <c r="H2601" i="8" a="1"/>
  <c r="H2601" i="8" s="1"/>
  <c r="J2601" i="8" a="1"/>
  <c r="J2601" i="8"/>
  <c r="N2601" i="8" s="1"/>
  <c r="G2602" i="8" a="1"/>
  <c r="G2602" i="8"/>
  <c r="L2602" i="8" s="1"/>
  <c r="H2602" i="8" a="1"/>
  <c r="H2602" i="8"/>
  <c r="J2602" i="8" a="1"/>
  <c r="J2602" i="8"/>
  <c r="N2602" i="8" s="1"/>
  <c r="G2603" i="8" a="1"/>
  <c r="G2603" i="8" s="1"/>
  <c r="H2603" i="8" a="1"/>
  <c r="H2603" i="8"/>
  <c r="M2603" i="8" s="1"/>
  <c r="J2603" i="8" a="1"/>
  <c r="J2603" i="8" s="1"/>
  <c r="N2603" i="8" s="1"/>
  <c r="G2604" i="8" a="1"/>
  <c r="G2604" i="8" s="1"/>
  <c r="H2604" i="8" a="1"/>
  <c r="H2604" i="8" s="1"/>
  <c r="J2604" i="8" a="1"/>
  <c r="J2604" i="8" s="1"/>
  <c r="N2604" i="8" s="1"/>
  <c r="M2604" i="8"/>
  <c r="O2604" i="8" a="1"/>
  <c r="O2604" i="8" s="1"/>
  <c r="G2605" i="8" a="1"/>
  <c r="G2605" i="8" s="1"/>
  <c r="I2605" i="8" s="1" a="1"/>
  <c r="I2605" i="8" s="1"/>
  <c r="K2605" i="8" s="1"/>
  <c r="H2605" i="8" a="1"/>
  <c r="H2605" i="8"/>
  <c r="M2605" i="8" s="1"/>
  <c r="J2605" i="8" a="1"/>
  <c r="J2605" i="8" s="1"/>
  <c r="N2605" i="8" s="1"/>
  <c r="L2605" i="8"/>
  <c r="G2606" i="8" a="1"/>
  <c r="G2606" i="8" s="1"/>
  <c r="H2606" i="8" a="1"/>
  <c r="H2606" i="8" s="1"/>
  <c r="J2606" i="8" a="1"/>
  <c r="J2606" i="8" s="1"/>
  <c r="N2606" i="8" s="1"/>
  <c r="G2607" i="8" a="1"/>
  <c r="G2607" i="8"/>
  <c r="H2607" i="8" a="1"/>
  <c r="H2607" i="8" s="1"/>
  <c r="J2607" i="8" a="1"/>
  <c r="J2607" i="8" s="1"/>
  <c r="N2607" i="8" s="1"/>
  <c r="G2608" i="8" a="1"/>
  <c r="G2608" i="8" s="1"/>
  <c r="I2608" i="8" s="1" a="1"/>
  <c r="I2608" i="8" s="1"/>
  <c r="K2608" i="8" s="1"/>
  <c r="H2608" i="8" a="1"/>
  <c r="H2608" i="8"/>
  <c r="J2608" i="8" a="1"/>
  <c r="J2608" i="8" s="1"/>
  <c r="N2608" i="8" s="1"/>
  <c r="G2609" i="8" a="1"/>
  <c r="G2609" i="8" s="1"/>
  <c r="L2609" i="8" s="1"/>
  <c r="H2609" i="8" a="1"/>
  <c r="H2609" i="8" s="1"/>
  <c r="I2609" i="8" a="1"/>
  <c r="I2609" i="8" s="1"/>
  <c r="K2609" i="8" s="1"/>
  <c r="J2609" i="8" a="1"/>
  <c r="J2609" i="8" s="1"/>
  <c r="N2609" i="8" s="1"/>
  <c r="G2610" i="8" a="1"/>
  <c r="G2610" i="8" s="1"/>
  <c r="H2610" i="8" a="1"/>
  <c r="H2610" i="8" s="1"/>
  <c r="J2610" i="8" a="1"/>
  <c r="J2610" i="8" s="1"/>
  <c r="N2610" i="8"/>
  <c r="G2611" i="8" a="1"/>
  <c r="G2611" i="8" s="1"/>
  <c r="I2611" i="8" s="1" a="1"/>
  <c r="I2611" i="8" s="1"/>
  <c r="K2611" i="8" s="1"/>
  <c r="H2611" i="8" a="1"/>
  <c r="H2611" i="8" s="1"/>
  <c r="J2611" i="8" a="1"/>
  <c r="J2611" i="8"/>
  <c r="N2611" i="8" s="1"/>
  <c r="M2611" i="8"/>
  <c r="O2611" i="8" a="1"/>
  <c r="O2611" i="8" s="1"/>
  <c r="G2612" i="8" a="1"/>
  <c r="G2612" i="8" s="1"/>
  <c r="L2612" i="8" s="1"/>
  <c r="H2612" i="8" a="1"/>
  <c r="H2612" i="8" s="1"/>
  <c r="O2612" i="8" s="1" a="1"/>
  <c r="I2612" i="8" a="1"/>
  <c r="I2612" i="8" s="1"/>
  <c r="K2612" i="8" s="1"/>
  <c r="J2612" i="8" a="1"/>
  <c r="J2612" i="8" s="1"/>
  <c r="N2612" i="8" s="1"/>
  <c r="O2612" i="8"/>
  <c r="G2613" i="8" a="1"/>
  <c r="G2613" i="8" s="1"/>
  <c r="H2613" i="8" a="1"/>
  <c r="H2613" i="8" s="1"/>
  <c r="J2613" i="8" a="1"/>
  <c r="J2613" i="8" s="1"/>
  <c r="N2613" i="8" s="1"/>
  <c r="M2613" i="8"/>
  <c r="O2613" i="8" a="1"/>
  <c r="O2613" i="8" s="1"/>
  <c r="G2614" i="8" a="1"/>
  <c r="G2614" i="8" s="1"/>
  <c r="H2614" i="8" a="1"/>
  <c r="H2614" i="8" s="1"/>
  <c r="J2614" i="8" a="1"/>
  <c r="J2614" i="8" s="1"/>
  <c r="N2614" i="8" s="1"/>
  <c r="G2615" i="8" a="1"/>
  <c r="G2615" i="8"/>
  <c r="H2615" i="8" a="1"/>
  <c r="H2615" i="8" s="1"/>
  <c r="O2615" i="8" s="1" a="1"/>
  <c r="O2615" i="8" s="1"/>
  <c r="J2615" i="8" a="1"/>
  <c r="J2615" i="8"/>
  <c r="N2615" i="8"/>
  <c r="G2616" i="8" a="1"/>
  <c r="G2616" i="8" s="1"/>
  <c r="H2616" i="8" a="1"/>
  <c r="H2616" i="8"/>
  <c r="J2616" i="8" a="1"/>
  <c r="J2616" i="8" s="1"/>
  <c r="N2616" i="8" s="1"/>
  <c r="G2617" i="8" a="1"/>
  <c r="G2617" i="8" s="1"/>
  <c r="H2617" i="8" a="1"/>
  <c r="H2617" i="8" s="1"/>
  <c r="J2617" i="8" a="1"/>
  <c r="J2617" i="8" s="1"/>
  <c r="N2617" i="8" s="1"/>
  <c r="G2618" i="8" a="1"/>
  <c r="G2618" i="8"/>
  <c r="I2618" i="8" s="1" a="1"/>
  <c r="I2618" i="8" s="1"/>
  <c r="H2618" i="8" a="1"/>
  <c r="H2618" i="8" s="1"/>
  <c r="J2618" i="8" a="1"/>
  <c r="J2618" i="8" s="1"/>
  <c r="N2618" i="8" s="1"/>
  <c r="K2618" i="8"/>
  <c r="L2618" i="8"/>
  <c r="G2619" i="8" a="1"/>
  <c r="G2619" i="8" s="1"/>
  <c r="I2619" i="8" s="1" a="1"/>
  <c r="I2619" i="8" s="1"/>
  <c r="K2619" i="8" s="1"/>
  <c r="H2619" i="8" a="1"/>
  <c r="H2619" i="8"/>
  <c r="J2619" i="8" a="1"/>
  <c r="J2619" i="8" s="1"/>
  <c r="N2619" i="8" s="1"/>
  <c r="G2620" i="8" a="1"/>
  <c r="G2620" i="8" s="1"/>
  <c r="L2620" i="8" s="1"/>
  <c r="H2620" i="8" a="1"/>
  <c r="H2620" i="8"/>
  <c r="I2620" i="8" a="1"/>
  <c r="I2620" i="8" s="1"/>
  <c r="K2620" i="8" s="1"/>
  <c r="J2620" i="8" a="1"/>
  <c r="J2620" i="8" s="1"/>
  <c r="N2620" i="8" s="1"/>
  <c r="G2621" i="8" a="1"/>
  <c r="G2621" i="8"/>
  <c r="H2621" i="8" a="1"/>
  <c r="H2621" i="8" s="1"/>
  <c r="M2621" i="8" s="1"/>
  <c r="J2621" i="8" a="1"/>
  <c r="J2621" i="8" s="1"/>
  <c r="N2621" i="8"/>
  <c r="G2622" i="8" a="1"/>
  <c r="G2622" i="8"/>
  <c r="I2622" i="8" s="1" a="1"/>
  <c r="I2622" i="8" s="1"/>
  <c r="K2622" i="8" s="1"/>
  <c r="H2622" i="8" a="1"/>
  <c r="H2622" i="8" s="1"/>
  <c r="J2622" i="8" a="1"/>
  <c r="J2622" i="8"/>
  <c r="N2622" i="8" s="1"/>
  <c r="L2622" i="8"/>
  <c r="M2622" i="8"/>
  <c r="O2622" i="8" a="1"/>
  <c r="O2622" i="8" s="1"/>
  <c r="G2623" i="8" a="1"/>
  <c r="G2623" i="8" s="1"/>
  <c r="I2623" i="8" s="1" a="1"/>
  <c r="I2623" i="8" s="1"/>
  <c r="K2623" i="8" s="1"/>
  <c r="H2623" i="8" a="1"/>
  <c r="H2623" i="8" s="1"/>
  <c r="O2623" i="8" s="1" a="1"/>
  <c r="O2623" i="8" s="1"/>
  <c r="J2623" i="8" a="1"/>
  <c r="J2623" i="8" s="1"/>
  <c r="N2623" i="8" s="1"/>
  <c r="M2623" i="8"/>
  <c r="G2624" i="8" a="1"/>
  <c r="G2624" i="8" s="1"/>
  <c r="H2624" i="8" a="1"/>
  <c r="H2624" i="8" s="1"/>
  <c r="J2624" i="8" a="1"/>
  <c r="J2624" i="8" s="1"/>
  <c r="N2624" i="8" s="1"/>
  <c r="G2625" i="8" a="1"/>
  <c r="G2625" i="8"/>
  <c r="H2625" i="8" a="1"/>
  <c r="H2625" i="8" s="1"/>
  <c r="M2625" i="8" s="1"/>
  <c r="J2625" i="8" a="1"/>
  <c r="J2625" i="8" s="1"/>
  <c r="N2625" i="8" s="1"/>
  <c r="O2625" i="8" a="1"/>
  <c r="O2625" i="8" s="1"/>
  <c r="G2626" i="8" a="1"/>
  <c r="G2626" i="8"/>
  <c r="H2626" i="8" a="1"/>
  <c r="H2626" i="8" s="1"/>
  <c r="O2626" i="8" s="1" a="1"/>
  <c r="O2626" i="8" s="1"/>
  <c r="J2626" i="8" a="1"/>
  <c r="J2626" i="8" s="1"/>
  <c r="M2626" i="8"/>
  <c r="N2626" i="8"/>
  <c r="G2627" i="8" a="1"/>
  <c r="G2627" i="8" s="1"/>
  <c r="H2627" i="8" a="1"/>
  <c r="H2627" i="8"/>
  <c r="J2627" i="8" a="1"/>
  <c r="J2627" i="8" s="1"/>
  <c r="N2627" i="8" s="1"/>
  <c r="G2628" i="8" a="1"/>
  <c r="G2628" i="8"/>
  <c r="H2628" i="8" a="1"/>
  <c r="H2628" i="8"/>
  <c r="M2628" i="8" s="1"/>
  <c r="J2628" i="8" a="1"/>
  <c r="J2628" i="8" s="1"/>
  <c r="N2628" i="8"/>
  <c r="O2628" i="8" a="1"/>
  <c r="O2628" i="8" s="1"/>
  <c r="G2629" i="8" a="1"/>
  <c r="G2629" i="8" s="1"/>
  <c r="H2629" i="8" a="1"/>
  <c r="H2629" i="8" s="1"/>
  <c r="J2629" i="8" a="1"/>
  <c r="J2629" i="8" s="1"/>
  <c r="N2629" i="8" s="1"/>
  <c r="G2630" i="8" a="1"/>
  <c r="G2630" i="8" s="1"/>
  <c r="H2630" i="8" a="1"/>
  <c r="H2630" i="8"/>
  <c r="O2630" i="8" s="1" a="1"/>
  <c r="O2630" i="8" s="1"/>
  <c r="J2630" i="8" a="1"/>
  <c r="J2630" i="8" s="1"/>
  <c r="N2630" i="8" s="1"/>
  <c r="G2631" i="8" a="1"/>
  <c r="G2631" i="8" s="1"/>
  <c r="H2631" i="8" a="1"/>
  <c r="H2631" i="8"/>
  <c r="J2631" i="8" a="1"/>
  <c r="J2631" i="8" s="1"/>
  <c r="N2631" i="8" s="1"/>
  <c r="G2632" i="8" a="1"/>
  <c r="G2632" i="8" s="1"/>
  <c r="H2632" i="8" a="1"/>
  <c r="H2632" i="8"/>
  <c r="J2632" i="8" a="1"/>
  <c r="J2632" i="8" s="1"/>
  <c r="N2632" i="8" s="1"/>
  <c r="G2633" i="8" a="1"/>
  <c r="G2633" i="8" s="1"/>
  <c r="I2633" i="8" s="1" a="1"/>
  <c r="I2633" i="8" s="1"/>
  <c r="K2633" i="8" s="1"/>
  <c r="H2633" i="8" a="1"/>
  <c r="H2633" i="8" s="1"/>
  <c r="J2633" i="8" a="1"/>
  <c r="J2633" i="8" s="1"/>
  <c r="N2633" i="8" s="1"/>
  <c r="L2633" i="8"/>
  <c r="G2634" i="8" a="1"/>
  <c r="G2634" i="8" s="1"/>
  <c r="H2634" i="8" a="1"/>
  <c r="H2634" i="8" s="1"/>
  <c r="O2634" i="8" s="1" a="1"/>
  <c r="O2634" i="8" s="1"/>
  <c r="J2634" i="8" a="1"/>
  <c r="J2634" i="8" s="1"/>
  <c r="N2634" i="8" s="1"/>
  <c r="G2635" i="8" a="1"/>
  <c r="G2635" i="8"/>
  <c r="H2635" i="8" a="1"/>
  <c r="H2635" i="8" s="1"/>
  <c r="M2635" i="8" s="1"/>
  <c r="J2635" i="8" a="1"/>
  <c r="J2635" i="8"/>
  <c r="N2635" i="8" s="1"/>
  <c r="O2635" i="8" a="1"/>
  <c r="O2635" i="8" s="1"/>
  <c r="G2636" i="8" a="1"/>
  <c r="G2636" i="8" s="1"/>
  <c r="H2636" i="8" a="1"/>
  <c r="H2636" i="8" s="1"/>
  <c r="J2636" i="8" a="1"/>
  <c r="J2636" i="8" s="1"/>
  <c r="N2636" i="8" s="1"/>
  <c r="G2637" i="8" a="1"/>
  <c r="G2637" i="8" s="1"/>
  <c r="H2637" i="8" a="1"/>
  <c r="H2637" i="8" s="1"/>
  <c r="J2637" i="8" a="1"/>
  <c r="J2637" i="8" s="1"/>
  <c r="N2637" i="8" s="1"/>
  <c r="M2637" i="8"/>
  <c r="O2637" i="8" a="1"/>
  <c r="O2637" i="8" s="1"/>
  <c r="G2638" i="8" a="1"/>
  <c r="G2638" i="8"/>
  <c r="H2638" i="8" a="1"/>
  <c r="H2638" i="8"/>
  <c r="I2638" i="8" a="1"/>
  <c r="I2638" i="8" s="1"/>
  <c r="K2638" i="8" s="1"/>
  <c r="J2638" i="8" a="1"/>
  <c r="J2638" i="8" s="1"/>
  <c r="N2638" i="8" s="1"/>
  <c r="L2638" i="8"/>
  <c r="G2639" i="8" a="1"/>
  <c r="G2639" i="8" s="1"/>
  <c r="H2639" i="8" a="1"/>
  <c r="H2639" i="8" s="1"/>
  <c r="J2639" i="8" a="1"/>
  <c r="J2639" i="8" s="1"/>
  <c r="N2639" i="8" s="1"/>
  <c r="G2640" i="8" a="1"/>
  <c r="G2640" i="8" s="1"/>
  <c r="H2640" i="8" a="1"/>
  <c r="H2640" i="8" s="1"/>
  <c r="J2640" i="8" a="1"/>
  <c r="J2640" i="8" s="1"/>
  <c r="N2640" i="8" s="1"/>
  <c r="G2641" i="8" a="1"/>
  <c r="G2641" i="8" s="1"/>
  <c r="H2641" i="8" a="1"/>
  <c r="H2641" i="8" s="1"/>
  <c r="J2641" i="8" a="1"/>
  <c r="J2641" i="8"/>
  <c r="N2641" i="8" s="1"/>
  <c r="G2642" i="8" a="1"/>
  <c r="G2642" i="8" s="1"/>
  <c r="H2642" i="8" a="1"/>
  <c r="H2642" i="8" s="1"/>
  <c r="J2642" i="8" a="1"/>
  <c r="J2642" i="8"/>
  <c r="N2642" i="8"/>
  <c r="G2643" i="8" a="1"/>
  <c r="G2643" i="8" s="1"/>
  <c r="H2643" i="8" a="1"/>
  <c r="H2643" i="8" s="1"/>
  <c r="J2643" i="8" a="1"/>
  <c r="J2643" i="8" s="1"/>
  <c r="N2643" i="8"/>
  <c r="G2644" i="8" a="1"/>
  <c r="G2644" i="8" s="1"/>
  <c r="H2644" i="8" a="1"/>
  <c r="H2644" i="8" s="1"/>
  <c r="J2644" i="8" a="1"/>
  <c r="J2644" i="8"/>
  <c r="N2644" i="8" s="1"/>
  <c r="M2644" i="8"/>
  <c r="O2644" i="8" a="1"/>
  <c r="O2644" i="8" s="1"/>
  <c r="G2645" i="8" a="1"/>
  <c r="G2645" i="8" s="1"/>
  <c r="I2645" i="8" s="1" a="1"/>
  <c r="I2645" i="8" s="1"/>
  <c r="K2645" i="8" s="1"/>
  <c r="H2645" i="8" a="1"/>
  <c r="H2645" i="8" s="1"/>
  <c r="J2645" i="8" a="1"/>
  <c r="J2645" i="8" s="1"/>
  <c r="N2645" i="8" s="1"/>
  <c r="L2645" i="8"/>
  <c r="G2646" i="8" a="1"/>
  <c r="G2646" i="8"/>
  <c r="H2646" i="8" a="1"/>
  <c r="H2646" i="8" s="1"/>
  <c r="J2646" i="8" a="1"/>
  <c r="J2646" i="8" s="1"/>
  <c r="N2646" i="8" s="1"/>
  <c r="G2647" i="8" a="1"/>
  <c r="G2647" i="8" s="1"/>
  <c r="H2647" i="8" a="1"/>
  <c r="H2647" i="8" s="1"/>
  <c r="J2647" i="8" a="1"/>
  <c r="J2647" i="8" s="1"/>
  <c r="N2647" i="8" s="1"/>
  <c r="G2648" i="8" a="1"/>
  <c r="G2648" i="8" s="1"/>
  <c r="H2648" i="8" a="1"/>
  <c r="H2648" i="8" s="1"/>
  <c r="M2648" i="8" s="1"/>
  <c r="J2648" i="8" a="1"/>
  <c r="J2648" i="8" s="1"/>
  <c r="N2648" i="8" s="1"/>
  <c r="O2648" i="8" a="1"/>
  <c r="O2648" i="8" s="1"/>
  <c r="G2649" i="8" a="1"/>
  <c r="G2649" i="8"/>
  <c r="H2649" i="8" a="1"/>
  <c r="H2649" i="8" s="1"/>
  <c r="J2649" i="8" a="1"/>
  <c r="J2649" i="8" s="1"/>
  <c r="N2649" i="8" s="1"/>
  <c r="G2650" i="8" a="1"/>
  <c r="G2650" i="8" s="1"/>
  <c r="H2650" i="8" a="1"/>
  <c r="H2650" i="8" s="1"/>
  <c r="M2650" i="8" s="1"/>
  <c r="J2650" i="8" a="1"/>
  <c r="J2650" i="8" s="1"/>
  <c r="N2650" i="8" s="1"/>
  <c r="O2650" i="8" a="1"/>
  <c r="O2650" i="8" s="1"/>
  <c r="G2651" i="8" a="1"/>
  <c r="G2651" i="8" s="1"/>
  <c r="H2651" i="8" a="1"/>
  <c r="H2651" i="8" s="1"/>
  <c r="O2651" i="8" s="1" a="1"/>
  <c r="O2651" i="8" s="1"/>
  <c r="J2651" i="8" a="1"/>
  <c r="J2651" i="8" s="1"/>
  <c r="N2651" i="8" s="1"/>
  <c r="M2651" i="8"/>
  <c r="G2652" i="8" a="1"/>
  <c r="G2652" i="8" s="1"/>
  <c r="H2652" i="8" a="1"/>
  <c r="H2652" i="8" s="1"/>
  <c r="J2652" i="8" a="1"/>
  <c r="J2652" i="8" s="1"/>
  <c r="N2652" i="8" s="1"/>
  <c r="G2653" i="8" a="1"/>
  <c r="G2653" i="8" s="1"/>
  <c r="H2653" i="8" a="1"/>
  <c r="H2653" i="8"/>
  <c r="J2653" i="8" a="1"/>
  <c r="J2653" i="8"/>
  <c r="N2653" i="8" s="1"/>
  <c r="G2654" i="8" a="1"/>
  <c r="G2654" i="8" s="1"/>
  <c r="H2654" i="8" a="1"/>
  <c r="H2654" i="8" s="1"/>
  <c r="M2654" i="8" s="1"/>
  <c r="J2654" i="8" a="1"/>
  <c r="J2654" i="8" s="1"/>
  <c r="N2654" i="8" s="1"/>
  <c r="G2655" i="8" a="1"/>
  <c r="G2655" i="8"/>
  <c r="H2655" i="8" a="1"/>
  <c r="H2655" i="8" s="1"/>
  <c r="M2655" i="8" s="1"/>
  <c r="J2655" i="8" a="1"/>
  <c r="J2655" i="8" s="1"/>
  <c r="N2655" i="8" s="1"/>
  <c r="G2656" i="8" a="1"/>
  <c r="G2656" i="8" s="1"/>
  <c r="H2656" i="8" a="1"/>
  <c r="H2656" i="8" s="1"/>
  <c r="O2656" i="8" s="1" a="1"/>
  <c r="O2656" i="8" s="1"/>
  <c r="J2656" i="8" a="1"/>
  <c r="J2656" i="8" s="1"/>
  <c r="N2656" i="8" s="1"/>
  <c r="M2656" i="8"/>
  <c r="G2657" i="8" a="1"/>
  <c r="G2657" i="8"/>
  <c r="H2657" i="8" a="1"/>
  <c r="H2657" i="8" s="1"/>
  <c r="J2657" i="8" a="1"/>
  <c r="J2657" i="8" s="1"/>
  <c r="N2657" i="8" s="1"/>
  <c r="G2658" i="8" a="1"/>
  <c r="G2658" i="8" s="1"/>
  <c r="H2658" i="8" a="1"/>
  <c r="H2658" i="8" s="1"/>
  <c r="O2658" i="8" s="1" a="1"/>
  <c r="O2658" i="8" s="1"/>
  <c r="J2658" i="8" a="1"/>
  <c r="J2658" i="8" s="1"/>
  <c r="N2658" i="8" s="1"/>
  <c r="M2658" i="8"/>
  <c r="G2659" i="8" a="1"/>
  <c r="G2659" i="8" s="1"/>
  <c r="H2659" i="8" a="1"/>
  <c r="H2659" i="8" s="1"/>
  <c r="J2659" i="8" a="1"/>
  <c r="J2659" i="8" s="1"/>
  <c r="N2659" i="8" s="1"/>
  <c r="G2660" i="8" a="1"/>
  <c r="G2660" i="8" s="1"/>
  <c r="L2660" i="8" s="1"/>
  <c r="H2660" i="8" a="1"/>
  <c r="H2660" i="8" s="1"/>
  <c r="J2660" i="8" a="1"/>
  <c r="J2660" i="8" s="1"/>
  <c r="N2660" i="8" s="1"/>
  <c r="G2661" i="8" a="1"/>
  <c r="G2661" i="8" s="1"/>
  <c r="L2661" i="8" s="1"/>
  <c r="H2661" i="8" a="1"/>
  <c r="H2661" i="8"/>
  <c r="I2661" i="8" a="1"/>
  <c r="I2661" i="8" s="1"/>
  <c r="K2661" i="8" s="1"/>
  <c r="J2661" i="8" a="1"/>
  <c r="J2661" i="8" s="1"/>
  <c r="N2661" i="8" s="1"/>
  <c r="G2662" i="8" a="1"/>
  <c r="G2662" i="8" s="1"/>
  <c r="H2662" i="8" a="1"/>
  <c r="H2662" i="8" s="1"/>
  <c r="O2662" i="8" s="1" a="1"/>
  <c r="O2662" i="8" s="1"/>
  <c r="J2662" i="8" a="1"/>
  <c r="J2662" i="8" s="1"/>
  <c r="N2662" i="8" s="1"/>
  <c r="G2663" i="8" a="1"/>
  <c r="G2663" i="8" s="1"/>
  <c r="I2663" i="8" s="1" a="1"/>
  <c r="H2663" i="8" a="1"/>
  <c r="H2663" i="8" s="1"/>
  <c r="O2663" i="8" s="1" a="1"/>
  <c r="O2663" i="8" s="1"/>
  <c r="I2663" i="8"/>
  <c r="K2663" i="8" s="1"/>
  <c r="J2663" i="8" a="1"/>
  <c r="J2663" i="8" s="1"/>
  <c r="N2663" i="8" s="1"/>
  <c r="L2663" i="8"/>
  <c r="G2664" i="8" a="1"/>
  <c r="G2664" i="8" s="1"/>
  <c r="H2664" i="8" a="1"/>
  <c r="H2664" i="8" s="1"/>
  <c r="J2664" i="8" a="1"/>
  <c r="J2664" i="8" s="1"/>
  <c r="N2664" i="8"/>
  <c r="G2665" i="8" a="1"/>
  <c r="G2665" i="8" s="1"/>
  <c r="H2665" i="8" a="1"/>
  <c r="H2665" i="8" s="1"/>
  <c r="J2665" i="8" a="1"/>
  <c r="J2665" i="8" s="1"/>
  <c r="N2665" i="8" s="1"/>
  <c r="M2665" i="8"/>
  <c r="O2665" i="8" a="1"/>
  <c r="O2665" i="8"/>
  <c r="G2666" i="8" a="1"/>
  <c r="G2666" i="8"/>
  <c r="H2666" i="8" a="1"/>
  <c r="H2666" i="8" s="1"/>
  <c r="M2666" i="8" s="1"/>
  <c r="J2666" i="8" a="1"/>
  <c r="J2666" i="8" s="1"/>
  <c r="N2666" i="8" s="1"/>
  <c r="O2666" i="8" a="1"/>
  <c r="O2666" i="8" s="1"/>
  <c r="G2667" i="8" a="1"/>
  <c r="G2667" i="8" s="1"/>
  <c r="H2667" i="8" a="1"/>
  <c r="H2667" i="8" s="1"/>
  <c r="J2667" i="8" a="1"/>
  <c r="J2667" i="8" s="1"/>
  <c r="N2667" i="8" s="1"/>
  <c r="G2668" i="8" a="1"/>
  <c r="G2668" i="8" s="1"/>
  <c r="H2668" i="8" a="1"/>
  <c r="H2668" i="8" s="1"/>
  <c r="J2668" i="8" a="1"/>
  <c r="J2668" i="8" s="1"/>
  <c r="N2668" i="8" s="1"/>
  <c r="G2669" i="8" a="1"/>
  <c r="G2669" i="8" s="1"/>
  <c r="H2669" i="8" a="1"/>
  <c r="H2669" i="8" s="1"/>
  <c r="J2669" i="8" a="1"/>
  <c r="J2669" i="8"/>
  <c r="N2669" i="8" s="1"/>
  <c r="G2670" i="8" a="1"/>
  <c r="G2670" i="8" s="1"/>
  <c r="L2670" i="8" s="1"/>
  <c r="H2670" i="8" a="1"/>
  <c r="H2670" i="8" s="1"/>
  <c r="J2670" i="8" a="1"/>
  <c r="J2670" i="8" s="1"/>
  <c r="M2670" i="8"/>
  <c r="N2670" i="8"/>
  <c r="O2670" i="8" a="1"/>
  <c r="O2670" i="8" s="1"/>
  <c r="G2671" i="8" a="1"/>
  <c r="G2671" i="8" s="1"/>
  <c r="L2671" i="8" s="1"/>
  <c r="H2671" i="8" a="1"/>
  <c r="H2671" i="8" s="1"/>
  <c r="J2671" i="8" a="1"/>
  <c r="J2671" i="8" s="1"/>
  <c r="N2671" i="8" s="1"/>
  <c r="G2672" i="8" a="1"/>
  <c r="G2672" i="8" s="1"/>
  <c r="L2672" i="8" s="1"/>
  <c r="H2672" i="8" a="1"/>
  <c r="H2672" i="8" s="1"/>
  <c r="I2672" i="8" a="1"/>
  <c r="I2672" i="8" s="1"/>
  <c r="K2672" i="8" s="1"/>
  <c r="J2672" i="8" a="1"/>
  <c r="J2672" i="8" s="1"/>
  <c r="N2672" i="8" s="1"/>
  <c r="G2673" i="8" a="1"/>
  <c r="G2673" i="8" s="1"/>
  <c r="I2673" i="8" s="1" a="1"/>
  <c r="I2673" i="8" s="1"/>
  <c r="H2673" i="8" a="1"/>
  <c r="H2673" i="8" s="1"/>
  <c r="J2673" i="8" a="1"/>
  <c r="J2673" i="8" s="1"/>
  <c r="N2673" i="8" s="1"/>
  <c r="K2673" i="8"/>
  <c r="L2673" i="8"/>
  <c r="G2674" i="8" a="1"/>
  <c r="G2674" i="8" s="1"/>
  <c r="H2674" i="8" a="1"/>
  <c r="H2674" i="8" s="1"/>
  <c r="J2674" i="8" a="1"/>
  <c r="J2674" i="8"/>
  <c r="N2674" i="8" s="1"/>
  <c r="G2675" i="8" a="1"/>
  <c r="G2675" i="8" s="1"/>
  <c r="H2675" i="8" a="1"/>
  <c r="H2675" i="8" s="1"/>
  <c r="J2675" i="8" a="1"/>
  <c r="J2675" i="8"/>
  <c r="N2675" i="8" s="1"/>
  <c r="G2676" i="8" a="1"/>
  <c r="G2676" i="8" s="1"/>
  <c r="H2676" i="8" a="1"/>
  <c r="H2676" i="8" s="1"/>
  <c r="J2676" i="8" a="1"/>
  <c r="J2676" i="8" s="1"/>
  <c r="N2676" i="8" s="1"/>
  <c r="G2677" i="8" a="1"/>
  <c r="G2677" i="8" s="1"/>
  <c r="I2677" i="8" s="1" a="1"/>
  <c r="I2677" i="8" s="1"/>
  <c r="K2677" i="8" s="1"/>
  <c r="H2677" i="8" a="1"/>
  <c r="H2677" i="8" s="1"/>
  <c r="J2677" i="8" a="1"/>
  <c r="J2677" i="8"/>
  <c r="N2677" i="8" s="1"/>
  <c r="G2678" i="8" a="1"/>
  <c r="G2678" i="8" s="1"/>
  <c r="H2678" i="8" a="1"/>
  <c r="H2678" i="8" s="1"/>
  <c r="J2678" i="8" a="1"/>
  <c r="J2678" i="8" s="1"/>
  <c r="N2678" i="8" s="1"/>
  <c r="G2679" i="8" a="1"/>
  <c r="G2679" i="8" s="1"/>
  <c r="H2679" i="8" a="1"/>
  <c r="H2679" i="8"/>
  <c r="O2679" i="8" s="1" a="1"/>
  <c r="O2679" i="8" s="1"/>
  <c r="J2679" i="8" a="1"/>
  <c r="J2679" i="8" s="1"/>
  <c r="N2679" i="8" s="1"/>
  <c r="G2680" i="8" a="1"/>
  <c r="G2680" i="8"/>
  <c r="H2680" i="8" a="1"/>
  <c r="H2680" i="8" s="1"/>
  <c r="M2680" i="8" s="1"/>
  <c r="J2680" i="8" a="1"/>
  <c r="J2680" i="8" s="1"/>
  <c r="N2680" i="8" s="1"/>
  <c r="O2680" i="8" a="1"/>
  <c r="O2680" i="8" s="1"/>
  <c r="G2681" i="8" a="1"/>
  <c r="G2681" i="8"/>
  <c r="H2681" i="8" a="1"/>
  <c r="H2681" i="8" s="1"/>
  <c r="J2681" i="8" a="1"/>
  <c r="J2681" i="8" s="1"/>
  <c r="N2681" i="8" s="1"/>
  <c r="M2681" i="8"/>
  <c r="O2681" i="8" a="1"/>
  <c r="O2681" i="8" s="1"/>
  <c r="G2682" i="8" a="1"/>
  <c r="G2682" i="8"/>
  <c r="I2682" i="8" s="1" a="1"/>
  <c r="I2682" i="8" s="1"/>
  <c r="K2682" i="8" s="1"/>
  <c r="H2682" i="8" a="1"/>
  <c r="H2682" i="8" s="1"/>
  <c r="M2682" i="8" s="1"/>
  <c r="J2682" i="8" a="1"/>
  <c r="J2682" i="8" s="1"/>
  <c r="N2682" i="8" s="1"/>
  <c r="O2682" i="8" a="1"/>
  <c r="O2682" i="8" s="1"/>
  <c r="G2683" i="8" a="1"/>
  <c r="G2683" i="8" s="1"/>
  <c r="I2683" i="8" s="1" a="1"/>
  <c r="I2683" i="8" s="1"/>
  <c r="K2683" i="8" s="1"/>
  <c r="H2683" i="8" a="1"/>
  <c r="H2683" i="8" s="1"/>
  <c r="J2683" i="8" a="1"/>
  <c r="J2683" i="8" s="1"/>
  <c r="N2683" i="8" s="1"/>
  <c r="L2683" i="8"/>
  <c r="G2684" i="8" a="1"/>
  <c r="G2684" i="8" s="1"/>
  <c r="I2684" i="8" s="1" a="1"/>
  <c r="I2684" i="8" s="1"/>
  <c r="K2684" i="8" s="1"/>
  <c r="H2684" i="8" a="1"/>
  <c r="H2684" i="8" s="1"/>
  <c r="J2684" i="8" a="1"/>
  <c r="J2684" i="8"/>
  <c r="N2684" i="8" s="1"/>
  <c r="L2684" i="8"/>
  <c r="G2685" i="8" a="1"/>
  <c r="G2685" i="8" s="1"/>
  <c r="H2685" i="8" a="1"/>
  <c r="H2685" i="8" s="1"/>
  <c r="J2685" i="8" a="1"/>
  <c r="J2685" i="8" s="1"/>
  <c r="N2685" i="8" s="1"/>
  <c r="G2686" i="8" a="1"/>
  <c r="G2686" i="8" s="1"/>
  <c r="H2686" i="8" a="1"/>
  <c r="H2686" i="8"/>
  <c r="M2686" i="8" s="1"/>
  <c r="J2686" i="8" a="1"/>
  <c r="J2686" i="8" s="1"/>
  <c r="N2686" i="8" s="1"/>
  <c r="O2686" i="8" a="1"/>
  <c r="O2686" i="8" s="1"/>
  <c r="G2687" i="8" a="1"/>
  <c r="G2687" i="8" s="1"/>
  <c r="H2687" i="8" a="1"/>
  <c r="H2687" i="8"/>
  <c r="J2687" i="8" a="1"/>
  <c r="J2687" i="8" s="1"/>
  <c r="N2687" i="8"/>
  <c r="G2688" i="8" a="1"/>
  <c r="G2688" i="8"/>
  <c r="H2688" i="8" a="1"/>
  <c r="H2688" i="8" s="1"/>
  <c r="O2688" i="8" s="1" a="1"/>
  <c r="O2688" i="8" s="1"/>
  <c r="J2688" i="8" a="1"/>
  <c r="J2688" i="8" s="1"/>
  <c r="M2688" i="8"/>
  <c r="N2688" i="8"/>
  <c r="G2689" i="8" a="1"/>
  <c r="G2689" i="8" s="1"/>
  <c r="H2689" i="8" a="1"/>
  <c r="H2689" i="8" s="1"/>
  <c r="J2689" i="8" a="1"/>
  <c r="J2689" i="8" s="1"/>
  <c r="N2689" i="8" s="1"/>
  <c r="G2690" i="8" a="1"/>
  <c r="G2690" i="8" s="1"/>
  <c r="H2690" i="8" a="1"/>
  <c r="H2690" i="8" s="1"/>
  <c r="J2690" i="8" a="1"/>
  <c r="J2690" i="8" s="1"/>
  <c r="N2690" i="8" s="1"/>
  <c r="G2691" i="8" a="1"/>
  <c r="G2691" i="8"/>
  <c r="L2691" i="8" s="1"/>
  <c r="H2691" i="8" a="1"/>
  <c r="H2691" i="8"/>
  <c r="J2691" i="8" a="1"/>
  <c r="J2691" i="8"/>
  <c r="N2691" i="8" s="1"/>
  <c r="G2692" i="8" a="1"/>
  <c r="G2692" i="8" s="1"/>
  <c r="H2692" i="8" a="1"/>
  <c r="H2692" i="8"/>
  <c r="M2692" i="8" s="1"/>
  <c r="J2692" i="8" a="1"/>
  <c r="J2692" i="8"/>
  <c r="N2692" i="8"/>
  <c r="G2693" i="8" a="1"/>
  <c r="G2693" i="8"/>
  <c r="H2693" i="8" a="1"/>
  <c r="H2693" i="8"/>
  <c r="J2693" i="8" a="1"/>
  <c r="J2693" i="8" s="1"/>
  <c r="N2693" i="8" s="1"/>
  <c r="G2694" i="8" a="1"/>
  <c r="G2694" i="8" s="1"/>
  <c r="H2694" i="8" a="1"/>
  <c r="H2694" i="8" s="1"/>
  <c r="J2694" i="8" a="1"/>
  <c r="J2694" i="8" s="1"/>
  <c r="N2694" i="8" s="1"/>
  <c r="G2695" i="8" a="1"/>
  <c r="G2695" i="8"/>
  <c r="H2695" i="8" a="1"/>
  <c r="H2695" i="8"/>
  <c r="J2695" i="8" a="1"/>
  <c r="J2695" i="8"/>
  <c r="N2695" i="8" s="1"/>
  <c r="G2696" i="8" a="1"/>
  <c r="G2696" i="8" s="1"/>
  <c r="H2696" i="8" a="1"/>
  <c r="H2696" i="8" s="1"/>
  <c r="O2696" i="8" s="1" a="1"/>
  <c r="O2696" i="8" s="1"/>
  <c r="J2696" i="8" a="1"/>
  <c r="J2696" i="8"/>
  <c r="N2696" i="8" s="1"/>
  <c r="M2696" i="8"/>
  <c r="G2697" i="8" a="1"/>
  <c r="G2697" i="8" s="1"/>
  <c r="H2697" i="8" a="1"/>
  <c r="H2697" i="8" s="1"/>
  <c r="M2697" i="8" s="1"/>
  <c r="J2697" i="8" a="1"/>
  <c r="J2697" i="8" s="1"/>
  <c r="N2697" i="8" s="1"/>
  <c r="G2698" i="8" a="1"/>
  <c r="G2698" i="8" s="1"/>
  <c r="I2698" i="8" s="1" a="1"/>
  <c r="I2698" i="8" s="1"/>
  <c r="K2698" i="8" s="1"/>
  <c r="H2698" i="8" a="1"/>
  <c r="H2698" i="8"/>
  <c r="O2698" i="8" s="1" a="1"/>
  <c r="O2698" i="8" s="1"/>
  <c r="J2698" i="8" a="1"/>
  <c r="J2698" i="8" s="1"/>
  <c r="N2698" i="8" s="1"/>
  <c r="G2699" i="8" a="1"/>
  <c r="G2699" i="8" s="1"/>
  <c r="H2699" i="8" a="1"/>
  <c r="H2699" i="8" s="1"/>
  <c r="J2699" i="8" a="1"/>
  <c r="J2699" i="8" s="1"/>
  <c r="N2699" i="8" s="1"/>
  <c r="G2700" i="8" a="1"/>
  <c r="G2700" i="8" s="1"/>
  <c r="H2700" i="8" a="1"/>
  <c r="H2700" i="8" s="1"/>
  <c r="J2700" i="8" a="1"/>
  <c r="J2700" i="8" s="1"/>
  <c r="N2700" i="8" s="1"/>
  <c r="G2701" i="8" a="1"/>
  <c r="G2701" i="8" s="1"/>
  <c r="H2701" i="8" a="1"/>
  <c r="H2701" i="8"/>
  <c r="J2701" i="8" a="1"/>
  <c r="J2701" i="8" s="1"/>
  <c r="N2701" i="8" s="1"/>
  <c r="G2702" i="8" a="1"/>
  <c r="G2702" i="8" s="1"/>
  <c r="H2702" i="8" a="1"/>
  <c r="H2702" i="8" s="1"/>
  <c r="J2702" i="8" a="1"/>
  <c r="J2702" i="8" s="1"/>
  <c r="N2702" i="8" s="1"/>
  <c r="G2703" i="8" a="1"/>
  <c r="G2703" i="8" s="1"/>
  <c r="H2703" i="8" a="1"/>
  <c r="H2703" i="8" s="1"/>
  <c r="O2703" i="8" s="1" a="1"/>
  <c r="O2703" i="8" s="1"/>
  <c r="J2703" i="8" a="1"/>
  <c r="J2703" i="8" s="1"/>
  <c r="N2703" i="8" s="1"/>
  <c r="M2703" i="8"/>
  <c r="G2704" i="8" a="1"/>
  <c r="G2704" i="8"/>
  <c r="I2704" i="8" s="1" a="1"/>
  <c r="I2704" i="8" s="1"/>
  <c r="K2704" i="8" s="1"/>
  <c r="H2704" i="8" a="1"/>
  <c r="H2704" i="8" s="1"/>
  <c r="J2704" i="8" a="1"/>
  <c r="J2704" i="8"/>
  <c r="N2704" i="8" s="1"/>
  <c r="G2705" i="8" a="1"/>
  <c r="G2705" i="8" s="1"/>
  <c r="H2705" i="8" a="1"/>
  <c r="H2705" i="8"/>
  <c r="M2705" i="8" s="1"/>
  <c r="I2705" i="8" a="1"/>
  <c r="I2705" i="8" s="1"/>
  <c r="K2705" i="8" s="1"/>
  <c r="J2705" i="8" a="1"/>
  <c r="J2705" i="8" s="1"/>
  <c r="N2705" i="8" s="1"/>
  <c r="L2705" i="8"/>
  <c r="G2706" i="8" a="1"/>
  <c r="G2706" i="8" s="1"/>
  <c r="H2706" i="8" a="1"/>
  <c r="H2706" i="8"/>
  <c r="O2706" i="8" s="1" a="1"/>
  <c r="O2706" i="8" s="1"/>
  <c r="J2706" i="8" a="1"/>
  <c r="J2706" i="8"/>
  <c r="N2706" i="8" s="1"/>
  <c r="M2706" i="8"/>
  <c r="G2707" i="8" a="1"/>
  <c r="G2707" i="8" s="1"/>
  <c r="I2707" i="8" s="1" a="1"/>
  <c r="I2707" i="8" s="1"/>
  <c r="K2707" i="8" s="1"/>
  <c r="H2707" i="8" a="1"/>
  <c r="H2707" i="8"/>
  <c r="J2707" i="8" a="1"/>
  <c r="J2707" i="8" s="1"/>
  <c r="N2707" i="8" s="1"/>
  <c r="L2707" i="8"/>
  <c r="G2708" i="8" a="1"/>
  <c r="G2708" i="8" s="1"/>
  <c r="H2708" i="8" a="1"/>
  <c r="H2708" i="8"/>
  <c r="J2708" i="8" a="1"/>
  <c r="J2708" i="8"/>
  <c r="N2708" i="8" s="1"/>
  <c r="G2709" i="8" a="1"/>
  <c r="G2709" i="8"/>
  <c r="L2709" i="8" s="1"/>
  <c r="H2709" i="8" a="1"/>
  <c r="H2709" i="8" s="1"/>
  <c r="J2709" i="8" a="1"/>
  <c r="J2709" i="8" s="1"/>
  <c r="N2709" i="8" s="1"/>
  <c r="G2710" i="8" a="1"/>
  <c r="G2710" i="8" s="1"/>
  <c r="H2710" i="8" a="1"/>
  <c r="H2710" i="8" s="1"/>
  <c r="J2710" i="8" a="1"/>
  <c r="J2710" i="8" s="1"/>
  <c r="N2710" i="8" s="1"/>
  <c r="G2711" i="8" a="1"/>
  <c r="G2711" i="8" s="1"/>
  <c r="L2711" i="8" s="1"/>
  <c r="H2711" i="8" a="1"/>
  <c r="H2711" i="8"/>
  <c r="I2711" i="8" a="1"/>
  <c r="I2711" i="8" s="1"/>
  <c r="K2711" i="8" s="1"/>
  <c r="J2711" i="8" a="1"/>
  <c r="J2711" i="8" s="1"/>
  <c r="N2711" i="8" s="1"/>
  <c r="G2712" i="8" a="1"/>
  <c r="G2712" i="8"/>
  <c r="H2712" i="8" a="1"/>
  <c r="H2712" i="8" s="1"/>
  <c r="M2712" i="8" s="1"/>
  <c r="J2712" i="8" a="1"/>
  <c r="J2712" i="8" s="1"/>
  <c r="N2712" i="8" s="1"/>
  <c r="G2713" i="8" a="1"/>
  <c r="G2713" i="8" s="1"/>
  <c r="I2713" i="8" s="1" a="1"/>
  <c r="I2713" i="8" s="1"/>
  <c r="K2713" i="8" s="1"/>
  <c r="H2713" i="8" a="1"/>
  <c r="H2713" i="8" s="1"/>
  <c r="J2713" i="8" a="1"/>
  <c r="J2713" i="8"/>
  <c r="N2713" i="8" s="1"/>
  <c r="G2714" i="8" a="1"/>
  <c r="G2714" i="8" s="1"/>
  <c r="H2714" i="8" a="1"/>
  <c r="H2714" i="8" s="1"/>
  <c r="J2714" i="8" a="1"/>
  <c r="J2714" i="8"/>
  <c r="N2714" i="8" s="1"/>
  <c r="M2714" i="8"/>
  <c r="O2714" i="8" a="1"/>
  <c r="O2714" i="8" s="1"/>
  <c r="G2715" i="8" a="1"/>
  <c r="G2715" i="8"/>
  <c r="H2715" i="8" a="1"/>
  <c r="H2715" i="8" s="1"/>
  <c r="M2715" i="8" s="1"/>
  <c r="J2715" i="8" a="1"/>
  <c r="J2715" i="8" s="1"/>
  <c r="N2715" i="8" s="1"/>
  <c r="O2715" i="8" a="1"/>
  <c r="O2715" i="8" s="1"/>
  <c r="G2716" i="8" a="1"/>
  <c r="G2716" i="8" s="1"/>
  <c r="I2716" i="8" s="1" a="1"/>
  <c r="H2716" i="8" a="1"/>
  <c r="H2716" i="8" s="1"/>
  <c r="I2716" i="8"/>
  <c r="K2716" i="8" s="1"/>
  <c r="J2716" i="8" a="1"/>
  <c r="J2716" i="8" s="1"/>
  <c r="N2716" i="8" s="1"/>
  <c r="M2716" i="8"/>
  <c r="O2716" i="8" a="1"/>
  <c r="O2716" i="8" s="1"/>
  <c r="G2717" i="8" a="1"/>
  <c r="G2717" i="8" s="1"/>
  <c r="H2717" i="8" a="1"/>
  <c r="H2717" i="8"/>
  <c r="O2717" i="8" s="1" a="1"/>
  <c r="O2717" i="8" s="1"/>
  <c r="J2717" i="8" a="1"/>
  <c r="J2717" i="8"/>
  <c r="N2717" i="8" s="1"/>
  <c r="G2718" i="8" a="1"/>
  <c r="G2718" i="8" s="1"/>
  <c r="I2718" i="8" s="1" a="1"/>
  <c r="I2718" i="8" s="1"/>
  <c r="K2718" i="8" s="1"/>
  <c r="H2718" i="8" a="1"/>
  <c r="H2718" i="8" s="1"/>
  <c r="J2718" i="8" a="1"/>
  <c r="J2718" i="8"/>
  <c r="N2718" i="8" s="1"/>
  <c r="L2718" i="8"/>
  <c r="G2719" i="8" a="1"/>
  <c r="G2719" i="8"/>
  <c r="L2719" i="8" s="1"/>
  <c r="H2719" i="8" a="1"/>
  <c r="H2719" i="8" s="1"/>
  <c r="M2719" i="8" s="1"/>
  <c r="I2719" i="8" a="1"/>
  <c r="I2719" i="8" s="1"/>
  <c r="K2719" i="8" s="1"/>
  <c r="J2719" i="8" a="1"/>
  <c r="J2719" i="8" s="1"/>
  <c r="N2719" i="8" s="1"/>
  <c r="O2719" i="8" a="1"/>
  <c r="O2719" i="8" s="1"/>
  <c r="G2720" i="8" a="1"/>
  <c r="G2720" i="8"/>
  <c r="H2720" i="8" a="1"/>
  <c r="H2720" i="8" s="1"/>
  <c r="O2720" i="8" s="1" a="1"/>
  <c r="J2720" i="8" a="1"/>
  <c r="J2720" i="8" s="1"/>
  <c r="N2720" i="8" s="1"/>
  <c r="O2720" i="8"/>
  <c r="G2721" i="8" a="1"/>
  <c r="G2721" i="8"/>
  <c r="H2721" i="8" a="1"/>
  <c r="H2721" i="8" s="1"/>
  <c r="M2721" i="8" s="1"/>
  <c r="J2721" i="8" a="1"/>
  <c r="J2721" i="8" s="1"/>
  <c r="N2721" i="8" s="1"/>
  <c r="O2721" i="8" a="1"/>
  <c r="O2721" i="8" s="1"/>
  <c r="G2722" i="8" a="1"/>
  <c r="G2722" i="8" s="1"/>
  <c r="H2722" i="8" a="1"/>
  <c r="H2722" i="8" s="1"/>
  <c r="J2722" i="8" a="1"/>
  <c r="J2722" i="8"/>
  <c r="N2722" i="8" s="1"/>
  <c r="G2723" i="8" a="1"/>
  <c r="G2723" i="8" s="1"/>
  <c r="H2723" i="8" a="1"/>
  <c r="H2723" i="8" s="1"/>
  <c r="O2723" i="8" s="1" a="1"/>
  <c r="J2723" i="8" a="1"/>
  <c r="J2723" i="8" s="1"/>
  <c r="M2723" i="8"/>
  <c r="N2723" i="8"/>
  <c r="O2723" i="8"/>
  <c r="G2724" i="8" a="1"/>
  <c r="G2724" i="8" s="1"/>
  <c r="H2724" i="8" a="1"/>
  <c r="H2724" i="8" s="1"/>
  <c r="J2724" i="8" a="1"/>
  <c r="J2724" i="8" s="1"/>
  <c r="N2724" i="8" s="1"/>
  <c r="M2724" i="8"/>
  <c r="O2724" i="8" a="1"/>
  <c r="O2724" i="8" s="1"/>
  <c r="G2725" i="8" a="1"/>
  <c r="G2725" i="8" s="1"/>
  <c r="I2725" i="8" s="1" a="1"/>
  <c r="I2725" i="8" s="1"/>
  <c r="K2725" i="8" s="1"/>
  <c r="H2725" i="8" a="1"/>
  <c r="H2725" i="8" s="1"/>
  <c r="O2725" i="8" s="1" a="1"/>
  <c r="O2725" i="8" s="1"/>
  <c r="J2725" i="8" a="1"/>
  <c r="J2725" i="8" s="1"/>
  <c r="N2725" i="8" s="1"/>
  <c r="M2725" i="8"/>
  <c r="G2726" i="8" a="1"/>
  <c r="G2726" i="8" s="1"/>
  <c r="I2726" i="8" s="1" a="1"/>
  <c r="H2726" i="8" a="1"/>
  <c r="H2726" i="8"/>
  <c r="M2726" i="8" s="1"/>
  <c r="I2726" i="8"/>
  <c r="K2726" i="8" s="1"/>
  <c r="J2726" i="8" a="1"/>
  <c r="J2726" i="8"/>
  <c r="N2726" i="8" s="1"/>
  <c r="L2726" i="8"/>
  <c r="O2726" i="8" a="1"/>
  <c r="O2726" i="8" s="1"/>
  <c r="G2727" i="8" a="1"/>
  <c r="G2727" i="8" s="1"/>
  <c r="L2727" i="8" s="1"/>
  <c r="H2727" i="8" a="1"/>
  <c r="H2727" i="8" s="1"/>
  <c r="I2727" i="8" a="1"/>
  <c r="I2727" i="8"/>
  <c r="K2727" i="8" s="1"/>
  <c r="J2727" i="8" a="1"/>
  <c r="J2727" i="8" s="1"/>
  <c r="N2727" i="8" s="1"/>
  <c r="G2728" i="8" a="1"/>
  <c r="G2728" i="8"/>
  <c r="I2728" i="8" s="1" a="1"/>
  <c r="I2728" i="8" s="1"/>
  <c r="K2728" i="8" s="1"/>
  <c r="H2728" i="8" a="1"/>
  <c r="H2728" i="8"/>
  <c r="J2728" i="8" a="1"/>
  <c r="J2728" i="8" s="1"/>
  <c r="N2728" i="8" s="1"/>
  <c r="L2728" i="8"/>
  <c r="G2729" i="8" a="1"/>
  <c r="G2729" i="8" s="1"/>
  <c r="I2729" i="8" s="1" a="1"/>
  <c r="I2729" i="8" s="1"/>
  <c r="H2729" i="8" a="1"/>
  <c r="H2729" i="8"/>
  <c r="J2729" i="8" a="1"/>
  <c r="J2729" i="8" s="1"/>
  <c r="N2729" i="8" s="1"/>
  <c r="K2729" i="8"/>
  <c r="L2729" i="8"/>
  <c r="G2730" i="8" a="1"/>
  <c r="G2730" i="8" s="1"/>
  <c r="L2730" i="8" s="1"/>
  <c r="H2730" i="8" a="1"/>
  <c r="H2730" i="8" s="1"/>
  <c r="I2730" i="8" a="1"/>
  <c r="I2730" i="8" s="1"/>
  <c r="K2730" i="8" s="1"/>
  <c r="J2730" i="8" a="1"/>
  <c r="J2730" i="8" s="1"/>
  <c r="N2730" i="8" s="1"/>
  <c r="G2731" i="8" a="1"/>
  <c r="G2731" i="8" s="1"/>
  <c r="L2731" i="8" s="1"/>
  <c r="H2731" i="8" a="1"/>
  <c r="H2731" i="8" s="1"/>
  <c r="J2731" i="8" a="1"/>
  <c r="J2731" i="8" s="1"/>
  <c r="N2731" i="8" s="1"/>
  <c r="G2732" i="8" a="1"/>
  <c r="G2732" i="8" s="1"/>
  <c r="H2732" i="8" a="1"/>
  <c r="H2732" i="8" s="1"/>
  <c r="J2732" i="8" a="1"/>
  <c r="J2732" i="8" s="1"/>
  <c r="N2732" i="8" s="1"/>
  <c r="M2732" i="8"/>
  <c r="O2732" i="8" a="1"/>
  <c r="O2732" i="8" s="1"/>
  <c r="G2733" i="8" a="1"/>
  <c r="G2733" i="8" s="1"/>
  <c r="L2733" i="8" s="1"/>
  <c r="H2733" i="8" a="1"/>
  <c r="H2733" i="8" s="1"/>
  <c r="I2733" i="8" a="1"/>
  <c r="I2733" i="8" s="1"/>
  <c r="K2733" i="8" s="1"/>
  <c r="J2733" i="8" a="1"/>
  <c r="J2733" i="8" s="1"/>
  <c r="N2733" i="8" s="1"/>
  <c r="G2734" i="8" a="1"/>
  <c r="G2734" i="8" s="1"/>
  <c r="H2734" i="8" a="1"/>
  <c r="H2734" i="8" s="1"/>
  <c r="J2734" i="8" a="1"/>
  <c r="J2734" i="8"/>
  <c r="N2734" i="8" s="1"/>
  <c r="G2735" i="8" a="1"/>
  <c r="G2735" i="8"/>
  <c r="L2735" i="8" s="1"/>
  <c r="H2735" i="8" a="1"/>
  <c r="H2735" i="8" s="1"/>
  <c r="J2735" i="8" a="1"/>
  <c r="J2735" i="8" s="1"/>
  <c r="N2735" i="8" s="1"/>
  <c r="G2736" i="8" a="1"/>
  <c r="G2736" i="8"/>
  <c r="H2736" i="8" a="1"/>
  <c r="H2736" i="8" s="1"/>
  <c r="M2736" i="8" s="1"/>
  <c r="J2736" i="8" a="1"/>
  <c r="J2736" i="8"/>
  <c r="N2736" i="8" s="1"/>
  <c r="G2737" i="8" a="1"/>
  <c r="G2737" i="8" s="1"/>
  <c r="L2737" i="8" s="1"/>
  <c r="H2737" i="8" a="1"/>
  <c r="H2737" i="8" s="1"/>
  <c r="I2737" i="8" a="1"/>
  <c r="I2737" i="8" s="1"/>
  <c r="K2737" i="8" s="1"/>
  <c r="J2737" i="8" a="1"/>
  <c r="J2737" i="8"/>
  <c r="N2737" i="8" s="1"/>
  <c r="G2738" i="8" a="1"/>
  <c r="G2738" i="8" s="1"/>
  <c r="H2738" i="8" a="1"/>
  <c r="H2738" i="8" s="1"/>
  <c r="J2738" i="8" a="1"/>
  <c r="J2738" i="8" s="1"/>
  <c r="N2738" i="8" s="1"/>
  <c r="G2739" i="8" a="1"/>
  <c r="G2739" i="8" s="1"/>
  <c r="H2739" i="8" a="1"/>
  <c r="H2739" i="8" s="1"/>
  <c r="J2739" i="8" a="1"/>
  <c r="J2739" i="8" s="1"/>
  <c r="N2739" i="8"/>
  <c r="G2740" i="8" a="1"/>
  <c r="G2740" i="8" s="1"/>
  <c r="L2740" i="8" s="1"/>
  <c r="H2740" i="8" a="1"/>
  <c r="H2740" i="8"/>
  <c r="J2740" i="8" a="1"/>
  <c r="J2740" i="8" s="1"/>
  <c r="N2740" i="8" s="1"/>
  <c r="G2741" i="8" a="1"/>
  <c r="G2741" i="8"/>
  <c r="H2741" i="8" a="1"/>
  <c r="H2741" i="8"/>
  <c r="J2741" i="8" a="1"/>
  <c r="J2741" i="8"/>
  <c r="N2741" i="8" s="1"/>
  <c r="G2742" i="8" a="1"/>
  <c r="G2742" i="8" s="1"/>
  <c r="L2742" i="8" s="1"/>
  <c r="H2742" i="8" a="1"/>
  <c r="H2742" i="8" s="1"/>
  <c r="I2742" i="8" a="1"/>
  <c r="I2742" i="8" s="1"/>
  <c r="K2742" i="8" s="1"/>
  <c r="J2742" i="8" a="1"/>
  <c r="J2742" i="8" s="1"/>
  <c r="N2742" i="8" s="1"/>
  <c r="G2743" i="8" a="1"/>
  <c r="G2743" i="8" s="1"/>
  <c r="H2743" i="8" a="1"/>
  <c r="H2743" i="8" s="1"/>
  <c r="M2743" i="8" s="1"/>
  <c r="J2743" i="8" a="1"/>
  <c r="J2743" i="8" s="1"/>
  <c r="N2743" i="8" s="1"/>
  <c r="O2743" i="8" a="1"/>
  <c r="O2743" i="8" s="1"/>
  <c r="G2744" i="8" a="1"/>
  <c r="G2744" i="8" s="1"/>
  <c r="H2744" i="8" a="1"/>
  <c r="H2744" i="8"/>
  <c r="J2744" i="8" a="1"/>
  <c r="J2744" i="8" s="1"/>
  <c r="N2744" i="8" s="1"/>
  <c r="G2745" i="8" a="1"/>
  <c r="G2745" i="8" s="1"/>
  <c r="H2745" i="8" a="1"/>
  <c r="H2745" i="8"/>
  <c r="M2745" i="8" s="1"/>
  <c r="J2745" i="8" a="1"/>
  <c r="J2745" i="8" s="1"/>
  <c r="N2745" i="8" s="1"/>
  <c r="O2745" i="8" a="1"/>
  <c r="O2745" i="8" s="1"/>
  <c r="G2746" i="8" a="1"/>
  <c r="G2746" i="8" s="1"/>
  <c r="H2746" i="8" a="1"/>
  <c r="H2746" i="8"/>
  <c r="O2746" i="8" s="1" a="1"/>
  <c r="O2746" i="8" s="1"/>
  <c r="J2746" i="8" a="1"/>
  <c r="J2746" i="8" s="1"/>
  <c r="N2746" i="8" s="1"/>
  <c r="M2746" i="8"/>
  <c r="G2747" i="8" a="1"/>
  <c r="G2747" i="8" s="1"/>
  <c r="H2747" i="8" a="1"/>
  <c r="H2747" i="8" s="1"/>
  <c r="J2747" i="8" a="1"/>
  <c r="J2747" i="8" s="1"/>
  <c r="N2747" i="8" s="1"/>
  <c r="G2748" i="8" a="1"/>
  <c r="G2748" i="8"/>
  <c r="H2748" i="8" a="1"/>
  <c r="H2748" i="8" s="1"/>
  <c r="M2748" i="8" s="1"/>
  <c r="J2748" i="8" a="1"/>
  <c r="J2748" i="8" s="1"/>
  <c r="N2748" i="8" s="1"/>
  <c r="O2748" i="8" a="1"/>
  <c r="O2748" i="8" s="1"/>
  <c r="G2749" i="8" a="1"/>
  <c r="G2749" i="8" s="1"/>
  <c r="I2749" i="8" s="1" a="1"/>
  <c r="I2749" i="8" s="1"/>
  <c r="K2749" i="8" s="1"/>
  <c r="H2749" i="8" a="1"/>
  <c r="H2749" i="8" s="1"/>
  <c r="M2749" i="8" s="1"/>
  <c r="J2749" i="8" a="1"/>
  <c r="J2749" i="8" s="1"/>
  <c r="N2749" i="8" s="1"/>
  <c r="G2750" i="8" a="1"/>
  <c r="G2750" i="8"/>
  <c r="H2750" i="8" a="1"/>
  <c r="H2750" i="8"/>
  <c r="J2750" i="8" a="1"/>
  <c r="J2750" i="8" s="1"/>
  <c r="N2750" i="8"/>
  <c r="G2751" i="8" a="1"/>
  <c r="G2751" i="8" s="1"/>
  <c r="I2751" i="8" s="1" a="1"/>
  <c r="I2751" i="8" s="1"/>
  <c r="K2751" i="8" s="1"/>
  <c r="H2751" i="8" a="1"/>
  <c r="H2751" i="8" s="1"/>
  <c r="J2751" i="8" a="1"/>
  <c r="J2751" i="8"/>
  <c r="N2751" i="8" s="1"/>
  <c r="G2752" i="8" a="1"/>
  <c r="G2752" i="8" s="1"/>
  <c r="H2752" i="8" a="1"/>
  <c r="H2752" i="8" s="1"/>
  <c r="J2752" i="8" a="1"/>
  <c r="J2752" i="8"/>
  <c r="N2752" i="8" s="1"/>
  <c r="G2753" i="8" a="1"/>
  <c r="G2753" i="8" s="1"/>
  <c r="H2753" i="8" a="1"/>
  <c r="H2753" i="8" s="1"/>
  <c r="M2753" i="8" s="1"/>
  <c r="J2753" i="8" a="1"/>
  <c r="J2753" i="8" s="1"/>
  <c r="N2753" i="8"/>
  <c r="O2753" i="8" a="1"/>
  <c r="O2753" i="8" s="1"/>
  <c r="G2754" i="8" a="1"/>
  <c r="G2754" i="8" s="1"/>
  <c r="H2754" i="8" a="1"/>
  <c r="H2754" i="8" s="1"/>
  <c r="J2754" i="8" a="1"/>
  <c r="J2754" i="8"/>
  <c r="N2754" i="8" s="1"/>
  <c r="M2754" i="8"/>
  <c r="O2754" i="8" a="1"/>
  <c r="O2754" i="8" s="1"/>
  <c r="G2755" i="8" a="1"/>
  <c r="G2755" i="8" s="1"/>
  <c r="I2755" i="8" s="1" a="1"/>
  <c r="H2755" i="8" a="1"/>
  <c r="H2755" i="8" s="1"/>
  <c r="O2755" i="8" s="1" a="1"/>
  <c r="I2755" i="8"/>
  <c r="K2755" i="8" s="1"/>
  <c r="J2755" i="8" a="1"/>
  <c r="J2755" i="8" s="1"/>
  <c r="N2755" i="8" s="1"/>
  <c r="O2755" i="8"/>
  <c r="G2756" i="8" a="1"/>
  <c r="G2756" i="8"/>
  <c r="H2756" i="8" a="1"/>
  <c r="H2756" i="8" s="1"/>
  <c r="O2756" i="8" s="1" a="1"/>
  <c r="O2756" i="8" s="1"/>
  <c r="J2756" i="8" a="1"/>
  <c r="J2756" i="8" s="1"/>
  <c r="N2756" i="8" s="1"/>
  <c r="M2756" i="8"/>
  <c r="G2757" i="8" a="1"/>
  <c r="G2757" i="8" s="1"/>
  <c r="I2757" i="8" s="1" a="1"/>
  <c r="I2757" i="8" s="1"/>
  <c r="H2757" i="8" a="1"/>
  <c r="H2757" i="8"/>
  <c r="J2757" i="8" a="1"/>
  <c r="J2757" i="8" s="1"/>
  <c r="N2757" i="8" s="1"/>
  <c r="K2757" i="8"/>
  <c r="L2757" i="8"/>
  <c r="G2758" i="8" a="1"/>
  <c r="G2758" i="8" s="1"/>
  <c r="H2758" i="8" a="1"/>
  <c r="H2758" i="8" s="1"/>
  <c r="O2758" i="8" s="1" a="1"/>
  <c r="O2758" i="8" s="1"/>
  <c r="J2758" i="8" a="1"/>
  <c r="J2758" i="8" s="1"/>
  <c r="N2758" i="8" s="1"/>
  <c r="G2759" i="8" a="1"/>
  <c r="G2759" i="8"/>
  <c r="L2759" i="8" s="1"/>
  <c r="H2759" i="8" a="1"/>
  <c r="H2759" i="8" s="1"/>
  <c r="I2759" i="8" a="1"/>
  <c r="I2759" i="8" s="1"/>
  <c r="K2759" i="8" s="1"/>
  <c r="J2759" i="8" a="1"/>
  <c r="J2759" i="8" s="1"/>
  <c r="N2759" i="8" s="1"/>
  <c r="G2760" i="8" a="1"/>
  <c r="G2760" i="8" s="1"/>
  <c r="L2760" i="8" s="1"/>
  <c r="H2760" i="8" a="1"/>
  <c r="H2760" i="8" s="1"/>
  <c r="J2760" i="8" a="1"/>
  <c r="J2760" i="8" s="1"/>
  <c r="N2760" i="8" s="1"/>
  <c r="G2761" i="8" a="1"/>
  <c r="G2761" i="8"/>
  <c r="H2761" i="8" a="1"/>
  <c r="H2761" i="8"/>
  <c r="J2761" i="8" a="1"/>
  <c r="J2761" i="8" s="1"/>
  <c r="N2761" i="8" s="1"/>
  <c r="G2762" i="8" a="1"/>
  <c r="G2762" i="8" s="1"/>
  <c r="H2762" i="8" a="1"/>
  <c r="H2762" i="8" s="1"/>
  <c r="J2762" i="8" a="1"/>
  <c r="J2762" i="8" s="1"/>
  <c r="N2762" i="8" s="1"/>
  <c r="G2763" i="8" a="1"/>
  <c r="G2763" i="8" s="1"/>
  <c r="H2763" i="8" a="1"/>
  <c r="H2763" i="8" s="1"/>
  <c r="J2763" i="8" a="1"/>
  <c r="J2763" i="8" s="1"/>
  <c r="N2763" i="8" s="1"/>
  <c r="G2764" i="8" a="1"/>
  <c r="G2764" i="8" s="1"/>
  <c r="H2764" i="8" a="1"/>
  <c r="H2764" i="8" s="1"/>
  <c r="J2764" i="8" a="1"/>
  <c r="J2764" i="8" s="1"/>
  <c r="N2764" i="8"/>
  <c r="G2765" i="8" a="1"/>
  <c r="G2765" i="8" s="1"/>
  <c r="I2765" i="8" s="1" a="1"/>
  <c r="I2765" i="8" s="1"/>
  <c r="K2765" i="8" s="1"/>
  <c r="H2765" i="8" a="1"/>
  <c r="H2765" i="8" s="1"/>
  <c r="M2765" i="8" s="1"/>
  <c r="J2765" i="8" a="1"/>
  <c r="J2765" i="8"/>
  <c r="N2765" i="8" s="1"/>
  <c r="L2765" i="8"/>
  <c r="O2765" i="8" a="1"/>
  <c r="O2765" i="8" s="1"/>
  <c r="G2766" i="8" a="1"/>
  <c r="G2766" i="8" s="1"/>
  <c r="I2766" i="8" s="1" a="1"/>
  <c r="I2766" i="8" s="1"/>
  <c r="K2766" i="8" s="1"/>
  <c r="H2766" i="8" a="1"/>
  <c r="H2766" i="8" s="1"/>
  <c r="J2766" i="8" a="1"/>
  <c r="J2766" i="8" s="1"/>
  <c r="N2766" i="8" s="1"/>
  <c r="G2767" i="8" a="1"/>
  <c r="G2767" i="8"/>
  <c r="H2767" i="8" a="1"/>
  <c r="H2767" i="8" s="1"/>
  <c r="M2767" i="8" s="1"/>
  <c r="J2767" i="8" a="1"/>
  <c r="J2767" i="8" s="1"/>
  <c r="N2767" i="8" s="1"/>
  <c r="G2768" i="8" a="1"/>
  <c r="G2768" i="8" s="1"/>
  <c r="H2768" i="8" a="1"/>
  <c r="H2768" i="8" s="1"/>
  <c r="O2768" i="8" s="1" a="1"/>
  <c r="O2768" i="8" s="1"/>
  <c r="J2768" i="8" a="1"/>
  <c r="J2768" i="8" s="1"/>
  <c r="N2768" i="8" s="1"/>
  <c r="G2769" i="8" a="1"/>
  <c r="G2769" i="8" s="1"/>
  <c r="H2769" i="8" a="1"/>
  <c r="H2769" i="8"/>
  <c r="O2769" i="8" s="1" a="1"/>
  <c r="O2769" i="8" s="1"/>
  <c r="J2769" i="8" a="1"/>
  <c r="J2769" i="8"/>
  <c r="N2769" i="8" s="1"/>
  <c r="G2770" i="8" a="1"/>
  <c r="G2770" i="8" s="1"/>
  <c r="H2770" i="8" a="1"/>
  <c r="H2770" i="8"/>
  <c r="J2770" i="8" a="1"/>
  <c r="J2770" i="8" s="1"/>
  <c r="N2770" i="8" s="1"/>
  <c r="G2771" i="8" a="1"/>
  <c r="G2771" i="8" s="1"/>
  <c r="H2771" i="8" a="1"/>
  <c r="H2771" i="8" s="1"/>
  <c r="J2771" i="8" a="1"/>
  <c r="J2771" i="8" s="1"/>
  <c r="N2771" i="8"/>
  <c r="G2772" i="8" a="1"/>
  <c r="G2772" i="8"/>
  <c r="H2772" i="8" a="1"/>
  <c r="H2772" i="8" s="1"/>
  <c r="J2772" i="8" a="1"/>
  <c r="J2772" i="8"/>
  <c r="N2772" i="8" s="1"/>
  <c r="G2773" i="8" a="1"/>
  <c r="G2773" i="8" s="1"/>
  <c r="H2773" i="8" a="1"/>
  <c r="H2773" i="8" s="1"/>
  <c r="J2773" i="8" a="1"/>
  <c r="J2773" i="8" s="1"/>
  <c r="N2773" i="8" s="1"/>
  <c r="G2774" i="8" a="1"/>
  <c r="G2774" i="8" s="1"/>
  <c r="H2774" i="8" a="1"/>
  <c r="H2774" i="8" s="1"/>
  <c r="J2774" i="8" a="1"/>
  <c r="J2774" i="8" s="1"/>
  <c r="N2774" i="8"/>
  <c r="G2775" i="8" a="1"/>
  <c r="G2775" i="8" s="1"/>
  <c r="H2775" i="8" a="1"/>
  <c r="H2775" i="8"/>
  <c r="O2775" i="8" s="1" a="1"/>
  <c r="O2775" i="8" s="1"/>
  <c r="J2775" i="8" a="1"/>
  <c r="J2775" i="8" s="1"/>
  <c r="M2775" i="8"/>
  <c r="N2775" i="8"/>
  <c r="G2776" i="8" a="1"/>
  <c r="G2776" i="8"/>
  <c r="H2776" i="8" a="1"/>
  <c r="H2776" i="8" s="1"/>
  <c r="J2776" i="8" a="1"/>
  <c r="J2776" i="8" s="1"/>
  <c r="N2776" i="8" s="1"/>
  <c r="G2777" i="8" a="1"/>
  <c r="G2777" i="8" s="1"/>
  <c r="I2777" i="8" s="1" a="1"/>
  <c r="I2777" i="8" s="1"/>
  <c r="K2777" i="8" s="1"/>
  <c r="H2777" i="8" a="1"/>
  <c r="H2777" i="8" s="1"/>
  <c r="O2777" i="8" s="1" a="1"/>
  <c r="O2777" i="8" s="1"/>
  <c r="J2777" i="8" a="1"/>
  <c r="J2777" i="8" s="1"/>
  <c r="N2777" i="8" s="1"/>
  <c r="L2777" i="8"/>
  <c r="G2778" i="8" a="1"/>
  <c r="G2778" i="8" s="1"/>
  <c r="H2778" i="8" a="1"/>
  <c r="H2778" i="8"/>
  <c r="J2778" i="8" a="1"/>
  <c r="J2778" i="8"/>
  <c r="N2778" i="8" s="1"/>
  <c r="G2779" i="8" a="1"/>
  <c r="G2779" i="8" s="1"/>
  <c r="I2779" i="8" s="1" a="1"/>
  <c r="I2779" i="8" s="1"/>
  <c r="K2779" i="8" s="1"/>
  <c r="H2779" i="8" a="1"/>
  <c r="H2779" i="8" s="1"/>
  <c r="J2779" i="8" a="1"/>
  <c r="J2779" i="8" s="1"/>
  <c r="N2779" i="8" s="1"/>
  <c r="L2779" i="8"/>
  <c r="G2780" i="8" a="1"/>
  <c r="G2780" i="8" s="1"/>
  <c r="L2780" i="8" s="1"/>
  <c r="H2780" i="8" a="1"/>
  <c r="H2780" i="8" s="1"/>
  <c r="I2780" i="8" a="1"/>
  <c r="I2780" i="8" s="1"/>
  <c r="K2780" i="8" s="1"/>
  <c r="J2780" i="8" a="1"/>
  <c r="J2780" i="8"/>
  <c r="N2780" i="8" s="1"/>
  <c r="G2781" i="8" a="1"/>
  <c r="G2781" i="8"/>
  <c r="H2781" i="8" a="1"/>
  <c r="H2781" i="8" s="1"/>
  <c r="J2781" i="8" a="1"/>
  <c r="J2781" i="8"/>
  <c r="N2781" i="8" s="1"/>
  <c r="G2782" i="8" a="1"/>
  <c r="G2782" i="8"/>
  <c r="L2782" i="8" s="1"/>
  <c r="H2782" i="8" a="1"/>
  <c r="H2782" i="8"/>
  <c r="I2782" i="8" a="1"/>
  <c r="I2782" i="8" s="1"/>
  <c r="K2782" i="8" s="1"/>
  <c r="J2782" i="8" a="1"/>
  <c r="J2782" i="8" s="1"/>
  <c r="N2782" i="8"/>
  <c r="G2783" i="8" a="1"/>
  <c r="G2783" i="8" s="1"/>
  <c r="H2783" i="8" a="1"/>
  <c r="H2783" i="8" s="1"/>
  <c r="O2783" i="8" s="1" a="1"/>
  <c r="O2783" i="8" s="1"/>
  <c r="J2783" i="8" a="1"/>
  <c r="J2783" i="8" s="1"/>
  <c r="N2783" i="8" s="1"/>
  <c r="G2784" i="8" a="1"/>
  <c r="G2784" i="8" s="1"/>
  <c r="H2784" i="8" a="1"/>
  <c r="H2784" i="8"/>
  <c r="J2784" i="8" a="1"/>
  <c r="J2784" i="8" s="1"/>
  <c r="N2784" i="8" s="1"/>
  <c r="G2785" i="8" a="1"/>
  <c r="G2785" i="8"/>
  <c r="H2785" i="8" a="1"/>
  <c r="H2785" i="8" s="1"/>
  <c r="M2785" i="8" s="1"/>
  <c r="J2785" i="8" a="1"/>
  <c r="J2785" i="8"/>
  <c r="N2785" i="8" s="1"/>
  <c r="O2785" i="8" a="1"/>
  <c r="O2785" i="8" s="1"/>
  <c r="G2786" i="8" a="1"/>
  <c r="G2786" i="8"/>
  <c r="I2786" i="8" s="1" a="1"/>
  <c r="I2786" i="8" s="1"/>
  <c r="K2786" i="8" s="1"/>
  <c r="H2786" i="8" a="1"/>
  <c r="H2786" i="8" s="1"/>
  <c r="J2786" i="8" a="1"/>
  <c r="J2786" i="8" s="1"/>
  <c r="N2786" i="8" s="1"/>
  <c r="L2786" i="8"/>
  <c r="G2787" i="8" a="1"/>
  <c r="G2787" i="8"/>
  <c r="H2787" i="8" a="1"/>
  <c r="H2787" i="8" s="1"/>
  <c r="O2787" i="8" s="1" a="1"/>
  <c r="O2787" i="8" s="1"/>
  <c r="J2787" i="8" a="1"/>
  <c r="J2787" i="8" s="1"/>
  <c r="N2787" i="8" s="1"/>
  <c r="G2788" i="8" a="1"/>
  <c r="G2788" i="8" s="1"/>
  <c r="H2788" i="8" a="1"/>
  <c r="H2788" i="8" s="1"/>
  <c r="J2788" i="8" a="1"/>
  <c r="J2788" i="8" s="1"/>
  <c r="N2788" i="8" s="1"/>
  <c r="G2789" i="8" a="1"/>
  <c r="G2789" i="8"/>
  <c r="H2789" i="8" a="1"/>
  <c r="H2789" i="8"/>
  <c r="J2789" i="8" a="1"/>
  <c r="J2789" i="8"/>
  <c r="N2789" i="8" s="1"/>
  <c r="G2790" i="8" a="1"/>
  <c r="G2790" i="8" s="1"/>
  <c r="H2790" i="8" a="1"/>
  <c r="H2790" i="8" s="1"/>
  <c r="J2790" i="8" a="1"/>
  <c r="J2790" i="8"/>
  <c r="N2790" i="8" s="1"/>
  <c r="G2791" i="8" a="1"/>
  <c r="G2791" i="8"/>
  <c r="H2791" i="8" a="1"/>
  <c r="H2791" i="8" s="1"/>
  <c r="O2791" i="8" s="1" a="1"/>
  <c r="O2791" i="8" s="1"/>
  <c r="I2791" i="8" a="1"/>
  <c r="I2791" i="8" s="1"/>
  <c r="K2791" i="8" s="1"/>
  <c r="J2791" i="8" a="1"/>
  <c r="J2791" i="8" s="1"/>
  <c r="N2791" i="8" s="1"/>
  <c r="L2791" i="8"/>
  <c r="G2792" i="8" a="1"/>
  <c r="G2792" i="8"/>
  <c r="H2792" i="8" a="1"/>
  <c r="H2792" i="8" s="1"/>
  <c r="J2792" i="8" a="1"/>
  <c r="J2792" i="8" s="1"/>
  <c r="N2792" i="8" s="1"/>
  <c r="G2793" i="8" a="1"/>
  <c r="G2793" i="8"/>
  <c r="H2793" i="8" a="1"/>
  <c r="H2793" i="8" s="1"/>
  <c r="I2793" i="8" a="1"/>
  <c r="I2793" i="8" s="1"/>
  <c r="K2793" i="8" s="1"/>
  <c r="J2793" i="8" a="1"/>
  <c r="J2793" i="8" s="1"/>
  <c r="L2793" i="8"/>
  <c r="N2793" i="8"/>
  <c r="G2794" i="8" a="1"/>
  <c r="G2794" i="8" s="1"/>
  <c r="H2794" i="8" a="1"/>
  <c r="H2794" i="8"/>
  <c r="O2794" i="8" s="1" a="1"/>
  <c r="O2794" i="8" s="1"/>
  <c r="J2794" i="8" a="1"/>
  <c r="J2794" i="8" s="1"/>
  <c r="N2794" i="8"/>
  <c r="G2795" i="8" a="1"/>
  <c r="G2795" i="8" s="1"/>
  <c r="I2795" i="8" s="1" a="1"/>
  <c r="I2795" i="8" s="1"/>
  <c r="K2795" i="8" s="1"/>
  <c r="H2795" i="8" a="1"/>
  <c r="H2795" i="8" s="1"/>
  <c r="J2795" i="8" a="1"/>
  <c r="J2795" i="8" s="1"/>
  <c r="N2795" i="8" s="1"/>
  <c r="G2796" i="8" a="1"/>
  <c r="G2796" i="8" s="1"/>
  <c r="L2796" i="8" s="1"/>
  <c r="H2796" i="8" a="1"/>
  <c r="H2796" i="8" s="1"/>
  <c r="I2796" i="8" a="1"/>
  <c r="I2796" i="8" s="1"/>
  <c r="K2796" i="8" s="1"/>
  <c r="J2796" i="8" a="1"/>
  <c r="J2796" i="8" s="1"/>
  <c r="N2796" i="8" s="1"/>
  <c r="G2797" i="8" a="1"/>
  <c r="G2797" i="8"/>
  <c r="H2797" i="8" a="1"/>
  <c r="H2797" i="8" s="1"/>
  <c r="J2797" i="8" a="1"/>
  <c r="J2797" i="8" s="1"/>
  <c r="N2797" i="8" s="1"/>
  <c r="G2798" i="8" a="1"/>
  <c r="G2798" i="8" s="1"/>
  <c r="I2798" i="8" s="1" a="1"/>
  <c r="I2798" i="8" s="1"/>
  <c r="K2798" i="8" s="1"/>
  <c r="H2798" i="8" a="1"/>
  <c r="H2798" i="8" s="1"/>
  <c r="J2798" i="8" a="1"/>
  <c r="J2798" i="8" s="1"/>
  <c r="N2798" i="8" s="1"/>
  <c r="L2798" i="8"/>
  <c r="G2799" i="8" a="1"/>
  <c r="G2799" i="8" s="1"/>
  <c r="L2799" i="8" s="1"/>
  <c r="H2799" i="8" a="1"/>
  <c r="H2799" i="8" s="1"/>
  <c r="I2799" i="8" a="1"/>
  <c r="I2799" i="8" s="1"/>
  <c r="K2799" i="8" s="1"/>
  <c r="J2799" i="8" a="1"/>
  <c r="J2799" i="8" s="1"/>
  <c r="N2799" i="8" s="1"/>
  <c r="G2800" i="8" a="1"/>
  <c r="G2800" i="8" s="1"/>
  <c r="H2800" i="8" a="1"/>
  <c r="H2800" i="8"/>
  <c r="J2800" i="8" a="1"/>
  <c r="J2800" i="8"/>
  <c r="N2800" i="8" s="1"/>
  <c r="M2800" i="8"/>
  <c r="O2800" i="8" a="1"/>
  <c r="O2800" i="8" s="1"/>
  <c r="G2801" i="8" a="1"/>
  <c r="G2801" i="8" s="1"/>
  <c r="H2801" i="8" a="1"/>
  <c r="H2801" i="8" s="1"/>
  <c r="M2801" i="8" s="1"/>
  <c r="J2801" i="8" a="1"/>
  <c r="J2801" i="8"/>
  <c r="N2801" i="8" s="1"/>
  <c r="O2801" i="8" a="1"/>
  <c r="O2801" i="8" s="1"/>
  <c r="G2802" i="8" a="1"/>
  <c r="G2802" i="8" s="1"/>
  <c r="L2802" i="8" s="1"/>
  <c r="H2802" i="8" a="1"/>
  <c r="H2802" i="8" s="1"/>
  <c r="I2802" i="8" a="1"/>
  <c r="I2802" i="8" s="1"/>
  <c r="J2802" i="8" a="1"/>
  <c r="J2802" i="8" s="1"/>
  <c r="N2802" i="8" s="1"/>
  <c r="K2802" i="8"/>
  <c r="G2803" i="8" a="1"/>
  <c r="G2803" i="8" s="1"/>
  <c r="L2803" i="8" s="1"/>
  <c r="H2803" i="8" a="1"/>
  <c r="H2803" i="8" s="1"/>
  <c r="J2803" i="8" a="1"/>
  <c r="J2803" i="8" s="1"/>
  <c r="N2803" i="8" s="1"/>
  <c r="G2804" i="8" a="1"/>
  <c r="G2804" i="8" s="1"/>
  <c r="I2804" i="8" s="1" a="1"/>
  <c r="I2804" i="8" s="1"/>
  <c r="K2804" i="8" s="1"/>
  <c r="H2804" i="8" a="1"/>
  <c r="H2804" i="8" s="1"/>
  <c r="J2804" i="8" a="1"/>
  <c r="J2804" i="8" s="1"/>
  <c r="N2804" i="8" s="1"/>
  <c r="G2805" i="8" a="1"/>
  <c r="G2805" i="8"/>
  <c r="H2805" i="8" a="1"/>
  <c r="H2805" i="8" s="1"/>
  <c r="J2805" i="8" a="1"/>
  <c r="J2805" i="8" s="1"/>
  <c r="N2805" i="8" s="1"/>
  <c r="G2806" i="8" a="1"/>
  <c r="G2806" i="8" s="1"/>
  <c r="I2806" i="8" s="1" a="1"/>
  <c r="H2806" i="8" a="1"/>
  <c r="H2806" i="8" s="1"/>
  <c r="I2806" i="8"/>
  <c r="K2806" i="8" s="1"/>
  <c r="J2806" i="8" a="1"/>
  <c r="J2806" i="8" s="1"/>
  <c r="N2806" i="8" s="1"/>
  <c r="L2806" i="8"/>
  <c r="G2807" i="8" a="1"/>
  <c r="G2807" i="8" s="1"/>
  <c r="H2807" i="8" a="1"/>
  <c r="H2807" i="8" s="1"/>
  <c r="J2807" i="8" a="1"/>
  <c r="J2807" i="8" s="1"/>
  <c r="N2807" i="8" s="1"/>
  <c r="G2808" i="8" a="1"/>
  <c r="G2808" i="8"/>
  <c r="H2808" i="8" a="1"/>
  <c r="H2808" i="8"/>
  <c r="M2808" i="8" s="1"/>
  <c r="J2808" i="8" a="1"/>
  <c r="J2808" i="8" s="1"/>
  <c r="N2808" i="8" s="1"/>
  <c r="G2809" i="8" a="1"/>
  <c r="G2809" i="8" s="1"/>
  <c r="H2809" i="8" a="1"/>
  <c r="H2809" i="8" s="1"/>
  <c r="O2809" i="8" s="1" a="1"/>
  <c r="O2809" i="8" s="1"/>
  <c r="J2809" i="8" a="1"/>
  <c r="J2809" i="8" s="1"/>
  <c r="N2809" i="8" s="1"/>
  <c r="G2810" i="8" a="1"/>
  <c r="G2810" i="8" s="1"/>
  <c r="H2810" i="8" a="1"/>
  <c r="H2810" i="8" s="1"/>
  <c r="J2810" i="8" a="1"/>
  <c r="J2810" i="8" s="1"/>
  <c r="N2810" i="8" s="1"/>
  <c r="G2811" i="8" a="1"/>
  <c r="G2811" i="8"/>
  <c r="H2811" i="8" a="1"/>
  <c r="H2811" i="8"/>
  <c r="J2811" i="8" a="1"/>
  <c r="J2811" i="8"/>
  <c r="N2811" i="8" s="1"/>
  <c r="G2812" i="8" a="1"/>
  <c r="G2812" i="8" s="1"/>
  <c r="I2812" i="8" s="1" a="1"/>
  <c r="I2812" i="8" s="1"/>
  <c r="K2812" i="8" s="1"/>
  <c r="H2812" i="8" a="1"/>
  <c r="H2812" i="8" s="1"/>
  <c r="O2812" i="8" s="1" a="1"/>
  <c r="O2812" i="8" s="1"/>
  <c r="J2812" i="8" a="1"/>
  <c r="J2812" i="8" s="1"/>
  <c r="N2812" i="8" s="1"/>
  <c r="L2812" i="8"/>
  <c r="M2812" i="8"/>
  <c r="G2813" i="8" a="1"/>
  <c r="G2813" i="8" s="1"/>
  <c r="L2813" i="8" s="1"/>
  <c r="H2813" i="8" a="1"/>
  <c r="H2813" i="8" s="1"/>
  <c r="O2813" i="8" s="1" a="1"/>
  <c r="O2813" i="8" s="1"/>
  <c r="J2813" i="8" a="1"/>
  <c r="J2813" i="8" s="1"/>
  <c r="N2813" i="8" s="1"/>
  <c r="M2813" i="8"/>
  <c r="G2814" i="8" a="1"/>
  <c r="G2814" i="8" s="1"/>
  <c r="H2814" i="8" a="1"/>
  <c r="H2814" i="8"/>
  <c r="M2814" i="8" s="1"/>
  <c r="J2814" i="8" a="1"/>
  <c r="J2814" i="8"/>
  <c r="N2814" i="8" s="1"/>
  <c r="O2814" i="8" a="1"/>
  <c r="O2814" i="8" s="1"/>
  <c r="G2815" i="8" a="1"/>
  <c r="G2815" i="8"/>
  <c r="H2815" i="8" a="1"/>
  <c r="H2815" i="8" s="1"/>
  <c r="J2815" i="8" a="1"/>
  <c r="J2815" i="8" s="1"/>
  <c r="N2815" i="8"/>
  <c r="G2816" i="8" a="1"/>
  <c r="G2816" i="8" s="1"/>
  <c r="H2816" i="8" a="1"/>
  <c r="H2816" i="8"/>
  <c r="M2816" i="8" s="1"/>
  <c r="J2816" i="8" a="1"/>
  <c r="J2816" i="8" s="1"/>
  <c r="N2816" i="8" s="1"/>
  <c r="O2816" i="8" a="1"/>
  <c r="O2816" i="8" s="1"/>
  <c r="G2817" i="8" a="1"/>
  <c r="G2817" i="8" s="1"/>
  <c r="H2817" i="8" a="1"/>
  <c r="H2817" i="8" s="1"/>
  <c r="J2817" i="8" a="1"/>
  <c r="J2817" i="8" s="1"/>
  <c r="N2817" i="8" s="1"/>
  <c r="G2818" i="8" a="1"/>
  <c r="G2818" i="8" s="1"/>
  <c r="H2818" i="8" a="1"/>
  <c r="H2818" i="8" s="1"/>
  <c r="J2818" i="8" a="1"/>
  <c r="J2818" i="8" s="1"/>
  <c r="N2818" i="8"/>
  <c r="G2819" i="8" a="1"/>
  <c r="G2819" i="8" s="1"/>
  <c r="H2819" i="8" a="1"/>
  <c r="H2819" i="8" s="1"/>
  <c r="O2819" i="8" s="1" a="1"/>
  <c r="J2819" i="8" a="1"/>
  <c r="J2819" i="8" s="1"/>
  <c r="N2819" i="8" s="1"/>
  <c r="M2819" i="8"/>
  <c r="O2819" i="8"/>
  <c r="G2820" i="8" a="1"/>
  <c r="G2820" i="8" s="1"/>
  <c r="H2820" i="8" a="1"/>
  <c r="H2820" i="8" s="1"/>
  <c r="O2820" i="8" s="1" a="1"/>
  <c r="O2820" i="8" s="1"/>
  <c r="J2820" i="8" a="1"/>
  <c r="J2820" i="8" s="1"/>
  <c r="N2820" i="8" s="1"/>
  <c r="M2820" i="8"/>
  <c r="G2821" i="8" a="1"/>
  <c r="G2821" i="8" s="1"/>
  <c r="L2821" i="8" s="1"/>
  <c r="H2821" i="8" a="1"/>
  <c r="H2821" i="8" s="1"/>
  <c r="I2821" i="8" a="1"/>
  <c r="I2821" i="8"/>
  <c r="K2821" i="8" s="1"/>
  <c r="J2821" i="8" a="1"/>
  <c r="J2821" i="8" s="1"/>
  <c r="N2821" i="8" s="1"/>
  <c r="G2822" i="8" a="1"/>
  <c r="G2822" i="8" s="1"/>
  <c r="L2822" i="8" s="1"/>
  <c r="H2822" i="8" a="1"/>
  <c r="H2822" i="8" s="1"/>
  <c r="J2822" i="8" a="1"/>
  <c r="J2822" i="8" s="1"/>
  <c r="N2822" i="8" s="1"/>
  <c r="G2823" i="8" a="1"/>
  <c r="G2823" i="8" s="1"/>
  <c r="H2823" i="8" a="1"/>
  <c r="H2823" i="8" s="1"/>
  <c r="J2823" i="8" a="1"/>
  <c r="J2823" i="8" s="1"/>
  <c r="N2823" i="8" s="1"/>
  <c r="G2824" i="8" a="1"/>
  <c r="G2824" i="8" s="1"/>
  <c r="H2824" i="8" a="1"/>
  <c r="H2824" i="8" s="1"/>
  <c r="O2824" i="8" s="1" a="1"/>
  <c r="O2824" i="8" s="1"/>
  <c r="J2824" i="8" a="1"/>
  <c r="J2824" i="8" s="1"/>
  <c r="N2824" i="8" s="1"/>
  <c r="M2824" i="8"/>
  <c r="G2825" i="8" a="1"/>
  <c r="G2825" i="8"/>
  <c r="H2825" i="8" a="1"/>
  <c r="H2825" i="8" s="1"/>
  <c r="J2825" i="8" a="1"/>
  <c r="J2825" i="8"/>
  <c r="N2825" i="8" s="1"/>
  <c r="G2826" i="8" a="1"/>
  <c r="G2826" i="8" s="1"/>
  <c r="H2826" i="8" a="1"/>
  <c r="H2826" i="8" s="1"/>
  <c r="M2826" i="8" s="1"/>
  <c r="J2826" i="8" a="1"/>
  <c r="J2826" i="8" s="1"/>
  <c r="N2826" i="8" s="1"/>
  <c r="O2826" i="8" a="1"/>
  <c r="O2826" i="8" s="1"/>
  <c r="G2827" i="8" a="1"/>
  <c r="G2827" i="8" s="1"/>
  <c r="H2827" i="8" a="1"/>
  <c r="H2827" i="8" s="1"/>
  <c r="M2827" i="8" s="1"/>
  <c r="J2827" i="8" a="1"/>
  <c r="J2827" i="8" s="1"/>
  <c r="N2827" i="8" s="1"/>
  <c r="G2828" i="8" a="1"/>
  <c r="G2828" i="8" s="1"/>
  <c r="H2828" i="8" a="1"/>
  <c r="H2828" i="8" s="1"/>
  <c r="J2828" i="8" a="1"/>
  <c r="J2828" i="8"/>
  <c r="N2828" i="8" s="1"/>
  <c r="G2829" i="8" a="1"/>
  <c r="G2829" i="8" s="1"/>
  <c r="H2829" i="8" a="1"/>
  <c r="H2829" i="8" s="1"/>
  <c r="J2829" i="8" a="1"/>
  <c r="J2829" i="8" s="1"/>
  <c r="N2829" i="8"/>
  <c r="G2830" i="8" a="1"/>
  <c r="G2830" i="8" s="1"/>
  <c r="H2830" i="8" a="1"/>
  <c r="H2830" i="8" s="1"/>
  <c r="O2830" i="8" s="1" a="1"/>
  <c r="J2830" i="8" a="1"/>
  <c r="J2830" i="8" s="1"/>
  <c r="N2830" i="8" s="1"/>
  <c r="M2830" i="8"/>
  <c r="O2830" i="8"/>
  <c r="G2831" i="8" a="1"/>
  <c r="G2831" i="8" s="1"/>
  <c r="H2831" i="8" a="1"/>
  <c r="H2831" i="8" s="1"/>
  <c r="O2831" i="8" s="1" a="1"/>
  <c r="O2831" i="8" s="1"/>
  <c r="J2831" i="8" a="1"/>
  <c r="J2831" i="8" s="1"/>
  <c r="N2831" i="8" s="1"/>
  <c r="M2831" i="8"/>
  <c r="G2832" i="8" a="1"/>
  <c r="G2832" i="8" s="1"/>
  <c r="L2832" i="8" s="1"/>
  <c r="H2832" i="8" a="1"/>
  <c r="H2832" i="8" s="1"/>
  <c r="I2832" i="8" a="1"/>
  <c r="I2832" i="8" s="1"/>
  <c r="K2832" i="8" s="1"/>
  <c r="J2832" i="8" a="1"/>
  <c r="J2832" i="8"/>
  <c r="N2832" i="8" s="1"/>
  <c r="G2833" i="8" a="1"/>
  <c r="G2833" i="8"/>
  <c r="L2833" i="8" s="1"/>
  <c r="H2833" i="8" a="1"/>
  <c r="H2833" i="8" s="1"/>
  <c r="I2833" i="8" a="1"/>
  <c r="I2833" i="8" s="1"/>
  <c r="K2833" i="8" s="1"/>
  <c r="J2833" i="8" a="1"/>
  <c r="J2833" i="8" s="1"/>
  <c r="N2833" i="8" s="1"/>
  <c r="G2834" i="8" a="1"/>
  <c r="G2834" i="8"/>
  <c r="H2834" i="8" a="1"/>
  <c r="H2834" i="8" s="1"/>
  <c r="J2834" i="8" a="1"/>
  <c r="J2834" i="8"/>
  <c r="N2834" i="8" s="1"/>
  <c r="G2835" i="8" a="1"/>
  <c r="G2835" i="8" s="1"/>
  <c r="L2835" i="8" s="1"/>
  <c r="H2835" i="8" a="1"/>
  <c r="H2835" i="8" s="1"/>
  <c r="O2835" i="8" s="1" a="1"/>
  <c r="O2835" i="8" s="1"/>
  <c r="I2835" i="8" a="1"/>
  <c r="I2835" i="8" s="1"/>
  <c r="K2835" i="8" s="1"/>
  <c r="J2835" i="8" a="1"/>
  <c r="J2835" i="8" s="1"/>
  <c r="N2835" i="8" s="1"/>
  <c r="M2835" i="8"/>
  <c r="G2836" i="8" a="1"/>
  <c r="G2836" i="8"/>
  <c r="H2836" i="8" a="1"/>
  <c r="H2836" i="8" s="1"/>
  <c r="J2836" i="8" a="1"/>
  <c r="J2836" i="8" s="1"/>
  <c r="N2836" i="8" s="1"/>
  <c r="G2837" i="8" a="1"/>
  <c r="G2837" i="8" s="1"/>
  <c r="H2837" i="8" a="1"/>
  <c r="H2837" i="8" s="1"/>
  <c r="M2837" i="8" s="1"/>
  <c r="J2837" i="8" a="1"/>
  <c r="J2837" i="8" s="1"/>
  <c r="N2837" i="8" s="1"/>
  <c r="G2838" i="8" a="1"/>
  <c r="G2838" i="8"/>
  <c r="H2838" i="8" a="1"/>
  <c r="H2838" i="8" s="1"/>
  <c r="M2838" i="8" s="1"/>
  <c r="J2838" i="8" a="1"/>
  <c r="J2838" i="8" s="1"/>
  <c r="N2838" i="8" s="1"/>
  <c r="O2838" i="8" a="1"/>
  <c r="O2838" i="8" s="1"/>
  <c r="G2839" i="8" a="1"/>
  <c r="G2839" i="8" s="1"/>
  <c r="H2839" i="8" a="1"/>
  <c r="H2839" i="8"/>
  <c r="J2839" i="8" a="1"/>
  <c r="J2839" i="8" s="1"/>
  <c r="N2839" i="8" s="1"/>
  <c r="G2840" i="8" a="1"/>
  <c r="G2840" i="8" s="1"/>
  <c r="H2840" i="8" a="1"/>
  <c r="H2840" i="8"/>
  <c r="J2840" i="8" a="1"/>
  <c r="J2840" i="8" s="1"/>
  <c r="N2840" i="8"/>
  <c r="G2841" i="8" a="1"/>
  <c r="G2841" i="8" s="1"/>
  <c r="H2841" i="8" a="1"/>
  <c r="H2841" i="8" s="1"/>
  <c r="O2841" i="8" s="1" a="1"/>
  <c r="O2841" i="8" s="1"/>
  <c r="J2841" i="8" a="1"/>
  <c r="J2841" i="8" s="1"/>
  <c r="M2841" i="8"/>
  <c r="N2841" i="8"/>
  <c r="G2842" i="8" a="1"/>
  <c r="G2842" i="8" s="1"/>
  <c r="H2842" i="8" a="1"/>
  <c r="H2842" i="8" s="1"/>
  <c r="J2842" i="8" a="1"/>
  <c r="J2842" i="8" s="1"/>
  <c r="N2842" i="8"/>
  <c r="G2843" i="8" a="1"/>
  <c r="G2843" i="8" s="1"/>
  <c r="L2843" i="8" s="1"/>
  <c r="H2843" i="8" a="1"/>
  <c r="H2843" i="8" s="1"/>
  <c r="I2843" i="8" a="1"/>
  <c r="I2843" i="8" s="1"/>
  <c r="K2843" i="8" s="1"/>
  <c r="J2843" i="8" a="1"/>
  <c r="J2843" i="8"/>
  <c r="N2843" i="8" s="1"/>
  <c r="G2844" i="8" a="1"/>
  <c r="G2844" i="8" s="1"/>
  <c r="H2844" i="8" a="1"/>
  <c r="H2844" i="8" s="1"/>
  <c r="J2844" i="8" a="1"/>
  <c r="J2844" i="8" s="1"/>
  <c r="N2844" i="8" s="1"/>
  <c r="G2845" i="8" a="1"/>
  <c r="G2845" i="8"/>
  <c r="I2845" i="8" s="1" a="1"/>
  <c r="I2845" i="8" s="1"/>
  <c r="K2845" i="8" s="1"/>
  <c r="H2845" i="8" a="1"/>
  <c r="H2845" i="8" s="1"/>
  <c r="J2845" i="8" a="1"/>
  <c r="J2845" i="8" s="1"/>
  <c r="N2845" i="8" s="1"/>
  <c r="G2846" i="8" a="1"/>
  <c r="G2846" i="8" s="1"/>
  <c r="I2846" i="8" s="1" a="1"/>
  <c r="I2846" i="8" s="1"/>
  <c r="K2846" i="8" s="1"/>
  <c r="H2846" i="8" a="1"/>
  <c r="H2846" i="8" s="1"/>
  <c r="O2846" i="8" s="1" a="1"/>
  <c r="O2846" i="8" s="1"/>
  <c r="J2846" i="8" a="1"/>
  <c r="J2846" i="8"/>
  <c r="N2846" i="8" s="1"/>
  <c r="L2846" i="8"/>
  <c r="M2846" i="8"/>
  <c r="G2847" i="8" a="1"/>
  <c r="G2847" i="8"/>
  <c r="H2847" i="8" a="1"/>
  <c r="H2847" i="8" s="1"/>
  <c r="M2847" i="8" s="1"/>
  <c r="J2847" i="8" a="1"/>
  <c r="J2847" i="8" s="1"/>
  <c r="N2847" i="8" s="1"/>
  <c r="O2847" i="8" a="1"/>
  <c r="O2847" i="8" s="1"/>
  <c r="G2848" i="8" a="1"/>
  <c r="G2848" i="8" s="1"/>
  <c r="H2848" i="8" a="1"/>
  <c r="H2848" i="8" s="1"/>
  <c r="J2848" i="8" a="1"/>
  <c r="J2848" i="8" s="1"/>
  <c r="N2848" i="8"/>
  <c r="G2849" i="8" a="1"/>
  <c r="G2849" i="8"/>
  <c r="H2849" i="8" a="1"/>
  <c r="H2849" i="8" s="1"/>
  <c r="M2849" i="8" s="1"/>
  <c r="J2849" i="8" a="1"/>
  <c r="J2849" i="8" s="1"/>
  <c r="N2849" i="8" s="1"/>
  <c r="O2849" i="8" a="1"/>
  <c r="O2849" i="8" s="1"/>
  <c r="G2850" i="8" a="1"/>
  <c r="G2850" i="8" s="1"/>
  <c r="H2850" i="8" a="1"/>
  <c r="H2850" i="8" s="1"/>
  <c r="J2850" i="8" a="1"/>
  <c r="J2850" i="8"/>
  <c r="N2850" i="8" s="1"/>
  <c r="G2851" i="8" a="1"/>
  <c r="G2851" i="8" s="1"/>
  <c r="H2851" i="8" a="1"/>
  <c r="H2851" i="8" s="1"/>
  <c r="J2851" i="8" a="1"/>
  <c r="J2851" i="8" s="1"/>
  <c r="N2851" i="8"/>
  <c r="G2852" i="8" a="1"/>
  <c r="G2852" i="8" s="1"/>
  <c r="H2852" i="8" a="1"/>
  <c r="H2852" i="8" s="1"/>
  <c r="O2852" i="8" s="1" a="1"/>
  <c r="O2852" i="8" s="1"/>
  <c r="J2852" i="8" a="1"/>
  <c r="J2852" i="8" s="1"/>
  <c r="M2852" i="8"/>
  <c r="N2852" i="8"/>
  <c r="G2853" i="8" a="1"/>
  <c r="G2853" i="8" s="1"/>
  <c r="H2853" i="8" a="1"/>
  <c r="H2853" i="8" s="1"/>
  <c r="J2853" i="8" a="1"/>
  <c r="J2853" i="8"/>
  <c r="N2853" i="8" s="1"/>
  <c r="G2854" i="8" a="1"/>
  <c r="G2854" i="8" s="1"/>
  <c r="H2854" i="8" a="1"/>
  <c r="H2854" i="8" s="1"/>
  <c r="J2854" i="8" a="1"/>
  <c r="J2854" i="8" s="1"/>
  <c r="N2854" i="8" s="1"/>
  <c r="G2855" i="8" a="1"/>
  <c r="G2855" i="8" s="1"/>
  <c r="H2855" i="8" a="1"/>
  <c r="H2855" i="8"/>
  <c r="J2855" i="8" a="1"/>
  <c r="J2855" i="8" s="1"/>
  <c r="N2855" i="8" s="1"/>
  <c r="G2856" i="8" a="1"/>
  <c r="G2856" i="8" s="1"/>
  <c r="H2856" i="8" a="1"/>
  <c r="H2856" i="8" s="1"/>
  <c r="M2856" i="8" s="1"/>
  <c r="J2856" i="8" a="1"/>
  <c r="J2856" i="8"/>
  <c r="N2856" i="8" s="1"/>
  <c r="G2857" i="8" a="1"/>
  <c r="G2857" i="8" s="1"/>
  <c r="H2857" i="8" a="1"/>
  <c r="H2857" i="8" s="1"/>
  <c r="M2857" i="8" s="1"/>
  <c r="J2857" i="8" a="1"/>
  <c r="J2857" i="8" s="1"/>
  <c r="N2857" i="8" s="1"/>
  <c r="O2857" i="8" a="1"/>
  <c r="O2857" i="8" s="1"/>
  <c r="G2858" i="8" a="1"/>
  <c r="G2858" i="8" s="1"/>
  <c r="H2858" i="8" a="1"/>
  <c r="H2858" i="8"/>
  <c r="J2858" i="8" a="1"/>
  <c r="J2858" i="8" s="1"/>
  <c r="N2858" i="8" s="1"/>
  <c r="G2859" i="8" a="1"/>
  <c r="G2859" i="8" s="1"/>
  <c r="H2859" i="8" a="1"/>
  <c r="H2859" i="8"/>
  <c r="J2859" i="8" a="1"/>
  <c r="J2859" i="8" s="1"/>
  <c r="N2859" i="8" s="1"/>
  <c r="G2860" i="8" a="1"/>
  <c r="G2860" i="8" s="1"/>
  <c r="H2860" i="8" a="1"/>
  <c r="H2860" i="8" s="1"/>
  <c r="O2860" i="8" s="1" a="1"/>
  <c r="O2860" i="8" s="1"/>
  <c r="J2860" i="8" a="1"/>
  <c r="J2860" i="8" s="1"/>
  <c r="N2860" i="8" s="1"/>
  <c r="M2860" i="8"/>
  <c r="G2861" i="8" a="1"/>
  <c r="G2861" i="8" s="1"/>
  <c r="I2861" i="8" s="1" a="1"/>
  <c r="I2861" i="8" s="1"/>
  <c r="H2861" i="8" a="1"/>
  <c r="H2861" i="8"/>
  <c r="J2861" i="8" a="1"/>
  <c r="J2861" i="8"/>
  <c r="N2861" i="8" s="1"/>
  <c r="K2861" i="8"/>
  <c r="L2861" i="8"/>
  <c r="G2862" i="8" a="1"/>
  <c r="G2862" i="8" s="1"/>
  <c r="H2862" i="8" a="1"/>
  <c r="H2862" i="8" s="1"/>
  <c r="J2862" i="8" a="1"/>
  <c r="J2862" i="8" s="1"/>
  <c r="N2862" i="8" s="1"/>
  <c r="G2863" i="8" a="1"/>
  <c r="G2863" i="8" s="1"/>
  <c r="H2863" i="8" a="1"/>
  <c r="H2863" i="8"/>
  <c r="O2863" i="8" s="1" a="1"/>
  <c r="O2863" i="8" s="1"/>
  <c r="J2863" i="8" a="1"/>
  <c r="J2863" i="8"/>
  <c r="N2863" i="8" s="1"/>
  <c r="G2864" i="8" a="1"/>
  <c r="G2864" i="8" s="1"/>
  <c r="H2864" i="8" a="1"/>
  <c r="H2864" i="8" s="1"/>
  <c r="O2864" i="8" s="1" a="1"/>
  <c r="O2864" i="8" s="1"/>
  <c r="J2864" i="8" a="1"/>
  <c r="J2864" i="8"/>
  <c r="N2864" i="8" s="1"/>
  <c r="M2864" i="8"/>
  <c r="G2865" i="8" a="1"/>
  <c r="G2865" i="8" s="1"/>
  <c r="H2865" i="8" a="1"/>
  <c r="H2865" i="8" s="1"/>
  <c r="J2865" i="8" a="1"/>
  <c r="J2865" i="8" s="1"/>
  <c r="N2865" i="8" s="1"/>
  <c r="G2866" i="8" a="1"/>
  <c r="G2866" i="8" s="1"/>
  <c r="L2866" i="8" s="1"/>
  <c r="H2866" i="8" a="1"/>
  <c r="H2866" i="8" s="1"/>
  <c r="J2866" i="8" a="1"/>
  <c r="J2866" i="8" s="1"/>
  <c r="N2866" i="8" s="1"/>
  <c r="G2867" i="8" a="1"/>
  <c r="G2867" i="8" s="1"/>
  <c r="I2867" i="8" s="1" a="1"/>
  <c r="I2867" i="8" s="1"/>
  <c r="K2867" i="8" s="1"/>
  <c r="H2867" i="8" a="1"/>
  <c r="H2867" i="8" s="1"/>
  <c r="M2867" i="8" s="1"/>
  <c r="J2867" i="8" a="1"/>
  <c r="J2867" i="8" s="1"/>
  <c r="N2867" i="8" s="1"/>
  <c r="O2867" i="8" a="1"/>
  <c r="O2867" i="8" s="1"/>
  <c r="G2868" i="8" a="1"/>
  <c r="G2868" i="8" s="1"/>
  <c r="I2868" i="8" s="1" a="1"/>
  <c r="I2868" i="8" s="1"/>
  <c r="H2868" i="8" a="1"/>
  <c r="H2868" i="8"/>
  <c r="M2868" i="8" s="1"/>
  <c r="J2868" i="8" a="1"/>
  <c r="J2868" i="8"/>
  <c r="N2868" i="8" s="1"/>
  <c r="K2868" i="8"/>
  <c r="O2868" i="8" a="1"/>
  <c r="O2868" i="8" s="1"/>
  <c r="G2869" i="8" a="1"/>
  <c r="G2869" i="8"/>
  <c r="H2869" i="8" a="1"/>
  <c r="H2869" i="8" s="1"/>
  <c r="J2869" i="8" a="1"/>
  <c r="J2869" i="8"/>
  <c r="N2869" i="8" s="1"/>
  <c r="G2870" i="8" a="1"/>
  <c r="G2870" i="8" s="1"/>
  <c r="H2870" i="8" a="1"/>
  <c r="H2870" i="8" s="1"/>
  <c r="J2870" i="8" a="1"/>
  <c r="J2870" i="8" s="1"/>
  <c r="N2870" i="8"/>
  <c r="G2871" i="8" a="1"/>
  <c r="G2871" i="8" s="1"/>
  <c r="I2871" i="8" s="1" a="1"/>
  <c r="I2871" i="8" s="1"/>
  <c r="K2871" i="8" s="1"/>
  <c r="H2871" i="8" a="1"/>
  <c r="H2871" i="8" s="1"/>
  <c r="M2871" i="8" s="1"/>
  <c r="J2871" i="8" a="1"/>
  <c r="J2871" i="8" s="1"/>
  <c r="N2871" i="8" s="1"/>
  <c r="G2872" i="8" a="1"/>
  <c r="G2872" i="8" s="1"/>
  <c r="I2872" i="8" s="1" a="1"/>
  <c r="H2872" i="8" a="1"/>
  <c r="H2872" i="8"/>
  <c r="I2872" i="8"/>
  <c r="K2872" i="8" s="1"/>
  <c r="J2872" i="8" a="1"/>
  <c r="J2872" i="8"/>
  <c r="N2872" i="8" s="1"/>
  <c r="L2872" i="8"/>
  <c r="G2873" i="8" a="1"/>
  <c r="G2873" i="8" s="1"/>
  <c r="H2873" i="8" a="1"/>
  <c r="H2873" i="8" s="1"/>
  <c r="J2873" i="8" a="1"/>
  <c r="J2873" i="8" s="1"/>
  <c r="N2873" i="8"/>
  <c r="G2874" i="8" a="1"/>
  <c r="G2874" i="8" s="1"/>
  <c r="H2874" i="8" a="1"/>
  <c r="H2874" i="8" s="1"/>
  <c r="J2874" i="8" a="1"/>
  <c r="J2874" i="8"/>
  <c r="N2874" i="8" s="1"/>
  <c r="G2875" i="8" a="1"/>
  <c r="G2875" i="8" s="1"/>
  <c r="H2875" i="8" a="1"/>
  <c r="H2875" i="8" s="1"/>
  <c r="O2875" i="8" s="1" a="1"/>
  <c r="O2875" i="8" s="1"/>
  <c r="J2875" i="8" a="1"/>
  <c r="J2875" i="8"/>
  <c r="N2875" i="8" s="1"/>
  <c r="G2876" i="8" a="1"/>
  <c r="G2876" i="8"/>
  <c r="H2876" i="8" a="1"/>
  <c r="H2876" i="8" s="1"/>
  <c r="I2876" i="8" a="1"/>
  <c r="I2876" i="8" s="1"/>
  <c r="K2876" i="8" s="1"/>
  <c r="J2876" i="8" a="1"/>
  <c r="J2876" i="8" s="1"/>
  <c r="N2876" i="8" s="1"/>
  <c r="L2876" i="8"/>
  <c r="G2877" i="8" a="1"/>
  <c r="G2877" i="8"/>
  <c r="L2877" i="8" s="1"/>
  <c r="H2877" i="8" a="1"/>
  <c r="H2877" i="8" s="1"/>
  <c r="J2877" i="8" a="1"/>
  <c r="J2877" i="8" s="1"/>
  <c r="N2877" i="8" s="1"/>
  <c r="G2878" i="8" a="1"/>
  <c r="G2878" i="8" s="1"/>
  <c r="H2878" i="8" a="1"/>
  <c r="H2878" i="8" s="1"/>
  <c r="J2878" i="8" a="1"/>
  <c r="J2878" i="8" s="1"/>
  <c r="N2878" i="8" s="1"/>
  <c r="G2879" i="8" a="1"/>
  <c r="G2879" i="8" s="1"/>
  <c r="I2879" i="8" s="1" a="1"/>
  <c r="I2879" i="8" s="1"/>
  <c r="H2879" i="8" a="1"/>
  <c r="H2879" i="8" s="1"/>
  <c r="J2879" i="8" a="1"/>
  <c r="J2879" i="8"/>
  <c r="N2879" i="8" s="1"/>
  <c r="K2879" i="8"/>
  <c r="L2879" i="8"/>
  <c r="G2880" i="8" a="1"/>
  <c r="G2880" i="8" s="1"/>
  <c r="H2880" i="8" a="1"/>
  <c r="H2880" i="8"/>
  <c r="M2880" i="8" s="1"/>
  <c r="J2880" i="8" a="1"/>
  <c r="J2880" i="8" s="1"/>
  <c r="N2880" i="8" s="1"/>
  <c r="G2881" i="8" a="1"/>
  <c r="G2881" i="8"/>
  <c r="I2881" i="8" s="1" a="1"/>
  <c r="I2881" i="8" s="1"/>
  <c r="K2881" i="8" s="1"/>
  <c r="H2881" i="8" a="1"/>
  <c r="H2881" i="8" s="1"/>
  <c r="J2881" i="8" a="1"/>
  <c r="J2881" i="8" s="1"/>
  <c r="N2881" i="8" s="1"/>
  <c r="L2881" i="8"/>
  <c r="G2882" i="8" a="1"/>
  <c r="G2882" i="8" s="1"/>
  <c r="I2882" i="8" s="1" a="1"/>
  <c r="I2882" i="8" s="1"/>
  <c r="K2882" i="8" s="1"/>
  <c r="H2882" i="8" a="1"/>
  <c r="H2882" i="8" s="1"/>
  <c r="J2882" i="8" a="1"/>
  <c r="J2882" i="8" s="1"/>
  <c r="N2882" i="8" s="1"/>
  <c r="L2882" i="8"/>
  <c r="G2883" i="8" a="1"/>
  <c r="G2883" i="8" s="1"/>
  <c r="H2883" i="8" a="1"/>
  <c r="H2883" i="8" s="1"/>
  <c r="J2883" i="8" a="1"/>
  <c r="J2883" i="8" s="1"/>
  <c r="N2883" i="8" s="1"/>
  <c r="G2884" i="8" a="1"/>
  <c r="G2884" i="8" s="1"/>
  <c r="H2884" i="8" a="1"/>
  <c r="H2884" i="8" s="1"/>
  <c r="J2884" i="8" a="1"/>
  <c r="J2884" i="8" s="1"/>
  <c r="N2884" i="8" s="1"/>
  <c r="G2885" i="8" a="1"/>
  <c r="G2885" i="8"/>
  <c r="H2885" i="8" a="1"/>
  <c r="H2885" i="8" s="1"/>
  <c r="J2885" i="8" a="1"/>
  <c r="J2885" i="8" s="1"/>
  <c r="N2885" i="8" s="1"/>
  <c r="G2886" i="8" a="1"/>
  <c r="G2886" i="8" s="1"/>
  <c r="H2886" i="8" a="1"/>
  <c r="H2886" i="8" s="1"/>
  <c r="O2886" i="8" s="1" a="1"/>
  <c r="O2886" i="8" s="1"/>
  <c r="J2886" i="8" a="1"/>
  <c r="J2886" i="8" s="1"/>
  <c r="N2886" i="8" s="1"/>
  <c r="G2887" i="8" a="1"/>
  <c r="G2887" i="8"/>
  <c r="I2887" i="8" s="1" a="1"/>
  <c r="I2887" i="8" s="1"/>
  <c r="K2887" i="8" s="1"/>
  <c r="H2887" i="8" a="1"/>
  <c r="H2887" i="8" s="1"/>
  <c r="J2887" i="8" a="1"/>
  <c r="J2887" i="8" s="1"/>
  <c r="N2887" i="8" s="1"/>
  <c r="L2887" i="8"/>
  <c r="G2888" i="8" a="1"/>
  <c r="G2888" i="8" s="1"/>
  <c r="H2888" i="8" a="1"/>
  <c r="H2888" i="8" s="1"/>
  <c r="J2888" i="8" a="1"/>
  <c r="J2888" i="8" s="1"/>
  <c r="N2888" i="8" s="1"/>
  <c r="G2889" i="8" a="1"/>
  <c r="G2889" i="8" s="1"/>
  <c r="H2889" i="8" a="1"/>
  <c r="H2889" i="8" s="1"/>
  <c r="M2889" i="8" s="1"/>
  <c r="J2889" i="8" a="1"/>
  <c r="J2889" i="8" s="1"/>
  <c r="N2889" i="8" s="1"/>
  <c r="O2889" i="8" a="1"/>
  <c r="O2889" i="8" s="1"/>
  <c r="G2890" i="8" a="1"/>
  <c r="G2890" i="8" s="1"/>
  <c r="I2890" i="8" s="1" a="1"/>
  <c r="I2890" i="8" s="1"/>
  <c r="K2890" i="8" s="1"/>
  <c r="H2890" i="8" a="1"/>
  <c r="H2890" i="8"/>
  <c r="O2890" i="8" s="1" a="1"/>
  <c r="O2890" i="8" s="1"/>
  <c r="J2890" i="8" a="1"/>
  <c r="J2890" i="8" s="1"/>
  <c r="N2890" i="8" s="1"/>
  <c r="M2890" i="8"/>
  <c r="G2891" i="8" a="1"/>
  <c r="G2891" i="8"/>
  <c r="H2891" i="8" a="1"/>
  <c r="H2891" i="8" s="1"/>
  <c r="M2891" i="8" s="1"/>
  <c r="J2891" i="8" a="1"/>
  <c r="J2891" i="8" s="1"/>
  <c r="N2891" i="8" s="1"/>
  <c r="O2891" i="8" a="1"/>
  <c r="O2891" i="8" s="1"/>
  <c r="G2892" i="8" a="1"/>
  <c r="G2892" i="8" s="1"/>
  <c r="H2892" i="8" a="1"/>
  <c r="H2892" i="8"/>
  <c r="J2892" i="8" a="1"/>
  <c r="J2892" i="8" s="1"/>
  <c r="N2892" i="8" s="1"/>
  <c r="G2893" i="8" a="1"/>
  <c r="G2893" i="8" s="1"/>
  <c r="H2893" i="8" a="1"/>
  <c r="H2893" i="8" s="1"/>
  <c r="O2893" i="8" s="1" a="1"/>
  <c r="O2893" i="8" s="1"/>
  <c r="J2893" i="8" a="1"/>
  <c r="J2893" i="8" s="1"/>
  <c r="N2893" i="8" s="1"/>
  <c r="G2894" i="8" a="1"/>
  <c r="G2894" i="8" s="1"/>
  <c r="I2894" i="8" s="1" a="1"/>
  <c r="H2894" i="8" a="1"/>
  <c r="H2894" i="8" s="1"/>
  <c r="I2894" i="8"/>
  <c r="K2894" i="8" s="1"/>
  <c r="J2894" i="8" a="1"/>
  <c r="J2894" i="8" s="1"/>
  <c r="N2894" i="8" s="1"/>
  <c r="L2894" i="8"/>
  <c r="G2895" i="8" a="1"/>
  <c r="G2895" i="8" s="1"/>
  <c r="H2895" i="8" a="1"/>
  <c r="H2895" i="8"/>
  <c r="J2895" i="8" a="1"/>
  <c r="J2895" i="8" s="1"/>
  <c r="N2895" i="8" s="1"/>
  <c r="G2896" i="8" a="1"/>
  <c r="G2896" i="8" s="1"/>
  <c r="H2896" i="8" a="1"/>
  <c r="H2896" i="8"/>
  <c r="J2896" i="8" a="1"/>
  <c r="J2896" i="8"/>
  <c r="N2896" i="8" s="1"/>
  <c r="G2897" i="8" a="1"/>
  <c r="G2897" i="8" s="1"/>
  <c r="I2897" i="8" s="1" a="1"/>
  <c r="I2897" i="8" s="1"/>
  <c r="K2897" i="8" s="1"/>
  <c r="H2897" i="8" a="1"/>
  <c r="H2897" i="8" s="1"/>
  <c r="J2897" i="8" a="1"/>
  <c r="J2897" i="8" s="1"/>
  <c r="N2897" i="8" s="1"/>
  <c r="G2898" i="8" a="1"/>
  <c r="G2898" i="8"/>
  <c r="H2898" i="8" a="1"/>
  <c r="H2898" i="8" s="1"/>
  <c r="J2898" i="8" a="1"/>
  <c r="J2898" i="8" s="1"/>
  <c r="N2898" i="8" s="1"/>
  <c r="G2899" i="8" a="1"/>
  <c r="G2899" i="8" s="1"/>
  <c r="L2899" i="8" s="1"/>
  <c r="H2899" i="8" a="1"/>
  <c r="H2899" i="8" s="1"/>
  <c r="J2899" i="8" a="1"/>
  <c r="J2899" i="8" s="1"/>
  <c r="N2899" i="8" s="1"/>
  <c r="G2900" i="8" a="1"/>
  <c r="G2900" i="8" s="1"/>
  <c r="H2900" i="8" a="1"/>
  <c r="H2900" i="8" s="1"/>
  <c r="O2900" i="8" s="1" a="1"/>
  <c r="O2900" i="8" s="1"/>
  <c r="J2900" i="8" a="1"/>
  <c r="J2900" i="8" s="1"/>
  <c r="N2900" i="8" s="1"/>
  <c r="M2900" i="8"/>
  <c r="G2901" i="8" a="1"/>
  <c r="G2901" i="8" s="1"/>
  <c r="H2901" i="8" a="1"/>
  <c r="H2901" i="8" s="1"/>
  <c r="M2901" i="8" s="1"/>
  <c r="I2901" i="8" a="1"/>
  <c r="I2901" i="8" s="1"/>
  <c r="K2901" i="8" s="1"/>
  <c r="J2901" i="8" a="1"/>
  <c r="J2901" i="8" s="1"/>
  <c r="N2901" i="8" s="1"/>
  <c r="L2901" i="8"/>
  <c r="O2901" i="8" a="1"/>
  <c r="O2901" i="8" s="1"/>
  <c r="G2902" i="8" a="1"/>
  <c r="G2902" i="8"/>
  <c r="L2902" i="8" s="1"/>
  <c r="H2902" i="8" a="1"/>
  <c r="H2902" i="8"/>
  <c r="M2902" i="8" s="1"/>
  <c r="J2902" i="8" a="1"/>
  <c r="J2902" i="8"/>
  <c r="N2902" i="8" s="1"/>
  <c r="G2903" i="8" a="1"/>
  <c r="G2903" i="8" s="1"/>
  <c r="I2903" i="8" s="1" a="1"/>
  <c r="I2903" i="8" s="1"/>
  <c r="K2903" i="8" s="1"/>
  <c r="H2903" i="8" a="1"/>
  <c r="H2903" i="8" s="1"/>
  <c r="J2903" i="8" a="1"/>
  <c r="J2903" i="8" s="1"/>
  <c r="N2903" i="8" s="1"/>
  <c r="G2904" i="8" a="1"/>
  <c r="G2904" i="8" s="1"/>
  <c r="H2904" i="8" a="1"/>
  <c r="H2904" i="8" s="1"/>
  <c r="M2904" i="8" s="1"/>
  <c r="J2904" i="8" a="1"/>
  <c r="J2904" i="8" s="1"/>
  <c r="N2904" i="8"/>
  <c r="G2905" i="8" a="1"/>
  <c r="G2905" i="8" s="1"/>
  <c r="I2905" i="8" s="1" a="1"/>
  <c r="I2905" i="8" s="1"/>
  <c r="K2905" i="8" s="1"/>
  <c r="H2905" i="8" a="1"/>
  <c r="H2905" i="8"/>
  <c r="J2905" i="8" a="1"/>
  <c r="J2905" i="8" s="1"/>
  <c r="N2905" i="8" s="1"/>
  <c r="G2906" i="8" a="1"/>
  <c r="G2906" i="8" s="1"/>
  <c r="H2906" i="8" a="1"/>
  <c r="H2906" i="8" s="1"/>
  <c r="J2906" i="8" a="1"/>
  <c r="J2906" i="8" s="1"/>
  <c r="N2906" i="8"/>
  <c r="G2907" i="8" a="1"/>
  <c r="G2907" i="8" s="1"/>
  <c r="H2907" i="8" a="1"/>
  <c r="H2907" i="8" s="1"/>
  <c r="J2907" i="8" a="1"/>
  <c r="J2907" i="8" s="1"/>
  <c r="N2907" i="8" s="1"/>
  <c r="G2908" i="8" a="1"/>
  <c r="G2908" i="8" s="1"/>
  <c r="H2908" i="8" a="1"/>
  <c r="H2908" i="8" s="1"/>
  <c r="O2908" i="8" s="1" a="1"/>
  <c r="O2908" i="8" s="1"/>
  <c r="J2908" i="8" a="1"/>
  <c r="J2908" i="8"/>
  <c r="N2908" i="8" s="1"/>
  <c r="M2908" i="8"/>
  <c r="G2909" i="8" a="1"/>
  <c r="G2909" i="8" s="1"/>
  <c r="L2909" i="8" s="1"/>
  <c r="H2909" i="8" a="1"/>
  <c r="H2909" i="8" s="1"/>
  <c r="I2909" i="8" a="1"/>
  <c r="I2909" i="8" s="1"/>
  <c r="K2909" i="8" s="1"/>
  <c r="J2909" i="8" a="1"/>
  <c r="J2909" i="8" s="1"/>
  <c r="N2909" i="8" s="1"/>
  <c r="G2910" i="8" a="1"/>
  <c r="G2910" i="8"/>
  <c r="H2910" i="8" a="1"/>
  <c r="H2910" i="8"/>
  <c r="O2910" i="8" s="1" a="1"/>
  <c r="O2910" i="8" s="1"/>
  <c r="J2910" i="8" a="1"/>
  <c r="J2910" i="8" s="1"/>
  <c r="N2910" i="8" s="1"/>
  <c r="M2910" i="8"/>
  <c r="G2911" i="8" a="1"/>
  <c r="G2911" i="8"/>
  <c r="H2911" i="8" a="1"/>
  <c r="H2911" i="8" s="1"/>
  <c r="J2911" i="8" a="1"/>
  <c r="J2911" i="8"/>
  <c r="N2911" i="8"/>
  <c r="G2912" i="8" a="1"/>
  <c r="G2912" i="8" s="1"/>
  <c r="L2912" i="8" s="1"/>
  <c r="H2912" i="8" a="1"/>
  <c r="H2912" i="8" s="1"/>
  <c r="M2912" i="8" s="1"/>
  <c r="I2912" i="8" a="1"/>
  <c r="I2912" i="8" s="1"/>
  <c r="K2912" i="8" s="1"/>
  <c r="J2912" i="8" a="1"/>
  <c r="J2912" i="8" s="1"/>
  <c r="N2912" i="8" s="1"/>
  <c r="O2912" i="8" a="1"/>
  <c r="O2912" i="8" s="1"/>
  <c r="G2913" i="8" a="1"/>
  <c r="G2913" i="8"/>
  <c r="L2913" i="8" s="1"/>
  <c r="H2913" i="8" a="1"/>
  <c r="H2913" i="8" s="1"/>
  <c r="I2913" i="8" a="1"/>
  <c r="I2913" i="8" s="1"/>
  <c r="K2913" i="8" s="1"/>
  <c r="J2913" i="8" a="1"/>
  <c r="J2913" i="8" s="1"/>
  <c r="N2913" i="8" s="1"/>
  <c r="G2914" i="8" a="1"/>
  <c r="G2914" i="8" s="1"/>
  <c r="L2914" i="8" s="1"/>
  <c r="H2914" i="8" a="1"/>
  <c r="H2914" i="8" s="1"/>
  <c r="I2914" i="8" a="1"/>
  <c r="I2914" i="8" s="1"/>
  <c r="K2914" i="8" s="1"/>
  <c r="J2914" i="8" a="1"/>
  <c r="J2914" i="8" s="1"/>
  <c r="N2914" i="8" s="1"/>
  <c r="G2915" i="8" a="1"/>
  <c r="G2915" i="8" s="1"/>
  <c r="I2915" i="8" s="1" a="1"/>
  <c r="I2915" i="8" s="1"/>
  <c r="K2915" i="8" s="1"/>
  <c r="H2915" i="8" a="1"/>
  <c r="H2915" i="8" s="1"/>
  <c r="J2915" i="8" a="1"/>
  <c r="J2915" i="8" s="1"/>
  <c r="L2915" i="8"/>
  <c r="N2915" i="8"/>
  <c r="G2916" i="8" a="1"/>
  <c r="G2916" i="8" s="1"/>
  <c r="I2916" i="8" s="1" a="1"/>
  <c r="H2916" i="8" a="1"/>
  <c r="H2916" i="8"/>
  <c r="I2916" i="8"/>
  <c r="K2916" i="8" s="1"/>
  <c r="J2916" i="8" a="1"/>
  <c r="J2916" i="8"/>
  <c r="N2916" i="8" s="1"/>
  <c r="G2917" i="8" a="1"/>
  <c r="G2917" i="8" s="1"/>
  <c r="H2917" i="8" a="1"/>
  <c r="H2917" i="8" s="1"/>
  <c r="J2917" i="8" a="1"/>
  <c r="J2917" i="8" s="1"/>
  <c r="N2917" i="8"/>
  <c r="G2918" i="8" a="1"/>
  <c r="G2918" i="8" s="1"/>
  <c r="H2918" i="8" a="1"/>
  <c r="H2918" i="8" s="1"/>
  <c r="J2918" i="8" a="1"/>
  <c r="J2918" i="8"/>
  <c r="N2918" i="8" s="1"/>
  <c r="G2919" i="8" a="1"/>
  <c r="G2919" i="8" s="1"/>
  <c r="H2919" i="8" a="1"/>
  <c r="H2919" i="8" s="1"/>
  <c r="O2919" i="8" s="1" a="1"/>
  <c r="O2919" i="8" s="1"/>
  <c r="J2919" i="8" a="1"/>
  <c r="J2919" i="8"/>
  <c r="N2919" i="8" s="1"/>
  <c r="G2920" i="8" a="1"/>
  <c r="G2920" i="8"/>
  <c r="I2920" i="8" s="1" a="1"/>
  <c r="I2920" i="8" s="1"/>
  <c r="K2920" i="8" s="1"/>
  <c r="H2920" i="8" a="1"/>
  <c r="H2920" i="8" s="1"/>
  <c r="J2920" i="8" a="1"/>
  <c r="J2920" i="8" s="1"/>
  <c r="N2920" i="8" s="1"/>
  <c r="L2920" i="8"/>
  <c r="G2921" i="8" a="1"/>
  <c r="G2921" i="8"/>
  <c r="H2921" i="8" a="1"/>
  <c r="H2921" i="8" s="1"/>
  <c r="J2921" i="8" a="1"/>
  <c r="J2921" i="8" s="1"/>
  <c r="N2921" i="8" s="1"/>
  <c r="G2922" i="8" a="1"/>
  <c r="G2922" i="8"/>
  <c r="I2922" i="8" s="1" a="1"/>
  <c r="I2922" i="8" s="1"/>
  <c r="K2922" i="8" s="1"/>
  <c r="H2922" i="8" a="1"/>
  <c r="H2922" i="8" s="1"/>
  <c r="O2922" i="8" s="1" a="1"/>
  <c r="O2922" i="8" s="1"/>
  <c r="J2922" i="8" a="1"/>
  <c r="J2922" i="8"/>
  <c r="N2922" i="8" s="1"/>
  <c r="M2922" i="8"/>
  <c r="G2923" i="8" a="1"/>
  <c r="G2923" i="8" s="1"/>
  <c r="H2923" i="8" a="1"/>
  <c r="H2923" i="8" s="1"/>
  <c r="M2923" i="8" s="1"/>
  <c r="I2923" i="8" a="1"/>
  <c r="I2923" i="8" s="1"/>
  <c r="K2923" i="8" s="1"/>
  <c r="J2923" i="8" a="1"/>
  <c r="J2923" i="8"/>
  <c r="N2923" i="8" s="1"/>
  <c r="L2923" i="8"/>
  <c r="O2923" i="8" a="1"/>
  <c r="O2923" i="8" s="1"/>
  <c r="G2924" i="8" a="1"/>
  <c r="G2924" i="8" s="1"/>
  <c r="H2924" i="8" a="1"/>
  <c r="H2924" i="8" s="1"/>
  <c r="J2924" i="8" a="1"/>
  <c r="J2924" i="8" s="1"/>
  <c r="N2924" i="8" s="1"/>
  <c r="G2925" i="8" a="1"/>
  <c r="G2925" i="8" s="1"/>
  <c r="H2925" i="8" a="1"/>
  <c r="H2925" i="8"/>
  <c r="J2925" i="8" a="1"/>
  <c r="J2925" i="8" s="1"/>
  <c r="N2925" i="8" s="1"/>
  <c r="G2926" i="8" a="1"/>
  <c r="G2926" i="8" s="1"/>
  <c r="H2926" i="8" a="1"/>
  <c r="H2926" i="8" s="1"/>
  <c r="M2926" i="8" s="1"/>
  <c r="J2926" i="8" a="1"/>
  <c r="J2926" i="8" s="1"/>
  <c r="N2926" i="8" s="1"/>
  <c r="O2926" i="8" a="1"/>
  <c r="O2926" i="8" s="1"/>
  <c r="G2927" i="8" a="1"/>
  <c r="G2927" i="8" s="1"/>
  <c r="H2927" i="8" a="1"/>
  <c r="H2927" i="8"/>
  <c r="J2927" i="8" a="1"/>
  <c r="J2927" i="8" s="1"/>
  <c r="N2927" i="8" s="1"/>
  <c r="G2928" i="8" a="1"/>
  <c r="G2928" i="8" s="1"/>
  <c r="H2928" i="8" a="1"/>
  <c r="H2928" i="8" s="1"/>
  <c r="J2928" i="8" a="1"/>
  <c r="J2928" i="8" s="1"/>
  <c r="N2928" i="8" s="1"/>
  <c r="G2929" i="8" a="1"/>
  <c r="G2929" i="8"/>
  <c r="H2929" i="8" a="1"/>
  <c r="H2929" i="8" s="1"/>
  <c r="J2929" i="8" a="1"/>
  <c r="J2929" i="8"/>
  <c r="N2929" i="8"/>
  <c r="G2930" i="8" a="1"/>
  <c r="G2930" i="8" s="1"/>
  <c r="I2930" i="8" s="1" a="1"/>
  <c r="I2930" i="8" s="1"/>
  <c r="K2930" i="8" s="1"/>
  <c r="H2930" i="8" a="1"/>
  <c r="H2930" i="8" s="1"/>
  <c r="O2930" i="8" s="1" a="1"/>
  <c r="O2930" i="8" s="1"/>
  <c r="J2930" i="8" a="1"/>
  <c r="J2930" i="8"/>
  <c r="N2930" i="8" s="1"/>
  <c r="L2930" i="8"/>
  <c r="M2930" i="8"/>
  <c r="G2931" i="8" a="1"/>
  <c r="G2931" i="8" s="1"/>
  <c r="L2931" i="8" s="1"/>
  <c r="H2931" i="8" a="1"/>
  <c r="H2931" i="8" s="1"/>
  <c r="I2931" i="8" a="1"/>
  <c r="I2931" i="8" s="1"/>
  <c r="K2931" i="8" s="1"/>
  <c r="J2931" i="8" a="1"/>
  <c r="J2931" i="8"/>
  <c r="N2931" i="8" s="1"/>
  <c r="G2932" i="8" a="1"/>
  <c r="G2932" i="8" s="1"/>
  <c r="H2932" i="8" a="1"/>
  <c r="H2932" i="8" s="1"/>
  <c r="J2932" i="8" a="1"/>
  <c r="J2932" i="8" s="1"/>
  <c r="N2932" i="8" s="1"/>
  <c r="G2933" i="8" a="1"/>
  <c r="G2933" i="8" s="1"/>
  <c r="H2933" i="8" a="1"/>
  <c r="H2933" i="8" s="1"/>
  <c r="J2933" i="8" a="1"/>
  <c r="J2933" i="8"/>
  <c r="N2933" i="8" s="1"/>
  <c r="G2934" i="8" a="1"/>
  <c r="G2934" i="8" s="1"/>
  <c r="L2934" i="8" s="1"/>
  <c r="H2934" i="8" a="1"/>
  <c r="H2934" i="8"/>
  <c r="J2934" i="8" a="1"/>
  <c r="J2934" i="8" s="1"/>
  <c r="N2934" i="8" s="1"/>
  <c r="G2935" i="8" a="1"/>
  <c r="G2935" i="8"/>
  <c r="H2935" i="8" a="1"/>
  <c r="H2935" i="8" s="1"/>
  <c r="J2935" i="8" a="1"/>
  <c r="J2935" i="8"/>
  <c r="N2935" i="8" s="1"/>
  <c r="G2936" i="8" a="1"/>
  <c r="G2936" i="8"/>
  <c r="H2936" i="8" a="1"/>
  <c r="H2936" i="8" s="1"/>
  <c r="J2936" i="8" a="1"/>
  <c r="J2936" i="8" s="1"/>
  <c r="N2936" i="8"/>
  <c r="G2937" i="8" a="1"/>
  <c r="G2937" i="8" s="1"/>
  <c r="I2937" i="8" s="1" a="1"/>
  <c r="I2937" i="8" s="1"/>
  <c r="H2937" i="8" a="1"/>
  <c r="H2937" i="8" s="1"/>
  <c r="O2937" i="8" s="1" a="1"/>
  <c r="O2937" i="8" s="1"/>
  <c r="J2937" i="8" a="1"/>
  <c r="J2937" i="8" s="1"/>
  <c r="N2937" i="8" s="1"/>
  <c r="K2937" i="8"/>
  <c r="L2937" i="8"/>
  <c r="M2937" i="8"/>
  <c r="G2938" i="8" a="1"/>
  <c r="G2938" i="8" s="1"/>
  <c r="I2938" i="8" s="1" a="1"/>
  <c r="I2938" i="8" s="1"/>
  <c r="K2938" i="8" s="1"/>
  <c r="H2938" i="8" a="1"/>
  <c r="H2938" i="8" s="1"/>
  <c r="J2938" i="8" a="1"/>
  <c r="J2938" i="8" s="1"/>
  <c r="N2938" i="8" s="1"/>
  <c r="L2938" i="8"/>
  <c r="G2939" i="8" a="1"/>
  <c r="G2939" i="8" s="1"/>
  <c r="H2939" i="8" a="1"/>
  <c r="H2939" i="8"/>
  <c r="J2939" i="8" a="1"/>
  <c r="J2939" i="8"/>
  <c r="N2939" i="8" s="1"/>
  <c r="G2940" i="8" a="1"/>
  <c r="G2940" i="8" s="1"/>
  <c r="H2940" i="8" a="1"/>
  <c r="H2940" i="8" s="1"/>
  <c r="O2940" i="8" s="1" a="1"/>
  <c r="O2940" i="8" s="1"/>
  <c r="J2940" i="8" a="1"/>
  <c r="J2940" i="8" s="1"/>
  <c r="N2940" i="8" s="1"/>
  <c r="M2940" i="8"/>
  <c r="G2941" i="8" a="1"/>
  <c r="G2941" i="8" s="1"/>
  <c r="H2941" i="8" a="1"/>
  <c r="H2941" i="8" s="1"/>
  <c r="M2941" i="8" s="1"/>
  <c r="J2941" i="8" a="1"/>
  <c r="J2941" i="8" s="1"/>
  <c r="N2941" i="8"/>
  <c r="O2941" i="8" a="1"/>
  <c r="O2941" i="8" s="1"/>
  <c r="G2942" i="8" a="1"/>
  <c r="G2942" i="8"/>
  <c r="L2942" i="8" s="1"/>
  <c r="H2942" i="8" a="1"/>
  <c r="H2942" i="8" s="1"/>
  <c r="J2942" i="8" a="1"/>
  <c r="J2942" i="8"/>
  <c r="N2942" i="8" s="1"/>
  <c r="G2943" i="8" a="1"/>
  <c r="G2943" i="8"/>
  <c r="H2943" i="8" a="1"/>
  <c r="H2943" i="8" s="1"/>
  <c r="O2943" i="8" s="1" a="1"/>
  <c r="O2943" i="8" s="1"/>
  <c r="J2943" i="8" a="1"/>
  <c r="J2943" i="8" s="1"/>
  <c r="N2943" i="8" s="1"/>
  <c r="G2944" i="8" a="1"/>
  <c r="G2944" i="8" s="1"/>
  <c r="H2944" i="8" a="1"/>
  <c r="H2944" i="8" s="1"/>
  <c r="J2944" i="8" a="1"/>
  <c r="J2944" i="8" s="1"/>
  <c r="N2944" i="8" s="1"/>
  <c r="G2945" i="8" a="1"/>
  <c r="G2945" i="8" s="1"/>
  <c r="H2945" i="8" a="1"/>
  <c r="H2945" i="8" s="1"/>
  <c r="M2945" i="8" s="1"/>
  <c r="J2945" i="8" a="1"/>
  <c r="J2945" i="8"/>
  <c r="N2945" i="8" s="1"/>
  <c r="O2945" i="8" a="1"/>
  <c r="O2945" i="8" s="1"/>
  <c r="G2946" i="8" a="1"/>
  <c r="G2946" i="8" s="1"/>
  <c r="H2946" i="8" a="1"/>
  <c r="H2946" i="8" s="1"/>
  <c r="J2946" i="8" a="1"/>
  <c r="J2946" i="8"/>
  <c r="N2946" i="8" s="1"/>
  <c r="G2947" i="8" a="1"/>
  <c r="G2947" i="8" s="1"/>
  <c r="L2947" i="8" s="1"/>
  <c r="H2947" i="8" a="1"/>
  <c r="H2947" i="8"/>
  <c r="I2947" i="8" a="1"/>
  <c r="I2947" i="8" s="1"/>
  <c r="K2947" i="8" s="1"/>
  <c r="J2947" i="8" a="1"/>
  <c r="J2947" i="8" s="1"/>
  <c r="N2947" i="8" s="1"/>
  <c r="G2948" i="8" a="1"/>
  <c r="G2948" i="8" s="1"/>
  <c r="H2948" i="8" a="1"/>
  <c r="H2948" i="8" s="1"/>
  <c r="J2948" i="8" a="1"/>
  <c r="J2948" i="8" s="1"/>
  <c r="N2948" i="8" s="1"/>
  <c r="G2949" i="8" a="1"/>
  <c r="G2949" i="8" s="1"/>
  <c r="H2949" i="8" a="1"/>
  <c r="H2949" i="8"/>
  <c r="O2949" i="8" s="1" a="1"/>
  <c r="O2949" i="8" s="1"/>
  <c r="J2949" i="8" a="1"/>
  <c r="J2949" i="8"/>
  <c r="N2949" i="8" s="1"/>
  <c r="G2950" i="8" a="1"/>
  <c r="G2950" i="8" s="1"/>
  <c r="L2950" i="8" s="1"/>
  <c r="H2950" i="8" a="1"/>
  <c r="H2950" i="8" s="1"/>
  <c r="I2950" i="8" a="1"/>
  <c r="I2950" i="8" s="1"/>
  <c r="K2950" i="8" s="1"/>
  <c r="J2950" i="8" a="1"/>
  <c r="J2950" i="8" s="1"/>
  <c r="N2950" i="8" s="1"/>
  <c r="G2951" i="8" a="1"/>
  <c r="G2951" i="8" s="1"/>
  <c r="H2951" i="8" a="1"/>
  <c r="H2951" i="8"/>
  <c r="J2951" i="8" a="1"/>
  <c r="J2951" i="8"/>
  <c r="N2951" i="8" s="1"/>
  <c r="G2952" i="8" a="1"/>
  <c r="G2952" i="8"/>
  <c r="H2952" i="8" a="1"/>
  <c r="H2952" i="8" s="1"/>
  <c r="J2952" i="8" a="1"/>
  <c r="J2952" i="8" s="1"/>
  <c r="N2952" i="8" s="1"/>
  <c r="G2953" i="8" a="1"/>
  <c r="G2953" i="8"/>
  <c r="H2953" i="8" a="1"/>
  <c r="H2953" i="8" s="1"/>
  <c r="J2953" i="8" a="1"/>
  <c r="J2953" i="8" s="1"/>
  <c r="N2953" i="8" s="1"/>
  <c r="G2954" i="8" a="1"/>
  <c r="G2954" i="8" s="1"/>
  <c r="L2954" i="8" s="1"/>
  <c r="H2954" i="8" a="1"/>
  <c r="H2954" i="8" s="1"/>
  <c r="M2954" i="8" s="1"/>
  <c r="I2954" i="8" a="1"/>
  <c r="I2954" i="8" s="1"/>
  <c r="K2954" i="8" s="1"/>
  <c r="J2954" i="8" a="1"/>
  <c r="J2954" i="8" s="1"/>
  <c r="N2954" i="8" s="1"/>
  <c r="G2955" i="8" a="1"/>
  <c r="G2955" i="8"/>
  <c r="I2955" i="8" s="1" a="1"/>
  <c r="I2955" i="8" s="1"/>
  <c r="K2955" i="8" s="1"/>
  <c r="H2955" i="8" a="1"/>
  <c r="H2955" i="8" s="1"/>
  <c r="J2955" i="8" a="1"/>
  <c r="J2955" i="8" s="1"/>
  <c r="N2955" i="8" s="1"/>
  <c r="G2956" i="8" a="1"/>
  <c r="G2956" i="8" s="1"/>
  <c r="H2956" i="8" a="1"/>
  <c r="H2956" i="8"/>
  <c r="M2956" i="8" s="1"/>
  <c r="I2956" i="8" a="1"/>
  <c r="I2956" i="8" s="1"/>
  <c r="K2956" i="8" s="1"/>
  <c r="J2956" i="8" a="1"/>
  <c r="J2956" i="8"/>
  <c r="N2956" i="8" s="1"/>
  <c r="L2956" i="8"/>
  <c r="O2956" i="8" a="1"/>
  <c r="O2956" i="8" s="1"/>
  <c r="G2957" i="8" a="1"/>
  <c r="G2957" i="8" s="1"/>
  <c r="L2957" i="8" s="1"/>
  <c r="H2957" i="8" a="1"/>
  <c r="H2957" i="8"/>
  <c r="M2957" i="8" s="1"/>
  <c r="I2957" i="8" a="1"/>
  <c r="I2957" i="8" s="1"/>
  <c r="K2957" i="8" s="1"/>
  <c r="J2957" i="8" a="1"/>
  <c r="J2957" i="8" s="1"/>
  <c r="N2957" i="8" s="1"/>
  <c r="O2957" i="8" a="1"/>
  <c r="O2957" i="8" s="1"/>
  <c r="G2958" i="8" a="1"/>
  <c r="G2958" i="8" s="1"/>
  <c r="I2958" i="8" s="1" a="1"/>
  <c r="H2958" i="8" a="1"/>
  <c r="H2958" i="8" s="1"/>
  <c r="M2958" i="8" s="1"/>
  <c r="I2958" i="8"/>
  <c r="K2958" i="8" s="1"/>
  <c r="J2958" i="8" a="1"/>
  <c r="J2958" i="8" s="1"/>
  <c r="N2958" i="8" s="1"/>
  <c r="O2958" i="8" a="1"/>
  <c r="O2958" i="8" s="1"/>
  <c r="G2959" i="8" a="1"/>
  <c r="G2959" i="8" s="1"/>
  <c r="H2959" i="8" a="1"/>
  <c r="H2959" i="8" s="1"/>
  <c r="J2959" i="8" a="1"/>
  <c r="J2959" i="8" s="1"/>
  <c r="N2959" i="8" s="1"/>
  <c r="M2959" i="8"/>
  <c r="O2959" i="8" a="1"/>
  <c r="O2959" i="8" s="1"/>
  <c r="G2960" i="8" a="1"/>
  <c r="G2960" i="8" s="1"/>
  <c r="I2960" i="8" s="1" a="1"/>
  <c r="I2960" i="8" s="1"/>
  <c r="K2960" i="8" s="1"/>
  <c r="H2960" i="8" a="1"/>
  <c r="H2960" i="8" s="1"/>
  <c r="O2960" i="8" s="1" a="1"/>
  <c r="O2960" i="8" s="1"/>
  <c r="J2960" i="8" a="1"/>
  <c r="J2960" i="8"/>
  <c r="N2960" i="8" s="1"/>
  <c r="G2961" i="8" a="1"/>
  <c r="G2961" i="8" s="1"/>
  <c r="L2961" i="8" s="1"/>
  <c r="H2961" i="8" a="1"/>
  <c r="H2961" i="8" s="1"/>
  <c r="I2961" i="8" a="1"/>
  <c r="I2961" i="8" s="1"/>
  <c r="K2961" i="8" s="1"/>
  <c r="J2961" i="8" a="1"/>
  <c r="J2961" i="8" s="1"/>
  <c r="N2961" i="8" s="1"/>
  <c r="G2962" i="8" a="1"/>
  <c r="G2962" i="8" s="1"/>
  <c r="H2962" i="8" a="1"/>
  <c r="H2962" i="8"/>
  <c r="J2962" i="8" a="1"/>
  <c r="J2962" i="8" s="1"/>
  <c r="N2962" i="8" s="1"/>
  <c r="G2963" i="8" a="1"/>
  <c r="G2963" i="8" s="1"/>
  <c r="H2963" i="8" a="1"/>
  <c r="H2963" i="8" s="1"/>
  <c r="J2963" i="8" a="1"/>
  <c r="J2963" i="8"/>
  <c r="N2963" i="8"/>
  <c r="G2964" i="8" a="1"/>
  <c r="G2964" i="8"/>
  <c r="H2964" i="8" a="1"/>
  <c r="H2964" i="8" s="1"/>
  <c r="J2964" i="8" a="1"/>
  <c r="J2964" i="8"/>
  <c r="N2964" i="8" s="1"/>
  <c r="G2965" i="8" a="1"/>
  <c r="G2965" i="8"/>
  <c r="H2965" i="8" a="1"/>
  <c r="H2965" i="8" s="1"/>
  <c r="J2965" i="8" a="1"/>
  <c r="J2965" i="8" s="1"/>
  <c r="N2965" i="8" s="1"/>
  <c r="G2966" i="8" a="1"/>
  <c r="G2966" i="8" s="1"/>
  <c r="H2966" i="8" a="1"/>
  <c r="H2966" i="8" s="1"/>
  <c r="J2966" i="8" a="1"/>
  <c r="J2966" i="8"/>
  <c r="N2966" i="8" s="1"/>
  <c r="G2967" i="8" a="1"/>
  <c r="G2967" i="8" s="1"/>
  <c r="H2967" i="8" a="1"/>
  <c r="H2967" i="8"/>
  <c r="J2967" i="8" a="1"/>
  <c r="J2967" i="8" s="1"/>
  <c r="N2967" i="8" s="1"/>
  <c r="G2968" i="8" a="1"/>
  <c r="G2968" i="8"/>
  <c r="H2968" i="8" a="1"/>
  <c r="H2968" i="8"/>
  <c r="M2968" i="8" s="1"/>
  <c r="J2968" i="8" a="1"/>
  <c r="J2968" i="8" s="1"/>
  <c r="N2968" i="8" s="1"/>
  <c r="G2969" i="8" a="1"/>
  <c r="G2969" i="8" s="1"/>
  <c r="H2969" i="8" a="1"/>
  <c r="H2969" i="8" s="1"/>
  <c r="J2969" i="8" a="1"/>
  <c r="J2969" i="8" s="1"/>
  <c r="N2969" i="8" s="1"/>
  <c r="G2970" i="8" a="1"/>
  <c r="G2970" i="8"/>
  <c r="H2970" i="8" a="1"/>
  <c r="H2970" i="8" s="1"/>
  <c r="O2970" i="8" s="1" a="1"/>
  <c r="O2970" i="8" s="1"/>
  <c r="J2970" i="8" a="1"/>
  <c r="J2970" i="8" s="1"/>
  <c r="M2970" i="8"/>
  <c r="N2970" i="8"/>
  <c r="G2971" i="8" a="1"/>
  <c r="G2971" i="8" s="1"/>
  <c r="I2971" i="8" s="1" a="1"/>
  <c r="H2971" i="8" a="1"/>
  <c r="H2971" i="8"/>
  <c r="I2971" i="8"/>
  <c r="K2971" i="8" s="1"/>
  <c r="J2971" i="8" a="1"/>
  <c r="J2971" i="8" s="1"/>
  <c r="N2971" i="8" s="1"/>
  <c r="G2972" i="8" a="1"/>
  <c r="G2972" i="8" s="1"/>
  <c r="L2972" i="8" s="1"/>
  <c r="H2972" i="8" a="1"/>
  <c r="H2972" i="8" s="1"/>
  <c r="I2972" i="8" a="1"/>
  <c r="I2972" i="8" s="1"/>
  <c r="K2972" i="8" s="1"/>
  <c r="J2972" i="8" a="1"/>
  <c r="J2972" i="8" s="1"/>
  <c r="N2972" i="8" s="1"/>
  <c r="G2973" i="8" a="1"/>
  <c r="G2973" i="8"/>
  <c r="H2973" i="8" a="1"/>
  <c r="H2973" i="8"/>
  <c r="M2973" i="8" s="1"/>
  <c r="J2973" i="8" a="1"/>
  <c r="J2973" i="8"/>
  <c r="N2973" i="8"/>
  <c r="O2973" i="8" a="1"/>
  <c r="O2973" i="8" s="1"/>
  <c r="G2974" i="8" a="1"/>
  <c r="G2974" i="8" s="1"/>
  <c r="I2974" i="8" s="1" a="1"/>
  <c r="I2974" i="8" s="1"/>
  <c r="K2974" i="8" s="1"/>
  <c r="H2974" i="8" a="1"/>
  <c r="H2974" i="8" s="1"/>
  <c r="J2974" i="8" a="1"/>
  <c r="J2974" i="8" s="1"/>
  <c r="N2974" i="8" s="1"/>
  <c r="L2974" i="8"/>
  <c r="M2974" i="8"/>
  <c r="O2974" i="8" a="1"/>
  <c r="O2974" i="8" s="1"/>
  <c r="G2975" i="8" a="1"/>
  <c r="G2975" i="8"/>
  <c r="I2975" i="8" s="1" a="1"/>
  <c r="I2975" i="8" s="1"/>
  <c r="K2975" i="8" s="1"/>
  <c r="H2975" i="8" a="1"/>
  <c r="H2975" i="8" s="1"/>
  <c r="J2975" i="8" a="1"/>
  <c r="J2975" i="8" s="1"/>
  <c r="N2975" i="8" s="1"/>
  <c r="G2976" i="8" a="1"/>
  <c r="G2976" i="8" s="1"/>
  <c r="H2976" i="8" a="1"/>
  <c r="H2976" i="8" s="1"/>
  <c r="J2976" i="8" a="1"/>
  <c r="J2976" i="8" s="1"/>
  <c r="N2976" i="8" s="1"/>
  <c r="G2977" i="8" a="1"/>
  <c r="G2977" i="8" s="1"/>
  <c r="H2977" i="8" a="1"/>
  <c r="H2977" i="8" s="1"/>
  <c r="J2977" i="8" a="1"/>
  <c r="J2977" i="8" s="1"/>
  <c r="N2977" i="8" s="1"/>
  <c r="G2978" i="8" a="1"/>
  <c r="G2978" i="8" s="1"/>
  <c r="H2978" i="8" a="1"/>
  <c r="H2978" i="8"/>
  <c r="J2978" i="8" a="1"/>
  <c r="J2978" i="8" s="1"/>
  <c r="N2978" i="8" s="1"/>
  <c r="G2979" i="8" a="1"/>
  <c r="G2979" i="8" s="1"/>
  <c r="H2979" i="8" a="1"/>
  <c r="H2979" i="8"/>
  <c r="J2979" i="8" a="1"/>
  <c r="J2979" i="8" s="1"/>
  <c r="N2979" i="8" s="1"/>
  <c r="G2980" i="8" a="1"/>
  <c r="G2980" i="8" s="1"/>
  <c r="H2980" i="8" a="1"/>
  <c r="H2980" i="8" s="1"/>
  <c r="J2980" i="8" a="1"/>
  <c r="J2980" i="8" s="1"/>
  <c r="N2980" i="8"/>
  <c r="G2981" i="8" a="1"/>
  <c r="G2981" i="8" s="1"/>
  <c r="H2981" i="8" a="1"/>
  <c r="H2981" i="8" s="1"/>
  <c r="M2981" i="8" s="1"/>
  <c r="J2981" i="8" a="1"/>
  <c r="J2981" i="8" s="1"/>
  <c r="N2981" i="8" s="1"/>
  <c r="G2982" i="8" a="1"/>
  <c r="G2982" i="8" s="1"/>
  <c r="H2982" i="8" a="1"/>
  <c r="H2982" i="8"/>
  <c r="J2982" i="8" a="1"/>
  <c r="J2982" i="8" s="1"/>
  <c r="N2982" i="8" s="1"/>
  <c r="G2983" i="8" a="1"/>
  <c r="G2983" i="8" s="1"/>
  <c r="H2983" i="8" a="1"/>
  <c r="H2983" i="8"/>
  <c r="J2983" i="8" a="1"/>
  <c r="J2983" i="8" s="1"/>
  <c r="N2983" i="8" s="1"/>
  <c r="G2984" i="8" a="1"/>
  <c r="G2984" i="8"/>
  <c r="H2984" i="8" a="1"/>
  <c r="H2984" i="8" s="1"/>
  <c r="O2984" i="8" s="1" a="1"/>
  <c r="O2984" i="8" s="1"/>
  <c r="J2984" i="8" a="1"/>
  <c r="J2984" i="8"/>
  <c r="N2984" i="8"/>
  <c r="G2985" i="8" a="1"/>
  <c r="G2985" i="8" s="1"/>
  <c r="I2985" i="8" s="1" a="1"/>
  <c r="H2985" i="8" a="1"/>
  <c r="H2985" i="8" s="1"/>
  <c r="I2985" i="8"/>
  <c r="J2985" i="8" a="1"/>
  <c r="J2985" i="8" s="1"/>
  <c r="N2985" i="8" s="1"/>
  <c r="K2985" i="8"/>
  <c r="L2985" i="8"/>
  <c r="G2986" i="8" a="1"/>
  <c r="G2986" i="8"/>
  <c r="L2986" i="8" s="1"/>
  <c r="H2986" i="8" a="1"/>
  <c r="H2986" i="8" s="1"/>
  <c r="J2986" i="8" a="1"/>
  <c r="J2986" i="8"/>
  <c r="N2986" i="8" s="1"/>
  <c r="G2987" i="8" a="1"/>
  <c r="G2987" i="8"/>
  <c r="H2987" i="8" a="1"/>
  <c r="H2987" i="8" s="1"/>
  <c r="J2987" i="8" a="1"/>
  <c r="J2987" i="8" s="1"/>
  <c r="N2987" i="8" s="1"/>
  <c r="G2988" i="8" a="1"/>
  <c r="G2988" i="8" s="1"/>
  <c r="H2988" i="8" a="1"/>
  <c r="H2988" i="8"/>
  <c r="M2988" i="8" s="1"/>
  <c r="J2988" i="8" a="1"/>
  <c r="J2988" i="8"/>
  <c r="N2988" i="8"/>
  <c r="O2988" i="8" a="1"/>
  <c r="O2988" i="8" s="1"/>
  <c r="G2989" i="8" a="1"/>
  <c r="G2989" i="8" s="1"/>
  <c r="H2989" i="8" a="1"/>
  <c r="H2989" i="8" s="1"/>
  <c r="I2989" i="8" a="1"/>
  <c r="I2989" i="8" s="1"/>
  <c r="K2989" i="8" s="1"/>
  <c r="J2989" i="8" a="1"/>
  <c r="J2989" i="8"/>
  <c r="N2989" i="8" s="1"/>
  <c r="L2989" i="8"/>
  <c r="G2990" i="8" a="1"/>
  <c r="G2990" i="8" s="1"/>
  <c r="L2990" i="8" s="1"/>
  <c r="H2990" i="8" a="1"/>
  <c r="H2990" i="8" s="1"/>
  <c r="I2990" i="8" a="1"/>
  <c r="I2990" i="8" s="1"/>
  <c r="K2990" i="8" s="1"/>
  <c r="J2990" i="8" a="1"/>
  <c r="J2990" i="8"/>
  <c r="N2990" i="8" s="1"/>
  <c r="G2991" i="8" a="1"/>
  <c r="G2991" i="8" s="1"/>
  <c r="H2991" i="8" a="1"/>
  <c r="H2991" i="8"/>
  <c r="M2991" i="8" s="1"/>
  <c r="J2991" i="8" a="1"/>
  <c r="J2991" i="8" s="1"/>
  <c r="N2991" i="8"/>
  <c r="O2991" i="8" a="1"/>
  <c r="O2991" i="8" s="1"/>
  <c r="G2992" i="8" a="1"/>
  <c r="G2992" i="8"/>
  <c r="H2992" i="8" a="1"/>
  <c r="H2992" i="8" s="1"/>
  <c r="J2992" i="8" a="1"/>
  <c r="J2992" i="8" s="1"/>
  <c r="M2992" i="8"/>
  <c r="N2992" i="8"/>
  <c r="O2992" i="8" a="1"/>
  <c r="O2992" i="8" s="1"/>
  <c r="G2993" i="8" a="1"/>
  <c r="G2993" i="8" s="1"/>
  <c r="I2993" i="8" s="1" a="1"/>
  <c r="I2993" i="8" s="1"/>
  <c r="K2993" i="8" s="1"/>
  <c r="H2993" i="8" a="1"/>
  <c r="H2993" i="8"/>
  <c r="O2993" i="8" s="1" a="1"/>
  <c r="O2993" i="8" s="1"/>
  <c r="J2993" i="8" a="1"/>
  <c r="J2993" i="8" s="1"/>
  <c r="N2993" i="8" s="1"/>
  <c r="G2994" i="8" a="1"/>
  <c r="G2994" i="8" s="1"/>
  <c r="H2994" i="8" a="1"/>
  <c r="H2994" i="8" s="1"/>
  <c r="J2994" i="8" a="1"/>
  <c r="J2994" i="8"/>
  <c r="N2994" i="8"/>
  <c r="G2995" i="8" a="1"/>
  <c r="G2995" i="8" s="1"/>
  <c r="L2995" i="8" s="1"/>
  <c r="H2995" i="8" a="1"/>
  <c r="H2995" i="8"/>
  <c r="I2995" i="8" a="1"/>
  <c r="I2995" i="8" s="1"/>
  <c r="K2995" i="8" s="1"/>
  <c r="J2995" i="8" a="1"/>
  <c r="J2995" i="8"/>
  <c r="N2995" i="8" s="1"/>
  <c r="G2996" i="8" a="1"/>
  <c r="G2996" i="8"/>
  <c r="H2996" i="8" a="1"/>
  <c r="H2996" i="8" s="1"/>
  <c r="M2996" i="8" s="1"/>
  <c r="J2996" i="8" a="1"/>
  <c r="J2996" i="8"/>
  <c r="N2996" i="8" s="1"/>
  <c r="G2997" i="8" a="1"/>
  <c r="G2997" i="8"/>
  <c r="I2997" i="8" s="1" a="1"/>
  <c r="I2997" i="8" s="1"/>
  <c r="K2997" i="8" s="1"/>
  <c r="H2997" i="8" a="1"/>
  <c r="H2997" i="8" s="1"/>
  <c r="J2997" i="8" a="1"/>
  <c r="J2997" i="8" s="1"/>
  <c r="N2997" i="8" s="1"/>
  <c r="G2998" i="8" a="1"/>
  <c r="G2998" i="8"/>
  <c r="L2998" i="8" s="1"/>
  <c r="H2998" i="8" a="1"/>
  <c r="H2998" i="8" s="1"/>
  <c r="I2998" i="8" a="1"/>
  <c r="I2998" i="8" s="1"/>
  <c r="K2998" i="8" s="1"/>
  <c r="J2998" i="8" a="1"/>
  <c r="J2998" i="8" s="1"/>
  <c r="N2998" i="8" s="1"/>
  <c r="G2999" i="8" a="1"/>
  <c r="G2999" i="8" s="1"/>
  <c r="H2999" i="8" a="1"/>
  <c r="H2999" i="8"/>
  <c r="J2999" i="8" a="1"/>
  <c r="J2999" i="8"/>
  <c r="N2999" i="8" s="1"/>
  <c r="G3000" i="8" a="1"/>
  <c r="G3000" i="8" s="1"/>
  <c r="L3000" i="8" s="1"/>
  <c r="H3000" i="8" a="1"/>
  <c r="H3000" i="8" s="1"/>
  <c r="J3000" i="8" a="1"/>
  <c r="J3000" i="8" s="1"/>
  <c r="N3000" i="8" s="1"/>
  <c r="G3001" i="8" a="1"/>
  <c r="G3001" i="8"/>
  <c r="H3001" i="8" a="1"/>
  <c r="H3001" i="8"/>
  <c r="J3001" i="8" a="1"/>
  <c r="J3001" i="8" s="1"/>
  <c r="N3001" i="8" s="1"/>
  <c r="G3002" i="8" a="1"/>
  <c r="G3002" i="8" s="1"/>
  <c r="H3002" i="8" a="1"/>
  <c r="H3002" i="8" s="1"/>
  <c r="J3002" i="8" a="1"/>
  <c r="J3002" i="8" s="1"/>
  <c r="N3002" i="8" s="1"/>
  <c r="G3003" i="8" a="1"/>
  <c r="G3003" i="8"/>
  <c r="I3003" i="8" s="1" a="1"/>
  <c r="I3003" i="8" s="1"/>
  <c r="K3003" i="8" s="1"/>
  <c r="H3003" i="8" a="1"/>
  <c r="H3003" i="8" s="1"/>
  <c r="J3003" i="8" a="1"/>
  <c r="J3003" i="8" s="1"/>
  <c r="N3003" i="8" s="1"/>
  <c r="G3004" i="8" a="1"/>
  <c r="G3004" i="8" s="1"/>
  <c r="I3004" i="8" s="1" a="1"/>
  <c r="H3004" i="8" a="1"/>
  <c r="H3004" i="8" s="1"/>
  <c r="I3004" i="8"/>
  <c r="K3004" i="8" s="1"/>
  <c r="J3004" i="8" a="1"/>
  <c r="J3004" i="8" s="1"/>
  <c r="N3004" i="8" s="1"/>
  <c r="L3004" i="8"/>
  <c r="G3005" i="8" a="1"/>
  <c r="G3005" i="8" s="1"/>
  <c r="L3005" i="8" s="1"/>
  <c r="H3005" i="8" a="1"/>
  <c r="H3005" i="8" s="1"/>
  <c r="I3005" i="8" a="1"/>
  <c r="I3005" i="8" s="1"/>
  <c r="K3005" i="8" s="1"/>
  <c r="J3005" i="8" a="1"/>
  <c r="J3005" i="8" s="1"/>
  <c r="N3005" i="8"/>
  <c r="G3006" i="8" a="1"/>
  <c r="G3006" i="8" s="1"/>
  <c r="H3006" i="8" a="1"/>
  <c r="H3006" i="8" s="1"/>
  <c r="J3006" i="8" a="1"/>
  <c r="J3006" i="8"/>
  <c r="N3006" i="8"/>
  <c r="G3007" i="8" a="1"/>
  <c r="G3007" i="8" s="1"/>
  <c r="I3007" i="8" s="1" a="1"/>
  <c r="H3007" i="8" a="1"/>
  <c r="H3007" i="8" s="1"/>
  <c r="I3007" i="8"/>
  <c r="K3007" i="8" s="1"/>
  <c r="J3007" i="8" a="1"/>
  <c r="J3007" i="8"/>
  <c r="N3007" i="8" s="1"/>
  <c r="G3008" i="8" a="1"/>
  <c r="G3008" i="8"/>
  <c r="I3008" i="8" s="1" a="1"/>
  <c r="I3008" i="8" s="1"/>
  <c r="K3008" i="8" s="1"/>
  <c r="H3008" i="8" a="1"/>
  <c r="H3008" i="8" s="1"/>
  <c r="J3008" i="8" a="1"/>
  <c r="J3008" i="8"/>
  <c r="N3008" i="8" s="1"/>
  <c r="G3009" i="8" a="1"/>
  <c r="G3009" i="8" s="1"/>
  <c r="L3009" i="8" s="1"/>
  <c r="H3009" i="8" a="1"/>
  <c r="H3009" i="8" s="1"/>
  <c r="O3009" i="8" s="1" a="1"/>
  <c r="I3009" i="8" a="1"/>
  <c r="I3009" i="8"/>
  <c r="K3009" i="8" s="1"/>
  <c r="J3009" i="8" a="1"/>
  <c r="J3009" i="8" s="1"/>
  <c r="N3009" i="8" s="1"/>
  <c r="M3009" i="8"/>
  <c r="O3009" i="8"/>
  <c r="G3010" i="8" a="1"/>
  <c r="G3010" i="8" s="1"/>
  <c r="H3010" i="8" a="1"/>
  <c r="H3010" i="8" s="1"/>
  <c r="J3010" i="8" a="1"/>
  <c r="J3010" i="8" s="1"/>
  <c r="N3010" i="8" s="1"/>
  <c r="G3011" i="8" a="1"/>
  <c r="G3011" i="8" s="1"/>
  <c r="H3011" i="8" a="1"/>
  <c r="H3011" i="8" s="1"/>
  <c r="M3011" i="8" s="1"/>
  <c r="J3011" i="8" a="1"/>
  <c r="J3011" i="8" s="1"/>
  <c r="N3011" i="8" s="1"/>
  <c r="G3012" i="8" a="1"/>
  <c r="G3012" i="8" s="1"/>
  <c r="H3012" i="8" a="1"/>
  <c r="H3012" i="8"/>
  <c r="M3012" i="8" s="1"/>
  <c r="J3012" i="8" a="1"/>
  <c r="J3012" i="8" s="1"/>
  <c r="N3012" i="8" s="1"/>
  <c r="O3012" i="8" a="1"/>
  <c r="O3012" i="8" s="1"/>
  <c r="G3013" i="8" a="1"/>
  <c r="G3013" i="8"/>
  <c r="I3013" i="8" s="1" a="1"/>
  <c r="I3013" i="8" s="1"/>
  <c r="K3013" i="8" s="1"/>
  <c r="H3013" i="8" a="1"/>
  <c r="H3013" i="8" s="1"/>
  <c r="J3013" i="8" a="1"/>
  <c r="J3013" i="8" s="1"/>
  <c r="N3013" i="8"/>
  <c r="G3014" i="8" a="1"/>
  <c r="G3014" i="8"/>
  <c r="H3014" i="8" a="1"/>
  <c r="H3014" i="8" s="1"/>
  <c r="M3014" i="8" s="1"/>
  <c r="J3014" i="8" a="1"/>
  <c r="J3014" i="8" s="1"/>
  <c r="N3014" i="8"/>
  <c r="O3014" i="8" a="1"/>
  <c r="O3014" i="8"/>
  <c r="G3015" i="8" a="1"/>
  <c r="G3015" i="8" s="1"/>
  <c r="I3015" i="8" s="1" a="1"/>
  <c r="H3015" i="8" a="1"/>
  <c r="H3015" i="8" s="1"/>
  <c r="I3015" i="8"/>
  <c r="K3015" i="8" s="1"/>
  <c r="J3015" i="8" a="1"/>
  <c r="J3015" i="8"/>
  <c r="N3015" i="8" s="1"/>
  <c r="G3016" i="8" a="1"/>
  <c r="G3016" i="8"/>
  <c r="H3016" i="8" a="1"/>
  <c r="H3016" i="8" s="1"/>
  <c r="J3016" i="8" a="1"/>
  <c r="J3016" i="8"/>
  <c r="N3016" i="8" s="1"/>
  <c r="G3017" i="8" a="1"/>
  <c r="G3017" i="8" s="1"/>
  <c r="H3017" i="8" a="1"/>
  <c r="H3017" i="8"/>
  <c r="M3017" i="8" s="1"/>
  <c r="J3017" i="8" a="1"/>
  <c r="J3017" i="8"/>
  <c r="N3017" i="8"/>
  <c r="G3018" i="8" a="1"/>
  <c r="G3018" i="8"/>
  <c r="H3018" i="8" a="1"/>
  <c r="H3018" i="8" s="1"/>
  <c r="O3018" i="8" s="1" a="1"/>
  <c r="O3018" i="8" s="1"/>
  <c r="J3018" i="8" a="1"/>
  <c r="J3018" i="8" s="1"/>
  <c r="N3018" i="8"/>
  <c r="G3019" i="8" a="1"/>
  <c r="G3019" i="8"/>
  <c r="I3019" i="8" s="1" a="1"/>
  <c r="I3019" i="8" s="1"/>
  <c r="K3019" i="8" s="1"/>
  <c r="H3019" i="8" a="1"/>
  <c r="H3019" i="8" s="1"/>
  <c r="J3019" i="8" a="1"/>
  <c r="J3019" i="8" s="1"/>
  <c r="N3019" i="8" s="1"/>
  <c r="G3020" i="8" a="1"/>
  <c r="G3020" i="8"/>
  <c r="H3020" i="8" a="1"/>
  <c r="H3020" i="8" s="1"/>
  <c r="J3020" i="8" a="1"/>
  <c r="J3020" i="8" s="1"/>
  <c r="N3020" i="8"/>
  <c r="G3021" i="8" a="1"/>
  <c r="G3021" i="8" s="1"/>
  <c r="H3021" i="8" a="1"/>
  <c r="H3021" i="8" s="1"/>
  <c r="J3021" i="8" a="1"/>
  <c r="J3021" i="8" s="1"/>
  <c r="N3021" i="8" s="1"/>
  <c r="G3022" i="8" a="1"/>
  <c r="G3022" i="8" s="1"/>
  <c r="I3022" i="8" s="1" a="1"/>
  <c r="I3022" i="8" s="1"/>
  <c r="K3022" i="8" s="1"/>
  <c r="H3022" i="8" a="1"/>
  <c r="H3022" i="8" s="1"/>
  <c r="O3022" i="8" s="1" a="1"/>
  <c r="O3022" i="8" s="1"/>
  <c r="J3022" i="8" a="1"/>
  <c r="J3022" i="8"/>
  <c r="N3022" i="8" s="1"/>
  <c r="G3023" i="8" a="1"/>
  <c r="G3023" i="8" s="1"/>
  <c r="H3023" i="8" a="1"/>
  <c r="H3023" i="8"/>
  <c r="J3023" i="8" a="1"/>
  <c r="J3023" i="8" s="1"/>
  <c r="N3023" i="8" s="1"/>
  <c r="G3024" i="8" a="1"/>
  <c r="G3024" i="8" s="1"/>
  <c r="I3024" i="8" s="1" a="1"/>
  <c r="I3024" i="8" s="1"/>
  <c r="K3024" i="8" s="1"/>
  <c r="H3024" i="8" a="1"/>
  <c r="H3024" i="8" s="1"/>
  <c r="M3024" i="8" s="1"/>
  <c r="J3024" i="8" a="1"/>
  <c r="J3024" i="8" s="1"/>
  <c r="N3024" i="8" s="1"/>
  <c r="L3024" i="8"/>
  <c r="G3025" i="8" a="1"/>
  <c r="G3025" i="8" s="1"/>
  <c r="I3025" i="8" s="1" a="1"/>
  <c r="I3025" i="8" s="1"/>
  <c r="H3025" i="8" a="1"/>
  <c r="H3025" i="8" s="1"/>
  <c r="M3025" i="8" s="1"/>
  <c r="J3025" i="8" a="1"/>
  <c r="J3025" i="8"/>
  <c r="N3025" i="8" s="1"/>
  <c r="K3025" i="8"/>
  <c r="L3025" i="8"/>
  <c r="O3025" i="8" a="1"/>
  <c r="O3025" i="8" s="1"/>
  <c r="G3026" i="8" a="1"/>
  <c r="G3026" i="8" s="1"/>
  <c r="H3026" i="8" a="1"/>
  <c r="H3026" i="8"/>
  <c r="J3026" i="8" a="1"/>
  <c r="J3026" i="8" s="1"/>
  <c r="N3026" i="8" s="1"/>
  <c r="G3027" i="8" a="1"/>
  <c r="G3027" i="8"/>
  <c r="H3027" i="8" a="1"/>
  <c r="H3027" i="8"/>
  <c r="J3027" i="8" a="1"/>
  <c r="J3027" i="8" s="1"/>
  <c r="N3027" i="8" s="1"/>
  <c r="G3028" i="8" a="1"/>
  <c r="G3028" i="8" s="1"/>
  <c r="I3028" i="8" s="1" a="1"/>
  <c r="I3028" i="8" s="1"/>
  <c r="K3028" i="8" s="1"/>
  <c r="H3028" i="8" a="1"/>
  <c r="H3028" i="8"/>
  <c r="M3028" i="8" s="1"/>
  <c r="J3028" i="8" a="1"/>
  <c r="J3028" i="8"/>
  <c r="N3028" i="8"/>
  <c r="O3028" i="8" a="1"/>
  <c r="O3028" i="8" s="1"/>
  <c r="G3029" i="8" a="1"/>
  <c r="G3029" i="8" s="1"/>
  <c r="I3029" i="8" s="1" a="1"/>
  <c r="I3029" i="8" s="1"/>
  <c r="H3029" i="8" a="1"/>
  <c r="H3029" i="8" s="1"/>
  <c r="J3029" i="8" a="1"/>
  <c r="J3029" i="8" s="1"/>
  <c r="N3029" i="8" s="1"/>
  <c r="K3029" i="8"/>
  <c r="L3029" i="8"/>
  <c r="G3030" i="8" a="1"/>
  <c r="G3030" i="8" s="1"/>
  <c r="H3030" i="8" a="1"/>
  <c r="H3030" i="8"/>
  <c r="I3030" i="8" a="1"/>
  <c r="I3030" i="8" s="1"/>
  <c r="K3030" i="8" s="1"/>
  <c r="J3030" i="8" a="1"/>
  <c r="J3030" i="8" s="1"/>
  <c r="N3030" i="8" s="1"/>
  <c r="L3030" i="8"/>
  <c r="G3031" i="8" a="1"/>
  <c r="G3031" i="8"/>
  <c r="H3031" i="8" a="1"/>
  <c r="H3031" i="8"/>
  <c r="M3031" i="8" s="1"/>
  <c r="J3031" i="8" a="1"/>
  <c r="J3031" i="8" s="1"/>
  <c r="N3031" i="8" s="1"/>
  <c r="G3032" i="8" a="1"/>
  <c r="G3032" i="8" s="1"/>
  <c r="H3032" i="8" a="1"/>
  <c r="H3032" i="8"/>
  <c r="J3032" i="8" a="1"/>
  <c r="J3032" i="8"/>
  <c r="N3032" i="8" s="1"/>
  <c r="G3033" i="8" a="1"/>
  <c r="G3033" i="8" s="1"/>
  <c r="L3033" i="8" s="1"/>
  <c r="H3033" i="8" a="1"/>
  <c r="H3033" i="8" s="1"/>
  <c r="I3033" i="8" a="1"/>
  <c r="I3033" i="8" s="1"/>
  <c r="K3033" i="8" s="1"/>
  <c r="J3033" i="8" a="1"/>
  <c r="J3033" i="8" s="1"/>
  <c r="N3033" i="8" s="1"/>
  <c r="G3034" i="8" a="1"/>
  <c r="G3034" i="8"/>
  <c r="H3034" i="8" a="1"/>
  <c r="H3034" i="8" s="1"/>
  <c r="J3034" i="8" a="1"/>
  <c r="J3034" i="8" s="1"/>
  <c r="N3034" i="8" s="1"/>
  <c r="G3035" i="8" a="1"/>
  <c r="G3035" i="8" s="1"/>
  <c r="H3035" i="8" a="1"/>
  <c r="H3035" i="8" s="1"/>
  <c r="O3035" i="8" s="1" a="1"/>
  <c r="O3035" i="8" s="1"/>
  <c r="J3035" i="8" a="1"/>
  <c r="J3035" i="8" s="1"/>
  <c r="N3035" i="8" s="1"/>
  <c r="M3035" i="8"/>
  <c r="G3036" i="8" a="1"/>
  <c r="G3036" i="8"/>
  <c r="H3036" i="8" a="1"/>
  <c r="H3036" i="8" s="1"/>
  <c r="J3036" i="8" a="1"/>
  <c r="J3036" i="8"/>
  <c r="N3036" i="8" s="1"/>
  <c r="G3037" i="8" a="1"/>
  <c r="G3037" i="8" s="1"/>
  <c r="H3037" i="8" a="1"/>
  <c r="H3037" i="8"/>
  <c r="J3037" i="8" a="1"/>
  <c r="J3037" i="8" s="1"/>
  <c r="N3037" i="8" s="1"/>
  <c r="G3038" i="8" a="1"/>
  <c r="G3038" i="8"/>
  <c r="L3038" i="8" s="1"/>
  <c r="H3038" i="8" a="1"/>
  <c r="H3038" i="8" s="1"/>
  <c r="I3038" i="8" a="1"/>
  <c r="I3038" i="8" s="1"/>
  <c r="K3038" i="8" s="1"/>
  <c r="J3038" i="8" a="1"/>
  <c r="J3038" i="8" s="1"/>
  <c r="N3038" i="8" s="1"/>
  <c r="G3039" i="8" a="1"/>
  <c r="G3039" i="8" s="1"/>
  <c r="H3039" i="8" a="1"/>
  <c r="H3039" i="8" s="1"/>
  <c r="J3039" i="8" a="1"/>
  <c r="J3039" i="8" s="1"/>
  <c r="N3039" i="8" s="1"/>
  <c r="G3040" i="8" a="1"/>
  <c r="G3040" i="8"/>
  <c r="H3040" i="8" a="1"/>
  <c r="H3040" i="8" s="1"/>
  <c r="J3040" i="8" a="1"/>
  <c r="J3040" i="8" s="1"/>
  <c r="N3040" i="8" s="1"/>
  <c r="G3041" i="8" a="1"/>
  <c r="G3041" i="8" s="1"/>
  <c r="I3041" i="8" s="1" a="1"/>
  <c r="I3041" i="8" s="1"/>
  <c r="K3041" i="8" s="1"/>
  <c r="H3041" i="8" a="1"/>
  <c r="H3041" i="8" s="1"/>
  <c r="J3041" i="8" a="1"/>
  <c r="J3041" i="8" s="1"/>
  <c r="N3041" i="8" s="1"/>
  <c r="G3042" i="8" a="1"/>
  <c r="G3042" i="8" s="1"/>
  <c r="H3042" i="8" a="1"/>
  <c r="H3042" i="8" s="1"/>
  <c r="O3042" i="8" s="1" a="1"/>
  <c r="O3042" i="8" s="1"/>
  <c r="J3042" i="8" a="1"/>
  <c r="J3042" i="8" s="1"/>
  <c r="N3042" i="8" s="1"/>
  <c r="G3043" i="8" a="1"/>
  <c r="G3043" i="8" s="1"/>
  <c r="H3043" i="8" a="1"/>
  <c r="H3043" i="8" s="1"/>
  <c r="J3043" i="8" a="1"/>
  <c r="J3043" i="8" s="1"/>
  <c r="N3043" i="8" s="1"/>
  <c r="M3043" i="8"/>
  <c r="O3043" i="8" a="1"/>
  <c r="O3043" i="8" s="1"/>
  <c r="G3044" i="8" a="1"/>
  <c r="G3044" i="8" s="1"/>
  <c r="H3044" i="8" a="1"/>
  <c r="H3044" i="8"/>
  <c r="J3044" i="8" a="1"/>
  <c r="J3044" i="8" s="1"/>
  <c r="N3044" i="8" s="1"/>
  <c r="M3044" i="8"/>
  <c r="O3044" i="8" a="1"/>
  <c r="O3044" i="8" s="1"/>
  <c r="G3045" i="8" a="1"/>
  <c r="G3045" i="8"/>
  <c r="L3045" i="8" s="1"/>
  <c r="H3045" i="8" a="1"/>
  <c r="H3045" i="8" s="1"/>
  <c r="I3045" i="8" a="1"/>
  <c r="I3045" i="8" s="1"/>
  <c r="K3045" i="8" s="1"/>
  <c r="J3045" i="8" a="1"/>
  <c r="J3045" i="8" s="1"/>
  <c r="N3045" i="8" s="1"/>
  <c r="G3046" i="8" a="1"/>
  <c r="G3046" i="8"/>
  <c r="H3046" i="8" a="1"/>
  <c r="H3046" i="8" s="1"/>
  <c r="J3046" i="8" a="1"/>
  <c r="J3046" i="8" s="1"/>
  <c r="N3046" i="8" s="1"/>
  <c r="G3047" i="8" a="1"/>
  <c r="G3047" i="8"/>
  <c r="H3047" i="8" a="1"/>
  <c r="H3047" i="8" s="1"/>
  <c r="J3047" i="8" a="1"/>
  <c r="J3047" i="8"/>
  <c r="N3047" i="8" s="1"/>
  <c r="G3048" i="8" a="1"/>
  <c r="G3048" i="8" s="1"/>
  <c r="H3048" i="8" a="1"/>
  <c r="H3048" i="8"/>
  <c r="O3048" i="8" s="1" a="1"/>
  <c r="O3048" i="8" s="1"/>
  <c r="J3048" i="8" a="1"/>
  <c r="J3048" i="8" s="1"/>
  <c r="N3048" i="8" s="1"/>
  <c r="G3049" i="8" a="1"/>
  <c r="G3049" i="8"/>
  <c r="H3049" i="8" a="1"/>
  <c r="H3049" i="8" s="1"/>
  <c r="J3049" i="8" a="1"/>
  <c r="J3049" i="8" s="1"/>
  <c r="N3049" i="8" s="1"/>
  <c r="G3050" i="8" a="1"/>
  <c r="G3050" i="8" s="1"/>
  <c r="H3050" i="8" a="1"/>
  <c r="H3050" i="8" s="1"/>
  <c r="J3050" i="8" a="1"/>
  <c r="J3050" i="8"/>
  <c r="N3050" i="8"/>
  <c r="G3051" i="8" a="1"/>
  <c r="G3051" i="8" s="1"/>
  <c r="H3051" i="8" a="1"/>
  <c r="H3051" i="8" s="1"/>
  <c r="M3051" i="8" s="1"/>
  <c r="J3051" i="8" a="1"/>
  <c r="J3051" i="8"/>
  <c r="N3051" i="8"/>
  <c r="O3051" i="8" a="1"/>
  <c r="O3051" i="8" s="1"/>
  <c r="G3052" i="8" a="1"/>
  <c r="G3052" i="8" s="1"/>
  <c r="H3052" i="8" a="1"/>
  <c r="H3052" i="8"/>
  <c r="O3052" i="8" s="1" a="1"/>
  <c r="O3052" i="8" s="1"/>
  <c r="J3052" i="8" a="1"/>
  <c r="J3052" i="8" s="1"/>
  <c r="N3052" i="8" s="1"/>
  <c r="M3052" i="8"/>
  <c r="G3053" i="8" a="1"/>
  <c r="G3053" i="8" s="1"/>
  <c r="H3053" i="8" a="1"/>
  <c r="H3053" i="8" s="1"/>
  <c r="J3053" i="8" a="1"/>
  <c r="J3053" i="8" s="1"/>
  <c r="N3053" i="8" s="1"/>
  <c r="G3054" i="8" a="1"/>
  <c r="G3054" i="8"/>
  <c r="H3054" i="8" a="1"/>
  <c r="H3054" i="8"/>
  <c r="O3054" i="8" s="1" a="1"/>
  <c r="O3054" i="8" s="1"/>
  <c r="J3054" i="8" a="1"/>
  <c r="J3054" i="8"/>
  <c r="M3054" i="8"/>
  <c r="N3054" i="8"/>
  <c r="G3055" i="8" a="1"/>
  <c r="G3055" i="8"/>
  <c r="L3055" i="8" s="1"/>
  <c r="H3055" i="8" a="1"/>
  <c r="H3055" i="8" s="1"/>
  <c r="I3055" i="8" a="1"/>
  <c r="I3055" i="8" s="1"/>
  <c r="K3055" i="8" s="1"/>
  <c r="J3055" i="8" a="1"/>
  <c r="J3055" i="8" s="1"/>
  <c r="N3055" i="8" s="1"/>
  <c r="G3056" i="8" a="1"/>
  <c r="G3056" i="8" s="1"/>
  <c r="H3056" i="8" a="1"/>
  <c r="H3056" i="8" s="1"/>
  <c r="J3056" i="8" a="1"/>
  <c r="J3056" i="8" s="1"/>
  <c r="N3056" i="8" s="1"/>
  <c r="G3057" i="8" a="1"/>
  <c r="G3057" i="8" s="1"/>
  <c r="L3057" i="8" s="1"/>
  <c r="H3057" i="8" a="1"/>
  <c r="H3057" i="8" s="1"/>
  <c r="I3057" i="8" a="1"/>
  <c r="I3057" i="8" s="1"/>
  <c r="K3057" i="8" s="1"/>
  <c r="J3057" i="8" a="1"/>
  <c r="J3057" i="8" s="1"/>
  <c r="N3057" i="8" s="1"/>
  <c r="G3058" i="8" a="1"/>
  <c r="G3058" i="8" s="1"/>
  <c r="H3058" i="8" a="1"/>
  <c r="H3058" i="8" s="1"/>
  <c r="M3058" i="8" s="1"/>
  <c r="J3058" i="8" a="1"/>
  <c r="J3058" i="8" s="1"/>
  <c r="N3058" i="8"/>
  <c r="O3058" i="8" a="1"/>
  <c r="O3058" i="8" s="1"/>
  <c r="G3059" i="8" a="1"/>
  <c r="G3059" i="8" s="1"/>
  <c r="L3059" i="8" s="1"/>
  <c r="H3059" i="8" a="1"/>
  <c r="H3059" i="8"/>
  <c r="O3059" i="8" s="1" a="1"/>
  <c r="O3059" i="8" s="1"/>
  <c r="J3059" i="8" a="1"/>
  <c r="J3059" i="8" s="1"/>
  <c r="N3059" i="8" s="1"/>
  <c r="M3059" i="8"/>
  <c r="G3060" i="8" a="1"/>
  <c r="G3060" i="8"/>
  <c r="H3060" i="8" a="1"/>
  <c r="H3060" i="8" s="1"/>
  <c r="J3060" i="8" a="1"/>
  <c r="J3060" i="8" s="1"/>
  <c r="N3060" i="8" s="1"/>
  <c r="G3061" i="8" a="1"/>
  <c r="G3061" i="8" s="1"/>
  <c r="H3061" i="8" a="1"/>
  <c r="H3061" i="8" s="1"/>
  <c r="J3061" i="8" a="1"/>
  <c r="J3061" i="8" s="1"/>
  <c r="N3061" i="8"/>
  <c r="G3062" i="8" a="1"/>
  <c r="G3062" i="8" s="1"/>
  <c r="I3062" i="8" s="1" a="1"/>
  <c r="I3062" i="8" s="1"/>
  <c r="K3062" i="8" s="1"/>
  <c r="H3062" i="8" a="1"/>
  <c r="H3062" i="8" s="1"/>
  <c r="J3062" i="8" a="1"/>
  <c r="J3062" i="8"/>
  <c r="N3062" i="8" s="1"/>
  <c r="M3062" i="8"/>
  <c r="O3062" i="8" a="1"/>
  <c r="O3062" i="8" s="1"/>
  <c r="G3063" i="8" a="1"/>
  <c r="G3063" i="8" s="1"/>
  <c r="H3063" i="8" a="1"/>
  <c r="H3063" i="8" s="1"/>
  <c r="J3063" i="8" a="1"/>
  <c r="J3063" i="8" s="1"/>
  <c r="N3063" i="8" s="1"/>
  <c r="G3064" i="8" a="1"/>
  <c r="G3064" i="8"/>
  <c r="L3064" i="8" s="1"/>
  <c r="H3064" i="8" a="1"/>
  <c r="H3064" i="8" s="1"/>
  <c r="I3064" i="8" a="1"/>
  <c r="I3064" i="8" s="1"/>
  <c r="K3064" i="8" s="1"/>
  <c r="J3064" i="8" a="1"/>
  <c r="J3064" i="8" s="1"/>
  <c r="N3064" i="8"/>
  <c r="G3065" i="8" a="1"/>
  <c r="G3065" i="8" s="1"/>
  <c r="H3065" i="8" a="1"/>
  <c r="H3065" i="8" s="1"/>
  <c r="I3065" i="8" a="1"/>
  <c r="I3065" i="8" s="1"/>
  <c r="J3065" i="8" a="1"/>
  <c r="J3065" i="8"/>
  <c r="N3065" i="8" s="1"/>
  <c r="K3065" i="8"/>
  <c r="L3065" i="8"/>
  <c r="G3066" i="8" a="1"/>
  <c r="G3066" i="8"/>
  <c r="L3066" i="8" s="1"/>
  <c r="H3066" i="8" a="1"/>
  <c r="H3066" i="8" s="1"/>
  <c r="J3066" i="8" a="1"/>
  <c r="J3066" i="8"/>
  <c r="N3066" i="8" s="1"/>
  <c r="G3067" i="8" a="1"/>
  <c r="G3067" i="8"/>
  <c r="L3067" i="8" s="1"/>
  <c r="H3067" i="8" a="1"/>
  <c r="H3067" i="8" s="1"/>
  <c r="I3067" i="8" a="1"/>
  <c r="I3067" i="8"/>
  <c r="K3067" i="8" s="1"/>
  <c r="J3067" i="8" a="1"/>
  <c r="J3067" i="8" s="1"/>
  <c r="N3067" i="8" s="1"/>
  <c r="G3068" i="8" a="1"/>
  <c r="G3068" i="8"/>
  <c r="L3068" i="8" s="1"/>
  <c r="H3068" i="8" a="1"/>
  <c r="H3068" i="8"/>
  <c r="M3068" i="8" s="1"/>
  <c r="I3068" i="8" a="1"/>
  <c r="I3068" i="8" s="1"/>
  <c r="K3068" i="8" s="1"/>
  <c r="J3068" i="8" a="1"/>
  <c r="J3068" i="8" s="1"/>
  <c r="N3068" i="8"/>
  <c r="G3069" i="8" a="1"/>
  <c r="G3069" i="8" s="1"/>
  <c r="H3069" i="8" a="1"/>
  <c r="H3069" i="8"/>
  <c r="M3069" i="8" s="1"/>
  <c r="J3069" i="8" a="1"/>
  <c r="J3069" i="8" s="1"/>
  <c r="N3069" i="8"/>
  <c r="G3070" i="8" a="1"/>
  <c r="G3070" i="8" s="1"/>
  <c r="H3070" i="8" a="1"/>
  <c r="H3070" i="8"/>
  <c r="I3070" i="8" a="1"/>
  <c r="I3070" i="8" s="1"/>
  <c r="K3070" i="8" s="1"/>
  <c r="J3070" i="8" a="1"/>
  <c r="J3070" i="8" s="1"/>
  <c r="L3070" i="8"/>
  <c r="N3070" i="8"/>
  <c r="G3071" i="8" a="1"/>
  <c r="G3071" i="8" s="1"/>
  <c r="H3071" i="8" a="1"/>
  <c r="H3071" i="8" s="1"/>
  <c r="J3071" i="8" a="1"/>
  <c r="J3071" i="8"/>
  <c r="N3071" i="8"/>
  <c r="G3072" i="8" a="1"/>
  <c r="G3072" i="8" s="1"/>
  <c r="H3072" i="8" a="1"/>
  <c r="H3072" i="8" s="1"/>
  <c r="O3072" i="8" s="1" a="1"/>
  <c r="O3072" i="8" s="1"/>
  <c r="J3072" i="8" a="1"/>
  <c r="J3072" i="8" s="1"/>
  <c r="M3072" i="8"/>
  <c r="N3072" i="8"/>
  <c r="G3073" i="8" a="1"/>
  <c r="G3073" i="8" s="1"/>
  <c r="I3073" i="8" s="1" a="1"/>
  <c r="I3073" i="8" s="1"/>
  <c r="H3073" i="8" a="1"/>
  <c r="H3073" i="8" s="1"/>
  <c r="J3073" i="8" a="1"/>
  <c r="J3073" i="8" s="1"/>
  <c r="N3073" i="8" s="1"/>
  <c r="K3073" i="8"/>
  <c r="L3073" i="8"/>
  <c r="G3074" i="8" a="1"/>
  <c r="G3074" i="8" s="1"/>
  <c r="I3074" i="8" s="1" a="1"/>
  <c r="I3074" i="8" s="1"/>
  <c r="K3074" i="8" s="1"/>
  <c r="H3074" i="8" a="1"/>
  <c r="H3074" i="8" s="1"/>
  <c r="O3074" i="8" s="1" a="1"/>
  <c r="O3074" i="8" s="1"/>
  <c r="J3074" i="8" a="1"/>
  <c r="J3074" i="8"/>
  <c r="N3074" i="8" s="1"/>
  <c r="M3074" i="8"/>
  <c r="G3075" i="8" a="1"/>
  <c r="G3075" i="8" s="1"/>
  <c r="H3075" i="8" a="1"/>
  <c r="H3075" i="8"/>
  <c r="J3075" i="8" a="1"/>
  <c r="J3075" i="8" s="1"/>
  <c r="N3075" i="8" s="1"/>
  <c r="M3075" i="8"/>
  <c r="O3075" i="8" a="1"/>
  <c r="O3075" i="8" s="1"/>
  <c r="G3076" i="8" a="1"/>
  <c r="G3076" i="8" s="1"/>
  <c r="L3076" i="8" s="1"/>
  <c r="H3076" i="8" a="1"/>
  <c r="H3076" i="8" s="1"/>
  <c r="O3076" i="8" s="1" a="1"/>
  <c r="O3076" i="8" s="1"/>
  <c r="J3076" i="8" a="1"/>
  <c r="J3076" i="8" s="1"/>
  <c r="N3076" i="8" s="1"/>
  <c r="G3077" i="8" a="1"/>
  <c r="G3077" i="8" s="1"/>
  <c r="H3077" i="8" a="1"/>
  <c r="H3077" i="8" s="1"/>
  <c r="J3077" i="8" a="1"/>
  <c r="J3077" i="8" s="1"/>
  <c r="N3077" i="8" s="1"/>
  <c r="G3078" i="8" a="1"/>
  <c r="G3078" i="8" s="1"/>
  <c r="H3078" i="8" a="1"/>
  <c r="H3078" i="8"/>
  <c r="J3078" i="8" a="1"/>
  <c r="J3078" i="8" s="1"/>
  <c r="N3078" i="8" s="1"/>
  <c r="G3079" i="8" a="1"/>
  <c r="G3079" i="8" s="1"/>
  <c r="H3079" i="8" a="1"/>
  <c r="H3079" i="8" s="1"/>
  <c r="J3079" i="8" a="1"/>
  <c r="J3079" i="8" s="1"/>
  <c r="N3079" i="8" s="1"/>
  <c r="G3080" i="8" a="1"/>
  <c r="G3080" i="8" s="1"/>
  <c r="H3080" i="8" a="1"/>
  <c r="H3080" i="8"/>
  <c r="M3080" i="8" s="1"/>
  <c r="J3080" i="8" a="1"/>
  <c r="J3080" i="8" s="1"/>
  <c r="N3080" i="8" s="1"/>
  <c r="G3081" i="8" a="1"/>
  <c r="G3081" i="8" s="1"/>
  <c r="H3081" i="8" a="1"/>
  <c r="H3081" i="8" s="1"/>
  <c r="J3081" i="8" a="1"/>
  <c r="J3081" i="8" s="1"/>
  <c r="N3081" i="8" s="1"/>
  <c r="G3082" i="8" a="1"/>
  <c r="G3082" i="8" s="1"/>
  <c r="H3082" i="8" a="1"/>
  <c r="H3082" i="8" s="1"/>
  <c r="J3082" i="8" a="1"/>
  <c r="J3082" i="8" s="1"/>
  <c r="N3082" i="8" s="1"/>
  <c r="G3083" i="8" a="1"/>
  <c r="G3083" i="8" s="1"/>
  <c r="H3083" i="8" a="1"/>
  <c r="H3083" i="8" s="1"/>
  <c r="J3083" i="8" a="1"/>
  <c r="J3083" i="8" s="1"/>
  <c r="N3083" i="8"/>
  <c r="G3084" i="8" a="1"/>
  <c r="G3084" i="8" s="1"/>
  <c r="I3084" i="8" s="1" a="1"/>
  <c r="I3084" i="8" s="1"/>
  <c r="K3084" i="8" s="1"/>
  <c r="H3084" i="8" a="1"/>
  <c r="H3084" i="8" s="1"/>
  <c r="O3084" i="8" s="1" a="1"/>
  <c r="O3084" i="8" s="1"/>
  <c r="J3084" i="8" a="1"/>
  <c r="J3084" i="8"/>
  <c r="N3084" i="8" s="1"/>
  <c r="G3085" i="8" a="1"/>
  <c r="G3085" i="8" s="1"/>
  <c r="I3085" i="8" s="1" a="1"/>
  <c r="H3085" i="8" a="1"/>
  <c r="H3085" i="8" s="1"/>
  <c r="I3085" i="8"/>
  <c r="J3085" i="8" a="1"/>
  <c r="J3085" i="8" s="1"/>
  <c r="N3085" i="8" s="1"/>
  <c r="K3085" i="8"/>
  <c r="L3085" i="8"/>
  <c r="G3086" i="8" a="1"/>
  <c r="G3086" i="8"/>
  <c r="H3086" i="8" a="1"/>
  <c r="H3086" i="8"/>
  <c r="M3086" i="8" s="1"/>
  <c r="J3086" i="8" a="1"/>
  <c r="J3086" i="8"/>
  <c r="N3086" i="8" s="1"/>
  <c r="O3086" i="8" a="1"/>
  <c r="O3086" i="8" s="1"/>
  <c r="G3087" i="8" a="1"/>
  <c r="G3087" i="8" s="1"/>
  <c r="H3087" i="8" a="1"/>
  <c r="H3087" i="8" s="1"/>
  <c r="I3087" i="8" a="1"/>
  <c r="I3087" i="8" s="1"/>
  <c r="K3087" i="8" s="1"/>
  <c r="J3087" i="8" a="1"/>
  <c r="J3087" i="8" s="1"/>
  <c r="N3087" i="8" s="1"/>
  <c r="L3087" i="8"/>
  <c r="G3088" i="8" a="1"/>
  <c r="G3088" i="8" s="1"/>
  <c r="L3088" i="8" s="1"/>
  <c r="H3088" i="8" a="1"/>
  <c r="H3088" i="8"/>
  <c r="O3088" i="8" s="1" a="1"/>
  <c r="O3088" i="8" s="1"/>
  <c r="I3088" i="8" a="1"/>
  <c r="I3088" i="8" s="1"/>
  <c r="K3088" i="8" s="1"/>
  <c r="J3088" i="8" a="1"/>
  <c r="J3088" i="8" s="1"/>
  <c r="N3088" i="8" s="1"/>
  <c r="M3088" i="8"/>
  <c r="G3089" i="8" a="1"/>
  <c r="G3089" i="8"/>
  <c r="H3089" i="8" a="1"/>
  <c r="H3089" i="8"/>
  <c r="M3089" i="8" s="1"/>
  <c r="J3089" i="8" a="1"/>
  <c r="J3089" i="8"/>
  <c r="N3089" i="8" s="1"/>
  <c r="O3089" i="8" a="1"/>
  <c r="O3089" i="8" s="1"/>
  <c r="G3090" i="8" a="1"/>
  <c r="G3090" i="8" s="1"/>
  <c r="H3090" i="8" a="1"/>
  <c r="H3090" i="8" s="1"/>
  <c r="J3090" i="8" a="1"/>
  <c r="J3090" i="8" s="1"/>
  <c r="N3090" i="8"/>
  <c r="G3091" i="8" a="1"/>
  <c r="G3091" i="8"/>
  <c r="H3091" i="8" a="1"/>
  <c r="H3091" i="8" s="1"/>
  <c r="M3091" i="8" s="1"/>
  <c r="J3091" i="8" a="1"/>
  <c r="J3091" i="8" s="1"/>
  <c r="N3091" i="8" s="1"/>
  <c r="G3092" i="8" a="1"/>
  <c r="G3092" i="8" s="1"/>
  <c r="I3092" i="8" s="1" a="1"/>
  <c r="I3092" i="8" s="1"/>
  <c r="K3092" i="8" s="1"/>
  <c r="H3092" i="8" a="1"/>
  <c r="H3092" i="8"/>
  <c r="J3092" i="8" a="1"/>
  <c r="J3092" i="8"/>
  <c r="N3092" i="8"/>
  <c r="G3093" i="8" a="1"/>
  <c r="G3093" i="8" s="1"/>
  <c r="H3093" i="8" a="1"/>
  <c r="H3093" i="8" s="1"/>
  <c r="M3093" i="8" s="1"/>
  <c r="J3093" i="8" a="1"/>
  <c r="J3093" i="8"/>
  <c r="N3093" i="8" s="1"/>
  <c r="G3094" i="8" a="1"/>
  <c r="G3094" i="8" s="1"/>
  <c r="I3094" i="8" s="1" a="1"/>
  <c r="I3094" i="8" s="1"/>
  <c r="K3094" i="8" s="1"/>
  <c r="H3094" i="8" a="1"/>
  <c r="H3094" i="8" s="1"/>
  <c r="J3094" i="8" a="1"/>
  <c r="J3094" i="8" s="1"/>
  <c r="N3094" i="8" s="1"/>
  <c r="L3094" i="8"/>
  <c r="G3095" i="8" a="1"/>
  <c r="G3095" i="8" s="1"/>
  <c r="H3095" i="8" a="1"/>
  <c r="H3095" i="8" s="1"/>
  <c r="J3095" i="8" a="1"/>
  <c r="J3095" i="8"/>
  <c r="N3095" i="8" s="1"/>
  <c r="M3095" i="8"/>
  <c r="O3095" i="8" a="1"/>
  <c r="O3095" i="8" s="1"/>
  <c r="G3096" i="8" a="1"/>
  <c r="G3096" i="8" s="1"/>
  <c r="I3096" i="8" s="1" a="1"/>
  <c r="I3096" i="8" s="1"/>
  <c r="K3096" i="8" s="1"/>
  <c r="H3096" i="8" a="1"/>
  <c r="H3096" i="8" s="1"/>
  <c r="J3096" i="8" a="1"/>
  <c r="J3096" i="8"/>
  <c r="N3096" i="8" s="1"/>
  <c r="L3096" i="8"/>
  <c r="G3097" i="8" a="1"/>
  <c r="G3097" i="8" s="1"/>
  <c r="H3097" i="8" a="1"/>
  <c r="H3097" i="8"/>
  <c r="O3097" i="8" s="1" a="1"/>
  <c r="O3097" i="8" s="1"/>
  <c r="J3097" i="8" a="1"/>
  <c r="J3097" i="8" s="1"/>
  <c r="N3097" i="8" s="1"/>
  <c r="G3098" i="8" a="1"/>
  <c r="G3098" i="8" s="1"/>
  <c r="I3098" i="8" s="1" a="1"/>
  <c r="I3098" i="8" s="1"/>
  <c r="K3098" i="8" s="1"/>
  <c r="H3098" i="8" a="1"/>
  <c r="H3098" i="8" s="1"/>
  <c r="J3098" i="8" a="1"/>
  <c r="J3098" i="8" s="1"/>
  <c r="N3098" i="8" s="1"/>
  <c r="G3099" i="8" a="1"/>
  <c r="G3099" i="8" s="1"/>
  <c r="H3099" i="8" a="1"/>
  <c r="H3099" i="8" s="1"/>
  <c r="M3099" i="8" s="1"/>
  <c r="J3099" i="8" a="1"/>
  <c r="J3099" i="8"/>
  <c r="N3099" i="8" s="1"/>
  <c r="O3099" i="8" a="1"/>
  <c r="O3099" i="8" s="1"/>
  <c r="G3100" i="8" a="1"/>
  <c r="G3100" i="8" s="1"/>
  <c r="I3100" i="8" s="1" a="1"/>
  <c r="I3100" i="8" s="1"/>
  <c r="K3100" i="8" s="1"/>
  <c r="H3100" i="8" a="1"/>
  <c r="H3100" i="8" s="1"/>
  <c r="J3100" i="8" a="1"/>
  <c r="J3100" i="8" s="1"/>
  <c r="N3100" i="8" s="1"/>
  <c r="G3101" i="8" a="1"/>
  <c r="G3101" i="8" s="1"/>
  <c r="H3101" i="8" a="1"/>
  <c r="H3101" i="8" s="1"/>
  <c r="M3101" i="8" s="1"/>
  <c r="J3101" i="8" a="1"/>
  <c r="J3101" i="8" s="1"/>
  <c r="N3101" i="8"/>
  <c r="O3101" i="8" a="1"/>
  <c r="O3101" i="8" s="1"/>
  <c r="G3102" i="8" a="1"/>
  <c r="G3102" i="8" s="1"/>
  <c r="H3102" i="8" a="1"/>
  <c r="H3102" i="8" s="1"/>
  <c r="M3102" i="8" s="1"/>
  <c r="J3102" i="8" a="1"/>
  <c r="J3102" i="8" s="1"/>
  <c r="N3102" i="8"/>
  <c r="G3103" i="8" a="1"/>
  <c r="G3103" i="8" s="1"/>
  <c r="L3103" i="8" s="1"/>
  <c r="H3103" i="8" a="1"/>
  <c r="H3103" i="8" s="1"/>
  <c r="J3103" i="8" a="1"/>
  <c r="J3103" i="8" s="1"/>
  <c r="N3103" i="8" s="1"/>
  <c r="G3104" i="8" a="1"/>
  <c r="G3104" i="8"/>
  <c r="I3104" i="8" s="1" a="1"/>
  <c r="I3104" i="8" s="1"/>
  <c r="K3104" i="8" s="1"/>
  <c r="H3104" i="8" a="1"/>
  <c r="H3104" i="8"/>
  <c r="J3104" i="8" a="1"/>
  <c r="J3104" i="8" s="1"/>
  <c r="N3104" i="8" s="1"/>
  <c r="L3104" i="8"/>
  <c r="M3104" i="8"/>
  <c r="O3104" i="8" a="1"/>
  <c r="O3104" i="8" s="1"/>
  <c r="G3105" i="8" a="1"/>
  <c r="G3105" i="8" s="1"/>
  <c r="H3105" i="8" a="1"/>
  <c r="H3105" i="8" s="1"/>
  <c r="M3105" i="8" s="1"/>
  <c r="J3105" i="8" a="1"/>
  <c r="J3105" i="8"/>
  <c r="N3105" i="8" s="1"/>
  <c r="G3106" i="8" a="1"/>
  <c r="G3106" i="8" s="1"/>
  <c r="I3106" i="8" s="1" a="1"/>
  <c r="I3106" i="8" s="1"/>
  <c r="K3106" i="8" s="1"/>
  <c r="H3106" i="8" a="1"/>
  <c r="H3106" i="8"/>
  <c r="J3106" i="8" a="1"/>
  <c r="J3106" i="8" s="1"/>
  <c r="M3106" i="8"/>
  <c r="N3106" i="8"/>
  <c r="O3106" i="8" a="1"/>
  <c r="O3106" i="8" s="1"/>
  <c r="G3107" i="8" a="1"/>
  <c r="G3107" i="8" s="1"/>
  <c r="I3107" i="8" s="1" a="1"/>
  <c r="I3107" i="8" s="1"/>
  <c r="K3107" i="8" s="1"/>
  <c r="H3107" i="8" a="1"/>
  <c r="H3107" i="8"/>
  <c r="O3107" i="8" s="1" a="1"/>
  <c r="O3107" i="8" s="1"/>
  <c r="J3107" i="8" a="1"/>
  <c r="J3107" i="8" s="1"/>
  <c r="N3107" i="8" s="1"/>
  <c r="L3107" i="8"/>
  <c r="M3107" i="8"/>
  <c r="G3108" i="8" a="1"/>
  <c r="G3108" i="8" s="1"/>
  <c r="L3108" i="8" s="1"/>
  <c r="H3108" i="8" a="1"/>
  <c r="H3108" i="8"/>
  <c r="I3108" i="8" a="1"/>
  <c r="I3108" i="8" s="1"/>
  <c r="K3108" i="8" s="1"/>
  <c r="J3108" i="8" a="1"/>
  <c r="J3108" i="8" s="1"/>
  <c r="N3108" i="8" s="1"/>
  <c r="G3109" i="8" a="1"/>
  <c r="G3109" i="8" s="1"/>
  <c r="L3109" i="8" s="1"/>
  <c r="H3109" i="8" a="1"/>
  <c r="H3109" i="8"/>
  <c r="O3109" i="8" s="1" a="1"/>
  <c r="O3109" i="8" s="1"/>
  <c r="I3109" i="8" a="1"/>
  <c r="I3109" i="8" s="1"/>
  <c r="K3109" i="8" s="1"/>
  <c r="J3109" i="8" a="1"/>
  <c r="J3109" i="8" s="1"/>
  <c r="N3109" i="8" s="1"/>
  <c r="M3109" i="8"/>
  <c r="G3110" i="8" a="1"/>
  <c r="G3110" i="8" s="1"/>
  <c r="H3110" i="8" a="1"/>
  <c r="H3110" i="8"/>
  <c r="J3110" i="8" a="1"/>
  <c r="J3110" i="8" s="1"/>
  <c r="N3110" i="8" s="1"/>
  <c r="G3111" i="8" a="1"/>
  <c r="G3111" i="8" s="1"/>
  <c r="L3111" i="8" s="1"/>
  <c r="H3111" i="8" a="1"/>
  <c r="H3111" i="8" s="1"/>
  <c r="J3111" i="8" a="1"/>
  <c r="J3111" i="8" s="1"/>
  <c r="N3111" i="8" s="1"/>
  <c r="G3112" i="8" a="1"/>
  <c r="G3112" i="8"/>
  <c r="L3112" i="8" s="1"/>
  <c r="H3112" i="8" a="1"/>
  <c r="H3112" i="8" s="1"/>
  <c r="I3112" i="8" a="1"/>
  <c r="I3112" i="8" s="1"/>
  <c r="K3112" i="8" s="1"/>
  <c r="J3112" i="8" a="1"/>
  <c r="J3112" i="8" s="1"/>
  <c r="N3112" i="8" s="1"/>
  <c r="G3113" i="8" a="1"/>
  <c r="G3113" i="8" s="1"/>
  <c r="H3113" i="8" a="1"/>
  <c r="H3113" i="8"/>
  <c r="J3113" i="8" a="1"/>
  <c r="J3113" i="8"/>
  <c r="N3113" i="8"/>
  <c r="G3114" i="8" a="1"/>
  <c r="G3114" i="8"/>
  <c r="L3114" i="8" s="1"/>
  <c r="H3114" i="8" a="1"/>
  <c r="H3114" i="8" s="1"/>
  <c r="M3114" i="8" s="1"/>
  <c r="J3114" i="8" a="1"/>
  <c r="J3114" i="8" s="1"/>
  <c r="N3114" i="8" s="1"/>
  <c r="G3115" i="8" a="1"/>
  <c r="G3115" i="8" s="1"/>
  <c r="I3115" i="8" s="1" a="1"/>
  <c r="I3115" i="8" s="1"/>
  <c r="K3115" i="8" s="1"/>
  <c r="H3115" i="8" a="1"/>
  <c r="H3115" i="8"/>
  <c r="O3115" i="8" s="1" a="1"/>
  <c r="O3115" i="8" s="1"/>
  <c r="J3115" i="8" a="1"/>
  <c r="J3115" i="8" s="1"/>
  <c r="N3115" i="8" s="1"/>
  <c r="G3116" i="8" a="1"/>
  <c r="G3116" i="8"/>
  <c r="H3116" i="8" a="1"/>
  <c r="H3116" i="8" s="1"/>
  <c r="M3116" i="8" s="1"/>
  <c r="J3116" i="8" a="1"/>
  <c r="J3116" i="8" s="1"/>
  <c r="N3116" i="8" s="1"/>
  <c r="G3117" i="8" a="1"/>
  <c r="G3117" i="8" s="1"/>
  <c r="I3117" i="8" s="1" a="1"/>
  <c r="I3117" i="8" s="1"/>
  <c r="H3117" i="8" a="1"/>
  <c r="H3117" i="8" s="1"/>
  <c r="J3117" i="8" a="1"/>
  <c r="J3117" i="8" s="1"/>
  <c r="N3117" i="8" s="1"/>
  <c r="K3117" i="8"/>
  <c r="L3117" i="8"/>
  <c r="G3118" i="8" a="1"/>
  <c r="G3118" i="8" s="1"/>
  <c r="I3118" i="8" s="1" a="1"/>
  <c r="I3118" i="8" s="1"/>
  <c r="K3118" i="8" s="1"/>
  <c r="H3118" i="8" a="1"/>
  <c r="H3118" i="8"/>
  <c r="J3118" i="8" a="1"/>
  <c r="J3118" i="8" s="1"/>
  <c r="N3118" i="8" s="1"/>
  <c r="G3119" i="8" a="1"/>
  <c r="G3119" i="8" s="1"/>
  <c r="L3119" i="8" s="1"/>
  <c r="H3119" i="8" a="1"/>
  <c r="H3119" i="8" s="1"/>
  <c r="J3119" i="8" a="1"/>
  <c r="J3119" i="8" s="1"/>
  <c r="N3119" i="8" s="1"/>
  <c r="G3120" i="8" a="1"/>
  <c r="G3120" i="8"/>
  <c r="L3120" i="8" s="1"/>
  <c r="H3120" i="8" a="1"/>
  <c r="H3120" i="8"/>
  <c r="O3120" i="8" s="1" a="1"/>
  <c r="O3120" i="8" s="1"/>
  <c r="I3120" i="8" a="1"/>
  <c r="I3120" i="8" s="1"/>
  <c r="K3120" i="8" s="1"/>
  <c r="J3120" i="8" a="1"/>
  <c r="J3120" i="8" s="1"/>
  <c r="N3120" i="8" s="1"/>
  <c r="M3120" i="8"/>
  <c r="G3121" i="8" a="1"/>
  <c r="G3121" i="8"/>
  <c r="I3121" i="8" s="1" a="1"/>
  <c r="H3121" i="8" a="1"/>
  <c r="H3121" i="8"/>
  <c r="I3121" i="8"/>
  <c r="K3121" i="8" s="1"/>
  <c r="J3121" i="8" a="1"/>
  <c r="J3121" i="8"/>
  <c r="N3121" i="8" s="1"/>
  <c r="L3121" i="8"/>
  <c r="G3122" i="8" a="1"/>
  <c r="G3122" i="8" s="1"/>
  <c r="L3122" i="8" s="1"/>
  <c r="H3122" i="8" a="1"/>
  <c r="H3122" i="8" s="1"/>
  <c r="J3122" i="8" a="1"/>
  <c r="J3122" i="8" s="1"/>
  <c r="N3122" i="8" s="1"/>
  <c r="G3123" i="8" a="1"/>
  <c r="G3123" i="8"/>
  <c r="L3123" i="8" s="1"/>
  <c r="H3123" i="8" a="1"/>
  <c r="H3123" i="8" s="1"/>
  <c r="J3123" i="8" a="1"/>
  <c r="J3123" i="8" s="1"/>
  <c r="N3123" i="8" s="1"/>
  <c r="G3124" i="8" a="1"/>
  <c r="G3124" i="8"/>
  <c r="L3124" i="8" s="1"/>
  <c r="H3124" i="8" a="1"/>
  <c r="H3124" i="8" s="1"/>
  <c r="M3124" i="8" s="1"/>
  <c r="J3124" i="8" a="1"/>
  <c r="J3124" i="8" s="1"/>
  <c r="N3124" i="8"/>
  <c r="G3125" i="8" a="1"/>
  <c r="G3125" i="8" s="1"/>
  <c r="L3125" i="8" s="1"/>
  <c r="H3125" i="8" a="1"/>
  <c r="H3125" i="8" s="1"/>
  <c r="M3125" i="8" s="1"/>
  <c r="J3125" i="8" a="1"/>
  <c r="J3125" i="8" s="1"/>
  <c r="N3125" i="8"/>
  <c r="G3126" i="8" a="1"/>
  <c r="G3126" i="8" s="1"/>
  <c r="H3126" i="8" a="1"/>
  <c r="H3126" i="8" s="1"/>
  <c r="M3126" i="8" s="1"/>
  <c r="J3126" i="8" a="1"/>
  <c r="J3126" i="8"/>
  <c r="N3126" i="8" s="1"/>
  <c r="G3127" i="8" a="1"/>
  <c r="G3127" i="8" s="1"/>
  <c r="H3127" i="8" a="1"/>
  <c r="H3127" i="8" s="1"/>
  <c r="J3127" i="8" a="1"/>
  <c r="J3127" i="8" s="1"/>
  <c r="N3127" i="8" s="1"/>
  <c r="G3128" i="8" a="1"/>
  <c r="G3128" i="8" s="1"/>
  <c r="I3128" i="8" s="1" a="1"/>
  <c r="I3128" i="8" s="1"/>
  <c r="K3128" i="8" s="1"/>
  <c r="H3128" i="8" a="1"/>
  <c r="H3128" i="8" s="1"/>
  <c r="M3128" i="8" s="1"/>
  <c r="J3128" i="8" a="1"/>
  <c r="J3128" i="8" s="1"/>
  <c r="N3128" i="8"/>
  <c r="G3129" i="8" a="1"/>
  <c r="G3129" i="8" s="1"/>
  <c r="I3129" i="8" s="1" a="1"/>
  <c r="I3129" i="8" s="1"/>
  <c r="K3129" i="8" s="1"/>
  <c r="H3129" i="8" a="1"/>
  <c r="H3129" i="8" s="1"/>
  <c r="O3129" i="8" s="1" a="1"/>
  <c r="O3129" i="8" s="1"/>
  <c r="J3129" i="8" a="1"/>
  <c r="J3129" i="8" s="1"/>
  <c r="N3129" i="8" s="1"/>
  <c r="M3129" i="8"/>
  <c r="G3130" i="8" a="1"/>
  <c r="G3130" i="8" s="1"/>
  <c r="H3130" i="8" a="1"/>
  <c r="H3130" i="8" s="1"/>
  <c r="I3130" i="8" a="1"/>
  <c r="I3130" i="8"/>
  <c r="K3130" i="8" s="1"/>
  <c r="J3130" i="8" a="1"/>
  <c r="J3130" i="8" s="1"/>
  <c r="N3130" i="8" s="1"/>
  <c r="L3130" i="8"/>
  <c r="G3131" i="8" a="1"/>
  <c r="G3131" i="8"/>
  <c r="L3131" i="8" s="1"/>
  <c r="H3131" i="8" a="1"/>
  <c r="H3131" i="8" s="1"/>
  <c r="J3131" i="8" a="1"/>
  <c r="J3131" i="8" s="1"/>
  <c r="N3131" i="8"/>
  <c r="G3132" i="8" a="1"/>
  <c r="G3132" i="8" s="1"/>
  <c r="H3132" i="8" a="1"/>
  <c r="H3132" i="8"/>
  <c r="J3132" i="8" a="1"/>
  <c r="J3132" i="8"/>
  <c r="N3132" i="8" s="1"/>
  <c r="G3133" i="8" a="1"/>
  <c r="G3133" i="8" s="1"/>
  <c r="L3133" i="8" s="1"/>
  <c r="H3133" i="8" a="1"/>
  <c r="H3133" i="8" s="1"/>
  <c r="I3133" i="8" a="1"/>
  <c r="I3133" i="8" s="1"/>
  <c r="K3133" i="8" s="1"/>
  <c r="J3133" i="8" a="1"/>
  <c r="J3133" i="8" s="1"/>
  <c r="N3133" i="8" s="1"/>
  <c r="G3134" i="8" a="1"/>
  <c r="G3134" i="8"/>
  <c r="H3134" i="8" a="1"/>
  <c r="H3134" i="8" s="1"/>
  <c r="J3134" i="8" a="1"/>
  <c r="J3134" i="8" s="1"/>
  <c r="N3134" i="8" s="1"/>
  <c r="G3135" i="8" a="1"/>
  <c r="G3135" i="8" s="1"/>
  <c r="H3135" i="8" a="1"/>
  <c r="H3135" i="8" s="1"/>
  <c r="J3135" i="8" a="1"/>
  <c r="J3135" i="8" s="1"/>
  <c r="N3135" i="8" s="1"/>
  <c r="G3136" i="8" a="1"/>
  <c r="G3136" i="8" s="1"/>
  <c r="H3136" i="8" a="1"/>
  <c r="H3136" i="8" s="1"/>
  <c r="M3136" i="8" s="1"/>
  <c r="J3136" i="8" a="1"/>
  <c r="J3136" i="8" s="1"/>
  <c r="N3136" i="8" s="1"/>
  <c r="G3137" i="8" a="1"/>
  <c r="G3137" i="8" s="1"/>
  <c r="I3137" i="8" s="1" a="1"/>
  <c r="I3137" i="8" s="1"/>
  <c r="K3137" i="8" s="1"/>
  <c r="H3137" i="8" a="1"/>
  <c r="H3137" i="8"/>
  <c r="J3137" i="8" a="1"/>
  <c r="J3137" i="8" s="1"/>
  <c r="N3137" i="8" s="1"/>
  <c r="M3137" i="8"/>
  <c r="O3137" i="8" a="1"/>
  <c r="O3137" i="8" s="1"/>
  <c r="G3138" i="8" a="1"/>
  <c r="G3138" i="8" s="1"/>
  <c r="H3138" i="8" a="1"/>
  <c r="H3138" i="8" s="1"/>
  <c r="M3138" i="8" s="1"/>
  <c r="J3138" i="8" a="1"/>
  <c r="J3138" i="8" s="1"/>
  <c r="N3138" i="8" s="1"/>
  <c r="G3139" i="8" a="1"/>
  <c r="G3139" i="8" s="1"/>
  <c r="H3139" i="8" a="1"/>
  <c r="H3139" i="8" s="1"/>
  <c r="M3139" i="8" s="1"/>
  <c r="J3139" i="8" a="1"/>
  <c r="J3139" i="8" s="1"/>
  <c r="N3139" i="8" s="1"/>
  <c r="G3140" i="8" a="1"/>
  <c r="G3140" i="8" s="1"/>
  <c r="I3140" i="8" s="1" a="1"/>
  <c r="I3140" i="8" s="1"/>
  <c r="H3140" i="8" a="1"/>
  <c r="H3140" i="8"/>
  <c r="J3140" i="8" a="1"/>
  <c r="J3140" i="8" s="1"/>
  <c r="N3140" i="8" s="1"/>
  <c r="K3140" i="8"/>
  <c r="L3140" i="8"/>
  <c r="G3141" i="8" a="1"/>
  <c r="G3141" i="8" s="1"/>
  <c r="H3141" i="8" a="1"/>
  <c r="H3141" i="8" s="1"/>
  <c r="I3141" i="8" a="1"/>
  <c r="I3141" i="8"/>
  <c r="K3141" i="8" s="1"/>
  <c r="J3141" i="8" a="1"/>
  <c r="J3141" i="8" s="1"/>
  <c r="N3141" i="8" s="1"/>
  <c r="L3141" i="8"/>
  <c r="G3142" i="8" a="1"/>
  <c r="G3142" i="8" s="1"/>
  <c r="H3142" i="8" a="1"/>
  <c r="H3142" i="8"/>
  <c r="O3142" i="8" s="1" a="1"/>
  <c r="O3142" i="8" s="1"/>
  <c r="J3142" i="8" a="1"/>
  <c r="J3142" i="8" s="1"/>
  <c r="N3142" i="8" s="1"/>
  <c r="M3142" i="8"/>
  <c r="G3143" i="8" a="1"/>
  <c r="G3143" i="8" s="1"/>
  <c r="I3143" i="8" s="1" a="1"/>
  <c r="I3143" i="8" s="1"/>
  <c r="K3143" i="8" s="1"/>
  <c r="H3143" i="8" a="1"/>
  <c r="H3143" i="8" s="1"/>
  <c r="J3143" i="8" a="1"/>
  <c r="J3143" i="8"/>
  <c r="N3143" i="8" s="1"/>
  <c r="G3144" i="8" a="1"/>
  <c r="G3144" i="8" s="1"/>
  <c r="L3144" i="8" s="1"/>
  <c r="H3144" i="8" a="1"/>
  <c r="H3144" i="8"/>
  <c r="J3144" i="8" a="1"/>
  <c r="J3144" i="8" s="1"/>
  <c r="N3144" i="8" s="1"/>
  <c r="G3145" i="8" a="1"/>
  <c r="G3145" i="8" s="1"/>
  <c r="H3145" i="8" a="1"/>
  <c r="H3145" i="8"/>
  <c r="M3145" i="8" s="1"/>
  <c r="J3145" i="8" a="1"/>
  <c r="J3145" i="8"/>
  <c r="N3145" i="8" s="1"/>
  <c r="G3146" i="8" a="1"/>
  <c r="G3146" i="8"/>
  <c r="I3146" i="8" s="1" a="1"/>
  <c r="I3146" i="8" s="1"/>
  <c r="K3146" i="8" s="1"/>
  <c r="H3146" i="8" a="1"/>
  <c r="H3146" i="8" s="1"/>
  <c r="J3146" i="8" a="1"/>
  <c r="J3146" i="8" s="1"/>
  <c r="N3146" i="8" s="1"/>
  <c r="M3146" i="8"/>
  <c r="O3146" i="8" a="1"/>
  <c r="O3146" i="8" s="1"/>
  <c r="G3147" i="8" a="1"/>
  <c r="G3147" i="8" s="1"/>
  <c r="H3147" i="8" a="1"/>
  <c r="H3147" i="8" s="1"/>
  <c r="J3147" i="8" a="1"/>
  <c r="J3147" i="8"/>
  <c r="N3147" i="8" s="1"/>
  <c r="M3147" i="8"/>
  <c r="O3147" i="8" a="1"/>
  <c r="O3147" i="8" s="1"/>
  <c r="G3148" i="8" a="1"/>
  <c r="G3148" i="8"/>
  <c r="L3148" i="8" s="1"/>
  <c r="H3148" i="8" a="1"/>
  <c r="H3148" i="8" s="1"/>
  <c r="I3148" i="8" a="1"/>
  <c r="I3148" i="8" s="1"/>
  <c r="K3148" i="8" s="1"/>
  <c r="J3148" i="8" a="1"/>
  <c r="J3148" i="8" s="1"/>
  <c r="N3148" i="8" s="1"/>
  <c r="G3149" i="8" a="1"/>
  <c r="G3149" i="8" s="1"/>
  <c r="L3149" i="8" s="1"/>
  <c r="H3149" i="8" a="1"/>
  <c r="H3149" i="8" s="1"/>
  <c r="J3149" i="8" a="1"/>
  <c r="J3149" i="8" s="1"/>
  <c r="N3149" i="8" s="1"/>
  <c r="G3150" i="8" a="1"/>
  <c r="G3150" i="8" s="1"/>
  <c r="H3150" i="8" a="1"/>
  <c r="H3150" i="8" s="1"/>
  <c r="M3150" i="8" s="1"/>
  <c r="J3150" i="8" a="1"/>
  <c r="J3150" i="8" s="1"/>
  <c r="N3150" i="8" s="1"/>
  <c r="G3151" i="8" a="1"/>
  <c r="G3151" i="8" s="1"/>
  <c r="H3151" i="8" a="1"/>
  <c r="H3151" i="8" s="1"/>
  <c r="M3151" i="8" s="1"/>
  <c r="J3151" i="8" a="1"/>
  <c r="J3151" i="8" s="1"/>
  <c r="N3151" i="8" s="1"/>
  <c r="G3152" i="8" a="1"/>
  <c r="G3152" i="8" s="1"/>
  <c r="I3152" i="8" s="1" a="1"/>
  <c r="I3152" i="8" s="1"/>
  <c r="H3152" i="8" a="1"/>
  <c r="H3152" i="8" s="1"/>
  <c r="J3152" i="8" a="1"/>
  <c r="J3152" i="8" s="1"/>
  <c r="N3152" i="8" s="1"/>
  <c r="K3152" i="8"/>
  <c r="G3153" i="8" a="1"/>
  <c r="G3153" i="8" s="1"/>
  <c r="I3153" i="8" s="1" a="1"/>
  <c r="I3153" i="8" s="1"/>
  <c r="K3153" i="8" s="1"/>
  <c r="H3153" i="8" a="1"/>
  <c r="H3153" i="8"/>
  <c r="O3153" i="8" s="1" a="1"/>
  <c r="O3153" i="8" s="1"/>
  <c r="J3153" i="8" a="1"/>
  <c r="J3153" i="8" s="1"/>
  <c r="N3153" i="8" s="1"/>
  <c r="L3153" i="8"/>
  <c r="M3153" i="8"/>
  <c r="G3154" i="8" a="1"/>
  <c r="G3154" i="8" s="1"/>
  <c r="I3154" i="8" s="1" a="1"/>
  <c r="I3154" i="8" s="1"/>
  <c r="K3154" i="8" s="1"/>
  <c r="H3154" i="8" a="1"/>
  <c r="H3154" i="8" s="1"/>
  <c r="J3154" i="8" a="1"/>
  <c r="J3154" i="8" s="1"/>
  <c r="N3154" i="8" s="1"/>
  <c r="G3155" i="8" a="1"/>
  <c r="G3155" i="8" s="1"/>
  <c r="L3155" i="8" s="1"/>
  <c r="H3155" i="8" a="1"/>
  <c r="H3155" i="8" s="1"/>
  <c r="J3155" i="8" a="1"/>
  <c r="J3155" i="8" s="1"/>
  <c r="N3155" i="8" s="1"/>
  <c r="G3156" i="8" a="1"/>
  <c r="G3156" i="8"/>
  <c r="L3156" i="8" s="1"/>
  <c r="H3156" i="8" a="1"/>
  <c r="H3156" i="8" s="1"/>
  <c r="J3156" i="8" a="1"/>
  <c r="J3156" i="8"/>
  <c r="N3156" i="8"/>
  <c r="G3157" i="8" a="1"/>
  <c r="G3157" i="8"/>
  <c r="I3157" i="8" s="1" a="1"/>
  <c r="I3157" i="8" s="1"/>
  <c r="K3157" i="8" s="1"/>
  <c r="H3157" i="8" a="1"/>
  <c r="H3157" i="8" s="1"/>
  <c r="O3157" i="8" s="1" a="1"/>
  <c r="O3157" i="8" s="1"/>
  <c r="J3157" i="8" a="1"/>
  <c r="J3157" i="8" s="1"/>
  <c r="N3157" i="8"/>
  <c r="G3158" i="8" a="1"/>
  <c r="G3158" i="8" s="1"/>
  <c r="I3158" i="8" s="1" a="1"/>
  <c r="I3158" i="8" s="1"/>
  <c r="K3158" i="8" s="1"/>
  <c r="H3158" i="8" a="1"/>
  <c r="H3158" i="8" s="1"/>
  <c r="J3158" i="8" a="1"/>
  <c r="J3158" i="8" s="1"/>
  <c r="N3158" i="8" s="1"/>
  <c r="L3158" i="8"/>
  <c r="M3158" i="8"/>
  <c r="O3158" i="8" a="1"/>
  <c r="O3158" i="8" s="1"/>
  <c r="G3159" i="8" a="1"/>
  <c r="G3159" i="8" s="1"/>
  <c r="H3159" i="8" a="1"/>
  <c r="H3159" i="8" s="1"/>
  <c r="J3159" i="8" a="1"/>
  <c r="J3159" i="8"/>
  <c r="N3159" i="8" s="1"/>
  <c r="G3160" i="8" a="1"/>
  <c r="G3160" i="8"/>
  <c r="L3160" i="8" s="1"/>
  <c r="H3160" i="8" a="1"/>
  <c r="H3160" i="8"/>
  <c r="J3160" i="8" a="1"/>
  <c r="J3160" i="8" s="1"/>
  <c r="N3160" i="8" s="1"/>
  <c r="G3161" i="8" a="1"/>
  <c r="G3161" i="8" s="1"/>
  <c r="L3161" i="8" s="1"/>
  <c r="H3161" i="8" a="1"/>
  <c r="H3161" i="8" s="1"/>
  <c r="J3161" i="8" a="1"/>
  <c r="J3161" i="8" s="1"/>
  <c r="N3161" i="8"/>
  <c r="G3162" i="8" a="1"/>
  <c r="G3162" i="8" s="1"/>
  <c r="H3162" i="8" a="1"/>
  <c r="H3162" i="8"/>
  <c r="J3162" i="8" a="1"/>
  <c r="J3162" i="8"/>
  <c r="M3162" i="8"/>
  <c r="N3162" i="8"/>
  <c r="O3162" i="8" a="1"/>
  <c r="O3162" i="8" s="1"/>
  <c r="G3163" i="8" a="1"/>
  <c r="G3163" i="8" s="1"/>
  <c r="I3163" i="8" s="1" a="1"/>
  <c r="I3163" i="8" s="1"/>
  <c r="K3163" i="8" s="1"/>
  <c r="H3163" i="8" a="1"/>
  <c r="H3163" i="8"/>
  <c r="J3163" i="8" a="1"/>
  <c r="J3163" i="8" s="1"/>
  <c r="N3163" i="8" s="1"/>
  <c r="G3164" i="8" a="1"/>
  <c r="G3164" i="8"/>
  <c r="L3164" i="8" s="1"/>
  <c r="H3164" i="8" a="1"/>
  <c r="H3164" i="8"/>
  <c r="O3164" i="8" s="1" a="1"/>
  <c r="O3164" i="8" s="1"/>
  <c r="I3164" i="8" a="1"/>
  <c r="I3164" i="8" s="1"/>
  <c r="K3164" i="8" s="1"/>
  <c r="J3164" i="8" a="1"/>
  <c r="J3164" i="8" s="1"/>
  <c r="N3164" i="8" s="1"/>
  <c r="M3164" i="8"/>
  <c r="G3165" i="8" a="1"/>
  <c r="G3165" i="8" s="1"/>
  <c r="I3165" i="8" s="1" a="1"/>
  <c r="I3165" i="8" s="1"/>
  <c r="K3165" i="8" s="1"/>
  <c r="H3165" i="8" a="1"/>
  <c r="H3165" i="8" s="1"/>
  <c r="J3165" i="8" a="1"/>
  <c r="J3165" i="8" s="1"/>
  <c r="N3165" i="8" s="1"/>
  <c r="G3166" i="8" a="1"/>
  <c r="G3166" i="8" s="1"/>
  <c r="L3166" i="8" s="1"/>
  <c r="H3166" i="8" a="1"/>
  <c r="H3166" i="8" s="1"/>
  <c r="J3166" i="8" a="1"/>
  <c r="J3166" i="8" s="1"/>
  <c r="N3166" i="8" s="1"/>
  <c r="G3167" i="8" a="1"/>
  <c r="G3167" i="8" s="1"/>
  <c r="H3167" i="8" a="1"/>
  <c r="H3167" i="8" s="1"/>
  <c r="J3167" i="8" a="1"/>
  <c r="J3167" i="8"/>
  <c r="N3167" i="8" s="1"/>
  <c r="G3168" i="8" a="1"/>
  <c r="G3168" i="8" s="1"/>
  <c r="H3168" i="8" a="1"/>
  <c r="H3168" i="8" s="1"/>
  <c r="M3168" i="8" s="1"/>
  <c r="J3168" i="8" a="1"/>
  <c r="J3168" i="8"/>
  <c r="N3168" i="8" s="1"/>
  <c r="G3169" i="8" a="1"/>
  <c r="G3169" i="8" s="1"/>
  <c r="I3169" i="8" s="1" a="1"/>
  <c r="I3169" i="8" s="1"/>
  <c r="K3169" i="8" s="1"/>
  <c r="H3169" i="8" a="1"/>
  <c r="H3169" i="8" s="1"/>
  <c r="J3169" i="8" a="1"/>
  <c r="J3169" i="8" s="1"/>
  <c r="N3169" i="8" s="1"/>
  <c r="M3169" i="8"/>
  <c r="O3169" i="8" a="1"/>
  <c r="O3169" i="8" s="1"/>
  <c r="G3170" i="8" a="1"/>
  <c r="G3170" i="8" s="1"/>
  <c r="L3170" i="8" s="1"/>
  <c r="H3170" i="8" a="1"/>
  <c r="H3170" i="8" s="1"/>
  <c r="J3170" i="8" a="1"/>
  <c r="J3170" i="8" s="1"/>
  <c r="N3170" i="8" s="1"/>
  <c r="G3171" i="8" a="1"/>
  <c r="G3171" i="8" s="1"/>
  <c r="L3171" i="8" s="1"/>
  <c r="H3171" i="8" a="1"/>
  <c r="H3171" i="8"/>
  <c r="J3171" i="8" a="1"/>
  <c r="J3171" i="8" s="1"/>
  <c r="N3171" i="8" s="1"/>
  <c r="G3172" i="8" a="1"/>
  <c r="G3172" i="8" s="1"/>
  <c r="H3172" i="8" a="1"/>
  <c r="H3172" i="8" s="1"/>
  <c r="J3172" i="8" a="1"/>
  <c r="J3172" i="8" s="1"/>
  <c r="N3172" i="8" s="1"/>
  <c r="G3173" i="8" a="1"/>
  <c r="G3173" i="8"/>
  <c r="I3173" i="8" s="1" a="1"/>
  <c r="I3173" i="8" s="1"/>
  <c r="K3173" i="8" s="1"/>
  <c r="H3173" i="8" a="1"/>
  <c r="H3173" i="8"/>
  <c r="O3173" i="8" s="1" a="1"/>
  <c r="O3173" i="8" s="1"/>
  <c r="J3173" i="8" a="1"/>
  <c r="J3173" i="8"/>
  <c r="M3173" i="8"/>
  <c r="N3173" i="8"/>
  <c r="G3174" i="8" a="1"/>
  <c r="G3174" i="8" s="1"/>
  <c r="I3174" i="8" s="1" a="1"/>
  <c r="I3174" i="8" s="1"/>
  <c r="K3174" i="8" s="1"/>
  <c r="H3174" i="8" a="1"/>
  <c r="H3174" i="8"/>
  <c r="J3174" i="8" a="1"/>
  <c r="J3174" i="8" s="1"/>
  <c r="N3174" i="8" s="1"/>
  <c r="G3175" i="8" a="1"/>
  <c r="G3175" i="8" s="1"/>
  <c r="H3175" i="8" a="1"/>
  <c r="H3175" i="8"/>
  <c r="J3175" i="8" a="1"/>
  <c r="J3175" i="8" s="1"/>
  <c r="N3175" i="8" s="1"/>
  <c r="G3176" i="8" a="1"/>
  <c r="G3176" i="8"/>
  <c r="I3176" i="8" s="1" a="1"/>
  <c r="H3176" i="8" a="1"/>
  <c r="H3176" i="8" s="1"/>
  <c r="I3176" i="8"/>
  <c r="K3176" i="8" s="1"/>
  <c r="J3176" i="8" a="1"/>
  <c r="J3176" i="8" s="1"/>
  <c r="N3176" i="8" s="1"/>
  <c r="G3177" i="8" a="1"/>
  <c r="G3177" i="8" s="1"/>
  <c r="L3177" i="8" s="1"/>
  <c r="H3177" i="8" a="1"/>
  <c r="H3177" i="8" s="1"/>
  <c r="J3177" i="8" a="1"/>
  <c r="J3177" i="8" s="1"/>
  <c r="N3177" i="8" s="1"/>
  <c r="G3178" i="8" a="1"/>
  <c r="G3178" i="8" s="1"/>
  <c r="H3178" i="8" a="1"/>
  <c r="H3178" i="8" s="1"/>
  <c r="J3178" i="8" a="1"/>
  <c r="J3178" i="8" s="1"/>
  <c r="N3178" i="8" s="1"/>
  <c r="G3179" i="8" a="1"/>
  <c r="G3179" i="8" s="1"/>
  <c r="H3179" i="8" a="1"/>
  <c r="H3179" i="8" s="1"/>
  <c r="M3179" i="8" s="1"/>
  <c r="J3179" i="8" a="1"/>
  <c r="J3179" i="8" s="1"/>
  <c r="N3179" i="8" s="1"/>
  <c r="O3179" i="8" a="1"/>
  <c r="O3179" i="8" s="1"/>
  <c r="G3180" i="8" a="1"/>
  <c r="G3180" i="8"/>
  <c r="I3180" i="8" s="1" a="1"/>
  <c r="I3180" i="8" s="1"/>
  <c r="K3180" i="8" s="1"/>
  <c r="H3180" i="8" a="1"/>
  <c r="H3180" i="8" s="1"/>
  <c r="M3180" i="8" s="1"/>
  <c r="J3180" i="8" a="1"/>
  <c r="J3180" i="8" s="1"/>
  <c r="N3180" i="8" s="1"/>
  <c r="L3180" i="8"/>
  <c r="G3181" i="8" a="1"/>
  <c r="G3181" i="8" s="1"/>
  <c r="H3181" i="8" a="1"/>
  <c r="H3181" i="8" s="1"/>
  <c r="J3181" i="8" a="1"/>
  <c r="J3181" i="8" s="1"/>
  <c r="N3181" i="8" s="1"/>
  <c r="G3182" i="8" a="1"/>
  <c r="G3182" i="8" s="1"/>
  <c r="I3182" i="8" s="1" a="1"/>
  <c r="I3182" i="8" s="1"/>
  <c r="K3182" i="8" s="1"/>
  <c r="H3182" i="8" a="1"/>
  <c r="H3182" i="8" s="1"/>
  <c r="J3182" i="8" a="1"/>
  <c r="J3182" i="8" s="1"/>
  <c r="N3182" i="8" s="1"/>
  <c r="G3183" i="8" a="1"/>
  <c r="G3183" i="8" s="1"/>
  <c r="I3183" i="8" s="1" a="1"/>
  <c r="I3183" i="8" s="1"/>
  <c r="K3183" i="8" s="1"/>
  <c r="H3183" i="8" a="1"/>
  <c r="H3183" i="8" s="1"/>
  <c r="M3183" i="8" s="1"/>
  <c r="J3183" i="8" a="1"/>
  <c r="J3183" i="8" s="1"/>
  <c r="N3183" i="8" s="1"/>
  <c r="O3183" i="8" a="1"/>
  <c r="O3183" i="8" s="1"/>
  <c r="G3184" i="8" a="1"/>
  <c r="G3184" i="8"/>
  <c r="L3184" i="8" s="1"/>
  <c r="H3184" i="8" a="1"/>
  <c r="H3184" i="8"/>
  <c r="I3184" i="8" a="1"/>
  <c r="I3184" i="8"/>
  <c r="K3184" i="8" s="1"/>
  <c r="J3184" i="8" a="1"/>
  <c r="J3184" i="8" s="1"/>
  <c r="N3184" i="8" s="1"/>
  <c r="G3185" i="8" a="1"/>
  <c r="G3185" i="8" s="1"/>
  <c r="H3185" i="8" a="1"/>
  <c r="H3185" i="8"/>
  <c r="M3185" i="8" s="1"/>
  <c r="J3185" i="8" a="1"/>
  <c r="J3185" i="8" s="1"/>
  <c r="N3185" i="8" s="1"/>
  <c r="G3186" i="8" a="1"/>
  <c r="G3186" i="8" s="1"/>
  <c r="H3186" i="8" a="1"/>
  <c r="H3186" i="8" s="1"/>
  <c r="M3186" i="8" s="1"/>
  <c r="J3186" i="8" a="1"/>
  <c r="J3186" i="8"/>
  <c r="N3186" i="8" s="1"/>
  <c r="G3187" i="8" a="1"/>
  <c r="G3187" i="8" s="1"/>
  <c r="I3187" i="8" s="1" a="1"/>
  <c r="I3187" i="8" s="1"/>
  <c r="K3187" i="8" s="1"/>
  <c r="H3187" i="8" a="1"/>
  <c r="H3187" i="8"/>
  <c r="J3187" i="8" a="1"/>
  <c r="J3187" i="8"/>
  <c r="N3187" i="8" s="1"/>
  <c r="L3187" i="8"/>
  <c r="G3188" i="8" a="1"/>
  <c r="G3188" i="8" s="1"/>
  <c r="L3188" i="8" s="1"/>
  <c r="H3188" i="8" a="1"/>
  <c r="H3188" i="8" s="1"/>
  <c r="I3188" i="8" a="1"/>
  <c r="I3188" i="8" s="1"/>
  <c r="K3188" i="8" s="1"/>
  <c r="J3188" i="8" a="1"/>
  <c r="J3188" i="8" s="1"/>
  <c r="N3188" i="8" s="1"/>
  <c r="G3189" i="8" a="1"/>
  <c r="G3189" i="8"/>
  <c r="L3189" i="8" s="1"/>
  <c r="H3189" i="8" a="1"/>
  <c r="H3189" i="8" s="1"/>
  <c r="J3189" i="8" a="1"/>
  <c r="J3189" i="8" s="1"/>
  <c r="N3189" i="8" s="1"/>
  <c r="G3190" i="8" a="1"/>
  <c r="G3190" i="8" s="1"/>
  <c r="I3190" i="8" s="1" a="1"/>
  <c r="I3190" i="8" s="1"/>
  <c r="K3190" i="8" s="1"/>
  <c r="H3190" i="8" a="1"/>
  <c r="H3190" i="8" s="1"/>
  <c r="M3190" i="8" s="1"/>
  <c r="J3190" i="8" a="1"/>
  <c r="J3190" i="8"/>
  <c r="N3190" i="8" s="1"/>
  <c r="O3190" i="8" a="1"/>
  <c r="O3190" i="8" s="1"/>
  <c r="G3191" i="8" a="1"/>
  <c r="G3191" i="8"/>
  <c r="H3191" i="8" a="1"/>
  <c r="H3191" i="8"/>
  <c r="M3191" i="8" s="1"/>
  <c r="I3191" i="8" a="1"/>
  <c r="I3191" i="8" s="1"/>
  <c r="K3191" i="8" s="1"/>
  <c r="J3191" i="8" a="1"/>
  <c r="J3191" i="8"/>
  <c r="N3191" i="8" s="1"/>
  <c r="L3191" i="8"/>
  <c r="G3192" i="8" a="1"/>
  <c r="G3192" i="8" s="1"/>
  <c r="L3192" i="8" s="1"/>
  <c r="H3192" i="8" a="1"/>
  <c r="H3192" i="8" s="1"/>
  <c r="M3192" i="8" s="1"/>
  <c r="J3192" i="8" a="1"/>
  <c r="J3192" i="8" s="1"/>
  <c r="N3192" i="8" s="1"/>
  <c r="G3193" i="8" a="1"/>
  <c r="G3193" i="8"/>
  <c r="I3193" i="8" s="1" a="1"/>
  <c r="I3193" i="8" s="1"/>
  <c r="K3193" i="8" s="1"/>
  <c r="H3193" i="8" a="1"/>
  <c r="H3193" i="8" s="1"/>
  <c r="J3193" i="8" a="1"/>
  <c r="J3193" i="8"/>
  <c r="N3193" i="8"/>
  <c r="G3194" i="8" a="1"/>
  <c r="G3194" i="8" s="1"/>
  <c r="H3194" i="8" a="1"/>
  <c r="H3194" i="8" s="1"/>
  <c r="M3194" i="8" s="1"/>
  <c r="J3194" i="8" a="1"/>
  <c r="J3194" i="8" s="1"/>
  <c r="N3194" i="8" s="1"/>
  <c r="G3195" i="8" a="1"/>
  <c r="G3195" i="8"/>
  <c r="L3195" i="8" s="1"/>
  <c r="H3195" i="8" a="1"/>
  <c r="H3195" i="8"/>
  <c r="I3195" i="8" a="1"/>
  <c r="I3195" i="8" s="1"/>
  <c r="K3195" i="8" s="1"/>
  <c r="J3195" i="8" a="1"/>
  <c r="J3195" i="8" s="1"/>
  <c r="N3195" i="8" s="1"/>
  <c r="G3196" i="8" a="1"/>
  <c r="G3196" i="8" s="1"/>
  <c r="H3196" i="8" a="1"/>
  <c r="H3196" i="8" s="1"/>
  <c r="J3196" i="8" a="1"/>
  <c r="J3196" i="8" s="1"/>
  <c r="N3196" i="8" s="1"/>
  <c r="G3197" i="8" a="1"/>
  <c r="G3197" i="8" s="1"/>
  <c r="H3197" i="8" a="1"/>
  <c r="H3197" i="8" s="1"/>
  <c r="J3197" i="8" a="1"/>
  <c r="J3197" i="8" s="1"/>
  <c r="N3197" i="8" s="1"/>
  <c r="M3197" i="8"/>
  <c r="G3198" i="8" a="1"/>
  <c r="G3198" i="8" s="1"/>
  <c r="I3198" i="8" s="1" a="1"/>
  <c r="I3198" i="8" s="1"/>
  <c r="K3198" i="8" s="1"/>
  <c r="H3198" i="8" a="1"/>
  <c r="H3198" i="8" s="1"/>
  <c r="M3198" i="8" s="1"/>
  <c r="J3198" i="8" a="1"/>
  <c r="J3198" i="8"/>
  <c r="N3198" i="8" s="1"/>
  <c r="G3199" i="8" a="1"/>
  <c r="G3199" i="8" s="1"/>
  <c r="H3199" i="8" a="1"/>
  <c r="H3199" i="8" s="1"/>
  <c r="J3199" i="8" a="1"/>
  <c r="J3199" i="8"/>
  <c r="N3199" i="8" s="1"/>
  <c r="G3200" i="8" a="1"/>
  <c r="G3200" i="8" s="1"/>
  <c r="H3200" i="8" a="1"/>
  <c r="H3200" i="8" s="1"/>
  <c r="J3200" i="8" a="1"/>
  <c r="J3200" i="8" s="1"/>
  <c r="N3200" i="8"/>
  <c r="G3201" i="8" a="1"/>
  <c r="G3201" i="8" s="1"/>
  <c r="H3201" i="8" a="1"/>
  <c r="H3201" i="8" s="1"/>
  <c r="M3201" i="8" s="1"/>
  <c r="J3201" i="8" a="1"/>
  <c r="J3201" i="8"/>
  <c r="N3201" i="8" s="1"/>
  <c r="G3202" i="8" a="1"/>
  <c r="G3202" i="8" s="1"/>
  <c r="H3202" i="8" a="1"/>
  <c r="H3202" i="8"/>
  <c r="M3202" i="8" s="1"/>
  <c r="J3202" i="8" a="1"/>
  <c r="J3202" i="8" s="1"/>
  <c r="N3202" i="8" s="1"/>
  <c r="G3203" i="8" a="1"/>
  <c r="G3203" i="8" s="1"/>
  <c r="L3203" i="8" s="1"/>
  <c r="H3203" i="8" a="1"/>
  <c r="H3203" i="8" s="1"/>
  <c r="J3203" i="8" a="1"/>
  <c r="J3203" i="8" s="1"/>
  <c r="N3203" i="8" s="1"/>
  <c r="G3204" i="8" a="1"/>
  <c r="G3204" i="8" s="1"/>
  <c r="H3204" i="8" a="1"/>
  <c r="H3204" i="8" s="1"/>
  <c r="M3204" i="8" s="1"/>
  <c r="J3204" i="8" a="1"/>
  <c r="J3204" i="8" s="1"/>
  <c r="N3204" i="8" s="1"/>
  <c r="G3205" i="8" a="1"/>
  <c r="G3205" i="8" s="1"/>
  <c r="I3205" i="8" s="1" a="1"/>
  <c r="I3205" i="8" s="1"/>
  <c r="H3205" i="8" a="1"/>
  <c r="H3205" i="8"/>
  <c r="M3205" i="8" s="1"/>
  <c r="J3205" i="8" a="1"/>
  <c r="J3205" i="8" s="1"/>
  <c r="N3205" i="8" s="1"/>
  <c r="K3205" i="8"/>
  <c r="L3205" i="8"/>
  <c r="G3206" i="8" a="1"/>
  <c r="G3206" i="8"/>
  <c r="H3206" i="8" a="1"/>
  <c r="H3206" i="8" s="1"/>
  <c r="J3206" i="8" a="1"/>
  <c r="J3206" i="8" s="1"/>
  <c r="N3206" i="8" s="1"/>
  <c r="G3207" i="8" a="1"/>
  <c r="G3207" i="8" s="1"/>
  <c r="H3207" i="8" a="1"/>
  <c r="H3207" i="8" s="1"/>
  <c r="M3207" i="8" s="1"/>
  <c r="J3207" i="8" a="1"/>
  <c r="J3207" i="8" s="1"/>
  <c r="N3207" i="8" s="1"/>
  <c r="G3208" i="8" a="1"/>
  <c r="G3208" i="8" s="1"/>
  <c r="H3208" i="8" a="1"/>
  <c r="H3208" i="8" s="1"/>
  <c r="J3208" i="8" a="1"/>
  <c r="J3208" i="8" s="1"/>
  <c r="N3208" i="8" s="1"/>
  <c r="M3208" i="8"/>
  <c r="G3209" i="8" a="1"/>
  <c r="G3209" i="8" s="1"/>
  <c r="I3209" i="8" s="1" a="1"/>
  <c r="I3209" i="8" s="1"/>
  <c r="K3209" i="8" s="1"/>
  <c r="H3209" i="8" a="1"/>
  <c r="H3209" i="8"/>
  <c r="M3209" i="8" s="1"/>
  <c r="J3209" i="8" a="1"/>
  <c r="J3209" i="8" s="1"/>
  <c r="N3209" i="8" s="1"/>
  <c r="L3209" i="8"/>
  <c r="G3210" i="8" a="1"/>
  <c r="G3210" i="8"/>
  <c r="L3210" i="8" s="1"/>
  <c r="H3210" i="8" a="1"/>
  <c r="H3210" i="8" s="1"/>
  <c r="J3210" i="8" a="1"/>
  <c r="J3210" i="8" s="1"/>
  <c r="N3210" i="8" s="1"/>
  <c r="G3211" i="8" a="1"/>
  <c r="G3211" i="8" s="1"/>
  <c r="H3211" i="8" a="1"/>
  <c r="H3211" i="8" s="1"/>
  <c r="M3211" i="8" s="1"/>
  <c r="J3211" i="8" a="1"/>
  <c r="J3211" i="8" s="1"/>
  <c r="N3211" i="8" s="1"/>
  <c r="G3212" i="8" a="1"/>
  <c r="G3212" i="8" s="1"/>
  <c r="H3212" i="8" a="1"/>
  <c r="H3212" i="8" s="1"/>
  <c r="M3212" i="8" s="1"/>
  <c r="J3212" i="8" a="1"/>
  <c r="J3212" i="8"/>
  <c r="N3212" i="8" s="1"/>
  <c r="G3213" i="8" a="1"/>
  <c r="G3213" i="8" s="1"/>
  <c r="H3213" i="8" a="1"/>
  <c r="H3213" i="8"/>
  <c r="M3213" i="8" s="1"/>
  <c r="J3213" i="8" a="1"/>
  <c r="J3213" i="8" s="1"/>
  <c r="N3213" i="8" s="1"/>
  <c r="G3214" i="8" a="1"/>
  <c r="G3214" i="8" s="1"/>
  <c r="L3214" i="8" s="1"/>
  <c r="H3214" i="8" a="1"/>
  <c r="H3214" i="8" s="1"/>
  <c r="I3214" i="8" a="1"/>
  <c r="I3214" i="8"/>
  <c r="K3214" i="8" s="1"/>
  <c r="J3214" i="8" a="1"/>
  <c r="J3214" i="8" s="1"/>
  <c r="N3214" i="8" s="1"/>
  <c r="G3215" i="8" a="1"/>
  <c r="G3215" i="8"/>
  <c r="H3215" i="8" a="1"/>
  <c r="H3215" i="8" s="1"/>
  <c r="J3215" i="8" a="1"/>
  <c r="J3215" i="8" s="1"/>
  <c r="N3215" i="8" s="1"/>
  <c r="M3215" i="8"/>
  <c r="G3216" i="8" a="1"/>
  <c r="G3216" i="8" s="1"/>
  <c r="H3216" i="8" a="1"/>
  <c r="H3216" i="8" s="1"/>
  <c r="M3216" i="8" s="1"/>
  <c r="J3216" i="8" a="1"/>
  <c r="J3216" i="8" s="1"/>
  <c r="N3216" i="8" s="1"/>
  <c r="G3217" i="8" a="1"/>
  <c r="G3217" i="8"/>
  <c r="L3217" i="8" s="1"/>
  <c r="H3217" i="8" a="1"/>
  <c r="H3217" i="8" s="1"/>
  <c r="I3217" i="8" a="1"/>
  <c r="I3217" i="8" s="1"/>
  <c r="K3217" i="8" s="1"/>
  <c r="J3217" i="8" a="1"/>
  <c r="J3217" i="8" s="1"/>
  <c r="N3217" i="8" s="1"/>
  <c r="G3218" i="8" a="1"/>
  <c r="G3218" i="8" s="1"/>
  <c r="L3218" i="8" s="1"/>
  <c r="H3218" i="8" a="1"/>
  <c r="H3218" i="8" s="1"/>
  <c r="J3218" i="8" a="1"/>
  <c r="J3218" i="8" s="1"/>
  <c r="N3218" i="8" s="1"/>
  <c r="G3219" i="8" a="1"/>
  <c r="G3219" i="8"/>
  <c r="I3219" i="8" s="1" a="1"/>
  <c r="I3219" i="8" s="1"/>
  <c r="K3219" i="8" s="1"/>
  <c r="H3219" i="8" a="1"/>
  <c r="H3219" i="8" s="1"/>
  <c r="M3219" i="8" s="1"/>
  <c r="J3219" i="8" a="1"/>
  <c r="J3219" i="8" s="1"/>
  <c r="N3219" i="8" s="1"/>
  <c r="G3220" i="8" a="1"/>
  <c r="G3220" i="8" s="1"/>
  <c r="I3220" i="8" s="1" a="1"/>
  <c r="I3220" i="8" s="1"/>
  <c r="K3220" i="8" s="1"/>
  <c r="H3220" i="8" a="1"/>
  <c r="H3220" i="8"/>
  <c r="M3220" i="8" s="1"/>
  <c r="J3220" i="8" a="1"/>
  <c r="J3220" i="8" s="1"/>
  <c r="N3220" i="8" s="1"/>
  <c r="G3221" i="8" a="1"/>
  <c r="G3221" i="8"/>
  <c r="L3221" i="8" s="1"/>
  <c r="H3221" i="8" a="1"/>
  <c r="H3221" i="8" s="1"/>
  <c r="I3221" i="8" a="1"/>
  <c r="I3221" i="8" s="1"/>
  <c r="K3221" i="8" s="1"/>
  <c r="J3221" i="8" a="1"/>
  <c r="J3221" i="8"/>
  <c r="N3221" i="8" s="1"/>
  <c r="G3222" i="8" a="1"/>
  <c r="G3222" i="8"/>
  <c r="L3222" i="8" s="1"/>
  <c r="H3222" i="8" a="1"/>
  <c r="H3222" i="8" s="1"/>
  <c r="J3222" i="8" a="1"/>
  <c r="J3222" i="8"/>
  <c r="N3222" i="8" s="1"/>
  <c r="G3223" i="8" a="1"/>
  <c r="G3223" i="8" s="1"/>
  <c r="I3223" i="8" s="1" a="1"/>
  <c r="I3223" i="8" s="1"/>
  <c r="K3223" i="8" s="1"/>
  <c r="H3223" i="8" a="1"/>
  <c r="H3223" i="8" s="1"/>
  <c r="O3223" i="8" s="1" a="1"/>
  <c r="O3223" i="8" s="1"/>
  <c r="J3223" i="8" a="1"/>
  <c r="J3223" i="8"/>
  <c r="N3223" i="8" s="1"/>
  <c r="G3224" i="8" a="1"/>
  <c r="G3224" i="8" s="1"/>
  <c r="H3224" i="8" a="1"/>
  <c r="H3224" i="8" s="1"/>
  <c r="M3224" i="8" s="1"/>
  <c r="J3224" i="8" a="1"/>
  <c r="J3224" i="8"/>
  <c r="N3224" i="8" s="1"/>
  <c r="G3225" i="8" a="1"/>
  <c r="G3225" i="8" s="1"/>
  <c r="L3225" i="8" s="1"/>
  <c r="H3225" i="8" a="1"/>
  <c r="H3225" i="8" s="1"/>
  <c r="M3225" i="8" s="1"/>
  <c r="I3225" i="8" a="1"/>
  <c r="I3225" i="8" s="1"/>
  <c r="K3225" i="8" s="1"/>
  <c r="J3225" i="8" a="1"/>
  <c r="J3225" i="8" s="1"/>
  <c r="N3225" i="8" s="1"/>
  <c r="G3226" i="8" a="1"/>
  <c r="G3226" i="8" s="1"/>
  <c r="H3226" i="8" a="1"/>
  <c r="H3226" i="8" s="1"/>
  <c r="J3226" i="8" a="1"/>
  <c r="J3226" i="8"/>
  <c r="N3226" i="8" s="1"/>
  <c r="G3227" i="8" a="1"/>
  <c r="G3227" i="8" s="1"/>
  <c r="I3227" i="8" s="1" a="1"/>
  <c r="I3227" i="8" s="1"/>
  <c r="K3227" i="8" s="1"/>
  <c r="H3227" i="8" a="1"/>
  <c r="H3227" i="8"/>
  <c r="J3227" i="8" a="1"/>
  <c r="J3227" i="8"/>
  <c r="N3227" i="8" s="1"/>
  <c r="G3228" i="8" a="1"/>
  <c r="G3228" i="8" s="1"/>
  <c r="H3228" i="8" a="1"/>
  <c r="H3228" i="8" s="1"/>
  <c r="J3228" i="8" a="1"/>
  <c r="J3228" i="8" s="1"/>
  <c r="N3228" i="8" s="1"/>
  <c r="G3229" i="8" a="1"/>
  <c r="G3229" i="8" s="1"/>
  <c r="H3229" i="8" a="1"/>
  <c r="H3229" i="8" s="1"/>
  <c r="J3229" i="8" a="1"/>
  <c r="J3229" i="8" s="1"/>
  <c r="N3229" i="8" s="1"/>
  <c r="G3230" i="8" a="1"/>
  <c r="G3230" i="8" s="1"/>
  <c r="H3230" i="8" a="1"/>
  <c r="H3230" i="8" s="1"/>
  <c r="M3230" i="8" s="1"/>
  <c r="J3230" i="8" a="1"/>
  <c r="J3230" i="8" s="1"/>
  <c r="N3230" i="8" s="1"/>
  <c r="O3230" i="8" a="1"/>
  <c r="O3230" i="8" s="1"/>
  <c r="G3231" i="8" a="1"/>
  <c r="G3231" i="8" s="1"/>
  <c r="H3231" i="8" a="1"/>
  <c r="H3231" i="8"/>
  <c r="O3231" i="8" s="1" a="1"/>
  <c r="O3231" i="8" s="1"/>
  <c r="J3231" i="8" a="1"/>
  <c r="J3231" i="8"/>
  <c r="N3231" i="8" s="1"/>
  <c r="M3231" i="8"/>
  <c r="G3232" i="8" a="1"/>
  <c r="G3232" i="8" s="1"/>
  <c r="H3232" i="8" a="1"/>
  <c r="H3232" i="8" s="1"/>
  <c r="J3232" i="8" a="1"/>
  <c r="J3232" i="8" s="1"/>
  <c r="N3232" i="8" s="1"/>
  <c r="G3233" i="8" a="1"/>
  <c r="G3233" i="8" s="1"/>
  <c r="L3233" i="8" s="1"/>
  <c r="H3233" i="8" a="1"/>
  <c r="H3233" i="8" s="1"/>
  <c r="J3233" i="8" a="1"/>
  <c r="J3233" i="8"/>
  <c r="N3233" i="8" s="1"/>
  <c r="G3234" i="8" a="1"/>
  <c r="G3234" i="8" s="1"/>
  <c r="H3234" i="8" a="1"/>
  <c r="H3234" i="8" s="1"/>
  <c r="J3234" i="8" a="1"/>
  <c r="J3234" i="8" s="1"/>
  <c r="N3234" i="8" s="1"/>
  <c r="G3235" i="8" a="1"/>
  <c r="G3235" i="8" s="1"/>
  <c r="L3235" i="8" s="1"/>
  <c r="H3235" i="8" a="1"/>
  <c r="H3235" i="8" s="1"/>
  <c r="O3235" i="8" s="1" a="1"/>
  <c r="O3235" i="8" s="1"/>
  <c r="J3235" i="8" a="1"/>
  <c r="J3235" i="8" s="1"/>
  <c r="N3235" i="8" s="1"/>
  <c r="G3236" i="8" a="1"/>
  <c r="G3236" i="8"/>
  <c r="H3236" i="8" a="1"/>
  <c r="H3236" i="8" s="1"/>
  <c r="J3236" i="8" a="1"/>
  <c r="J3236" i="8" s="1"/>
  <c r="N3236" i="8" s="1"/>
  <c r="G3237" i="8" a="1"/>
  <c r="G3237" i="8"/>
  <c r="I3237" i="8" s="1" a="1"/>
  <c r="I3237" i="8" s="1"/>
  <c r="K3237" i="8" s="1"/>
  <c r="H3237" i="8" a="1"/>
  <c r="H3237" i="8" s="1"/>
  <c r="O3237" i="8" s="1" a="1"/>
  <c r="O3237" i="8" s="1"/>
  <c r="J3237" i="8" a="1"/>
  <c r="J3237" i="8"/>
  <c r="N3237" i="8" s="1"/>
  <c r="G3238" i="8" a="1"/>
  <c r="G3238" i="8" s="1"/>
  <c r="I3238" i="8" s="1" a="1"/>
  <c r="I3238" i="8" s="1"/>
  <c r="H3238" i="8" a="1"/>
  <c r="H3238" i="8"/>
  <c r="J3238" i="8" a="1"/>
  <c r="J3238" i="8" s="1"/>
  <c r="N3238" i="8" s="1"/>
  <c r="K3238" i="8"/>
  <c r="L3238" i="8"/>
  <c r="M3238" i="8"/>
  <c r="O3238" i="8" a="1"/>
  <c r="O3238" i="8" s="1"/>
  <c r="G3239" i="8" a="1"/>
  <c r="G3239" i="8" s="1"/>
  <c r="H3239" i="8" a="1"/>
  <c r="H3239" i="8"/>
  <c r="J3239" i="8" a="1"/>
  <c r="J3239" i="8" s="1"/>
  <c r="N3239" i="8" s="1"/>
  <c r="G3240" i="8" a="1"/>
  <c r="G3240" i="8" s="1"/>
  <c r="H3240" i="8" a="1"/>
  <c r="H3240" i="8" s="1"/>
  <c r="J3240" i="8" a="1"/>
  <c r="J3240" i="8" s="1"/>
  <c r="N3240" i="8"/>
  <c r="G3241" i="8" a="1"/>
  <c r="G3241" i="8" s="1"/>
  <c r="I3241" i="8" s="1" a="1"/>
  <c r="I3241" i="8" s="1"/>
  <c r="K3241" i="8" s="1"/>
  <c r="H3241" i="8" a="1"/>
  <c r="H3241" i="8" s="1"/>
  <c r="M3241" i="8" s="1"/>
  <c r="J3241" i="8" a="1"/>
  <c r="J3241" i="8"/>
  <c r="N3241" i="8" s="1"/>
  <c r="G3242" i="8" a="1"/>
  <c r="G3242" i="8" s="1"/>
  <c r="H3242" i="8" a="1"/>
  <c r="H3242" i="8" s="1"/>
  <c r="O3242" i="8" s="1" a="1"/>
  <c r="O3242" i="8" s="1"/>
  <c r="J3242" i="8" a="1"/>
  <c r="J3242" i="8" s="1"/>
  <c r="N3242" i="8" s="1"/>
  <c r="G3243" i="8" a="1"/>
  <c r="G3243" i="8"/>
  <c r="L3243" i="8" s="1"/>
  <c r="H3243" i="8" a="1"/>
  <c r="H3243" i="8"/>
  <c r="J3243" i="8" a="1"/>
  <c r="J3243" i="8" s="1"/>
  <c r="N3243" i="8" s="1"/>
  <c r="G3244" i="8" a="1"/>
  <c r="G3244" i="8" s="1"/>
  <c r="H3244" i="8" a="1"/>
  <c r="H3244" i="8"/>
  <c r="J3244" i="8" a="1"/>
  <c r="J3244" i="8"/>
  <c r="N3244" i="8" s="1"/>
  <c r="G3245" i="8" a="1"/>
  <c r="G3245" i="8" s="1"/>
  <c r="H3245" i="8" a="1"/>
  <c r="H3245" i="8" s="1"/>
  <c r="M3245" i="8" s="1"/>
  <c r="J3245" i="8" a="1"/>
  <c r="J3245" i="8"/>
  <c r="N3245" i="8" s="1"/>
  <c r="G3246" i="8" a="1"/>
  <c r="G3246" i="8" s="1"/>
  <c r="H3246" i="8" a="1"/>
  <c r="H3246" i="8" s="1"/>
  <c r="O3246" i="8" s="1" a="1"/>
  <c r="O3246" i="8" s="1"/>
  <c r="J3246" i="8" a="1"/>
  <c r="J3246" i="8" s="1"/>
  <c r="N3246" i="8" s="1"/>
  <c r="M3246" i="8"/>
  <c r="G3247" i="8" a="1"/>
  <c r="G3247" i="8"/>
  <c r="L3247" i="8" s="1"/>
  <c r="H3247" i="8" a="1"/>
  <c r="H3247" i="8" s="1"/>
  <c r="J3247" i="8" a="1"/>
  <c r="J3247" i="8" s="1"/>
  <c r="N3247" i="8" s="1"/>
  <c r="G3248" i="8" a="1"/>
  <c r="G3248" i="8" s="1"/>
  <c r="I3248" i="8" s="1" a="1"/>
  <c r="I3248" i="8" s="1"/>
  <c r="K3248" i="8" s="1"/>
  <c r="H3248" i="8" a="1"/>
  <c r="H3248" i="8" s="1"/>
  <c r="J3248" i="8" a="1"/>
  <c r="J3248" i="8"/>
  <c r="N3248" i="8" s="1"/>
  <c r="G3249" i="8" a="1"/>
  <c r="G3249" i="8" s="1"/>
  <c r="I3249" i="8" s="1" a="1"/>
  <c r="I3249" i="8" s="1"/>
  <c r="H3249" i="8" a="1"/>
  <c r="H3249" i="8" s="1"/>
  <c r="J3249" i="8" a="1"/>
  <c r="J3249" i="8" s="1"/>
  <c r="N3249" i="8" s="1"/>
  <c r="K3249" i="8"/>
  <c r="L3249" i="8"/>
  <c r="G3250" i="8" a="1"/>
  <c r="G3250" i="8" s="1"/>
  <c r="I3250" i="8" s="1" a="1"/>
  <c r="I3250" i="8" s="1"/>
  <c r="K3250" i="8" s="1"/>
  <c r="H3250" i="8" a="1"/>
  <c r="H3250" i="8" s="1"/>
  <c r="J3250" i="8" a="1"/>
  <c r="J3250" i="8" s="1"/>
  <c r="N3250" i="8" s="1"/>
  <c r="L3250" i="8"/>
  <c r="G3251" i="8" a="1"/>
  <c r="G3251" i="8" s="1"/>
  <c r="H3251" i="8" a="1"/>
  <c r="H3251" i="8" s="1"/>
  <c r="J3251" i="8" a="1"/>
  <c r="J3251" i="8" s="1"/>
  <c r="N3251" i="8" s="1"/>
  <c r="G3252" i="8" a="1"/>
  <c r="G3252" i="8" s="1"/>
  <c r="I3252" i="8" s="1" a="1"/>
  <c r="I3252" i="8" s="1"/>
  <c r="K3252" i="8" s="1"/>
  <c r="H3252" i="8" a="1"/>
  <c r="H3252" i="8" s="1"/>
  <c r="J3252" i="8" a="1"/>
  <c r="J3252" i="8" s="1"/>
  <c r="N3252" i="8" s="1"/>
  <c r="M3252" i="8"/>
  <c r="O3252" i="8" a="1"/>
  <c r="O3252" i="8" s="1"/>
  <c r="G3253" i="8" a="1"/>
  <c r="G3253" i="8" s="1"/>
  <c r="I3253" i="8" s="1" a="1"/>
  <c r="I3253" i="8" s="1"/>
  <c r="K3253" i="8" s="1"/>
  <c r="H3253" i="8" a="1"/>
  <c r="H3253" i="8" s="1"/>
  <c r="J3253" i="8" a="1"/>
  <c r="J3253" i="8"/>
  <c r="N3253" i="8" s="1"/>
  <c r="G3254" i="8" a="1"/>
  <c r="G3254" i="8" s="1"/>
  <c r="L3254" i="8" s="1"/>
  <c r="H3254" i="8" a="1"/>
  <c r="H3254" i="8" s="1"/>
  <c r="J3254" i="8" a="1"/>
  <c r="J3254" i="8" s="1"/>
  <c r="N3254" i="8" s="1"/>
  <c r="G3255" i="8" a="1"/>
  <c r="G3255" i="8" s="1"/>
  <c r="H3255" i="8" a="1"/>
  <c r="H3255" i="8" s="1"/>
  <c r="J3255" i="8" a="1"/>
  <c r="J3255" i="8" s="1"/>
  <c r="N3255" i="8" s="1"/>
  <c r="G3256" i="8" a="1"/>
  <c r="G3256" i="8" s="1"/>
  <c r="H3256" i="8" a="1"/>
  <c r="H3256" i="8" s="1"/>
  <c r="J3256" i="8" a="1"/>
  <c r="J3256" i="8" s="1"/>
  <c r="N3256" i="8" s="1"/>
  <c r="G3257" i="8" a="1"/>
  <c r="G3257" i="8" s="1"/>
  <c r="L3257" i="8" s="1"/>
  <c r="H3257" i="8" a="1"/>
  <c r="H3257" i="8" s="1"/>
  <c r="O3257" i="8" s="1" a="1"/>
  <c r="O3257" i="8" s="1"/>
  <c r="I3257" i="8" a="1"/>
  <c r="I3257" i="8" s="1"/>
  <c r="K3257" i="8" s="1"/>
  <c r="J3257" i="8" a="1"/>
  <c r="J3257" i="8" s="1"/>
  <c r="N3257" i="8" s="1"/>
  <c r="G3258" i="8" a="1"/>
  <c r="G3258" i="8"/>
  <c r="H3258" i="8" a="1"/>
  <c r="H3258" i="8" s="1"/>
  <c r="J3258" i="8" a="1"/>
  <c r="J3258" i="8" s="1"/>
  <c r="N3258" i="8" s="1"/>
  <c r="G3259" i="8" a="1"/>
  <c r="G3259" i="8"/>
  <c r="I3259" i="8" s="1" a="1"/>
  <c r="I3259" i="8" s="1"/>
  <c r="K3259" i="8" s="1"/>
  <c r="H3259" i="8" a="1"/>
  <c r="H3259" i="8" s="1"/>
  <c r="J3259" i="8" a="1"/>
  <c r="J3259" i="8"/>
  <c r="N3259" i="8" s="1"/>
  <c r="G3260" i="8" a="1"/>
  <c r="G3260" i="8" s="1"/>
  <c r="I3260" i="8" s="1" a="1"/>
  <c r="I3260" i="8" s="1"/>
  <c r="K3260" i="8" s="1"/>
  <c r="H3260" i="8" a="1"/>
  <c r="H3260" i="8"/>
  <c r="J3260" i="8" a="1"/>
  <c r="J3260" i="8" s="1"/>
  <c r="N3260" i="8" s="1"/>
  <c r="M3260" i="8"/>
  <c r="O3260" i="8" a="1"/>
  <c r="O3260" i="8" s="1"/>
  <c r="G3261" i="8" a="1"/>
  <c r="G3261" i="8" s="1"/>
  <c r="H3261" i="8" a="1"/>
  <c r="H3261" i="8"/>
  <c r="J3261" i="8" a="1"/>
  <c r="J3261" i="8" s="1"/>
  <c r="N3261" i="8" s="1"/>
  <c r="G3262" i="8" a="1"/>
  <c r="G3262" i="8" s="1"/>
  <c r="H3262" i="8" a="1"/>
  <c r="H3262" i="8" s="1"/>
  <c r="J3262" i="8" a="1"/>
  <c r="J3262" i="8" s="1"/>
  <c r="N3262" i="8"/>
  <c r="G3263" i="8" a="1"/>
  <c r="G3263" i="8" s="1"/>
  <c r="I3263" i="8" s="1" a="1"/>
  <c r="I3263" i="8" s="1"/>
  <c r="K3263" i="8" s="1"/>
  <c r="H3263" i="8" a="1"/>
  <c r="H3263" i="8" s="1"/>
  <c r="J3263" i="8" a="1"/>
  <c r="J3263" i="8" s="1"/>
  <c r="N3263" i="8" s="1"/>
  <c r="M3263" i="8"/>
  <c r="O3263" i="8" a="1"/>
  <c r="O3263" i="8" s="1"/>
  <c r="G3264" i="8" a="1"/>
  <c r="G3264" i="8" s="1"/>
  <c r="H3264" i="8" a="1"/>
  <c r="H3264" i="8" s="1"/>
  <c r="J3264" i="8" a="1"/>
  <c r="J3264" i="8"/>
  <c r="N3264" i="8" s="1"/>
  <c r="G3265" i="8" a="1"/>
  <c r="G3265" i="8"/>
  <c r="L3265" i="8" s="1"/>
  <c r="H3265" i="8" a="1"/>
  <c r="H3265" i="8" s="1"/>
  <c r="J3265" i="8" a="1"/>
  <c r="J3265" i="8"/>
  <c r="N3265" i="8" s="1"/>
  <c r="G3266" i="8" a="1"/>
  <c r="G3266" i="8" s="1"/>
  <c r="H3266" i="8" a="1"/>
  <c r="H3266" i="8" s="1"/>
  <c r="M3266" i="8" s="1"/>
  <c r="J3266" i="8" a="1"/>
  <c r="J3266" i="8"/>
  <c r="N3266" i="8" s="1"/>
  <c r="O3266" i="8" a="1"/>
  <c r="O3266" i="8" s="1"/>
  <c r="G3267" i="8" a="1"/>
  <c r="G3267" i="8"/>
  <c r="H3267" i="8" a="1"/>
  <c r="H3267" i="8" s="1"/>
  <c r="M3267" i="8" s="1"/>
  <c r="J3267" i="8" a="1"/>
  <c r="J3267" i="8"/>
  <c r="N3267" i="8" s="1"/>
  <c r="G3268" i="8" a="1"/>
  <c r="G3268" i="8" s="1"/>
  <c r="I3268" i="8" s="1" a="1"/>
  <c r="I3268" i="8" s="1"/>
  <c r="K3268" i="8" s="1"/>
  <c r="H3268" i="8" a="1"/>
  <c r="H3268" i="8" s="1"/>
  <c r="J3268" i="8" a="1"/>
  <c r="J3268" i="8"/>
  <c r="N3268" i="8" s="1"/>
  <c r="L3268" i="8"/>
  <c r="G3269" i="8" a="1"/>
  <c r="G3269" i="8" s="1"/>
  <c r="H3269" i="8" a="1"/>
  <c r="H3269" i="8" s="1"/>
  <c r="J3269" i="8" a="1"/>
  <c r="J3269" i="8" s="1"/>
  <c r="N3269" i="8" s="1"/>
  <c r="G3270" i="8" a="1"/>
  <c r="G3270" i="8" s="1"/>
  <c r="I3270" i="8" s="1" a="1"/>
  <c r="I3270" i="8" s="1"/>
  <c r="K3270" i="8" s="1"/>
  <c r="H3270" i="8" a="1"/>
  <c r="H3270" i="8" s="1"/>
  <c r="J3270" i="8" a="1"/>
  <c r="J3270" i="8" s="1"/>
  <c r="N3270" i="8" s="1"/>
  <c r="G3271" i="8" a="1"/>
  <c r="G3271" i="8" s="1"/>
  <c r="I3271" i="8" s="1" a="1"/>
  <c r="I3271" i="8" s="1"/>
  <c r="K3271" i="8" s="1"/>
  <c r="H3271" i="8" a="1"/>
  <c r="H3271" i="8"/>
  <c r="J3271" i="8" a="1"/>
  <c r="J3271" i="8"/>
  <c r="N3271" i="8" s="1"/>
  <c r="M3271" i="8"/>
  <c r="O3271" i="8" a="1"/>
  <c r="O3271" i="8" s="1"/>
  <c r="G3272" i="8" a="1"/>
  <c r="G3272" i="8" s="1"/>
  <c r="H3272" i="8" a="1"/>
  <c r="H3272" i="8" s="1"/>
  <c r="J3272" i="8" a="1"/>
  <c r="J3272" i="8" s="1"/>
  <c r="N3272" i="8" s="1"/>
  <c r="G3273" i="8" a="1"/>
  <c r="G3273" i="8" s="1"/>
  <c r="L3273" i="8" s="1"/>
  <c r="H3273" i="8" a="1"/>
  <c r="H3273" i="8" s="1"/>
  <c r="I3273" i="8" a="1"/>
  <c r="I3273" i="8" s="1"/>
  <c r="K3273" i="8" s="1"/>
  <c r="J3273" i="8" a="1"/>
  <c r="J3273" i="8" s="1"/>
  <c r="N3273" i="8" s="1"/>
  <c r="G3274" i="8" a="1"/>
  <c r="G3274" i="8" s="1"/>
  <c r="I3274" i="8" s="1" a="1"/>
  <c r="I3274" i="8" s="1"/>
  <c r="K3274" i="8" s="1"/>
  <c r="H3274" i="8" a="1"/>
  <c r="H3274" i="8" s="1"/>
  <c r="M3274" i="8" s="1"/>
  <c r="J3274" i="8" a="1"/>
  <c r="J3274" i="8" s="1"/>
  <c r="N3274" i="8" s="1"/>
  <c r="O3274" i="8" a="1"/>
  <c r="O3274" i="8" s="1"/>
  <c r="G3275" i="8" a="1"/>
  <c r="G3275" i="8" s="1"/>
  <c r="I3275" i="8" s="1" a="1"/>
  <c r="H3275" i="8" a="1"/>
  <c r="H3275" i="8" s="1"/>
  <c r="O3275" i="8" s="1" a="1"/>
  <c r="O3275" i="8" s="1"/>
  <c r="I3275" i="8"/>
  <c r="K3275" i="8" s="1"/>
  <c r="J3275" i="8" a="1"/>
  <c r="J3275" i="8" s="1"/>
  <c r="N3275" i="8" s="1"/>
  <c r="L3275" i="8"/>
  <c r="G3276" i="8" a="1"/>
  <c r="G3276" i="8" s="1"/>
  <c r="H3276" i="8" a="1"/>
  <c r="H3276" i="8" s="1"/>
  <c r="J3276" i="8" a="1"/>
  <c r="J3276" i="8" s="1"/>
  <c r="N3276" i="8" s="1"/>
  <c r="G3277" i="8" a="1"/>
  <c r="G3277" i="8" s="1"/>
  <c r="H3277" i="8" a="1"/>
  <c r="H3277" i="8" s="1"/>
  <c r="M3277" i="8" s="1"/>
  <c r="J3277" i="8" a="1"/>
  <c r="J3277" i="8"/>
  <c r="N3277" i="8" s="1"/>
  <c r="O3277" i="8" a="1"/>
  <c r="O3277" i="8" s="1"/>
  <c r="G3278" i="8" a="1"/>
  <c r="G3278" i="8" s="1"/>
  <c r="H3278" i="8" a="1"/>
  <c r="H3278" i="8" s="1"/>
  <c r="M3278" i="8" s="1"/>
  <c r="J3278" i="8" a="1"/>
  <c r="J3278" i="8"/>
  <c r="N3278" i="8"/>
  <c r="G3279" i="8" a="1"/>
  <c r="G3279" i="8" s="1"/>
  <c r="L3279" i="8" s="1"/>
  <c r="H3279" i="8" a="1"/>
  <c r="H3279" i="8"/>
  <c r="J3279" i="8" a="1"/>
  <c r="J3279" i="8" s="1"/>
  <c r="N3279" i="8" s="1"/>
  <c r="G3280" i="8" a="1"/>
  <c r="G3280" i="8"/>
  <c r="H3280" i="8" a="1"/>
  <c r="H3280" i="8" s="1"/>
  <c r="J3280" i="8" a="1"/>
  <c r="J3280" i="8" s="1"/>
  <c r="N3280" i="8" s="1"/>
  <c r="G3281" i="8" a="1"/>
  <c r="G3281" i="8"/>
  <c r="H3281" i="8" a="1"/>
  <c r="H3281" i="8" s="1"/>
  <c r="J3281" i="8" a="1"/>
  <c r="J3281" i="8" s="1"/>
  <c r="N3281" i="8" s="1"/>
  <c r="G3282" i="8" a="1"/>
  <c r="G3282" i="8" s="1"/>
  <c r="H3282" i="8" a="1"/>
  <c r="H3282" i="8"/>
  <c r="M3282" i="8" s="1"/>
  <c r="J3282" i="8" a="1"/>
  <c r="J3282" i="8" s="1"/>
  <c r="N3282" i="8" s="1"/>
  <c r="G3283" i="8" a="1"/>
  <c r="G3283" i="8"/>
  <c r="I3283" i="8" s="1" a="1"/>
  <c r="I3283" i="8" s="1"/>
  <c r="K3283" i="8" s="1"/>
  <c r="H3283" i="8" a="1"/>
  <c r="H3283" i="8"/>
  <c r="J3283" i="8" a="1"/>
  <c r="J3283" i="8" s="1"/>
  <c r="N3283" i="8" s="1"/>
  <c r="G3284" i="8" a="1"/>
  <c r="G3284" i="8" s="1"/>
  <c r="L3284" i="8" s="1"/>
  <c r="H3284" i="8" a="1"/>
  <c r="H3284" i="8" s="1"/>
  <c r="J3284" i="8" a="1"/>
  <c r="J3284" i="8" s="1"/>
  <c r="N3284" i="8"/>
  <c r="G3285" i="8" a="1"/>
  <c r="G3285" i="8"/>
  <c r="I3285" i="8" s="1" a="1"/>
  <c r="I3285" i="8" s="1"/>
  <c r="K3285" i="8" s="1"/>
  <c r="H3285" i="8" a="1"/>
  <c r="H3285" i="8" s="1"/>
  <c r="O3285" i="8" s="1" a="1"/>
  <c r="O3285" i="8" s="1"/>
  <c r="J3285" i="8" a="1"/>
  <c r="J3285" i="8" s="1"/>
  <c r="N3285" i="8" s="1"/>
  <c r="L3285" i="8"/>
  <c r="G3286" i="8" a="1"/>
  <c r="G3286" i="8" s="1"/>
  <c r="I3286" i="8" s="1" a="1"/>
  <c r="H3286" i="8" a="1"/>
  <c r="H3286" i="8" s="1"/>
  <c r="O3286" i="8" s="1" a="1"/>
  <c r="O3286" i="8" s="1"/>
  <c r="I3286" i="8"/>
  <c r="K3286" i="8" s="1"/>
  <c r="J3286" i="8" a="1"/>
  <c r="J3286" i="8" s="1"/>
  <c r="N3286" i="8" s="1"/>
  <c r="L3286" i="8"/>
  <c r="G3287" i="8" a="1"/>
  <c r="G3287" i="8"/>
  <c r="H3287" i="8" a="1"/>
  <c r="H3287" i="8" s="1"/>
  <c r="J3287" i="8" a="1"/>
  <c r="J3287" i="8" s="1"/>
  <c r="N3287" i="8" s="1"/>
  <c r="G3288" i="8" a="1"/>
  <c r="G3288" i="8" s="1"/>
  <c r="H3288" i="8" a="1"/>
  <c r="H3288" i="8" s="1"/>
  <c r="O3288" i="8" s="1" a="1"/>
  <c r="O3288" i="8" s="1"/>
  <c r="J3288" i="8" a="1"/>
  <c r="J3288" i="8" s="1"/>
  <c r="N3288" i="8" s="1"/>
  <c r="G3289" i="8" a="1"/>
  <c r="G3289" i="8" s="1"/>
  <c r="H3289" i="8" a="1"/>
  <c r="H3289" i="8" s="1"/>
  <c r="M3289" i="8" s="1"/>
  <c r="J3289" i="8" a="1"/>
  <c r="J3289" i="8" s="1"/>
  <c r="N3289" i="8" s="1"/>
  <c r="G3290" i="8" a="1"/>
  <c r="G3290" i="8" s="1"/>
  <c r="H3290" i="8" a="1"/>
  <c r="H3290" i="8"/>
  <c r="O3290" i="8" s="1" a="1"/>
  <c r="O3290" i="8" s="1"/>
  <c r="J3290" i="8" a="1"/>
  <c r="J3290" i="8" s="1"/>
  <c r="N3290" i="8" s="1"/>
  <c r="M3290" i="8"/>
  <c r="G3291" i="8" a="1"/>
  <c r="G3291" i="8" s="1"/>
  <c r="H3291" i="8" a="1"/>
  <c r="H3291" i="8" s="1"/>
  <c r="J3291" i="8" a="1"/>
  <c r="J3291" i="8" s="1"/>
  <c r="N3291" i="8" s="1"/>
  <c r="G3292" i="8" a="1"/>
  <c r="G3292" i="8" s="1"/>
  <c r="H3292" i="8" a="1"/>
  <c r="H3292" i="8" s="1"/>
  <c r="J3292" i="8" a="1"/>
  <c r="J3292" i="8" s="1"/>
  <c r="N3292" i="8" s="1"/>
  <c r="G3293" i="8" a="1"/>
  <c r="G3293" i="8" s="1"/>
  <c r="H3293" i="8" a="1"/>
  <c r="H3293" i="8" s="1"/>
  <c r="J3293" i="8" a="1"/>
  <c r="J3293" i="8" s="1"/>
  <c r="N3293" i="8" s="1"/>
  <c r="G3294" i="8" a="1"/>
  <c r="G3294" i="8"/>
  <c r="I3294" i="8" s="1" a="1"/>
  <c r="I3294" i="8" s="1"/>
  <c r="K3294" i="8" s="1"/>
  <c r="H3294" i="8" a="1"/>
  <c r="H3294" i="8"/>
  <c r="J3294" i="8" a="1"/>
  <c r="J3294" i="8" s="1"/>
  <c r="N3294" i="8" s="1"/>
  <c r="G3295" i="8" a="1"/>
  <c r="G3295" i="8" s="1"/>
  <c r="L3295" i="8" s="1"/>
  <c r="H3295" i="8" a="1"/>
  <c r="H3295" i="8" s="1"/>
  <c r="J3295" i="8" a="1"/>
  <c r="J3295" i="8" s="1"/>
  <c r="N3295" i="8" s="1"/>
  <c r="G3296" i="8" a="1"/>
  <c r="G3296" i="8" s="1"/>
  <c r="H3296" i="8" a="1"/>
  <c r="H3296" i="8" s="1"/>
  <c r="O3296" i="8" s="1" a="1"/>
  <c r="O3296" i="8" s="1"/>
  <c r="J3296" i="8" a="1"/>
  <c r="J3296" i="8" s="1"/>
  <c r="N3296" i="8" s="1"/>
  <c r="M3296" i="8"/>
  <c r="G3297" i="8" a="1"/>
  <c r="G3297" i="8" s="1"/>
  <c r="I3297" i="8" s="1" a="1"/>
  <c r="I3297" i="8" s="1"/>
  <c r="K3297" i="8" s="1"/>
  <c r="H3297" i="8" a="1"/>
  <c r="H3297" i="8" s="1"/>
  <c r="J3297" i="8" a="1"/>
  <c r="J3297" i="8"/>
  <c r="N3297" i="8" s="1"/>
  <c r="G3298" i="8" a="1"/>
  <c r="G3298" i="8" s="1"/>
  <c r="L3298" i="8" s="1"/>
  <c r="H3298" i="8" a="1"/>
  <c r="H3298" i="8" s="1"/>
  <c r="I3298" i="8" a="1"/>
  <c r="I3298" i="8"/>
  <c r="K3298" i="8" s="1"/>
  <c r="J3298" i="8" a="1"/>
  <c r="J3298" i="8"/>
  <c r="N3298" i="8" s="1"/>
  <c r="G3299" i="8" a="1"/>
  <c r="G3299" i="8" s="1"/>
  <c r="H3299" i="8" a="1"/>
  <c r="H3299" i="8" s="1"/>
  <c r="J3299" i="8" a="1"/>
  <c r="J3299" i="8" s="1"/>
  <c r="N3299" i="8" s="1"/>
  <c r="G3300" i="8" a="1"/>
  <c r="G3300" i="8" s="1"/>
  <c r="I3300" i="8" s="1" a="1"/>
  <c r="I3300" i="8" s="1"/>
  <c r="K3300" i="8" s="1"/>
  <c r="H3300" i="8" a="1"/>
  <c r="H3300" i="8" s="1"/>
  <c r="J3300" i="8" a="1"/>
  <c r="J3300" i="8" s="1"/>
  <c r="N3300" i="8" s="1"/>
  <c r="M3300" i="8"/>
  <c r="O3300" i="8" a="1"/>
  <c r="O3300" i="8" s="1"/>
  <c r="G3301" i="8" a="1"/>
  <c r="G3301" i="8"/>
  <c r="I3301" i="8" s="1" a="1"/>
  <c r="I3301" i="8" s="1"/>
  <c r="H3301" i="8" a="1"/>
  <c r="H3301" i="8" s="1"/>
  <c r="J3301" i="8" a="1"/>
  <c r="J3301" i="8" s="1"/>
  <c r="N3301" i="8" s="1"/>
  <c r="K3301" i="8"/>
  <c r="G3302" i="8" a="1"/>
  <c r="G3302" i="8"/>
  <c r="H3302" i="8" a="1"/>
  <c r="H3302" i="8" s="1"/>
  <c r="M3302" i="8" s="1"/>
  <c r="J3302" i="8" a="1"/>
  <c r="J3302" i="8" s="1"/>
  <c r="N3302" i="8" s="1"/>
  <c r="G3303" i="8" a="1"/>
  <c r="G3303" i="8"/>
  <c r="H3303" i="8" a="1"/>
  <c r="H3303" i="8"/>
  <c r="M3303" i="8" s="1"/>
  <c r="J3303" i="8" a="1"/>
  <c r="J3303" i="8" s="1"/>
  <c r="N3303" i="8" s="1"/>
  <c r="G3304" i="8" a="1"/>
  <c r="G3304" i="8" s="1"/>
  <c r="I3304" i="8" s="1" a="1"/>
  <c r="I3304" i="8" s="1"/>
  <c r="K3304" i="8" s="1"/>
  <c r="H3304" i="8" a="1"/>
  <c r="H3304" i="8" s="1"/>
  <c r="J3304" i="8" a="1"/>
  <c r="J3304" i="8" s="1"/>
  <c r="N3304" i="8" s="1"/>
  <c r="G3305" i="8" a="1"/>
  <c r="G3305" i="8"/>
  <c r="I3305" i="8" s="1" a="1"/>
  <c r="I3305" i="8" s="1"/>
  <c r="K3305" i="8" s="1"/>
  <c r="H3305" i="8" a="1"/>
  <c r="H3305" i="8"/>
  <c r="J3305" i="8" a="1"/>
  <c r="J3305" i="8" s="1"/>
  <c r="N3305" i="8" s="1"/>
  <c r="L3305" i="8"/>
  <c r="G3306" i="8" a="1"/>
  <c r="G3306" i="8" s="1"/>
  <c r="H3306" i="8" a="1"/>
  <c r="H3306" i="8"/>
  <c r="J3306" i="8" a="1"/>
  <c r="J3306" i="8" s="1"/>
  <c r="N3306" i="8" s="1"/>
  <c r="G3307" i="8" a="1"/>
  <c r="G3307" i="8" s="1"/>
  <c r="I3307" i="8" s="1" a="1"/>
  <c r="I3307" i="8" s="1"/>
  <c r="K3307" i="8" s="1"/>
  <c r="H3307" i="8" a="1"/>
  <c r="H3307" i="8" s="1"/>
  <c r="J3307" i="8" a="1"/>
  <c r="J3307" i="8"/>
  <c r="N3307" i="8" s="1"/>
  <c r="G3308" i="8" a="1"/>
  <c r="G3308" i="8" s="1"/>
  <c r="I3308" i="8" s="1" a="1"/>
  <c r="I3308" i="8" s="1"/>
  <c r="K3308" i="8" s="1"/>
  <c r="H3308" i="8" a="1"/>
  <c r="H3308" i="8" s="1"/>
  <c r="O3308" i="8" s="1" a="1"/>
  <c r="O3308" i="8" s="1"/>
  <c r="J3308" i="8" a="1"/>
  <c r="J3308" i="8" s="1"/>
  <c r="N3308" i="8" s="1"/>
  <c r="M3308" i="8"/>
  <c r="G3309" i="8" a="1"/>
  <c r="G3309" i="8" s="1"/>
  <c r="L3309" i="8" s="1"/>
  <c r="H3309" i="8" a="1"/>
  <c r="H3309" i="8" s="1"/>
  <c r="I3309" i="8" a="1"/>
  <c r="I3309" i="8" s="1"/>
  <c r="K3309" i="8" s="1"/>
  <c r="J3309" i="8" a="1"/>
  <c r="J3309" i="8" s="1"/>
  <c r="N3309" i="8" s="1"/>
  <c r="G3310" i="8" a="1"/>
  <c r="G3310" i="8" s="1"/>
  <c r="H3310" i="8" a="1"/>
  <c r="H3310" i="8" s="1"/>
  <c r="M3310" i="8" s="1"/>
  <c r="J3310" i="8" a="1"/>
  <c r="J3310" i="8" s="1"/>
  <c r="N3310" i="8" s="1"/>
  <c r="O3310" i="8" a="1"/>
  <c r="O3310" i="8" s="1"/>
  <c r="G3311" i="8" a="1"/>
  <c r="G3311" i="8" s="1"/>
  <c r="H3311" i="8" a="1"/>
  <c r="H3311" i="8" s="1"/>
  <c r="M3311" i="8" s="1"/>
  <c r="J3311" i="8" a="1"/>
  <c r="J3311" i="8"/>
  <c r="N3311" i="8"/>
  <c r="O3311" i="8" a="1"/>
  <c r="O3311" i="8" s="1"/>
  <c r="G3312" i="8" a="1"/>
  <c r="G3312" i="8" s="1"/>
  <c r="L3312" i="8" s="1"/>
  <c r="H3312" i="8" a="1"/>
  <c r="H3312" i="8" s="1"/>
  <c r="J3312" i="8" a="1"/>
  <c r="J3312" i="8"/>
  <c r="N3312" i="8" s="1"/>
  <c r="G3313" i="8" a="1"/>
  <c r="G3313" i="8" s="1"/>
  <c r="H3313" i="8" a="1"/>
  <c r="H3313" i="8" s="1"/>
  <c r="J3313" i="8" a="1"/>
  <c r="J3313" i="8" s="1"/>
  <c r="N3313" i="8" s="1"/>
  <c r="G3314" i="8" a="1"/>
  <c r="G3314" i="8" s="1"/>
  <c r="H3314" i="8" a="1"/>
  <c r="H3314" i="8" s="1"/>
  <c r="M3314" i="8" s="1"/>
  <c r="J3314" i="8" a="1"/>
  <c r="J3314" i="8" s="1"/>
  <c r="N3314" i="8" s="1"/>
  <c r="G3315" i="8" a="1"/>
  <c r="G3315" i="8" s="1"/>
  <c r="H3315" i="8" a="1"/>
  <c r="H3315" i="8" s="1"/>
  <c r="J3315" i="8" a="1"/>
  <c r="J3315" i="8" s="1"/>
  <c r="N3315" i="8" s="1"/>
  <c r="G3316" i="8" a="1"/>
  <c r="G3316" i="8"/>
  <c r="I3316" i="8" s="1" a="1"/>
  <c r="I3316" i="8" s="1"/>
  <c r="K3316" i="8" s="1"/>
  <c r="H3316" i="8" a="1"/>
  <c r="H3316" i="8"/>
  <c r="J3316" i="8" a="1"/>
  <c r="J3316" i="8" s="1"/>
  <c r="N3316" i="8" s="1"/>
  <c r="G3317" i="8" a="1"/>
  <c r="G3317" i="8" s="1"/>
  <c r="L3317" i="8" s="1"/>
  <c r="H3317" i="8" a="1"/>
  <c r="H3317" i="8" s="1"/>
  <c r="J3317" i="8" a="1"/>
  <c r="J3317" i="8" s="1"/>
  <c r="N3317" i="8"/>
  <c r="G3318" i="8" a="1"/>
  <c r="G3318" i="8" s="1"/>
  <c r="H3318" i="8" a="1"/>
  <c r="H3318" i="8" s="1"/>
  <c r="M3318" i="8" s="1"/>
  <c r="J3318" i="8" a="1"/>
  <c r="J3318" i="8" s="1"/>
  <c r="N3318" i="8" s="1"/>
  <c r="G3319" i="8" a="1"/>
  <c r="G3319" i="8" s="1"/>
  <c r="H3319" i="8" a="1"/>
  <c r="H3319" i="8"/>
  <c r="J3319" i="8" a="1"/>
  <c r="J3319" i="8" s="1"/>
  <c r="N3319" i="8" s="1"/>
  <c r="G3320" i="8" a="1"/>
  <c r="G3320" i="8" s="1"/>
  <c r="L3320" i="8" s="1"/>
  <c r="H3320" i="8" a="1"/>
  <c r="H3320" i="8" s="1"/>
  <c r="I3320" i="8" a="1"/>
  <c r="I3320" i="8" s="1"/>
  <c r="K3320" i="8" s="1"/>
  <c r="J3320" i="8" a="1"/>
  <c r="J3320" i="8" s="1"/>
  <c r="N3320" i="8" s="1"/>
  <c r="G3321" i="8" a="1"/>
  <c r="G3321" i="8" s="1"/>
  <c r="H3321" i="8" a="1"/>
  <c r="H3321" i="8" s="1"/>
  <c r="M3321" i="8" s="1"/>
  <c r="J3321" i="8" a="1"/>
  <c r="J3321" i="8" s="1"/>
  <c r="N3321" i="8"/>
  <c r="G3322" i="8" a="1"/>
  <c r="G3322" i="8"/>
  <c r="H3322" i="8" a="1"/>
  <c r="H3322" i="8" s="1"/>
  <c r="M3322" i="8" s="1"/>
  <c r="J3322" i="8" a="1"/>
  <c r="J3322" i="8" s="1"/>
  <c r="N3322" i="8" s="1"/>
  <c r="O3322" i="8" a="1"/>
  <c r="O3322" i="8" s="1"/>
  <c r="G3323" i="8" a="1"/>
  <c r="G3323" i="8"/>
  <c r="L3323" i="8" s="1"/>
  <c r="H3323" i="8" a="1"/>
  <c r="H3323" i="8"/>
  <c r="I3323" i="8" a="1"/>
  <c r="I3323" i="8" s="1"/>
  <c r="K3323" i="8" s="1"/>
  <c r="J3323" i="8" a="1"/>
  <c r="J3323" i="8" s="1"/>
  <c r="N3323" i="8" s="1"/>
  <c r="G3324" i="8" a="1"/>
  <c r="G3324" i="8" s="1"/>
  <c r="H3324" i="8" a="1"/>
  <c r="H3324" i="8" s="1"/>
  <c r="M3324" i="8" s="1"/>
  <c r="J3324" i="8" a="1"/>
  <c r="J3324" i="8" s="1"/>
  <c r="N3324" i="8" s="1"/>
  <c r="G3325" i="8" a="1"/>
  <c r="G3325" i="8" s="1"/>
  <c r="H3325" i="8" a="1"/>
  <c r="H3325" i="8" s="1"/>
  <c r="O3325" i="8" s="1" a="1"/>
  <c r="O3325" i="8" s="1"/>
  <c r="J3325" i="8" a="1"/>
  <c r="J3325" i="8" s="1"/>
  <c r="N3325" i="8" s="1"/>
  <c r="G3326" i="8" a="1"/>
  <c r="G3326" i="8" s="1"/>
  <c r="H3326" i="8" a="1"/>
  <c r="H3326" i="8"/>
  <c r="J3326" i="8" a="1"/>
  <c r="J3326" i="8"/>
  <c r="N3326" i="8" s="1"/>
  <c r="G3327" i="8" a="1"/>
  <c r="G3327" i="8"/>
  <c r="L3327" i="8" s="1"/>
  <c r="H3327" i="8" a="1"/>
  <c r="H3327" i="8" s="1"/>
  <c r="I3327" i="8" a="1"/>
  <c r="I3327" i="8" s="1"/>
  <c r="K3327" i="8" s="1"/>
  <c r="J3327" i="8" a="1"/>
  <c r="J3327" i="8" s="1"/>
  <c r="N3327" i="8" s="1"/>
  <c r="G3328" i="8" a="1"/>
  <c r="G3328" i="8"/>
  <c r="H3328" i="8" a="1"/>
  <c r="H3328" i="8"/>
  <c r="J3328" i="8" a="1"/>
  <c r="J3328" i="8" s="1"/>
  <c r="N3328" i="8"/>
  <c r="G3329" i="8" a="1"/>
  <c r="G3329" i="8" s="1"/>
  <c r="H3329" i="8" a="1"/>
  <c r="H3329" i="8" s="1"/>
  <c r="J3329" i="8" a="1"/>
  <c r="J3329" i="8" s="1"/>
  <c r="N3329" i="8" s="1"/>
  <c r="G3330" i="8" a="1"/>
  <c r="G3330" i="8" s="1"/>
  <c r="H3330" i="8" a="1"/>
  <c r="H3330" i="8" s="1"/>
  <c r="J3330" i="8" a="1"/>
  <c r="J3330" i="8" s="1"/>
  <c r="N3330" i="8" s="1"/>
  <c r="G3331" i="8" a="1"/>
  <c r="G3331" i="8"/>
  <c r="L3331" i="8" s="1"/>
  <c r="H3331" i="8" a="1"/>
  <c r="H3331" i="8" s="1"/>
  <c r="I3331" i="8" a="1"/>
  <c r="I3331" i="8" s="1"/>
  <c r="K3331" i="8" s="1"/>
  <c r="J3331" i="8" a="1"/>
  <c r="J3331" i="8" s="1"/>
  <c r="N3331" i="8" s="1"/>
  <c r="G3332" i="8" a="1"/>
  <c r="G3332" i="8"/>
  <c r="H3332" i="8" a="1"/>
  <c r="H3332" i="8" s="1"/>
  <c r="J3332" i="8" a="1"/>
  <c r="J3332" i="8"/>
  <c r="N3332" i="8" s="1"/>
  <c r="G3333" i="8" a="1"/>
  <c r="G3333" i="8"/>
  <c r="I3333" i="8" s="1" a="1"/>
  <c r="I3333" i="8" s="1"/>
  <c r="H3333" i="8" a="1"/>
  <c r="H3333" i="8" s="1"/>
  <c r="O3333" i="8" s="1" a="1"/>
  <c r="O3333" i="8" s="1"/>
  <c r="J3333" i="8" a="1"/>
  <c r="J3333" i="8" s="1"/>
  <c r="N3333" i="8" s="1"/>
  <c r="K3333" i="8"/>
  <c r="L3333" i="8"/>
  <c r="M3333" i="8"/>
  <c r="G3334" i="8" a="1"/>
  <c r="G3334" i="8" s="1"/>
  <c r="I3334" i="8" s="1" a="1"/>
  <c r="I3334" i="8" s="1"/>
  <c r="K3334" i="8" s="1"/>
  <c r="H3334" i="8" a="1"/>
  <c r="H3334" i="8" s="1"/>
  <c r="O3334" i="8" s="1" a="1"/>
  <c r="O3334" i="8" s="1"/>
  <c r="J3334" i="8" a="1"/>
  <c r="J3334" i="8" s="1"/>
  <c r="N3334" i="8" s="1"/>
  <c r="L3334" i="8"/>
  <c r="M3334" i="8"/>
  <c r="G3335" i="8" a="1"/>
  <c r="G3335" i="8"/>
  <c r="L3335" i="8" s="1"/>
  <c r="H3335" i="8" a="1"/>
  <c r="H3335" i="8" s="1"/>
  <c r="J3335" i="8" a="1"/>
  <c r="J3335" i="8" s="1"/>
  <c r="N3335" i="8" s="1"/>
  <c r="G3336" i="8" a="1"/>
  <c r="G3336" i="8" s="1"/>
  <c r="H3336" i="8" a="1"/>
  <c r="H3336" i="8" s="1"/>
  <c r="M3336" i="8" s="1"/>
  <c r="J3336" i="8" a="1"/>
  <c r="J3336" i="8" s="1"/>
  <c r="N3336" i="8" s="1"/>
  <c r="G3337" i="8" a="1"/>
  <c r="G3337" i="8" s="1"/>
  <c r="H3337" i="8" a="1"/>
  <c r="H3337" i="8" s="1"/>
  <c r="J3337" i="8" a="1"/>
  <c r="J3337" i="8" s="1"/>
  <c r="N3337" i="8" s="1"/>
  <c r="G3338" i="8" a="1"/>
  <c r="G3338" i="8" s="1"/>
  <c r="H3338" i="8" a="1"/>
  <c r="H3338" i="8" s="1"/>
  <c r="J3338" i="8" a="1"/>
  <c r="J3338" i="8" s="1"/>
  <c r="N3338" i="8" s="1"/>
  <c r="G3339" i="8" a="1"/>
  <c r="G3339" i="8" s="1"/>
  <c r="H3339" i="8" a="1"/>
  <c r="H3339" i="8" s="1"/>
  <c r="J3339" i="8" a="1"/>
  <c r="J3339" i="8" s="1"/>
  <c r="N3339" i="8" s="1"/>
  <c r="G3340" i="8" a="1"/>
  <c r="G3340" i="8" s="1"/>
  <c r="H3340" i="8" a="1"/>
  <c r="H3340" i="8" s="1"/>
  <c r="O3340" i="8" s="1" a="1"/>
  <c r="O3340" i="8" s="1"/>
  <c r="J3340" i="8" a="1"/>
  <c r="J3340" i="8"/>
  <c r="N3340" i="8" s="1"/>
  <c r="G3341" i="8" a="1"/>
  <c r="G3341" i="8" s="1"/>
  <c r="I3341" i="8" s="1" a="1"/>
  <c r="H3341" i="8" a="1"/>
  <c r="H3341" i="8"/>
  <c r="I3341" i="8"/>
  <c r="K3341" i="8" s="1"/>
  <c r="J3341" i="8" a="1"/>
  <c r="J3341" i="8" s="1"/>
  <c r="N3341" i="8" s="1"/>
  <c r="L3341" i="8"/>
  <c r="G3342" i="8" a="1"/>
  <c r="G3342" i="8"/>
  <c r="H3342" i="8" a="1"/>
  <c r="H3342" i="8"/>
  <c r="J3342" i="8" a="1"/>
  <c r="J3342" i="8"/>
  <c r="N3342" i="8" s="1"/>
  <c r="G3343" i="8" a="1"/>
  <c r="G3343" i="8" s="1"/>
  <c r="H3343" i="8" a="1"/>
  <c r="H3343" i="8"/>
  <c r="O3343" i="8" s="1" a="1"/>
  <c r="O3343" i="8" s="1"/>
  <c r="J3343" i="8" a="1"/>
  <c r="J3343" i="8" s="1"/>
  <c r="N3343" i="8" s="1"/>
  <c r="G3344" i="8" a="1"/>
  <c r="G3344" i="8"/>
  <c r="H3344" i="8" a="1"/>
  <c r="H3344" i="8" s="1"/>
  <c r="J3344" i="8" a="1"/>
  <c r="J3344" i="8" s="1"/>
  <c r="M3344" i="8"/>
  <c r="N3344" i="8"/>
  <c r="O3344" i="8" a="1"/>
  <c r="O3344" i="8" s="1"/>
  <c r="G3345" i="8" a="1"/>
  <c r="G3345" i="8" s="1"/>
  <c r="I3345" i="8" s="1" a="1"/>
  <c r="I3345" i="8" s="1"/>
  <c r="K3345" i="8" s="1"/>
  <c r="H3345" i="8" a="1"/>
  <c r="H3345" i="8"/>
  <c r="O3345" i="8" s="1" a="1"/>
  <c r="O3345" i="8" s="1"/>
  <c r="J3345" i="8" a="1"/>
  <c r="J3345" i="8"/>
  <c r="N3345" i="8" s="1"/>
  <c r="M3345" i="8"/>
  <c r="G3346" i="8" a="1"/>
  <c r="G3346" i="8" s="1"/>
  <c r="H3346" i="8" a="1"/>
  <c r="H3346" i="8" s="1"/>
  <c r="J3346" i="8" a="1"/>
  <c r="J3346" i="8" s="1"/>
  <c r="N3346" i="8" s="1"/>
  <c r="G3347" i="8" a="1"/>
  <c r="G3347" i="8" s="1"/>
  <c r="I3347" i="8" s="1" a="1"/>
  <c r="I3347" i="8" s="1"/>
  <c r="K3347" i="8" s="1"/>
  <c r="H3347" i="8" a="1"/>
  <c r="H3347" i="8"/>
  <c r="J3347" i="8" a="1"/>
  <c r="J3347" i="8" s="1"/>
  <c r="N3347" i="8" s="1"/>
  <c r="G3348" i="8" a="1"/>
  <c r="G3348" i="8" s="1"/>
  <c r="I3348" i="8" s="1" a="1"/>
  <c r="I3348" i="8" s="1"/>
  <c r="K3348" i="8" s="1"/>
  <c r="H3348" i="8" a="1"/>
  <c r="H3348" i="8" s="1"/>
  <c r="J3348" i="8" a="1"/>
  <c r="J3348" i="8" s="1"/>
  <c r="N3348" i="8" s="1"/>
  <c r="L3348" i="8"/>
  <c r="G3349" i="8" a="1"/>
  <c r="G3349" i="8" s="1"/>
  <c r="H3349" i="8" a="1"/>
  <c r="H3349" i="8" s="1"/>
  <c r="J3349" i="8" a="1"/>
  <c r="J3349" i="8" s="1"/>
  <c r="N3349" i="8" s="1"/>
  <c r="G3350" i="8" a="1"/>
  <c r="G3350" i="8" s="1"/>
  <c r="H3350" i="8" a="1"/>
  <c r="H3350" i="8" s="1"/>
  <c r="M3350" i="8" s="1"/>
  <c r="J3350" i="8" a="1"/>
  <c r="J3350" i="8" s="1"/>
  <c r="N3350" i="8"/>
  <c r="G3351" i="8" a="1"/>
  <c r="G3351" i="8" s="1"/>
  <c r="H3351" i="8" a="1"/>
  <c r="H3351" i="8" s="1"/>
  <c r="M3351" i="8" s="1"/>
  <c r="J3351" i="8" a="1"/>
  <c r="J3351" i="8"/>
  <c r="N3351" i="8"/>
  <c r="G3352" i="8" a="1"/>
  <c r="G3352" i="8" s="1"/>
  <c r="H3352" i="8" a="1"/>
  <c r="H3352" i="8" s="1"/>
  <c r="J3352" i="8" a="1"/>
  <c r="J3352" i="8" s="1"/>
  <c r="N3352" i="8" s="1"/>
  <c r="G3353" i="8" a="1"/>
  <c r="G3353" i="8"/>
  <c r="L3353" i="8" s="1"/>
  <c r="H3353" i="8" a="1"/>
  <c r="H3353" i="8" s="1"/>
  <c r="I3353" i="8" a="1"/>
  <c r="I3353" i="8" s="1"/>
  <c r="K3353" i="8" s="1"/>
  <c r="J3353" i="8" a="1"/>
  <c r="J3353" i="8" s="1"/>
  <c r="N3353" i="8" s="1"/>
  <c r="G3354" i="8" a="1"/>
  <c r="G3354" i="8"/>
  <c r="H3354" i="8" a="1"/>
  <c r="H3354" i="8" s="1"/>
  <c r="J3354" i="8" a="1"/>
  <c r="J3354" i="8" s="1"/>
  <c r="N3354" i="8"/>
  <c r="G3355" i="8" a="1"/>
  <c r="G3355" i="8"/>
  <c r="H3355" i="8" a="1"/>
  <c r="H3355" i="8" s="1"/>
  <c r="O3355" i="8" s="1" a="1"/>
  <c r="O3355" i="8" s="1"/>
  <c r="J3355" i="8" a="1"/>
  <c r="J3355" i="8"/>
  <c r="N3355" i="8" s="1"/>
  <c r="M3355" i="8"/>
  <c r="G3356" i="8" a="1"/>
  <c r="G3356" i="8" s="1"/>
  <c r="L3356" i="8" s="1"/>
  <c r="H3356" i="8" a="1"/>
  <c r="H3356" i="8"/>
  <c r="J3356" i="8" a="1"/>
  <c r="J3356" i="8" s="1"/>
  <c r="N3356" i="8" s="1"/>
  <c r="G3357" i="8" a="1"/>
  <c r="G3357" i="8"/>
  <c r="H3357" i="8" a="1"/>
  <c r="H3357" i="8"/>
  <c r="M3357" i="8" s="1"/>
  <c r="J3357" i="8" a="1"/>
  <c r="J3357" i="8" s="1"/>
  <c r="N3357" i="8" s="1"/>
  <c r="O3357" i="8" a="1"/>
  <c r="O3357" i="8" s="1"/>
  <c r="G3358" i="8" a="1"/>
  <c r="G3358" i="8" s="1"/>
  <c r="H3358" i="8" a="1"/>
  <c r="H3358" i="8" s="1"/>
  <c r="M3358" i="8" s="1"/>
  <c r="J3358" i="8" a="1"/>
  <c r="J3358" i="8" s="1"/>
  <c r="N3358" i="8"/>
  <c r="O3358" i="8" a="1"/>
  <c r="O3358" i="8" s="1"/>
  <c r="G3359" i="8" a="1"/>
  <c r="G3359" i="8" s="1"/>
  <c r="H3359" i="8" a="1"/>
  <c r="H3359" i="8" s="1"/>
  <c r="J3359" i="8" a="1"/>
  <c r="J3359" i="8" s="1"/>
  <c r="N3359" i="8" s="1"/>
  <c r="G3360" i="8" a="1"/>
  <c r="G3360" i="8" s="1"/>
  <c r="L3360" i="8" s="1"/>
  <c r="H3360" i="8" a="1"/>
  <c r="H3360" i="8" s="1"/>
  <c r="J3360" i="8" a="1"/>
  <c r="J3360" i="8" s="1"/>
  <c r="N3360" i="8" s="1"/>
  <c r="G3361" i="8" a="1"/>
  <c r="G3361" i="8"/>
  <c r="L3361" i="8" s="1"/>
  <c r="H3361" i="8" a="1"/>
  <c r="H3361" i="8"/>
  <c r="M3361" i="8" s="1"/>
  <c r="I3361" i="8" a="1"/>
  <c r="I3361" i="8" s="1"/>
  <c r="K3361" i="8" s="1"/>
  <c r="J3361" i="8" a="1"/>
  <c r="J3361" i="8" s="1"/>
  <c r="N3361" i="8"/>
  <c r="O3361" i="8" a="1"/>
  <c r="O3361" i="8" s="1"/>
  <c r="G3362" i="8" a="1"/>
  <c r="G3362" i="8" s="1"/>
  <c r="H3362" i="8" a="1"/>
  <c r="H3362" i="8" s="1"/>
  <c r="J3362" i="8" a="1"/>
  <c r="J3362" i="8"/>
  <c r="N3362" i="8" s="1"/>
  <c r="M3362" i="8"/>
  <c r="O3362" i="8" a="1"/>
  <c r="O3362" i="8" s="1"/>
  <c r="G3363" i="8" a="1"/>
  <c r="G3363" i="8" s="1"/>
  <c r="H3363" i="8" a="1"/>
  <c r="H3363" i="8" s="1"/>
  <c r="O3363" i="8" s="1" a="1"/>
  <c r="O3363" i="8" s="1"/>
  <c r="J3363" i="8" a="1"/>
  <c r="J3363" i="8"/>
  <c r="N3363" i="8" s="1"/>
  <c r="M3363" i="8"/>
  <c r="G3364" i="8" a="1"/>
  <c r="G3364" i="8" s="1"/>
  <c r="L3364" i="8" s="1"/>
  <c r="H3364" i="8" a="1"/>
  <c r="H3364" i="8" s="1"/>
  <c r="J3364" i="8" a="1"/>
  <c r="J3364" i="8" s="1"/>
  <c r="N3364" i="8" s="1"/>
  <c r="G3365" i="8" a="1"/>
  <c r="G3365" i="8"/>
  <c r="H3365" i="8" a="1"/>
  <c r="H3365" i="8" s="1"/>
  <c r="J3365" i="8" a="1"/>
  <c r="J3365" i="8" s="1"/>
  <c r="N3365" i="8" s="1"/>
  <c r="G3366" i="8" a="1"/>
  <c r="G3366" i="8" s="1"/>
  <c r="H3366" i="8" a="1"/>
  <c r="H3366" i="8" s="1"/>
  <c r="J3366" i="8" a="1"/>
  <c r="J3366" i="8" s="1"/>
  <c r="N3366" i="8" s="1"/>
  <c r="G3367" i="8" a="1"/>
  <c r="G3367" i="8" s="1"/>
  <c r="L3367" i="8" s="1"/>
  <c r="H3367" i="8" a="1"/>
  <c r="H3367" i="8" s="1"/>
  <c r="I3367" i="8" a="1"/>
  <c r="I3367" i="8" s="1"/>
  <c r="K3367" i="8" s="1"/>
  <c r="J3367" i="8" a="1"/>
  <c r="J3367" i="8" s="1"/>
  <c r="N3367" i="8" s="1"/>
  <c r="G3368" i="8" a="1"/>
  <c r="G3368" i="8"/>
  <c r="L3368" i="8" s="1"/>
  <c r="H3368" i="8" a="1"/>
  <c r="H3368" i="8" s="1"/>
  <c r="J3368" i="8" a="1"/>
  <c r="J3368" i="8" s="1"/>
  <c r="N3368" i="8" s="1"/>
  <c r="G3369" i="8" a="1"/>
  <c r="G3369" i="8"/>
  <c r="I3369" i="8" s="1" a="1"/>
  <c r="I3369" i="8" s="1"/>
  <c r="K3369" i="8" s="1"/>
  <c r="H3369" i="8" a="1"/>
  <c r="H3369" i="8"/>
  <c r="M3369" i="8" s="1"/>
  <c r="J3369" i="8" a="1"/>
  <c r="J3369" i="8" s="1"/>
  <c r="N3369" i="8" s="1"/>
  <c r="L3369" i="8"/>
  <c r="G3370" i="8" a="1"/>
  <c r="G3370" i="8" s="1"/>
  <c r="I3370" i="8" s="1" a="1"/>
  <c r="I3370" i="8" s="1"/>
  <c r="K3370" i="8" s="1"/>
  <c r="H3370" i="8" a="1"/>
  <c r="H3370" i="8"/>
  <c r="J3370" i="8" a="1"/>
  <c r="J3370" i="8"/>
  <c r="N3370" i="8" s="1"/>
  <c r="L3370" i="8"/>
  <c r="G3371" i="8" a="1"/>
  <c r="G3371" i="8" s="1"/>
  <c r="H3371" i="8" a="1"/>
  <c r="H3371" i="8" s="1"/>
  <c r="J3371" i="8" a="1"/>
  <c r="J3371" i="8" s="1"/>
  <c r="N3371" i="8" s="1"/>
  <c r="G3372" i="8" a="1"/>
  <c r="G3372" i="8" s="1"/>
  <c r="H3372" i="8" a="1"/>
  <c r="H3372" i="8" s="1"/>
  <c r="J3372" i="8" a="1"/>
  <c r="J3372" i="8" s="1"/>
  <c r="N3372" i="8" s="1"/>
  <c r="G3373" i="8" a="1"/>
  <c r="G3373" i="8" s="1"/>
  <c r="H3373" i="8" a="1"/>
  <c r="H3373" i="8" s="1"/>
  <c r="M3373" i="8" s="1"/>
  <c r="J3373" i="8" a="1"/>
  <c r="J3373" i="8"/>
  <c r="N3373" i="8" s="1"/>
  <c r="G3374" i="8" a="1"/>
  <c r="G3374" i="8" s="1"/>
  <c r="I3374" i="8" s="1" a="1"/>
  <c r="I3374" i="8" s="1"/>
  <c r="K3374" i="8" s="1"/>
  <c r="H3374" i="8" a="1"/>
  <c r="H3374" i="8" s="1"/>
  <c r="J3374" i="8" a="1"/>
  <c r="J3374" i="8" s="1"/>
  <c r="N3374" i="8" s="1"/>
  <c r="G3375" i="8" a="1"/>
  <c r="G3375" i="8" s="1"/>
  <c r="H3375" i="8" a="1"/>
  <c r="H3375" i="8" s="1"/>
  <c r="J3375" i="8" a="1"/>
  <c r="J3375" i="8" s="1"/>
  <c r="N3375" i="8" s="1"/>
  <c r="G3376" i="8" a="1"/>
  <c r="G3376" i="8"/>
  <c r="H3376" i="8" a="1"/>
  <c r="H3376" i="8" s="1"/>
  <c r="O3376" i="8" s="1" a="1"/>
  <c r="O3376" i="8" s="1"/>
  <c r="J3376" i="8" a="1"/>
  <c r="J3376" i="8" s="1"/>
  <c r="N3376" i="8" s="1"/>
  <c r="G3377" i="8" a="1"/>
  <c r="G3377" i="8"/>
  <c r="I3377" i="8" s="1" a="1"/>
  <c r="I3377" i="8" s="1"/>
  <c r="H3377" i="8" a="1"/>
  <c r="H3377" i="8" s="1"/>
  <c r="O3377" i="8" s="1" a="1"/>
  <c r="O3377" i="8" s="1"/>
  <c r="J3377" i="8" a="1"/>
  <c r="J3377" i="8" s="1"/>
  <c r="N3377" i="8" s="1"/>
  <c r="K3377" i="8"/>
  <c r="L3377" i="8"/>
  <c r="M3377" i="8"/>
  <c r="G3378" i="8" a="1"/>
  <c r="G3378" i="8" s="1"/>
  <c r="I3378" i="8" s="1" a="1"/>
  <c r="I3378" i="8" s="1"/>
  <c r="H3378" i="8" a="1"/>
  <c r="H3378" i="8" s="1"/>
  <c r="J3378" i="8" a="1"/>
  <c r="J3378" i="8"/>
  <c r="N3378" i="8" s="1"/>
  <c r="K3378" i="8"/>
  <c r="L3378" i="8"/>
  <c r="G3379" i="8" a="1"/>
  <c r="G3379" i="8" s="1"/>
  <c r="H3379" i="8" a="1"/>
  <c r="H3379" i="8"/>
  <c r="J3379" i="8" a="1"/>
  <c r="J3379" i="8" s="1"/>
  <c r="N3379" i="8" s="1"/>
  <c r="G3380" i="8" a="1"/>
  <c r="G3380" i="8" s="1"/>
  <c r="H3380" i="8" a="1"/>
  <c r="H3380" i="8" s="1"/>
  <c r="J3380" i="8" a="1"/>
  <c r="J3380" i="8" s="1"/>
  <c r="N3380" i="8" s="1"/>
  <c r="M3380" i="8"/>
  <c r="O3380" i="8" a="1"/>
  <c r="O3380" i="8" s="1"/>
  <c r="G3381" i="8" a="1"/>
  <c r="G3381" i="8" s="1"/>
  <c r="H3381" i="8" a="1"/>
  <c r="H3381" i="8" s="1"/>
  <c r="J3381" i="8" a="1"/>
  <c r="J3381" i="8" s="1"/>
  <c r="N3381" i="8" s="1"/>
  <c r="G3382" i="8" a="1"/>
  <c r="G3382" i="8" s="1"/>
  <c r="L3382" i="8" s="1"/>
  <c r="H3382" i="8" a="1"/>
  <c r="H3382" i="8"/>
  <c r="J3382" i="8" a="1"/>
  <c r="J3382" i="8" s="1"/>
  <c r="N3382" i="8" s="1"/>
  <c r="G3383" i="8" a="1"/>
  <c r="G3383" i="8" s="1"/>
  <c r="H3383" i="8" a="1"/>
  <c r="H3383" i="8" s="1"/>
  <c r="J3383" i="8" a="1"/>
  <c r="J3383" i="8" s="1"/>
  <c r="N3383" i="8" s="1"/>
  <c r="G3384" i="8" a="1"/>
  <c r="G3384" i="8" s="1"/>
  <c r="H3384" i="8" a="1"/>
  <c r="H3384" i="8" s="1"/>
  <c r="J3384" i="8" a="1"/>
  <c r="J3384" i="8" s="1"/>
  <c r="N3384" i="8" s="1"/>
  <c r="G3385" i="8" a="1"/>
  <c r="G3385" i="8" s="1"/>
  <c r="I3385" i="8" s="1" a="1"/>
  <c r="I3385" i="8" s="1"/>
  <c r="K3385" i="8" s="1"/>
  <c r="H3385" i="8" a="1"/>
  <c r="H3385" i="8" s="1"/>
  <c r="O3385" i="8" s="1" a="1"/>
  <c r="O3385" i="8" s="1"/>
  <c r="J3385" i="8" a="1"/>
  <c r="J3385" i="8"/>
  <c r="N3385" i="8" s="1"/>
  <c r="G3386" i="8" a="1"/>
  <c r="G3386" i="8"/>
  <c r="L3386" i="8" s="1"/>
  <c r="H3386" i="8" a="1"/>
  <c r="H3386" i="8"/>
  <c r="I3386" i="8" a="1"/>
  <c r="I3386" i="8" s="1"/>
  <c r="K3386" i="8" s="1"/>
  <c r="J3386" i="8" a="1"/>
  <c r="J3386" i="8" s="1"/>
  <c r="N3386" i="8" s="1"/>
  <c r="G3387" i="8" a="1"/>
  <c r="G3387" i="8" s="1"/>
  <c r="H3387" i="8" a="1"/>
  <c r="H3387" i="8" s="1"/>
  <c r="M3387" i="8" s="1"/>
  <c r="J3387" i="8" a="1"/>
  <c r="J3387" i="8" s="1"/>
  <c r="N3387" i="8" s="1"/>
  <c r="G3388" i="8" a="1"/>
  <c r="G3388" i="8"/>
  <c r="H3388" i="8" a="1"/>
  <c r="H3388" i="8" s="1"/>
  <c r="M3388" i="8" s="1"/>
  <c r="J3388" i="8" a="1"/>
  <c r="J3388" i="8" s="1"/>
  <c r="N3388" i="8" s="1"/>
  <c r="O3388" i="8" a="1"/>
  <c r="O3388" i="8" s="1"/>
  <c r="G3389" i="8" a="1"/>
  <c r="G3389" i="8" s="1"/>
  <c r="H3389" i="8" a="1"/>
  <c r="H3389" i="8" s="1"/>
  <c r="J3389" i="8" a="1"/>
  <c r="J3389" i="8" s="1"/>
  <c r="N3389" i="8" s="1"/>
  <c r="G3390" i="8" a="1"/>
  <c r="G3390" i="8" s="1"/>
  <c r="H3390" i="8" a="1"/>
  <c r="H3390" i="8"/>
  <c r="J3390" i="8" a="1"/>
  <c r="J3390" i="8" s="1"/>
  <c r="N3390" i="8" s="1"/>
  <c r="G3391" i="8" a="1"/>
  <c r="G3391" i="8"/>
  <c r="I3391" i="8" s="1" a="1"/>
  <c r="I3391" i="8" s="1"/>
  <c r="K3391" i="8" s="1"/>
  <c r="H3391" i="8" a="1"/>
  <c r="H3391" i="8"/>
  <c r="J3391" i="8" a="1"/>
  <c r="J3391" i="8" s="1"/>
  <c r="L3391" i="8"/>
  <c r="N3391" i="8"/>
  <c r="G3392" i="8" a="1"/>
  <c r="G3392" i="8" s="1"/>
  <c r="H3392" i="8" a="1"/>
  <c r="H3392" i="8" s="1"/>
  <c r="O3392" i="8" s="1" a="1"/>
  <c r="O3392" i="8" s="1"/>
  <c r="J3392" i="8" a="1"/>
  <c r="J3392" i="8" s="1"/>
  <c r="N3392" i="8" s="1"/>
  <c r="G3393" i="8" a="1"/>
  <c r="G3393" i="8" s="1"/>
  <c r="H3393" i="8" a="1"/>
  <c r="H3393" i="8" s="1"/>
  <c r="J3393" i="8" a="1"/>
  <c r="J3393" i="8" s="1"/>
  <c r="N3393" i="8" s="1"/>
  <c r="G3394" i="8" a="1"/>
  <c r="G3394" i="8" s="1"/>
  <c r="H3394" i="8" a="1"/>
  <c r="H3394" i="8"/>
  <c r="J3394" i="8" a="1"/>
  <c r="J3394" i="8" s="1"/>
  <c r="N3394" i="8"/>
  <c r="G3395" i="8" a="1"/>
  <c r="G3395" i="8" s="1"/>
  <c r="H3395" i="8" a="1"/>
  <c r="H3395" i="8" s="1"/>
  <c r="J3395" i="8" a="1"/>
  <c r="J3395" i="8"/>
  <c r="N3395" i="8" s="1"/>
  <c r="G3396" i="8" a="1"/>
  <c r="G3396" i="8" s="1"/>
  <c r="H3396" i="8" a="1"/>
  <c r="H3396" i="8" s="1"/>
  <c r="O3396" i="8" s="1" a="1"/>
  <c r="O3396" i="8" s="1"/>
  <c r="J3396" i="8" a="1"/>
  <c r="J3396" i="8" s="1"/>
  <c r="N3396" i="8" s="1"/>
  <c r="G3397" i="8" a="1"/>
  <c r="G3397" i="8"/>
  <c r="L3397" i="8" s="1"/>
  <c r="H3397" i="8" a="1"/>
  <c r="H3397" i="8" s="1"/>
  <c r="I3397" i="8" a="1"/>
  <c r="I3397" i="8" s="1"/>
  <c r="K3397" i="8" s="1"/>
  <c r="J3397" i="8" a="1"/>
  <c r="J3397" i="8"/>
  <c r="N3397" i="8" s="1"/>
  <c r="G3398" i="8" a="1"/>
  <c r="G3398" i="8"/>
  <c r="H3398" i="8" a="1"/>
  <c r="H3398" i="8" s="1"/>
  <c r="J3398" i="8" a="1"/>
  <c r="J3398" i="8" s="1"/>
  <c r="M3398" i="8"/>
  <c r="N3398" i="8"/>
  <c r="O3398" i="8" a="1"/>
  <c r="O3398" i="8" s="1"/>
  <c r="G3399" i="8" a="1"/>
  <c r="G3399" i="8" s="1"/>
  <c r="I3399" i="8" s="1" a="1"/>
  <c r="I3399" i="8" s="1"/>
  <c r="H3399" i="8" a="1"/>
  <c r="H3399" i="8" s="1"/>
  <c r="M3399" i="8" s="1"/>
  <c r="J3399" i="8" a="1"/>
  <c r="J3399" i="8"/>
  <c r="N3399" i="8" s="1"/>
  <c r="K3399" i="8"/>
  <c r="G3400" i="8" a="1"/>
  <c r="G3400" i="8" s="1"/>
  <c r="H3400" i="8" a="1"/>
  <c r="H3400" i="8" s="1"/>
  <c r="O3400" i="8" s="1" a="1"/>
  <c r="O3400" i="8" s="1"/>
  <c r="J3400" i="8" a="1"/>
  <c r="J3400" i="8" s="1"/>
  <c r="N3400" i="8" s="1"/>
  <c r="M3400" i="8"/>
  <c r="G3401" i="8" a="1"/>
  <c r="G3401" i="8" s="1"/>
  <c r="H3401" i="8" a="1"/>
  <c r="H3401" i="8" s="1"/>
  <c r="M3401" i="8" s="1"/>
  <c r="J3401" i="8" a="1"/>
  <c r="J3401" i="8" s="1"/>
  <c r="N3401" i="8" s="1"/>
  <c r="O3401" i="8" a="1"/>
  <c r="O3401" i="8" s="1"/>
  <c r="G3402" i="8" a="1"/>
  <c r="G3402" i="8"/>
  <c r="H3402" i="8" a="1"/>
  <c r="H3402" i="8" s="1"/>
  <c r="J3402" i="8" a="1"/>
  <c r="J3402" i="8" s="1"/>
  <c r="N3402" i="8"/>
  <c r="G3403" i="8" a="1"/>
  <c r="G3403" i="8" s="1"/>
  <c r="H3403" i="8" a="1"/>
  <c r="H3403" i="8" s="1"/>
  <c r="O3403" i="8" s="1" a="1"/>
  <c r="O3403" i="8" s="1"/>
  <c r="J3403" i="8" a="1"/>
  <c r="J3403" i="8" s="1"/>
  <c r="N3403" i="8" s="1"/>
  <c r="G3404" i="8" a="1"/>
  <c r="G3404" i="8" s="1"/>
  <c r="L3404" i="8" s="1"/>
  <c r="H3404" i="8" a="1"/>
  <c r="H3404" i="8"/>
  <c r="I3404" i="8" a="1"/>
  <c r="I3404" i="8" s="1"/>
  <c r="K3404" i="8" s="1"/>
  <c r="J3404" i="8" a="1"/>
  <c r="J3404" i="8" s="1"/>
  <c r="N3404" i="8" s="1"/>
  <c r="G3405" i="8" a="1"/>
  <c r="G3405" i="8" s="1"/>
  <c r="H3405" i="8" a="1"/>
  <c r="H3405" i="8"/>
  <c r="J3405" i="8" a="1"/>
  <c r="J3405" i="8" s="1"/>
  <c r="N3405" i="8" s="1"/>
  <c r="G3406" i="8" a="1"/>
  <c r="G3406" i="8" s="1"/>
  <c r="I3406" i="8" s="1" a="1"/>
  <c r="I3406" i="8" s="1"/>
  <c r="K3406" i="8" s="1"/>
  <c r="H3406" i="8" a="1"/>
  <c r="H3406" i="8" s="1"/>
  <c r="J3406" i="8" a="1"/>
  <c r="J3406" i="8"/>
  <c r="N3406" i="8" s="1"/>
  <c r="M3406" i="8"/>
  <c r="O3406" i="8" a="1"/>
  <c r="O3406" i="8" s="1"/>
  <c r="G3407" i="8" a="1"/>
  <c r="G3407" i="8" s="1"/>
  <c r="I3407" i="8" s="1" a="1"/>
  <c r="I3407" i="8" s="1"/>
  <c r="K3407" i="8" s="1"/>
  <c r="H3407" i="8" a="1"/>
  <c r="H3407" i="8" s="1"/>
  <c r="J3407" i="8" a="1"/>
  <c r="J3407" i="8" s="1"/>
  <c r="N3407" i="8" s="1"/>
  <c r="G3408" i="8" a="1"/>
  <c r="G3408" i="8"/>
  <c r="L3408" i="8" s="1"/>
  <c r="H3408" i="8" a="1"/>
  <c r="H3408" i="8"/>
  <c r="I3408" i="8" a="1"/>
  <c r="I3408" i="8" s="1"/>
  <c r="K3408" i="8" s="1"/>
  <c r="J3408" i="8" a="1"/>
  <c r="J3408" i="8"/>
  <c r="N3408" i="8" s="1"/>
  <c r="G3409" i="8" a="1"/>
  <c r="G3409" i="8" s="1"/>
  <c r="H3409" i="8" a="1"/>
  <c r="H3409" i="8" s="1"/>
  <c r="J3409" i="8" a="1"/>
  <c r="J3409" i="8" s="1"/>
  <c r="N3409" i="8" s="1"/>
  <c r="G3410" i="8" a="1"/>
  <c r="G3410" i="8" s="1"/>
  <c r="I3410" i="8" s="1" a="1"/>
  <c r="I3410" i="8" s="1"/>
  <c r="K3410" i="8" s="1"/>
  <c r="H3410" i="8" a="1"/>
  <c r="H3410" i="8" s="1"/>
  <c r="J3410" i="8" a="1"/>
  <c r="J3410" i="8"/>
  <c r="N3410" i="8" s="1"/>
  <c r="G3411" i="8" a="1"/>
  <c r="G3411" i="8" s="1"/>
  <c r="H3411" i="8" a="1"/>
  <c r="H3411" i="8"/>
  <c r="O3411" i="8" s="1" a="1"/>
  <c r="O3411" i="8" s="1"/>
  <c r="J3411" i="8" a="1"/>
  <c r="J3411" i="8" s="1"/>
  <c r="N3411" i="8" s="1"/>
  <c r="M3411" i="8"/>
  <c r="G3412" i="8" a="1"/>
  <c r="G3412" i="8" s="1"/>
  <c r="H3412" i="8" a="1"/>
  <c r="H3412" i="8"/>
  <c r="M3412" i="8" s="1"/>
  <c r="J3412" i="8" a="1"/>
  <c r="J3412" i="8" s="1"/>
  <c r="N3412" i="8" s="1"/>
  <c r="O3412" i="8" a="1"/>
  <c r="O3412" i="8" s="1"/>
  <c r="G3413" i="8" a="1"/>
  <c r="G3413" i="8" s="1"/>
  <c r="I3413" i="8" s="1" a="1"/>
  <c r="I3413" i="8" s="1"/>
  <c r="K3413" i="8" s="1"/>
  <c r="H3413" i="8" a="1"/>
  <c r="H3413" i="8" s="1"/>
  <c r="J3413" i="8" a="1"/>
  <c r="J3413" i="8" s="1"/>
  <c r="N3413" i="8" s="1"/>
  <c r="L3413" i="8"/>
  <c r="M3413" i="8"/>
  <c r="O3413" i="8" a="1"/>
  <c r="O3413" i="8" s="1"/>
  <c r="G3414" i="8" a="1"/>
  <c r="G3414" i="8" s="1"/>
  <c r="H3414" i="8" a="1"/>
  <c r="H3414" i="8" s="1"/>
  <c r="J3414" i="8" a="1"/>
  <c r="J3414" i="8" s="1"/>
  <c r="N3414" i="8" s="1"/>
  <c r="G3415" i="8" a="1"/>
  <c r="G3415" i="8" s="1"/>
  <c r="H3415" i="8" a="1"/>
  <c r="H3415" i="8" s="1"/>
  <c r="J3415" i="8" a="1"/>
  <c r="J3415" i="8"/>
  <c r="N3415" i="8" s="1"/>
  <c r="G3416" i="8" a="1"/>
  <c r="G3416" i="8" s="1"/>
  <c r="H3416" i="8" a="1"/>
  <c r="H3416" i="8" s="1"/>
  <c r="J3416" i="8" a="1"/>
  <c r="J3416" i="8" s="1"/>
  <c r="N3416" i="8" s="1"/>
  <c r="G3417" i="8" a="1"/>
  <c r="G3417" i="8"/>
  <c r="I3417" i="8" s="1" a="1"/>
  <c r="I3417" i="8" s="1"/>
  <c r="K3417" i="8" s="1"/>
  <c r="H3417" i="8" a="1"/>
  <c r="H3417" i="8" s="1"/>
  <c r="O3417" i="8" s="1" a="1"/>
  <c r="O3417" i="8" s="1"/>
  <c r="J3417" i="8" a="1"/>
  <c r="J3417" i="8"/>
  <c r="L3417" i="8"/>
  <c r="N3417" i="8"/>
  <c r="G3418" i="8" a="1"/>
  <c r="G3418" i="8" s="1"/>
  <c r="I3418" i="8" s="1" a="1"/>
  <c r="H3418" i="8" a="1"/>
  <c r="H3418" i="8" s="1"/>
  <c r="O3418" i="8" s="1" a="1"/>
  <c r="O3418" i="8" s="1"/>
  <c r="I3418" i="8"/>
  <c r="K3418" i="8" s="1"/>
  <c r="J3418" i="8" a="1"/>
  <c r="J3418" i="8" s="1"/>
  <c r="N3418" i="8" s="1"/>
  <c r="L3418" i="8"/>
  <c r="M3418" i="8"/>
  <c r="G3419" i="8" a="1"/>
  <c r="G3419" i="8"/>
  <c r="L3419" i="8" s="1"/>
  <c r="H3419" i="8" a="1"/>
  <c r="H3419" i="8"/>
  <c r="I3419" i="8" a="1"/>
  <c r="I3419" i="8" s="1"/>
  <c r="K3419" i="8" s="1"/>
  <c r="J3419" i="8" a="1"/>
  <c r="J3419" i="8" s="1"/>
  <c r="N3419" i="8" s="1"/>
  <c r="G3420" i="8" a="1"/>
  <c r="G3420" i="8"/>
  <c r="H3420" i="8" a="1"/>
  <c r="H3420" i="8" s="1"/>
  <c r="M3420" i="8" s="1"/>
  <c r="J3420" i="8" a="1"/>
  <c r="J3420" i="8" s="1"/>
  <c r="N3420" i="8" s="1"/>
  <c r="G3421" i="8" a="1"/>
  <c r="G3421" i="8" s="1"/>
  <c r="H3421" i="8" a="1"/>
  <c r="H3421" i="8" s="1"/>
  <c r="J3421" i="8" a="1"/>
  <c r="J3421" i="8"/>
  <c r="N3421" i="8" s="1"/>
  <c r="G3422" i="8" a="1"/>
  <c r="G3422" i="8" s="1"/>
  <c r="L3422" i="8" s="1"/>
  <c r="H3422" i="8" a="1"/>
  <c r="H3422" i="8" s="1"/>
  <c r="I3422" i="8" a="1"/>
  <c r="I3422" i="8" s="1"/>
  <c r="K3422" i="8" s="1"/>
  <c r="J3422" i="8" a="1"/>
  <c r="J3422" i="8"/>
  <c r="N3422" i="8" s="1"/>
  <c r="G3423" i="8" a="1"/>
  <c r="G3423" i="8"/>
  <c r="H3423" i="8" a="1"/>
  <c r="H3423" i="8"/>
  <c r="J3423" i="8" a="1"/>
  <c r="J3423" i="8" s="1"/>
  <c r="N3423" i="8" s="1"/>
  <c r="G3424" i="8" a="1"/>
  <c r="G3424" i="8" s="1"/>
  <c r="H3424" i="8" a="1"/>
  <c r="H3424" i="8" s="1"/>
  <c r="O3424" i="8" s="1" a="1"/>
  <c r="O3424" i="8" s="1"/>
  <c r="J3424" i="8" a="1"/>
  <c r="J3424" i="8" s="1"/>
  <c r="N3424" i="8" s="1"/>
  <c r="G3425" i="8" a="1"/>
  <c r="G3425" i="8" s="1"/>
  <c r="H3425" i="8" a="1"/>
  <c r="H3425" i="8" s="1"/>
  <c r="J3425" i="8" a="1"/>
  <c r="J3425" i="8" s="1"/>
  <c r="N3425" i="8" s="1"/>
  <c r="M3425" i="8"/>
  <c r="O3425" i="8" a="1"/>
  <c r="O3425" i="8" s="1"/>
  <c r="G3426" i="8" a="1"/>
  <c r="G3426" i="8" s="1"/>
  <c r="L3426" i="8" s="1"/>
  <c r="H3426" i="8" a="1"/>
  <c r="H3426" i="8" s="1"/>
  <c r="I3426" i="8" a="1"/>
  <c r="I3426" i="8" s="1"/>
  <c r="K3426" i="8" s="1"/>
  <c r="J3426" i="8" a="1"/>
  <c r="J3426" i="8" s="1"/>
  <c r="N3426" i="8" s="1"/>
  <c r="G3427" i="8" a="1"/>
  <c r="G3427" i="8" s="1"/>
  <c r="H3427" i="8" a="1"/>
  <c r="H3427" i="8"/>
  <c r="J3427" i="8" a="1"/>
  <c r="J3427" i="8" s="1"/>
  <c r="N3427" i="8"/>
  <c r="G3428" i="8" a="1"/>
  <c r="G3428" i="8" s="1"/>
  <c r="H3428" i="8" a="1"/>
  <c r="H3428" i="8" s="1"/>
  <c r="M3428" i="8" s="1"/>
  <c r="J3428" i="8" a="1"/>
  <c r="J3428" i="8" s="1"/>
  <c r="N3428" i="8" s="1"/>
  <c r="G3429" i="8" a="1"/>
  <c r="G3429" i="8" s="1"/>
  <c r="H3429" i="8" a="1"/>
  <c r="H3429" i="8" s="1"/>
  <c r="O3429" i="8" s="1" a="1"/>
  <c r="O3429" i="8" s="1"/>
  <c r="J3429" i="8" a="1"/>
  <c r="J3429" i="8" s="1"/>
  <c r="N3429" i="8" s="1"/>
  <c r="M3429" i="8"/>
  <c r="G3430" i="8" a="1"/>
  <c r="G3430" i="8" s="1"/>
  <c r="H3430" i="8" a="1"/>
  <c r="H3430" i="8" s="1"/>
  <c r="J3430" i="8" a="1"/>
  <c r="J3430" i="8" s="1"/>
  <c r="N3430" i="8" s="1"/>
  <c r="G3431" i="8" a="1"/>
  <c r="G3431" i="8"/>
  <c r="H3431" i="8" a="1"/>
  <c r="H3431" i="8" s="1"/>
  <c r="O3431" i="8" s="1" a="1"/>
  <c r="O3431" i="8" s="1"/>
  <c r="J3431" i="8" a="1"/>
  <c r="J3431" i="8" s="1"/>
  <c r="N3431" i="8" s="1"/>
  <c r="G3432" i="8" a="1"/>
  <c r="G3432" i="8"/>
  <c r="I3432" i="8" s="1" a="1"/>
  <c r="I3432" i="8" s="1"/>
  <c r="H3432" i="8" a="1"/>
  <c r="H3432" i="8" s="1"/>
  <c r="O3432" i="8" s="1" a="1"/>
  <c r="O3432" i="8" s="1"/>
  <c r="J3432" i="8" a="1"/>
  <c r="J3432" i="8" s="1"/>
  <c r="N3432" i="8" s="1"/>
  <c r="K3432" i="8"/>
  <c r="L3432" i="8"/>
  <c r="M3432" i="8"/>
  <c r="G3433" i="8" a="1"/>
  <c r="G3433" i="8" s="1"/>
  <c r="I3433" i="8" s="1" a="1"/>
  <c r="I3433" i="8" s="1"/>
  <c r="K3433" i="8" s="1"/>
  <c r="H3433" i="8" a="1"/>
  <c r="H3433" i="8" s="1"/>
  <c r="J3433" i="8" a="1"/>
  <c r="J3433" i="8"/>
  <c r="N3433" i="8" s="1"/>
  <c r="L3433" i="8"/>
  <c r="G3434" i="8" a="1"/>
  <c r="G3434" i="8"/>
  <c r="L3434" i="8" s="1"/>
  <c r="H3434" i="8" a="1"/>
  <c r="H3434" i="8"/>
  <c r="J3434" i="8" a="1"/>
  <c r="J3434" i="8" s="1"/>
  <c r="N3434" i="8" s="1"/>
  <c r="G3435" i="8" a="1"/>
  <c r="G3435" i="8" s="1"/>
  <c r="H3435" i="8" a="1"/>
  <c r="H3435" i="8"/>
  <c r="J3435" i="8" a="1"/>
  <c r="J3435" i="8" s="1"/>
  <c r="N3435" i="8"/>
  <c r="G3436" i="8" a="1"/>
  <c r="G3436" i="8" s="1"/>
  <c r="H3436" i="8" a="1"/>
  <c r="H3436" i="8" s="1"/>
  <c r="J3436" i="8" a="1"/>
  <c r="J3436" i="8" s="1"/>
  <c r="N3436" i="8" s="1"/>
  <c r="G3437" i="8" a="1"/>
  <c r="G3437" i="8" s="1"/>
  <c r="L3437" i="8" s="1"/>
  <c r="H3437" i="8" a="1"/>
  <c r="H3437" i="8"/>
  <c r="J3437" i="8" a="1"/>
  <c r="J3437" i="8" s="1"/>
  <c r="N3437" i="8" s="1"/>
  <c r="G3438" i="8" a="1"/>
  <c r="G3438" i="8" s="1"/>
  <c r="H3438" i="8" a="1"/>
  <c r="H3438" i="8" s="1"/>
  <c r="J3438" i="8" a="1"/>
  <c r="J3438" i="8" s="1"/>
  <c r="N3438" i="8" s="1"/>
  <c r="G3439" i="8" a="1"/>
  <c r="G3439" i="8" s="1"/>
  <c r="H3439" i="8" a="1"/>
  <c r="H3439" i="8" s="1"/>
  <c r="O3439" i="8" s="1" a="1"/>
  <c r="O3439" i="8" s="1"/>
  <c r="J3439" i="8" a="1"/>
  <c r="J3439" i="8"/>
  <c r="N3439" i="8" s="1"/>
  <c r="M3439" i="8"/>
  <c r="G3440" i="8" a="1"/>
  <c r="G3440" i="8" s="1"/>
  <c r="I3440" i="8" s="1" a="1"/>
  <c r="H3440" i="8" a="1"/>
  <c r="H3440" i="8" s="1"/>
  <c r="O3440" i="8" s="1" a="1"/>
  <c r="O3440" i="8" s="1"/>
  <c r="I3440" i="8"/>
  <c r="K3440" i="8" s="1"/>
  <c r="J3440" i="8" a="1"/>
  <c r="J3440" i="8" s="1"/>
  <c r="N3440" i="8" s="1"/>
  <c r="L3440" i="8"/>
  <c r="M3440" i="8"/>
  <c r="G3441" i="8" a="1"/>
  <c r="G3441" i="8"/>
  <c r="H3441" i="8" a="1"/>
  <c r="H3441" i="8" s="1"/>
  <c r="J3441" i="8" a="1"/>
  <c r="J3441" i="8" s="1"/>
  <c r="N3441" i="8" s="1"/>
  <c r="G3442" i="8" a="1"/>
  <c r="G3442" i="8" s="1"/>
  <c r="H3442" i="8" a="1"/>
  <c r="H3442" i="8" s="1"/>
  <c r="M3442" i="8" s="1"/>
  <c r="J3442" i="8" a="1"/>
  <c r="J3442" i="8" s="1"/>
  <c r="N3442" i="8"/>
  <c r="G3443" i="8" a="1"/>
  <c r="G3443" i="8"/>
  <c r="H3443" i="8" a="1"/>
  <c r="H3443" i="8" s="1"/>
  <c r="M3443" i="8" s="1"/>
  <c r="J3443" i="8" a="1"/>
  <c r="J3443" i="8"/>
  <c r="N3443" i="8"/>
  <c r="O3443" i="8" a="1"/>
  <c r="O3443" i="8" s="1"/>
  <c r="G3444" i="8" a="1"/>
  <c r="G3444" i="8" s="1"/>
  <c r="L3444" i="8" s="1"/>
  <c r="H3444" i="8" a="1"/>
  <c r="H3444" i="8" s="1"/>
  <c r="O3444" i="8" s="1" a="1"/>
  <c r="O3444" i="8" s="1"/>
  <c r="J3444" i="8" a="1"/>
  <c r="J3444" i="8" s="1"/>
  <c r="N3444" i="8" s="1"/>
  <c r="G3445" i="8" a="1"/>
  <c r="G3445" i="8"/>
  <c r="L3445" i="8" s="1"/>
  <c r="H3445" i="8" a="1"/>
  <c r="H3445" i="8"/>
  <c r="J3445" i="8" a="1"/>
  <c r="J3445" i="8" s="1"/>
  <c r="N3445" i="8" s="1"/>
  <c r="G3446" i="8" a="1"/>
  <c r="G3446" i="8" s="1"/>
  <c r="I3446" i="8" s="1" a="1"/>
  <c r="I3446" i="8" s="1"/>
  <c r="K3446" i="8" s="1"/>
  <c r="H3446" i="8" a="1"/>
  <c r="H3446" i="8" s="1"/>
  <c r="J3446" i="8" a="1"/>
  <c r="J3446" i="8" s="1"/>
  <c r="N3446" i="8" s="1"/>
  <c r="G3447" i="8" a="1"/>
  <c r="G3447" i="8" s="1"/>
  <c r="I3447" i="8" s="1" a="1"/>
  <c r="I3447" i="8" s="1"/>
  <c r="H3447" i="8" a="1"/>
  <c r="H3447" i="8" s="1"/>
  <c r="O3447" i="8" s="1" a="1"/>
  <c r="O3447" i="8" s="1"/>
  <c r="J3447" i="8" a="1"/>
  <c r="J3447" i="8"/>
  <c r="N3447" i="8" s="1"/>
  <c r="K3447" i="8"/>
  <c r="L3447" i="8"/>
  <c r="M3447" i="8"/>
  <c r="G3448" i="8" a="1"/>
  <c r="G3448" i="8" s="1"/>
  <c r="H3448" i="8" a="1"/>
  <c r="H3448" i="8" s="1"/>
  <c r="J3448" i="8" a="1"/>
  <c r="J3448" i="8"/>
  <c r="N3448" i="8" s="1"/>
  <c r="G3449" i="8" a="1"/>
  <c r="G3449" i="8" s="1"/>
  <c r="H3449" i="8" a="1"/>
  <c r="H3449" i="8" s="1"/>
  <c r="J3449" i="8" a="1"/>
  <c r="J3449" i="8" s="1"/>
  <c r="N3449" i="8" s="1"/>
  <c r="G3450" i="8" a="1"/>
  <c r="G3450" i="8" s="1"/>
  <c r="H3450" i="8" a="1"/>
  <c r="H3450" i="8" s="1"/>
  <c r="J3450" i="8" a="1"/>
  <c r="J3450" i="8"/>
  <c r="N3450" i="8"/>
  <c r="G3451" i="8" a="1"/>
  <c r="G3451" i="8" s="1"/>
  <c r="H3451" i="8" a="1"/>
  <c r="H3451" i="8" s="1"/>
  <c r="O3451" i="8" s="1" a="1"/>
  <c r="O3451" i="8" s="1"/>
  <c r="J3451" i="8" a="1"/>
  <c r="J3451" i="8" s="1"/>
  <c r="N3451" i="8" s="1"/>
  <c r="G3452" i="8" a="1"/>
  <c r="G3452" i="8"/>
  <c r="H3452" i="8" a="1"/>
  <c r="H3452" i="8" s="1"/>
  <c r="J3452" i="8" a="1"/>
  <c r="J3452" i="8"/>
  <c r="N3452" i="8" s="1"/>
  <c r="G3453" i="8" a="1"/>
  <c r="G3453" i="8"/>
  <c r="H3453" i="8" a="1"/>
  <c r="H3453" i="8" s="1"/>
  <c r="O3453" i="8" s="1" a="1"/>
  <c r="O3453" i="8" s="1"/>
  <c r="J3453" i="8" a="1"/>
  <c r="J3453" i="8" s="1"/>
  <c r="M3453" i="8"/>
  <c r="N3453" i="8"/>
  <c r="G3454" i="8" a="1"/>
  <c r="G3454" i="8" s="1"/>
  <c r="I3454" i="8" s="1" a="1"/>
  <c r="I3454" i="8" s="1"/>
  <c r="H3454" i="8" a="1"/>
  <c r="H3454" i="8" s="1"/>
  <c r="J3454" i="8" a="1"/>
  <c r="J3454" i="8"/>
  <c r="N3454" i="8" s="1"/>
  <c r="K3454" i="8"/>
  <c r="L3454" i="8"/>
  <c r="M3454" i="8"/>
  <c r="O3454" i="8" a="1"/>
  <c r="O3454" i="8" s="1"/>
  <c r="G3455" i="8" a="1"/>
  <c r="G3455" i="8" s="1"/>
  <c r="H3455" i="8" a="1"/>
  <c r="H3455" i="8" s="1"/>
  <c r="O3455" i="8" s="1" a="1"/>
  <c r="O3455" i="8" s="1"/>
  <c r="J3455" i="8" a="1"/>
  <c r="J3455" i="8"/>
  <c r="N3455" i="8" s="1"/>
  <c r="G3456" i="8" a="1"/>
  <c r="G3456" i="8" s="1"/>
  <c r="H3456" i="8" a="1"/>
  <c r="H3456" i="8" s="1"/>
  <c r="M3456" i="8" s="1"/>
  <c r="J3456" i="8" a="1"/>
  <c r="J3456" i="8" s="1"/>
  <c r="N3456" i="8" s="1"/>
  <c r="O3456" i="8" a="1"/>
  <c r="O3456" i="8" s="1"/>
  <c r="G3457" i="8" a="1"/>
  <c r="G3457" i="8" s="1"/>
  <c r="H3457" i="8" a="1"/>
  <c r="H3457" i="8" s="1"/>
  <c r="J3457" i="8" a="1"/>
  <c r="J3457" i="8" s="1"/>
  <c r="N3457" i="8"/>
  <c r="G3458" i="8" a="1"/>
  <c r="G3458" i="8" s="1"/>
  <c r="H3458" i="8" a="1"/>
  <c r="H3458" i="8" s="1"/>
  <c r="J3458" i="8" a="1"/>
  <c r="J3458" i="8"/>
  <c r="N3458" i="8" s="1"/>
  <c r="G3459" i="8" a="1"/>
  <c r="G3459" i="8" s="1"/>
  <c r="H3459" i="8" a="1"/>
  <c r="H3459" i="8"/>
  <c r="J3459" i="8" a="1"/>
  <c r="J3459" i="8" s="1"/>
  <c r="N3459" i="8" s="1"/>
  <c r="G3460" i="8" a="1"/>
  <c r="G3460" i="8"/>
  <c r="H3460" i="8" a="1"/>
  <c r="H3460" i="8" s="1"/>
  <c r="J3460" i="8" a="1"/>
  <c r="J3460" i="8" s="1"/>
  <c r="N3460" i="8" s="1"/>
  <c r="G3461" i="8" a="1"/>
  <c r="G3461" i="8" s="1"/>
  <c r="H3461" i="8" a="1"/>
  <c r="H3461" i="8" s="1"/>
  <c r="O3461" i="8" s="1" a="1"/>
  <c r="O3461" i="8" s="1"/>
  <c r="J3461" i="8" a="1"/>
  <c r="J3461" i="8" s="1"/>
  <c r="N3461" i="8" s="1"/>
  <c r="G3462" i="8" a="1"/>
  <c r="G3462" i="8" s="1"/>
  <c r="H3462" i="8" a="1"/>
  <c r="H3462" i="8"/>
  <c r="J3462" i="8" a="1"/>
  <c r="J3462" i="8" s="1"/>
  <c r="N3462" i="8" s="1"/>
  <c r="M3462" i="8"/>
  <c r="O3462" i="8" a="1"/>
  <c r="O3462" i="8" s="1"/>
  <c r="G3463" i="8" a="1"/>
  <c r="G3463" i="8"/>
  <c r="L3463" i="8" s="1"/>
  <c r="H3463" i="8" a="1"/>
  <c r="H3463" i="8" s="1"/>
  <c r="J3463" i="8" a="1"/>
  <c r="J3463" i="8"/>
  <c r="N3463" i="8" s="1"/>
  <c r="G3464" i="8" a="1"/>
  <c r="G3464" i="8"/>
  <c r="H3464" i="8" a="1"/>
  <c r="H3464" i="8" s="1"/>
  <c r="O3464" i="8" s="1" a="1"/>
  <c r="O3464" i="8" s="1"/>
  <c r="J3464" i="8" a="1"/>
  <c r="J3464" i="8" s="1"/>
  <c r="N3464" i="8" s="1"/>
  <c r="G3465" i="8" a="1"/>
  <c r="G3465" i="8" s="1"/>
  <c r="H3465" i="8" a="1"/>
  <c r="H3465" i="8" s="1"/>
  <c r="O3465" i="8" s="1" a="1"/>
  <c r="O3465" i="8" s="1"/>
  <c r="J3465" i="8" a="1"/>
  <c r="J3465" i="8" s="1"/>
  <c r="N3465" i="8" s="1"/>
  <c r="M3465" i="8"/>
  <c r="G3466" i="8" a="1"/>
  <c r="G3466" i="8" s="1"/>
  <c r="H3466" i="8" a="1"/>
  <c r="H3466" i="8" s="1"/>
  <c r="I3466" i="8" a="1"/>
  <c r="I3466" i="8" s="1"/>
  <c r="K3466" i="8" s="1"/>
  <c r="J3466" i="8" a="1"/>
  <c r="J3466" i="8" s="1"/>
  <c r="N3466" i="8" s="1"/>
  <c r="L3466" i="8"/>
  <c r="G3467" i="8" a="1"/>
  <c r="G3467" i="8" s="1"/>
  <c r="L3467" i="8" s="1"/>
  <c r="H3467" i="8" a="1"/>
  <c r="H3467" i="8"/>
  <c r="I3467" i="8" a="1"/>
  <c r="I3467" i="8" s="1"/>
  <c r="K3467" i="8" s="1"/>
  <c r="J3467" i="8" a="1"/>
  <c r="J3467" i="8" s="1"/>
  <c r="N3467" i="8" s="1"/>
  <c r="G3468" i="8" a="1"/>
  <c r="G3468" i="8" s="1"/>
  <c r="I3468" i="8" s="1" a="1"/>
  <c r="I3468" i="8" s="1"/>
  <c r="K3468" i="8" s="1"/>
  <c r="H3468" i="8" a="1"/>
  <c r="H3468" i="8" s="1"/>
  <c r="O3468" i="8" s="1" a="1"/>
  <c r="O3468" i="8" s="1"/>
  <c r="J3468" i="8" a="1"/>
  <c r="J3468" i="8" s="1"/>
  <c r="N3468" i="8" s="1"/>
  <c r="M3468" i="8"/>
  <c r="G3469" i="8" a="1"/>
  <c r="G3469" i="8" s="1"/>
  <c r="I3469" i="8" s="1" a="1"/>
  <c r="I3469" i="8" s="1"/>
  <c r="K3469" i="8" s="1"/>
  <c r="H3469" i="8" a="1"/>
  <c r="H3469" i="8" s="1"/>
  <c r="J3469" i="8" a="1"/>
  <c r="J3469" i="8"/>
  <c r="N3469" i="8" s="1"/>
  <c r="L3469" i="8"/>
  <c r="M3469" i="8"/>
  <c r="O3469" i="8" a="1"/>
  <c r="O3469" i="8" s="1"/>
  <c r="G3470" i="8" a="1"/>
  <c r="G3470" i="8" s="1"/>
  <c r="H3470" i="8" a="1"/>
  <c r="H3470" i="8"/>
  <c r="J3470" i="8" a="1"/>
  <c r="J3470" i="8" s="1"/>
  <c r="N3470" i="8" s="1"/>
  <c r="G3471" i="8" a="1"/>
  <c r="G3471" i="8"/>
  <c r="H3471" i="8" a="1"/>
  <c r="H3471" i="8" s="1"/>
  <c r="M3471" i="8" s="1"/>
  <c r="J3471" i="8" a="1"/>
  <c r="J3471" i="8" s="1"/>
  <c r="N3471" i="8" s="1"/>
  <c r="G3472" i="8" a="1"/>
  <c r="G3472" i="8" s="1"/>
  <c r="H3472" i="8" a="1"/>
  <c r="H3472" i="8" s="1"/>
  <c r="J3472" i="8" a="1"/>
  <c r="J3472" i="8" s="1"/>
  <c r="N3472" i="8" s="1"/>
  <c r="G3473" i="8" a="1"/>
  <c r="G3473" i="8" s="1"/>
  <c r="H3473" i="8" a="1"/>
  <c r="H3473" i="8" s="1"/>
  <c r="J3473" i="8" a="1"/>
  <c r="J3473" i="8" s="1"/>
  <c r="N3473" i="8"/>
  <c r="G3474" i="8" a="1"/>
  <c r="G3474" i="8"/>
  <c r="L3474" i="8" s="1"/>
  <c r="H3474" i="8" a="1"/>
  <c r="H3474" i="8" s="1"/>
  <c r="J3474" i="8" a="1"/>
  <c r="J3474" i="8" s="1"/>
  <c r="N3474" i="8" s="1"/>
  <c r="G3475" i="8" a="1"/>
  <c r="G3475" i="8"/>
  <c r="L3475" i="8" s="1"/>
  <c r="H3475" i="8" a="1"/>
  <c r="H3475" i="8" s="1"/>
  <c r="J3475" i="8" a="1"/>
  <c r="J3475" i="8" s="1"/>
  <c r="N3475" i="8" s="1"/>
  <c r="G3476" i="8" a="1"/>
  <c r="G3476" i="8" s="1"/>
  <c r="H3476" i="8" a="1"/>
  <c r="H3476" i="8" s="1"/>
  <c r="M3476" i="8" s="1"/>
  <c r="J3476" i="8" a="1"/>
  <c r="J3476" i="8" s="1"/>
  <c r="N3476" i="8" s="1"/>
  <c r="G3477" i="8" a="1"/>
  <c r="G3477" i="8" s="1"/>
  <c r="L3477" i="8" s="1"/>
  <c r="H3477" i="8" a="1"/>
  <c r="H3477" i="8"/>
  <c r="J3477" i="8" a="1"/>
  <c r="J3477" i="8" s="1"/>
  <c r="N3477" i="8" s="1"/>
  <c r="G3478" i="8" a="1"/>
  <c r="G3478" i="8"/>
  <c r="L3478" i="8" s="1"/>
  <c r="H3478" i="8" a="1"/>
  <c r="H3478" i="8" s="1"/>
  <c r="I3478" i="8" a="1"/>
  <c r="I3478" i="8" s="1"/>
  <c r="K3478" i="8" s="1"/>
  <c r="J3478" i="8" a="1"/>
  <c r="J3478" i="8" s="1"/>
  <c r="N3478" i="8" s="1"/>
  <c r="G3479" i="8" a="1"/>
  <c r="G3479" i="8"/>
  <c r="I3479" i="8" s="1" a="1"/>
  <c r="I3479" i="8" s="1"/>
  <c r="K3479" i="8" s="1"/>
  <c r="H3479" i="8" a="1"/>
  <c r="H3479" i="8" s="1"/>
  <c r="O3479" i="8" s="1" a="1"/>
  <c r="O3479" i="8" s="1"/>
  <c r="J3479" i="8" a="1"/>
  <c r="J3479" i="8" s="1"/>
  <c r="N3479" i="8" s="1"/>
  <c r="G3480" i="8" a="1"/>
  <c r="G3480" i="8"/>
  <c r="H3480" i="8" a="1"/>
  <c r="H3480" i="8" s="1"/>
  <c r="M3480" i="8" s="1"/>
  <c r="J3480" i="8" a="1"/>
  <c r="J3480" i="8"/>
  <c r="N3480" i="8" s="1"/>
  <c r="O3480" i="8" a="1"/>
  <c r="O3480" i="8" s="1"/>
  <c r="G3481" i="8" a="1"/>
  <c r="G3481" i="8" s="1"/>
  <c r="H3481" i="8" a="1"/>
  <c r="H3481" i="8" s="1"/>
  <c r="J3481" i="8" a="1"/>
  <c r="J3481" i="8"/>
  <c r="N3481" i="8" s="1"/>
  <c r="G3482" i="8" a="1"/>
  <c r="G3482" i="8" s="1"/>
  <c r="H3482" i="8" a="1"/>
  <c r="H3482" i="8" s="1"/>
  <c r="M3482" i="8" s="1"/>
  <c r="J3482" i="8" a="1"/>
  <c r="J3482" i="8" s="1"/>
  <c r="N3482" i="8" s="1"/>
  <c r="G3483" i="8" a="1"/>
  <c r="G3483" i="8" s="1"/>
  <c r="I3483" i="8" s="1" a="1"/>
  <c r="I3483" i="8" s="1"/>
  <c r="K3483" i="8" s="1"/>
  <c r="H3483" i="8" a="1"/>
  <c r="H3483" i="8"/>
  <c r="J3483" i="8" a="1"/>
  <c r="J3483" i="8" s="1"/>
  <c r="N3483" i="8" s="1"/>
  <c r="M3483" i="8"/>
  <c r="O3483" i="8" a="1"/>
  <c r="O3483" i="8" s="1"/>
  <c r="G3484" i="8" a="1"/>
  <c r="G3484" i="8" s="1"/>
  <c r="I3484" i="8" s="1" a="1"/>
  <c r="H3484" i="8" a="1"/>
  <c r="H3484" i="8" s="1"/>
  <c r="O3484" i="8" s="1" a="1"/>
  <c r="O3484" i="8" s="1"/>
  <c r="I3484" i="8"/>
  <c r="K3484" i="8" s="1"/>
  <c r="J3484" i="8" a="1"/>
  <c r="J3484" i="8" s="1"/>
  <c r="N3484" i="8"/>
  <c r="G3485" i="8" a="1"/>
  <c r="G3485" i="8"/>
  <c r="L3485" i="8" s="1"/>
  <c r="H3485" i="8" a="1"/>
  <c r="H3485" i="8" s="1"/>
  <c r="J3485" i="8" a="1"/>
  <c r="J3485" i="8"/>
  <c r="N3485" i="8" s="1"/>
  <c r="G3486" i="8" a="1"/>
  <c r="G3486" i="8" s="1"/>
  <c r="H3486" i="8" a="1"/>
  <c r="H3486" i="8" s="1"/>
  <c r="O3486" i="8" s="1" a="1"/>
  <c r="O3486" i="8" s="1"/>
  <c r="J3486" i="8" a="1"/>
  <c r="J3486" i="8" s="1"/>
  <c r="M3486" i="8"/>
  <c r="N3486" i="8"/>
  <c r="G3487" i="8" a="1"/>
  <c r="G3487" i="8" s="1"/>
  <c r="H3487" i="8" a="1"/>
  <c r="H3487" i="8" s="1"/>
  <c r="M3487" i="8" s="1"/>
  <c r="J3487" i="8" a="1"/>
  <c r="J3487" i="8" s="1"/>
  <c r="N3487" i="8" s="1"/>
  <c r="O3487" i="8" a="1"/>
  <c r="O3487" i="8" s="1"/>
  <c r="G3488" i="8" a="1"/>
  <c r="G3488" i="8" s="1"/>
  <c r="H3488" i="8" a="1"/>
  <c r="H3488" i="8"/>
  <c r="J3488" i="8" a="1"/>
  <c r="J3488" i="8"/>
  <c r="N3488" i="8" s="1"/>
  <c r="G3489" i="8" a="1"/>
  <c r="G3489" i="8"/>
  <c r="H3489" i="8" a="1"/>
  <c r="H3489" i="8" s="1"/>
  <c r="M3489" i="8" s="1"/>
  <c r="J3489" i="8" a="1"/>
  <c r="J3489" i="8" s="1"/>
  <c r="N3489" i="8" s="1"/>
  <c r="O3489" i="8" a="1"/>
  <c r="O3489" i="8" s="1"/>
  <c r="G3490" i="8" a="1"/>
  <c r="G3490" i="8" s="1"/>
  <c r="H3490" i="8" a="1"/>
  <c r="H3490" i="8" s="1"/>
  <c r="J3490" i="8" a="1"/>
  <c r="J3490" i="8" s="1"/>
  <c r="N3490" i="8" s="1"/>
  <c r="G3491" i="8" a="1"/>
  <c r="G3491" i="8"/>
  <c r="H3491" i="8" a="1"/>
  <c r="H3491" i="8" s="1"/>
  <c r="J3491" i="8" a="1"/>
  <c r="J3491" i="8" s="1"/>
  <c r="N3491" i="8" s="1"/>
  <c r="G3492" i="8" a="1"/>
  <c r="G3492" i="8" s="1"/>
  <c r="L3492" i="8" s="1"/>
  <c r="H3492" i="8" a="1"/>
  <c r="H3492" i="8" s="1"/>
  <c r="J3492" i="8" a="1"/>
  <c r="J3492" i="8" s="1"/>
  <c r="N3492" i="8" s="1"/>
  <c r="G3493" i="8" a="1"/>
  <c r="G3493" i="8" s="1"/>
  <c r="H3493" i="8" a="1"/>
  <c r="H3493" i="8" s="1"/>
  <c r="J3493" i="8" a="1"/>
  <c r="J3493" i="8" s="1"/>
  <c r="N3493" i="8" s="1"/>
  <c r="G3494" i="8" a="1"/>
  <c r="G3494" i="8" s="1"/>
  <c r="H3494" i="8" a="1"/>
  <c r="H3494" i="8" s="1"/>
  <c r="J3494" i="8" a="1"/>
  <c r="J3494" i="8" s="1"/>
  <c r="N3494" i="8" s="1"/>
  <c r="G3495" i="8" a="1"/>
  <c r="G3495" i="8" s="1"/>
  <c r="H3495" i="8" a="1"/>
  <c r="H3495" i="8" s="1"/>
  <c r="J3495" i="8" a="1"/>
  <c r="J3495" i="8" s="1"/>
  <c r="N3495" i="8" s="1"/>
  <c r="G3496" i="8" a="1"/>
  <c r="G3496" i="8"/>
  <c r="H3496" i="8" a="1"/>
  <c r="H3496" i="8" s="1"/>
  <c r="J3496" i="8" a="1"/>
  <c r="J3496" i="8" s="1"/>
  <c r="N3496" i="8" s="1"/>
  <c r="G3497" i="8" a="1"/>
  <c r="G3497" i="8" s="1"/>
  <c r="H3497" i="8" a="1"/>
  <c r="H3497" i="8" s="1"/>
  <c r="O3497" i="8" s="1" a="1"/>
  <c r="O3497" i="8" s="1"/>
  <c r="J3497" i="8" a="1"/>
  <c r="J3497" i="8" s="1"/>
  <c r="N3497" i="8" s="1"/>
  <c r="G3498" i="8" a="1"/>
  <c r="G3498" i="8" s="1"/>
  <c r="H3498" i="8" a="1"/>
  <c r="H3498" i="8" s="1"/>
  <c r="J3498" i="8" a="1"/>
  <c r="J3498" i="8"/>
  <c r="N3498" i="8" s="1"/>
  <c r="G3499" i="8" a="1"/>
  <c r="G3499" i="8" s="1"/>
  <c r="H3499" i="8" a="1"/>
  <c r="H3499" i="8" s="1"/>
  <c r="I3499" i="8" a="1"/>
  <c r="I3499" i="8" s="1"/>
  <c r="J3499" i="8" a="1"/>
  <c r="J3499" i="8" s="1"/>
  <c r="N3499" i="8" s="1"/>
  <c r="K3499" i="8"/>
  <c r="L3499" i="8"/>
  <c r="G3500" i="8" a="1"/>
  <c r="G3500" i="8"/>
  <c r="L3500" i="8" s="1"/>
  <c r="H3500" i="8" a="1"/>
  <c r="H3500" i="8" s="1"/>
  <c r="M3500" i="8" s="1"/>
  <c r="I3500" i="8" a="1"/>
  <c r="I3500" i="8" s="1"/>
  <c r="K3500" i="8" s="1"/>
  <c r="J3500" i="8" a="1"/>
  <c r="J3500" i="8" s="1"/>
  <c r="N3500" i="8" s="1"/>
  <c r="G3501" i="8" a="1"/>
  <c r="G3501" i="8" s="1"/>
  <c r="I3501" i="8" s="1" a="1"/>
  <c r="I3501" i="8" s="1"/>
  <c r="K3501" i="8" s="1"/>
  <c r="H3501" i="8" a="1"/>
  <c r="H3501" i="8" s="1"/>
  <c r="J3501" i="8" a="1"/>
  <c r="J3501" i="8" s="1"/>
  <c r="N3501" i="8" s="1"/>
  <c r="L3501" i="8"/>
  <c r="M3501" i="8"/>
  <c r="O3501" i="8" a="1"/>
  <c r="O3501" i="8" s="1"/>
  <c r="G3502" i="8" a="1"/>
  <c r="G3502" i="8" s="1"/>
  <c r="I3502" i="8" s="1" a="1"/>
  <c r="I3502" i="8" s="1"/>
  <c r="K3502" i="8" s="1"/>
  <c r="H3502" i="8" a="1"/>
  <c r="H3502" i="8" s="1"/>
  <c r="J3502" i="8" a="1"/>
  <c r="J3502" i="8" s="1"/>
  <c r="N3502" i="8" s="1"/>
  <c r="L3502" i="8"/>
  <c r="G3503" i="8" a="1"/>
  <c r="G3503" i="8" s="1"/>
  <c r="I3503" i="8" s="1" a="1"/>
  <c r="I3503" i="8" s="1"/>
  <c r="H3503" i="8" a="1"/>
  <c r="H3503" i="8" s="1"/>
  <c r="J3503" i="8" a="1"/>
  <c r="J3503" i="8"/>
  <c r="N3503" i="8" s="1"/>
  <c r="K3503" i="8"/>
  <c r="L3503" i="8"/>
  <c r="G3504" i="8" a="1"/>
  <c r="G3504" i="8" s="1"/>
  <c r="H3504" i="8" a="1"/>
  <c r="H3504" i="8" s="1"/>
  <c r="M3504" i="8" s="1"/>
  <c r="J3504" i="8" a="1"/>
  <c r="J3504" i="8" s="1"/>
  <c r="N3504" i="8"/>
  <c r="O3504" i="8" a="1"/>
  <c r="O3504" i="8" s="1"/>
  <c r="G3505" i="8" a="1"/>
  <c r="G3505" i="8" s="1"/>
  <c r="H3505" i="8" a="1"/>
  <c r="H3505" i="8" s="1"/>
  <c r="J3505" i="8" a="1"/>
  <c r="J3505" i="8"/>
  <c r="N3505" i="8" s="1"/>
  <c r="G3506" i="8" a="1"/>
  <c r="G3506" i="8" s="1"/>
  <c r="H3506" i="8" a="1"/>
  <c r="H3506" i="8" s="1"/>
  <c r="J3506" i="8" a="1"/>
  <c r="J3506" i="8" s="1"/>
  <c r="N3506" i="8" s="1"/>
  <c r="G3507" i="8" a="1"/>
  <c r="G3507" i="8"/>
  <c r="H3507" i="8" a="1"/>
  <c r="H3507" i="8" s="1"/>
  <c r="J3507" i="8" a="1"/>
  <c r="J3507" i="8"/>
  <c r="N3507" i="8" s="1"/>
  <c r="G3508" i="8" a="1"/>
  <c r="G3508" i="8" s="1"/>
  <c r="L3508" i="8" s="1"/>
  <c r="H3508" i="8" a="1"/>
  <c r="H3508" i="8" s="1"/>
  <c r="J3508" i="8" a="1"/>
  <c r="J3508" i="8" s="1"/>
  <c r="N3508" i="8" s="1"/>
  <c r="G3509" i="8" a="1"/>
  <c r="G3509" i="8"/>
  <c r="H3509" i="8" a="1"/>
  <c r="H3509" i="8" s="1"/>
  <c r="J3509" i="8" a="1"/>
  <c r="J3509" i="8"/>
  <c r="N3509" i="8" s="1"/>
  <c r="G3510" i="8" a="1"/>
  <c r="G3510" i="8" s="1"/>
  <c r="L3510" i="8" s="1"/>
  <c r="H3510" i="8" a="1"/>
  <c r="H3510" i="8"/>
  <c r="I3510" i="8" a="1"/>
  <c r="I3510" i="8" s="1"/>
  <c r="K3510" i="8" s="1"/>
  <c r="J3510" i="8" a="1"/>
  <c r="J3510" i="8" s="1"/>
  <c r="N3510" i="8" s="1"/>
  <c r="G3511" i="8" a="1"/>
  <c r="G3511" i="8"/>
  <c r="L3511" i="8" s="1"/>
  <c r="H3511" i="8" a="1"/>
  <c r="H3511" i="8" s="1"/>
  <c r="J3511" i="8" a="1"/>
  <c r="J3511" i="8" s="1"/>
  <c r="N3511" i="8" s="1"/>
  <c r="G3512" i="8" a="1"/>
  <c r="G3512" i="8"/>
  <c r="H3512" i="8" a="1"/>
  <c r="H3512" i="8" s="1"/>
  <c r="J3512" i="8" a="1"/>
  <c r="J3512" i="8" s="1"/>
  <c r="N3512" i="8" s="1"/>
  <c r="G3513" i="8" a="1"/>
  <c r="G3513" i="8" s="1"/>
  <c r="H3513" i="8" a="1"/>
  <c r="H3513" i="8" s="1"/>
  <c r="O3513" i="8" s="1" a="1"/>
  <c r="O3513" i="8" s="1"/>
  <c r="J3513" i="8" a="1"/>
  <c r="J3513" i="8"/>
  <c r="N3513" i="8" s="1"/>
  <c r="G3514" i="8" a="1"/>
  <c r="G3514" i="8" s="1"/>
  <c r="H3514" i="8" a="1"/>
  <c r="H3514" i="8"/>
  <c r="I3514" i="8" a="1"/>
  <c r="I3514" i="8" s="1"/>
  <c r="K3514" i="8" s="1"/>
  <c r="J3514" i="8" a="1"/>
  <c r="J3514" i="8" s="1"/>
  <c r="N3514" i="8" s="1"/>
  <c r="L3514" i="8"/>
  <c r="G3515" i="8" a="1"/>
  <c r="G3515" i="8" s="1"/>
  <c r="H3515" i="8" a="1"/>
  <c r="H3515" i="8" s="1"/>
  <c r="J3515" i="8" a="1"/>
  <c r="J3515" i="8" s="1"/>
  <c r="N3515" i="8" s="1"/>
  <c r="G3516" i="8" a="1"/>
  <c r="G3516" i="8" s="1"/>
  <c r="I3516" i="8" s="1" a="1"/>
  <c r="I3516" i="8" s="1"/>
  <c r="K3516" i="8" s="1"/>
  <c r="H3516" i="8" a="1"/>
  <c r="H3516" i="8"/>
  <c r="M3516" i="8" s="1"/>
  <c r="J3516" i="8" a="1"/>
  <c r="J3516" i="8" s="1"/>
  <c r="N3516" i="8" s="1"/>
  <c r="O3516" i="8" a="1"/>
  <c r="O3516" i="8" s="1"/>
  <c r="G3517" i="8" a="1"/>
  <c r="G3517" i="8" s="1"/>
  <c r="H3517" i="8" a="1"/>
  <c r="H3517" i="8" s="1"/>
  <c r="O3517" i="8" s="1" a="1"/>
  <c r="O3517" i="8" s="1"/>
  <c r="J3517" i="8" a="1"/>
  <c r="J3517" i="8" s="1"/>
  <c r="M3517" i="8"/>
  <c r="N3517" i="8"/>
  <c r="G3518" i="8" a="1"/>
  <c r="G3518" i="8" s="1"/>
  <c r="L3518" i="8" s="1"/>
  <c r="H3518" i="8" a="1"/>
  <c r="H3518" i="8" s="1"/>
  <c r="J3518" i="8" a="1"/>
  <c r="J3518" i="8" s="1"/>
  <c r="N3518" i="8" s="1"/>
  <c r="G3519" i="8" a="1"/>
  <c r="G3519" i="8"/>
  <c r="H3519" i="8" a="1"/>
  <c r="H3519" i="8" s="1"/>
  <c r="M3519" i="8" s="1"/>
  <c r="J3519" i="8" a="1"/>
  <c r="J3519" i="8" s="1"/>
  <c r="N3519" i="8" s="1"/>
  <c r="O3519" i="8" a="1"/>
  <c r="O3519" i="8" s="1"/>
  <c r="G3520" i="8" a="1"/>
  <c r="G3520" i="8" s="1"/>
  <c r="H3520" i="8" a="1"/>
  <c r="H3520" i="8" s="1"/>
  <c r="M3520" i="8" s="1"/>
  <c r="J3520" i="8" a="1"/>
  <c r="J3520" i="8" s="1"/>
  <c r="N3520" i="8" s="1"/>
  <c r="G3521" i="8" a="1"/>
  <c r="G3521" i="8" s="1"/>
  <c r="I3521" i="8" s="1" a="1"/>
  <c r="I3521" i="8" s="1"/>
  <c r="K3521" i="8" s="1"/>
  <c r="H3521" i="8" a="1"/>
  <c r="H3521" i="8" s="1"/>
  <c r="J3521" i="8" a="1"/>
  <c r="J3521" i="8"/>
  <c r="N3521" i="8" s="1"/>
  <c r="G3522" i="8" a="1"/>
  <c r="G3522" i="8" s="1"/>
  <c r="H3522" i="8" a="1"/>
  <c r="H3522" i="8" s="1"/>
  <c r="J3522" i="8" a="1"/>
  <c r="J3522" i="8"/>
  <c r="N3522" i="8" s="1"/>
  <c r="G3523" i="8" a="1"/>
  <c r="G3523" i="8" s="1"/>
  <c r="H3523" i="8" a="1"/>
  <c r="H3523" i="8"/>
  <c r="J3523" i="8" a="1"/>
  <c r="J3523" i="8" s="1"/>
  <c r="N3523" i="8" s="1"/>
  <c r="G3524" i="8" a="1"/>
  <c r="G3524" i="8" s="1"/>
  <c r="H3524" i="8" a="1"/>
  <c r="H3524" i="8" s="1"/>
  <c r="J3524" i="8" a="1"/>
  <c r="J3524" i="8" s="1"/>
  <c r="N3524" i="8" s="1"/>
  <c r="G3525" i="8" a="1"/>
  <c r="G3525" i="8" s="1"/>
  <c r="L3525" i="8" s="1"/>
  <c r="H3525" i="8" a="1"/>
  <c r="H3525" i="8"/>
  <c r="I3525" i="8" a="1"/>
  <c r="I3525" i="8" s="1"/>
  <c r="K3525" i="8" s="1"/>
  <c r="J3525" i="8" a="1"/>
  <c r="J3525" i="8" s="1"/>
  <c r="N3525" i="8" s="1"/>
  <c r="G3526" i="8" a="1"/>
  <c r="G3526" i="8" s="1"/>
  <c r="H3526" i="8" a="1"/>
  <c r="H3526" i="8" s="1"/>
  <c r="J3526" i="8" a="1"/>
  <c r="J3526" i="8" s="1"/>
  <c r="N3526" i="8" s="1"/>
  <c r="G3527" i="8" a="1"/>
  <c r="G3527" i="8" s="1"/>
  <c r="H3527" i="8" a="1"/>
  <c r="H3527" i="8"/>
  <c r="O3527" i="8" s="1" a="1"/>
  <c r="O3527" i="8" s="1"/>
  <c r="J3527" i="8" a="1"/>
  <c r="J3527" i="8" s="1"/>
  <c r="N3527" i="8" s="1"/>
  <c r="G3528" i="8" a="1"/>
  <c r="G3528" i="8" s="1"/>
  <c r="I3528" i="8" s="1" a="1"/>
  <c r="H3528" i="8" a="1"/>
  <c r="H3528" i="8" s="1"/>
  <c r="O3528" i="8" s="1" a="1"/>
  <c r="O3528" i="8" s="1"/>
  <c r="I3528" i="8"/>
  <c r="K3528" i="8" s="1"/>
  <c r="J3528" i="8" a="1"/>
  <c r="J3528" i="8" s="1"/>
  <c r="N3528" i="8" s="1"/>
  <c r="L3528" i="8"/>
  <c r="M3528" i="8"/>
  <c r="G3529" i="8" a="1"/>
  <c r="G3529" i="8" s="1"/>
  <c r="H3529" i="8" a="1"/>
  <c r="H3529" i="8" s="1"/>
  <c r="J3529" i="8" a="1"/>
  <c r="J3529" i="8" s="1"/>
  <c r="N3529" i="8" s="1"/>
  <c r="G3530" i="8" a="1"/>
  <c r="G3530" i="8" s="1"/>
  <c r="H3530" i="8" a="1"/>
  <c r="H3530" i="8" s="1"/>
  <c r="M3530" i="8" s="1"/>
  <c r="J3530" i="8" a="1"/>
  <c r="J3530" i="8" s="1"/>
  <c r="N3530" i="8" s="1"/>
  <c r="O3530" i="8" a="1"/>
  <c r="O3530" i="8" s="1"/>
  <c r="G3531" i="8" a="1"/>
  <c r="G3531" i="8" s="1"/>
  <c r="I3531" i="8" s="1" a="1"/>
  <c r="I3531" i="8" s="1"/>
  <c r="K3531" i="8" s="1"/>
  <c r="H3531" i="8" a="1"/>
  <c r="H3531" i="8" s="1"/>
  <c r="J3531" i="8" a="1"/>
  <c r="J3531" i="8"/>
  <c r="M3531" i="8"/>
  <c r="N3531" i="8"/>
  <c r="O3531" i="8" a="1"/>
  <c r="O3531" i="8" s="1"/>
  <c r="G3532" i="8" a="1"/>
  <c r="G3532" i="8" s="1"/>
  <c r="H3532" i="8" a="1"/>
  <c r="H3532" i="8" s="1"/>
  <c r="I3532" i="8" a="1"/>
  <c r="I3532" i="8" s="1"/>
  <c r="J3532" i="8" a="1"/>
  <c r="J3532" i="8"/>
  <c r="N3532" i="8" s="1"/>
  <c r="K3532" i="8"/>
  <c r="L3532" i="8"/>
  <c r="G3533" i="8" a="1"/>
  <c r="G3533" i="8"/>
  <c r="H3533" i="8" a="1"/>
  <c r="H3533" i="8"/>
  <c r="M3533" i="8" s="1"/>
  <c r="J3533" i="8" a="1"/>
  <c r="J3533" i="8" s="1"/>
  <c r="N3533" i="8" s="1"/>
  <c r="O3533" i="8" a="1"/>
  <c r="O3533" i="8" s="1"/>
  <c r="G3534" i="8" a="1"/>
  <c r="G3534" i="8" s="1"/>
  <c r="H3534" i="8" a="1"/>
  <c r="H3534" i="8" s="1"/>
  <c r="M3534" i="8" s="1"/>
  <c r="J3534" i="8" a="1"/>
  <c r="J3534" i="8" s="1"/>
  <c r="N3534" i="8"/>
  <c r="G3535" i="8" a="1"/>
  <c r="G3535" i="8" s="1"/>
  <c r="I3535" i="8" s="1" a="1"/>
  <c r="I3535" i="8" s="1"/>
  <c r="K3535" i="8" s="1"/>
  <c r="H3535" i="8" a="1"/>
  <c r="H3535" i="8" s="1"/>
  <c r="J3535" i="8" a="1"/>
  <c r="J3535" i="8" s="1"/>
  <c r="N3535" i="8" s="1"/>
  <c r="G3536" i="8" a="1"/>
  <c r="G3536" i="8" s="1"/>
  <c r="I3536" i="8" s="1" a="1"/>
  <c r="I3536" i="8" s="1"/>
  <c r="H3536" i="8" a="1"/>
  <c r="H3536" i="8" s="1"/>
  <c r="J3536" i="8" a="1"/>
  <c r="J3536" i="8"/>
  <c r="N3536" i="8" s="1"/>
  <c r="K3536" i="8"/>
  <c r="L3536" i="8"/>
  <c r="G3537" i="8" a="1"/>
  <c r="G3537" i="8" s="1"/>
  <c r="H3537" i="8" a="1"/>
  <c r="H3537" i="8" s="1"/>
  <c r="J3537" i="8" a="1"/>
  <c r="J3537" i="8" s="1"/>
  <c r="M3537" i="8"/>
  <c r="N3537" i="8"/>
  <c r="O3537" i="8" a="1"/>
  <c r="O3537" i="8" s="1"/>
  <c r="G3538" i="8" a="1"/>
  <c r="G3538" i="8" s="1"/>
  <c r="H3538" i="8" a="1"/>
  <c r="H3538" i="8" s="1"/>
  <c r="J3538" i="8" a="1"/>
  <c r="J3538" i="8" s="1"/>
  <c r="N3538" i="8" s="1"/>
  <c r="G3539" i="8" a="1"/>
  <c r="G3539" i="8" s="1"/>
  <c r="I3539" i="8" s="1" a="1"/>
  <c r="I3539" i="8" s="1"/>
  <c r="K3539" i="8" s="1"/>
  <c r="H3539" i="8" a="1"/>
  <c r="H3539" i="8" s="1"/>
  <c r="O3539" i="8" s="1" a="1"/>
  <c r="O3539" i="8" s="1"/>
  <c r="J3539" i="8" a="1"/>
  <c r="J3539" i="8" s="1"/>
  <c r="N3539" i="8" s="1"/>
  <c r="L3539" i="8"/>
  <c r="G3540" i="8" a="1"/>
  <c r="G3540" i="8" s="1"/>
  <c r="H3540" i="8" a="1"/>
  <c r="H3540" i="8" s="1"/>
  <c r="M3540" i="8" s="1"/>
  <c r="J3540" i="8" a="1"/>
  <c r="J3540" i="8"/>
  <c r="N3540" i="8" s="1"/>
  <c r="G3541" i="8" a="1"/>
  <c r="G3541" i="8" s="1"/>
  <c r="H3541" i="8" a="1"/>
  <c r="H3541" i="8" s="1"/>
  <c r="J3541" i="8" a="1"/>
  <c r="J3541" i="8" s="1"/>
  <c r="N3541" i="8"/>
  <c r="G3542" i="8" a="1"/>
  <c r="G3542" i="8" s="1"/>
  <c r="I3542" i="8" s="1" a="1"/>
  <c r="I3542" i="8" s="1"/>
  <c r="K3542" i="8" s="1"/>
  <c r="H3542" i="8" a="1"/>
  <c r="H3542" i="8" s="1"/>
  <c r="J3542" i="8" a="1"/>
  <c r="J3542" i="8" s="1"/>
  <c r="N3542" i="8" s="1"/>
  <c r="G3543" i="8" a="1"/>
  <c r="G3543" i="8" s="1"/>
  <c r="I3543" i="8" s="1" a="1"/>
  <c r="I3543" i="8" s="1"/>
  <c r="K3543" i="8" s="1"/>
  <c r="H3543" i="8" a="1"/>
  <c r="H3543" i="8"/>
  <c r="J3543" i="8" a="1"/>
  <c r="J3543" i="8"/>
  <c r="N3543" i="8" s="1"/>
  <c r="G3544" i="8" a="1"/>
  <c r="G3544" i="8" s="1"/>
  <c r="H3544" i="8" a="1"/>
  <c r="H3544" i="8" s="1"/>
  <c r="M3544" i="8" s="1"/>
  <c r="J3544" i="8" a="1"/>
  <c r="J3544" i="8" s="1"/>
  <c r="N3544" i="8" s="1"/>
  <c r="G3545" i="8" a="1"/>
  <c r="G3545" i="8" s="1"/>
  <c r="I3545" i="8" s="1" a="1"/>
  <c r="I3545" i="8" s="1"/>
  <c r="K3545" i="8" s="1"/>
  <c r="H3545" i="8" a="1"/>
  <c r="H3545" i="8" s="1"/>
  <c r="O3545" i="8" s="1" a="1"/>
  <c r="O3545" i="8" s="1"/>
  <c r="J3545" i="8" a="1"/>
  <c r="J3545" i="8" s="1"/>
  <c r="N3545" i="8" s="1"/>
  <c r="L3545" i="8"/>
  <c r="G3546" i="8" a="1"/>
  <c r="G3546" i="8" s="1"/>
  <c r="I3546" i="8" s="1" a="1"/>
  <c r="I3546" i="8" s="1"/>
  <c r="K3546" i="8" s="1"/>
  <c r="H3546" i="8" a="1"/>
  <c r="H3546" i="8"/>
  <c r="J3546" i="8" a="1"/>
  <c r="J3546" i="8" s="1"/>
  <c r="N3546" i="8" s="1"/>
  <c r="L3546" i="8"/>
  <c r="M3546" i="8"/>
  <c r="O3546" i="8" a="1"/>
  <c r="O3546" i="8" s="1"/>
  <c r="G3547" i="8" a="1"/>
  <c r="G3547" i="8" s="1"/>
  <c r="H3547" i="8" a="1"/>
  <c r="H3547" i="8"/>
  <c r="I3547" i="8" a="1"/>
  <c r="I3547" i="8" s="1"/>
  <c r="K3547" i="8" s="1"/>
  <c r="J3547" i="8" a="1"/>
  <c r="J3547" i="8" s="1"/>
  <c r="N3547" i="8" s="1"/>
  <c r="L3547" i="8"/>
  <c r="G3548" i="8" a="1"/>
  <c r="G3548" i="8" s="1"/>
  <c r="H3548" i="8" a="1"/>
  <c r="H3548" i="8" s="1"/>
  <c r="M3548" i="8" s="1"/>
  <c r="J3548" i="8" a="1"/>
  <c r="J3548" i="8" s="1"/>
  <c r="N3548" i="8" s="1"/>
  <c r="G3549" i="8" a="1"/>
  <c r="G3549" i="8" s="1"/>
  <c r="H3549" i="8" a="1"/>
  <c r="H3549" i="8" s="1"/>
  <c r="O3549" i="8" s="1" a="1"/>
  <c r="O3549" i="8" s="1"/>
  <c r="J3549" i="8" a="1"/>
  <c r="J3549" i="8" s="1"/>
  <c r="N3549" i="8" s="1"/>
  <c r="M3549" i="8"/>
  <c r="G3550" i="8" a="1"/>
  <c r="G3550" i="8" s="1"/>
  <c r="I3550" i="8" s="1" a="1"/>
  <c r="I3550" i="8" s="1"/>
  <c r="K3550" i="8" s="1"/>
  <c r="H3550" i="8" a="1"/>
  <c r="H3550" i="8" s="1"/>
  <c r="O3550" i="8" s="1" a="1"/>
  <c r="O3550" i="8" s="1"/>
  <c r="J3550" i="8" a="1"/>
  <c r="J3550" i="8"/>
  <c r="N3550" i="8" s="1"/>
  <c r="L3550" i="8"/>
  <c r="M3550" i="8"/>
  <c r="G3551" i="8" a="1"/>
  <c r="G3551" i="8"/>
  <c r="H3551" i="8" a="1"/>
  <c r="H3551" i="8" s="1"/>
  <c r="M3551" i="8" s="1"/>
  <c r="J3551" i="8" a="1"/>
  <c r="J3551" i="8" s="1"/>
  <c r="N3551" i="8" s="1"/>
  <c r="O3551" i="8" a="1"/>
  <c r="O3551" i="8" s="1"/>
  <c r="G3552" i="8" a="1"/>
  <c r="G3552" i="8" s="1"/>
  <c r="I3552" i="8" s="1" a="1"/>
  <c r="I3552" i="8" s="1"/>
  <c r="K3552" i="8" s="1"/>
  <c r="H3552" i="8" a="1"/>
  <c r="H3552" i="8" s="1"/>
  <c r="J3552" i="8" a="1"/>
  <c r="J3552" i="8"/>
  <c r="N3552" i="8" s="1"/>
  <c r="G3553" i="8" a="1"/>
  <c r="G3553" i="8" s="1"/>
  <c r="H3553" i="8" a="1"/>
  <c r="H3553" i="8" s="1"/>
  <c r="M3553" i="8" s="1"/>
  <c r="J3553" i="8" a="1"/>
  <c r="J3553" i="8" s="1"/>
  <c r="N3553" i="8" s="1"/>
  <c r="G3554" i="8" a="1"/>
  <c r="G3554" i="8" s="1"/>
  <c r="H3554" i="8" a="1"/>
  <c r="H3554" i="8" s="1"/>
  <c r="O3554" i="8" s="1" a="1"/>
  <c r="O3554" i="8" s="1"/>
  <c r="J3554" i="8" a="1"/>
  <c r="J3554" i="8" s="1"/>
  <c r="N3554" i="8" s="1"/>
  <c r="G3555" i="8" a="1"/>
  <c r="G3555" i="8"/>
  <c r="L3555" i="8" s="1"/>
  <c r="H3555" i="8" a="1"/>
  <c r="H3555" i="8" s="1"/>
  <c r="I3555" i="8" a="1"/>
  <c r="I3555" i="8" s="1"/>
  <c r="K3555" i="8" s="1"/>
  <c r="J3555" i="8" a="1"/>
  <c r="J3555" i="8"/>
  <c r="N3555" i="8" s="1"/>
  <c r="G3556" i="8" a="1"/>
  <c r="G3556" i="8" s="1"/>
  <c r="H3556" i="8" a="1"/>
  <c r="H3556" i="8"/>
  <c r="O3556" i="8" s="1" a="1"/>
  <c r="O3556" i="8" s="1"/>
  <c r="J3556" i="8" a="1"/>
  <c r="J3556" i="8" s="1"/>
  <c r="N3556" i="8" s="1"/>
  <c r="M3556" i="8"/>
  <c r="G3557" i="8" a="1"/>
  <c r="G3557" i="8" s="1"/>
  <c r="H3557" i="8" a="1"/>
  <c r="H3557" i="8" s="1"/>
  <c r="O3557" i="8" s="1" a="1"/>
  <c r="O3557" i="8" s="1"/>
  <c r="J3557" i="8" a="1"/>
  <c r="J3557" i="8"/>
  <c r="N3557" i="8" s="1"/>
  <c r="M3557" i="8"/>
  <c r="G3558" i="8" a="1"/>
  <c r="G3558" i="8" s="1"/>
  <c r="L3558" i="8" s="1"/>
  <c r="H3558" i="8" a="1"/>
  <c r="H3558" i="8" s="1"/>
  <c r="J3558" i="8" a="1"/>
  <c r="J3558" i="8" s="1"/>
  <c r="N3558" i="8" s="1"/>
  <c r="G3559" i="8" a="1"/>
  <c r="G3559" i="8"/>
  <c r="L3559" i="8" s="1"/>
  <c r="H3559" i="8" a="1"/>
  <c r="H3559" i="8" s="1"/>
  <c r="O3559" i="8" s="1" a="1"/>
  <c r="O3559" i="8" s="1"/>
  <c r="I3559" i="8" a="1"/>
  <c r="I3559" i="8" s="1"/>
  <c r="K3559" i="8" s="1"/>
  <c r="J3559" i="8" a="1"/>
  <c r="J3559" i="8" s="1"/>
  <c r="N3559" i="8" s="1"/>
  <c r="M3559" i="8"/>
  <c r="G3560" i="8" a="1"/>
  <c r="G3560" i="8" s="1"/>
  <c r="H3560" i="8" a="1"/>
  <c r="H3560" i="8" s="1"/>
  <c r="O3560" i="8" s="1" a="1"/>
  <c r="O3560" i="8" s="1"/>
  <c r="J3560" i="8" a="1"/>
  <c r="J3560" i="8" s="1"/>
  <c r="N3560" i="8" s="1"/>
  <c r="G3561" i="8" a="1"/>
  <c r="G3561" i="8" s="1"/>
  <c r="L3561" i="8" s="1"/>
  <c r="H3561" i="8" a="1"/>
  <c r="H3561" i="8" s="1"/>
  <c r="O3561" i="8" s="1" a="1"/>
  <c r="O3561" i="8" s="1"/>
  <c r="J3561" i="8" a="1"/>
  <c r="J3561" i="8" s="1"/>
  <c r="N3561" i="8" s="1"/>
  <c r="G3562" i="8" a="1"/>
  <c r="G3562" i="8"/>
  <c r="H3562" i="8" a="1"/>
  <c r="H3562" i="8" s="1"/>
  <c r="J3562" i="8" a="1"/>
  <c r="J3562" i="8"/>
  <c r="N3562" i="8" s="1"/>
  <c r="G3563" i="8" a="1"/>
  <c r="G3563" i="8"/>
  <c r="H3563" i="8" a="1"/>
  <c r="H3563" i="8"/>
  <c r="O3563" i="8" s="1" a="1"/>
  <c r="O3563" i="8" s="1"/>
  <c r="I3563" i="8" a="1"/>
  <c r="I3563" i="8" s="1"/>
  <c r="K3563" i="8" s="1"/>
  <c r="J3563" i="8" a="1"/>
  <c r="J3563" i="8" s="1"/>
  <c r="N3563" i="8" s="1"/>
  <c r="L3563" i="8"/>
  <c r="G3564" i="8" a="1"/>
  <c r="G3564" i="8"/>
  <c r="H3564" i="8" a="1"/>
  <c r="H3564" i="8" s="1"/>
  <c r="O3564" i="8" s="1" a="1"/>
  <c r="O3564" i="8" s="1"/>
  <c r="J3564" i="8" a="1"/>
  <c r="J3564" i="8" s="1"/>
  <c r="N3564" i="8" s="1"/>
  <c r="G3565" i="8" a="1"/>
  <c r="G3565" i="8" s="1"/>
  <c r="L3565" i="8" s="1"/>
  <c r="H3565" i="8" a="1"/>
  <c r="H3565" i="8" s="1"/>
  <c r="I3565" i="8" a="1"/>
  <c r="I3565" i="8" s="1"/>
  <c r="K3565" i="8" s="1"/>
  <c r="J3565" i="8" a="1"/>
  <c r="J3565" i="8" s="1"/>
  <c r="N3565" i="8" s="1"/>
  <c r="G3566" i="8" a="1"/>
  <c r="G3566" i="8" s="1"/>
  <c r="L3566" i="8" s="1"/>
  <c r="H3566" i="8" a="1"/>
  <c r="H3566" i="8" s="1"/>
  <c r="I3566" i="8" a="1"/>
  <c r="I3566" i="8" s="1"/>
  <c r="K3566" i="8" s="1"/>
  <c r="J3566" i="8" a="1"/>
  <c r="J3566" i="8"/>
  <c r="N3566" i="8" s="1"/>
  <c r="G3567" i="8" a="1"/>
  <c r="G3567" i="8"/>
  <c r="H3567" i="8" a="1"/>
  <c r="H3567" i="8" s="1"/>
  <c r="J3567" i="8" a="1"/>
  <c r="J3567" i="8" s="1"/>
  <c r="N3567" i="8" s="1"/>
  <c r="G3568" i="8" a="1"/>
  <c r="G3568" i="8" s="1"/>
  <c r="I3568" i="8" s="1" a="1"/>
  <c r="I3568" i="8" s="1"/>
  <c r="K3568" i="8" s="1"/>
  <c r="H3568" i="8" a="1"/>
  <c r="H3568" i="8"/>
  <c r="J3568" i="8" a="1"/>
  <c r="J3568" i="8"/>
  <c r="N3568" i="8" s="1"/>
  <c r="G3569" i="8" a="1"/>
  <c r="G3569" i="8" s="1"/>
  <c r="L3569" i="8" s="1"/>
  <c r="H3569" i="8" a="1"/>
  <c r="H3569" i="8" s="1"/>
  <c r="I3569" i="8" a="1"/>
  <c r="I3569" i="8" s="1"/>
  <c r="K3569" i="8" s="1"/>
  <c r="J3569" i="8" a="1"/>
  <c r="J3569" i="8" s="1"/>
  <c r="N3569" i="8" s="1"/>
  <c r="G3570" i="8" a="1"/>
  <c r="G3570" i="8" s="1"/>
  <c r="H3570" i="8" a="1"/>
  <c r="H3570" i="8" s="1"/>
  <c r="J3570" i="8" a="1"/>
  <c r="J3570" i="8" s="1"/>
  <c r="N3570" i="8" s="1"/>
  <c r="G3571" i="8" a="1"/>
  <c r="G3571" i="8"/>
  <c r="I3571" i="8" s="1" a="1"/>
  <c r="I3571" i="8" s="1"/>
  <c r="H3571" i="8" a="1"/>
  <c r="H3571" i="8" s="1"/>
  <c r="J3571" i="8" a="1"/>
  <c r="J3571" i="8"/>
  <c r="N3571" i="8" s="1"/>
  <c r="K3571" i="8"/>
  <c r="G3572" i="8" a="1"/>
  <c r="G3572" i="8" s="1"/>
  <c r="H3572" i="8" a="1"/>
  <c r="H3572" i="8" s="1"/>
  <c r="J3572" i="8" a="1"/>
  <c r="J3572" i="8"/>
  <c r="N3572" i="8" s="1"/>
  <c r="G3573" i="8" a="1"/>
  <c r="G3573" i="8"/>
  <c r="H3573" i="8" a="1"/>
  <c r="H3573" i="8"/>
  <c r="J3573" i="8" a="1"/>
  <c r="J3573" i="8" s="1"/>
  <c r="N3573" i="8" s="1"/>
  <c r="G3574" i="8" a="1"/>
  <c r="G3574" i="8" s="1"/>
  <c r="I3574" i="8" s="1" a="1"/>
  <c r="I3574" i="8" s="1"/>
  <c r="K3574" i="8" s="1"/>
  <c r="H3574" i="8" a="1"/>
  <c r="H3574" i="8" s="1"/>
  <c r="J3574" i="8" a="1"/>
  <c r="J3574" i="8" s="1"/>
  <c r="N3574" i="8" s="1"/>
  <c r="L3574" i="8"/>
  <c r="G3575" i="8" a="1"/>
  <c r="G3575" i="8" s="1"/>
  <c r="I3575" i="8" s="1" a="1"/>
  <c r="I3575" i="8" s="1"/>
  <c r="H3575" i="8" a="1"/>
  <c r="H3575" i="8" s="1"/>
  <c r="J3575" i="8" a="1"/>
  <c r="J3575" i="8" s="1"/>
  <c r="N3575" i="8" s="1"/>
  <c r="K3575" i="8"/>
  <c r="G3576" i="8" a="1"/>
  <c r="G3576" i="8" s="1"/>
  <c r="L3576" i="8" s="1"/>
  <c r="H3576" i="8" a="1"/>
  <c r="H3576" i="8" s="1"/>
  <c r="I3576" i="8" a="1"/>
  <c r="I3576" i="8" s="1"/>
  <c r="K3576" i="8" s="1"/>
  <c r="J3576" i="8" a="1"/>
  <c r="J3576" i="8" s="1"/>
  <c r="N3576" i="8" s="1"/>
  <c r="G3577" i="8" a="1"/>
  <c r="G3577" i="8" s="1"/>
  <c r="L3577" i="8" s="1"/>
  <c r="H3577" i="8" a="1"/>
  <c r="H3577" i="8" s="1"/>
  <c r="J3577" i="8" a="1"/>
  <c r="J3577" i="8"/>
  <c r="N3577" i="8" s="1"/>
  <c r="G3578" i="8" a="1"/>
  <c r="G3578" i="8"/>
  <c r="H3578" i="8" a="1"/>
  <c r="H3578" i="8" s="1"/>
  <c r="I3578" i="8" a="1"/>
  <c r="I3578" i="8" s="1"/>
  <c r="K3578" i="8" s="1"/>
  <c r="J3578" i="8" a="1"/>
  <c r="J3578" i="8" s="1"/>
  <c r="N3578" i="8" s="1"/>
  <c r="L3578" i="8"/>
  <c r="G3579" i="8" a="1"/>
  <c r="G3579" i="8"/>
  <c r="H3579" i="8" a="1"/>
  <c r="H3579" i="8"/>
  <c r="J3579" i="8" a="1"/>
  <c r="J3579" i="8" s="1"/>
  <c r="N3579" i="8" s="1"/>
  <c r="G3580" i="8" a="1"/>
  <c r="G3580" i="8" s="1"/>
  <c r="L3580" i="8" s="1"/>
  <c r="H3580" i="8" a="1"/>
  <c r="H3580" i="8" s="1"/>
  <c r="I3580" i="8" a="1"/>
  <c r="I3580" i="8"/>
  <c r="K3580" i="8" s="1"/>
  <c r="J3580" i="8" a="1"/>
  <c r="J3580" i="8" s="1"/>
  <c r="N3580" i="8" s="1"/>
  <c r="G3581" i="8" a="1"/>
  <c r="G3581" i="8" s="1"/>
  <c r="H3581" i="8" a="1"/>
  <c r="H3581" i="8" s="1"/>
  <c r="J3581" i="8" a="1"/>
  <c r="J3581" i="8" s="1"/>
  <c r="N3581" i="8" s="1"/>
  <c r="G3582" i="8" a="1"/>
  <c r="G3582" i="8"/>
  <c r="H3582" i="8" a="1"/>
  <c r="H3582" i="8" s="1"/>
  <c r="J3582" i="8" a="1"/>
  <c r="J3582" i="8" s="1"/>
  <c r="N3582" i="8" s="1"/>
  <c r="G3583" i="8" a="1"/>
  <c r="G3583" i="8" s="1"/>
  <c r="L3583" i="8" s="1"/>
  <c r="H3583" i="8" a="1"/>
  <c r="H3583" i="8" s="1"/>
  <c r="J3583" i="8" a="1"/>
  <c r="J3583" i="8" s="1"/>
  <c r="N3583" i="8" s="1"/>
  <c r="G3584" i="8" a="1"/>
  <c r="G3584" i="8"/>
  <c r="L3584" i="8" s="1"/>
  <c r="H3584" i="8" a="1"/>
  <c r="H3584" i="8" s="1"/>
  <c r="J3584" i="8" a="1"/>
  <c r="J3584" i="8" s="1"/>
  <c r="N3584" i="8" s="1"/>
  <c r="G3585" i="8" a="1"/>
  <c r="G3585" i="8" s="1"/>
  <c r="H3585" i="8" a="1"/>
  <c r="H3585" i="8"/>
  <c r="J3585" i="8" a="1"/>
  <c r="J3585" i="8" s="1"/>
  <c r="N3585" i="8" s="1"/>
  <c r="G3586" i="8" a="1"/>
  <c r="G3586" i="8" s="1"/>
  <c r="H3586" i="8" a="1"/>
  <c r="H3586" i="8" s="1"/>
  <c r="J3586" i="8" a="1"/>
  <c r="J3586" i="8" s="1"/>
  <c r="N3586" i="8" s="1"/>
  <c r="G3587" i="8" a="1"/>
  <c r="G3587" i="8" s="1"/>
  <c r="L3587" i="8" s="1"/>
  <c r="H3587" i="8" a="1"/>
  <c r="H3587" i="8" s="1"/>
  <c r="I3587" i="8" a="1"/>
  <c r="I3587" i="8" s="1"/>
  <c r="K3587" i="8" s="1"/>
  <c r="J3587" i="8" a="1"/>
  <c r="J3587" i="8" s="1"/>
  <c r="N3587" i="8" s="1"/>
  <c r="G3588" i="8" a="1"/>
  <c r="G3588" i="8" s="1"/>
  <c r="L3588" i="8" s="1"/>
  <c r="H3588" i="8" a="1"/>
  <c r="H3588" i="8" s="1"/>
  <c r="J3588" i="8" a="1"/>
  <c r="J3588" i="8" s="1"/>
  <c r="N3588" i="8" s="1"/>
  <c r="G3589" i="8" a="1"/>
  <c r="G3589" i="8" s="1"/>
  <c r="L3589" i="8" s="1"/>
  <c r="H3589" i="8" a="1"/>
  <c r="H3589" i="8" s="1"/>
  <c r="J3589" i="8" a="1"/>
  <c r="J3589" i="8" s="1"/>
  <c r="N3589" i="8" s="1"/>
  <c r="G3590" i="8" a="1"/>
  <c r="G3590" i="8" s="1"/>
  <c r="H3590" i="8" a="1"/>
  <c r="H3590" i="8" s="1"/>
  <c r="J3590" i="8" a="1"/>
  <c r="J3590" i="8" s="1"/>
  <c r="N3590" i="8" s="1"/>
  <c r="G3591" i="8" a="1"/>
  <c r="G3591" i="8" s="1"/>
  <c r="L3591" i="8" s="1"/>
  <c r="H3591" i="8" a="1"/>
  <c r="H3591" i="8" s="1"/>
  <c r="J3591" i="8" a="1"/>
  <c r="J3591" i="8" s="1"/>
  <c r="N3591" i="8" s="1"/>
  <c r="G3592" i="8" a="1"/>
  <c r="G3592" i="8" s="1"/>
  <c r="L3592" i="8" s="1"/>
  <c r="H3592" i="8" a="1"/>
  <c r="H3592" i="8"/>
  <c r="I3592" i="8" a="1"/>
  <c r="I3592" i="8" s="1"/>
  <c r="K3592" i="8" s="1"/>
  <c r="J3592" i="8" a="1"/>
  <c r="J3592" i="8" s="1"/>
  <c r="N3592" i="8" s="1"/>
  <c r="G3593" i="8" a="1"/>
  <c r="G3593" i="8"/>
  <c r="H3593" i="8" a="1"/>
  <c r="H3593" i="8" s="1"/>
  <c r="J3593" i="8" a="1"/>
  <c r="J3593" i="8" s="1"/>
  <c r="N3593" i="8" s="1"/>
  <c r="G3594" i="8" a="1"/>
  <c r="G3594" i="8" s="1"/>
  <c r="L3594" i="8" s="1"/>
  <c r="H3594" i="8" a="1"/>
  <c r="H3594" i="8" s="1"/>
  <c r="J3594" i="8" a="1"/>
  <c r="J3594" i="8"/>
  <c r="N3594" i="8" s="1"/>
  <c r="G3595" i="8" a="1"/>
  <c r="G3595" i="8"/>
  <c r="H3595" i="8" a="1"/>
  <c r="H3595" i="8" s="1"/>
  <c r="J3595" i="8" a="1"/>
  <c r="J3595" i="8" s="1"/>
  <c r="N3595" i="8" s="1"/>
  <c r="G3596" i="8" a="1"/>
  <c r="G3596" i="8" s="1"/>
  <c r="L3596" i="8" s="1"/>
  <c r="H3596" i="8" a="1"/>
  <c r="H3596" i="8"/>
  <c r="I3596" i="8" a="1"/>
  <c r="I3596" i="8" s="1"/>
  <c r="K3596" i="8" s="1"/>
  <c r="J3596" i="8" a="1"/>
  <c r="J3596" i="8" s="1"/>
  <c r="N3596" i="8" s="1"/>
  <c r="G3597" i="8" a="1"/>
  <c r="G3597" i="8" s="1"/>
  <c r="H3597" i="8" a="1"/>
  <c r="H3597" i="8" s="1"/>
  <c r="J3597" i="8" a="1"/>
  <c r="J3597" i="8" s="1"/>
  <c r="N3597" i="8" s="1"/>
  <c r="G3598" i="8" a="1"/>
  <c r="G3598" i="8" s="1"/>
  <c r="L3598" i="8" s="1"/>
  <c r="H3598" i="8" a="1"/>
  <c r="H3598" i="8" s="1"/>
  <c r="J3598" i="8" a="1"/>
  <c r="J3598" i="8" s="1"/>
  <c r="N3598" i="8" s="1"/>
  <c r="G3599" i="8" a="1"/>
  <c r="G3599" i="8"/>
  <c r="L3599" i="8" s="1"/>
  <c r="H3599" i="8" a="1"/>
  <c r="H3599" i="8" s="1"/>
  <c r="J3599" i="8" a="1"/>
  <c r="J3599" i="8" s="1"/>
  <c r="N3599" i="8" s="1"/>
  <c r="G3600" i="8" a="1"/>
  <c r="G3600" i="8"/>
  <c r="L3600" i="8" s="1"/>
  <c r="H3600" i="8" a="1"/>
  <c r="H3600" i="8" s="1"/>
  <c r="I3600" i="8" a="1"/>
  <c r="I3600" i="8" s="1"/>
  <c r="K3600" i="8" s="1"/>
  <c r="J3600" i="8" a="1"/>
  <c r="J3600" i="8" s="1"/>
  <c r="N3600" i="8" s="1"/>
  <c r="G3601" i="8" a="1"/>
  <c r="G3601" i="8" s="1"/>
  <c r="H3601" i="8" a="1"/>
  <c r="H3601" i="8"/>
  <c r="O3601" i="8" s="1" a="1"/>
  <c r="O3601" i="8" s="1"/>
  <c r="J3601" i="8" a="1"/>
  <c r="J3601" i="8" s="1"/>
  <c r="N3601" i="8" s="1"/>
  <c r="G3602" i="8" a="1"/>
  <c r="G3602" i="8" s="1"/>
  <c r="L3602" i="8" s="1"/>
  <c r="H3602" i="8" a="1"/>
  <c r="H3602" i="8"/>
  <c r="J3602" i="8" a="1"/>
  <c r="J3602" i="8" s="1"/>
  <c r="N3602" i="8" s="1"/>
  <c r="G3603" i="8" a="1"/>
  <c r="G3603" i="8"/>
  <c r="L3603" i="8" s="1"/>
  <c r="H3603" i="8" a="1"/>
  <c r="H3603" i="8"/>
  <c r="J3603" i="8" a="1"/>
  <c r="J3603" i="8" s="1"/>
  <c r="N3603" i="8" s="1"/>
  <c r="G3604" i="8" a="1"/>
  <c r="G3604" i="8" s="1"/>
  <c r="H3604" i="8" a="1"/>
  <c r="H3604" i="8" s="1"/>
  <c r="J3604" i="8" a="1"/>
  <c r="J3604" i="8" s="1"/>
  <c r="N3604" i="8" s="1"/>
  <c r="G3605" i="8" a="1"/>
  <c r="G3605" i="8" s="1"/>
  <c r="H3605" i="8" a="1"/>
  <c r="H3605" i="8" s="1"/>
  <c r="J3605" i="8" a="1"/>
  <c r="J3605" i="8" s="1"/>
  <c r="N3605" i="8" s="1"/>
  <c r="G3606" i="8" a="1"/>
  <c r="G3606" i="8" s="1"/>
  <c r="H3606" i="8" a="1"/>
  <c r="H3606" i="8" s="1"/>
  <c r="J3606" i="8" a="1"/>
  <c r="J3606" i="8" s="1"/>
  <c r="N3606" i="8" s="1"/>
  <c r="G3607" i="8" a="1"/>
  <c r="G3607" i="8"/>
  <c r="L3607" i="8" s="1"/>
  <c r="H3607" i="8" a="1"/>
  <c r="H3607" i="8" s="1"/>
  <c r="J3607" i="8" a="1"/>
  <c r="J3607" i="8" s="1"/>
  <c r="N3607" i="8"/>
  <c r="G3608" i="8" a="1"/>
  <c r="G3608" i="8" s="1"/>
  <c r="H3608" i="8" a="1"/>
  <c r="H3608" i="8" s="1"/>
  <c r="J3608" i="8" a="1"/>
  <c r="J3608" i="8" s="1"/>
  <c r="N3608" i="8" s="1"/>
  <c r="G3609" i="8" a="1"/>
  <c r="G3609" i="8" s="1"/>
  <c r="H3609" i="8" a="1"/>
  <c r="H3609" i="8" s="1"/>
  <c r="J3609" i="8" a="1"/>
  <c r="J3609" i="8" s="1"/>
  <c r="N3609" i="8" s="1"/>
  <c r="G3610" i="8" a="1"/>
  <c r="G3610" i="8" s="1"/>
  <c r="H3610" i="8" a="1"/>
  <c r="H3610" i="8" s="1"/>
  <c r="J3610" i="8" a="1"/>
  <c r="J3610" i="8" s="1"/>
  <c r="N3610" i="8" s="1"/>
  <c r="G3611" i="8" a="1"/>
  <c r="G3611" i="8" s="1"/>
  <c r="L3611" i="8" s="1"/>
  <c r="H3611" i="8" a="1"/>
  <c r="H3611" i="8" s="1"/>
  <c r="J3611" i="8" a="1"/>
  <c r="J3611" i="8" s="1"/>
  <c r="N3611" i="8" s="1"/>
  <c r="G3612" i="8" a="1"/>
  <c r="G3612" i="8"/>
  <c r="H3612" i="8" a="1"/>
  <c r="H3612" i="8" s="1"/>
  <c r="M3612" i="8" s="1"/>
  <c r="J3612" i="8" a="1"/>
  <c r="J3612" i="8" s="1"/>
  <c r="N3612" i="8" s="1"/>
  <c r="G3613" i="8" a="1"/>
  <c r="G3613" i="8" s="1"/>
  <c r="L3613" i="8" s="1"/>
  <c r="H3613" i="8" a="1"/>
  <c r="H3613" i="8" s="1"/>
  <c r="J3613" i="8" a="1"/>
  <c r="J3613" i="8" s="1"/>
  <c r="N3613" i="8" s="1"/>
  <c r="G3614" i="8" a="1"/>
  <c r="G3614" i="8" s="1"/>
  <c r="H3614" i="8" a="1"/>
  <c r="H3614" i="8" s="1"/>
  <c r="J3614" i="8" a="1"/>
  <c r="J3614" i="8" s="1"/>
  <c r="N3614" i="8" s="1"/>
  <c r="G3615" i="8" a="1"/>
  <c r="G3615" i="8" s="1"/>
  <c r="H3615" i="8" a="1"/>
  <c r="H3615" i="8"/>
  <c r="J3615" i="8" a="1"/>
  <c r="J3615" i="8" s="1"/>
  <c r="N3615" i="8" s="1"/>
  <c r="G3616" i="8" a="1"/>
  <c r="G3616" i="8" s="1"/>
  <c r="L3616" i="8" s="1"/>
  <c r="H3616" i="8" a="1"/>
  <c r="H3616" i="8" s="1"/>
  <c r="I3616" i="8" a="1"/>
  <c r="I3616" i="8" s="1"/>
  <c r="K3616" i="8" s="1"/>
  <c r="J3616" i="8" a="1"/>
  <c r="J3616" i="8" s="1"/>
  <c r="N3616" i="8" s="1"/>
  <c r="G3617" i="8" a="1"/>
  <c r="G3617" i="8" s="1"/>
  <c r="L3617" i="8" s="1"/>
  <c r="H3617" i="8" a="1"/>
  <c r="H3617" i="8"/>
  <c r="J3617" i="8" a="1"/>
  <c r="J3617" i="8" s="1"/>
  <c r="N3617" i="8" s="1"/>
  <c r="G3618" i="8" a="1"/>
  <c r="G3618" i="8" s="1"/>
  <c r="L3618" i="8" s="1"/>
  <c r="H3618" i="8" a="1"/>
  <c r="H3618" i="8"/>
  <c r="J3618" i="8" a="1"/>
  <c r="J3618" i="8" s="1"/>
  <c r="N3618" i="8"/>
  <c r="G3619" i="8" a="1"/>
  <c r="G3619" i="8" s="1"/>
  <c r="H3619" i="8" a="1"/>
  <c r="H3619" i="8" s="1"/>
  <c r="J3619" i="8" a="1"/>
  <c r="J3619" i="8" s="1"/>
  <c r="N3619" i="8" s="1"/>
  <c r="G3620" i="8" a="1"/>
  <c r="G3620" i="8" s="1"/>
  <c r="H3620" i="8" a="1"/>
  <c r="H3620" i="8"/>
  <c r="J3620" i="8" a="1"/>
  <c r="J3620" i="8" s="1"/>
  <c r="N3620" i="8" s="1"/>
  <c r="G3621" i="8" a="1"/>
  <c r="G3621" i="8"/>
  <c r="L3621" i="8" s="1"/>
  <c r="H3621" i="8" a="1"/>
  <c r="H3621" i="8" s="1"/>
  <c r="J3621" i="8" a="1"/>
  <c r="J3621" i="8" s="1"/>
  <c r="N3621" i="8" s="1"/>
  <c r="G3622" i="8" a="1"/>
  <c r="G3622" i="8"/>
  <c r="L3622" i="8" s="1"/>
  <c r="H3622" i="8" a="1"/>
  <c r="H3622" i="8" s="1"/>
  <c r="J3622" i="8" a="1"/>
  <c r="J3622" i="8" s="1"/>
  <c r="N3622" i="8" s="1"/>
  <c r="G3623" i="8" a="1"/>
  <c r="G3623" i="8" s="1"/>
  <c r="H3623" i="8" a="1"/>
  <c r="H3623" i="8" s="1"/>
  <c r="J3623" i="8" a="1"/>
  <c r="J3623" i="8" s="1"/>
  <c r="N3623" i="8" s="1"/>
  <c r="G3624" i="8" a="1"/>
  <c r="G3624" i="8" s="1"/>
  <c r="H3624" i="8" a="1"/>
  <c r="H3624" i="8" s="1"/>
  <c r="J3624" i="8" a="1"/>
  <c r="J3624" i="8" s="1"/>
  <c r="N3624" i="8" s="1"/>
  <c r="G3625" i="8" a="1"/>
  <c r="G3625" i="8" s="1"/>
  <c r="H3625" i="8" a="1"/>
  <c r="H3625" i="8" s="1"/>
  <c r="J3625" i="8" a="1"/>
  <c r="J3625" i="8" s="1"/>
  <c r="N3625" i="8" s="1"/>
  <c r="G3626" i="8" a="1"/>
  <c r="G3626" i="8"/>
  <c r="H3626" i="8" a="1"/>
  <c r="H3626" i="8" s="1"/>
  <c r="J3626" i="8" a="1"/>
  <c r="J3626" i="8" s="1"/>
  <c r="N3626" i="8" s="1"/>
  <c r="G3627" i="8" a="1"/>
  <c r="G3627" i="8" s="1"/>
  <c r="L3627" i="8" s="1"/>
  <c r="H3627" i="8" a="1"/>
  <c r="H3627" i="8" s="1"/>
  <c r="J3627" i="8" a="1"/>
  <c r="J3627" i="8" s="1"/>
  <c r="N3627" i="8" s="1"/>
  <c r="G3628" i="8" a="1"/>
  <c r="G3628" i="8" s="1"/>
  <c r="L3628" i="8" s="1"/>
  <c r="H3628" i="8" a="1"/>
  <c r="H3628" i="8" s="1"/>
  <c r="J3628" i="8" a="1"/>
  <c r="J3628" i="8" s="1"/>
  <c r="N3628" i="8" s="1"/>
  <c r="G3629" i="8" a="1"/>
  <c r="G3629" i="8" s="1"/>
  <c r="H3629" i="8" a="1"/>
  <c r="H3629" i="8" s="1"/>
  <c r="J3629" i="8" a="1"/>
  <c r="J3629" i="8" s="1"/>
  <c r="N3629" i="8"/>
  <c r="G3630" i="8" a="1"/>
  <c r="G3630" i="8"/>
  <c r="H3630" i="8" a="1"/>
  <c r="H3630" i="8" s="1"/>
  <c r="J3630" i="8" a="1"/>
  <c r="J3630" i="8" s="1"/>
  <c r="N3630" i="8" s="1"/>
  <c r="G3631" i="8" a="1"/>
  <c r="G3631" i="8" s="1"/>
  <c r="L3631" i="8" s="1"/>
  <c r="H3631" i="8" a="1"/>
  <c r="H3631" i="8" s="1"/>
  <c r="J3631" i="8" a="1"/>
  <c r="J3631" i="8" s="1"/>
  <c r="N3631" i="8" s="1"/>
  <c r="G3632" i="8" a="1"/>
  <c r="G3632" i="8"/>
  <c r="L3632" i="8" s="1"/>
  <c r="H3632" i="8" a="1"/>
  <c r="H3632" i="8" s="1"/>
  <c r="J3632" i="8" a="1"/>
  <c r="J3632" i="8" s="1"/>
  <c r="N3632" i="8" s="1"/>
  <c r="G3633" i="8" a="1"/>
  <c r="G3633" i="8" s="1"/>
  <c r="H3633" i="8" a="1"/>
  <c r="H3633" i="8" s="1"/>
  <c r="J3633" i="8" a="1"/>
  <c r="J3633" i="8" s="1"/>
  <c r="N3633" i="8" s="1"/>
  <c r="G3634" i="8" a="1"/>
  <c r="G3634" i="8" s="1"/>
  <c r="H3634" i="8" a="1"/>
  <c r="H3634" i="8" s="1"/>
  <c r="M3634" i="8" s="1"/>
  <c r="J3634" i="8" a="1"/>
  <c r="J3634" i="8" s="1"/>
  <c r="N3634" i="8" s="1"/>
  <c r="G3635" i="8" a="1"/>
  <c r="G3635" i="8" s="1"/>
  <c r="H3635" i="8" a="1"/>
  <c r="H3635" i="8"/>
  <c r="J3635" i="8" a="1"/>
  <c r="J3635" i="8" s="1"/>
  <c r="N3635" i="8" s="1"/>
  <c r="G3636" i="8" a="1"/>
  <c r="G3636" i="8" s="1"/>
  <c r="L3636" i="8" s="1"/>
  <c r="H3636" i="8" a="1"/>
  <c r="H3636" i="8" s="1"/>
  <c r="J3636" i="8" a="1"/>
  <c r="J3636" i="8" s="1"/>
  <c r="N3636" i="8" s="1"/>
  <c r="G3637" i="8" a="1"/>
  <c r="G3637" i="8"/>
  <c r="L3637" i="8" s="1"/>
  <c r="H3637" i="8" a="1"/>
  <c r="H3637" i="8" s="1"/>
  <c r="J3637" i="8" a="1"/>
  <c r="J3637" i="8"/>
  <c r="N3637" i="8" s="1"/>
  <c r="G3638" i="8" a="1"/>
  <c r="G3638" i="8" s="1"/>
  <c r="L3638" i="8" s="1"/>
  <c r="H3638" i="8" a="1"/>
  <c r="H3638" i="8" s="1"/>
  <c r="O3638" i="8" s="1" a="1"/>
  <c r="O3638" i="8" s="1"/>
  <c r="J3638" i="8" a="1"/>
  <c r="J3638" i="8"/>
  <c r="N3638" i="8" s="1"/>
  <c r="G3639" i="8" a="1"/>
  <c r="G3639" i="8"/>
  <c r="H3639" i="8" a="1"/>
  <c r="H3639" i="8" s="1"/>
  <c r="M3639" i="8" s="1"/>
  <c r="J3639" i="8" a="1"/>
  <c r="J3639" i="8" s="1"/>
  <c r="N3639" i="8" s="1"/>
  <c r="G3640" i="8" a="1"/>
  <c r="G3640" i="8" s="1"/>
  <c r="H3640" i="8" a="1"/>
  <c r="H3640" i="8" s="1"/>
  <c r="M3640" i="8" s="1"/>
  <c r="J3640" i="8" a="1"/>
  <c r="J3640" i="8" s="1"/>
  <c r="N3640" i="8" s="1"/>
  <c r="O3640" i="8" a="1"/>
  <c r="O3640" i="8" s="1"/>
  <c r="G3641" i="8" a="1"/>
  <c r="G3641" i="8" s="1"/>
  <c r="I3641" i="8" s="1" a="1"/>
  <c r="I3641" i="8" s="1"/>
  <c r="K3641" i="8" s="1"/>
  <c r="H3641" i="8" a="1"/>
  <c r="H3641" i="8" s="1"/>
  <c r="J3641" i="8" a="1"/>
  <c r="J3641" i="8" s="1"/>
  <c r="N3641" i="8" s="1"/>
  <c r="L3641" i="8"/>
  <c r="G3642" i="8" a="1"/>
  <c r="G3642" i="8" s="1"/>
  <c r="L3642" i="8" s="1"/>
  <c r="H3642" i="8" a="1"/>
  <c r="H3642" i="8" s="1"/>
  <c r="O3642" i="8" s="1" a="1"/>
  <c r="O3642" i="8" s="1"/>
  <c r="I3642" i="8" a="1"/>
  <c r="I3642" i="8" s="1"/>
  <c r="K3642" i="8" s="1"/>
  <c r="J3642" i="8" a="1"/>
  <c r="J3642" i="8" s="1"/>
  <c r="N3642" i="8" s="1"/>
  <c r="M3642" i="8"/>
  <c r="G3643" i="8" a="1"/>
  <c r="G3643" i="8" s="1"/>
  <c r="H3643" i="8" a="1"/>
  <c r="H3643" i="8"/>
  <c r="M3643" i="8" s="1"/>
  <c r="J3643" i="8" a="1"/>
  <c r="J3643" i="8" s="1"/>
  <c r="N3643" i="8" s="1"/>
  <c r="O3643" i="8" a="1"/>
  <c r="O3643" i="8" s="1"/>
  <c r="G3644" i="8" a="1"/>
  <c r="G3644" i="8" s="1"/>
  <c r="H3644" i="8" a="1"/>
  <c r="H3644" i="8"/>
  <c r="O3644" i="8" s="1" a="1"/>
  <c r="O3644" i="8" s="1"/>
  <c r="J3644" i="8" a="1"/>
  <c r="J3644" i="8" s="1"/>
  <c r="N3644" i="8" s="1"/>
  <c r="G3645" i="8" a="1"/>
  <c r="G3645" i="8" s="1"/>
  <c r="H3645" i="8" a="1"/>
  <c r="H3645" i="8" s="1"/>
  <c r="J3645" i="8" a="1"/>
  <c r="J3645" i="8" s="1"/>
  <c r="N3645" i="8" s="1"/>
  <c r="G3646" i="8" a="1"/>
  <c r="G3646" i="8" s="1"/>
  <c r="L3646" i="8" s="1"/>
  <c r="H3646" i="8" a="1"/>
  <c r="H3646" i="8" s="1"/>
  <c r="I3646" i="8" a="1"/>
  <c r="I3646" i="8" s="1"/>
  <c r="K3646" i="8" s="1"/>
  <c r="J3646" i="8" a="1"/>
  <c r="J3646" i="8" s="1"/>
  <c r="N3646" i="8" s="1"/>
  <c r="G3647" i="8" a="1"/>
  <c r="G3647" i="8"/>
  <c r="L3647" i="8" s="1"/>
  <c r="H3647" i="8" a="1"/>
  <c r="H3647" i="8" s="1"/>
  <c r="J3647" i="8" a="1"/>
  <c r="J3647" i="8" s="1"/>
  <c r="N3647" i="8" s="1"/>
  <c r="G3648" i="8" a="1"/>
  <c r="G3648" i="8" s="1"/>
  <c r="H3648" i="8" a="1"/>
  <c r="H3648" i="8" s="1"/>
  <c r="J3648" i="8" a="1"/>
  <c r="J3648" i="8" s="1"/>
  <c r="N3648" i="8" s="1"/>
  <c r="G3649" i="8" a="1"/>
  <c r="G3649" i="8" s="1"/>
  <c r="L3649" i="8" s="1"/>
  <c r="H3649" i="8" a="1"/>
  <c r="H3649" i="8" s="1"/>
  <c r="J3649" i="8" a="1"/>
  <c r="J3649" i="8" s="1"/>
  <c r="N3649" i="8" s="1"/>
  <c r="G3650" i="8" a="1"/>
  <c r="G3650" i="8"/>
  <c r="I3650" i="8" s="1" a="1"/>
  <c r="I3650" i="8" s="1"/>
  <c r="K3650" i="8" s="1"/>
  <c r="H3650" i="8" a="1"/>
  <c r="H3650" i="8" s="1"/>
  <c r="M3650" i="8" s="1"/>
  <c r="J3650" i="8" a="1"/>
  <c r="J3650" i="8"/>
  <c r="N3650" i="8" s="1"/>
  <c r="G3651" i="8" a="1"/>
  <c r="G3651" i="8"/>
  <c r="H3651" i="8" a="1"/>
  <c r="H3651" i="8" s="1"/>
  <c r="M3651" i="8" s="1"/>
  <c r="J3651" i="8" a="1"/>
  <c r="J3651" i="8" s="1"/>
  <c r="N3651" i="8" s="1"/>
  <c r="O3651" i="8" a="1"/>
  <c r="O3651" i="8" s="1"/>
  <c r="G3652" i="8" a="1"/>
  <c r="G3652" i="8" s="1"/>
  <c r="I3652" i="8" s="1" a="1"/>
  <c r="I3652" i="8" s="1"/>
  <c r="H3652" i="8" a="1"/>
  <c r="H3652" i="8"/>
  <c r="J3652" i="8" a="1"/>
  <c r="J3652" i="8"/>
  <c r="N3652" i="8" s="1"/>
  <c r="K3652" i="8"/>
  <c r="L3652" i="8"/>
  <c r="G3653" i="8" a="1"/>
  <c r="G3653" i="8" s="1"/>
  <c r="L3653" i="8" s="1"/>
  <c r="H3653" i="8" a="1"/>
  <c r="H3653" i="8"/>
  <c r="O3653" i="8" s="1" a="1"/>
  <c r="O3653" i="8" s="1"/>
  <c r="I3653" i="8" a="1"/>
  <c r="I3653" i="8" s="1"/>
  <c r="K3653" i="8" s="1"/>
  <c r="J3653" i="8" a="1"/>
  <c r="J3653" i="8" s="1"/>
  <c r="N3653" i="8" s="1"/>
  <c r="M3653" i="8"/>
  <c r="G3654" i="8" a="1"/>
  <c r="G3654" i="8" s="1"/>
  <c r="H3654" i="8" a="1"/>
  <c r="H3654" i="8" s="1"/>
  <c r="M3654" i="8" s="1"/>
  <c r="J3654" i="8" a="1"/>
  <c r="J3654" i="8"/>
  <c r="N3654" i="8" s="1"/>
  <c r="O3654" i="8" a="1"/>
  <c r="O3654" i="8" s="1"/>
  <c r="G3655" i="8" a="1"/>
  <c r="G3655" i="8" s="1"/>
  <c r="I3655" i="8" s="1" a="1"/>
  <c r="H3655" i="8" a="1"/>
  <c r="H3655" i="8"/>
  <c r="O3655" i="8" s="1" a="1"/>
  <c r="O3655" i="8" s="1"/>
  <c r="I3655" i="8"/>
  <c r="K3655" i="8" s="1"/>
  <c r="J3655" i="8" a="1"/>
  <c r="J3655" i="8" s="1"/>
  <c r="N3655" i="8" s="1"/>
  <c r="L3655" i="8"/>
  <c r="G3656" i="8" a="1"/>
  <c r="G3656" i="8" s="1"/>
  <c r="H3656" i="8" a="1"/>
  <c r="H3656" i="8" s="1"/>
  <c r="J3656" i="8" a="1"/>
  <c r="J3656" i="8" s="1"/>
  <c r="N3656" i="8" s="1"/>
  <c r="G3657" i="8" a="1"/>
  <c r="G3657" i="8" s="1"/>
  <c r="H3657" i="8" a="1"/>
  <c r="H3657" i="8"/>
  <c r="J3657" i="8" a="1"/>
  <c r="J3657" i="8" s="1"/>
  <c r="N3657" i="8" s="1"/>
  <c r="G3658" i="8" a="1"/>
  <c r="G3658" i="8" s="1"/>
  <c r="H3658" i="8" a="1"/>
  <c r="H3658" i="8" s="1"/>
  <c r="J3658" i="8" a="1"/>
  <c r="J3658" i="8" s="1"/>
  <c r="N3658" i="8" s="1"/>
  <c r="G3659" i="8" a="1"/>
  <c r="G3659" i="8" s="1"/>
  <c r="H3659" i="8" a="1"/>
  <c r="H3659" i="8" s="1"/>
  <c r="J3659" i="8" a="1"/>
  <c r="J3659" i="8" s="1"/>
  <c r="N3659" i="8" s="1"/>
  <c r="G3660" i="8" a="1"/>
  <c r="G3660" i="8" s="1"/>
  <c r="H3660" i="8" a="1"/>
  <c r="H3660" i="8" s="1"/>
  <c r="M3660" i="8" s="1"/>
  <c r="J3660" i="8" a="1"/>
  <c r="J3660" i="8" s="1"/>
  <c r="N3660" i="8" s="1"/>
  <c r="G3661" i="8" a="1"/>
  <c r="G3661" i="8" s="1"/>
  <c r="I3661" i="8" s="1" a="1"/>
  <c r="I3661" i="8" s="1"/>
  <c r="K3661" i="8" s="1"/>
  <c r="H3661" i="8" a="1"/>
  <c r="H3661" i="8" s="1"/>
  <c r="J3661" i="8" a="1"/>
  <c r="J3661" i="8" s="1"/>
  <c r="N3661" i="8" s="1"/>
  <c r="G3662" i="8" a="1"/>
  <c r="G3662" i="8" s="1"/>
  <c r="H3662" i="8" a="1"/>
  <c r="H3662" i="8" s="1"/>
  <c r="M3662" i="8" s="1"/>
  <c r="J3662" i="8" a="1"/>
  <c r="J3662" i="8" s="1"/>
  <c r="N3662" i="8" s="1"/>
  <c r="G3663" i="8" a="1"/>
  <c r="G3663" i="8" s="1"/>
  <c r="I3663" i="8" s="1" a="1"/>
  <c r="I3663" i="8" s="1"/>
  <c r="K3663" i="8" s="1"/>
  <c r="H3663" i="8" a="1"/>
  <c r="H3663" i="8" s="1"/>
  <c r="M3663" i="8" s="1"/>
  <c r="J3663" i="8" a="1"/>
  <c r="J3663" i="8" s="1"/>
  <c r="N3663" i="8" s="1"/>
  <c r="G3664" i="8" a="1"/>
  <c r="G3664" i="8" s="1"/>
  <c r="L3664" i="8" s="1"/>
  <c r="H3664" i="8" a="1"/>
  <c r="H3664" i="8"/>
  <c r="O3664" i="8" s="1" a="1"/>
  <c r="O3664" i="8" s="1"/>
  <c r="I3664" i="8" a="1"/>
  <c r="I3664" i="8" s="1"/>
  <c r="K3664" i="8" s="1"/>
  <c r="J3664" i="8" a="1"/>
  <c r="J3664" i="8" s="1"/>
  <c r="N3664" i="8" s="1"/>
  <c r="M3664" i="8"/>
  <c r="G3665" i="8" a="1"/>
  <c r="G3665" i="8" s="1"/>
  <c r="H3665" i="8" a="1"/>
  <c r="H3665" i="8" s="1"/>
  <c r="J3665" i="8" a="1"/>
  <c r="J3665" i="8"/>
  <c r="N3665" i="8" s="1"/>
  <c r="G3666" i="8" a="1"/>
  <c r="G3666" i="8"/>
  <c r="L3666" i="8" s="1"/>
  <c r="H3666" i="8" a="1"/>
  <c r="H3666" i="8"/>
  <c r="O3666" i="8" s="1" a="1"/>
  <c r="O3666" i="8" s="1"/>
  <c r="I3666" i="8" a="1"/>
  <c r="I3666" i="8" s="1"/>
  <c r="K3666" i="8" s="1"/>
  <c r="J3666" i="8" a="1"/>
  <c r="J3666" i="8" s="1"/>
  <c r="N3666" i="8" s="1"/>
  <c r="G3667" i="8" a="1"/>
  <c r="G3667" i="8"/>
  <c r="H3667" i="8" a="1"/>
  <c r="H3667" i="8" s="1"/>
  <c r="J3667" i="8" a="1"/>
  <c r="J3667" i="8" s="1"/>
  <c r="N3667" i="8" s="1"/>
  <c r="G3668" i="8" a="1"/>
  <c r="G3668" i="8" s="1"/>
  <c r="L3668" i="8" s="1"/>
  <c r="H3668" i="8" a="1"/>
  <c r="H3668" i="8" s="1"/>
  <c r="J3668" i="8" a="1"/>
  <c r="J3668" i="8"/>
  <c r="N3668" i="8" s="1"/>
  <c r="G3669" i="8" a="1"/>
  <c r="G3669" i="8" s="1"/>
  <c r="H3669" i="8" a="1"/>
  <c r="H3669" i="8" s="1"/>
  <c r="J3669" i="8" a="1"/>
  <c r="J3669" i="8" s="1"/>
  <c r="N3669" i="8" s="1"/>
  <c r="G3670" i="8" a="1"/>
  <c r="G3670" i="8" s="1"/>
  <c r="H3670" i="8" a="1"/>
  <c r="H3670" i="8" s="1"/>
  <c r="M3670" i="8" s="1"/>
  <c r="J3670" i="8" a="1"/>
  <c r="J3670" i="8"/>
  <c r="N3670" i="8" s="1"/>
  <c r="G3671" i="8" a="1"/>
  <c r="G3671" i="8"/>
  <c r="L3671" i="8" s="1"/>
  <c r="H3671" i="8" a="1"/>
  <c r="H3671" i="8" s="1"/>
  <c r="M3671" i="8" s="1"/>
  <c r="J3671" i="8" a="1"/>
  <c r="J3671" i="8" s="1"/>
  <c r="N3671" i="8" s="1"/>
  <c r="O3671" i="8" a="1"/>
  <c r="O3671" i="8" s="1"/>
  <c r="G3672" i="8" a="1"/>
  <c r="G3672" i="8"/>
  <c r="I3672" i="8" s="1" a="1"/>
  <c r="I3672" i="8" s="1"/>
  <c r="K3672" i="8" s="1"/>
  <c r="H3672" i="8" a="1"/>
  <c r="H3672" i="8" s="1"/>
  <c r="M3672" i="8" s="1"/>
  <c r="J3672" i="8" a="1"/>
  <c r="J3672" i="8"/>
  <c r="N3672" i="8" s="1"/>
  <c r="L3672" i="8"/>
  <c r="G3673" i="8" a="1"/>
  <c r="G3673" i="8"/>
  <c r="I3673" i="8" s="1" a="1"/>
  <c r="I3673" i="8" s="1"/>
  <c r="K3673" i="8" s="1"/>
  <c r="H3673" i="8" a="1"/>
  <c r="H3673" i="8" s="1"/>
  <c r="M3673" i="8" s="1"/>
  <c r="J3673" i="8" a="1"/>
  <c r="J3673" i="8" s="1"/>
  <c r="N3673" i="8" s="1"/>
  <c r="L3673" i="8"/>
  <c r="G3674" i="8" a="1"/>
  <c r="G3674" i="8" s="1"/>
  <c r="I3674" i="8" s="1" a="1"/>
  <c r="I3674" i="8" s="1"/>
  <c r="H3674" i="8" a="1"/>
  <c r="H3674" i="8" s="1"/>
  <c r="J3674" i="8" a="1"/>
  <c r="J3674" i="8"/>
  <c r="N3674" i="8" s="1"/>
  <c r="K3674" i="8"/>
  <c r="L3674" i="8"/>
  <c r="G3675" i="8" a="1"/>
  <c r="G3675" i="8" s="1"/>
  <c r="H3675" i="8" a="1"/>
  <c r="H3675" i="8"/>
  <c r="I3675" i="8" a="1"/>
  <c r="I3675" i="8"/>
  <c r="K3675" i="8" s="1"/>
  <c r="J3675" i="8" a="1"/>
  <c r="J3675" i="8" s="1"/>
  <c r="N3675" i="8" s="1"/>
  <c r="L3675" i="8"/>
  <c r="G3676" i="8" a="1"/>
  <c r="G3676" i="8" s="1"/>
  <c r="H3676" i="8" a="1"/>
  <c r="H3676" i="8" s="1"/>
  <c r="J3676" i="8" a="1"/>
  <c r="J3676" i="8"/>
  <c r="N3676" i="8" s="1"/>
  <c r="G3677" i="8" a="1"/>
  <c r="G3677" i="8" s="1"/>
  <c r="H3677" i="8" a="1"/>
  <c r="H3677" i="8" s="1"/>
  <c r="J3677" i="8" a="1"/>
  <c r="J3677" i="8" s="1"/>
  <c r="N3677" i="8" s="1"/>
  <c r="G3678" i="8" a="1"/>
  <c r="G3678" i="8"/>
  <c r="H3678" i="8" a="1"/>
  <c r="H3678" i="8" s="1"/>
  <c r="J3678" i="8" a="1"/>
  <c r="J3678" i="8" s="1"/>
  <c r="N3678" i="8" s="1"/>
  <c r="G3679" i="8" a="1"/>
  <c r="G3679" i="8" s="1"/>
  <c r="H3679" i="8" a="1"/>
  <c r="H3679" i="8" s="1"/>
  <c r="J3679" i="8" a="1"/>
  <c r="J3679" i="8" s="1"/>
  <c r="N3679" i="8" s="1"/>
  <c r="G3680" i="8" a="1"/>
  <c r="G3680" i="8"/>
  <c r="L3680" i="8" s="1"/>
  <c r="H3680" i="8" a="1"/>
  <c r="H3680" i="8"/>
  <c r="I3680" i="8" a="1"/>
  <c r="I3680" i="8" s="1"/>
  <c r="K3680" i="8" s="1"/>
  <c r="J3680" i="8" a="1"/>
  <c r="J3680" i="8" s="1"/>
  <c r="N3680" i="8" s="1"/>
  <c r="G3681" i="8" a="1"/>
  <c r="G3681" i="8" s="1"/>
  <c r="L3681" i="8" s="1"/>
  <c r="H3681" i="8" a="1"/>
  <c r="H3681" i="8" s="1"/>
  <c r="J3681" i="8" a="1"/>
  <c r="J3681" i="8" s="1"/>
  <c r="N3681" i="8"/>
  <c r="G3682" i="8" a="1"/>
  <c r="G3682" i="8" s="1"/>
  <c r="H3682" i="8" a="1"/>
  <c r="H3682" i="8" s="1"/>
  <c r="M3682" i="8" s="1"/>
  <c r="J3682" i="8" a="1"/>
  <c r="J3682" i="8"/>
  <c r="N3682" i="8" s="1"/>
  <c r="O3682" i="8" a="1"/>
  <c r="O3682" i="8" s="1"/>
  <c r="G3683" i="8" a="1"/>
  <c r="G3683" i="8"/>
  <c r="I3683" i="8" s="1" a="1"/>
  <c r="I3683" i="8" s="1"/>
  <c r="H3683" i="8" a="1"/>
  <c r="H3683" i="8" s="1"/>
  <c r="M3683" i="8" s="1"/>
  <c r="J3683" i="8" a="1"/>
  <c r="J3683" i="8"/>
  <c r="N3683" i="8" s="1"/>
  <c r="K3683" i="8"/>
  <c r="G3684" i="8" a="1"/>
  <c r="G3684" i="8" s="1"/>
  <c r="I3684" i="8" s="1" a="1"/>
  <c r="I3684" i="8" s="1"/>
  <c r="K3684" i="8" s="1"/>
  <c r="H3684" i="8" a="1"/>
  <c r="H3684" i="8" s="1"/>
  <c r="J3684" i="8" a="1"/>
  <c r="J3684" i="8" s="1"/>
  <c r="N3684" i="8"/>
  <c r="G3685" i="8" a="1"/>
  <c r="G3685" i="8" s="1"/>
  <c r="I3685" i="8" s="1" a="1"/>
  <c r="I3685" i="8" s="1"/>
  <c r="H3685" i="8" a="1"/>
  <c r="H3685" i="8" s="1"/>
  <c r="O3685" i="8" s="1" a="1"/>
  <c r="O3685" i="8" s="1"/>
  <c r="J3685" i="8" a="1"/>
  <c r="J3685" i="8"/>
  <c r="N3685" i="8" s="1"/>
  <c r="K3685" i="8"/>
  <c r="L3685" i="8"/>
  <c r="M3685" i="8"/>
  <c r="G3686" i="8" a="1"/>
  <c r="G3686" i="8" s="1"/>
  <c r="H3686" i="8" a="1"/>
  <c r="H3686" i="8"/>
  <c r="I3686" i="8" a="1"/>
  <c r="I3686" i="8"/>
  <c r="K3686" i="8" s="1"/>
  <c r="J3686" i="8" a="1"/>
  <c r="J3686" i="8"/>
  <c r="N3686" i="8" s="1"/>
  <c r="L3686" i="8"/>
  <c r="G3687" i="8" a="1"/>
  <c r="G3687" i="8" s="1"/>
  <c r="H3687" i="8" a="1"/>
  <c r="H3687" i="8"/>
  <c r="M3687" i="8" s="1"/>
  <c r="J3687" i="8" a="1"/>
  <c r="J3687" i="8" s="1"/>
  <c r="N3687" i="8" s="1"/>
  <c r="O3687" i="8" a="1"/>
  <c r="O3687" i="8" s="1"/>
  <c r="G3688" i="8" a="1"/>
  <c r="G3688" i="8"/>
  <c r="L3688" i="8" s="1"/>
  <c r="H3688" i="8" a="1"/>
  <c r="H3688" i="8"/>
  <c r="J3688" i="8" a="1"/>
  <c r="J3688" i="8" s="1"/>
  <c r="N3688" i="8" s="1"/>
  <c r="G3689" i="8" a="1"/>
  <c r="G3689" i="8" s="1"/>
  <c r="H3689" i="8" a="1"/>
  <c r="H3689" i="8" s="1"/>
  <c r="J3689" i="8" a="1"/>
  <c r="J3689" i="8"/>
  <c r="N3689" i="8" s="1"/>
  <c r="G3690" i="8" a="1"/>
  <c r="G3690" i="8" s="1"/>
  <c r="H3690" i="8" a="1"/>
  <c r="H3690" i="8" s="1"/>
  <c r="J3690" i="8" a="1"/>
  <c r="J3690" i="8"/>
  <c r="N3690" i="8" s="1"/>
  <c r="G3691" i="8" a="1"/>
  <c r="G3691" i="8" s="1"/>
  <c r="H3691" i="8" a="1"/>
  <c r="H3691" i="8"/>
  <c r="J3691" i="8" a="1"/>
  <c r="J3691" i="8" s="1"/>
  <c r="N3691" i="8" s="1"/>
  <c r="G3692" i="8" a="1"/>
  <c r="G3692" i="8"/>
  <c r="L3692" i="8" s="1"/>
  <c r="H3692" i="8" a="1"/>
  <c r="H3692" i="8"/>
  <c r="J3692" i="8" a="1"/>
  <c r="J3692" i="8"/>
  <c r="N3692" i="8" s="1"/>
  <c r="G3693" i="8" a="1"/>
  <c r="G3693" i="8"/>
  <c r="L3693" i="8" s="1"/>
  <c r="H3693" i="8" a="1"/>
  <c r="H3693" i="8" s="1"/>
  <c r="M3693" i="8" s="1"/>
  <c r="J3693" i="8" a="1"/>
  <c r="J3693" i="8"/>
  <c r="N3693" i="8" s="1"/>
  <c r="G3694" i="8" a="1"/>
  <c r="G3694" i="8"/>
  <c r="I3694" i="8" s="1" a="1"/>
  <c r="I3694" i="8" s="1"/>
  <c r="K3694" i="8" s="1"/>
  <c r="H3694" i="8" a="1"/>
  <c r="H3694" i="8" s="1"/>
  <c r="M3694" i="8" s="1"/>
  <c r="J3694" i="8" a="1"/>
  <c r="J3694" i="8" s="1"/>
  <c r="N3694" i="8" s="1"/>
  <c r="G3695" i="8" a="1"/>
  <c r="G3695" i="8"/>
  <c r="I3695" i="8" s="1" a="1"/>
  <c r="I3695" i="8" s="1"/>
  <c r="K3695" i="8" s="1"/>
  <c r="H3695" i="8" a="1"/>
  <c r="H3695" i="8" s="1"/>
  <c r="O3695" i="8" s="1" a="1"/>
  <c r="O3695" i="8" s="1"/>
  <c r="J3695" i="8" a="1"/>
  <c r="J3695" i="8" s="1"/>
  <c r="N3695" i="8"/>
  <c r="G3696" i="8" a="1"/>
  <c r="G3696" i="8" s="1"/>
  <c r="I3696" i="8" s="1" a="1"/>
  <c r="I3696" i="8" s="1"/>
  <c r="H3696" i="8" a="1"/>
  <c r="H3696" i="8" s="1"/>
  <c r="J3696" i="8" a="1"/>
  <c r="J3696" i="8"/>
  <c r="N3696" i="8" s="1"/>
  <c r="K3696" i="8"/>
  <c r="G3697" i="8" a="1"/>
  <c r="G3697" i="8" s="1"/>
  <c r="H3697" i="8" a="1"/>
  <c r="H3697" i="8" s="1"/>
  <c r="I3697" i="8" a="1"/>
  <c r="I3697" i="8"/>
  <c r="K3697" i="8" s="1"/>
  <c r="J3697" i="8" a="1"/>
  <c r="J3697" i="8" s="1"/>
  <c r="N3697" i="8" s="1"/>
  <c r="L3697" i="8"/>
  <c r="G3698" i="8" a="1"/>
  <c r="G3698" i="8" s="1"/>
  <c r="H3698" i="8" a="1"/>
  <c r="H3698" i="8" s="1"/>
  <c r="M3698" i="8" s="1"/>
  <c r="J3698" i="8" a="1"/>
  <c r="J3698" i="8"/>
  <c r="N3698" i="8" s="1"/>
  <c r="O3698" i="8" a="1"/>
  <c r="O3698" i="8" s="1"/>
  <c r="G3699" i="8" a="1"/>
  <c r="G3699" i="8" s="1"/>
  <c r="H3699" i="8" a="1"/>
  <c r="H3699" i="8"/>
  <c r="J3699" i="8" a="1"/>
  <c r="J3699" i="8" s="1"/>
  <c r="N3699" i="8" s="1"/>
  <c r="G3700" i="8" a="1"/>
  <c r="G3700" i="8" s="1"/>
  <c r="H3700" i="8" a="1"/>
  <c r="H3700" i="8" s="1"/>
  <c r="J3700" i="8" a="1"/>
  <c r="J3700" i="8"/>
  <c r="N3700" i="8" s="1"/>
  <c r="G3701" i="8" a="1"/>
  <c r="G3701" i="8" s="1"/>
  <c r="L3701" i="8" s="1"/>
  <c r="H3701" i="8" a="1"/>
  <c r="H3701" i="8"/>
  <c r="I3701" i="8" a="1"/>
  <c r="I3701" i="8" s="1"/>
  <c r="K3701" i="8" s="1"/>
  <c r="J3701" i="8" a="1"/>
  <c r="J3701" i="8" s="1"/>
  <c r="N3701" i="8" s="1"/>
  <c r="G3702" i="8" a="1"/>
  <c r="G3702" i="8" s="1"/>
  <c r="L3702" i="8" s="1"/>
  <c r="H3702" i="8" a="1"/>
  <c r="H3702" i="8" s="1"/>
  <c r="J3702" i="8" a="1"/>
  <c r="J3702" i="8" s="1"/>
  <c r="N3702" i="8" s="1"/>
  <c r="G3703" i="8" a="1"/>
  <c r="G3703" i="8" s="1"/>
  <c r="H3703" i="8" a="1"/>
  <c r="H3703" i="8" s="1"/>
  <c r="J3703" i="8" a="1"/>
  <c r="J3703" i="8" s="1"/>
  <c r="N3703" i="8" s="1"/>
  <c r="G3704" i="8" a="1"/>
  <c r="G3704" i="8" s="1"/>
  <c r="L3704" i="8" s="1"/>
  <c r="H3704" i="8" a="1"/>
  <c r="H3704" i="8" s="1"/>
  <c r="J3704" i="8" a="1"/>
  <c r="J3704" i="8" s="1"/>
  <c r="N3704" i="8" s="1"/>
  <c r="G3705" i="8" a="1"/>
  <c r="G3705" i="8" s="1"/>
  <c r="I3705" i="8" s="1" a="1"/>
  <c r="I3705" i="8" s="1"/>
  <c r="K3705" i="8" s="1"/>
  <c r="H3705" i="8" a="1"/>
  <c r="H3705" i="8" s="1"/>
  <c r="M3705" i="8" s="1"/>
  <c r="J3705" i="8" a="1"/>
  <c r="J3705" i="8" s="1"/>
  <c r="N3705" i="8" s="1"/>
  <c r="O3705" i="8" a="1"/>
  <c r="O3705" i="8" s="1"/>
  <c r="G3706" i="8" a="1"/>
  <c r="G3706" i="8" s="1"/>
  <c r="H3706" i="8" a="1"/>
  <c r="H3706" i="8" s="1"/>
  <c r="J3706" i="8" a="1"/>
  <c r="J3706" i="8" s="1"/>
  <c r="N3706" i="8"/>
  <c r="G3707" i="8" a="1"/>
  <c r="G3707" i="8" s="1"/>
  <c r="I3707" i="8" s="1" a="1"/>
  <c r="I3707" i="8" s="1"/>
  <c r="K3707" i="8" s="1"/>
  <c r="H3707" i="8" a="1"/>
  <c r="H3707" i="8"/>
  <c r="O3707" i="8" s="1" a="1"/>
  <c r="O3707" i="8" s="1"/>
  <c r="J3707" i="8" a="1"/>
  <c r="J3707" i="8"/>
  <c r="N3707" i="8" s="1"/>
  <c r="M3707" i="8"/>
  <c r="G3708" i="8" a="1"/>
  <c r="G3708" i="8" s="1"/>
  <c r="H3708" i="8" a="1"/>
  <c r="H3708" i="8"/>
  <c r="I3708" i="8" a="1"/>
  <c r="I3708" i="8"/>
  <c r="J3708" i="8" a="1"/>
  <c r="J3708" i="8"/>
  <c r="N3708" i="8" s="1"/>
  <c r="K3708" i="8"/>
  <c r="L3708" i="8"/>
  <c r="G3709" i="8" a="1"/>
  <c r="G3709" i="8" s="1"/>
  <c r="H3709" i="8" a="1"/>
  <c r="H3709" i="8"/>
  <c r="M3709" i="8" s="1"/>
  <c r="J3709" i="8" a="1"/>
  <c r="J3709" i="8" s="1"/>
  <c r="N3709" i="8" s="1"/>
  <c r="O3709" i="8" a="1"/>
  <c r="O3709" i="8" s="1"/>
  <c r="G3710" i="8" a="1"/>
  <c r="G3710" i="8" s="1"/>
  <c r="I3710" i="8" s="1" a="1"/>
  <c r="I3710" i="8" s="1"/>
  <c r="K3710" i="8" s="1"/>
  <c r="H3710" i="8" a="1"/>
  <c r="H3710" i="8" s="1"/>
  <c r="J3710" i="8" a="1"/>
  <c r="J3710" i="8" s="1"/>
  <c r="N3710" i="8" s="1"/>
  <c r="L3710" i="8"/>
  <c r="G3711" i="8" a="1"/>
  <c r="G3711" i="8" s="1"/>
  <c r="I3711" i="8" s="1" a="1"/>
  <c r="H3711" i="8" a="1"/>
  <c r="H3711" i="8" s="1"/>
  <c r="I3711" i="8"/>
  <c r="J3711" i="8" a="1"/>
  <c r="J3711" i="8"/>
  <c r="N3711" i="8" s="1"/>
  <c r="K3711" i="8"/>
  <c r="L3711" i="8"/>
  <c r="G3712" i="8" a="1"/>
  <c r="G3712" i="8" s="1"/>
  <c r="H3712" i="8" a="1"/>
  <c r="H3712" i="8"/>
  <c r="J3712" i="8" a="1"/>
  <c r="J3712" i="8" s="1"/>
  <c r="N3712" i="8" s="1"/>
  <c r="G3713" i="8" a="1"/>
  <c r="G3713" i="8" s="1"/>
  <c r="L3713" i="8" s="1"/>
  <c r="H3713" i="8" a="1"/>
  <c r="H3713" i="8" s="1"/>
  <c r="J3713" i="8" a="1"/>
  <c r="J3713" i="8" s="1"/>
  <c r="N3713" i="8" s="1"/>
  <c r="G3714" i="8" a="1"/>
  <c r="G3714" i="8" s="1"/>
  <c r="H3714" i="8" a="1"/>
  <c r="H3714" i="8" s="1"/>
  <c r="J3714" i="8" a="1"/>
  <c r="J3714" i="8" s="1"/>
  <c r="N3714" i="8"/>
  <c r="G3715" i="8" a="1"/>
  <c r="G3715" i="8"/>
  <c r="L3715" i="8" s="1"/>
  <c r="H3715" i="8" a="1"/>
  <c r="H3715" i="8" s="1"/>
  <c r="J3715" i="8" a="1"/>
  <c r="J3715" i="8"/>
  <c r="N3715" i="8"/>
  <c r="G3716" i="8" a="1"/>
  <c r="G3716" i="8" s="1"/>
  <c r="H3716" i="8" a="1"/>
  <c r="H3716" i="8" s="1"/>
  <c r="M3716" i="8" s="1"/>
  <c r="J3716" i="8" a="1"/>
  <c r="J3716" i="8" s="1"/>
  <c r="N3716" i="8" s="1"/>
  <c r="G3717" i="8" a="1"/>
  <c r="G3717" i="8" s="1"/>
  <c r="I3717" i="8" s="1" a="1"/>
  <c r="I3717" i="8" s="1"/>
  <c r="K3717" i="8" s="1"/>
  <c r="H3717" i="8" a="1"/>
  <c r="H3717" i="8" s="1"/>
  <c r="O3717" i="8" s="1" a="1"/>
  <c r="O3717" i="8" s="1"/>
  <c r="J3717" i="8" a="1"/>
  <c r="J3717" i="8" s="1"/>
  <c r="N3717" i="8" s="1"/>
  <c r="G3718" i="8" a="1"/>
  <c r="G3718" i="8" s="1"/>
  <c r="H3718" i="8" a="1"/>
  <c r="H3718" i="8" s="1"/>
  <c r="O3718" i="8" s="1" a="1"/>
  <c r="O3718" i="8" s="1"/>
  <c r="J3718" i="8" a="1"/>
  <c r="J3718" i="8" s="1"/>
  <c r="N3718" i="8" s="1"/>
  <c r="G3719" i="8" a="1"/>
  <c r="G3719" i="8" s="1"/>
  <c r="I3719" i="8" s="1" a="1"/>
  <c r="I3719" i="8" s="1"/>
  <c r="K3719" i="8" s="1"/>
  <c r="H3719" i="8" a="1"/>
  <c r="H3719" i="8"/>
  <c r="J3719" i="8" a="1"/>
  <c r="J3719" i="8" s="1"/>
  <c r="N3719" i="8" s="1"/>
  <c r="G3720" i="8" a="1"/>
  <c r="G3720" i="8" s="1"/>
  <c r="H3720" i="8" a="1"/>
  <c r="H3720" i="8" s="1"/>
  <c r="M3720" i="8" s="1"/>
  <c r="J3720" i="8" a="1"/>
  <c r="J3720" i="8"/>
  <c r="N3720" i="8" s="1"/>
  <c r="O3720" i="8" a="1"/>
  <c r="O3720" i="8" s="1"/>
  <c r="G3721" i="8" a="1"/>
  <c r="G3721" i="8" s="1"/>
  <c r="H3721" i="8" a="1"/>
  <c r="H3721" i="8" s="1"/>
  <c r="O3721" i="8" s="1" a="1"/>
  <c r="O3721" i="8" s="1"/>
  <c r="J3721" i="8" a="1"/>
  <c r="J3721" i="8" s="1"/>
  <c r="N3721" i="8" s="1"/>
  <c r="M3721" i="8"/>
  <c r="G3722" i="8" a="1"/>
  <c r="G3722" i="8" s="1"/>
  <c r="I3722" i="8" s="1" a="1"/>
  <c r="I3722" i="8" s="1"/>
  <c r="K3722" i="8" s="1"/>
  <c r="H3722" i="8" a="1"/>
  <c r="H3722" i="8" s="1"/>
  <c r="J3722" i="8" a="1"/>
  <c r="J3722" i="8" s="1"/>
  <c r="N3722" i="8" s="1"/>
  <c r="G3723" i="8" a="1"/>
  <c r="G3723" i="8" s="1"/>
  <c r="H3723" i="8" a="1"/>
  <c r="H3723" i="8"/>
  <c r="J3723" i="8" a="1"/>
  <c r="J3723" i="8"/>
  <c r="N3723" i="8" s="1"/>
  <c r="G3724" i="8" a="1"/>
  <c r="G3724" i="8" s="1"/>
  <c r="L3724" i="8" s="1"/>
  <c r="H3724" i="8" a="1"/>
  <c r="H3724" i="8" s="1"/>
  <c r="J3724" i="8" a="1"/>
  <c r="J3724" i="8" s="1"/>
  <c r="N3724" i="8" s="1"/>
  <c r="G3725" i="8" a="1"/>
  <c r="G3725" i="8" s="1"/>
  <c r="H3725" i="8" a="1"/>
  <c r="H3725" i="8" s="1"/>
  <c r="J3725" i="8" a="1"/>
  <c r="J3725" i="8" s="1"/>
  <c r="N3725" i="8" s="1"/>
  <c r="G3726" i="8" a="1"/>
  <c r="G3726" i="8" s="1"/>
  <c r="H3726" i="8" a="1"/>
  <c r="H3726" i="8" s="1"/>
  <c r="M3726" i="8" s="1"/>
  <c r="J3726" i="8" a="1"/>
  <c r="J3726" i="8" s="1"/>
  <c r="N3726" i="8"/>
  <c r="G3727" i="8" a="1"/>
  <c r="G3727" i="8"/>
  <c r="I3727" i="8" s="1" a="1"/>
  <c r="I3727" i="8" s="1"/>
  <c r="K3727" i="8" s="1"/>
  <c r="H3727" i="8" a="1"/>
  <c r="H3727" i="8" s="1"/>
  <c r="M3727" i="8" s="1"/>
  <c r="J3727" i="8" a="1"/>
  <c r="J3727" i="8" s="1"/>
  <c r="N3727" i="8" s="1"/>
  <c r="G3728" i="8" a="1"/>
  <c r="G3728" i="8" s="1"/>
  <c r="I3728" i="8" s="1" a="1"/>
  <c r="I3728" i="8" s="1"/>
  <c r="K3728" i="8" s="1"/>
  <c r="H3728" i="8" a="1"/>
  <c r="H3728" i="8" s="1"/>
  <c r="J3728" i="8" a="1"/>
  <c r="J3728" i="8" s="1"/>
  <c r="N3728" i="8"/>
  <c r="G3729" i="8" a="1"/>
  <c r="G3729" i="8" s="1"/>
  <c r="I3729" i="8" s="1" a="1"/>
  <c r="I3729" i="8" s="1"/>
  <c r="K3729" i="8" s="1"/>
  <c r="H3729" i="8" a="1"/>
  <c r="H3729" i="8" s="1"/>
  <c r="O3729" i="8" s="1" a="1"/>
  <c r="O3729" i="8" s="1"/>
  <c r="J3729" i="8" a="1"/>
  <c r="J3729" i="8" s="1"/>
  <c r="N3729" i="8" s="1"/>
  <c r="L3729" i="8"/>
  <c r="M3729" i="8"/>
  <c r="G3730" i="8" a="1"/>
  <c r="G3730" i="8" s="1"/>
  <c r="I3730" i="8" s="1" a="1"/>
  <c r="I3730" i="8" s="1"/>
  <c r="K3730" i="8" s="1"/>
  <c r="H3730" i="8" a="1"/>
  <c r="H3730" i="8" s="1"/>
  <c r="O3730" i="8" s="1" a="1"/>
  <c r="O3730" i="8" s="1"/>
  <c r="J3730" i="8" a="1"/>
  <c r="J3730" i="8" s="1"/>
  <c r="N3730" i="8" s="1"/>
  <c r="L3730" i="8"/>
  <c r="M3730" i="8"/>
  <c r="G3731" i="8" a="1"/>
  <c r="G3731" i="8" s="1"/>
  <c r="H3731" i="8" a="1"/>
  <c r="H3731" i="8"/>
  <c r="J3731" i="8" a="1"/>
  <c r="J3731" i="8"/>
  <c r="N3731" i="8" s="1"/>
  <c r="G3732" i="8" a="1"/>
  <c r="G3732" i="8" s="1"/>
  <c r="H3732" i="8" a="1"/>
  <c r="H3732" i="8" s="1"/>
  <c r="O3732" i="8" s="1" a="1"/>
  <c r="O3732" i="8" s="1"/>
  <c r="I3732" i="8" a="1"/>
  <c r="I3732" i="8"/>
  <c r="K3732" i="8" s="1"/>
  <c r="J3732" i="8" a="1"/>
  <c r="J3732" i="8" s="1"/>
  <c r="N3732" i="8" s="1"/>
  <c r="L3732" i="8"/>
  <c r="G3733" i="8" a="1"/>
  <c r="G3733" i="8" s="1"/>
  <c r="I3733" i="8" s="1" a="1"/>
  <c r="I3733" i="8" s="1"/>
  <c r="K3733" i="8" s="1"/>
  <c r="H3733" i="8" a="1"/>
  <c r="H3733" i="8" s="1"/>
  <c r="J3733" i="8" a="1"/>
  <c r="J3733" i="8"/>
  <c r="N3733" i="8" s="1"/>
  <c r="G3734" i="8" a="1"/>
  <c r="G3734" i="8" s="1"/>
  <c r="L3734" i="8" s="1"/>
  <c r="H3734" i="8" a="1"/>
  <c r="H3734" i="8"/>
  <c r="I3734" i="8" a="1"/>
  <c r="I3734" i="8"/>
  <c r="K3734" i="8" s="1"/>
  <c r="J3734" i="8" a="1"/>
  <c r="J3734" i="8" s="1"/>
  <c r="N3734" i="8" s="1"/>
  <c r="G3735" i="8" a="1"/>
  <c r="G3735" i="8" s="1"/>
  <c r="H3735" i="8" a="1"/>
  <c r="H3735" i="8"/>
  <c r="J3735" i="8" a="1"/>
  <c r="J3735" i="8" s="1"/>
  <c r="N3735" i="8" s="1"/>
  <c r="G3736" i="8" a="1"/>
  <c r="G3736" i="8" s="1"/>
  <c r="H3736" i="8" a="1"/>
  <c r="H3736" i="8"/>
  <c r="M3736" i="8" s="1"/>
  <c r="J3736" i="8" a="1"/>
  <c r="J3736" i="8" s="1"/>
  <c r="N3736" i="8" s="1"/>
  <c r="O3736" i="8" a="1"/>
  <c r="O3736" i="8" s="1"/>
  <c r="G3737" i="8" a="1"/>
  <c r="G3737" i="8" s="1"/>
  <c r="H3737" i="8" a="1"/>
  <c r="H3737" i="8" s="1"/>
  <c r="O3737" i="8" s="1" a="1"/>
  <c r="O3737" i="8" s="1"/>
  <c r="J3737" i="8" a="1"/>
  <c r="J3737" i="8"/>
  <c r="M3737" i="8"/>
  <c r="N3737" i="8"/>
  <c r="G3738" i="8" a="1"/>
  <c r="G3738" i="8"/>
  <c r="H3738" i="8" a="1"/>
  <c r="H3738" i="8" s="1"/>
  <c r="M3738" i="8" s="1"/>
  <c r="J3738" i="8" a="1"/>
  <c r="J3738" i="8" s="1"/>
  <c r="N3738" i="8" s="1"/>
  <c r="O3738" i="8" a="1"/>
  <c r="O3738" i="8" s="1"/>
  <c r="G3739" i="8" a="1"/>
  <c r="G3739" i="8" s="1"/>
  <c r="H3739" i="8" a="1"/>
  <c r="H3739" i="8" s="1"/>
  <c r="J3739" i="8" a="1"/>
  <c r="J3739" i="8" s="1"/>
  <c r="N3739" i="8"/>
  <c r="G3740" i="8" a="1"/>
  <c r="G3740" i="8" s="1"/>
  <c r="H3740" i="8" a="1"/>
  <c r="H3740" i="8"/>
  <c r="J3740" i="8" a="1"/>
  <c r="J3740" i="8" s="1"/>
  <c r="M3740" i="8"/>
  <c r="N3740" i="8"/>
  <c r="O3740" i="8" a="1"/>
  <c r="O3740" i="8" s="1"/>
  <c r="G3741" i="8" a="1"/>
  <c r="G3741" i="8" s="1"/>
  <c r="I3741" i="8" s="1" a="1"/>
  <c r="I3741" i="8" s="1"/>
  <c r="K3741" i="8" s="1"/>
  <c r="H3741" i="8" a="1"/>
  <c r="H3741" i="8" s="1"/>
  <c r="J3741" i="8" a="1"/>
  <c r="J3741" i="8" s="1"/>
  <c r="N3741" i="8" s="1"/>
  <c r="G3742" i="8" a="1"/>
  <c r="G3742" i="8" s="1"/>
  <c r="H3742" i="8" a="1"/>
  <c r="H3742" i="8" s="1"/>
  <c r="J3742" i="8" a="1"/>
  <c r="J3742" i="8"/>
  <c r="N3742" i="8" s="1"/>
  <c r="G3743" i="8" a="1"/>
  <c r="G3743" i="8"/>
  <c r="H3743" i="8" a="1"/>
  <c r="H3743" i="8"/>
  <c r="J3743" i="8" a="1"/>
  <c r="J3743" i="8" s="1"/>
  <c r="N3743" i="8" s="1"/>
  <c r="G3744" i="8" a="1"/>
  <c r="G3744" i="8"/>
  <c r="H3744" i="8" a="1"/>
  <c r="H3744" i="8" s="1"/>
  <c r="J3744" i="8" a="1"/>
  <c r="J3744" i="8" s="1"/>
  <c r="N3744" i="8" s="1"/>
  <c r="G3745" i="8" a="1"/>
  <c r="G3745" i="8" s="1"/>
  <c r="L3745" i="8" s="1"/>
  <c r="H3745" i="8" a="1"/>
  <c r="H3745" i="8" s="1"/>
  <c r="J3745" i="8" a="1"/>
  <c r="J3745" i="8"/>
  <c r="N3745" i="8" s="1"/>
  <c r="G3746" i="8" a="1"/>
  <c r="G3746" i="8" s="1"/>
  <c r="H3746" i="8" a="1"/>
  <c r="H3746" i="8" s="1"/>
  <c r="M3746" i="8" s="1"/>
  <c r="J3746" i="8" a="1"/>
  <c r="J3746" i="8"/>
  <c r="N3746" i="8" s="1"/>
  <c r="G3747" i="8" a="1"/>
  <c r="G3747" i="8" s="1"/>
  <c r="I3747" i="8" s="1" a="1"/>
  <c r="I3747" i="8" s="1"/>
  <c r="K3747" i="8" s="1"/>
  <c r="H3747" i="8" a="1"/>
  <c r="H3747" i="8"/>
  <c r="O3747" i="8" s="1" a="1"/>
  <c r="O3747" i="8" s="1"/>
  <c r="J3747" i="8" a="1"/>
  <c r="J3747" i="8"/>
  <c r="N3747" i="8" s="1"/>
  <c r="M3747" i="8"/>
  <c r="G3748" i="8" a="1"/>
  <c r="G3748" i="8" s="1"/>
  <c r="H3748" i="8" a="1"/>
  <c r="H3748" i="8" s="1"/>
  <c r="I3748" i="8" a="1"/>
  <c r="I3748" i="8" s="1"/>
  <c r="K3748" i="8" s="1"/>
  <c r="J3748" i="8" a="1"/>
  <c r="J3748" i="8" s="1"/>
  <c r="N3748" i="8" s="1"/>
  <c r="L3748" i="8"/>
  <c r="G3749" i="8" a="1"/>
  <c r="G3749" i="8" s="1"/>
  <c r="H3749" i="8" a="1"/>
  <c r="H3749" i="8" s="1"/>
  <c r="M3749" i="8" s="1"/>
  <c r="J3749" i="8" a="1"/>
  <c r="J3749" i="8" s="1"/>
  <c r="N3749" i="8" s="1"/>
  <c r="O3749" i="8" a="1"/>
  <c r="O3749" i="8" s="1"/>
  <c r="G3750" i="8" a="1"/>
  <c r="G3750" i="8"/>
  <c r="L3750" i="8" s="1"/>
  <c r="H3750" i="8" a="1"/>
  <c r="H3750" i="8"/>
  <c r="M3750" i="8" s="1"/>
  <c r="J3750" i="8" a="1"/>
  <c r="J3750" i="8"/>
  <c r="N3750" i="8" s="1"/>
  <c r="G3751" i="8" a="1"/>
  <c r="G3751" i="8"/>
  <c r="I3751" i="8" s="1" a="1"/>
  <c r="I3751" i="8" s="1"/>
  <c r="K3751" i="8" s="1"/>
  <c r="H3751" i="8" a="1"/>
  <c r="H3751" i="8" s="1"/>
  <c r="O3751" i="8" s="1" a="1"/>
  <c r="O3751" i="8" s="1"/>
  <c r="J3751" i="8" a="1"/>
  <c r="J3751" i="8" s="1"/>
  <c r="M3751" i="8"/>
  <c r="N3751" i="8"/>
  <c r="G3752" i="8" a="1"/>
  <c r="G3752" i="8" s="1"/>
  <c r="H3752" i="8" a="1"/>
  <c r="H3752" i="8"/>
  <c r="O3752" i="8" s="1" a="1"/>
  <c r="O3752" i="8" s="1"/>
  <c r="J3752" i="8" a="1"/>
  <c r="J3752" i="8" s="1"/>
  <c r="N3752" i="8" s="1"/>
  <c r="M3752" i="8"/>
  <c r="G3753" i="8" a="1"/>
  <c r="G3753" i="8"/>
  <c r="H3753" i="8" a="1"/>
  <c r="H3753" i="8"/>
  <c r="J3753" i="8" a="1"/>
  <c r="J3753" i="8"/>
  <c r="N3753" i="8" s="1"/>
  <c r="G3754" i="8" a="1"/>
  <c r="G3754" i="8"/>
  <c r="H3754" i="8" a="1"/>
  <c r="H3754" i="8" s="1"/>
  <c r="J3754" i="8" a="1"/>
  <c r="J3754" i="8" s="1"/>
  <c r="N3754" i="8" s="1"/>
  <c r="G3755" i="8" a="1"/>
  <c r="G3755" i="8" s="1"/>
  <c r="H3755" i="8" a="1"/>
  <c r="H3755" i="8" s="1"/>
  <c r="J3755" i="8" a="1"/>
  <c r="J3755" i="8" s="1"/>
  <c r="N3755" i="8" s="1"/>
  <c r="G3756" i="8" a="1"/>
  <c r="G3756" i="8" s="1"/>
  <c r="L3756" i="8" s="1"/>
  <c r="H3756" i="8" a="1"/>
  <c r="H3756" i="8" s="1"/>
  <c r="O3756" i="8" s="1" a="1"/>
  <c r="O3756" i="8" s="1"/>
  <c r="I3756" i="8" a="1"/>
  <c r="I3756" i="8" s="1"/>
  <c r="K3756" i="8" s="1"/>
  <c r="J3756" i="8" a="1"/>
  <c r="J3756" i="8" s="1"/>
  <c r="N3756" i="8" s="1"/>
  <c r="G3757" i="8" a="1"/>
  <c r="G3757" i="8" s="1"/>
  <c r="H3757" i="8" a="1"/>
  <c r="H3757" i="8" s="1"/>
  <c r="O3757" i="8" s="1" a="1"/>
  <c r="O3757" i="8" s="1"/>
  <c r="J3757" i="8" a="1"/>
  <c r="J3757" i="8"/>
  <c r="N3757" i="8" s="1"/>
  <c r="M3757" i="8"/>
  <c r="G3758" i="8" a="1"/>
  <c r="G3758" i="8" s="1"/>
  <c r="I3758" i="8" s="1" a="1"/>
  <c r="I3758" i="8" s="1"/>
  <c r="K3758" i="8" s="1"/>
  <c r="H3758" i="8" a="1"/>
  <c r="H3758" i="8" s="1"/>
  <c r="J3758" i="8" a="1"/>
  <c r="J3758" i="8" s="1"/>
  <c r="N3758" i="8" s="1"/>
  <c r="L3758" i="8"/>
  <c r="G3759" i="8" a="1"/>
  <c r="G3759" i="8" s="1"/>
  <c r="I3759" i="8" s="1" a="1"/>
  <c r="I3759" i="8" s="1"/>
  <c r="K3759" i="8" s="1"/>
  <c r="H3759" i="8" a="1"/>
  <c r="H3759" i="8" s="1"/>
  <c r="J3759" i="8" a="1"/>
  <c r="J3759" i="8"/>
  <c r="N3759" i="8" s="1"/>
  <c r="G3760" i="8" a="1"/>
  <c r="G3760" i="8" s="1"/>
  <c r="L3760" i="8" s="1"/>
  <c r="H3760" i="8" a="1"/>
  <c r="H3760" i="8" s="1"/>
  <c r="M3760" i="8" s="1"/>
  <c r="J3760" i="8" a="1"/>
  <c r="J3760" i="8" s="1"/>
  <c r="N3760" i="8" s="1"/>
  <c r="G3761" i="8" a="1"/>
  <c r="G3761" i="8" s="1"/>
  <c r="H3761" i="8" a="1"/>
  <c r="H3761" i="8" s="1"/>
  <c r="J3761" i="8" a="1"/>
  <c r="J3761" i="8"/>
  <c r="N3761" i="8" s="1"/>
  <c r="G3762" i="8" a="1"/>
  <c r="G3762" i="8" s="1"/>
  <c r="H3762" i="8" a="1"/>
  <c r="H3762" i="8" s="1"/>
  <c r="M3762" i="8" s="1"/>
  <c r="J3762" i="8" a="1"/>
  <c r="J3762" i="8" s="1"/>
  <c r="N3762" i="8" s="1"/>
  <c r="G3763" i="8" a="1"/>
  <c r="G3763" i="8" s="1"/>
  <c r="I3763" i="8" s="1" a="1"/>
  <c r="I3763" i="8" s="1"/>
  <c r="K3763" i="8" s="1"/>
  <c r="H3763" i="8" a="1"/>
  <c r="H3763" i="8"/>
  <c r="O3763" i="8" s="1" a="1"/>
  <c r="O3763" i="8" s="1"/>
  <c r="J3763" i="8" a="1"/>
  <c r="J3763" i="8" s="1"/>
  <c r="N3763" i="8" s="1"/>
  <c r="M3763" i="8"/>
  <c r="G3764" i="8" a="1"/>
  <c r="G3764" i="8" s="1"/>
  <c r="H3764" i="8" a="1"/>
  <c r="H3764" i="8"/>
  <c r="J3764" i="8" a="1"/>
  <c r="J3764" i="8" s="1"/>
  <c r="N3764" i="8" s="1"/>
  <c r="G3765" i="8" a="1"/>
  <c r="G3765" i="8" s="1"/>
  <c r="L3765" i="8" s="1"/>
  <c r="H3765" i="8" a="1"/>
  <c r="H3765" i="8" s="1"/>
  <c r="J3765" i="8" a="1"/>
  <c r="J3765" i="8" s="1"/>
  <c r="N3765" i="8" s="1"/>
  <c r="G3766" i="8" a="1"/>
  <c r="G3766" i="8"/>
  <c r="H3766" i="8" a="1"/>
  <c r="H3766" i="8"/>
  <c r="J3766" i="8" a="1"/>
  <c r="J3766" i="8" s="1"/>
  <c r="N3766" i="8" s="1"/>
  <c r="G3767" i="8" a="1"/>
  <c r="G3767" i="8" s="1"/>
  <c r="I3767" i="8" s="1" a="1"/>
  <c r="I3767" i="8" s="1"/>
  <c r="K3767" i="8" s="1"/>
  <c r="H3767" i="8" a="1"/>
  <c r="H3767" i="8"/>
  <c r="O3767" i="8" s="1" a="1"/>
  <c r="O3767" i="8" s="1"/>
  <c r="J3767" i="8" a="1"/>
  <c r="J3767" i="8" s="1"/>
  <c r="N3767" i="8" s="1"/>
  <c r="G3768" i="8" a="1"/>
  <c r="G3768" i="8" s="1"/>
  <c r="H3768" i="8" a="1"/>
  <c r="H3768" i="8"/>
  <c r="O3768" i="8" s="1" a="1"/>
  <c r="O3768" i="8" s="1"/>
  <c r="J3768" i="8" a="1"/>
  <c r="J3768" i="8" s="1"/>
  <c r="N3768" i="8" s="1"/>
  <c r="M3768" i="8"/>
  <c r="G3769" i="8" a="1"/>
  <c r="G3769" i="8" s="1"/>
  <c r="L3769" i="8" s="1"/>
  <c r="H3769" i="8" a="1"/>
  <c r="H3769" i="8" s="1"/>
  <c r="J3769" i="8" a="1"/>
  <c r="J3769" i="8" s="1"/>
  <c r="N3769" i="8" s="1"/>
  <c r="G3770" i="8" a="1"/>
  <c r="G3770" i="8" s="1"/>
  <c r="H3770" i="8" a="1"/>
  <c r="H3770" i="8" s="1"/>
  <c r="O3770" i="8" s="1" a="1"/>
  <c r="O3770" i="8" s="1"/>
  <c r="J3770" i="8" a="1"/>
  <c r="J3770" i="8" s="1"/>
  <c r="N3770" i="8" s="1"/>
  <c r="G3771" i="8" a="1"/>
  <c r="G3771" i="8" s="1"/>
  <c r="H3771" i="8" a="1"/>
  <c r="H3771" i="8" s="1"/>
  <c r="J3771" i="8" a="1"/>
  <c r="J3771" i="8"/>
  <c r="N3771" i="8"/>
  <c r="G3772" i="8" a="1"/>
  <c r="G3772" i="8"/>
  <c r="I3772" i="8" s="1" a="1"/>
  <c r="I3772" i="8" s="1"/>
  <c r="K3772" i="8" s="1"/>
  <c r="H3772" i="8" a="1"/>
  <c r="H3772" i="8" s="1"/>
  <c r="J3772" i="8" a="1"/>
  <c r="J3772" i="8" s="1"/>
  <c r="N3772" i="8" s="1"/>
  <c r="G3773" i="8" a="1"/>
  <c r="G3773" i="8"/>
  <c r="H3773" i="8" a="1"/>
  <c r="H3773" i="8"/>
  <c r="M3773" i="8" s="1"/>
  <c r="J3773" i="8" a="1"/>
  <c r="J3773" i="8" s="1"/>
  <c r="N3773" i="8" s="1"/>
  <c r="O3773" i="8" a="1"/>
  <c r="O3773" i="8" s="1"/>
  <c r="G3774" i="8" a="1"/>
  <c r="G3774" i="8" s="1"/>
  <c r="H3774" i="8" a="1"/>
  <c r="H3774" i="8" s="1"/>
  <c r="J3774" i="8" a="1"/>
  <c r="J3774" i="8" s="1"/>
  <c r="N3774" i="8" s="1"/>
  <c r="G3775" i="8" a="1"/>
  <c r="G3775" i="8" s="1"/>
  <c r="H3775" i="8" a="1"/>
  <c r="H3775" i="8"/>
  <c r="J3775" i="8" a="1"/>
  <c r="J3775" i="8" s="1"/>
  <c r="N3775" i="8" s="1"/>
  <c r="G3776" i="8" a="1"/>
  <c r="G3776" i="8" s="1"/>
  <c r="H3776" i="8" a="1"/>
  <c r="H3776" i="8" s="1"/>
  <c r="J3776" i="8" a="1"/>
  <c r="J3776" i="8" s="1"/>
  <c r="N3776" i="8" s="1"/>
  <c r="G3777" i="8" a="1"/>
  <c r="G3777" i="8" s="1"/>
  <c r="H3777" i="8" a="1"/>
  <c r="H3777" i="8" s="1"/>
  <c r="J3777" i="8" a="1"/>
  <c r="J3777" i="8" s="1"/>
  <c r="N3777" i="8"/>
  <c r="G3778" i="8" a="1"/>
  <c r="G3778" i="8" s="1"/>
  <c r="H3778" i="8" a="1"/>
  <c r="H3778" i="8" s="1"/>
  <c r="J3778" i="8" a="1"/>
  <c r="J3778" i="8" s="1"/>
  <c r="N3778" i="8" s="1"/>
  <c r="G3779" i="8" a="1"/>
  <c r="G3779" i="8" s="1"/>
  <c r="I3779" i="8" s="1" a="1"/>
  <c r="I3779" i="8" s="1"/>
  <c r="K3779" i="8" s="1"/>
  <c r="H3779" i="8" a="1"/>
  <c r="H3779" i="8"/>
  <c r="J3779" i="8" a="1"/>
  <c r="J3779" i="8"/>
  <c r="N3779" i="8" s="1"/>
  <c r="G3780" i="8" a="1"/>
  <c r="G3780" i="8" s="1"/>
  <c r="H3780" i="8" a="1"/>
  <c r="H3780" i="8"/>
  <c r="J3780" i="8" a="1"/>
  <c r="J3780" i="8"/>
  <c r="N3780" i="8" s="1"/>
  <c r="G3781" i="8" a="1"/>
  <c r="G3781" i="8" s="1"/>
  <c r="H3781" i="8" a="1"/>
  <c r="H3781" i="8"/>
  <c r="O3781" i="8" s="1" a="1"/>
  <c r="O3781" i="8" s="1"/>
  <c r="J3781" i="8" a="1"/>
  <c r="J3781" i="8"/>
  <c r="N3781" i="8"/>
  <c r="G3782" i="8" a="1"/>
  <c r="G3782" i="8"/>
  <c r="I3782" i="8" s="1" a="1"/>
  <c r="I3782" i="8" s="1"/>
  <c r="K3782" i="8" s="1"/>
  <c r="H3782" i="8" a="1"/>
  <c r="H3782" i="8" s="1"/>
  <c r="O3782" i="8" s="1" a="1"/>
  <c r="O3782" i="8" s="1"/>
  <c r="J3782" i="8" a="1"/>
  <c r="J3782" i="8"/>
  <c r="N3782" i="8"/>
  <c r="G3783" i="8" a="1"/>
  <c r="G3783" i="8"/>
  <c r="I3783" i="8" s="1" a="1"/>
  <c r="I3783" i="8" s="1"/>
  <c r="K3783" i="8" s="1"/>
  <c r="H3783" i="8" a="1"/>
  <c r="H3783" i="8" s="1"/>
  <c r="O3783" i="8" s="1" a="1"/>
  <c r="O3783" i="8" s="1"/>
  <c r="J3783" i="8" a="1"/>
  <c r="J3783" i="8" s="1"/>
  <c r="N3783" i="8" s="1"/>
  <c r="L3783" i="8"/>
  <c r="G3784" i="8" a="1"/>
  <c r="G3784" i="8"/>
  <c r="L3784" i="8" s="1"/>
  <c r="H3784" i="8" a="1"/>
  <c r="H3784" i="8" s="1"/>
  <c r="M3784" i="8" s="1"/>
  <c r="I3784" i="8" a="1"/>
  <c r="I3784" i="8" s="1"/>
  <c r="K3784" i="8" s="1"/>
  <c r="J3784" i="8" a="1"/>
  <c r="J3784" i="8" s="1"/>
  <c r="N3784" i="8" s="1"/>
  <c r="G3785" i="8" a="1"/>
  <c r="G3785" i="8" s="1"/>
  <c r="H3785" i="8" a="1"/>
  <c r="H3785" i="8" s="1"/>
  <c r="M3785" i="8" s="1"/>
  <c r="J3785" i="8" a="1"/>
  <c r="J3785" i="8"/>
  <c r="N3785" i="8"/>
  <c r="O3785" i="8" a="1"/>
  <c r="O3785" i="8" s="1"/>
  <c r="G3786" i="8" a="1"/>
  <c r="G3786" i="8" s="1"/>
  <c r="H3786" i="8" a="1"/>
  <c r="H3786" i="8" s="1"/>
  <c r="J3786" i="8" a="1"/>
  <c r="J3786" i="8" s="1"/>
  <c r="N3786" i="8" s="1"/>
  <c r="G3787" i="8" a="1"/>
  <c r="G3787" i="8"/>
  <c r="H3787" i="8" a="1"/>
  <c r="H3787" i="8" s="1"/>
  <c r="I3787" i="8" a="1"/>
  <c r="I3787" i="8" s="1"/>
  <c r="K3787" i="8" s="1"/>
  <c r="J3787" i="8" a="1"/>
  <c r="J3787" i="8" s="1"/>
  <c r="N3787" i="8" s="1"/>
  <c r="L3787" i="8"/>
  <c r="G3788" i="8" a="1"/>
  <c r="G3788" i="8"/>
  <c r="H3788" i="8" a="1"/>
  <c r="H3788" i="8"/>
  <c r="M3788" i="8" s="1"/>
  <c r="J3788" i="8" a="1"/>
  <c r="J3788" i="8" s="1"/>
  <c r="N3788" i="8" s="1"/>
  <c r="G3789" i="8" a="1"/>
  <c r="G3789" i="8" s="1"/>
  <c r="H3789" i="8" a="1"/>
  <c r="H3789" i="8" s="1"/>
  <c r="J3789" i="8" a="1"/>
  <c r="J3789" i="8" s="1"/>
  <c r="N3789" i="8"/>
  <c r="G3790" i="8" a="1"/>
  <c r="G3790" i="8" s="1"/>
  <c r="I3790" i="8" s="1" a="1"/>
  <c r="I3790" i="8" s="1"/>
  <c r="K3790" i="8" s="1"/>
  <c r="H3790" i="8" a="1"/>
  <c r="H3790" i="8" s="1"/>
  <c r="J3790" i="8" a="1"/>
  <c r="J3790" i="8" s="1"/>
  <c r="N3790" i="8" s="1"/>
  <c r="G3791" i="8" a="1"/>
  <c r="G3791" i="8" s="1"/>
  <c r="L3791" i="8" s="1"/>
  <c r="H3791" i="8" a="1"/>
  <c r="H3791" i="8" s="1"/>
  <c r="J3791" i="8" a="1"/>
  <c r="J3791" i="8" s="1"/>
  <c r="N3791" i="8" s="1"/>
  <c r="G3792" i="8" a="1"/>
  <c r="G3792" i="8" s="1"/>
  <c r="H3792" i="8" a="1"/>
  <c r="H3792" i="8"/>
  <c r="M3792" i="8" s="1"/>
  <c r="J3792" i="8" a="1"/>
  <c r="J3792" i="8"/>
  <c r="N3792" i="8" s="1"/>
  <c r="G3793" i="8" a="1"/>
  <c r="G3793" i="8"/>
  <c r="H3793" i="8" a="1"/>
  <c r="H3793" i="8" s="1"/>
  <c r="M3793" i="8" s="1"/>
  <c r="J3793" i="8" a="1"/>
  <c r="J3793" i="8" s="1"/>
  <c r="N3793" i="8" s="1"/>
  <c r="G3794" i="8" a="1"/>
  <c r="G3794" i="8" s="1"/>
  <c r="I3794" i="8" s="1" a="1"/>
  <c r="I3794" i="8" s="1"/>
  <c r="H3794" i="8" a="1"/>
  <c r="H3794" i="8" s="1"/>
  <c r="O3794" i="8" s="1" a="1"/>
  <c r="O3794" i="8" s="1"/>
  <c r="J3794" i="8" a="1"/>
  <c r="J3794" i="8" s="1"/>
  <c r="N3794" i="8" s="1"/>
  <c r="K3794" i="8"/>
  <c r="G3795" i="8" a="1"/>
  <c r="G3795" i="8"/>
  <c r="L3795" i="8" s="1"/>
  <c r="H3795" i="8" a="1"/>
  <c r="H3795" i="8" s="1"/>
  <c r="M3795" i="8" s="1"/>
  <c r="J3795" i="8" a="1"/>
  <c r="J3795" i="8" s="1"/>
  <c r="N3795" i="8" s="1"/>
  <c r="G3796" i="8" a="1"/>
  <c r="G3796" i="8" s="1"/>
  <c r="H3796" i="8" a="1"/>
  <c r="H3796" i="8" s="1"/>
  <c r="J3796" i="8" a="1"/>
  <c r="J3796" i="8"/>
  <c r="M3796" i="8"/>
  <c r="N3796" i="8"/>
  <c r="O3796" i="8" a="1"/>
  <c r="O3796" i="8" s="1"/>
  <c r="G3797" i="8" a="1"/>
  <c r="G3797" i="8" s="1"/>
  <c r="H3797" i="8" a="1"/>
  <c r="H3797" i="8" s="1"/>
  <c r="J3797" i="8" a="1"/>
  <c r="J3797" i="8"/>
  <c r="N3797" i="8" s="1"/>
  <c r="G3798" i="8" a="1"/>
  <c r="G3798" i="8"/>
  <c r="H3798" i="8" a="1"/>
  <c r="H3798" i="8" s="1"/>
  <c r="J3798" i="8" a="1"/>
  <c r="J3798" i="8"/>
  <c r="N3798" i="8" s="1"/>
  <c r="G3799" i="8" a="1"/>
  <c r="G3799" i="8" s="1"/>
  <c r="H3799" i="8" a="1"/>
  <c r="H3799" i="8" s="1"/>
  <c r="J3799" i="8" a="1"/>
  <c r="J3799" i="8" s="1"/>
  <c r="N3799" i="8" s="1"/>
  <c r="G3800" i="8" a="1"/>
  <c r="G3800" i="8" s="1"/>
  <c r="H3800" i="8" a="1"/>
  <c r="H3800" i="8" s="1"/>
  <c r="J3800" i="8" a="1"/>
  <c r="J3800" i="8" s="1"/>
  <c r="N3800" i="8" s="1"/>
  <c r="G3801" i="8" a="1"/>
  <c r="G3801" i="8" s="1"/>
  <c r="I3801" i="8" s="1" a="1"/>
  <c r="I3801" i="8" s="1"/>
  <c r="K3801" i="8" s="1"/>
  <c r="H3801" i="8" a="1"/>
  <c r="H3801" i="8"/>
  <c r="J3801" i="8" a="1"/>
  <c r="J3801" i="8"/>
  <c r="N3801" i="8" s="1"/>
  <c r="G3802" i="8" a="1"/>
  <c r="G3802" i="8" s="1"/>
  <c r="L3802" i="8" s="1"/>
  <c r="H3802" i="8" a="1"/>
  <c r="H3802" i="8" s="1"/>
  <c r="J3802" i="8" a="1"/>
  <c r="J3802" i="8"/>
  <c r="N3802" i="8" s="1"/>
  <c r="G3803" i="8" a="1"/>
  <c r="G3803" i="8" s="1"/>
  <c r="L3803" i="8" s="1"/>
  <c r="H3803" i="8" a="1"/>
  <c r="H3803" i="8"/>
  <c r="J3803" i="8" a="1"/>
  <c r="J3803" i="8" s="1"/>
  <c r="N3803" i="8" s="1"/>
  <c r="G3804" i="8" a="1"/>
  <c r="G3804" i="8"/>
  <c r="I3804" i="8" s="1" a="1"/>
  <c r="I3804" i="8" s="1"/>
  <c r="K3804" i="8" s="1"/>
  <c r="H3804" i="8" a="1"/>
  <c r="H3804" i="8" s="1"/>
  <c r="J3804" i="8" a="1"/>
  <c r="J3804" i="8"/>
  <c r="N3804" i="8" s="1"/>
  <c r="G3805" i="8" a="1"/>
  <c r="G3805" i="8"/>
  <c r="H3805" i="8" a="1"/>
  <c r="H3805" i="8" s="1"/>
  <c r="O3805" i="8" s="1" a="1"/>
  <c r="O3805" i="8" s="1"/>
  <c r="J3805" i="8" a="1"/>
  <c r="J3805" i="8" s="1"/>
  <c r="N3805" i="8" s="1"/>
  <c r="G3806" i="8" a="1"/>
  <c r="G3806" i="8" s="1"/>
  <c r="L3806" i="8" s="1"/>
  <c r="H3806" i="8" a="1"/>
  <c r="H3806" i="8"/>
  <c r="I3806" i="8" a="1"/>
  <c r="I3806" i="8" s="1"/>
  <c r="K3806" i="8" s="1"/>
  <c r="J3806" i="8" a="1"/>
  <c r="J3806" i="8" s="1"/>
  <c r="N3806" i="8" s="1"/>
  <c r="G3807" i="8" a="1"/>
  <c r="G3807" i="8" s="1"/>
  <c r="H3807" i="8" a="1"/>
  <c r="H3807" i="8"/>
  <c r="O3807" i="8" s="1" a="1"/>
  <c r="O3807" i="8" s="1"/>
  <c r="J3807" i="8" a="1"/>
  <c r="J3807" i="8" s="1"/>
  <c r="N3807" i="8" s="1"/>
  <c r="G3808" i="8" a="1"/>
  <c r="G3808" i="8"/>
  <c r="I3808" i="8" s="1" a="1"/>
  <c r="I3808" i="8" s="1"/>
  <c r="K3808" i="8" s="1"/>
  <c r="H3808" i="8" a="1"/>
  <c r="H3808" i="8"/>
  <c r="O3808" i="8" s="1" a="1"/>
  <c r="O3808" i="8" s="1"/>
  <c r="J3808" i="8" a="1"/>
  <c r="J3808" i="8" s="1"/>
  <c r="N3808" i="8" s="1"/>
  <c r="G3809" i="8" a="1"/>
  <c r="G3809" i="8"/>
  <c r="L3809" i="8" s="1"/>
  <c r="H3809" i="8" a="1"/>
  <c r="H3809" i="8"/>
  <c r="J3809" i="8" a="1"/>
  <c r="J3809" i="8"/>
  <c r="N3809" i="8" s="1"/>
  <c r="G3810" i="8" a="1"/>
  <c r="G3810" i="8" s="1"/>
  <c r="H3810" i="8" a="1"/>
  <c r="H3810" i="8" s="1"/>
  <c r="M3810" i="8" s="1"/>
  <c r="J3810" i="8" a="1"/>
  <c r="J3810" i="8" s="1"/>
  <c r="N3810" i="8" s="1"/>
  <c r="G3811" i="8" a="1"/>
  <c r="G3811" i="8" s="1"/>
  <c r="I3811" i="8" s="1" a="1"/>
  <c r="I3811" i="8" s="1"/>
  <c r="H3811" i="8" a="1"/>
  <c r="H3811" i="8" s="1"/>
  <c r="J3811" i="8" a="1"/>
  <c r="J3811" i="8" s="1"/>
  <c r="N3811" i="8" s="1"/>
  <c r="K3811" i="8"/>
  <c r="G3812" i="8" a="1"/>
  <c r="G3812" i="8" s="1"/>
  <c r="I3812" i="8" s="1" a="1"/>
  <c r="H3812" i="8" a="1"/>
  <c r="H3812" i="8" s="1"/>
  <c r="O3812" i="8" s="1" a="1"/>
  <c r="O3812" i="8" s="1"/>
  <c r="I3812" i="8"/>
  <c r="J3812" i="8" a="1"/>
  <c r="J3812" i="8"/>
  <c r="N3812" i="8" s="1"/>
  <c r="K3812" i="8"/>
  <c r="L3812" i="8"/>
  <c r="G3813" i="8" a="1"/>
  <c r="G3813" i="8" s="1"/>
  <c r="L3813" i="8" s="1"/>
  <c r="H3813" i="8" a="1"/>
  <c r="H3813" i="8"/>
  <c r="J3813" i="8" a="1"/>
  <c r="J3813" i="8" s="1"/>
  <c r="N3813" i="8" s="1"/>
  <c r="G3814" i="8" a="1"/>
  <c r="G3814" i="8" s="1"/>
  <c r="L3814" i="8" s="1"/>
  <c r="H3814" i="8" a="1"/>
  <c r="H3814" i="8" s="1"/>
  <c r="J3814" i="8" a="1"/>
  <c r="J3814" i="8" s="1"/>
  <c r="N3814" i="8" s="1"/>
  <c r="G3815" i="8" a="1"/>
  <c r="G3815" i="8" s="1"/>
  <c r="I3815" i="8" s="1" a="1"/>
  <c r="I3815" i="8" s="1"/>
  <c r="K3815" i="8" s="1"/>
  <c r="H3815" i="8" a="1"/>
  <c r="H3815" i="8" s="1"/>
  <c r="J3815" i="8" a="1"/>
  <c r="J3815" i="8" s="1"/>
  <c r="M3815" i="8"/>
  <c r="N3815" i="8"/>
  <c r="O3815" i="8" a="1"/>
  <c r="O3815" i="8" s="1"/>
  <c r="G3816" i="8" a="1"/>
  <c r="G3816" i="8" s="1"/>
  <c r="L3816" i="8" s="1"/>
  <c r="H3816" i="8" a="1"/>
  <c r="H3816" i="8" s="1"/>
  <c r="I3816" i="8" a="1"/>
  <c r="I3816" i="8" s="1"/>
  <c r="K3816" i="8" s="1"/>
  <c r="J3816" i="8" a="1"/>
  <c r="J3816" i="8"/>
  <c r="N3816" i="8" s="1"/>
  <c r="G3817" i="8" a="1"/>
  <c r="G3817" i="8"/>
  <c r="L3817" i="8" s="1"/>
  <c r="H3817" i="8" a="1"/>
  <c r="H3817" i="8" s="1"/>
  <c r="J3817" i="8" a="1"/>
  <c r="J3817" i="8" s="1"/>
  <c r="N3817" i="8" s="1"/>
  <c r="G3818" i="8" a="1"/>
  <c r="G3818" i="8" s="1"/>
  <c r="H3818" i="8" a="1"/>
  <c r="H3818" i="8" s="1"/>
  <c r="M3818" i="8" s="1"/>
  <c r="J3818" i="8" a="1"/>
  <c r="J3818" i="8"/>
  <c r="N3818" i="8" s="1"/>
  <c r="G3819" i="8" a="1"/>
  <c r="G3819" i="8" s="1"/>
  <c r="I3819" i="8" s="1" a="1"/>
  <c r="I3819" i="8" s="1"/>
  <c r="K3819" i="8" s="1"/>
  <c r="H3819" i="8" a="1"/>
  <c r="H3819" i="8" s="1"/>
  <c r="O3819" i="8" s="1" a="1"/>
  <c r="O3819" i="8" s="1"/>
  <c r="J3819" i="8" a="1"/>
  <c r="J3819" i="8" s="1"/>
  <c r="N3819" i="8" s="1"/>
  <c r="M3819" i="8"/>
  <c r="G3820" i="8" a="1"/>
  <c r="G3820" i="8"/>
  <c r="L3820" i="8" s="1"/>
  <c r="H3820" i="8" a="1"/>
  <c r="H3820" i="8"/>
  <c r="I3820" i="8" a="1"/>
  <c r="I3820" i="8" s="1"/>
  <c r="K3820" i="8" s="1"/>
  <c r="J3820" i="8" a="1"/>
  <c r="J3820" i="8"/>
  <c r="N3820" i="8" s="1"/>
  <c r="G3821" i="8" a="1"/>
  <c r="G3821" i="8" s="1"/>
  <c r="H3821" i="8" a="1"/>
  <c r="H3821" i="8" s="1"/>
  <c r="M3821" i="8" s="1"/>
  <c r="J3821" i="8" a="1"/>
  <c r="J3821" i="8" s="1"/>
  <c r="N3821" i="8"/>
  <c r="G3822" i="8" a="1"/>
  <c r="G3822" i="8" s="1"/>
  <c r="H3822" i="8" a="1"/>
  <c r="H3822" i="8"/>
  <c r="J3822" i="8" a="1"/>
  <c r="J3822" i="8" s="1"/>
  <c r="N3822" i="8" s="1"/>
  <c r="G3823" i="8" a="1"/>
  <c r="G3823" i="8" s="1"/>
  <c r="I3823" i="8" s="1" a="1"/>
  <c r="I3823" i="8" s="1"/>
  <c r="K3823" i="8" s="1"/>
  <c r="H3823" i="8" a="1"/>
  <c r="H3823" i="8"/>
  <c r="J3823" i="8" a="1"/>
  <c r="J3823" i="8" s="1"/>
  <c r="N3823" i="8" s="1"/>
  <c r="G3824" i="8" a="1"/>
  <c r="G3824" i="8" s="1"/>
  <c r="L3824" i="8" s="1"/>
  <c r="H3824" i="8" a="1"/>
  <c r="H3824" i="8" s="1"/>
  <c r="J3824" i="8" a="1"/>
  <c r="J3824" i="8" s="1"/>
  <c r="N3824" i="8" s="1"/>
  <c r="G3825" i="8" a="1"/>
  <c r="G3825" i="8" s="1"/>
  <c r="H3825" i="8" a="1"/>
  <c r="H3825" i="8" s="1"/>
  <c r="J3825" i="8" a="1"/>
  <c r="J3825" i="8" s="1"/>
  <c r="N3825" i="8" s="1"/>
  <c r="G3826" i="8" a="1"/>
  <c r="G3826" i="8"/>
  <c r="I3826" i="8" s="1" a="1"/>
  <c r="I3826" i="8" s="1"/>
  <c r="K3826" i="8" s="1"/>
  <c r="H3826" i="8" a="1"/>
  <c r="H3826" i="8" s="1"/>
  <c r="M3826" i="8" s="1"/>
  <c r="J3826" i="8" a="1"/>
  <c r="J3826" i="8"/>
  <c r="N3826" i="8" s="1"/>
  <c r="G3827" i="8" a="1"/>
  <c r="G3827" i="8"/>
  <c r="H3827" i="8" a="1"/>
  <c r="H3827" i="8" s="1"/>
  <c r="O3827" i="8" s="1" a="1"/>
  <c r="O3827" i="8" s="1"/>
  <c r="J3827" i="8" a="1"/>
  <c r="J3827" i="8"/>
  <c r="N3827" i="8" s="1"/>
  <c r="G3828" i="8" a="1"/>
  <c r="G3828" i="8"/>
  <c r="L3828" i="8" s="1"/>
  <c r="H3828" i="8" a="1"/>
  <c r="H3828" i="8" s="1"/>
  <c r="M3828" i="8" s="1"/>
  <c r="I3828" i="8" a="1"/>
  <c r="I3828" i="8" s="1"/>
  <c r="K3828" i="8" s="1"/>
  <c r="J3828" i="8" a="1"/>
  <c r="J3828" i="8" s="1"/>
  <c r="N3828" i="8" s="1"/>
  <c r="G3829" i="8" a="1"/>
  <c r="G3829" i="8" s="1"/>
  <c r="I3829" i="8" s="1" a="1"/>
  <c r="I3829" i="8" s="1"/>
  <c r="K3829" i="8" s="1"/>
  <c r="H3829" i="8" a="1"/>
  <c r="H3829" i="8"/>
  <c r="O3829" i="8" s="1" a="1"/>
  <c r="O3829" i="8" s="1"/>
  <c r="J3829" i="8" a="1"/>
  <c r="J3829" i="8"/>
  <c r="M3829" i="8"/>
  <c r="N3829" i="8"/>
  <c r="G3830" i="8" a="1"/>
  <c r="G3830" i="8" s="1"/>
  <c r="H3830" i="8" a="1"/>
  <c r="H3830" i="8"/>
  <c r="J3830" i="8" a="1"/>
  <c r="J3830" i="8" s="1"/>
  <c r="N3830" i="8" s="1"/>
  <c r="M3830" i="8"/>
  <c r="O3830" i="8" a="1"/>
  <c r="O3830" i="8" s="1"/>
  <c r="G3831" i="8" a="1"/>
  <c r="G3831" i="8" s="1"/>
  <c r="L3831" i="8" s="1"/>
  <c r="H3831" i="8" a="1"/>
  <c r="H3831" i="8"/>
  <c r="I3831" i="8" a="1"/>
  <c r="I3831" i="8" s="1"/>
  <c r="K3831" i="8" s="1"/>
  <c r="J3831" i="8" a="1"/>
  <c r="J3831" i="8"/>
  <c r="N3831" i="8" s="1"/>
  <c r="G3832" i="8" a="1"/>
  <c r="G3832" i="8"/>
  <c r="H3832" i="8" a="1"/>
  <c r="H3832" i="8" s="1"/>
  <c r="J3832" i="8" a="1"/>
  <c r="J3832" i="8" s="1"/>
  <c r="N3832" i="8" s="1"/>
  <c r="G3833" i="8" a="1"/>
  <c r="G3833" i="8" s="1"/>
  <c r="H3833" i="8" a="1"/>
  <c r="H3833" i="8"/>
  <c r="M3833" i="8" s="1"/>
  <c r="J3833" i="8" a="1"/>
  <c r="J3833" i="8" s="1"/>
  <c r="N3833" i="8" s="1"/>
  <c r="O3833" i="8" a="1"/>
  <c r="O3833" i="8" s="1"/>
  <c r="G3834" i="8" a="1"/>
  <c r="G3834" i="8" s="1"/>
  <c r="I3834" i="8" s="1" a="1"/>
  <c r="I3834" i="8" s="1"/>
  <c r="K3834" i="8" s="1"/>
  <c r="H3834" i="8" a="1"/>
  <c r="H3834" i="8" s="1"/>
  <c r="J3834" i="8" a="1"/>
  <c r="J3834" i="8" s="1"/>
  <c r="N3834" i="8" s="1"/>
  <c r="G3835" i="8" a="1"/>
  <c r="G3835" i="8" s="1"/>
  <c r="L3835" i="8" s="1"/>
  <c r="H3835" i="8" a="1"/>
  <c r="H3835" i="8" s="1"/>
  <c r="I3835" i="8" a="1"/>
  <c r="I3835" i="8"/>
  <c r="K3835" i="8" s="1"/>
  <c r="J3835" i="8" a="1"/>
  <c r="J3835" i="8"/>
  <c r="N3835" i="8" s="1"/>
  <c r="G3836" i="8" a="1"/>
  <c r="G3836" i="8" s="1"/>
  <c r="L3836" i="8" s="1"/>
  <c r="H3836" i="8" a="1"/>
  <c r="H3836" i="8"/>
  <c r="J3836" i="8" a="1"/>
  <c r="J3836" i="8"/>
  <c r="N3836" i="8"/>
  <c r="G3837" i="8" a="1"/>
  <c r="G3837" i="8" s="1"/>
  <c r="H3837" i="8" a="1"/>
  <c r="H3837" i="8" s="1"/>
  <c r="J3837" i="8" a="1"/>
  <c r="J3837" i="8" s="1"/>
  <c r="N3837" i="8" s="1"/>
  <c r="G3838" i="8" a="1"/>
  <c r="G3838" i="8" s="1"/>
  <c r="L3838" i="8" s="1"/>
  <c r="H3838" i="8" a="1"/>
  <c r="H3838" i="8" s="1"/>
  <c r="O3838" i="8" s="1" a="1"/>
  <c r="O3838" i="8" s="1"/>
  <c r="I3838" i="8" a="1"/>
  <c r="I3838" i="8" s="1"/>
  <c r="K3838" i="8" s="1"/>
  <c r="J3838" i="8" a="1"/>
  <c r="J3838" i="8"/>
  <c r="N3838" i="8" s="1"/>
  <c r="G3839" i="8" a="1"/>
  <c r="G3839" i="8"/>
  <c r="L3839" i="8" s="1"/>
  <c r="H3839" i="8" a="1"/>
  <c r="H3839" i="8" s="1"/>
  <c r="M3839" i="8" s="1"/>
  <c r="J3839" i="8" a="1"/>
  <c r="J3839" i="8" s="1"/>
  <c r="N3839" i="8" s="1"/>
  <c r="O3839" i="8" a="1"/>
  <c r="O3839" i="8" s="1"/>
  <c r="G3840" i="8" a="1"/>
  <c r="G3840" i="8" s="1"/>
  <c r="H3840" i="8" a="1"/>
  <c r="H3840" i="8" s="1"/>
  <c r="J3840" i="8" a="1"/>
  <c r="J3840" i="8" s="1"/>
  <c r="N3840" i="8"/>
  <c r="G3841" i="8" a="1"/>
  <c r="G3841" i="8"/>
  <c r="I3841" i="8" s="1" a="1"/>
  <c r="I3841" i="8" s="1"/>
  <c r="K3841" i="8" s="1"/>
  <c r="H3841" i="8" a="1"/>
  <c r="H3841" i="8"/>
  <c r="O3841" i="8" s="1" a="1"/>
  <c r="O3841" i="8" s="1"/>
  <c r="J3841" i="8" a="1"/>
  <c r="J3841" i="8" s="1"/>
  <c r="N3841" i="8" s="1"/>
  <c r="M3841" i="8"/>
  <c r="G3842" i="8" a="1"/>
  <c r="G3842" i="8"/>
  <c r="H3842" i="8" a="1"/>
  <c r="H3842" i="8"/>
  <c r="I3842" i="8" a="1"/>
  <c r="I3842" i="8" s="1"/>
  <c r="J3842" i="8" a="1"/>
  <c r="J3842" i="8" s="1"/>
  <c r="N3842" i="8" s="1"/>
  <c r="K3842" i="8"/>
  <c r="L3842" i="8"/>
  <c r="G3843" i="8" a="1"/>
  <c r="G3843" i="8"/>
  <c r="L3843" i="8" s="1"/>
  <c r="H3843" i="8" a="1"/>
  <c r="H3843" i="8" s="1"/>
  <c r="J3843" i="8" a="1"/>
  <c r="J3843" i="8" s="1"/>
  <c r="N3843" i="8"/>
  <c r="G3844" i="8" a="1"/>
  <c r="G3844" i="8" s="1"/>
  <c r="H3844" i="8" a="1"/>
  <c r="H3844" i="8"/>
  <c r="M3844" i="8" s="1"/>
  <c r="J3844" i="8" a="1"/>
  <c r="J3844" i="8" s="1"/>
  <c r="N3844" i="8" s="1"/>
  <c r="G3845" i="8" a="1"/>
  <c r="G3845" i="8" s="1"/>
  <c r="I3845" i="8" s="1" a="1"/>
  <c r="I3845" i="8" s="1"/>
  <c r="K3845" i="8" s="1"/>
  <c r="H3845" i="8" a="1"/>
  <c r="H3845" i="8"/>
  <c r="O3845" i="8" s="1" a="1"/>
  <c r="O3845" i="8" s="1"/>
  <c r="J3845" i="8" a="1"/>
  <c r="J3845" i="8"/>
  <c r="N3845" i="8" s="1"/>
  <c r="M3845" i="8"/>
  <c r="G3846" i="8" a="1"/>
  <c r="G3846" i="8" s="1"/>
  <c r="L3846" i="8" s="1"/>
  <c r="H3846" i="8" a="1"/>
  <c r="H3846" i="8" s="1"/>
  <c r="J3846" i="8" a="1"/>
  <c r="J3846" i="8" s="1"/>
  <c r="N3846" i="8" s="1"/>
  <c r="G3847" i="8" a="1"/>
  <c r="G3847" i="8"/>
  <c r="L3847" i="8" s="1"/>
  <c r="H3847" i="8" a="1"/>
  <c r="H3847" i="8" s="1"/>
  <c r="J3847" i="8" a="1"/>
  <c r="J3847" i="8"/>
  <c r="N3847" i="8" s="1"/>
  <c r="G3848" i="8" a="1"/>
  <c r="G3848" i="8"/>
  <c r="I3848" i="8" s="1" a="1"/>
  <c r="I3848" i="8" s="1"/>
  <c r="K3848" i="8" s="1"/>
  <c r="H3848" i="8" a="1"/>
  <c r="H3848" i="8" s="1"/>
  <c r="M3848" i="8" s="1"/>
  <c r="J3848" i="8" a="1"/>
  <c r="J3848" i="8" s="1"/>
  <c r="N3848" i="8" s="1"/>
  <c r="G3849" i="8" a="1"/>
  <c r="G3849" i="8"/>
  <c r="L3849" i="8" s="1"/>
  <c r="H3849" i="8" a="1"/>
  <c r="H3849" i="8" s="1"/>
  <c r="O3849" i="8" s="1" a="1"/>
  <c r="O3849" i="8" s="1"/>
  <c r="I3849" i="8" a="1"/>
  <c r="I3849" i="8" s="1"/>
  <c r="K3849" i="8" s="1"/>
  <c r="J3849" i="8" a="1"/>
  <c r="J3849" i="8" s="1"/>
  <c r="N3849" i="8" s="1"/>
  <c r="G3850" i="8" a="1"/>
  <c r="G3850" i="8" s="1"/>
  <c r="L3850" i="8" s="1"/>
  <c r="H3850" i="8" a="1"/>
  <c r="H3850" i="8" s="1"/>
  <c r="J3850" i="8" a="1"/>
  <c r="J3850" i="8" s="1"/>
  <c r="N3850" i="8" s="1"/>
  <c r="G3851" i="8" a="1"/>
  <c r="G3851" i="8"/>
  <c r="H3851" i="8" a="1"/>
  <c r="H3851" i="8"/>
  <c r="M3851" i="8" s="1"/>
  <c r="I3851" i="8" a="1"/>
  <c r="I3851" i="8" s="1"/>
  <c r="K3851" i="8" s="1"/>
  <c r="J3851" i="8" a="1"/>
  <c r="J3851" i="8" s="1"/>
  <c r="N3851" i="8" s="1"/>
  <c r="L3851" i="8"/>
  <c r="G3852" i="8" a="1"/>
  <c r="G3852" i="8" s="1"/>
  <c r="I3852" i="8" s="1" a="1"/>
  <c r="I3852" i="8" s="1"/>
  <c r="H3852" i="8" a="1"/>
  <c r="H3852" i="8"/>
  <c r="J3852" i="8" a="1"/>
  <c r="J3852" i="8"/>
  <c r="N3852" i="8" s="1"/>
  <c r="K3852" i="8"/>
  <c r="M3852" i="8"/>
  <c r="O3852" i="8" a="1"/>
  <c r="O3852" i="8" s="1"/>
  <c r="G3853" i="8" a="1"/>
  <c r="G3853" i="8"/>
  <c r="H3853" i="8" a="1"/>
  <c r="H3853" i="8" s="1"/>
  <c r="J3853" i="8" a="1"/>
  <c r="J3853" i="8" s="1"/>
  <c r="N3853" i="8" s="1"/>
  <c r="G3854" i="8" a="1"/>
  <c r="G3854" i="8" s="1"/>
  <c r="L3854" i="8" s="1"/>
  <c r="H3854" i="8" a="1"/>
  <c r="H3854" i="8" s="1"/>
  <c r="J3854" i="8" a="1"/>
  <c r="J3854" i="8" s="1"/>
  <c r="N3854" i="8" s="1"/>
  <c r="G3855" i="8" a="1"/>
  <c r="G3855" i="8"/>
  <c r="I3855" i="8" s="1" a="1"/>
  <c r="I3855" i="8" s="1"/>
  <c r="H3855" i="8" a="1"/>
  <c r="H3855" i="8" s="1"/>
  <c r="O3855" i="8" s="1" a="1"/>
  <c r="O3855" i="8" s="1"/>
  <c r="J3855" i="8" a="1"/>
  <c r="J3855" i="8" s="1"/>
  <c r="N3855" i="8" s="1"/>
  <c r="K3855" i="8"/>
  <c r="G3856" i="8" a="1"/>
  <c r="G3856" i="8" s="1"/>
  <c r="H3856" i="8" a="1"/>
  <c r="H3856" i="8"/>
  <c r="O3856" i="8" s="1" a="1"/>
  <c r="O3856" i="8" s="1"/>
  <c r="J3856" i="8" a="1"/>
  <c r="J3856" i="8" s="1"/>
  <c r="N3856" i="8" s="1"/>
  <c r="G3857" i="8" a="1"/>
  <c r="G3857" i="8" s="1"/>
  <c r="L3857" i="8" s="1"/>
  <c r="H3857" i="8" a="1"/>
  <c r="H3857" i="8"/>
  <c r="I3857" i="8" a="1"/>
  <c r="I3857" i="8"/>
  <c r="K3857" i="8" s="1"/>
  <c r="J3857" i="8" a="1"/>
  <c r="J3857" i="8" s="1"/>
  <c r="N3857" i="8" s="1"/>
  <c r="G3858" i="8" a="1"/>
  <c r="G3858" i="8" s="1"/>
  <c r="H3858" i="8" a="1"/>
  <c r="H3858" i="8" s="1"/>
  <c r="J3858" i="8" a="1"/>
  <c r="J3858" i="8"/>
  <c r="N3858" i="8"/>
  <c r="G3859" i="8" a="1"/>
  <c r="G3859" i="8"/>
  <c r="H3859" i="8" a="1"/>
  <c r="H3859" i="8" s="1"/>
  <c r="J3859" i="8" a="1"/>
  <c r="J3859" i="8"/>
  <c r="N3859" i="8" s="1"/>
  <c r="G3860" i="8" a="1"/>
  <c r="G3860" i="8" s="1"/>
  <c r="H3860" i="8" a="1"/>
  <c r="H3860" i="8" s="1"/>
  <c r="O3860" i="8" s="1" a="1"/>
  <c r="O3860" i="8" s="1"/>
  <c r="J3860" i="8" a="1"/>
  <c r="J3860" i="8" s="1"/>
  <c r="N3860" i="8" s="1"/>
  <c r="G3861" i="8" a="1"/>
  <c r="G3861" i="8"/>
  <c r="L3861" i="8" s="1"/>
  <c r="H3861" i="8" a="1"/>
  <c r="H3861" i="8" s="1"/>
  <c r="I3861" i="8" a="1"/>
  <c r="I3861" i="8"/>
  <c r="K3861" i="8" s="1"/>
  <c r="J3861" i="8" a="1"/>
  <c r="J3861" i="8" s="1"/>
  <c r="N3861" i="8" s="1"/>
  <c r="G3862" i="8" a="1"/>
  <c r="G3862" i="8" s="1"/>
  <c r="I3862" i="8" s="1" a="1"/>
  <c r="I3862" i="8" s="1"/>
  <c r="K3862" i="8" s="1"/>
  <c r="H3862" i="8" a="1"/>
  <c r="H3862" i="8" s="1"/>
  <c r="J3862" i="8" a="1"/>
  <c r="J3862" i="8" s="1"/>
  <c r="N3862" i="8" s="1"/>
  <c r="G3863" i="8" a="1"/>
  <c r="G3863" i="8" s="1"/>
  <c r="H3863" i="8" a="1"/>
  <c r="H3863" i="8" s="1"/>
  <c r="M3863" i="8" s="1"/>
  <c r="J3863" i="8" a="1"/>
  <c r="J3863" i="8"/>
  <c r="N3863" i="8" s="1"/>
  <c r="O3863" i="8" a="1"/>
  <c r="O3863" i="8" s="1"/>
  <c r="G3864" i="8" a="1"/>
  <c r="G3864" i="8"/>
  <c r="H3864" i="8" a="1"/>
  <c r="H3864" i="8" s="1"/>
  <c r="I3864" i="8" a="1"/>
  <c r="I3864" i="8"/>
  <c r="K3864" i="8" s="1"/>
  <c r="J3864" i="8" a="1"/>
  <c r="J3864" i="8" s="1"/>
  <c r="N3864" i="8" s="1"/>
  <c r="L3864" i="8"/>
  <c r="G3865" i="8" a="1"/>
  <c r="G3865" i="8"/>
  <c r="L3865" i="8" s="1"/>
  <c r="H3865" i="8" a="1"/>
  <c r="H3865" i="8"/>
  <c r="M3865" i="8" s="1"/>
  <c r="J3865" i="8" a="1"/>
  <c r="J3865" i="8" s="1"/>
  <c r="N3865" i="8" s="1"/>
  <c r="O3865" i="8" a="1"/>
  <c r="O3865" i="8" s="1"/>
  <c r="G3866" i="8" a="1"/>
  <c r="G3866" i="8"/>
  <c r="I3866" i="8" s="1" a="1"/>
  <c r="I3866" i="8" s="1"/>
  <c r="K3866" i="8" s="1"/>
  <c r="H3866" i="8" a="1"/>
  <c r="H3866" i="8" s="1"/>
  <c r="J3866" i="8" a="1"/>
  <c r="J3866" i="8" s="1"/>
  <c r="N3866" i="8" s="1"/>
  <c r="G3867" i="8" a="1"/>
  <c r="G3867" i="8" s="1"/>
  <c r="H3867" i="8" a="1"/>
  <c r="H3867" i="8"/>
  <c r="O3867" i="8" s="1" a="1"/>
  <c r="O3867" i="8" s="1"/>
  <c r="J3867" i="8" a="1"/>
  <c r="J3867" i="8" s="1"/>
  <c r="N3867" i="8" s="1"/>
  <c r="M3867" i="8"/>
  <c r="G3868" i="8" a="1"/>
  <c r="G3868" i="8" s="1"/>
  <c r="L3868" i="8" s="1"/>
  <c r="H3868" i="8" a="1"/>
  <c r="H3868" i="8"/>
  <c r="I3868" i="8" a="1"/>
  <c r="I3868" i="8" s="1"/>
  <c r="K3868" i="8" s="1"/>
  <c r="J3868" i="8" a="1"/>
  <c r="J3868" i="8" s="1"/>
  <c r="N3868" i="8" s="1"/>
  <c r="G3869" i="8" a="1"/>
  <c r="G3869" i="8" s="1"/>
  <c r="L3869" i="8" s="1"/>
  <c r="H3869" i="8" a="1"/>
  <c r="H3869" i="8" s="1"/>
  <c r="J3869" i="8" a="1"/>
  <c r="J3869" i="8" s="1"/>
  <c r="N3869" i="8"/>
  <c r="G3870" i="8" a="1"/>
  <c r="G3870" i="8" s="1"/>
  <c r="H3870" i="8" a="1"/>
  <c r="H3870" i="8" s="1"/>
  <c r="M3870" i="8" s="1"/>
  <c r="J3870" i="8" a="1"/>
  <c r="J3870" i="8" s="1"/>
  <c r="N3870" i="8" s="1"/>
  <c r="O3870" i="8" a="1"/>
  <c r="O3870" i="8" s="1"/>
  <c r="G3871" i="8" a="1"/>
  <c r="G3871" i="8" s="1"/>
  <c r="I3871" i="8" s="1" a="1"/>
  <c r="I3871" i="8" s="1"/>
  <c r="K3871" i="8" s="1"/>
  <c r="H3871" i="8" a="1"/>
  <c r="H3871" i="8" s="1"/>
  <c r="O3871" i="8" s="1" a="1"/>
  <c r="O3871" i="8" s="1"/>
  <c r="J3871" i="8" a="1"/>
  <c r="J3871" i="8" s="1"/>
  <c r="N3871" i="8" s="1"/>
  <c r="L3871" i="8"/>
  <c r="M3871" i="8"/>
  <c r="G3872" i="8" a="1"/>
  <c r="G3872" i="8"/>
  <c r="L3872" i="8" s="1"/>
  <c r="H3872" i="8" a="1"/>
  <c r="H3872" i="8" s="1"/>
  <c r="J3872" i="8" a="1"/>
  <c r="J3872" i="8"/>
  <c r="N3872" i="8" s="1"/>
  <c r="G3873" i="8" a="1"/>
  <c r="G3873" i="8" s="1"/>
  <c r="L3873" i="8" s="1"/>
  <c r="H3873" i="8" a="1"/>
  <c r="H3873" i="8" s="1"/>
  <c r="J3873" i="8" a="1"/>
  <c r="J3873" i="8" s="1"/>
  <c r="N3873" i="8" s="1"/>
  <c r="G3874" i="8" a="1"/>
  <c r="G3874" i="8" s="1"/>
  <c r="I3874" i="8" s="1" a="1"/>
  <c r="I3874" i="8" s="1"/>
  <c r="K3874" i="8" s="1"/>
  <c r="H3874" i="8" a="1"/>
  <c r="H3874" i="8" s="1"/>
  <c r="M3874" i="8" s="1"/>
  <c r="J3874" i="8" a="1"/>
  <c r="J3874" i="8"/>
  <c r="N3874" i="8" s="1"/>
  <c r="O3874" i="8" a="1"/>
  <c r="O3874" i="8" s="1"/>
  <c r="G3875" i="8" a="1"/>
  <c r="G3875" i="8" s="1"/>
  <c r="L3875" i="8" s="1"/>
  <c r="H3875" i="8" a="1"/>
  <c r="H3875" i="8"/>
  <c r="I3875" i="8" a="1"/>
  <c r="I3875" i="8" s="1"/>
  <c r="K3875" i="8" s="1"/>
  <c r="J3875" i="8" a="1"/>
  <c r="J3875" i="8"/>
  <c r="N3875" i="8" s="1"/>
  <c r="G3876" i="8" a="1"/>
  <c r="G3876" i="8" s="1"/>
  <c r="H3876" i="8" a="1"/>
  <c r="H3876" i="8" s="1"/>
  <c r="J3876" i="8" a="1"/>
  <c r="J3876" i="8" s="1"/>
  <c r="N3876" i="8" s="1"/>
  <c r="G3877" i="8" a="1"/>
  <c r="G3877" i="8"/>
  <c r="I3877" i="8" s="1" a="1"/>
  <c r="I3877" i="8" s="1"/>
  <c r="K3877" i="8" s="1"/>
  <c r="H3877" i="8" a="1"/>
  <c r="H3877" i="8"/>
  <c r="J3877" i="8" a="1"/>
  <c r="J3877" i="8" s="1"/>
  <c r="N3877" i="8" s="1"/>
  <c r="G3878" i="8" a="1"/>
  <c r="G3878" i="8" s="1"/>
  <c r="I3878" i="8" s="1" a="1"/>
  <c r="H3878" i="8" a="1"/>
  <c r="H3878" i="8" s="1"/>
  <c r="O3878" i="8" s="1" a="1"/>
  <c r="O3878" i="8" s="1"/>
  <c r="I3878" i="8"/>
  <c r="K3878" i="8" s="1"/>
  <c r="J3878" i="8" a="1"/>
  <c r="J3878" i="8" s="1"/>
  <c r="N3878" i="8" s="1"/>
  <c r="L3878" i="8"/>
  <c r="M3878" i="8"/>
  <c r="G3879" i="8" a="1"/>
  <c r="G3879" i="8" s="1"/>
  <c r="H3879" i="8" a="1"/>
  <c r="H3879" i="8" s="1"/>
  <c r="J3879" i="8" a="1"/>
  <c r="J3879" i="8" s="1"/>
  <c r="N3879" i="8" s="1"/>
  <c r="G3880" i="8" a="1"/>
  <c r="G3880" i="8" s="1"/>
  <c r="H3880" i="8" a="1"/>
  <c r="H3880" i="8"/>
  <c r="J3880" i="8" a="1"/>
  <c r="J3880" i="8"/>
  <c r="N3880" i="8" s="1"/>
  <c r="G3881" i="8" a="1"/>
  <c r="G3881" i="8" s="1"/>
  <c r="H3881" i="8" a="1"/>
  <c r="H3881" i="8" s="1"/>
  <c r="J3881" i="8" a="1"/>
  <c r="J3881" i="8"/>
  <c r="N3881" i="8" s="1"/>
  <c r="G3882" i="8" a="1"/>
  <c r="G3882" i="8" s="1"/>
  <c r="H3882" i="8" a="1"/>
  <c r="H3882" i="8" s="1"/>
  <c r="J3882" i="8" a="1"/>
  <c r="J3882" i="8" s="1"/>
  <c r="N3882" i="8" s="1"/>
  <c r="G3883" i="8" a="1"/>
  <c r="G3883" i="8"/>
  <c r="H3883" i="8" a="1"/>
  <c r="H3883" i="8" s="1"/>
  <c r="M3883" i="8" s="1"/>
  <c r="J3883" i="8" a="1"/>
  <c r="J3883" i="8" s="1"/>
  <c r="N3883" i="8" s="1"/>
  <c r="G3884" i="8" a="1"/>
  <c r="G3884" i="8" s="1"/>
  <c r="H3884" i="8" a="1"/>
  <c r="H3884" i="8" s="1"/>
  <c r="J3884" i="8" a="1"/>
  <c r="J3884" i="8"/>
  <c r="N3884" i="8"/>
  <c r="G3885" i="8" a="1"/>
  <c r="G3885" i="8"/>
  <c r="I3885" i="8" s="1" a="1"/>
  <c r="I3885" i="8" s="1"/>
  <c r="H3885" i="8" a="1"/>
  <c r="H3885" i="8" s="1"/>
  <c r="J3885" i="8" a="1"/>
  <c r="J3885" i="8" s="1"/>
  <c r="N3885" i="8" s="1"/>
  <c r="K3885" i="8"/>
  <c r="L3885" i="8"/>
  <c r="G3886" i="8" a="1"/>
  <c r="G3886" i="8" s="1"/>
  <c r="L3886" i="8" s="1"/>
  <c r="H3886" i="8" a="1"/>
  <c r="H3886" i="8"/>
  <c r="J3886" i="8" a="1"/>
  <c r="J3886" i="8" s="1"/>
  <c r="N3886" i="8" s="1"/>
  <c r="G3887" i="8" a="1"/>
  <c r="G3887" i="8" s="1"/>
  <c r="H3887" i="8" a="1"/>
  <c r="H3887" i="8" s="1"/>
  <c r="J3887" i="8" a="1"/>
  <c r="J3887" i="8" s="1"/>
  <c r="N3887" i="8"/>
  <c r="G3888" i="8" a="1"/>
  <c r="G3888" i="8"/>
  <c r="I3888" i="8" s="1" a="1"/>
  <c r="I3888" i="8" s="1"/>
  <c r="K3888" i="8" s="1"/>
  <c r="H3888" i="8" a="1"/>
  <c r="H3888" i="8"/>
  <c r="J3888" i="8" a="1"/>
  <c r="J3888" i="8" s="1"/>
  <c r="N3888" i="8" s="1"/>
  <c r="G3889" i="8" a="1"/>
  <c r="G3889" i="8" s="1"/>
  <c r="I3889" i="8" s="1" a="1"/>
  <c r="I3889" i="8" s="1"/>
  <c r="K3889" i="8" s="1"/>
  <c r="H3889" i="8" a="1"/>
  <c r="H3889" i="8"/>
  <c r="J3889" i="8" a="1"/>
  <c r="J3889" i="8"/>
  <c r="L3889" i="8"/>
  <c r="N3889" i="8"/>
  <c r="G3890" i="8" a="1"/>
  <c r="G3890" i="8" s="1"/>
  <c r="L3890" i="8" s="1"/>
  <c r="H3890" i="8" a="1"/>
  <c r="H3890" i="8"/>
  <c r="J3890" i="8" a="1"/>
  <c r="J3890" i="8"/>
  <c r="N3890" i="8" s="1"/>
  <c r="G3891" i="8" a="1"/>
  <c r="G3891" i="8" s="1"/>
  <c r="H3891" i="8" a="1"/>
  <c r="H3891" i="8"/>
  <c r="M3891" i="8" s="1"/>
  <c r="J3891" i="8" a="1"/>
  <c r="J3891" i="8" s="1"/>
  <c r="N3891" i="8" s="1"/>
  <c r="O3891" i="8" a="1"/>
  <c r="O3891" i="8" s="1"/>
  <c r="G3892" i="8" a="1"/>
  <c r="G3892" i="8" s="1"/>
  <c r="H3892" i="8" a="1"/>
  <c r="H3892" i="8" s="1"/>
  <c r="J3892" i="8" a="1"/>
  <c r="J3892" i="8"/>
  <c r="N3892" i="8"/>
  <c r="G3893" i="8" a="1"/>
  <c r="G3893" i="8" s="1"/>
  <c r="H3893" i="8" a="1"/>
  <c r="H3893" i="8" s="1"/>
  <c r="I3893" i="8" a="1"/>
  <c r="I3893" i="8" s="1"/>
  <c r="K3893" i="8" s="1"/>
  <c r="J3893" i="8" a="1"/>
  <c r="J3893" i="8" s="1"/>
  <c r="N3893" i="8" s="1"/>
  <c r="L3893" i="8"/>
  <c r="G3894" i="8" a="1"/>
  <c r="G3894" i="8"/>
  <c r="L3894" i="8" s="1"/>
  <c r="H3894" i="8" a="1"/>
  <c r="H3894" i="8" s="1"/>
  <c r="M3894" i="8" s="1"/>
  <c r="I3894" i="8" a="1"/>
  <c r="I3894" i="8" s="1"/>
  <c r="K3894" i="8" s="1"/>
  <c r="J3894" i="8" a="1"/>
  <c r="J3894" i="8" s="1"/>
  <c r="N3894" i="8" s="1"/>
  <c r="G3895" i="8" a="1"/>
  <c r="G3895" i="8" s="1"/>
  <c r="H3895" i="8" a="1"/>
  <c r="H3895" i="8" s="1"/>
  <c r="J3895" i="8" a="1"/>
  <c r="J3895" i="8" s="1"/>
  <c r="N3895" i="8" s="1"/>
  <c r="G3896" i="8" a="1"/>
  <c r="G3896" i="8" s="1"/>
  <c r="H3896" i="8" a="1"/>
  <c r="H3896" i="8"/>
  <c r="J3896" i="8" a="1"/>
  <c r="J3896" i="8" s="1"/>
  <c r="N3896" i="8" s="1"/>
  <c r="M3896" i="8"/>
  <c r="O3896" i="8" a="1"/>
  <c r="O3896" i="8" s="1"/>
  <c r="G3897" i="8" a="1"/>
  <c r="G3897" i="8"/>
  <c r="L3897" i="8" s="1"/>
  <c r="H3897" i="8" a="1"/>
  <c r="H3897" i="8"/>
  <c r="J3897" i="8" a="1"/>
  <c r="J3897" i="8" s="1"/>
  <c r="N3897" i="8" s="1"/>
  <c r="G3898" i="8" a="1"/>
  <c r="G3898" i="8" s="1"/>
  <c r="H3898" i="8" a="1"/>
  <c r="H3898" i="8" s="1"/>
  <c r="J3898" i="8" a="1"/>
  <c r="J3898" i="8" s="1"/>
  <c r="N3898" i="8" s="1"/>
  <c r="G3899" i="8" a="1"/>
  <c r="G3899" i="8" s="1"/>
  <c r="I3899" i="8" s="1" a="1"/>
  <c r="I3899" i="8" s="1"/>
  <c r="K3899" i="8" s="1"/>
  <c r="H3899" i="8" a="1"/>
  <c r="H3899" i="8" s="1"/>
  <c r="J3899" i="8" a="1"/>
  <c r="J3899" i="8" s="1"/>
  <c r="N3899" i="8" s="1"/>
  <c r="L3899" i="8"/>
  <c r="G3900" i="8" a="1"/>
  <c r="G3900" i="8" s="1"/>
  <c r="I3900" i="8" s="1" a="1"/>
  <c r="I3900" i="8" s="1"/>
  <c r="K3900" i="8" s="1"/>
  <c r="H3900" i="8" a="1"/>
  <c r="H3900" i="8" s="1"/>
  <c r="O3900" i="8" s="1" a="1"/>
  <c r="O3900" i="8" s="1"/>
  <c r="J3900" i="8" a="1"/>
  <c r="J3900" i="8" s="1"/>
  <c r="N3900" i="8" s="1"/>
  <c r="M3900" i="8"/>
  <c r="G3901" i="8" a="1"/>
  <c r="G3901" i="8" s="1"/>
  <c r="L3901" i="8" s="1"/>
  <c r="H3901" i="8" a="1"/>
  <c r="H3901" i="8" s="1"/>
  <c r="I3901" i="8" a="1"/>
  <c r="I3901" i="8" s="1"/>
  <c r="K3901" i="8" s="1"/>
  <c r="J3901" i="8" a="1"/>
  <c r="J3901" i="8"/>
  <c r="N3901" i="8" s="1"/>
  <c r="G3902" i="8" a="1"/>
  <c r="G3902" i="8" s="1"/>
  <c r="H3902" i="8" a="1"/>
  <c r="H3902" i="8"/>
  <c r="O3902" i="8" s="1" a="1"/>
  <c r="O3902" i="8" s="1"/>
  <c r="J3902" i="8" a="1"/>
  <c r="J3902" i="8"/>
  <c r="N3902" i="8" s="1"/>
  <c r="G3903" i="8" a="1"/>
  <c r="G3903" i="8" s="1"/>
  <c r="I3903" i="8" s="1" a="1"/>
  <c r="I3903" i="8" s="1"/>
  <c r="H3903" i="8" a="1"/>
  <c r="H3903" i="8" s="1"/>
  <c r="O3903" i="8" s="1" a="1"/>
  <c r="O3903" i="8" s="1"/>
  <c r="J3903" i="8" a="1"/>
  <c r="J3903" i="8"/>
  <c r="K3903" i="8"/>
  <c r="N3903" i="8"/>
  <c r="G3904" i="8" a="1"/>
  <c r="G3904" i="8" s="1"/>
  <c r="H3904" i="8" a="1"/>
  <c r="H3904" i="8" s="1"/>
  <c r="O3904" i="8" s="1" a="1"/>
  <c r="O3904" i="8" s="1"/>
  <c r="J3904" i="8" a="1"/>
  <c r="J3904" i="8" s="1"/>
  <c r="N3904" i="8" s="1"/>
  <c r="G3905" i="8" a="1"/>
  <c r="G3905" i="8" s="1"/>
  <c r="H3905" i="8" a="1"/>
  <c r="H3905" i="8"/>
  <c r="M3905" i="8" s="1"/>
  <c r="J3905" i="8" a="1"/>
  <c r="J3905" i="8" s="1"/>
  <c r="N3905" i="8" s="1"/>
  <c r="G3906" i="8" a="1"/>
  <c r="G3906" i="8"/>
  <c r="L3906" i="8" s="1"/>
  <c r="H3906" i="8" a="1"/>
  <c r="H3906" i="8"/>
  <c r="I3906" i="8" a="1"/>
  <c r="I3906" i="8" s="1"/>
  <c r="K3906" i="8" s="1"/>
  <c r="J3906" i="8" a="1"/>
  <c r="J3906" i="8" s="1"/>
  <c r="N3906" i="8" s="1"/>
  <c r="G3907" i="8" a="1"/>
  <c r="G3907" i="8" s="1"/>
  <c r="H3907" i="8" a="1"/>
  <c r="H3907" i="8" s="1"/>
  <c r="J3907" i="8" a="1"/>
  <c r="J3907" i="8" s="1"/>
  <c r="N3907" i="8" s="1"/>
  <c r="G3908" i="8" a="1"/>
  <c r="G3908" i="8" s="1"/>
  <c r="I3908" i="8" s="1" a="1"/>
  <c r="I3908" i="8" s="1"/>
  <c r="K3908" i="8" s="1"/>
  <c r="H3908" i="8" a="1"/>
  <c r="H3908" i="8"/>
  <c r="J3908" i="8" a="1"/>
  <c r="J3908" i="8" s="1"/>
  <c r="N3908" i="8" s="1"/>
  <c r="L3908" i="8"/>
  <c r="G3909" i="8" a="1"/>
  <c r="G3909" i="8" s="1"/>
  <c r="H3909" i="8" a="1"/>
  <c r="H3909" i="8"/>
  <c r="M3909" i="8" s="1"/>
  <c r="J3909" i="8" a="1"/>
  <c r="J3909" i="8" s="1"/>
  <c r="N3909" i="8" s="1"/>
  <c r="G3910" i="8" a="1"/>
  <c r="G3910" i="8" s="1"/>
  <c r="H3910" i="8" a="1"/>
  <c r="H3910" i="8" s="1"/>
  <c r="J3910" i="8" a="1"/>
  <c r="J3910" i="8" s="1"/>
  <c r="N3910" i="8"/>
  <c r="G3911" i="8" a="1"/>
  <c r="G3911" i="8" s="1"/>
  <c r="I3911" i="8" s="1" a="1"/>
  <c r="I3911" i="8" s="1"/>
  <c r="K3911" i="8" s="1"/>
  <c r="H3911" i="8" a="1"/>
  <c r="H3911" i="8"/>
  <c r="J3911" i="8" a="1"/>
  <c r="J3911" i="8"/>
  <c r="N3911" i="8" s="1"/>
  <c r="G3912" i="8" a="1"/>
  <c r="G3912" i="8" s="1"/>
  <c r="L3912" i="8" s="1"/>
  <c r="H3912" i="8" a="1"/>
  <c r="H3912" i="8" s="1"/>
  <c r="J3912" i="8" a="1"/>
  <c r="J3912" i="8"/>
  <c r="N3912" i="8" s="1"/>
  <c r="G3913" i="8" a="1"/>
  <c r="G3913" i="8" s="1"/>
  <c r="H3913" i="8" a="1"/>
  <c r="H3913" i="8" s="1"/>
  <c r="M3913" i="8" s="1"/>
  <c r="J3913" i="8" a="1"/>
  <c r="J3913" i="8"/>
  <c r="N3913" i="8"/>
  <c r="G3914" i="8" a="1"/>
  <c r="G3914" i="8"/>
  <c r="I3914" i="8" s="1" a="1"/>
  <c r="I3914" i="8" s="1"/>
  <c r="K3914" i="8" s="1"/>
  <c r="H3914" i="8" a="1"/>
  <c r="H3914" i="8" s="1"/>
  <c r="M3914" i="8" s="1"/>
  <c r="J3914" i="8" a="1"/>
  <c r="J3914" i="8"/>
  <c r="N3914" i="8" s="1"/>
  <c r="G3915" i="8" a="1"/>
  <c r="G3915" i="8" s="1"/>
  <c r="H3915" i="8" a="1"/>
  <c r="H3915" i="8" s="1"/>
  <c r="I3915" i="8" a="1"/>
  <c r="I3915" i="8" s="1"/>
  <c r="K3915" i="8" s="1"/>
  <c r="J3915" i="8" a="1"/>
  <c r="J3915" i="8" s="1"/>
  <c r="N3915" i="8" s="1"/>
  <c r="L3915" i="8"/>
  <c r="G3916" i="8" a="1"/>
  <c r="G3916" i="8"/>
  <c r="L3916" i="8" s="1"/>
  <c r="H3916" i="8" a="1"/>
  <c r="H3916" i="8"/>
  <c r="M3916" i="8" s="1"/>
  <c r="I3916" i="8" a="1"/>
  <c r="I3916" i="8" s="1"/>
  <c r="K3916" i="8" s="1"/>
  <c r="J3916" i="8" a="1"/>
  <c r="J3916" i="8" s="1"/>
  <c r="N3916" i="8" s="1"/>
  <c r="G3917" i="8" a="1"/>
  <c r="G3917" i="8" s="1"/>
  <c r="H3917" i="8" a="1"/>
  <c r="H3917" i="8" s="1"/>
  <c r="J3917" i="8" a="1"/>
  <c r="J3917" i="8"/>
  <c r="N3917" i="8" s="1"/>
  <c r="G3918" i="8" a="1"/>
  <c r="G3918" i="8" s="1"/>
  <c r="H3918" i="8" a="1"/>
  <c r="H3918" i="8" s="1"/>
  <c r="J3918" i="8" a="1"/>
  <c r="J3918" i="8"/>
  <c r="N3918" i="8" s="1"/>
  <c r="G3919" i="8" a="1"/>
  <c r="G3919" i="8"/>
  <c r="H3919" i="8" a="1"/>
  <c r="H3919" i="8" s="1"/>
  <c r="J3919" i="8" a="1"/>
  <c r="J3919" i="8"/>
  <c r="N3919" i="8" s="1"/>
  <c r="G3920" i="8" a="1"/>
  <c r="G3920" i="8" s="1"/>
  <c r="L3920" i="8" s="1"/>
  <c r="H3920" i="8" a="1"/>
  <c r="H3920" i="8" s="1"/>
  <c r="J3920" i="8" a="1"/>
  <c r="J3920" i="8" s="1"/>
  <c r="N3920" i="8" s="1"/>
  <c r="G3921" i="8" a="1"/>
  <c r="G3921" i="8" s="1"/>
  <c r="I3921" i="8" s="1" a="1"/>
  <c r="I3921" i="8" s="1"/>
  <c r="K3921" i="8" s="1"/>
  <c r="H3921" i="8" a="1"/>
  <c r="H3921" i="8" s="1"/>
  <c r="J3921" i="8" a="1"/>
  <c r="J3921" i="8" s="1"/>
  <c r="N3921" i="8" s="1"/>
  <c r="G3922" i="8" a="1"/>
  <c r="G3922" i="8" s="1"/>
  <c r="I3922" i="8" s="1" a="1"/>
  <c r="H3922" i="8" a="1"/>
  <c r="H3922" i="8" s="1"/>
  <c r="I3922" i="8"/>
  <c r="K3922" i="8" s="1"/>
  <c r="J3922" i="8" a="1"/>
  <c r="J3922" i="8" s="1"/>
  <c r="N3922" i="8" s="1"/>
  <c r="L3922" i="8"/>
  <c r="G3923" i="8" a="1"/>
  <c r="G3923" i="8" s="1"/>
  <c r="H3923" i="8" a="1"/>
  <c r="H3923" i="8"/>
  <c r="J3923" i="8" a="1"/>
  <c r="J3923" i="8" s="1"/>
  <c r="N3923" i="8" s="1"/>
  <c r="G3924" i="8" a="1"/>
  <c r="G3924" i="8" s="1"/>
  <c r="L3924" i="8" s="1"/>
  <c r="H3924" i="8" a="1"/>
  <c r="H3924" i="8" s="1"/>
  <c r="I3924" i="8" a="1"/>
  <c r="I3924" i="8"/>
  <c r="K3924" i="8" s="1"/>
  <c r="J3924" i="8" a="1"/>
  <c r="J3924" i="8" s="1"/>
  <c r="N3924" i="8" s="1"/>
  <c r="G3925" i="8" a="1"/>
  <c r="G3925" i="8"/>
  <c r="I3925" i="8" s="1" a="1"/>
  <c r="I3925" i="8" s="1"/>
  <c r="K3925" i="8" s="1"/>
  <c r="H3925" i="8" a="1"/>
  <c r="H3925" i="8" s="1"/>
  <c r="J3925" i="8" a="1"/>
  <c r="J3925" i="8"/>
  <c r="N3925" i="8" s="1"/>
  <c r="L3925" i="8"/>
  <c r="M3925" i="8"/>
  <c r="O3925" i="8" a="1"/>
  <c r="O3925" i="8"/>
  <c r="G3926" i="8" a="1"/>
  <c r="G3926" i="8" s="1"/>
  <c r="H3926" i="8" a="1"/>
  <c r="H3926" i="8" s="1"/>
  <c r="O3926" i="8" s="1" a="1"/>
  <c r="O3926" i="8" s="1"/>
  <c r="I3926" i="8" a="1"/>
  <c r="I3926" i="8" s="1"/>
  <c r="K3926" i="8" s="1"/>
  <c r="J3926" i="8" a="1"/>
  <c r="J3926" i="8" s="1"/>
  <c r="N3926" i="8" s="1"/>
  <c r="L3926" i="8"/>
  <c r="G3927" i="8" a="1"/>
  <c r="G3927" i="8"/>
  <c r="L3927" i="8" s="1"/>
  <c r="H3927" i="8" a="1"/>
  <c r="H3927" i="8" s="1"/>
  <c r="J3927" i="8" a="1"/>
  <c r="J3927" i="8"/>
  <c r="N3927" i="8" s="1"/>
  <c r="G3928" i="8" a="1"/>
  <c r="G3928" i="8"/>
  <c r="I3928" i="8" s="1" a="1"/>
  <c r="I3928" i="8" s="1"/>
  <c r="K3928" i="8" s="1"/>
  <c r="H3928" i="8" a="1"/>
  <c r="H3928" i="8" s="1"/>
  <c r="J3928" i="8" a="1"/>
  <c r="J3928" i="8"/>
  <c r="N3928" i="8" s="1"/>
  <c r="G3929" i="8" a="1"/>
  <c r="G3929" i="8"/>
  <c r="I3929" i="8" s="1" a="1"/>
  <c r="I3929" i="8" s="1"/>
  <c r="K3929" i="8" s="1"/>
  <c r="H3929" i="8" a="1"/>
  <c r="H3929" i="8" s="1"/>
  <c r="J3929" i="8" a="1"/>
  <c r="J3929" i="8" s="1"/>
  <c r="N3929" i="8" s="1"/>
  <c r="M3929" i="8"/>
  <c r="O3929" i="8" a="1"/>
  <c r="O3929" i="8" s="1"/>
  <c r="G3930" i="8" a="1"/>
  <c r="G3930" i="8" s="1"/>
  <c r="L3930" i="8" s="1"/>
  <c r="H3930" i="8" a="1"/>
  <c r="H3930" i="8"/>
  <c r="J3930" i="8" a="1"/>
  <c r="J3930" i="8"/>
  <c r="N3930" i="8" s="1"/>
  <c r="G3931" i="8" a="1"/>
  <c r="G3931" i="8" s="1"/>
  <c r="H3931" i="8" a="1"/>
  <c r="H3931" i="8"/>
  <c r="M3931" i="8" s="1"/>
  <c r="J3931" i="8" a="1"/>
  <c r="J3931" i="8" s="1"/>
  <c r="N3931" i="8" s="1"/>
  <c r="G3932" i="8" a="1"/>
  <c r="G3932" i="8" s="1"/>
  <c r="H3932" i="8" a="1"/>
  <c r="H3932" i="8" s="1"/>
  <c r="J3932" i="8" a="1"/>
  <c r="J3932" i="8" s="1"/>
  <c r="N3932" i="8" s="1"/>
  <c r="G3933" i="8" a="1"/>
  <c r="G3933" i="8" s="1"/>
  <c r="I3933" i="8" s="1" a="1"/>
  <c r="I3933" i="8" s="1"/>
  <c r="K3933" i="8" s="1"/>
  <c r="H3933" i="8" a="1"/>
  <c r="H3933" i="8"/>
  <c r="O3933" i="8" s="1" a="1"/>
  <c r="O3933" i="8" s="1"/>
  <c r="J3933" i="8" a="1"/>
  <c r="J3933" i="8" s="1"/>
  <c r="N3933" i="8" s="1"/>
  <c r="M3933" i="8"/>
  <c r="G3934" i="8" a="1"/>
  <c r="G3934" i="8" s="1"/>
  <c r="L3934" i="8" s="1"/>
  <c r="H3934" i="8" a="1"/>
  <c r="H3934" i="8" s="1"/>
  <c r="J3934" i="8" a="1"/>
  <c r="J3934" i="8" s="1"/>
  <c r="N3934" i="8" s="1"/>
  <c r="G3935" i="8" a="1"/>
  <c r="G3935" i="8" s="1"/>
  <c r="L3935" i="8" s="1"/>
  <c r="H3935" i="8" a="1"/>
  <c r="H3935" i="8" s="1"/>
  <c r="J3935" i="8" a="1"/>
  <c r="J3935" i="8" s="1"/>
  <c r="N3935" i="8" s="1"/>
  <c r="G3936" i="8" a="1"/>
  <c r="G3936" i="8"/>
  <c r="I3936" i="8" s="1" a="1"/>
  <c r="I3936" i="8" s="1"/>
  <c r="K3936" i="8" s="1"/>
  <c r="H3936" i="8" a="1"/>
  <c r="H3936" i="8" s="1"/>
  <c r="O3936" i="8" s="1" a="1"/>
  <c r="O3936" i="8" s="1"/>
  <c r="J3936" i="8" a="1"/>
  <c r="J3936" i="8"/>
  <c r="N3936" i="8" s="1"/>
  <c r="M3936" i="8"/>
  <c r="G3937" i="8" a="1"/>
  <c r="G3937" i="8" s="1"/>
  <c r="I3937" i="8" s="1" a="1"/>
  <c r="I3937" i="8" s="1"/>
  <c r="K3937" i="8" s="1"/>
  <c r="H3937" i="8" a="1"/>
  <c r="H3937" i="8" s="1"/>
  <c r="O3937" i="8" s="1" a="1"/>
  <c r="O3937" i="8" s="1"/>
  <c r="J3937" i="8" a="1"/>
  <c r="J3937" i="8" s="1"/>
  <c r="N3937" i="8" s="1"/>
  <c r="L3937" i="8"/>
  <c r="G3938" i="8" a="1"/>
  <c r="G3938" i="8"/>
  <c r="L3938" i="8" s="1"/>
  <c r="H3938" i="8" a="1"/>
  <c r="H3938" i="8" s="1"/>
  <c r="M3938" i="8" s="1"/>
  <c r="I3938" i="8" a="1"/>
  <c r="I3938" i="8" s="1"/>
  <c r="K3938" i="8" s="1"/>
  <c r="J3938" i="8" a="1"/>
  <c r="J3938" i="8" s="1"/>
  <c r="N3938" i="8" s="1"/>
  <c r="G3939" i="8" a="1"/>
  <c r="G3939" i="8" s="1"/>
  <c r="L3939" i="8" s="1"/>
  <c r="H3939" i="8" a="1"/>
  <c r="H3939" i="8"/>
  <c r="M3939" i="8" s="1"/>
  <c r="I3939" i="8" a="1"/>
  <c r="I3939" i="8" s="1"/>
  <c r="K3939" i="8" s="1"/>
  <c r="J3939" i="8" a="1"/>
  <c r="J3939" i="8"/>
  <c r="N3939" i="8"/>
  <c r="O3939" i="8" a="1"/>
  <c r="O3939" i="8" s="1"/>
  <c r="G3940" i="8" a="1"/>
  <c r="G3940" i="8" s="1"/>
  <c r="H3940" i="8" a="1"/>
  <c r="H3940" i="8" s="1"/>
  <c r="J3940" i="8" a="1"/>
  <c r="J3940" i="8" s="1"/>
  <c r="N3940" i="8" s="1"/>
  <c r="G3941" i="8" a="1"/>
  <c r="G3941" i="8" s="1"/>
  <c r="L3941" i="8" s="1"/>
  <c r="H3941" i="8" a="1"/>
  <c r="H3941" i="8" s="1"/>
  <c r="I3941" i="8" a="1"/>
  <c r="I3941" i="8" s="1"/>
  <c r="K3941" i="8" s="1"/>
  <c r="J3941" i="8" a="1"/>
  <c r="J3941" i="8" s="1"/>
  <c r="N3941" i="8" s="1"/>
  <c r="G3942" i="8" a="1"/>
  <c r="G3942" i="8" s="1"/>
  <c r="H3942" i="8" a="1"/>
  <c r="H3942" i="8" s="1"/>
  <c r="J3942" i="8" a="1"/>
  <c r="J3942" i="8" s="1"/>
  <c r="N3942" i="8" s="1"/>
  <c r="G3943" i="8" a="1"/>
  <c r="G3943" i="8" s="1"/>
  <c r="I3943" i="8" s="1" a="1"/>
  <c r="I3943" i="8" s="1"/>
  <c r="K3943" i="8" s="1"/>
  <c r="H3943" i="8" a="1"/>
  <c r="H3943" i="8" s="1"/>
  <c r="O3943" i="8" s="1" a="1"/>
  <c r="O3943" i="8" s="1"/>
  <c r="J3943" i="8" a="1"/>
  <c r="J3943" i="8" s="1"/>
  <c r="N3943" i="8" s="1"/>
  <c r="M3943" i="8"/>
  <c r="G3944" i="8" a="1"/>
  <c r="G3944" i="8" s="1"/>
  <c r="I3944" i="8" s="1" a="1"/>
  <c r="I3944" i="8" s="1"/>
  <c r="K3944" i="8" s="1"/>
  <c r="H3944" i="8" a="1"/>
  <c r="H3944" i="8"/>
  <c r="O3944" i="8" s="1" a="1"/>
  <c r="O3944" i="8" s="1"/>
  <c r="J3944" i="8" a="1"/>
  <c r="J3944" i="8" s="1"/>
  <c r="N3944" i="8" s="1"/>
  <c r="L3944" i="8"/>
  <c r="M3944" i="8"/>
  <c r="G3945" i="8" a="1"/>
  <c r="G3945" i="8" s="1"/>
  <c r="L3945" i="8" s="1"/>
  <c r="H3945" i="8" a="1"/>
  <c r="H3945" i="8" s="1"/>
  <c r="J3945" i="8" a="1"/>
  <c r="J3945" i="8" s="1"/>
  <c r="N3945" i="8" s="1"/>
  <c r="G3946" i="8" a="1"/>
  <c r="G3946" i="8" s="1"/>
  <c r="H3946" i="8" a="1"/>
  <c r="H3946" i="8" s="1"/>
  <c r="J3946" i="8" a="1"/>
  <c r="J3946" i="8" s="1"/>
  <c r="N3946" i="8" s="1"/>
  <c r="G3947" i="8" a="1"/>
  <c r="G3947" i="8" s="1"/>
  <c r="H3947" i="8" a="1"/>
  <c r="H3947" i="8" s="1"/>
  <c r="J3947" i="8" a="1"/>
  <c r="J3947" i="8" s="1"/>
  <c r="N3947" i="8" s="1"/>
  <c r="G3948" i="8" a="1"/>
  <c r="G3948" i="8" s="1"/>
  <c r="L3948" i="8" s="1"/>
  <c r="H3948" i="8" a="1"/>
  <c r="H3948" i="8" s="1"/>
  <c r="O3948" i="8" s="1" a="1"/>
  <c r="O3948" i="8" s="1"/>
  <c r="J3948" i="8" a="1"/>
  <c r="J3948" i="8" s="1"/>
  <c r="N3948" i="8" s="1"/>
  <c r="G3949" i="8" a="1"/>
  <c r="G3949" i="8" s="1"/>
  <c r="L3949" i="8" s="1"/>
  <c r="H3949" i="8" a="1"/>
  <c r="H3949" i="8" s="1"/>
  <c r="J3949" i="8" a="1"/>
  <c r="J3949" i="8" s="1"/>
  <c r="N3949" i="8" s="1"/>
  <c r="G3950" i="8" a="1"/>
  <c r="G3950" i="8"/>
  <c r="H3950" i="8" a="1"/>
  <c r="H3950" i="8" s="1"/>
  <c r="J3950" i="8" a="1"/>
  <c r="J3950" i="8"/>
  <c r="N3950" i="8"/>
  <c r="G3951" i="8" a="1"/>
  <c r="G3951" i="8"/>
  <c r="I3951" i="8" s="1" a="1"/>
  <c r="I3951" i="8" s="1"/>
  <c r="K3951" i="8" s="1"/>
  <c r="H3951" i="8" a="1"/>
  <c r="H3951" i="8" s="1"/>
  <c r="M3951" i="8" s="1"/>
  <c r="J3951" i="8" a="1"/>
  <c r="J3951" i="8" s="1"/>
  <c r="N3951" i="8" s="1"/>
  <c r="L3951" i="8"/>
  <c r="G3952" i="8" a="1"/>
  <c r="G3952" i="8"/>
  <c r="H3952" i="8" a="1"/>
  <c r="H3952" i="8"/>
  <c r="J3952" i="8" a="1"/>
  <c r="J3952" i="8"/>
  <c r="N3952" i="8" s="1"/>
  <c r="G3953" i="8" a="1"/>
  <c r="G3953" i="8" s="1"/>
  <c r="L3953" i="8" s="1"/>
  <c r="H3953" i="8" a="1"/>
  <c r="H3953" i="8"/>
  <c r="J3953" i="8" a="1"/>
  <c r="J3953" i="8" s="1"/>
  <c r="N3953" i="8"/>
  <c r="G3954" i="8" a="1"/>
  <c r="G3954" i="8" s="1"/>
  <c r="H3954" i="8" a="1"/>
  <c r="H3954" i="8"/>
  <c r="J3954" i="8" a="1"/>
  <c r="J3954" i="8" s="1"/>
  <c r="N3954" i="8" s="1"/>
  <c r="G3955" i="8" a="1"/>
  <c r="G3955" i="8" s="1"/>
  <c r="I3955" i="8" s="1" a="1"/>
  <c r="I3955" i="8" s="1"/>
  <c r="K3955" i="8" s="1"/>
  <c r="H3955" i="8" a="1"/>
  <c r="H3955" i="8" s="1"/>
  <c r="J3955" i="8" a="1"/>
  <c r="J3955" i="8" s="1"/>
  <c r="N3955" i="8" s="1"/>
  <c r="G3956" i="8" a="1"/>
  <c r="G3956" i="8" s="1"/>
  <c r="L3956" i="8" s="1"/>
  <c r="H3956" i="8" a="1"/>
  <c r="H3956" i="8" s="1"/>
  <c r="I3956" i="8" a="1"/>
  <c r="I3956" i="8" s="1"/>
  <c r="K3956" i="8" s="1"/>
  <c r="J3956" i="8" a="1"/>
  <c r="J3956" i="8" s="1"/>
  <c r="N3956" i="8" s="1"/>
  <c r="G3957" i="8" a="1"/>
  <c r="G3957" i="8"/>
  <c r="L3957" i="8" s="1"/>
  <c r="H3957" i="8" a="1"/>
  <c r="H3957" i="8" s="1"/>
  <c r="O3957" i="8" s="1" a="1"/>
  <c r="O3957" i="8" s="1"/>
  <c r="J3957" i="8" a="1"/>
  <c r="J3957" i="8" s="1"/>
  <c r="M3957" i="8"/>
  <c r="N3957" i="8"/>
  <c r="G3958" i="8" a="1"/>
  <c r="G3958" i="8"/>
  <c r="I3958" i="8" s="1" a="1"/>
  <c r="I3958" i="8" s="1"/>
  <c r="K3958" i="8" s="1"/>
  <c r="H3958" i="8" a="1"/>
  <c r="H3958" i="8" s="1"/>
  <c r="J3958" i="8" a="1"/>
  <c r="J3958" i="8" s="1"/>
  <c r="N3958" i="8" s="1"/>
  <c r="G3959" i="8" a="1"/>
  <c r="G3959" i="8" s="1"/>
  <c r="H3959" i="8" a="1"/>
  <c r="H3959" i="8" s="1"/>
  <c r="O3959" i="8" s="1" a="1"/>
  <c r="O3959" i="8" s="1"/>
  <c r="J3959" i="8" a="1"/>
  <c r="J3959" i="8" s="1"/>
  <c r="N3959" i="8" s="1"/>
  <c r="G3960" i="8" a="1"/>
  <c r="G3960" i="8"/>
  <c r="L3960" i="8" s="1"/>
  <c r="H3960" i="8" a="1"/>
  <c r="H3960" i="8"/>
  <c r="M3960" i="8" s="1"/>
  <c r="J3960" i="8" a="1"/>
  <c r="J3960" i="8"/>
  <c r="N3960" i="8" s="1"/>
  <c r="G3961" i="8" a="1"/>
  <c r="G3961" i="8" s="1"/>
  <c r="H3961" i="8" a="1"/>
  <c r="H3961" i="8"/>
  <c r="M3961" i="8" s="1"/>
  <c r="J3961" i="8" a="1"/>
  <c r="J3961" i="8"/>
  <c r="N3961" i="8" s="1"/>
  <c r="G3962" i="8" a="1"/>
  <c r="G3962" i="8" s="1"/>
  <c r="H3962" i="8" a="1"/>
  <c r="H3962" i="8" s="1"/>
  <c r="J3962" i="8" a="1"/>
  <c r="J3962" i="8" s="1"/>
  <c r="N3962" i="8" s="1"/>
  <c r="G3963" i="8" a="1"/>
  <c r="G3963" i="8" s="1"/>
  <c r="L3963" i="8" s="1"/>
  <c r="H3963" i="8" a="1"/>
  <c r="H3963" i="8"/>
  <c r="J3963" i="8" a="1"/>
  <c r="J3963" i="8" s="1"/>
  <c r="N3963" i="8" s="1"/>
  <c r="G3964" i="8" a="1"/>
  <c r="G3964" i="8" s="1"/>
  <c r="H3964" i="8" a="1"/>
  <c r="H3964" i="8" s="1"/>
  <c r="J3964" i="8" a="1"/>
  <c r="J3964" i="8" s="1"/>
  <c r="N3964" i="8"/>
  <c r="G3965" i="8" a="1"/>
  <c r="G3965" i="8" s="1"/>
  <c r="I3965" i="8" s="1" a="1"/>
  <c r="I3965" i="8" s="1"/>
  <c r="K3965" i="8" s="1"/>
  <c r="H3965" i="8" a="1"/>
  <c r="H3965" i="8" s="1"/>
  <c r="J3965" i="8" a="1"/>
  <c r="J3965" i="8" s="1"/>
  <c r="L3965" i="8"/>
  <c r="N3965" i="8"/>
  <c r="G3966" i="8" a="1"/>
  <c r="G3966" i="8" s="1"/>
  <c r="I3966" i="8" s="1" a="1"/>
  <c r="I3966" i="8" s="1"/>
  <c r="K3966" i="8" s="1"/>
  <c r="H3966" i="8" a="1"/>
  <c r="H3966" i="8" s="1"/>
  <c r="O3966" i="8" s="1" a="1"/>
  <c r="O3966" i="8" s="1"/>
  <c r="J3966" i="8" a="1"/>
  <c r="J3966" i="8"/>
  <c r="N3966" i="8" s="1"/>
  <c r="M3966" i="8"/>
  <c r="G3967" i="8" a="1"/>
  <c r="G3967" i="8" s="1"/>
  <c r="L3967" i="8" s="1"/>
  <c r="H3967" i="8" a="1"/>
  <c r="H3967" i="8" s="1"/>
  <c r="I3967" i="8" a="1"/>
  <c r="I3967" i="8" s="1"/>
  <c r="K3967" i="8" s="1"/>
  <c r="J3967" i="8" a="1"/>
  <c r="J3967" i="8" s="1"/>
  <c r="N3967" i="8" s="1"/>
  <c r="G3968" i="8" a="1"/>
  <c r="G3968" i="8" s="1"/>
  <c r="H3968" i="8" a="1"/>
  <c r="H3968" i="8"/>
  <c r="J3968" i="8" a="1"/>
  <c r="J3968" i="8" s="1"/>
  <c r="N3968" i="8" s="1"/>
  <c r="G3969" i="8" a="1"/>
  <c r="G3969" i="8" s="1"/>
  <c r="H3969" i="8" a="1"/>
  <c r="H3969" i="8" s="1"/>
  <c r="J3969" i="8" a="1"/>
  <c r="J3969" i="8"/>
  <c r="N3969" i="8" s="1"/>
  <c r="G3970" i="8" a="1"/>
  <c r="G3970" i="8" s="1"/>
  <c r="H3970" i="8" a="1"/>
  <c r="H3970" i="8" s="1"/>
  <c r="O3970" i="8" s="1" a="1"/>
  <c r="O3970" i="8" s="1"/>
  <c r="J3970" i="8" a="1"/>
  <c r="J3970" i="8" s="1"/>
  <c r="N3970" i="8" s="1"/>
  <c r="M3970" i="8"/>
  <c r="G3971" i="8" a="1"/>
  <c r="G3971" i="8"/>
  <c r="L3971" i="8" s="1"/>
  <c r="H3971" i="8" a="1"/>
  <c r="H3971" i="8" s="1"/>
  <c r="I3971" i="8" a="1"/>
  <c r="I3971" i="8" s="1"/>
  <c r="K3971" i="8" s="1"/>
  <c r="J3971" i="8" a="1"/>
  <c r="J3971" i="8" s="1"/>
  <c r="N3971" i="8" s="1"/>
  <c r="G3972" i="8" a="1"/>
  <c r="G3972" i="8"/>
  <c r="I3972" i="8" s="1" a="1"/>
  <c r="I3972" i="8" s="1"/>
  <c r="K3972" i="8" s="1"/>
  <c r="H3972" i="8" a="1"/>
  <c r="H3972" i="8"/>
  <c r="J3972" i="8" a="1"/>
  <c r="J3972" i="8" s="1"/>
  <c r="N3972" i="8"/>
  <c r="G3973" i="8" a="1"/>
  <c r="G3973" i="8" s="1"/>
  <c r="H3973" i="8" a="1"/>
  <c r="H3973" i="8" s="1"/>
  <c r="J3973" i="8" a="1"/>
  <c r="J3973" i="8"/>
  <c r="N3973" i="8"/>
  <c r="G3974" i="8" a="1"/>
  <c r="G3974" i="8" s="1"/>
  <c r="H3974" i="8" a="1"/>
  <c r="H3974" i="8"/>
  <c r="J3974" i="8" a="1"/>
  <c r="J3974" i="8" s="1"/>
  <c r="N3974" i="8" s="1"/>
  <c r="G3975" i="8" a="1"/>
  <c r="G3975" i="8" s="1"/>
  <c r="L3975" i="8" s="1"/>
  <c r="H3975" i="8" a="1"/>
  <c r="H3975" i="8" s="1"/>
  <c r="J3975" i="8" a="1"/>
  <c r="J3975" i="8" s="1"/>
  <c r="N3975" i="8"/>
  <c r="G3976" i="8" a="1"/>
  <c r="G3976" i="8" s="1"/>
  <c r="H3976" i="8" a="1"/>
  <c r="H3976" i="8"/>
  <c r="M3976" i="8" s="1"/>
  <c r="J3976" i="8" a="1"/>
  <c r="J3976" i="8" s="1"/>
  <c r="N3976" i="8"/>
  <c r="G3977" i="8" a="1"/>
  <c r="G3977" i="8" s="1"/>
  <c r="I3977" i="8" s="1" a="1"/>
  <c r="H3977" i="8" a="1"/>
  <c r="H3977" i="8" s="1"/>
  <c r="I3977" i="8"/>
  <c r="K3977" i="8" s="1"/>
  <c r="J3977" i="8" a="1"/>
  <c r="J3977" i="8" s="1"/>
  <c r="N3977" i="8" s="1"/>
  <c r="G3978" i="8" a="1"/>
  <c r="G3978" i="8" s="1"/>
  <c r="L3978" i="8" s="1"/>
  <c r="H3978" i="8" a="1"/>
  <c r="H3978" i="8" s="1"/>
  <c r="J3978" i="8" a="1"/>
  <c r="J3978" i="8"/>
  <c r="N3978" i="8" s="1"/>
  <c r="G3979" i="8" a="1"/>
  <c r="G3979" i="8" s="1"/>
  <c r="L3979" i="8" s="1"/>
  <c r="H3979" i="8" a="1"/>
  <c r="H3979" i="8" s="1"/>
  <c r="J3979" i="8" a="1"/>
  <c r="J3979" i="8" s="1"/>
  <c r="N3979" i="8" s="1"/>
  <c r="G3980" i="8" a="1"/>
  <c r="G3980" i="8" s="1"/>
  <c r="H3980" i="8" a="1"/>
  <c r="H3980" i="8" s="1"/>
  <c r="M3980" i="8" s="1"/>
  <c r="J3980" i="8" a="1"/>
  <c r="J3980" i="8" s="1"/>
  <c r="N3980" i="8"/>
  <c r="G3981" i="8" a="1"/>
  <c r="G3981" i="8" s="1"/>
  <c r="H3981" i="8" a="1"/>
  <c r="H3981" i="8" s="1"/>
  <c r="O3981" i="8" s="1" a="1"/>
  <c r="O3981" i="8" s="1"/>
  <c r="J3981" i="8" a="1"/>
  <c r="J3981" i="8"/>
  <c r="N3981" i="8" s="1"/>
  <c r="G3982" i="8" a="1"/>
  <c r="G3982" i="8"/>
  <c r="H3982" i="8" a="1"/>
  <c r="H3982" i="8" s="1"/>
  <c r="M3982" i="8" s="1"/>
  <c r="J3982" i="8" a="1"/>
  <c r="J3982" i="8" s="1"/>
  <c r="N3982" i="8" s="1"/>
  <c r="O3982" i="8" a="1"/>
  <c r="O3982" i="8" s="1"/>
  <c r="G3983" i="8" a="1"/>
  <c r="G3983" i="8" s="1"/>
  <c r="H3983" i="8" a="1"/>
  <c r="H3983" i="8"/>
  <c r="O3983" i="8" s="1" a="1"/>
  <c r="O3983" i="8" s="1"/>
  <c r="J3983" i="8" a="1"/>
  <c r="J3983" i="8"/>
  <c r="N3983" i="8"/>
  <c r="G3984" i="8" a="1"/>
  <c r="G3984" i="8"/>
  <c r="I3984" i="8" s="1" a="1"/>
  <c r="I3984" i="8" s="1"/>
  <c r="H3984" i="8" a="1"/>
  <c r="H3984" i="8" s="1"/>
  <c r="O3984" i="8" s="1" a="1"/>
  <c r="O3984" i="8" s="1"/>
  <c r="J3984" i="8" a="1"/>
  <c r="J3984" i="8" s="1"/>
  <c r="N3984" i="8" s="1"/>
  <c r="K3984" i="8"/>
  <c r="G3985" i="8" a="1"/>
  <c r="G3985" i="8" s="1"/>
  <c r="H3985" i="8" a="1"/>
  <c r="H3985" i="8" s="1"/>
  <c r="J3985" i="8" a="1"/>
  <c r="J3985" i="8" s="1"/>
  <c r="N3985" i="8" s="1"/>
  <c r="G3986" i="8" a="1"/>
  <c r="G3986" i="8"/>
  <c r="L3986" i="8" s="1"/>
  <c r="H3986" i="8" a="1"/>
  <c r="H3986" i="8"/>
  <c r="M3986" i="8" s="1"/>
  <c r="I3986" i="8" a="1"/>
  <c r="I3986" i="8"/>
  <c r="K3986" i="8" s="1"/>
  <c r="J3986" i="8" a="1"/>
  <c r="J3986" i="8" s="1"/>
  <c r="N3986" i="8" s="1"/>
  <c r="G3987" i="8" a="1"/>
  <c r="G3987" i="8" s="1"/>
  <c r="H3987" i="8" a="1"/>
  <c r="H3987" i="8" s="1"/>
  <c r="J3987" i="8" a="1"/>
  <c r="J3987" i="8" s="1"/>
  <c r="N3987" i="8" s="1"/>
  <c r="G3988" i="8" a="1"/>
  <c r="G3988" i="8" s="1"/>
  <c r="I3988" i="8" s="1" a="1"/>
  <c r="I3988" i="8" s="1"/>
  <c r="K3988" i="8" s="1"/>
  <c r="H3988" i="8" a="1"/>
  <c r="H3988" i="8" s="1"/>
  <c r="O3988" i="8" s="1" a="1"/>
  <c r="O3988" i="8" s="1"/>
  <c r="J3988" i="8" a="1"/>
  <c r="J3988" i="8"/>
  <c r="N3988" i="8" s="1"/>
  <c r="M3988" i="8"/>
  <c r="G3989" i="8" a="1"/>
  <c r="G3989" i="8" s="1"/>
  <c r="L3989" i="8" s="1"/>
  <c r="H3989" i="8" a="1"/>
  <c r="H3989" i="8" s="1"/>
  <c r="J3989" i="8" a="1"/>
  <c r="J3989" i="8" s="1"/>
  <c r="N3989" i="8" s="1"/>
  <c r="G3990" i="8" a="1"/>
  <c r="G3990" i="8" s="1"/>
  <c r="H3990" i="8" a="1"/>
  <c r="H3990" i="8"/>
  <c r="M3990" i="8" s="1"/>
  <c r="J3990" i="8" a="1"/>
  <c r="J3990" i="8" s="1"/>
  <c r="N3990" i="8"/>
  <c r="G3991" i="8" a="1"/>
  <c r="G3991" i="8" s="1"/>
  <c r="H3991" i="8" a="1"/>
  <c r="H3991" i="8" s="1"/>
  <c r="J3991" i="8" a="1"/>
  <c r="J3991" i="8" s="1"/>
  <c r="N3991" i="8" s="1"/>
  <c r="G3992" i="8" a="1"/>
  <c r="G3992" i="8" s="1"/>
  <c r="L3992" i="8" s="1"/>
  <c r="H3992" i="8" a="1"/>
  <c r="H3992" i="8" s="1"/>
  <c r="O3992" i="8" s="1" a="1"/>
  <c r="O3992" i="8" s="1"/>
  <c r="J3992" i="8" a="1"/>
  <c r="J3992" i="8" s="1"/>
  <c r="N3992" i="8" s="1"/>
  <c r="M3992" i="8"/>
  <c r="G3993" i="8" a="1"/>
  <c r="G3993" i="8" s="1"/>
  <c r="L3993" i="8" s="1"/>
  <c r="H3993" i="8" a="1"/>
  <c r="H3993" i="8" s="1"/>
  <c r="J3993" i="8" a="1"/>
  <c r="J3993" i="8"/>
  <c r="N3993" i="8" s="1"/>
  <c r="G3994" i="8" a="1"/>
  <c r="G3994" i="8" s="1"/>
  <c r="L3994" i="8" s="1"/>
  <c r="H3994" i="8" a="1"/>
  <c r="H3994" i="8" s="1"/>
  <c r="J3994" i="8" a="1"/>
  <c r="J3994" i="8"/>
  <c r="N3994" i="8" s="1"/>
  <c r="G3995" i="8" a="1"/>
  <c r="G3995" i="8" s="1"/>
  <c r="H3995" i="8" a="1"/>
  <c r="H3995" i="8" s="1"/>
  <c r="O3995" i="8" s="1" a="1"/>
  <c r="O3995" i="8" s="1"/>
  <c r="J3995" i="8" a="1"/>
  <c r="J3995" i="8" s="1"/>
  <c r="N3995" i="8" s="1"/>
  <c r="G3996" i="8" a="1"/>
  <c r="G3996" i="8"/>
  <c r="H3996" i="8" a="1"/>
  <c r="H3996" i="8"/>
  <c r="I3996" i="8" a="1"/>
  <c r="I3996" i="8" s="1"/>
  <c r="K3996" i="8" s="1"/>
  <c r="J3996" i="8" a="1"/>
  <c r="J3996" i="8" s="1"/>
  <c r="N3996" i="8" s="1"/>
  <c r="L3996" i="8"/>
  <c r="G3997" i="8" a="1"/>
  <c r="G3997" i="8" s="1"/>
  <c r="H3997" i="8" a="1"/>
  <c r="H3997" i="8" s="1"/>
  <c r="J3997" i="8" a="1"/>
  <c r="J3997" i="8" s="1"/>
  <c r="N3997" i="8" s="1"/>
  <c r="G3998" i="8" a="1"/>
  <c r="G3998" i="8"/>
  <c r="I3998" i="8" s="1" a="1"/>
  <c r="I3998" i="8" s="1"/>
  <c r="H3998" i="8" a="1"/>
  <c r="H3998" i="8" s="1"/>
  <c r="O3998" i="8" s="1" a="1"/>
  <c r="O3998" i="8" s="1"/>
  <c r="J3998" i="8" a="1"/>
  <c r="J3998" i="8" s="1"/>
  <c r="K3998" i="8"/>
  <c r="N3998" i="8"/>
  <c r="G3999" i="8" a="1"/>
  <c r="G3999" i="8" s="1"/>
  <c r="H3999" i="8" a="1"/>
  <c r="H3999" i="8" s="1"/>
  <c r="O3999" i="8" s="1" a="1"/>
  <c r="O3999" i="8" s="1"/>
  <c r="J3999" i="8" a="1"/>
  <c r="J3999" i="8" s="1"/>
  <c r="N3999" i="8" s="1"/>
  <c r="M3999" i="8"/>
  <c r="G4000" i="8" a="1"/>
  <c r="G4000" i="8" s="1"/>
  <c r="L4000" i="8" s="1"/>
  <c r="H4000" i="8" a="1"/>
  <c r="H4000" i="8"/>
  <c r="I4000" i="8" a="1"/>
  <c r="I4000" i="8" s="1"/>
  <c r="K4000" i="8" s="1"/>
  <c r="J4000" i="8" a="1"/>
  <c r="J4000" i="8" s="1"/>
  <c r="N4000" i="8" s="1"/>
  <c r="G4001" i="8" a="1"/>
  <c r="G4001" i="8" s="1"/>
  <c r="H4001" i="8" a="1"/>
  <c r="H4001" i="8"/>
  <c r="O4001" i="8" s="1" a="1"/>
  <c r="O4001" i="8" s="1"/>
  <c r="J4001" i="8" a="1"/>
  <c r="J4001" i="8" s="1"/>
  <c r="N4001" i="8" s="1"/>
  <c r="M4001" i="8"/>
  <c r="G4002" i="8" a="1"/>
  <c r="G4002" i="8"/>
  <c r="I4002" i="8" s="1" a="1"/>
  <c r="I4002" i="8" s="1"/>
  <c r="K4002" i="8" s="1"/>
  <c r="H4002" i="8" a="1"/>
  <c r="H4002" i="8" s="1"/>
  <c r="J4002" i="8" a="1"/>
  <c r="J4002" i="8"/>
  <c r="N4002" i="8" s="1"/>
  <c r="M4002" i="8"/>
  <c r="O4002" i="8" a="1"/>
  <c r="O4002" i="8" s="1"/>
  <c r="G4003" i="8" a="1"/>
  <c r="G4003" i="8" s="1"/>
  <c r="H4003" i="8" a="1"/>
  <c r="H4003" i="8" s="1"/>
  <c r="O4003" i="8" s="1" a="1"/>
  <c r="O4003" i="8" s="1"/>
  <c r="J4003" i="8" a="1"/>
  <c r="J4003" i="8"/>
  <c r="N4003" i="8" s="1"/>
  <c r="G4004" i="8" a="1"/>
  <c r="G4004" i="8" s="1"/>
  <c r="L4004" i="8" s="1"/>
  <c r="H4004" i="8" a="1"/>
  <c r="H4004" i="8" s="1"/>
  <c r="J4004" i="8" a="1"/>
  <c r="J4004" i="8" s="1"/>
  <c r="N4004" i="8" s="1"/>
  <c r="G4005" i="8" a="1"/>
  <c r="G4005" i="8"/>
  <c r="I4005" i="8" s="1" a="1"/>
  <c r="I4005" i="8" s="1"/>
  <c r="K4005" i="8" s="1"/>
  <c r="H4005" i="8" a="1"/>
  <c r="H4005" i="8" s="1"/>
  <c r="J4005" i="8" a="1"/>
  <c r="J4005" i="8" s="1"/>
  <c r="N4005" i="8"/>
  <c r="G4006" i="8" a="1"/>
  <c r="G4006" i="8" s="1"/>
  <c r="I4006" i="8" s="1" a="1"/>
  <c r="I4006" i="8" s="1"/>
  <c r="K4006" i="8" s="1"/>
  <c r="H4006" i="8" a="1"/>
  <c r="H4006" i="8" s="1"/>
  <c r="M4006" i="8" s="1"/>
  <c r="J4006" i="8" a="1"/>
  <c r="J4006" i="8" s="1"/>
  <c r="N4006" i="8" s="1"/>
  <c r="G4007" i="8" a="1"/>
  <c r="G4007" i="8" s="1"/>
  <c r="H4007" i="8" a="1"/>
  <c r="H4007" i="8"/>
  <c r="J4007" i="8" a="1"/>
  <c r="J4007" i="8"/>
  <c r="N4007" i="8" s="1"/>
  <c r="G4008" i="8" a="1"/>
  <c r="G4008" i="8" s="1"/>
  <c r="H4008" i="8" a="1"/>
  <c r="H4008" i="8"/>
  <c r="M4008" i="8" s="1"/>
  <c r="J4008" i="8" a="1"/>
  <c r="J4008" i="8" s="1"/>
  <c r="N4008" i="8"/>
  <c r="G4009" i="8" a="1"/>
  <c r="G4009" i="8" s="1"/>
  <c r="H4009" i="8" a="1"/>
  <c r="H4009" i="8" s="1"/>
  <c r="M4009" i="8" s="1"/>
  <c r="J4009" i="8" a="1"/>
  <c r="J4009" i="8" s="1"/>
  <c r="N4009" i="8" s="1"/>
  <c r="G4010" i="8" a="1"/>
  <c r="G4010" i="8" s="1"/>
  <c r="I4010" i="8" s="1" a="1"/>
  <c r="I4010" i="8" s="1"/>
  <c r="K4010" i="8" s="1"/>
  <c r="H4010" i="8" a="1"/>
  <c r="H4010" i="8" s="1"/>
  <c r="M4010" i="8" s="1"/>
  <c r="J4010" i="8" a="1"/>
  <c r="J4010" i="8" s="1"/>
  <c r="N4010" i="8" s="1"/>
  <c r="G4011" i="8" a="1"/>
  <c r="G4011" i="8" s="1"/>
  <c r="L4011" i="8" s="1"/>
  <c r="H4011" i="8" a="1"/>
  <c r="H4011" i="8" s="1"/>
  <c r="J4011" i="8" a="1"/>
  <c r="J4011" i="8" s="1"/>
  <c r="N4011" i="8" s="1"/>
  <c r="G4012" i="8" a="1"/>
  <c r="G4012" i="8" s="1"/>
  <c r="L4012" i="8" s="1"/>
  <c r="H4012" i="8" a="1"/>
  <c r="H4012" i="8" s="1"/>
  <c r="J4012" i="8" a="1"/>
  <c r="J4012" i="8" s="1"/>
  <c r="N4012" i="8" s="1"/>
  <c r="G4013" i="8" a="1"/>
  <c r="G4013" i="8" s="1"/>
  <c r="I4013" i="8" s="1" a="1"/>
  <c r="I4013" i="8" s="1"/>
  <c r="K4013" i="8" s="1"/>
  <c r="H4013" i="8" a="1"/>
  <c r="H4013" i="8" s="1"/>
  <c r="M4013" i="8" s="1"/>
  <c r="J4013" i="8" a="1"/>
  <c r="J4013" i="8"/>
  <c r="L4013" i="8"/>
  <c r="N4013" i="8"/>
  <c r="G4014" i="8" a="1"/>
  <c r="G4014" i="8" s="1"/>
  <c r="L4014" i="8" s="1"/>
  <c r="H4014" i="8" a="1"/>
  <c r="H4014" i="8" s="1"/>
  <c r="I4014" i="8" a="1"/>
  <c r="I4014" i="8" s="1"/>
  <c r="K4014" i="8" s="1"/>
  <c r="J4014" i="8" a="1"/>
  <c r="J4014" i="8" s="1"/>
  <c r="N4014" i="8" s="1"/>
  <c r="G4015" i="8" a="1"/>
  <c r="G4015" i="8"/>
  <c r="L4015" i="8" s="1"/>
  <c r="H4015" i="8" a="1"/>
  <c r="H4015" i="8"/>
  <c r="M4015" i="8" s="1"/>
  <c r="I4015" i="8" a="1"/>
  <c r="I4015" i="8" s="1"/>
  <c r="K4015" i="8" s="1"/>
  <c r="J4015" i="8" a="1"/>
  <c r="J4015" i="8" s="1"/>
  <c r="N4015" i="8" s="1"/>
  <c r="G4016" i="8" a="1"/>
  <c r="G4016" i="8" s="1"/>
  <c r="H4016" i="8" a="1"/>
  <c r="H4016" i="8"/>
  <c r="J4016" i="8" a="1"/>
  <c r="J4016" i="8" s="1"/>
  <c r="N4016" i="8" s="1"/>
  <c r="G4017" i="8" a="1"/>
  <c r="G4017" i="8" s="1"/>
  <c r="I4017" i="8" s="1" a="1"/>
  <c r="I4017" i="8" s="1"/>
  <c r="K4017" i="8" s="1"/>
  <c r="H4017" i="8" a="1"/>
  <c r="H4017" i="8" s="1"/>
  <c r="J4017" i="8" a="1"/>
  <c r="J4017" i="8" s="1"/>
  <c r="N4017" i="8" s="1"/>
  <c r="G4018" i="8" a="1"/>
  <c r="G4018" i="8" s="1"/>
  <c r="I4018" i="8" s="1" a="1"/>
  <c r="I4018" i="8" s="1"/>
  <c r="K4018" i="8" s="1"/>
  <c r="H4018" i="8" a="1"/>
  <c r="H4018" i="8" s="1"/>
  <c r="J4018" i="8" a="1"/>
  <c r="J4018" i="8" s="1"/>
  <c r="N4018" i="8" s="1"/>
  <c r="L4018" i="8"/>
  <c r="G4019" i="8" a="1"/>
  <c r="G4019" i="8" s="1"/>
  <c r="L4019" i="8" s="1"/>
  <c r="H4019" i="8" a="1"/>
  <c r="H4019" i="8"/>
  <c r="M4019" i="8" s="1"/>
  <c r="J4019" i="8" a="1"/>
  <c r="J4019" i="8" s="1"/>
  <c r="N4019" i="8" s="1"/>
  <c r="G4020" i="8" a="1"/>
  <c r="G4020" i="8" s="1"/>
  <c r="H4020" i="8" a="1"/>
  <c r="H4020" i="8" s="1"/>
  <c r="J4020" i="8" a="1"/>
  <c r="J4020" i="8" s="1"/>
  <c r="N4020" i="8"/>
  <c r="G4021" i="8" a="1"/>
  <c r="G4021" i="8" s="1"/>
  <c r="I4021" i="8" s="1" a="1"/>
  <c r="I4021" i="8" s="1"/>
  <c r="K4021" i="8" s="1"/>
  <c r="H4021" i="8" a="1"/>
  <c r="H4021" i="8"/>
  <c r="M4021" i="8" s="1"/>
  <c r="J4021" i="8" a="1"/>
  <c r="J4021" i="8"/>
  <c r="N4021" i="8" s="1"/>
  <c r="G4022" i="8" a="1"/>
  <c r="G4022" i="8" s="1"/>
  <c r="L4022" i="8" s="1"/>
  <c r="H4022" i="8" a="1"/>
  <c r="H4022" i="8" s="1"/>
  <c r="J4022" i="8" a="1"/>
  <c r="J4022" i="8"/>
  <c r="N4022" i="8" s="1"/>
  <c r="G4023" i="8" a="1"/>
  <c r="G4023" i="8" s="1"/>
  <c r="L4023" i="8" s="1"/>
  <c r="H4023" i="8" a="1"/>
  <c r="H4023" i="8" s="1"/>
  <c r="J4023" i="8" a="1"/>
  <c r="J4023" i="8" s="1"/>
  <c r="N4023" i="8"/>
  <c r="G4024" i="8" a="1"/>
  <c r="G4024" i="8" s="1"/>
  <c r="I4024" i="8" s="1" a="1"/>
  <c r="I4024" i="8" s="1"/>
  <c r="K4024" i="8" s="1"/>
  <c r="H4024" i="8" a="1"/>
  <c r="H4024" i="8" s="1"/>
  <c r="M4024" i="8" s="1"/>
  <c r="J4024" i="8" a="1"/>
  <c r="J4024" i="8"/>
  <c r="N4024" i="8"/>
  <c r="G4025" i="8" a="1"/>
  <c r="G4025" i="8" s="1"/>
  <c r="H4025" i="8" a="1"/>
  <c r="H4025" i="8" s="1"/>
  <c r="M4025" i="8" s="1"/>
  <c r="J4025" i="8" a="1"/>
  <c r="J4025" i="8" s="1"/>
  <c r="N4025" i="8" s="1"/>
  <c r="G4026" i="8" a="1"/>
  <c r="G4026" i="8" s="1"/>
  <c r="H4026" i="8" a="1"/>
  <c r="H4026" i="8"/>
  <c r="M4026" i="8" s="1"/>
  <c r="J4026" i="8" a="1"/>
  <c r="J4026" i="8" s="1"/>
  <c r="N4026" i="8" s="1"/>
  <c r="G4027" i="8" a="1"/>
  <c r="G4027" i="8" s="1"/>
  <c r="H4027" i="8" a="1"/>
  <c r="H4027" i="8" s="1"/>
  <c r="J4027" i="8" a="1"/>
  <c r="J4027" i="8"/>
  <c r="N4027" i="8" s="1"/>
  <c r="G4028" i="8" a="1"/>
  <c r="G4028" i="8" s="1"/>
  <c r="H4028" i="8" a="1"/>
  <c r="H4028" i="8" s="1"/>
  <c r="M4028" i="8" s="1"/>
  <c r="J4028" i="8" a="1"/>
  <c r="J4028" i="8"/>
  <c r="N4028" i="8" s="1"/>
  <c r="G4029" i="8" a="1"/>
  <c r="G4029" i="8"/>
  <c r="L4029" i="8" s="1"/>
  <c r="H4029" i="8" a="1"/>
  <c r="H4029" i="8" s="1"/>
  <c r="M4029" i="8" s="1"/>
  <c r="I4029" i="8" a="1"/>
  <c r="I4029" i="8" s="1"/>
  <c r="K4029" i="8" s="1"/>
  <c r="J4029" i="8" a="1"/>
  <c r="J4029" i="8" s="1"/>
  <c r="N4029" i="8" s="1"/>
  <c r="G4030" i="8" a="1"/>
  <c r="G4030" i="8" s="1"/>
  <c r="H4030" i="8" a="1"/>
  <c r="H4030" i="8" s="1"/>
  <c r="J4030" i="8" a="1"/>
  <c r="J4030" i="8"/>
  <c r="N4030" i="8" s="1"/>
  <c r="G4031" i="8" a="1"/>
  <c r="G4031" i="8" s="1"/>
  <c r="H4031" i="8" a="1"/>
  <c r="H4031" i="8" s="1"/>
  <c r="J4031" i="8" a="1"/>
  <c r="J4031" i="8" s="1"/>
  <c r="N4031" i="8" s="1"/>
  <c r="G4032" i="8" a="1"/>
  <c r="G4032" i="8" s="1"/>
  <c r="H4032" i="8" a="1"/>
  <c r="H4032" i="8" s="1"/>
  <c r="M4032" i="8" s="1"/>
  <c r="J4032" i="8" a="1"/>
  <c r="J4032" i="8"/>
  <c r="N4032" i="8"/>
  <c r="G4033" i="8" a="1"/>
  <c r="G4033" i="8" s="1"/>
  <c r="L4033" i="8" s="1"/>
  <c r="H4033" i="8" a="1"/>
  <c r="H4033" i="8" s="1"/>
  <c r="I4033" i="8" a="1"/>
  <c r="I4033" i="8" s="1"/>
  <c r="K4033" i="8" s="1"/>
  <c r="J4033" i="8" a="1"/>
  <c r="J4033" i="8" s="1"/>
  <c r="N4033" i="8" s="1"/>
  <c r="G4034" i="8" a="1"/>
  <c r="G4034" i="8" s="1"/>
  <c r="H4034" i="8" a="1"/>
  <c r="H4034" i="8" s="1"/>
  <c r="J4034" i="8" a="1"/>
  <c r="J4034" i="8" s="1"/>
  <c r="N4034" i="8"/>
  <c r="G4035" i="8" a="1"/>
  <c r="G4035" i="8" s="1"/>
  <c r="H4035" i="8" a="1"/>
  <c r="H4035" i="8"/>
  <c r="J4035" i="8" a="1"/>
  <c r="J4035" i="8"/>
  <c r="N4035" i="8" s="1"/>
  <c r="G4036" i="8" a="1"/>
  <c r="G4036" i="8" s="1"/>
  <c r="L4036" i="8" s="1"/>
  <c r="H4036" i="8" a="1"/>
  <c r="H4036" i="8" s="1"/>
  <c r="O4036" i="8" s="1" a="1"/>
  <c r="O4036" i="8" s="1"/>
  <c r="J4036" i="8" a="1"/>
  <c r="J4036" i="8" s="1"/>
  <c r="N4036" i="8" s="1"/>
  <c r="M4036" i="8"/>
  <c r="G4037" i="8" a="1"/>
  <c r="G4037" i="8" s="1"/>
  <c r="L4037" i="8" s="1"/>
  <c r="H4037" i="8" a="1"/>
  <c r="H4037" i="8" s="1"/>
  <c r="I4037" i="8" a="1"/>
  <c r="I4037" i="8" s="1"/>
  <c r="K4037" i="8" s="1"/>
  <c r="J4037" i="8" a="1"/>
  <c r="J4037" i="8" s="1"/>
  <c r="N4037" i="8" s="1"/>
  <c r="G4038" i="8" a="1"/>
  <c r="G4038" i="8" s="1"/>
  <c r="H4038" i="8" a="1"/>
  <c r="H4038" i="8" s="1"/>
  <c r="O4038" i="8" s="1" a="1"/>
  <c r="O4038" i="8" s="1"/>
  <c r="J4038" i="8" a="1"/>
  <c r="J4038" i="8" s="1"/>
  <c r="N4038" i="8" s="1"/>
  <c r="M4038" i="8"/>
  <c r="G4039" i="8" a="1"/>
  <c r="G4039" i="8" s="1"/>
  <c r="I4039" i="8" s="1" a="1"/>
  <c r="I4039" i="8" s="1"/>
  <c r="K4039" i="8" s="1"/>
  <c r="H4039" i="8" a="1"/>
  <c r="H4039" i="8" s="1"/>
  <c r="M4039" i="8" s="1"/>
  <c r="J4039" i="8" a="1"/>
  <c r="J4039" i="8" s="1"/>
  <c r="N4039" i="8" s="1"/>
  <c r="G4040" i="8" a="1"/>
  <c r="G4040" i="8"/>
  <c r="H4040" i="8" a="1"/>
  <c r="H4040" i="8"/>
  <c r="O4040" i="8" s="1" a="1"/>
  <c r="O4040" i="8" s="1"/>
  <c r="J4040" i="8" a="1"/>
  <c r="J4040" i="8" s="1"/>
  <c r="N4040" i="8" s="1"/>
  <c r="G4041" i="8" a="1"/>
  <c r="G4041" i="8" s="1"/>
  <c r="L4041" i="8" s="1"/>
  <c r="H4041" i="8" a="1"/>
  <c r="H4041" i="8" s="1"/>
  <c r="J4041" i="8" a="1"/>
  <c r="J4041" i="8" s="1"/>
  <c r="N4041" i="8" s="1"/>
  <c r="G4042" i="8" a="1"/>
  <c r="G4042" i="8" s="1"/>
  <c r="I4042" i="8" s="1" a="1"/>
  <c r="I4042" i="8" s="1"/>
  <c r="K4042" i="8" s="1"/>
  <c r="H4042" i="8" a="1"/>
  <c r="H4042" i="8" s="1"/>
  <c r="J4042" i="8" a="1"/>
  <c r="J4042" i="8" s="1"/>
  <c r="N4042" i="8"/>
  <c r="G4043" i="8" a="1"/>
  <c r="G4043" i="8" s="1"/>
  <c r="I4043" i="8" s="1" a="1"/>
  <c r="I4043" i="8" s="1"/>
  <c r="K4043" i="8" s="1"/>
  <c r="H4043" i="8" a="1"/>
  <c r="H4043" i="8" s="1"/>
  <c r="O4043" i="8" s="1" a="1"/>
  <c r="O4043" i="8" s="1"/>
  <c r="J4043" i="8" a="1"/>
  <c r="J4043" i="8" s="1"/>
  <c r="N4043" i="8" s="1"/>
  <c r="G4044" i="8" a="1"/>
  <c r="G4044" i="8" s="1"/>
  <c r="I4044" i="8" s="1" a="1"/>
  <c r="I4044" i="8" s="1"/>
  <c r="K4044" i="8" s="1"/>
  <c r="H4044" i="8" a="1"/>
  <c r="H4044" i="8"/>
  <c r="J4044" i="8" a="1"/>
  <c r="J4044" i="8" s="1"/>
  <c r="N4044" i="8" s="1"/>
  <c r="G4045" i="8" a="1"/>
  <c r="G4045" i="8"/>
  <c r="L4045" i="8" s="1"/>
  <c r="H4045" i="8" a="1"/>
  <c r="H4045" i="8"/>
  <c r="J4045" i="8" a="1"/>
  <c r="J4045" i="8" s="1"/>
  <c r="N4045" i="8" s="1"/>
  <c r="G4046" i="8" a="1"/>
  <c r="G4046" i="8"/>
  <c r="I4046" i="8" s="1" a="1"/>
  <c r="I4046" i="8" s="1"/>
  <c r="K4046" i="8" s="1"/>
  <c r="H4046" i="8" a="1"/>
  <c r="H4046" i="8"/>
  <c r="J4046" i="8" a="1"/>
  <c r="J4046" i="8" s="1"/>
  <c r="N4046" i="8" s="1"/>
  <c r="G4047" i="8" a="1"/>
  <c r="G4047" i="8" s="1"/>
  <c r="I4047" i="8" s="1" a="1"/>
  <c r="I4047" i="8" s="1"/>
  <c r="K4047" i="8" s="1"/>
  <c r="H4047" i="8" a="1"/>
  <c r="H4047" i="8" s="1"/>
  <c r="O4047" i="8" s="1" a="1"/>
  <c r="O4047" i="8" s="1"/>
  <c r="J4047" i="8" a="1"/>
  <c r="J4047" i="8" s="1"/>
  <c r="N4047" i="8" s="1"/>
  <c r="M4047" i="8"/>
  <c r="G4048" i="8" a="1"/>
  <c r="G4048" i="8" s="1"/>
  <c r="L4048" i="8" s="1"/>
  <c r="H4048" i="8" a="1"/>
  <c r="H4048" i="8" s="1"/>
  <c r="J4048" i="8" a="1"/>
  <c r="J4048" i="8" s="1"/>
  <c r="N4048" i="8" s="1"/>
  <c r="G4049" i="8" a="1"/>
  <c r="G4049" i="8"/>
  <c r="I4049" i="8" s="1" a="1"/>
  <c r="I4049" i="8" s="1"/>
  <c r="K4049" i="8" s="1"/>
  <c r="H4049" i="8" a="1"/>
  <c r="H4049" i="8" s="1"/>
  <c r="J4049" i="8" a="1"/>
  <c r="J4049" i="8"/>
  <c r="N4049" i="8"/>
  <c r="G4050" i="8" a="1"/>
  <c r="G4050" i="8"/>
  <c r="I4050" i="8" s="1" a="1"/>
  <c r="I4050" i="8" s="1"/>
  <c r="H4050" i="8" a="1"/>
  <c r="H4050" i="8" s="1"/>
  <c r="J4050" i="8" a="1"/>
  <c r="J4050" i="8" s="1"/>
  <c r="N4050" i="8" s="1"/>
  <c r="K4050" i="8"/>
  <c r="L4050" i="8"/>
  <c r="M4050" i="8"/>
  <c r="O4050" i="8" a="1"/>
  <c r="O4050" i="8" s="1"/>
  <c r="G4051" i="8" a="1"/>
  <c r="G4051" i="8" s="1"/>
  <c r="I4051" i="8" s="1" a="1"/>
  <c r="I4051" i="8" s="1"/>
  <c r="K4051" i="8" s="1"/>
  <c r="H4051" i="8" a="1"/>
  <c r="H4051" i="8"/>
  <c r="O4051" i="8" s="1" a="1"/>
  <c r="O4051" i="8" s="1"/>
  <c r="J4051" i="8" a="1"/>
  <c r="J4051" i="8" s="1"/>
  <c r="N4051" i="8" s="1"/>
  <c r="M4051" i="8"/>
  <c r="G4052" i="8" a="1"/>
  <c r="G4052" i="8" s="1"/>
  <c r="H4052" i="8" a="1"/>
  <c r="H4052" i="8" s="1"/>
  <c r="J4052" i="8" a="1"/>
  <c r="J4052" i="8" s="1"/>
  <c r="N4052" i="8" s="1"/>
  <c r="G4053" i="8" a="1"/>
  <c r="G4053" i="8" s="1"/>
  <c r="L4053" i="8" s="1"/>
  <c r="H4053" i="8" a="1"/>
  <c r="H4053" i="8" s="1"/>
  <c r="M4053" i="8" s="1"/>
  <c r="I4053" i="8" a="1"/>
  <c r="I4053" i="8" s="1"/>
  <c r="K4053" i="8" s="1"/>
  <c r="J4053" i="8" a="1"/>
  <c r="J4053" i="8" s="1"/>
  <c r="N4053" i="8" s="1"/>
  <c r="O4053" i="8" a="1"/>
  <c r="O4053" i="8" s="1"/>
  <c r="G4054" i="8" a="1"/>
  <c r="G4054" i="8" s="1"/>
  <c r="H4054" i="8" a="1"/>
  <c r="H4054" i="8"/>
  <c r="J4054" i="8" a="1"/>
  <c r="J4054" i="8" s="1"/>
  <c r="N4054" i="8" s="1"/>
  <c r="M4054" i="8"/>
  <c r="O4054" i="8" a="1"/>
  <c r="O4054" i="8" s="1"/>
  <c r="G4055" i="8" a="1"/>
  <c r="G4055" i="8" s="1"/>
  <c r="I4055" i="8" s="1" a="1"/>
  <c r="H4055" i="8" a="1"/>
  <c r="H4055" i="8" s="1"/>
  <c r="I4055" i="8"/>
  <c r="K4055" i="8" s="1"/>
  <c r="J4055" i="8" a="1"/>
  <c r="J4055" i="8" s="1"/>
  <c r="N4055" i="8" s="1"/>
  <c r="L4055" i="8"/>
  <c r="G4056" i="8" a="1"/>
  <c r="G4056" i="8" s="1"/>
  <c r="H4056" i="8" a="1"/>
  <c r="H4056" i="8"/>
  <c r="M4056" i="8" s="1"/>
  <c r="J4056" i="8" a="1"/>
  <c r="J4056" i="8" s="1"/>
  <c r="N4056" i="8" s="1"/>
  <c r="O4056" i="8" a="1"/>
  <c r="O4056" i="8" s="1"/>
  <c r="G4057" i="8" a="1"/>
  <c r="G4057" i="8" s="1"/>
  <c r="H4057" i="8" a="1"/>
  <c r="H4057" i="8"/>
  <c r="O4057" i="8" s="1" a="1"/>
  <c r="O4057" i="8" s="1"/>
  <c r="J4057" i="8" a="1"/>
  <c r="J4057" i="8" s="1"/>
  <c r="N4057" i="8" s="1"/>
  <c r="G4058" i="8" a="1"/>
  <c r="G4058" i="8" s="1"/>
  <c r="I4058" i="8" s="1" a="1"/>
  <c r="I4058" i="8" s="1"/>
  <c r="K4058" i="8" s="1"/>
  <c r="H4058" i="8" a="1"/>
  <c r="H4058" i="8" s="1"/>
  <c r="J4058" i="8" a="1"/>
  <c r="J4058" i="8" s="1"/>
  <c r="N4058" i="8" s="1"/>
  <c r="L4058" i="8"/>
  <c r="G4059" i="8" a="1"/>
  <c r="G4059" i="8"/>
  <c r="L4059" i="8" s="1"/>
  <c r="H4059" i="8" a="1"/>
  <c r="H4059" i="8"/>
  <c r="I4059" i="8" a="1"/>
  <c r="I4059" i="8" s="1"/>
  <c r="K4059" i="8" s="1"/>
  <c r="J4059" i="8" a="1"/>
  <c r="J4059" i="8" s="1"/>
  <c r="N4059" i="8" s="1"/>
  <c r="G4060" i="8" a="1"/>
  <c r="G4060" i="8" s="1"/>
  <c r="H4060" i="8" a="1"/>
  <c r="H4060" i="8" s="1"/>
  <c r="J4060" i="8" a="1"/>
  <c r="J4060" i="8"/>
  <c r="N4060" i="8" s="1"/>
  <c r="G4061" i="8" a="1"/>
  <c r="G4061" i="8" s="1"/>
  <c r="I4061" i="8" s="1" a="1"/>
  <c r="I4061" i="8" s="1"/>
  <c r="K4061" i="8" s="1"/>
  <c r="H4061" i="8" a="1"/>
  <c r="H4061" i="8" s="1"/>
  <c r="J4061" i="8" a="1"/>
  <c r="J4061" i="8" s="1"/>
  <c r="N4061" i="8" s="1"/>
  <c r="D3" i="8" a="1"/>
  <c r="D3" i="8" s="1"/>
  <c r="E3" i="8" a="1"/>
  <c r="E3" i="8" s="1"/>
  <c r="D4" i="8" a="1"/>
  <c r="D4" i="8" s="1"/>
  <c r="E4" i="8" a="1"/>
  <c r="E4" i="8" s="1"/>
  <c r="D5" i="8" a="1"/>
  <c r="D5" i="8" s="1"/>
  <c r="E5" i="8" a="1"/>
  <c r="E5" i="8" s="1"/>
  <c r="D6" i="8" a="1"/>
  <c r="D6" i="8"/>
  <c r="E6" i="8" a="1"/>
  <c r="E6" i="8"/>
  <c r="D7" i="8" a="1"/>
  <c r="D7" i="8" s="1"/>
  <c r="E7" i="8" a="1"/>
  <c r="E7" i="8" s="1"/>
  <c r="D8" i="8" a="1"/>
  <c r="D8" i="8"/>
  <c r="E8" i="8" a="1"/>
  <c r="E8" i="8" s="1"/>
  <c r="D9" i="8" a="1"/>
  <c r="D9" i="8"/>
  <c r="E9" i="8" a="1"/>
  <c r="E9" i="8"/>
  <c r="D10" i="8" a="1"/>
  <c r="D10" i="8"/>
  <c r="E10" i="8" a="1"/>
  <c r="E10" i="8" s="1"/>
  <c r="D11" i="8" a="1"/>
  <c r="D11" i="8" s="1"/>
  <c r="E11" i="8" a="1"/>
  <c r="E11" i="8"/>
  <c r="D12" i="8" a="1"/>
  <c r="D12" i="8"/>
  <c r="E12" i="8" a="1"/>
  <c r="E12" i="8" s="1"/>
  <c r="D13" i="8" a="1"/>
  <c r="D13" i="8" s="1"/>
  <c r="E13" i="8" a="1"/>
  <c r="E13" i="8" s="1"/>
  <c r="D14" i="8" a="1"/>
  <c r="D14" i="8" s="1"/>
  <c r="E14" i="8" a="1"/>
  <c r="E14" i="8" s="1"/>
  <c r="D15" i="8" a="1"/>
  <c r="D15" i="8"/>
  <c r="E15" i="8" a="1"/>
  <c r="E15" i="8" s="1"/>
  <c r="D16" i="8" a="1"/>
  <c r="D16" i="8" s="1"/>
  <c r="E16" i="8" a="1"/>
  <c r="E16" i="8" s="1"/>
  <c r="D17" i="8" a="1"/>
  <c r="D17" i="8"/>
  <c r="E17" i="8" a="1"/>
  <c r="E17" i="8"/>
  <c r="D18" i="8" a="1"/>
  <c r="D18" i="8" s="1"/>
  <c r="E18" i="8" a="1"/>
  <c r="E18" i="8" s="1"/>
  <c r="D19" i="8" a="1"/>
  <c r="D19" i="8"/>
  <c r="E19" i="8" a="1"/>
  <c r="E19" i="8" s="1"/>
  <c r="D20" i="8" a="1"/>
  <c r="D20" i="8" s="1"/>
  <c r="E20" i="8" a="1"/>
  <c r="E20" i="8" s="1"/>
  <c r="D21" i="8" a="1"/>
  <c r="D21" i="8"/>
  <c r="E21" i="8" a="1"/>
  <c r="E21" i="8" s="1"/>
  <c r="D22" i="8" a="1"/>
  <c r="D22" i="8" s="1"/>
  <c r="E22" i="8" a="1"/>
  <c r="E22" i="8" s="1"/>
  <c r="D23" i="8" a="1"/>
  <c r="D23" i="8" s="1"/>
  <c r="E23" i="8" a="1"/>
  <c r="E23" i="8" s="1"/>
  <c r="D24" i="8" a="1"/>
  <c r="D24" i="8" s="1"/>
  <c r="E24" i="8" a="1"/>
  <c r="E24" i="8"/>
  <c r="D25" i="8" a="1"/>
  <c r="D25" i="8" s="1"/>
  <c r="E25" i="8" a="1"/>
  <c r="E25" i="8" s="1"/>
  <c r="D26" i="8" a="1"/>
  <c r="D26" i="8" s="1"/>
  <c r="E26" i="8" a="1"/>
  <c r="E26" i="8"/>
  <c r="D27" i="8" a="1"/>
  <c r="D27" i="8" s="1"/>
  <c r="E27" i="8" a="1"/>
  <c r="E27" i="8" s="1"/>
  <c r="D28" i="8" a="1"/>
  <c r="D28" i="8"/>
  <c r="E28" i="8" a="1"/>
  <c r="E28" i="8"/>
  <c r="D29" i="8" a="1"/>
  <c r="D29" i="8" s="1"/>
  <c r="E29" i="8" a="1"/>
  <c r="E29" i="8" s="1"/>
  <c r="D30" i="8" a="1"/>
  <c r="D30" i="8"/>
  <c r="E30" i="8" a="1"/>
  <c r="E30" i="8" s="1"/>
  <c r="D31" i="8" a="1"/>
  <c r="D31" i="8" s="1"/>
  <c r="E31" i="8" a="1"/>
  <c r="E31" i="8"/>
  <c r="D32" i="8" a="1"/>
  <c r="D32" i="8" s="1"/>
  <c r="E32" i="8" a="1"/>
  <c r="E32" i="8" s="1"/>
  <c r="D33" i="8" a="1"/>
  <c r="D33" i="8" s="1"/>
  <c r="E33" i="8" a="1"/>
  <c r="E33" i="8" s="1"/>
  <c r="D34" i="8" a="1"/>
  <c r="D34" i="8"/>
  <c r="E34" i="8" a="1"/>
  <c r="E34" i="8" s="1"/>
  <c r="D35" i="8" a="1"/>
  <c r="D35" i="8" s="1"/>
  <c r="E35" i="8" a="1"/>
  <c r="E35" i="8" s="1"/>
  <c r="D36" i="8" a="1"/>
  <c r="D36" i="8"/>
  <c r="E36" i="8" a="1"/>
  <c r="E36" i="8" s="1"/>
  <c r="D37" i="8" a="1"/>
  <c r="D37" i="8" s="1"/>
  <c r="E37" i="8" a="1"/>
  <c r="E37" i="8"/>
  <c r="D38" i="8" a="1"/>
  <c r="D38" i="8" s="1"/>
  <c r="E38" i="8" a="1"/>
  <c r="E38" i="8" s="1"/>
  <c r="D39" i="8" a="1"/>
  <c r="D39" i="8"/>
  <c r="E39" i="8" a="1"/>
  <c r="E39" i="8"/>
  <c r="D40" i="8" a="1"/>
  <c r="D40" i="8" s="1"/>
  <c r="E40" i="8" a="1"/>
  <c r="E40" i="8" s="1"/>
  <c r="D41" i="8" a="1"/>
  <c r="D41" i="8" s="1"/>
  <c r="E41" i="8" a="1"/>
  <c r="E41" i="8" s="1"/>
  <c r="D42" i="8" a="1"/>
  <c r="D42" i="8" s="1"/>
  <c r="E42" i="8" a="1"/>
  <c r="E42" i="8"/>
  <c r="D43" i="8" a="1"/>
  <c r="D43" i="8"/>
  <c r="E43" i="8" a="1"/>
  <c r="E43" i="8"/>
  <c r="D44" i="8" a="1"/>
  <c r="D44" i="8" s="1"/>
  <c r="E44" i="8" a="1"/>
  <c r="E44" i="8" s="1"/>
  <c r="D45" i="8" a="1"/>
  <c r="D45" i="8"/>
  <c r="E45" i="8" a="1"/>
  <c r="E45" i="8" s="1"/>
  <c r="D46" i="8" a="1"/>
  <c r="D46" i="8" s="1"/>
  <c r="E46" i="8" a="1"/>
  <c r="E46" i="8" s="1"/>
  <c r="D47" i="8" a="1"/>
  <c r="D47" i="8"/>
  <c r="E47" i="8" a="1"/>
  <c r="E47" i="8" s="1"/>
  <c r="D48" i="8" a="1"/>
  <c r="D48" i="8" s="1"/>
  <c r="E48" i="8" a="1"/>
  <c r="E48" i="8"/>
  <c r="D49" i="8" a="1"/>
  <c r="D49" i="8"/>
  <c r="E49" i="8" a="1"/>
  <c r="E49" i="8" s="1"/>
  <c r="D50" i="8" a="1"/>
  <c r="D50" i="8" s="1"/>
  <c r="E50" i="8" a="1"/>
  <c r="E50" i="8"/>
  <c r="D51" i="8" a="1"/>
  <c r="D51" i="8" s="1"/>
  <c r="E51" i="8" a="1"/>
  <c r="E51" i="8" s="1"/>
  <c r="D52" i="8" a="1"/>
  <c r="D52" i="8" s="1"/>
  <c r="E52" i="8" a="1"/>
  <c r="E52" i="8"/>
  <c r="D53" i="8" a="1"/>
  <c r="D53" i="8" s="1"/>
  <c r="E53" i="8" a="1"/>
  <c r="E53" i="8" s="1"/>
  <c r="D54" i="8" a="1"/>
  <c r="D54" i="8"/>
  <c r="E54" i="8" a="1"/>
  <c r="E54" i="8"/>
  <c r="D55" i="8" a="1"/>
  <c r="D55" i="8" s="1"/>
  <c r="E55" i="8" a="1"/>
  <c r="E55" i="8"/>
  <c r="D56" i="8" a="1"/>
  <c r="D56" i="8"/>
  <c r="E56" i="8" a="1"/>
  <c r="E56" i="8" s="1"/>
  <c r="D57" i="8" a="1"/>
  <c r="D57" i="8" s="1"/>
  <c r="E57" i="8" a="1"/>
  <c r="E57" i="8" s="1"/>
  <c r="D58" i="8" a="1"/>
  <c r="D58" i="8" s="1"/>
  <c r="E58" i="8" a="1"/>
  <c r="E58" i="8" s="1"/>
  <c r="D59" i="8" a="1"/>
  <c r="D59" i="8" s="1"/>
  <c r="E59" i="8" a="1"/>
  <c r="E59" i="8"/>
  <c r="D60" i="8" a="1"/>
  <c r="D60" i="8"/>
  <c r="E60" i="8" a="1"/>
  <c r="E60" i="8" s="1"/>
  <c r="D61" i="8" a="1"/>
  <c r="D61" i="8" s="1"/>
  <c r="E61" i="8" a="1"/>
  <c r="E61" i="8"/>
  <c r="D62" i="8" a="1"/>
  <c r="D62" i="8" s="1"/>
  <c r="E62" i="8" a="1"/>
  <c r="E62" i="8" s="1"/>
  <c r="D63" i="8" a="1"/>
  <c r="D63" i="8" s="1"/>
  <c r="E63" i="8" a="1"/>
  <c r="E63" i="8" s="1"/>
  <c r="D64" i="8" a="1"/>
  <c r="D64" i="8" s="1"/>
  <c r="E64" i="8" a="1"/>
  <c r="E64" i="8" s="1"/>
  <c r="D65" i="8" a="1"/>
  <c r="D65" i="8"/>
  <c r="E65" i="8" a="1"/>
  <c r="E65" i="8"/>
  <c r="D66" i="8" a="1"/>
  <c r="D66" i="8" s="1"/>
  <c r="E66" i="8" a="1"/>
  <c r="E66" i="8"/>
  <c r="D67" i="8" a="1"/>
  <c r="D67" i="8"/>
  <c r="E67" i="8" a="1"/>
  <c r="E67" i="8" s="1"/>
  <c r="D68" i="8" a="1"/>
  <c r="D68" i="8" s="1"/>
  <c r="E68" i="8" a="1"/>
  <c r="E68" i="8" s="1"/>
  <c r="D69" i="8" a="1"/>
  <c r="D69" i="8" s="1"/>
  <c r="E69" i="8" a="1"/>
  <c r="E69" i="8" s="1"/>
  <c r="D70" i="8" a="1"/>
  <c r="D70" i="8" s="1"/>
  <c r="E70" i="8" a="1"/>
  <c r="E70" i="8"/>
  <c r="D71" i="8" a="1"/>
  <c r="D71" i="8" s="1"/>
  <c r="E71" i="8" a="1"/>
  <c r="E71" i="8" s="1"/>
  <c r="D72" i="8" a="1"/>
  <c r="D72" i="8"/>
  <c r="E72" i="8" a="1"/>
  <c r="E72" i="8"/>
  <c r="D73" i="8" a="1"/>
  <c r="D73" i="8" s="1"/>
  <c r="E73" i="8" a="1"/>
  <c r="E73" i="8" s="1"/>
  <c r="D74" i="8" a="1"/>
  <c r="D74" i="8" s="1"/>
  <c r="E74" i="8" a="1"/>
  <c r="E74" i="8" s="1"/>
  <c r="D75" i="8" a="1"/>
  <c r="D75" i="8" s="1"/>
  <c r="E75" i="8" a="1"/>
  <c r="E75" i="8"/>
  <c r="D76" i="8" a="1"/>
  <c r="D76" i="8"/>
  <c r="E76" i="8" a="1"/>
  <c r="E76" i="8"/>
  <c r="D77" i="8" a="1"/>
  <c r="D77" i="8" s="1"/>
  <c r="E77" i="8" a="1"/>
  <c r="E77" i="8"/>
  <c r="D78" i="8" a="1"/>
  <c r="D78" i="8"/>
  <c r="E78" i="8" a="1"/>
  <c r="E78" i="8" s="1"/>
  <c r="D79" i="8" a="1"/>
  <c r="D79" i="8" s="1"/>
  <c r="E79" i="8" a="1"/>
  <c r="E79" i="8" s="1"/>
  <c r="D80" i="8" a="1"/>
  <c r="D80" i="8" s="1"/>
  <c r="E80" i="8" a="1"/>
  <c r="E80" i="8" s="1"/>
  <c r="D81" i="8" a="1"/>
  <c r="D81" i="8" s="1"/>
  <c r="E81" i="8" a="1"/>
  <c r="E81" i="8"/>
  <c r="D82" i="8" a="1"/>
  <c r="D82" i="8"/>
  <c r="E82" i="8" a="1"/>
  <c r="E82" i="8" s="1"/>
  <c r="D83" i="8" a="1"/>
  <c r="D83" i="8" s="1"/>
  <c r="E83" i="8" a="1"/>
  <c r="E83" i="8" s="1"/>
  <c r="D84" i="8" a="1"/>
  <c r="D84" i="8" s="1"/>
  <c r="E84" i="8" a="1"/>
  <c r="E84" i="8" s="1"/>
  <c r="D85" i="8" a="1"/>
  <c r="D85" i="8" s="1"/>
  <c r="E85" i="8" a="1"/>
  <c r="E85" i="8" s="1"/>
  <c r="D86" i="8" a="1"/>
  <c r="D86" i="8" s="1"/>
  <c r="E86" i="8" a="1"/>
  <c r="E86" i="8"/>
  <c r="D87" i="8" a="1"/>
  <c r="D87" i="8"/>
  <c r="E87" i="8" a="1"/>
  <c r="E87" i="8" s="1"/>
  <c r="D88" i="8" a="1"/>
  <c r="D88" i="8" s="1"/>
  <c r="E88" i="8" a="1"/>
  <c r="E88" i="8" s="1"/>
  <c r="D89" i="8" a="1"/>
  <c r="D89" i="8" s="1"/>
  <c r="E89" i="8" a="1"/>
  <c r="E89" i="8" s="1"/>
  <c r="D90" i="8" a="1"/>
  <c r="D90" i="8" s="1"/>
  <c r="E90" i="8" a="1"/>
  <c r="E90" i="8" s="1"/>
  <c r="D91" i="8" a="1"/>
  <c r="D91" i="8" s="1"/>
  <c r="E91" i="8" a="1"/>
  <c r="E91" i="8" s="1"/>
  <c r="D92" i="8" a="1"/>
  <c r="D92" i="8"/>
  <c r="E92" i="8" a="1"/>
  <c r="E92" i="8" s="1"/>
  <c r="D93" i="8" a="1"/>
  <c r="D93" i="8" s="1"/>
  <c r="E93" i="8" a="1"/>
  <c r="E93" i="8" s="1"/>
  <c r="D94" i="8" a="1"/>
  <c r="D94" i="8" s="1"/>
  <c r="E94" i="8" a="1"/>
  <c r="E94" i="8" s="1"/>
  <c r="D95" i="8" a="1"/>
  <c r="D95" i="8" s="1"/>
  <c r="E95" i="8" a="1"/>
  <c r="E95" i="8" s="1"/>
  <c r="D96" i="8" a="1"/>
  <c r="D96" i="8" s="1"/>
  <c r="E96" i="8" a="1"/>
  <c r="E96" i="8" s="1"/>
  <c r="D97" i="8" a="1"/>
  <c r="D97" i="8" s="1"/>
  <c r="E97" i="8" a="1"/>
  <c r="E97" i="8" s="1"/>
  <c r="D98" i="8" a="1"/>
  <c r="D98" i="8"/>
  <c r="E98" i="8" a="1"/>
  <c r="E98" i="8" s="1"/>
  <c r="D99" i="8" a="1"/>
  <c r="D99" i="8" s="1"/>
  <c r="E99" i="8" a="1"/>
  <c r="E99" i="8" s="1"/>
  <c r="D100" i="8" a="1"/>
  <c r="D100" i="8"/>
  <c r="E100" i="8" a="1"/>
  <c r="E100" i="8" s="1"/>
  <c r="D101" i="8" a="1"/>
  <c r="D101" i="8" s="1"/>
  <c r="E101" i="8" a="1"/>
  <c r="E101" i="8" s="1"/>
  <c r="D102" i="8" a="1"/>
  <c r="D102" i="8" s="1"/>
  <c r="E102" i="8" a="1"/>
  <c r="E102" i="8" s="1"/>
  <c r="D103" i="8" a="1"/>
  <c r="D103" i="8" s="1"/>
  <c r="E103" i="8" a="1"/>
  <c r="E103" i="8"/>
  <c r="D104" i="8" a="1"/>
  <c r="D104" i="8"/>
  <c r="E104" i="8" a="1"/>
  <c r="E104" i="8" s="1"/>
  <c r="D105" i="8" a="1"/>
  <c r="D105" i="8" s="1"/>
  <c r="E105" i="8" a="1"/>
  <c r="E105" i="8"/>
  <c r="D106" i="8" a="1"/>
  <c r="D106" i="8" s="1"/>
  <c r="E106" i="8" a="1"/>
  <c r="E106" i="8" s="1"/>
  <c r="D107" i="8" a="1"/>
  <c r="D107" i="8" s="1"/>
  <c r="E107" i="8" a="1"/>
  <c r="E107" i="8" s="1"/>
  <c r="D108" i="8" a="1"/>
  <c r="D108" i="8" s="1"/>
  <c r="E108" i="8" a="1"/>
  <c r="E108" i="8"/>
  <c r="D109" i="8" a="1"/>
  <c r="D109" i="8" s="1"/>
  <c r="E109" i="8" a="1"/>
  <c r="E109" i="8"/>
  <c r="D110" i="8" a="1"/>
  <c r="D110" i="8" s="1"/>
  <c r="E110" i="8" a="1"/>
  <c r="E110" i="8" s="1"/>
  <c r="D111" i="8" a="1"/>
  <c r="D111" i="8" s="1"/>
  <c r="E111" i="8" a="1"/>
  <c r="E111" i="8" s="1"/>
  <c r="D112" i="8" a="1"/>
  <c r="D112" i="8" s="1"/>
  <c r="E112" i="8" a="1"/>
  <c r="E112" i="8" s="1"/>
  <c r="D113" i="8" a="1"/>
  <c r="D113" i="8" s="1"/>
  <c r="E113" i="8" a="1"/>
  <c r="E113" i="8" s="1"/>
  <c r="D114" i="8" a="1"/>
  <c r="D114" i="8"/>
  <c r="E114" i="8" a="1"/>
  <c r="E114" i="8" s="1"/>
  <c r="D115" i="8" a="1"/>
  <c r="D115" i="8" s="1"/>
  <c r="E115" i="8" a="1"/>
  <c r="E115" i="8" s="1"/>
  <c r="D116" i="8" a="1"/>
  <c r="D116" i="8" s="1"/>
  <c r="E116" i="8" a="1"/>
  <c r="E116" i="8"/>
  <c r="D117" i="8" a="1"/>
  <c r="D117" i="8" s="1"/>
  <c r="E117" i="8" a="1"/>
  <c r="E117" i="8" s="1"/>
  <c r="D118" i="8" a="1"/>
  <c r="D118" i="8" s="1"/>
  <c r="E118" i="8" a="1"/>
  <c r="E118" i="8" s="1"/>
  <c r="D119" i="8" a="1"/>
  <c r="D119" i="8" s="1"/>
  <c r="E119" i="8" a="1"/>
  <c r="E119" i="8" s="1"/>
  <c r="D120" i="8" a="1"/>
  <c r="D120" i="8" s="1"/>
  <c r="E120" i="8" a="1"/>
  <c r="E120" i="8"/>
  <c r="D121" i="8" a="1"/>
  <c r="D121" i="8" s="1"/>
  <c r="E121" i="8" a="1"/>
  <c r="E121" i="8" s="1"/>
  <c r="D122" i="8" a="1"/>
  <c r="D122" i="8"/>
  <c r="E122" i="8" a="1"/>
  <c r="E122" i="8" s="1"/>
  <c r="D123" i="8" a="1"/>
  <c r="D123" i="8" s="1"/>
  <c r="E123" i="8" a="1"/>
  <c r="E123" i="8" s="1"/>
  <c r="D124" i="8" a="1"/>
  <c r="D124" i="8" s="1"/>
  <c r="E124" i="8" a="1"/>
  <c r="E124" i="8" s="1"/>
  <c r="D125" i="8" a="1"/>
  <c r="D125" i="8"/>
  <c r="E125" i="8" a="1"/>
  <c r="E125" i="8" s="1"/>
  <c r="D126" i="8" a="1"/>
  <c r="D126" i="8"/>
  <c r="E126" i="8" a="1"/>
  <c r="E126" i="8" s="1"/>
  <c r="D127" i="8" a="1"/>
  <c r="D127" i="8" s="1"/>
  <c r="E127" i="8" a="1"/>
  <c r="E127" i="8" s="1"/>
  <c r="D128" i="8" a="1"/>
  <c r="D128" i="8" s="1"/>
  <c r="E128" i="8" a="1"/>
  <c r="E128" i="8" s="1"/>
  <c r="D129" i="8" a="1"/>
  <c r="D129" i="8" s="1"/>
  <c r="E129" i="8" a="1"/>
  <c r="E129" i="8" s="1"/>
  <c r="D130" i="8" a="1"/>
  <c r="D130" i="8" s="1"/>
  <c r="E130" i="8" a="1"/>
  <c r="E130" i="8"/>
  <c r="D131" i="8" a="1"/>
  <c r="D131" i="8" s="1"/>
  <c r="E131" i="8" a="1"/>
  <c r="E131" i="8" s="1"/>
  <c r="D132" i="8" a="1"/>
  <c r="D132" i="8" s="1"/>
  <c r="E132" i="8" a="1"/>
  <c r="E132" i="8" s="1"/>
  <c r="D133" i="8" a="1"/>
  <c r="D133" i="8"/>
  <c r="E133" i="8" a="1"/>
  <c r="E133" i="8" s="1"/>
  <c r="D134" i="8" a="1"/>
  <c r="D134" i="8" s="1"/>
  <c r="E134" i="8" a="1"/>
  <c r="E134" i="8" s="1"/>
  <c r="D135" i="8" a="1"/>
  <c r="D135" i="8" s="1"/>
  <c r="E135" i="8" a="1"/>
  <c r="E135" i="8" s="1"/>
  <c r="D136" i="8" a="1"/>
  <c r="D136" i="8"/>
  <c r="E136" i="8" a="1"/>
  <c r="E136" i="8"/>
  <c r="D137" i="8" a="1"/>
  <c r="D137" i="8" s="1"/>
  <c r="E137" i="8" a="1"/>
  <c r="E137" i="8" s="1"/>
  <c r="D138" i="8" a="1"/>
  <c r="D138" i="8" s="1"/>
  <c r="E138" i="8" a="1"/>
  <c r="E138" i="8"/>
  <c r="D139" i="8" a="1"/>
  <c r="D139" i="8" s="1"/>
  <c r="E139" i="8" a="1"/>
  <c r="E139" i="8" s="1"/>
  <c r="D140" i="8" a="1"/>
  <c r="D140" i="8" s="1"/>
  <c r="E140" i="8" a="1"/>
  <c r="E140" i="8" s="1"/>
  <c r="D141" i="8" a="1"/>
  <c r="D141" i="8"/>
  <c r="E141" i="8" a="1"/>
  <c r="E141" i="8"/>
  <c r="D142" i="8" a="1"/>
  <c r="D142" i="8"/>
  <c r="E142" i="8" a="1"/>
  <c r="E142" i="8"/>
  <c r="D143" i="8" a="1"/>
  <c r="D143" i="8" s="1"/>
  <c r="E143" i="8" a="1"/>
  <c r="E143" i="8" s="1"/>
  <c r="D144" i="8" a="1"/>
  <c r="D144" i="8" s="1"/>
  <c r="E144" i="8" a="1"/>
  <c r="E144" i="8" s="1"/>
  <c r="D145" i="8" a="1"/>
  <c r="D145" i="8" s="1"/>
  <c r="E145" i="8" a="1"/>
  <c r="E145" i="8" s="1"/>
  <c r="D146" i="8" a="1"/>
  <c r="D146" i="8" s="1"/>
  <c r="E146" i="8" a="1"/>
  <c r="E146" i="8"/>
  <c r="D147" i="8" a="1"/>
  <c r="D147" i="8"/>
  <c r="E147" i="8" a="1"/>
  <c r="E147" i="8"/>
  <c r="D148" i="8" a="1"/>
  <c r="D148" i="8"/>
  <c r="E148" i="8" a="1"/>
  <c r="E148" i="8" s="1"/>
  <c r="D149" i="8" a="1"/>
  <c r="D149" i="8" s="1"/>
  <c r="E149" i="8" a="1"/>
  <c r="E149" i="8"/>
  <c r="D150" i="8" a="1"/>
  <c r="D150" i="8" s="1"/>
  <c r="E150" i="8" a="1"/>
  <c r="E150" i="8" s="1"/>
  <c r="D151" i="8" a="1"/>
  <c r="D151" i="8" s="1"/>
  <c r="E151" i="8" a="1"/>
  <c r="E151" i="8"/>
  <c r="D152" i="8" a="1"/>
  <c r="D152" i="8"/>
  <c r="E152" i="8" a="1"/>
  <c r="E152" i="8"/>
  <c r="D153" i="8" a="1"/>
  <c r="D153" i="8"/>
  <c r="E153" i="8" a="1"/>
  <c r="E153" i="8"/>
  <c r="D154" i="8" a="1"/>
  <c r="D154" i="8" s="1"/>
  <c r="E154" i="8" a="1"/>
  <c r="E154" i="8" s="1"/>
  <c r="D155" i="8" a="1"/>
  <c r="D155" i="8" s="1"/>
  <c r="E155" i="8" a="1"/>
  <c r="E155" i="8" s="1"/>
  <c r="D156" i="8" a="1"/>
  <c r="D156" i="8" s="1"/>
  <c r="E156" i="8" a="1"/>
  <c r="E156" i="8" s="1"/>
  <c r="D157" i="8" a="1"/>
  <c r="D157" i="8"/>
  <c r="E157" i="8" a="1"/>
  <c r="E157" i="8"/>
  <c r="D158" i="8" a="1"/>
  <c r="D158" i="8" s="1"/>
  <c r="E158" i="8" a="1"/>
  <c r="E158" i="8" s="1"/>
  <c r="D159" i="8" a="1"/>
  <c r="D159" i="8" s="1"/>
  <c r="E159" i="8" a="1"/>
  <c r="E159" i="8" s="1"/>
  <c r="D160" i="8" a="1"/>
  <c r="D160" i="8" s="1"/>
  <c r="E160" i="8" a="1"/>
  <c r="E160" i="8"/>
  <c r="D161" i="8" a="1"/>
  <c r="D161" i="8" s="1"/>
  <c r="E161" i="8" a="1"/>
  <c r="E161" i="8" s="1"/>
  <c r="D162" i="8" a="1"/>
  <c r="D162" i="8" s="1"/>
  <c r="E162" i="8" a="1"/>
  <c r="E162" i="8"/>
  <c r="D163" i="8" a="1"/>
  <c r="D163" i="8" s="1"/>
  <c r="E163" i="8" a="1"/>
  <c r="E163" i="8"/>
  <c r="D164" i="8" a="1"/>
  <c r="D164" i="8" s="1"/>
  <c r="E164" i="8" a="1"/>
  <c r="E164" i="8" s="1"/>
  <c r="D165" i="8" a="1"/>
  <c r="D165" i="8" s="1"/>
  <c r="E165" i="8" a="1"/>
  <c r="E165" i="8" s="1"/>
  <c r="D166" i="8" a="1"/>
  <c r="D166" i="8"/>
  <c r="E166" i="8" a="1"/>
  <c r="E166" i="8" s="1"/>
  <c r="D167" i="8" a="1"/>
  <c r="D167" i="8" s="1"/>
  <c r="E167" i="8" a="1"/>
  <c r="E167" i="8" s="1"/>
  <c r="D168" i="8" a="1"/>
  <c r="D168" i="8"/>
  <c r="E168" i="8" a="1"/>
  <c r="E168" i="8"/>
  <c r="D169" i="8" a="1"/>
  <c r="D169" i="8" s="1"/>
  <c r="E169" i="8" a="1"/>
  <c r="E169" i="8" s="1"/>
  <c r="D170" i="8" a="1"/>
  <c r="D170" i="8"/>
  <c r="E170" i="8" a="1"/>
  <c r="E170" i="8" s="1"/>
  <c r="D171" i="8" a="1"/>
  <c r="D171" i="8" s="1"/>
  <c r="E171" i="8" a="1"/>
  <c r="E171" i="8" s="1"/>
  <c r="D172" i="8" a="1"/>
  <c r="D172" i="8" s="1"/>
  <c r="E172" i="8" a="1"/>
  <c r="E172" i="8" s="1"/>
  <c r="D173" i="8" a="1"/>
  <c r="D173" i="8"/>
  <c r="E173" i="8" a="1"/>
  <c r="E173" i="8" s="1"/>
  <c r="D174" i="8" a="1"/>
  <c r="D174" i="8"/>
  <c r="E174" i="8" a="1"/>
  <c r="E174" i="8" s="1"/>
  <c r="D175" i="8" a="1"/>
  <c r="D175" i="8"/>
  <c r="E175" i="8" a="1"/>
  <c r="E175" i="8"/>
  <c r="D176" i="8" a="1"/>
  <c r="D176" i="8" s="1"/>
  <c r="E176" i="8" a="1"/>
  <c r="E176" i="8" s="1"/>
  <c r="D177" i="8" a="1"/>
  <c r="D177" i="8" s="1"/>
  <c r="E177" i="8" a="1"/>
  <c r="E177" i="8" s="1"/>
  <c r="D178" i="8" a="1"/>
  <c r="D178" i="8" s="1"/>
  <c r="E178" i="8" a="1"/>
  <c r="E178" i="8"/>
  <c r="D179" i="8" a="1"/>
  <c r="D179" i="8"/>
  <c r="E179" i="8" a="1"/>
  <c r="E179" i="8"/>
  <c r="D180" i="8" a="1"/>
  <c r="D180" i="8" s="1"/>
  <c r="E180" i="8" a="1"/>
  <c r="E180" i="8"/>
  <c r="D181" i="8" a="1"/>
  <c r="D181" i="8" s="1"/>
  <c r="E181" i="8" a="1"/>
  <c r="E181" i="8" s="1"/>
  <c r="D182" i="8" a="1"/>
  <c r="D182" i="8" s="1"/>
  <c r="E182" i="8" a="1"/>
  <c r="E182" i="8" s="1"/>
  <c r="D183" i="8" a="1"/>
  <c r="D183" i="8" s="1"/>
  <c r="E183" i="8" a="1"/>
  <c r="E183" i="8" s="1"/>
  <c r="D184" i="8" a="1"/>
  <c r="D184" i="8" s="1"/>
  <c r="E184" i="8" a="1"/>
  <c r="E184" i="8"/>
  <c r="D185" i="8" a="1"/>
  <c r="D185" i="8" s="1"/>
  <c r="E185" i="8" a="1"/>
  <c r="E185" i="8" s="1"/>
  <c r="D186" i="8" a="1"/>
  <c r="D186" i="8"/>
  <c r="E186" i="8" a="1"/>
  <c r="E186" i="8"/>
  <c r="D187" i="8" a="1"/>
  <c r="D187" i="8" s="1"/>
  <c r="E187" i="8" a="1"/>
  <c r="E187" i="8" s="1"/>
  <c r="D188" i="8" a="1"/>
  <c r="D188" i="8" s="1"/>
  <c r="E188" i="8" a="1"/>
  <c r="E188" i="8" s="1"/>
  <c r="D189" i="8" a="1"/>
  <c r="D189" i="8" s="1"/>
  <c r="E189" i="8" a="1"/>
  <c r="E189" i="8"/>
  <c r="D190" i="8" a="1"/>
  <c r="D190" i="8"/>
  <c r="E190" i="8" a="1"/>
  <c r="E190" i="8"/>
  <c r="D191" i="8" a="1"/>
  <c r="D191" i="8" s="1"/>
  <c r="E191" i="8" a="1"/>
  <c r="E191" i="8"/>
  <c r="D192" i="8" a="1"/>
  <c r="D192" i="8"/>
  <c r="E192" i="8" a="1"/>
  <c r="E192" i="8" s="1"/>
  <c r="D193" i="8" a="1"/>
  <c r="D193" i="8"/>
  <c r="E193" i="8" a="1"/>
  <c r="E193" i="8" s="1"/>
  <c r="D194" i="8" a="1"/>
  <c r="D194" i="8" s="1"/>
  <c r="E194" i="8" a="1"/>
  <c r="E194" i="8" s="1"/>
  <c r="D195" i="8" a="1"/>
  <c r="D195" i="8"/>
  <c r="E195" i="8" a="1"/>
  <c r="E195" i="8" s="1"/>
  <c r="D196" i="8" a="1"/>
  <c r="D196" i="8" s="1"/>
  <c r="E196" i="8" a="1"/>
  <c r="E196" i="8" s="1"/>
  <c r="D197" i="8" a="1"/>
  <c r="D197" i="8" s="1"/>
  <c r="E197" i="8" a="1"/>
  <c r="E197" i="8"/>
  <c r="D198" i="8" a="1"/>
  <c r="D198" i="8" s="1"/>
  <c r="E198" i="8" a="1"/>
  <c r="E198" i="8" s="1"/>
  <c r="D199" i="8" a="1"/>
  <c r="D199" i="8" s="1"/>
  <c r="E199" i="8" a="1"/>
  <c r="E199" i="8" s="1"/>
  <c r="D200" i="8" a="1"/>
  <c r="D200" i="8" s="1"/>
  <c r="E200" i="8" a="1"/>
  <c r="E200" i="8"/>
  <c r="D201" i="8" a="1"/>
  <c r="D201" i="8" s="1"/>
  <c r="E201" i="8" a="1"/>
  <c r="E201" i="8" s="1"/>
  <c r="D202" i="8" a="1"/>
  <c r="D202" i="8" s="1"/>
  <c r="E202" i="8" a="1"/>
  <c r="E202" i="8"/>
  <c r="D203" i="8" a="1"/>
  <c r="D203" i="8" s="1"/>
  <c r="E203" i="8" a="1"/>
  <c r="E203" i="8" s="1"/>
  <c r="D204" i="8" a="1"/>
  <c r="D204" i="8"/>
  <c r="E204" i="8" a="1"/>
  <c r="E204" i="8" s="1"/>
  <c r="D205" i="8" a="1"/>
  <c r="D205" i="8" s="1"/>
  <c r="E205" i="8" a="1"/>
  <c r="E205" i="8" s="1"/>
  <c r="D206" i="8" a="1"/>
  <c r="D206" i="8" s="1"/>
  <c r="E206" i="8" a="1"/>
  <c r="E206" i="8" s="1"/>
  <c r="D207" i="8" a="1"/>
  <c r="D207" i="8" s="1"/>
  <c r="E207" i="8" a="1"/>
  <c r="E207" i="8" s="1"/>
  <c r="D208" i="8" a="1"/>
  <c r="D208" i="8" s="1"/>
  <c r="E208" i="8" a="1"/>
  <c r="E208" i="8" s="1"/>
  <c r="D209" i="8" a="1"/>
  <c r="D209" i="8" s="1"/>
  <c r="E209" i="8" a="1"/>
  <c r="E209" i="8" s="1"/>
  <c r="D210" i="8" a="1"/>
  <c r="D210" i="8" s="1"/>
  <c r="E210" i="8" a="1"/>
  <c r="E210" i="8" s="1"/>
  <c r="D211" i="8" a="1"/>
  <c r="D211" i="8" s="1"/>
  <c r="E211" i="8" a="1"/>
  <c r="E211" i="8" s="1"/>
  <c r="D212" i="8" a="1"/>
  <c r="D212" i="8" s="1"/>
  <c r="E212" i="8" a="1"/>
  <c r="E212" i="8" s="1"/>
  <c r="D213" i="8" a="1"/>
  <c r="D213" i="8"/>
  <c r="E213" i="8" a="1"/>
  <c r="E213" i="8"/>
  <c r="D214" i="8" a="1"/>
  <c r="D214" i="8"/>
  <c r="E214" i="8" a="1"/>
  <c r="E214" i="8" s="1"/>
  <c r="D215" i="8" a="1"/>
  <c r="D215" i="8"/>
  <c r="E215" i="8" a="1"/>
  <c r="E215" i="8" s="1"/>
  <c r="D216" i="8" a="1"/>
  <c r="D216" i="8" s="1"/>
  <c r="E216" i="8" a="1"/>
  <c r="E216" i="8" s="1"/>
  <c r="D217" i="8" a="1"/>
  <c r="D217" i="8" s="1"/>
  <c r="E217" i="8" a="1"/>
  <c r="E217" i="8" s="1"/>
  <c r="D218" i="8" a="1"/>
  <c r="D218" i="8" s="1"/>
  <c r="E218" i="8" a="1"/>
  <c r="E218" i="8"/>
  <c r="D219" i="8" a="1"/>
  <c r="D219" i="8" s="1"/>
  <c r="E219" i="8" a="1"/>
  <c r="E219" i="8"/>
  <c r="D220" i="8" a="1"/>
  <c r="D220" i="8" s="1"/>
  <c r="E220" i="8" a="1"/>
  <c r="E220" i="8" s="1"/>
  <c r="D221" i="8" a="1"/>
  <c r="D221" i="8" s="1"/>
  <c r="E221" i="8" a="1"/>
  <c r="E221" i="8" s="1"/>
  <c r="D222" i="8" a="1"/>
  <c r="D222" i="8" s="1"/>
  <c r="E222" i="8" a="1"/>
  <c r="E222" i="8" s="1"/>
  <c r="D223" i="8" a="1"/>
  <c r="D223" i="8" s="1"/>
  <c r="E223" i="8" a="1"/>
  <c r="E223" i="8"/>
  <c r="D224" i="8" a="1"/>
  <c r="D224" i="8" s="1"/>
  <c r="E224" i="8" a="1"/>
  <c r="E224" i="8" s="1"/>
  <c r="D225" i="8" a="1"/>
  <c r="D225" i="8" s="1"/>
  <c r="E225" i="8" a="1"/>
  <c r="E225" i="8" s="1"/>
  <c r="D226" i="8" a="1"/>
  <c r="D226" i="8" s="1"/>
  <c r="E226" i="8" a="1"/>
  <c r="E226" i="8"/>
  <c r="D227" i="8" a="1"/>
  <c r="D227" i="8" s="1"/>
  <c r="E227" i="8" a="1"/>
  <c r="E227" i="8" s="1"/>
  <c r="D228" i="8" a="1"/>
  <c r="D228" i="8" s="1"/>
  <c r="E228" i="8" a="1"/>
  <c r="E228" i="8"/>
  <c r="D229" i="8" a="1"/>
  <c r="D229" i="8"/>
  <c r="E229" i="8" a="1"/>
  <c r="E229" i="8" s="1"/>
  <c r="D230" i="8" a="1"/>
  <c r="D230" i="8" s="1"/>
  <c r="E230" i="8" a="1"/>
  <c r="E230" i="8"/>
  <c r="D231" i="8" a="1"/>
  <c r="D231" i="8" s="1"/>
  <c r="E231" i="8" a="1"/>
  <c r="E231" i="8"/>
  <c r="D232" i="8" a="1"/>
  <c r="D232" i="8"/>
  <c r="E232" i="8" a="1"/>
  <c r="E232" i="8" s="1"/>
  <c r="D233" i="8" a="1"/>
  <c r="D233" i="8" s="1"/>
  <c r="E233" i="8" a="1"/>
  <c r="E233" i="8" s="1"/>
  <c r="D234" i="8" a="1"/>
  <c r="D234" i="8"/>
  <c r="E234" i="8" a="1"/>
  <c r="E234" i="8" s="1"/>
  <c r="D235" i="8" a="1"/>
  <c r="D235" i="8" s="1"/>
  <c r="E235" i="8" a="1"/>
  <c r="E235" i="8" s="1"/>
  <c r="D236" i="8" a="1"/>
  <c r="D236" i="8" s="1"/>
  <c r="E236" i="8" a="1"/>
  <c r="E236" i="8" s="1"/>
  <c r="D237" i="8" a="1"/>
  <c r="D237" i="8"/>
  <c r="E237" i="8" a="1"/>
  <c r="E237" i="8" s="1"/>
  <c r="D238" i="8" a="1"/>
  <c r="D238" i="8" s="1"/>
  <c r="E238" i="8" a="1"/>
  <c r="E238" i="8" s="1"/>
  <c r="D239" i="8" a="1"/>
  <c r="D239" i="8" s="1"/>
  <c r="E239" i="8" a="1"/>
  <c r="E239" i="8"/>
  <c r="D240" i="8" a="1"/>
  <c r="D240" i="8"/>
  <c r="E240" i="8" a="1"/>
  <c r="E240" i="8" s="1"/>
  <c r="D241" i="8" a="1"/>
  <c r="D241" i="8"/>
  <c r="E241" i="8" a="1"/>
  <c r="E241" i="8" s="1"/>
  <c r="D242" i="8" a="1"/>
  <c r="D242" i="8" s="1"/>
  <c r="E242" i="8" a="1"/>
  <c r="E242" i="8" s="1"/>
  <c r="D243" i="8" a="1"/>
  <c r="D243" i="8" s="1"/>
  <c r="E243" i="8" a="1"/>
  <c r="E243" i="8" s="1"/>
  <c r="D244" i="8" a="1"/>
  <c r="D244" i="8" s="1"/>
  <c r="E244" i="8" a="1"/>
  <c r="E244" i="8"/>
  <c r="D245" i="8" a="1"/>
  <c r="D245" i="8"/>
  <c r="E245" i="8" a="1"/>
  <c r="E245" i="8" s="1"/>
  <c r="D246" i="8" a="1"/>
  <c r="D246" i="8" s="1"/>
  <c r="E246" i="8" a="1"/>
  <c r="E246" i="8" s="1"/>
  <c r="D247" i="8" a="1"/>
  <c r="D247" i="8" s="1"/>
  <c r="E247" i="8" a="1"/>
  <c r="E247" i="8" s="1"/>
  <c r="D248" i="8" a="1"/>
  <c r="D248" i="8" s="1"/>
  <c r="E248" i="8" a="1"/>
  <c r="E248" i="8" s="1"/>
  <c r="D249" i="8" a="1"/>
  <c r="D249" i="8" s="1"/>
  <c r="E249" i="8" a="1"/>
  <c r="E249" i="8" s="1"/>
  <c r="D250" i="8" a="1"/>
  <c r="D250" i="8" s="1"/>
  <c r="E250" i="8" a="1"/>
  <c r="E250" i="8" s="1"/>
  <c r="D251" i="8" a="1"/>
  <c r="D251" i="8"/>
  <c r="E251" i="8" a="1"/>
  <c r="E251" i="8" s="1"/>
  <c r="D252" i="8" a="1"/>
  <c r="D252" i="8"/>
  <c r="E252" i="8" a="1"/>
  <c r="E252" i="8"/>
  <c r="D253" i="8" a="1"/>
  <c r="D253" i="8" s="1"/>
  <c r="E253" i="8" a="1"/>
  <c r="E253" i="8"/>
  <c r="D254" i="8" a="1"/>
  <c r="D254" i="8" s="1"/>
  <c r="E254" i="8" a="1"/>
  <c r="E254" i="8" s="1"/>
  <c r="D255" i="8" a="1"/>
  <c r="D255" i="8" s="1"/>
  <c r="E255" i="8" a="1"/>
  <c r="E255" i="8" s="1"/>
  <c r="D256" i="8" a="1"/>
  <c r="D256" i="8"/>
  <c r="E256" i="8" a="1"/>
  <c r="E256" i="8"/>
  <c r="D257" i="8" a="1"/>
  <c r="D257" i="8"/>
  <c r="E257" i="8" a="1"/>
  <c r="E257" i="8" s="1"/>
  <c r="D258" i="8" a="1"/>
  <c r="D258" i="8"/>
  <c r="E258" i="8" a="1"/>
  <c r="E258" i="8" s="1"/>
  <c r="D259" i="8" a="1"/>
  <c r="D259" i="8"/>
  <c r="E259" i="8" a="1"/>
  <c r="E259" i="8" s="1"/>
  <c r="D260" i="8" a="1"/>
  <c r="D260" i="8" s="1"/>
  <c r="E260" i="8" a="1"/>
  <c r="E260" i="8" s="1"/>
  <c r="D261" i="8" a="1"/>
  <c r="D261" i="8"/>
  <c r="E261" i="8" a="1"/>
  <c r="E261" i="8"/>
  <c r="D262" i="8" a="1"/>
  <c r="D262" i="8"/>
  <c r="E262" i="8" a="1"/>
  <c r="E262" i="8"/>
  <c r="D263" i="8" a="1"/>
  <c r="D263" i="8"/>
  <c r="E263" i="8" a="1"/>
  <c r="E263" i="8" s="1"/>
  <c r="D264" i="8" a="1"/>
  <c r="D264" i="8" s="1"/>
  <c r="E264" i="8" a="1"/>
  <c r="E264" i="8"/>
  <c r="D265" i="8" a="1"/>
  <c r="D265" i="8" s="1"/>
  <c r="E265" i="8" a="1"/>
  <c r="E265" i="8" s="1"/>
  <c r="D266" i="8" a="1"/>
  <c r="D266" i="8" s="1"/>
  <c r="E266" i="8" a="1"/>
  <c r="E266" i="8" s="1"/>
  <c r="D267" i="8" a="1"/>
  <c r="D267" i="8"/>
  <c r="E267" i="8" a="1"/>
  <c r="E267" i="8"/>
  <c r="D268" i="8" a="1"/>
  <c r="D268" i="8"/>
  <c r="E268" i="8" a="1"/>
  <c r="E268" i="8" s="1"/>
  <c r="D269" i="8" a="1"/>
  <c r="D269" i="8"/>
  <c r="E269" i="8" a="1"/>
  <c r="E269" i="8" s="1"/>
  <c r="D270" i="8" a="1"/>
  <c r="D270" i="8" s="1"/>
  <c r="E270" i="8" a="1"/>
  <c r="E270" i="8"/>
  <c r="D271" i="8" a="1"/>
  <c r="D271" i="8" s="1"/>
  <c r="E271" i="8" a="1"/>
  <c r="E271" i="8" s="1"/>
  <c r="D272" i="8" a="1"/>
  <c r="D272" i="8" s="1"/>
  <c r="E272" i="8" a="1"/>
  <c r="E272" i="8" s="1"/>
  <c r="D273" i="8" a="1"/>
  <c r="D273" i="8" s="1"/>
  <c r="E273" i="8" a="1"/>
  <c r="E273" i="8"/>
  <c r="D274" i="8" a="1"/>
  <c r="D274" i="8"/>
  <c r="E274" i="8" a="1"/>
  <c r="E274" i="8"/>
  <c r="D275" i="8" a="1"/>
  <c r="D275" i="8" s="1"/>
  <c r="E275" i="8" a="1"/>
  <c r="E275" i="8" s="1"/>
  <c r="D276" i="8" a="1"/>
  <c r="D276" i="8"/>
  <c r="E276" i="8" a="1"/>
  <c r="E276" i="8" s="1"/>
  <c r="D277" i="8" a="1"/>
  <c r="D277" i="8" s="1"/>
  <c r="E277" i="8" a="1"/>
  <c r="E277" i="8" s="1"/>
  <c r="D278" i="8" a="1"/>
  <c r="D278" i="8" s="1"/>
  <c r="E278" i="8" a="1"/>
  <c r="E278" i="8"/>
  <c r="D279" i="8" a="1"/>
  <c r="D279" i="8" s="1"/>
  <c r="E279" i="8" a="1"/>
  <c r="E279" i="8" s="1"/>
  <c r="D280" i="8" a="1"/>
  <c r="D280" i="8" s="1"/>
  <c r="E280" i="8" a="1"/>
  <c r="E280" i="8" s="1"/>
  <c r="D281" i="8" a="1"/>
  <c r="D281" i="8" s="1"/>
  <c r="E281" i="8" a="1"/>
  <c r="E281" i="8"/>
  <c r="D282" i="8" a="1"/>
  <c r="D282" i="8" s="1"/>
  <c r="E282" i="8" a="1"/>
  <c r="E282" i="8" s="1"/>
  <c r="D283" i="8" a="1"/>
  <c r="D283" i="8" s="1"/>
  <c r="E283" i="8" a="1"/>
  <c r="E283" i="8"/>
  <c r="D284" i="8" a="1"/>
  <c r="D284" i="8" s="1"/>
  <c r="E284" i="8" a="1"/>
  <c r="E284" i="8" s="1"/>
  <c r="D285" i="8" a="1"/>
  <c r="D285" i="8" s="1"/>
  <c r="E285" i="8" a="1"/>
  <c r="E285" i="8"/>
  <c r="D286" i="8" a="1"/>
  <c r="D286" i="8" s="1"/>
  <c r="E286" i="8" a="1"/>
  <c r="E286" i="8" s="1"/>
  <c r="D287" i="8" a="1"/>
  <c r="D287" i="8"/>
  <c r="E287" i="8" a="1"/>
  <c r="E287" i="8" s="1"/>
  <c r="D288" i="8" a="1"/>
  <c r="D288" i="8" s="1"/>
  <c r="E288" i="8" a="1"/>
  <c r="E288" i="8" s="1"/>
  <c r="D289" i="8" a="1"/>
  <c r="D289" i="8"/>
  <c r="E289" i="8" a="1"/>
  <c r="E289" i="8"/>
  <c r="D290" i="8" a="1"/>
  <c r="D290" i="8" s="1"/>
  <c r="E290" i="8" a="1"/>
  <c r="E290" i="8" s="1"/>
  <c r="D291" i="8" a="1"/>
  <c r="D291" i="8"/>
  <c r="E291" i="8" a="1"/>
  <c r="E291" i="8" s="1"/>
  <c r="D292" i="8" a="1"/>
  <c r="D292" i="8" s="1"/>
  <c r="E292" i="8" a="1"/>
  <c r="E292" i="8"/>
  <c r="D293" i="8" a="1"/>
  <c r="D293" i="8" s="1"/>
  <c r="E293" i="8" a="1"/>
  <c r="E293" i="8" s="1"/>
  <c r="D294" i="8" a="1"/>
  <c r="D294" i="8"/>
  <c r="E294" i="8" a="1"/>
  <c r="E294" i="8" s="1"/>
  <c r="D295" i="8" a="1"/>
  <c r="D295" i="8"/>
  <c r="E295" i="8" a="1"/>
  <c r="E295" i="8" s="1"/>
  <c r="D296" i="8" a="1"/>
  <c r="D296" i="8"/>
  <c r="E296" i="8" a="1"/>
  <c r="E296" i="8" s="1"/>
  <c r="D297" i="8" a="1"/>
  <c r="D297" i="8" s="1"/>
  <c r="E297" i="8" a="1"/>
  <c r="E297" i="8" s="1"/>
  <c r="D298" i="8" a="1"/>
  <c r="D298" i="8" s="1"/>
  <c r="E298" i="8" a="1"/>
  <c r="E298" i="8" s="1"/>
  <c r="D299" i="8" a="1"/>
  <c r="D299" i="8" s="1"/>
  <c r="E299" i="8" a="1"/>
  <c r="E299" i="8"/>
  <c r="D300" i="8" a="1"/>
  <c r="D300" i="8" s="1"/>
  <c r="E300" i="8" a="1"/>
  <c r="E300" i="8" s="1"/>
  <c r="D301" i="8" a="1"/>
  <c r="D301" i="8" s="1"/>
  <c r="E301" i="8" a="1"/>
  <c r="E301" i="8"/>
  <c r="D302" i="8" a="1"/>
  <c r="D302" i="8"/>
  <c r="E302" i="8" a="1"/>
  <c r="E302" i="8" s="1"/>
  <c r="D303" i="8" a="1"/>
  <c r="D303" i="8"/>
  <c r="E303" i="8" a="1"/>
  <c r="E303" i="8"/>
  <c r="D304" i="8" a="1"/>
  <c r="D304" i="8" s="1"/>
  <c r="E304" i="8" a="1"/>
  <c r="E304" i="8"/>
  <c r="D305" i="8" a="1"/>
  <c r="D305" i="8" s="1"/>
  <c r="E305" i="8" a="1"/>
  <c r="E305" i="8" s="1"/>
  <c r="D306" i="8" a="1"/>
  <c r="D306" i="8" s="1"/>
  <c r="E306" i="8" a="1"/>
  <c r="E306" i="8" s="1"/>
  <c r="D307" i="8" a="1"/>
  <c r="D307" i="8"/>
  <c r="E307" i="8" a="1"/>
  <c r="E307" i="8" s="1"/>
  <c r="D308" i="8" a="1"/>
  <c r="D308" i="8" s="1"/>
  <c r="E308" i="8" a="1"/>
  <c r="E308" i="8"/>
  <c r="D309" i="8" a="1"/>
  <c r="D309" i="8"/>
  <c r="E309" i="8" a="1"/>
  <c r="E309" i="8" s="1"/>
  <c r="D310" i="8" a="1"/>
  <c r="D310" i="8"/>
  <c r="E310" i="8" a="1"/>
  <c r="E310" i="8" s="1"/>
  <c r="D311" i="8" a="1"/>
  <c r="D311" i="8" s="1"/>
  <c r="E311" i="8" a="1"/>
  <c r="E311" i="8"/>
  <c r="D312" i="8" a="1"/>
  <c r="D312" i="8" s="1"/>
  <c r="E312" i="8" a="1"/>
  <c r="E312" i="8" s="1"/>
  <c r="D313" i="8" a="1"/>
  <c r="D313" i="8" s="1"/>
  <c r="E313" i="8" a="1"/>
  <c r="E313" i="8" s="1"/>
  <c r="D314" i="8" a="1"/>
  <c r="D314" i="8"/>
  <c r="E314" i="8" a="1"/>
  <c r="E314" i="8" s="1"/>
  <c r="D315" i="8" a="1"/>
  <c r="D315" i="8" s="1"/>
  <c r="E315" i="8" a="1"/>
  <c r="E315" i="8"/>
  <c r="D316" i="8" a="1"/>
  <c r="D316" i="8" s="1"/>
  <c r="E316" i="8" a="1"/>
  <c r="E316" i="8" s="1"/>
  <c r="D317" i="8" a="1"/>
  <c r="D317" i="8" s="1"/>
  <c r="E317" i="8" a="1"/>
  <c r="E317" i="8" s="1"/>
  <c r="D318" i="8" a="1"/>
  <c r="D318" i="8"/>
  <c r="E318" i="8" a="1"/>
  <c r="E318" i="8" s="1"/>
  <c r="D319" i="8" a="1"/>
  <c r="D319" i="8" s="1"/>
  <c r="E319" i="8" a="1"/>
  <c r="E319" i="8"/>
  <c r="D320" i="8" a="1"/>
  <c r="D320" i="8" s="1"/>
  <c r="E320" i="8" a="1"/>
  <c r="E320" i="8" s="1"/>
  <c r="D321" i="8" a="1"/>
  <c r="D321" i="8" s="1"/>
  <c r="E321" i="8" a="1"/>
  <c r="E321" i="8" s="1"/>
  <c r="D322" i="8" a="1"/>
  <c r="D322" i="8" s="1"/>
  <c r="E322" i="8" a="1"/>
  <c r="E322" i="8"/>
  <c r="D323" i="8" a="1"/>
  <c r="D323" i="8"/>
  <c r="E323" i="8" a="1"/>
  <c r="E323" i="8"/>
  <c r="D324" i="8" a="1"/>
  <c r="D324" i="8" s="1"/>
  <c r="E324" i="8" a="1"/>
  <c r="E324" i="8" s="1"/>
  <c r="D325" i="8" a="1"/>
  <c r="D325" i="8" s="1"/>
  <c r="E325" i="8" a="1"/>
  <c r="E325" i="8" s="1"/>
  <c r="D326" i="8" a="1"/>
  <c r="D326" i="8" s="1"/>
  <c r="E326" i="8" a="1"/>
  <c r="E326" i="8"/>
  <c r="D327" i="8" a="1"/>
  <c r="D327" i="8"/>
  <c r="E327" i="8" a="1"/>
  <c r="E327" i="8" s="1"/>
  <c r="D328" i="8" a="1"/>
  <c r="D328" i="8" s="1"/>
  <c r="E328" i="8" a="1"/>
  <c r="E328" i="8"/>
  <c r="D329" i="8" a="1"/>
  <c r="D329" i="8" s="1"/>
  <c r="E329" i="8" a="1"/>
  <c r="E329" i="8" s="1"/>
  <c r="D330" i="8" a="1"/>
  <c r="D330" i="8" s="1"/>
  <c r="E330" i="8" a="1"/>
  <c r="E330" i="8"/>
  <c r="D331" i="8" a="1"/>
  <c r="D331" i="8"/>
  <c r="E331" i="8" a="1"/>
  <c r="E331" i="8" s="1"/>
  <c r="D332" i="8" a="1"/>
  <c r="D332" i="8" s="1"/>
  <c r="E332" i="8" a="1"/>
  <c r="E332" i="8" s="1"/>
  <c r="D333" i="8" a="1"/>
  <c r="D333" i="8" s="1"/>
  <c r="E333" i="8" a="1"/>
  <c r="E333" i="8" s="1"/>
  <c r="D334" i="8" a="1"/>
  <c r="D334" i="8" s="1"/>
  <c r="E334" i="8" a="1"/>
  <c r="E334" i="8"/>
  <c r="D335" i="8" a="1"/>
  <c r="D335" i="8"/>
  <c r="E335" i="8" a="1"/>
  <c r="E335" i="8" s="1"/>
  <c r="D336" i="8" a="1"/>
  <c r="D336" i="8" s="1"/>
  <c r="E336" i="8" a="1"/>
  <c r="E336" i="8" s="1"/>
  <c r="D337" i="8" a="1"/>
  <c r="D337" i="8" s="1"/>
  <c r="E337" i="8" a="1"/>
  <c r="E337" i="8" s="1"/>
  <c r="D338" i="8" a="1"/>
  <c r="D338" i="8" s="1"/>
  <c r="E338" i="8" a="1"/>
  <c r="E338" i="8" s="1"/>
  <c r="D339" i="8" a="1"/>
  <c r="D339" i="8"/>
  <c r="E339" i="8" a="1"/>
  <c r="E339" i="8"/>
  <c r="D340" i="8" a="1"/>
  <c r="D340" i="8" s="1"/>
  <c r="E340" i="8" a="1"/>
  <c r="E340" i="8" s="1"/>
  <c r="D341" i="8" a="1"/>
  <c r="D341" i="8" s="1"/>
  <c r="E341" i="8" a="1"/>
  <c r="E341" i="8" s="1"/>
  <c r="D342" i="8" a="1"/>
  <c r="D342" i="8" s="1"/>
  <c r="E342" i="8" a="1"/>
  <c r="E342" i="8" s="1"/>
  <c r="D343" i="8" a="1"/>
  <c r="D343" i="8"/>
  <c r="E343" i="8" a="1"/>
  <c r="E343" i="8" s="1"/>
  <c r="D344" i="8" a="1"/>
  <c r="D344" i="8"/>
  <c r="E344" i="8" a="1"/>
  <c r="E344" i="8"/>
  <c r="D345" i="8" a="1"/>
  <c r="D345" i="8" s="1"/>
  <c r="E345" i="8" a="1"/>
  <c r="E345" i="8" s="1"/>
  <c r="D346" i="8" a="1"/>
  <c r="D346" i="8" s="1"/>
  <c r="E346" i="8" a="1"/>
  <c r="E346" i="8" s="1"/>
  <c r="D347" i="8" a="1"/>
  <c r="D347" i="8" s="1"/>
  <c r="E347" i="8" a="1"/>
  <c r="E347" i="8" s="1"/>
  <c r="D348" i="8" a="1"/>
  <c r="D348" i="8" s="1"/>
  <c r="E348" i="8" a="1"/>
  <c r="E348" i="8" s="1"/>
  <c r="D349" i="8" a="1"/>
  <c r="D349" i="8" s="1"/>
  <c r="E349" i="8" a="1"/>
  <c r="E349" i="8"/>
  <c r="D350" i="8" a="1"/>
  <c r="D350" i="8"/>
  <c r="E350" i="8" a="1"/>
  <c r="E350" i="8" s="1"/>
  <c r="D351" i="8" a="1"/>
  <c r="D351" i="8"/>
  <c r="E351" i="8" a="1"/>
  <c r="E351" i="8" s="1"/>
  <c r="D352" i="8" a="1"/>
  <c r="D352" i="8" s="1"/>
  <c r="E352" i="8" a="1"/>
  <c r="E352" i="8" s="1"/>
  <c r="D353" i="8" a="1"/>
  <c r="D353" i="8" s="1"/>
  <c r="E353" i="8" a="1"/>
  <c r="E353" i="8" s="1"/>
  <c r="D354" i="8" a="1"/>
  <c r="D354" i="8"/>
  <c r="E354" i="8" a="1"/>
  <c r="E354" i="8" s="1"/>
  <c r="D355" i="8" a="1"/>
  <c r="D355" i="8" s="1"/>
  <c r="E355" i="8" a="1"/>
  <c r="E355" i="8"/>
  <c r="D356" i="8" a="1"/>
  <c r="D356" i="8" s="1"/>
  <c r="E356" i="8" a="1"/>
  <c r="E356" i="8" s="1"/>
  <c r="D357" i="8" a="1"/>
  <c r="D357" i="8"/>
  <c r="E357" i="8" a="1"/>
  <c r="E357" i="8" s="1"/>
  <c r="D358" i="8" a="1"/>
  <c r="D358" i="8" s="1"/>
  <c r="E358" i="8" a="1"/>
  <c r="E358" i="8" s="1"/>
  <c r="D359" i="8" a="1"/>
  <c r="D359" i="8" s="1"/>
  <c r="E359" i="8" a="1"/>
  <c r="E359" i="8" s="1"/>
  <c r="D360" i="8" a="1"/>
  <c r="D360" i="8" s="1"/>
  <c r="E360" i="8" a="1"/>
  <c r="E360" i="8" s="1"/>
  <c r="D361" i="8" a="1"/>
  <c r="D361" i="8"/>
  <c r="E361" i="8" a="1"/>
  <c r="E361" i="8" s="1"/>
  <c r="D362" i="8" a="1"/>
  <c r="D362" i="8" s="1"/>
  <c r="E362" i="8" a="1"/>
  <c r="E362" i="8"/>
  <c r="D363" i="8" a="1"/>
  <c r="D363" i="8" s="1"/>
  <c r="E363" i="8" a="1"/>
  <c r="E363" i="8" s="1"/>
  <c r="D364" i="8" a="1"/>
  <c r="D364" i="8" s="1"/>
  <c r="E364" i="8" a="1"/>
  <c r="E364" i="8" s="1"/>
  <c r="D365" i="8" a="1"/>
  <c r="D365" i="8" s="1"/>
  <c r="E365" i="8" a="1"/>
  <c r="E365" i="8"/>
  <c r="D366" i="8" a="1"/>
  <c r="D366" i="8" s="1"/>
  <c r="E366" i="8" a="1"/>
  <c r="E366" i="8"/>
  <c r="D367" i="8" a="1"/>
  <c r="D367" i="8" s="1"/>
  <c r="E367" i="8" a="1"/>
  <c r="E367" i="8"/>
  <c r="D368" i="8" a="1"/>
  <c r="D368" i="8" s="1"/>
  <c r="E368" i="8" a="1"/>
  <c r="E368" i="8" s="1"/>
  <c r="D369" i="8" a="1"/>
  <c r="D369" i="8" s="1"/>
  <c r="E369" i="8" a="1"/>
  <c r="E369" i="8" s="1"/>
  <c r="D370" i="8" a="1"/>
  <c r="D370" i="8" s="1"/>
  <c r="E370" i="8" a="1"/>
  <c r="E370" i="8"/>
  <c r="D371" i="8" a="1"/>
  <c r="D371" i="8" s="1"/>
  <c r="E371" i="8" a="1"/>
  <c r="E371" i="8" s="1"/>
  <c r="D372" i="8" a="1"/>
  <c r="D372" i="8"/>
  <c r="E372" i="8" a="1"/>
  <c r="E372" i="8" s="1"/>
  <c r="D373" i="8" a="1"/>
  <c r="D373" i="8" s="1"/>
  <c r="E373" i="8" a="1"/>
  <c r="E373" i="8"/>
  <c r="D374" i="8" a="1"/>
  <c r="D374" i="8" s="1"/>
  <c r="E374" i="8" a="1"/>
  <c r="E374" i="8" s="1"/>
  <c r="D375" i="8" a="1"/>
  <c r="D375" i="8" s="1"/>
  <c r="E375" i="8" a="1"/>
  <c r="E375" i="8" s="1"/>
  <c r="D376" i="8" a="1"/>
  <c r="D376" i="8" s="1"/>
  <c r="E376" i="8" a="1"/>
  <c r="E376" i="8" s="1"/>
  <c r="D377" i="8" a="1"/>
  <c r="D377" i="8" s="1"/>
  <c r="E377" i="8" a="1"/>
  <c r="E377" i="8" s="1"/>
  <c r="D378" i="8" a="1"/>
  <c r="D378" i="8" s="1"/>
  <c r="E378" i="8" a="1"/>
  <c r="E378" i="8" s="1"/>
  <c r="D379" i="8" a="1"/>
  <c r="D379" i="8" s="1"/>
  <c r="E379" i="8" a="1"/>
  <c r="E379" i="8" s="1"/>
  <c r="D380" i="8" a="1"/>
  <c r="D380" i="8" s="1"/>
  <c r="E380" i="8" a="1"/>
  <c r="E380" i="8"/>
  <c r="D381" i="8" a="1"/>
  <c r="D381" i="8" s="1"/>
  <c r="E381" i="8" a="1"/>
  <c r="E381" i="8" s="1"/>
  <c r="D382" i="8" a="1"/>
  <c r="D382" i="8"/>
  <c r="E382" i="8" a="1"/>
  <c r="E382" i="8" s="1"/>
  <c r="D383" i="8" a="1"/>
  <c r="D383" i="8"/>
  <c r="E383" i="8" a="1"/>
  <c r="E383" i="8" s="1"/>
  <c r="D384" i="8" a="1"/>
  <c r="D384" i="8" s="1"/>
  <c r="E384" i="8" a="1"/>
  <c r="E384" i="8" s="1"/>
  <c r="D385" i="8" a="1"/>
  <c r="D385" i="8" s="1"/>
  <c r="E385" i="8" a="1"/>
  <c r="E385" i="8" s="1"/>
  <c r="D386" i="8" a="1"/>
  <c r="D386" i="8" s="1"/>
  <c r="E386" i="8" a="1"/>
  <c r="E386" i="8" s="1"/>
  <c r="D387" i="8" a="1"/>
  <c r="D387" i="8" s="1"/>
  <c r="E387" i="8" a="1"/>
  <c r="E387" i="8" s="1"/>
  <c r="D388" i="8" a="1"/>
  <c r="D388" i="8" s="1"/>
  <c r="E388" i="8" a="1"/>
  <c r="E388" i="8"/>
  <c r="D389" i="8" a="1"/>
  <c r="D389" i="8"/>
  <c r="E389" i="8" a="1"/>
  <c r="E389" i="8" s="1"/>
  <c r="D390" i="8" a="1"/>
  <c r="D390" i="8" s="1"/>
  <c r="E390" i="8" a="1"/>
  <c r="E390" i="8" s="1"/>
  <c r="D391" i="8" a="1"/>
  <c r="D391" i="8" s="1"/>
  <c r="E391" i="8" a="1"/>
  <c r="E391" i="8" s="1"/>
  <c r="D392" i="8" a="1"/>
  <c r="D392" i="8" s="1"/>
  <c r="E392" i="8" a="1"/>
  <c r="E392" i="8" s="1"/>
  <c r="D393" i="8" a="1"/>
  <c r="D393" i="8"/>
  <c r="E393" i="8" a="1"/>
  <c r="E393" i="8" s="1"/>
  <c r="D394" i="8" a="1"/>
  <c r="D394" i="8"/>
  <c r="E394" i="8" a="1"/>
  <c r="E394" i="8"/>
  <c r="D395" i="8" a="1"/>
  <c r="D395" i="8"/>
  <c r="E395" i="8" a="1"/>
  <c r="E395" i="8" s="1"/>
  <c r="D396" i="8" a="1"/>
  <c r="D396" i="8" s="1"/>
  <c r="E396" i="8" a="1"/>
  <c r="E396" i="8" s="1"/>
  <c r="D397" i="8" a="1"/>
  <c r="D397" i="8" s="1"/>
  <c r="E397" i="8" a="1"/>
  <c r="E397" i="8" s="1"/>
  <c r="D398" i="8" a="1"/>
  <c r="D398" i="8" s="1"/>
  <c r="E398" i="8" a="1"/>
  <c r="E398" i="8" s="1"/>
  <c r="D399" i="8" a="1"/>
  <c r="D399" i="8" s="1"/>
  <c r="E399" i="8" a="1"/>
  <c r="E399" i="8"/>
  <c r="D400" i="8" a="1"/>
  <c r="D400" i="8" s="1"/>
  <c r="E400" i="8" a="1"/>
  <c r="E400" i="8"/>
  <c r="D401" i="8" a="1"/>
  <c r="D401" i="8"/>
  <c r="E401" i="8" a="1"/>
  <c r="E401" i="8" s="1"/>
  <c r="D402" i="8" a="1"/>
  <c r="D402" i="8" s="1"/>
  <c r="E402" i="8" a="1"/>
  <c r="E402" i="8" s="1"/>
  <c r="D403" i="8" a="1"/>
  <c r="D403" i="8" s="1"/>
  <c r="E403" i="8" a="1"/>
  <c r="E403" i="8" s="1"/>
  <c r="D404" i="8" a="1"/>
  <c r="D404" i="8" s="1"/>
  <c r="E404" i="8" a="1"/>
  <c r="E404" i="8" s="1"/>
  <c r="D405" i="8" a="1"/>
  <c r="D405" i="8"/>
  <c r="E405" i="8" a="1"/>
  <c r="E405" i="8" s="1"/>
  <c r="D406" i="8" a="1"/>
  <c r="D406" i="8" s="1"/>
  <c r="E406" i="8" a="1"/>
  <c r="E406" i="8" s="1"/>
  <c r="D407" i="8" a="1"/>
  <c r="D407" i="8" s="1"/>
  <c r="E407" i="8" a="1"/>
  <c r="E407" i="8" s="1"/>
  <c r="D408" i="8" a="1"/>
  <c r="D408" i="8"/>
  <c r="E408" i="8" a="1"/>
  <c r="E408" i="8" s="1"/>
  <c r="D409" i="8" a="1"/>
  <c r="D409" i="8"/>
  <c r="E409" i="8" a="1"/>
  <c r="E409" i="8" s="1"/>
  <c r="D410" i="8" a="1"/>
  <c r="D410" i="8" s="1"/>
  <c r="E410" i="8" a="1"/>
  <c r="E410" i="8"/>
  <c r="D411" i="8" a="1"/>
  <c r="D411" i="8" s="1"/>
  <c r="E411" i="8" a="1"/>
  <c r="E411" i="8" s="1"/>
  <c r="D412" i="8" a="1"/>
  <c r="D412" i="8" s="1"/>
  <c r="E412" i="8" a="1"/>
  <c r="E412" i="8" s="1"/>
  <c r="D413" i="8" a="1"/>
  <c r="D413" i="8" s="1"/>
  <c r="E413" i="8" a="1"/>
  <c r="E413" i="8" s="1"/>
  <c r="D414" i="8" a="1"/>
  <c r="D414" i="8"/>
  <c r="E414" i="8" a="1"/>
  <c r="E414" i="8"/>
  <c r="D415" i="8" a="1"/>
  <c r="D415" i="8" s="1"/>
  <c r="E415" i="8" a="1"/>
  <c r="E415" i="8" s="1"/>
  <c r="D416" i="8" a="1"/>
  <c r="D416" i="8" s="1"/>
  <c r="E416" i="8" a="1"/>
  <c r="E416" i="8" s="1"/>
  <c r="D417" i="8" a="1"/>
  <c r="D417" i="8"/>
  <c r="E417" i="8" a="1"/>
  <c r="E417" i="8" s="1"/>
  <c r="D418" i="8" a="1"/>
  <c r="D418" i="8" s="1"/>
  <c r="E418" i="8" a="1"/>
  <c r="E418" i="8" s="1"/>
  <c r="D419" i="8" a="1"/>
  <c r="D419" i="8"/>
  <c r="E419" i="8" a="1"/>
  <c r="E419" i="8" s="1"/>
  <c r="D420" i="8" a="1"/>
  <c r="D420" i="8" s="1"/>
  <c r="E420" i="8" a="1"/>
  <c r="E420" i="8" s="1"/>
  <c r="D421" i="8" a="1"/>
  <c r="D421" i="8" s="1"/>
  <c r="E421" i="8" a="1"/>
  <c r="E421" i="8"/>
  <c r="D422" i="8" a="1"/>
  <c r="D422" i="8"/>
  <c r="E422" i="8" a="1"/>
  <c r="E422" i="8"/>
  <c r="D423" i="8" a="1"/>
  <c r="D423" i="8" s="1"/>
  <c r="E423" i="8" a="1"/>
  <c r="E423" i="8" s="1"/>
  <c r="D424" i="8" a="1"/>
  <c r="D424" i="8" s="1"/>
  <c r="E424" i="8" a="1"/>
  <c r="E424" i="8"/>
  <c r="D425" i="8" a="1"/>
  <c r="D425" i="8"/>
  <c r="E425" i="8" a="1"/>
  <c r="E425" i="8" s="1"/>
  <c r="D426" i="8" a="1"/>
  <c r="D426" i="8" s="1"/>
  <c r="E426" i="8" a="1"/>
  <c r="E426" i="8" s="1"/>
  <c r="D427" i="8" a="1"/>
  <c r="D427" i="8" s="1"/>
  <c r="E427" i="8" a="1"/>
  <c r="E427" i="8" s="1"/>
  <c r="D428" i="8" a="1"/>
  <c r="D428" i="8"/>
  <c r="E428" i="8" a="1"/>
  <c r="E428" i="8" s="1"/>
  <c r="D429" i="8" a="1"/>
  <c r="D429" i="8" s="1"/>
  <c r="E429" i="8" a="1"/>
  <c r="E429" i="8" s="1"/>
  <c r="D430" i="8" a="1"/>
  <c r="D430" i="8"/>
  <c r="E430" i="8" a="1"/>
  <c r="E430" i="8"/>
  <c r="D431" i="8" a="1"/>
  <c r="D431" i="8" s="1"/>
  <c r="E431" i="8" a="1"/>
  <c r="E431" i="8"/>
  <c r="D432" i="8" a="1"/>
  <c r="D432" i="8" s="1"/>
  <c r="E432" i="8" a="1"/>
  <c r="E432" i="8"/>
  <c r="D433" i="8" a="1"/>
  <c r="D433" i="8" s="1"/>
  <c r="E433" i="8" a="1"/>
  <c r="E433" i="8"/>
  <c r="D434" i="8" a="1"/>
  <c r="D434" i="8" s="1"/>
  <c r="E434" i="8" a="1"/>
  <c r="E434" i="8" s="1"/>
  <c r="D435" i="8" a="1"/>
  <c r="D435" i="8" s="1"/>
  <c r="E435" i="8" a="1"/>
  <c r="E435" i="8"/>
  <c r="D436" i="8" a="1"/>
  <c r="D436" i="8" s="1"/>
  <c r="E436" i="8" a="1"/>
  <c r="E436" i="8" s="1"/>
  <c r="D437" i="8" a="1"/>
  <c r="D437" i="8" s="1"/>
  <c r="E437" i="8" a="1"/>
  <c r="E437" i="8" s="1"/>
  <c r="D438" i="8" a="1"/>
  <c r="D438" i="8"/>
  <c r="E438" i="8" a="1"/>
  <c r="E438" i="8"/>
  <c r="D439" i="8" a="1"/>
  <c r="D439" i="8" s="1"/>
  <c r="E439" i="8" a="1"/>
  <c r="E439" i="8" s="1"/>
  <c r="D440" i="8" a="1"/>
  <c r="D440" i="8" s="1"/>
  <c r="E440" i="8" a="1"/>
  <c r="E440" i="8" s="1"/>
  <c r="D441" i="8" a="1"/>
  <c r="D441" i="8" s="1"/>
  <c r="E441" i="8" a="1"/>
  <c r="E441" i="8" s="1"/>
  <c r="D442" i="8" a="1"/>
  <c r="D442" i="8"/>
  <c r="E442" i="8" a="1"/>
  <c r="E442" i="8"/>
  <c r="D443" i="8" a="1"/>
  <c r="D443" i="8" s="1"/>
  <c r="E443" i="8" a="1"/>
  <c r="E443" i="8"/>
  <c r="D444" i="8" a="1"/>
  <c r="D444" i="8"/>
  <c r="E444" i="8" a="1"/>
  <c r="E444" i="8" s="1"/>
  <c r="D445" i="8" a="1"/>
  <c r="D445" i="8"/>
  <c r="E445" i="8" a="1"/>
  <c r="E445" i="8" s="1"/>
  <c r="D446" i="8" a="1"/>
  <c r="D446" i="8" s="1"/>
  <c r="E446" i="8" a="1"/>
  <c r="E446" i="8"/>
  <c r="D447" i="8" a="1"/>
  <c r="D447" i="8" s="1"/>
  <c r="E447" i="8" a="1"/>
  <c r="E447" i="8"/>
  <c r="D448" i="8" a="1"/>
  <c r="D448" i="8" s="1"/>
  <c r="E448" i="8" a="1"/>
  <c r="E448" i="8" s="1"/>
  <c r="D449" i="8" a="1"/>
  <c r="D449" i="8"/>
  <c r="E449" i="8" a="1"/>
  <c r="E449" i="8"/>
  <c r="D450" i="8" a="1"/>
  <c r="D450" i="8" s="1"/>
  <c r="E450" i="8" a="1"/>
  <c r="E450" i="8" s="1"/>
  <c r="D451" i="8" a="1"/>
  <c r="D451" i="8" s="1"/>
  <c r="E451" i="8" a="1"/>
  <c r="E451" i="8" s="1"/>
  <c r="D452" i="8" a="1"/>
  <c r="D452" i="8" s="1"/>
  <c r="E452" i="8" a="1"/>
  <c r="E452" i="8" s="1"/>
  <c r="D453" i="8" a="1"/>
  <c r="D453" i="8"/>
  <c r="E453" i="8" a="1"/>
  <c r="E453" i="8" s="1"/>
  <c r="D454" i="8" a="1"/>
  <c r="D454" i="8" s="1"/>
  <c r="E454" i="8" a="1"/>
  <c r="E454" i="8"/>
  <c r="D455" i="8" a="1"/>
  <c r="D455" i="8" s="1"/>
  <c r="E455" i="8" a="1"/>
  <c r="E455" i="8" s="1"/>
  <c r="D456" i="8" a="1"/>
  <c r="D456" i="8" s="1"/>
  <c r="E456" i="8" a="1"/>
  <c r="E456" i="8" s="1"/>
  <c r="D457" i="8" a="1"/>
  <c r="D457" i="8" s="1"/>
  <c r="E457" i="8" a="1"/>
  <c r="E457" i="8" s="1"/>
  <c r="D458" i="8" a="1"/>
  <c r="D458" i="8" s="1"/>
  <c r="E458" i="8" a="1"/>
  <c r="E458" i="8"/>
  <c r="D459" i="8" a="1"/>
  <c r="D459" i="8"/>
  <c r="E459" i="8" a="1"/>
  <c r="E459" i="8" s="1"/>
  <c r="D460" i="8" a="1"/>
  <c r="D460" i="8"/>
  <c r="E460" i="8" a="1"/>
  <c r="E460" i="8" s="1"/>
  <c r="D461" i="8" a="1"/>
  <c r="D461" i="8" s="1"/>
  <c r="E461" i="8" a="1"/>
  <c r="E461" i="8" s="1"/>
  <c r="D462" i="8" a="1"/>
  <c r="D462" i="8" s="1"/>
  <c r="E462" i="8" a="1"/>
  <c r="E462" i="8" s="1"/>
  <c r="D463" i="8" a="1"/>
  <c r="D463" i="8" s="1"/>
  <c r="E463" i="8" a="1"/>
  <c r="E463" i="8"/>
  <c r="D464" i="8" a="1"/>
  <c r="D464" i="8"/>
  <c r="E464" i="8" a="1"/>
  <c r="E464" i="8" s="1"/>
  <c r="D465" i="8" a="1"/>
  <c r="D465" i="8" s="1"/>
  <c r="E465" i="8" a="1"/>
  <c r="E465" i="8" s="1"/>
  <c r="D466" i="8" a="1"/>
  <c r="D466" i="8" s="1"/>
  <c r="E466" i="8" a="1"/>
  <c r="E466" i="8"/>
  <c r="D467" i="8" a="1"/>
  <c r="D467" i="8" s="1"/>
  <c r="E467" i="8" a="1"/>
  <c r="E467" i="8" s="1"/>
  <c r="D468" i="8" a="1"/>
  <c r="D468" i="8" s="1"/>
  <c r="E468" i="8" a="1"/>
  <c r="E468" i="8" s="1"/>
  <c r="D469" i="8" a="1"/>
  <c r="D469" i="8" s="1"/>
  <c r="E469" i="8" a="1"/>
  <c r="E469" i="8"/>
  <c r="D470" i="8" a="1"/>
  <c r="D470" i="8" s="1"/>
  <c r="E470" i="8" a="1"/>
  <c r="E470" i="8" s="1"/>
  <c r="D471" i="8" a="1"/>
  <c r="D471" i="8" s="1"/>
  <c r="E471" i="8" a="1"/>
  <c r="E471" i="8" s="1"/>
  <c r="D472" i="8" a="1"/>
  <c r="D472" i="8" s="1"/>
  <c r="E472" i="8" a="1"/>
  <c r="E472" i="8" s="1"/>
  <c r="D473" i="8" a="1"/>
  <c r="D473" i="8"/>
  <c r="E473" i="8" a="1"/>
  <c r="E473" i="8" s="1"/>
  <c r="D474" i="8" a="1"/>
  <c r="D474" i="8" s="1"/>
  <c r="E474" i="8" a="1"/>
  <c r="E474" i="8" s="1"/>
  <c r="D475" i="8" a="1"/>
  <c r="D475" i="8"/>
  <c r="E475" i="8" a="1"/>
  <c r="E475" i="8" s="1"/>
  <c r="D476" i="8" a="1"/>
  <c r="D476" i="8" s="1"/>
  <c r="E476" i="8" a="1"/>
  <c r="E476" i="8"/>
  <c r="D477" i="8" a="1"/>
  <c r="D477" i="8"/>
  <c r="E477" i="8" a="1"/>
  <c r="E477" i="8" s="1"/>
  <c r="D478" i="8" a="1"/>
  <c r="D478" i="8" s="1"/>
  <c r="E478" i="8" a="1"/>
  <c r="E478" i="8"/>
  <c r="D479" i="8" a="1"/>
  <c r="D479" i="8" s="1"/>
  <c r="E479" i="8" a="1"/>
  <c r="E479" i="8" s="1"/>
  <c r="D480" i="8" a="1"/>
  <c r="D480" i="8" s="1"/>
  <c r="E480" i="8" a="1"/>
  <c r="E480" i="8"/>
  <c r="D481" i="8" a="1"/>
  <c r="D481" i="8" s="1"/>
  <c r="E481" i="8" a="1"/>
  <c r="E481" i="8" s="1"/>
  <c r="D482" i="8" a="1"/>
  <c r="D482" i="8" s="1"/>
  <c r="E482" i="8" a="1"/>
  <c r="E482" i="8"/>
  <c r="D483" i="8" a="1"/>
  <c r="D483" i="8" s="1"/>
  <c r="E483" i="8" a="1"/>
  <c r="E483" i="8"/>
  <c r="D484" i="8" a="1"/>
  <c r="D484" i="8"/>
  <c r="E484" i="8" a="1"/>
  <c r="E484" i="8" s="1"/>
  <c r="D485" i="8" a="1"/>
  <c r="D485" i="8" s="1"/>
  <c r="E485" i="8" a="1"/>
  <c r="E485" i="8" s="1"/>
  <c r="D486" i="8" a="1"/>
  <c r="D486" i="8"/>
  <c r="E486" i="8" a="1"/>
  <c r="E486" i="8" s="1"/>
  <c r="D487" i="8" a="1"/>
  <c r="D487" i="8" s="1"/>
  <c r="E487" i="8" a="1"/>
  <c r="E487" i="8" s="1"/>
  <c r="D488" i="8" a="1"/>
  <c r="D488" i="8"/>
  <c r="E488" i="8" a="1"/>
  <c r="E488" i="8" s="1"/>
  <c r="D489" i="8" a="1"/>
  <c r="D489" i="8" s="1"/>
  <c r="E489" i="8" a="1"/>
  <c r="E489" i="8"/>
  <c r="D490" i="8" a="1"/>
  <c r="D490" i="8" s="1"/>
  <c r="E490" i="8" a="1"/>
  <c r="E490" i="8" s="1"/>
  <c r="D491" i="8" a="1"/>
  <c r="D491" i="8" s="1"/>
  <c r="E491" i="8" a="1"/>
  <c r="E491" i="8"/>
  <c r="D492" i="8" a="1"/>
  <c r="D492" i="8" s="1"/>
  <c r="E492" i="8" a="1"/>
  <c r="E492" i="8" s="1"/>
  <c r="D493" i="8" a="1"/>
  <c r="D493" i="8" s="1"/>
  <c r="E493" i="8" a="1"/>
  <c r="E493" i="8"/>
  <c r="D494" i="8" a="1"/>
  <c r="D494" i="8" s="1"/>
  <c r="E494" i="8" a="1"/>
  <c r="E494" i="8"/>
  <c r="D495" i="8" a="1"/>
  <c r="D495" i="8"/>
  <c r="E495" i="8" a="1"/>
  <c r="E495" i="8" s="1"/>
  <c r="D496" i="8" a="1"/>
  <c r="D496" i="8" s="1"/>
  <c r="E496" i="8" a="1"/>
  <c r="E496" i="8" s="1"/>
  <c r="D497" i="8" a="1"/>
  <c r="D497" i="8"/>
  <c r="E497" i="8" a="1"/>
  <c r="E497" i="8" s="1"/>
  <c r="D498" i="8" a="1"/>
  <c r="D498" i="8"/>
  <c r="E498" i="8" a="1"/>
  <c r="E498" i="8"/>
  <c r="D499" i="8" a="1"/>
  <c r="D499" i="8"/>
  <c r="E499" i="8" a="1"/>
  <c r="E499" i="8" s="1"/>
  <c r="D500" i="8" a="1"/>
  <c r="D500" i="8" s="1"/>
  <c r="E500" i="8" a="1"/>
  <c r="E500" i="8" s="1"/>
  <c r="D501" i="8" a="1"/>
  <c r="D501" i="8" s="1"/>
  <c r="E501" i="8" a="1"/>
  <c r="E501" i="8" s="1"/>
  <c r="D502" i="8" a="1"/>
  <c r="D502" i="8" s="1"/>
  <c r="E502" i="8" a="1"/>
  <c r="E502" i="8"/>
  <c r="D503" i="8" a="1"/>
  <c r="D503" i="8" s="1"/>
  <c r="E503" i="8" a="1"/>
  <c r="E503" i="8" s="1"/>
  <c r="D504" i="8" a="1"/>
  <c r="D504" i="8"/>
  <c r="E504" i="8" a="1"/>
  <c r="E504" i="8" s="1"/>
  <c r="D505" i="8" a="1"/>
  <c r="D505" i="8" s="1"/>
  <c r="E505" i="8" a="1"/>
  <c r="E505" i="8"/>
  <c r="D506" i="8" a="1"/>
  <c r="D506" i="8" s="1"/>
  <c r="E506" i="8" a="1"/>
  <c r="E506" i="8" s="1"/>
  <c r="D507" i="8" a="1"/>
  <c r="D507" i="8" s="1"/>
  <c r="E507" i="8" a="1"/>
  <c r="E507" i="8"/>
  <c r="D508" i="8" a="1"/>
  <c r="D508" i="8" s="1"/>
  <c r="E508" i="8" a="1"/>
  <c r="E508" i="8" s="1"/>
  <c r="D509" i="8" a="1"/>
  <c r="D509" i="8" s="1"/>
  <c r="E509" i="8" a="1"/>
  <c r="E509" i="8" s="1"/>
  <c r="D510" i="8" a="1"/>
  <c r="D510" i="8" s="1"/>
  <c r="E510" i="8" a="1"/>
  <c r="E510" i="8" s="1"/>
  <c r="D511" i="8" a="1"/>
  <c r="D511" i="8"/>
  <c r="E511" i="8" a="1"/>
  <c r="E511" i="8" s="1"/>
  <c r="D512" i="8" a="1"/>
  <c r="D512" i="8" s="1"/>
  <c r="E512" i="8" a="1"/>
  <c r="E512" i="8" s="1"/>
  <c r="D513" i="8" a="1"/>
  <c r="D513" i="8" s="1"/>
  <c r="E513" i="8" a="1"/>
  <c r="E513" i="8" s="1"/>
  <c r="D514" i="8" a="1"/>
  <c r="D514" i="8" s="1"/>
  <c r="E514" i="8" a="1"/>
  <c r="E514" i="8" s="1"/>
  <c r="D515" i="8" a="1"/>
  <c r="D515" i="8"/>
  <c r="E515" i="8" a="1"/>
  <c r="E515" i="8" s="1"/>
  <c r="D516" i="8" a="1"/>
  <c r="D516" i="8" s="1"/>
  <c r="E516" i="8" a="1"/>
  <c r="E516" i="8" s="1"/>
  <c r="D517" i="8" a="1"/>
  <c r="D517" i="8" s="1"/>
  <c r="E517" i="8" a="1"/>
  <c r="E517" i="8" s="1"/>
  <c r="D518" i="8" a="1"/>
  <c r="D518" i="8" s="1"/>
  <c r="E518" i="8" a="1"/>
  <c r="E518" i="8"/>
  <c r="D519" i="8" a="1"/>
  <c r="D519" i="8" s="1"/>
  <c r="E519" i="8" a="1"/>
  <c r="E519" i="8" s="1"/>
  <c r="D520" i="8" a="1"/>
  <c r="D520" i="8" s="1"/>
  <c r="E520" i="8" a="1"/>
  <c r="E520" i="8"/>
  <c r="D521" i="8" a="1"/>
  <c r="D521" i="8" s="1"/>
  <c r="E521" i="8" a="1"/>
  <c r="E521" i="8" s="1"/>
  <c r="D522" i="8" a="1"/>
  <c r="D522" i="8"/>
  <c r="E522" i="8" a="1"/>
  <c r="E522" i="8"/>
  <c r="D523" i="8" a="1"/>
  <c r="D523" i="8" s="1"/>
  <c r="E523" i="8" a="1"/>
  <c r="E523" i="8" s="1"/>
  <c r="D524" i="8" a="1"/>
  <c r="D524" i="8"/>
  <c r="E524" i="8" a="1"/>
  <c r="E524" i="8" s="1"/>
  <c r="D525" i="8" a="1"/>
  <c r="D525" i="8" s="1"/>
  <c r="E525" i="8" a="1"/>
  <c r="E525" i="8" s="1"/>
  <c r="D526" i="8" a="1"/>
  <c r="D526" i="8" s="1"/>
  <c r="E526" i="8" a="1"/>
  <c r="E526" i="8"/>
  <c r="D527" i="8" a="1"/>
  <c r="D527" i="8" s="1"/>
  <c r="E527" i="8" a="1"/>
  <c r="E527" i="8" s="1"/>
  <c r="D528" i="8" a="1"/>
  <c r="D528" i="8"/>
  <c r="E528" i="8" a="1"/>
  <c r="E528" i="8" s="1"/>
  <c r="D529" i="8" a="1"/>
  <c r="D529" i="8" s="1"/>
  <c r="E529" i="8" a="1"/>
  <c r="E529" i="8" s="1"/>
  <c r="D530" i="8" a="1"/>
  <c r="D530" i="8"/>
  <c r="E530" i="8" a="1"/>
  <c r="E530" i="8" s="1"/>
  <c r="D531" i="8" a="1"/>
  <c r="D531" i="8"/>
  <c r="E531" i="8" a="1"/>
  <c r="E531" i="8"/>
  <c r="D532" i="8" a="1"/>
  <c r="D532" i="8"/>
  <c r="E532" i="8" a="1"/>
  <c r="E532" i="8" s="1"/>
  <c r="D533" i="8" a="1"/>
  <c r="D533" i="8"/>
  <c r="E533" i="8" a="1"/>
  <c r="E533" i="8"/>
  <c r="D534" i="8" a="1"/>
  <c r="D534" i="8" s="1"/>
  <c r="E534" i="8" a="1"/>
  <c r="E534" i="8" s="1"/>
  <c r="D535" i="8" a="1"/>
  <c r="D535" i="8"/>
  <c r="E535" i="8" a="1"/>
  <c r="E535" i="8"/>
  <c r="D536" i="8" a="1"/>
  <c r="D536" i="8" s="1"/>
  <c r="E536" i="8" a="1"/>
  <c r="E536" i="8" s="1"/>
  <c r="D537" i="8" a="1"/>
  <c r="D537" i="8"/>
  <c r="E537" i="8" a="1"/>
  <c r="E537" i="8" s="1"/>
  <c r="D538" i="8" a="1"/>
  <c r="D538" i="8" s="1"/>
  <c r="E538" i="8" a="1"/>
  <c r="E538" i="8"/>
  <c r="D539" i="8" a="1"/>
  <c r="D539" i="8" s="1"/>
  <c r="E539" i="8" a="1"/>
  <c r="E539" i="8" s="1"/>
  <c r="D540" i="8" a="1"/>
  <c r="D540" i="8" s="1"/>
  <c r="E540" i="8" a="1"/>
  <c r="E540" i="8" s="1"/>
  <c r="D541" i="8" a="1"/>
  <c r="D541" i="8"/>
  <c r="E541" i="8" a="1"/>
  <c r="E541" i="8" s="1"/>
  <c r="D542" i="8" a="1"/>
  <c r="D542" i="8" s="1"/>
  <c r="E542" i="8" a="1"/>
  <c r="E542" i="8"/>
  <c r="D543" i="8" a="1"/>
  <c r="D543" i="8" s="1"/>
  <c r="E543" i="8" a="1"/>
  <c r="E543" i="8" s="1"/>
  <c r="D544" i="8" a="1"/>
  <c r="D544" i="8"/>
  <c r="E544" i="8" a="1"/>
  <c r="E544" i="8" s="1"/>
  <c r="D545" i="8" a="1"/>
  <c r="D545" i="8" s="1"/>
  <c r="E545" i="8" a="1"/>
  <c r="E545" i="8" s="1"/>
  <c r="D546" i="8" a="1"/>
  <c r="D546" i="8"/>
  <c r="E546" i="8" a="1"/>
  <c r="E546" i="8" s="1"/>
  <c r="D547" i="8" a="1"/>
  <c r="D547" i="8" s="1"/>
  <c r="E547" i="8" a="1"/>
  <c r="E547" i="8"/>
  <c r="D548" i="8" a="1"/>
  <c r="D548" i="8" s="1"/>
  <c r="E548" i="8" a="1"/>
  <c r="E548" i="8" s="1"/>
  <c r="D549" i="8" a="1"/>
  <c r="D549" i="8" s="1"/>
  <c r="E549" i="8" a="1"/>
  <c r="E549" i="8" s="1"/>
  <c r="D550" i="8" a="1"/>
  <c r="D550" i="8" s="1"/>
  <c r="E550" i="8" a="1"/>
  <c r="E550" i="8" s="1"/>
  <c r="D551" i="8" a="1"/>
  <c r="D551" i="8" s="1"/>
  <c r="E551" i="8" a="1"/>
  <c r="E551" i="8" s="1"/>
  <c r="D552" i="8" a="1"/>
  <c r="D552" i="8"/>
  <c r="E552" i="8" a="1"/>
  <c r="E552" i="8" s="1"/>
  <c r="D553" i="8" a="1"/>
  <c r="D553" i="8"/>
  <c r="E553" i="8" a="1"/>
  <c r="E553" i="8" s="1"/>
  <c r="D554" i="8" a="1"/>
  <c r="D554" i="8"/>
  <c r="E554" i="8" a="1"/>
  <c r="E554" i="8" s="1"/>
  <c r="D555" i="8" a="1"/>
  <c r="D555" i="8" s="1"/>
  <c r="E555" i="8" a="1"/>
  <c r="E555" i="8" s="1"/>
  <c r="D556" i="8" a="1"/>
  <c r="D556" i="8" s="1"/>
  <c r="E556" i="8" a="1"/>
  <c r="E556" i="8" s="1"/>
  <c r="D557" i="8" a="1"/>
  <c r="D557" i="8" s="1"/>
  <c r="E557" i="8" a="1"/>
  <c r="E557" i="8"/>
  <c r="D558" i="8" a="1"/>
  <c r="D558" i="8" s="1"/>
  <c r="E558" i="8" a="1"/>
  <c r="E558" i="8" s="1"/>
  <c r="D559" i="8" a="1"/>
  <c r="D559" i="8" s="1"/>
  <c r="E559" i="8" a="1"/>
  <c r="E559" i="8"/>
  <c r="D560" i="8" a="1"/>
  <c r="D560" i="8" s="1"/>
  <c r="E560" i="8" a="1"/>
  <c r="E560" i="8" s="1"/>
  <c r="D561" i="8" a="1"/>
  <c r="D561" i="8"/>
  <c r="E561" i="8" a="1"/>
  <c r="E561" i="8" s="1"/>
  <c r="D562" i="8" a="1"/>
  <c r="D562" i="8" s="1"/>
  <c r="E562" i="8" a="1"/>
  <c r="E562" i="8" s="1"/>
  <c r="D563" i="8" a="1"/>
  <c r="D563" i="8"/>
  <c r="E563" i="8" a="1"/>
  <c r="E563" i="8" s="1"/>
  <c r="D564" i="8" a="1"/>
  <c r="D564" i="8" s="1"/>
  <c r="E564" i="8" a="1"/>
  <c r="E564" i="8" s="1"/>
  <c r="D565" i="8" a="1"/>
  <c r="D565" i="8"/>
  <c r="E565" i="8" a="1"/>
  <c r="E565" i="8" s="1"/>
  <c r="D566" i="8" a="1"/>
  <c r="D566" i="8"/>
  <c r="E566" i="8" a="1"/>
  <c r="E566" i="8"/>
  <c r="D567" i="8" a="1"/>
  <c r="D567" i="8" s="1"/>
  <c r="E567" i="8" a="1"/>
  <c r="E567" i="8" s="1"/>
  <c r="D568" i="8" a="1"/>
  <c r="D568" i="8" s="1"/>
  <c r="E568" i="8" a="1"/>
  <c r="E568" i="8"/>
  <c r="D569" i="8" a="1"/>
  <c r="D569" i="8" s="1"/>
  <c r="E569" i="8" a="1"/>
  <c r="E569" i="8" s="1"/>
  <c r="D570" i="8" a="1"/>
  <c r="D570" i="8" s="1"/>
  <c r="E570" i="8" a="1"/>
  <c r="E570" i="8"/>
  <c r="D571" i="8" a="1"/>
  <c r="D571" i="8" s="1"/>
  <c r="E571" i="8" a="1"/>
  <c r="E571" i="8" s="1"/>
  <c r="D572" i="8" a="1"/>
  <c r="D572" i="8" s="1"/>
  <c r="E572" i="8" a="1"/>
  <c r="E572" i="8" s="1"/>
  <c r="D573" i="8" a="1"/>
  <c r="D573" i="8" s="1"/>
  <c r="E573" i="8" a="1"/>
  <c r="E573" i="8" s="1"/>
  <c r="D574" i="8" a="1"/>
  <c r="D574" i="8"/>
  <c r="E574" i="8" a="1"/>
  <c r="E574" i="8" s="1"/>
  <c r="D575" i="8" a="1"/>
  <c r="D575" i="8" s="1"/>
  <c r="E575" i="8" a="1"/>
  <c r="E575" i="8" s="1"/>
  <c r="D576" i="8" a="1"/>
  <c r="D576" i="8" s="1"/>
  <c r="E576" i="8" a="1"/>
  <c r="E576" i="8" s="1"/>
  <c r="D577" i="8" a="1"/>
  <c r="D577" i="8"/>
  <c r="E577" i="8" a="1"/>
  <c r="E577" i="8"/>
  <c r="D578" i="8" a="1"/>
  <c r="D578" i="8" s="1"/>
  <c r="E578" i="8" a="1"/>
  <c r="E578" i="8" s="1"/>
  <c r="D579" i="8" a="1"/>
  <c r="D579" i="8" s="1"/>
  <c r="E579" i="8" a="1"/>
  <c r="E579" i="8" s="1"/>
  <c r="D580" i="8" a="1"/>
  <c r="D580" i="8" s="1"/>
  <c r="E580" i="8" a="1"/>
  <c r="E580" i="8" s="1"/>
  <c r="D581" i="8" a="1"/>
  <c r="D581" i="8"/>
  <c r="E581" i="8" a="1"/>
  <c r="E581" i="8"/>
  <c r="D582" i="8" a="1"/>
  <c r="D582" i="8" s="1"/>
  <c r="E582" i="8" a="1"/>
  <c r="E582" i="8"/>
  <c r="D583" i="8" a="1"/>
  <c r="D583" i="8"/>
  <c r="E583" i="8" a="1"/>
  <c r="E583" i="8" s="1"/>
  <c r="D584" i="8" a="1"/>
  <c r="D584" i="8" s="1"/>
  <c r="E584" i="8" a="1"/>
  <c r="E584" i="8"/>
  <c r="D585" i="8" a="1"/>
  <c r="D585" i="8"/>
  <c r="E585" i="8" a="1"/>
  <c r="E585" i="8" s="1"/>
  <c r="D586" i="8" a="1"/>
  <c r="D586" i="8" s="1"/>
  <c r="E586" i="8" a="1"/>
  <c r="E586" i="8" s="1"/>
  <c r="D587" i="8" a="1"/>
  <c r="D587" i="8"/>
  <c r="E587" i="8" a="1"/>
  <c r="E587" i="8" s="1"/>
  <c r="D588" i="8" a="1"/>
  <c r="D588" i="8"/>
  <c r="E588" i="8" a="1"/>
  <c r="E588" i="8" s="1"/>
  <c r="D589" i="8" a="1"/>
  <c r="D589" i="8" s="1"/>
  <c r="E589" i="8" a="1"/>
  <c r="E589" i="8" s="1"/>
  <c r="D590" i="8" a="1"/>
  <c r="D590" i="8" s="1"/>
  <c r="E590" i="8" a="1"/>
  <c r="E590" i="8" s="1"/>
  <c r="D591" i="8" a="1"/>
  <c r="D591" i="8" s="1"/>
  <c r="E591" i="8" a="1"/>
  <c r="E591" i="8"/>
  <c r="D592" i="8" a="1"/>
  <c r="D592" i="8"/>
  <c r="E592" i="8" a="1"/>
  <c r="E592" i="8" s="1"/>
  <c r="D593" i="8" a="1"/>
  <c r="D593" i="8" s="1"/>
  <c r="E593" i="8" a="1"/>
  <c r="E593" i="8"/>
  <c r="D594" i="8" a="1"/>
  <c r="D594" i="8" s="1"/>
  <c r="E594" i="8" a="1"/>
  <c r="E594" i="8" s="1"/>
  <c r="D595" i="8" a="1"/>
  <c r="D595" i="8" s="1"/>
  <c r="E595" i="8" a="1"/>
  <c r="E595" i="8"/>
  <c r="D596" i="8" a="1"/>
  <c r="D596" i="8" s="1"/>
  <c r="E596" i="8" a="1"/>
  <c r="E596" i="8" s="1"/>
  <c r="D597" i="8" a="1"/>
  <c r="D597" i="8" s="1"/>
  <c r="E597" i="8" a="1"/>
  <c r="E597" i="8" s="1"/>
  <c r="D598" i="8" a="1"/>
  <c r="D598" i="8" s="1"/>
  <c r="E598" i="8" a="1"/>
  <c r="E598" i="8" s="1"/>
  <c r="D599" i="8" a="1"/>
  <c r="D599" i="8"/>
  <c r="E599" i="8" a="1"/>
  <c r="E599" i="8" s="1"/>
  <c r="D600" i="8" a="1"/>
  <c r="D600" i="8" s="1"/>
  <c r="E600" i="8" a="1"/>
  <c r="E600" i="8" s="1"/>
  <c r="D601" i="8" a="1"/>
  <c r="D601" i="8" s="1"/>
  <c r="E601" i="8" a="1"/>
  <c r="E601" i="8" s="1"/>
  <c r="D602" i="8" a="1"/>
  <c r="D602" i="8" s="1"/>
  <c r="E602" i="8" a="1"/>
  <c r="E602" i="8"/>
  <c r="D603" i="8" a="1"/>
  <c r="D603" i="8" s="1"/>
  <c r="E603" i="8" a="1"/>
  <c r="E603" i="8" s="1"/>
  <c r="D604" i="8" a="1"/>
  <c r="D604" i="8" s="1"/>
  <c r="E604" i="8" a="1"/>
  <c r="E604" i="8"/>
  <c r="D605" i="8" a="1"/>
  <c r="D605" i="8"/>
  <c r="E605" i="8" a="1"/>
  <c r="E605" i="8" s="1"/>
  <c r="D606" i="8" a="1"/>
  <c r="D606" i="8" s="1"/>
  <c r="E606" i="8" a="1"/>
  <c r="E606" i="8" s="1"/>
  <c r="D607" i="8" a="1"/>
  <c r="D607" i="8" s="1"/>
  <c r="E607" i="8" a="1"/>
  <c r="E607" i="8" s="1"/>
  <c r="D608" i="8" a="1"/>
  <c r="D608" i="8" s="1"/>
  <c r="E608" i="8" a="1"/>
  <c r="E608" i="8"/>
  <c r="D609" i="8" a="1"/>
  <c r="D609" i="8"/>
  <c r="E609" i="8" a="1"/>
  <c r="E609" i="8" s="1"/>
  <c r="D610" i="8" a="1"/>
  <c r="D610" i="8"/>
  <c r="E610" i="8" a="1"/>
  <c r="E610" i="8" s="1"/>
  <c r="D611" i="8" a="1"/>
  <c r="D611" i="8" s="1"/>
  <c r="E611" i="8" a="1"/>
  <c r="E611" i="8" s="1"/>
  <c r="D612" i="8" a="1"/>
  <c r="D612" i="8"/>
  <c r="E612" i="8" a="1"/>
  <c r="E612" i="8" s="1"/>
  <c r="D613" i="8" a="1"/>
  <c r="D613" i="8" s="1"/>
  <c r="E613" i="8" a="1"/>
  <c r="E613" i="8" s="1"/>
  <c r="D614" i="8" a="1"/>
  <c r="D614" i="8"/>
  <c r="E614" i="8" a="1"/>
  <c r="E614" i="8" s="1"/>
  <c r="D615" i="8" a="1"/>
  <c r="D615" i="8" s="1"/>
  <c r="E615" i="8" a="1"/>
  <c r="E615" i="8" s="1"/>
  <c r="D616" i="8" a="1"/>
  <c r="D616" i="8" s="1"/>
  <c r="E616" i="8" a="1"/>
  <c r="E616" i="8" s="1"/>
  <c r="D617" i="8" a="1"/>
  <c r="D617" i="8" s="1"/>
  <c r="E617" i="8" a="1"/>
  <c r="E617" i="8" s="1"/>
  <c r="D618" i="8" a="1"/>
  <c r="D618" i="8" s="1"/>
  <c r="E618" i="8" a="1"/>
  <c r="E618" i="8" s="1"/>
  <c r="D619" i="8" a="1"/>
  <c r="D619" i="8"/>
  <c r="E619" i="8" a="1"/>
  <c r="E619" i="8"/>
  <c r="D620" i="8" a="1"/>
  <c r="D620" i="8" s="1"/>
  <c r="E620" i="8" a="1"/>
  <c r="E620" i="8" s="1"/>
  <c r="D621" i="8" a="1"/>
  <c r="D621" i="8" s="1"/>
  <c r="E621" i="8" a="1"/>
  <c r="E621" i="8"/>
  <c r="D622" i="8" a="1"/>
  <c r="D622" i="8" s="1"/>
  <c r="E622" i="8" a="1"/>
  <c r="E622" i="8" s="1"/>
  <c r="D623" i="8" a="1"/>
  <c r="D623" i="8" s="1"/>
  <c r="E623" i="8" a="1"/>
  <c r="E623" i="8" s="1"/>
  <c r="D624" i="8" a="1"/>
  <c r="D624" i="8" s="1"/>
  <c r="E624" i="8" a="1"/>
  <c r="E624" i="8" s="1"/>
  <c r="D625" i="8" a="1"/>
  <c r="D625" i="8" s="1"/>
  <c r="E625" i="8" a="1"/>
  <c r="E625" i="8"/>
  <c r="D626" i="8" a="1"/>
  <c r="D626" i="8" s="1"/>
  <c r="E626" i="8" a="1"/>
  <c r="E626" i="8" s="1"/>
  <c r="D627" i="8" a="1"/>
  <c r="D627" i="8" s="1"/>
  <c r="E627" i="8" a="1"/>
  <c r="E627" i="8" s="1"/>
  <c r="D628" i="8" a="1"/>
  <c r="D628" i="8" s="1"/>
  <c r="E628" i="8" a="1"/>
  <c r="E628" i="8"/>
  <c r="D629" i="8" a="1"/>
  <c r="D629" i="8" s="1"/>
  <c r="E629" i="8" a="1"/>
  <c r="E629" i="8" s="1"/>
  <c r="D630" i="8" a="1"/>
  <c r="D630" i="8" s="1"/>
  <c r="E630" i="8" a="1"/>
  <c r="E630" i="8" s="1"/>
  <c r="D631" i="8" a="1"/>
  <c r="D631" i="8"/>
  <c r="E631" i="8" a="1"/>
  <c r="E631" i="8" s="1"/>
  <c r="D632" i="8" a="1"/>
  <c r="D632" i="8"/>
  <c r="E632" i="8" a="1"/>
  <c r="E632" i="8"/>
  <c r="D633" i="8" a="1"/>
  <c r="D633" i="8" s="1"/>
  <c r="E633" i="8" a="1"/>
  <c r="E633" i="8" s="1"/>
  <c r="D634" i="8" a="1"/>
  <c r="D634" i="8" s="1"/>
  <c r="E634" i="8" a="1"/>
  <c r="E634" i="8" s="1"/>
  <c r="D635" i="8" a="1"/>
  <c r="D635" i="8" s="1"/>
  <c r="E635" i="8" a="1"/>
  <c r="E635" i="8" s="1"/>
  <c r="D636" i="8" a="1"/>
  <c r="D636" i="8"/>
  <c r="E636" i="8" a="1"/>
  <c r="E636" i="8"/>
  <c r="D637" i="8" a="1"/>
  <c r="D637" i="8" s="1"/>
  <c r="E637" i="8" a="1"/>
  <c r="E637" i="8"/>
  <c r="D638" i="8" a="1"/>
  <c r="D638" i="8"/>
  <c r="E638" i="8" a="1"/>
  <c r="E638" i="8" s="1"/>
  <c r="D639" i="8" a="1"/>
  <c r="D639" i="8" s="1"/>
  <c r="E639" i="8" a="1"/>
  <c r="E639" i="8" s="1"/>
  <c r="D640" i="8" a="1"/>
  <c r="D640" i="8" s="1"/>
  <c r="E640" i="8" a="1"/>
  <c r="E640" i="8" s="1"/>
  <c r="D641" i="8" a="1"/>
  <c r="D641" i="8" s="1"/>
  <c r="E641" i="8" a="1"/>
  <c r="E641" i="8" s="1"/>
  <c r="D642" i="8" a="1"/>
  <c r="D642" i="8"/>
  <c r="E642" i="8" a="1"/>
  <c r="E642" i="8" s="1"/>
  <c r="D643" i="8" a="1"/>
  <c r="D643" i="8"/>
  <c r="E643" i="8" a="1"/>
  <c r="E643" i="8" s="1"/>
  <c r="D644" i="8" a="1"/>
  <c r="D644" i="8" s="1"/>
  <c r="E644" i="8" a="1"/>
  <c r="E644" i="8" s="1"/>
  <c r="D645" i="8" a="1"/>
  <c r="D645" i="8" s="1"/>
  <c r="E645" i="8" a="1"/>
  <c r="E645" i="8"/>
  <c r="D646" i="8" a="1"/>
  <c r="D646" i="8" s="1"/>
  <c r="E646" i="8" a="1"/>
  <c r="E646" i="8" s="1"/>
  <c r="D647" i="8" a="1"/>
  <c r="D647" i="8"/>
  <c r="E647" i="8" a="1"/>
  <c r="E647" i="8" s="1"/>
  <c r="D648" i="8" a="1"/>
  <c r="D648" i="8" s="1"/>
  <c r="E648" i="8" a="1"/>
  <c r="E648" i="8"/>
  <c r="D649" i="8" a="1"/>
  <c r="D649" i="8"/>
  <c r="E649" i="8" a="1"/>
  <c r="E649" i="8" s="1"/>
  <c r="D650" i="8" a="1"/>
  <c r="D650" i="8" s="1"/>
  <c r="E650" i="8" a="1"/>
  <c r="E650" i="8" s="1"/>
  <c r="D651" i="8" a="1"/>
  <c r="D651" i="8" s="1"/>
  <c r="E651" i="8" a="1"/>
  <c r="E651" i="8" s="1"/>
  <c r="D652" i="8" a="1"/>
  <c r="D652" i="8"/>
  <c r="E652" i="8" a="1"/>
  <c r="E652" i="8"/>
  <c r="D653" i="8" a="1"/>
  <c r="D653" i="8"/>
  <c r="E653" i="8" a="1"/>
  <c r="E653" i="8" s="1"/>
  <c r="D654" i="8" a="1"/>
  <c r="D654" i="8" s="1"/>
  <c r="E654" i="8" a="1"/>
  <c r="E654" i="8"/>
  <c r="D655" i="8" a="1"/>
  <c r="D655" i="8" s="1"/>
  <c r="E655" i="8" a="1"/>
  <c r="E655" i="8" s="1"/>
  <c r="D656" i="8" a="1"/>
  <c r="D656" i="8" s="1"/>
  <c r="E656" i="8" a="1"/>
  <c r="E656" i="8" s="1"/>
  <c r="D657" i="8" a="1"/>
  <c r="D657" i="8" s="1"/>
  <c r="E657" i="8" a="1"/>
  <c r="E657" i="8" s="1"/>
  <c r="D658" i="8" a="1"/>
  <c r="D658" i="8"/>
  <c r="E658" i="8" a="1"/>
  <c r="E658" i="8"/>
  <c r="D659" i="8" a="1"/>
  <c r="D659" i="8" s="1"/>
  <c r="E659" i="8" a="1"/>
  <c r="E659" i="8"/>
  <c r="D660" i="8" a="1"/>
  <c r="D660" i="8"/>
  <c r="E660" i="8" a="1"/>
  <c r="E660" i="8" s="1"/>
  <c r="D661" i="8" a="1"/>
  <c r="D661" i="8" s="1"/>
  <c r="E661" i="8" a="1"/>
  <c r="E661" i="8" s="1"/>
  <c r="D662" i="8" a="1"/>
  <c r="D662" i="8" s="1"/>
  <c r="E662" i="8" a="1"/>
  <c r="E662" i="8" s="1"/>
  <c r="D663" i="8" a="1"/>
  <c r="D663" i="8" s="1"/>
  <c r="E663" i="8" a="1"/>
  <c r="E663" i="8"/>
  <c r="D664" i="8" a="1"/>
  <c r="D664" i="8"/>
  <c r="E664" i="8" a="1"/>
  <c r="E664" i="8" s="1"/>
  <c r="D665" i="8" a="1"/>
  <c r="D665" i="8" s="1"/>
  <c r="E665" i="8" a="1"/>
  <c r="E665" i="8"/>
  <c r="D666" i="8" a="1"/>
  <c r="D666" i="8"/>
  <c r="E666" i="8" a="1"/>
  <c r="E666" i="8" s="1"/>
  <c r="D667" i="8" a="1"/>
  <c r="D667" i="8" s="1"/>
  <c r="E667" i="8" a="1"/>
  <c r="E667" i="8" s="1"/>
  <c r="D668" i="8" a="1"/>
  <c r="D668" i="8" s="1"/>
  <c r="E668" i="8" a="1"/>
  <c r="E668" i="8" s="1"/>
  <c r="D669" i="8" a="1"/>
  <c r="D669" i="8" s="1"/>
  <c r="E669" i="8" a="1"/>
  <c r="E669" i="8" s="1"/>
  <c r="D670" i="8" a="1"/>
  <c r="D670" i="8" s="1"/>
  <c r="E670" i="8" a="1"/>
  <c r="E670" i="8" s="1"/>
  <c r="D671" i="8" a="1"/>
  <c r="D671" i="8" s="1"/>
  <c r="E671" i="8" a="1"/>
  <c r="E671" i="8" s="1"/>
  <c r="D672" i="8" a="1"/>
  <c r="D672" i="8" s="1"/>
  <c r="E672" i="8" a="1"/>
  <c r="E672" i="8" s="1"/>
  <c r="D673" i="8" a="1"/>
  <c r="D673" i="8" s="1"/>
  <c r="E673" i="8" a="1"/>
  <c r="E673" i="8" s="1"/>
  <c r="D674" i="8" a="1"/>
  <c r="D674" i="8" s="1"/>
  <c r="E674" i="8" a="1"/>
  <c r="E674" i="8"/>
  <c r="D675" i="8" a="1"/>
  <c r="D675" i="8"/>
  <c r="E675" i="8" a="1"/>
  <c r="E675" i="8" s="1"/>
  <c r="D676" i="8" a="1"/>
  <c r="D676" i="8" s="1"/>
  <c r="E676" i="8" a="1"/>
  <c r="E676" i="8" s="1"/>
  <c r="D677" i="8" a="1"/>
  <c r="D677" i="8"/>
  <c r="E677" i="8" a="1"/>
  <c r="E677" i="8" s="1"/>
  <c r="D678" i="8" a="1"/>
  <c r="D678" i="8" s="1"/>
  <c r="E678" i="8" a="1"/>
  <c r="E678" i="8" s="1"/>
  <c r="D679" i="8" a="1"/>
  <c r="D679" i="8" s="1"/>
  <c r="E679" i="8" a="1"/>
  <c r="E679" i="8" s="1"/>
  <c r="D680" i="8" a="1"/>
  <c r="D680" i="8" s="1"/>
  <c r="E680" i="8" a="1"/>
  <c r="E680" i="8"/>
  <c r="D681" i="8" a="1"/>
  <c r="D681" i="8" s="1"/>
  <c r="E681" i="8" a="1"/>
  <c r="E681" i="8"/>
  <c r="D682" i="8" a="1"/>
  <c r="D682" i="8"/>
  <c r="E682" i="8" a="1"/>
  <c r="E682" i="8" s="1"/>
  <c r="D683" i="8" a="1"/>
  <c r="D683" i="8" s="1"/>
  <c r="E683" i="8" a="1"/>
  <c r="E683" i="8" s="1"/>
  <c r="D684" i="8" a="1"/>
  <c r="D684" i="8" s="1"/>
  <c r="E684" i="8" a="1"/>
  <c r="E684" i="8" s="1"/>
  <c r="D685" i="8" a="1"/>
  <c r="D685" i="8"/>
  <c r="E685" i="8" a="1"/>
  <c r="E685" i="8"/>
  <c r="D686" i="8" a="1"/>
  <c r="D686" i="8" s="1"/>
  <c r="E686" i="8" a="1"/>
  <c r="E686" i="8" s="1"/>
  <c r="D687" i="8" a="1"/>
  <c r="D687" i="8" s="1"/>
  <c r="E687" i="8" a="1"/>
  <c r="E687" i="8" s="1"/>
  <c r="D688" i="8" a="1"/>
  <c r="D688" i="8"/>
  <c r="E688" i="8" a="1"/>
  <c r="E688" i="8" s="1"/>
  <c r="D689" i="8" a="1"/>
  <c r="D689" i="8" s="1"/>
  <c r="E689" i="8" a="1"/>
  <c r="E689" i="8" s="1"/>
  <c r="D690" i="8" a="1"/>
  <c r="D690" i="8" s="1"/>
  <c r="E690" i="8" a="1"/>
  <c r="E690" i="8"/>
  <c r="D691" i="8" a="1"/>
  <c r="D691" i="8" s="1"/>
  <c r="E691" i="8" a="1"/>
  <c r="E691" i="8" s="1"/>
  <c r="D692" i="8" a="1"/>
  <c r="D692" i="8" s="1"/>
  <c r="E692" i="8" a="1"/>
  <c r="E692" i="8" s="1"/>
  <c r="D693" i="8" a="1"/>
  <c r="D693" i="8" s="1"/>
  <c r="E693" i="8" a="1"/>
  <c r="E693" i="8" s="1"/>
  <c r="D694" i="8" a="1"/>
  <c r="D694" i="8" s="1"/>
  <c r="E694" i="8" a="1"/>
  <c r="E694" i="8" s="1"/>
  <c r="D695" i="8" a="1"/>
  <c r="D695" i="8" s="1"/>
  <c r="E695" i="8" a="1"/>
  <c r="E695" i="8" s="1"/>
  <c r="D696" i="8" a="1"/>
  <c r="D696" i="8" s="1"/>
  <c r="E696" i="8" a="1"/>
  <c r="E696" i="8"/>
  <c r="D697" i="8" a="1"/>
  <c r="D697" i="8" s="1"/>
  <c r="E697" i="8" a="1"/>
  <c r="E697" i="8" s="1"/>
  <c r="D698" i="8" a="1"/>
  <c r="D698" i="8"/>
  <c r="E698" i="8" a="1"/>
  <c r="E698" i="8" s="1"/>
  <c r="D699" i="8" a="1"/>
  <c r="D699" i="8" s="1"/>
  <c r="E699" i="8" a="1"/>
  <c r="E699" i="8" s="1"/>
  <c r="D700" i="8" a="1"/>
  <c r="D700" i="8" s="1"/>
  <c r="E700" i="8" a="1"/>
  <c r="E700" i="8"/>
  <c r="D701" i="8" a="1"/>
  <c r="D701" i="8" s="1"/>
  <c r="E701" i="8" a="1"/>
  <c r="E701" i="8"/>
  <c r="D702" i="8" a="1"/>
  <c r="D702" i="8"/>
  <c r="E702" i="8" a="1"/>
  <c r="E702" i="8" s="1"/>
  <c r="D703" i="8" a="1"/>
  <c r="D703" i="8" s="1"/>
  <c r="E703" i="8" a="1"/>
  <c r="E703" i="8"/>
  <c r="D704" i="8" a="1"/>
  <c r="D704" i="8"/>
  <c r="E704" i="8" a="1"/>
  <c r="E704" i="8" s="1"/>
  <c r="D705" i="8" a="1"/>
  <c r="D705" i="8" s="1"/>
  <c r="E705" i="8" a="1"/>
  <c r="E705" i="8" s="1"/>
  <c r="D706" i="8" a="1"/>
  <c r="D706" i="8" s="1"/>
  <c r="E706" i="8" a="1"/>
  <c r="E706" i="8" s="1"/>
  <c r="D707" i="8" a="1"/>
  <c r="D707" i="8"/>
  <c r="E707" i="8" a="1"/>
  <c r="E707" i="8" s="1"/>
  <c r="D708" i="8" a="1"/>
  <c r="D708" i="8"/>
  <c r="E708" i="8" a="1"/>
  <c r="E708" i="8" s="1"/>
  <c r="D709" i="8" a="1"/>
  <c r="D709" i="8"/>
  <c r="E709" i="8" a="1"/>
  <c r="E709" i="8"/>
  <c r="D710" i="8" a="1"/>
  <c r="D710" i="8" s="1"/>
  <c r="E710" i="8" a="1"/>
  <c r="E710" i="8" s="1"/>
  <c r="D711" i="8" a="1"/>
  <c r="D711" i="8"/>
  <c r="E711" i="8" a="1"/>
  <c r="E711" i="8" s="1"/>
  <c r="D712" i="8" a="1"/>
  <c r="D712" i="8" s="1"/>
  <c r="E712" i="8" a="1"/>
  <c r="E712" i="8" s="1"/>
  <c r="D713" i="8" a="1"/>
  <c r="D713" i="8" s="1"/>
  <c r="E713" i="8" a="1"/>
  <c r="E713" i="8"/>
  <c r="D714" i="8" a="1"/>
  <c r="D714" i="8" s="1"/>
  <c r="E714" i="8" a="1"/>
  <c r="E714" i="8" s="1"/>
  <c r="D715" i="8" a="1"/>
  <c r="D715" i="8" s="1"/>
  <c r="E715" i="8" a="1"/>
  <c r="E715" i="8" s="1"/>
  <c r="D716" i="8" a="1"/>
  <c r="D716" i="8" s="1"/>
  <c r="E716" i="8" a="1"/>
  <c r="E716" i="8" s="1"/>
  <c r="D717" i="8" a="1"/>
  <c r="D717" i="8" s="1"/>
  <c r="E717" i="8" a="1"/>
  <c r="E717" i="8" s="1"/>
  <c r="D718" i="8" a="1"/>
  <c r="D718" i="8" s="1"/>
  <c r="E718" i="8" a="1"/>
  <c r="E718" i="8" s="1"/>
  <c r="D719" i="8" a="1"/>
  <c r="D719" i="8" s="1"/>
  <c r="E719" i="8" a="1"/>
  <c r="E719" i="8" s="1"/>
  <c r="D720" i="8" a="1"/>
  <c r="D720" i="8" s="1"/>
  <c r="E720" i="8" a="1"/>
  <c r="E720" i="8"/>
  <c r="D721" i="8" a="1"/>
  <c r="D721" i="8" s="1"/>
  <c r="E721" i="8" a="1"/>
  <c r="E721" i="8" s="1"/>
  <c r="D722" i="8" a="1"/>
  <c r="D722" i="8" s="1"/>
  <c r="E722" i="8" a="1"/>
  <c r="E722" i="8" s="1"/>
  <c r="D723" i="8" a="1"/>
  <c r="D723" i="8" s="1"/>
  <c r="E723" i="8" a="1"/>
  <c r="E723" i="8" s="1"/>
  <c r="D724" i="8" a="1"/>
  <c r="D724" i="8"/>
  <c r="E724" i="8" a="1"/>
  <c r="E724" i="8"/>
  <c r="D725" i="8" a="1"/>
  <c r="D725" i="8" s="1"/>
  <c r="E725" i="8" a="1"/>
  <c r="E725" i="8"/>
  <c r="D726" i="8" a="1"/>
  <c r="D726" i="8"/>
  <c r="E726" i="8" a="1"/>
  <c r="E726" i="8" s="1"/>
  <c r="D727" i="8" a="1"/>
  <c r="D727" i="8" s="1"/>
  <c r="E727" i="8" a="1"/>
  <c r="E727" i="8"/>
  <c r="D728" i="8" a="1"/>
  <c r="D728" i="8" s="1"/>
  <c r="E728" i="8" a="1"/>
  <c r="E728" i="8" s="1"/>
  <c r="D729" i="8" a="1"/>
  <c r="D729" i="8" s="1"/>
  <c r="E729" i="8" a="1"/>
  <c r="E729" i="8" s="1"/>
  <c r="D730" i="8" a="1"/>
  <c r="D730" i="8" s="1"/>
  <c r="E730" i="8" a="1"/>
  <c r="E730" i="8" s="1"/>
  <c r="D731" i="8" a="1"/>
  <c r="D731" i="8"/>
  <c r="E731" i="8" a="1"/>
  <c r="E731" i="8"/>
  <c r="D732" i="8" a="1"/>
  <c r="D732" i="8" s="1"/>
  <c r="E732" i="8" a="1"/>
  <c r="E732" i="8" s="1"/>
  <c r="D733" i="8" a="1"/>
  <c r="D733" i="8"/>
  <c r="E733" i="8" a="1"/>
  <c r="E733" i="8" s="1"/>
  <c r="D734" i="8" a="1"/>
  <c r="D734" i="8" s="1"/>
  <c r="E734" i="8" a="1"/>
  <c r="E734" i="8" s="1"/>
  <c r="D735" i="8" a="1"/>
  <c r="D735" i="8" s="1"/>
  <c r="E735" i="8" a="1"/>
  <c r="E735" i="8"/>
  <c r="D736" i="8" a="1"/>
  <c r="D736" i="8" s="1"/>
  <c r="E736" i="8" a="1"/>
  <c r="E736" i="8" s="1"/>
  <c r="D737" i="8" a="1"/>
  <c r="D737" i="8" s="1"/>
  <c r="E737" i="8" a="1"/>
  <c r="E737" i="8" s="1"/>
  <c r="D738" i="8" a="1"/>
  <c r="D738" i="8" s="1"/>
  <c r="E738" i="8" a="1"/>
  <c r="E738" i="8" s="1"/>
  <c r="D739" i="8" a="1"/>
  <c r="D739" i="8" s="1"/>
  <c r="E739" i="8" a="1"/>
  <c r="E739" i="8" s="1"/>
  <c r="D740" i="8" a="1"/>
  <c r="D740" i="8" s="1"/>
  <c r="E740" i="8" a="1"/>
  <c r="E740" i="8" s="1"/>
  <c r="D741" i="8" a="1"/>
  <c r="D741" i="8" s="1"/>
  <c r="E741" i="8" a="1"/>
  <c r="E741" i="8" s="1"/>
  <c r="D742" i="8" a="1"/>
  <c r="D742" i="8"/>
  <c r="E742" i="8" a="1"/>
  <c r="E742" i="8"/>
  <c r="D743" i="8" a="1"/>
  <c r="D743" i="8"/>
  <c r="E743" i="8" a="1"/>
  <c r="E743" i="8" s="1"/>
  <c r="D744" i="8" a="1"/>
  <c r="D744" i="8"/>
  <c r="E744" i="8" a="1"/>
  <c r="E744" i="8" s="1"/>
  <c r="D745" i="8" a="1"/>
  <c r="D745" i="8" s="1"/>
  <c r="E745" i="8" a="1"/>
  <c r="E745" i="8" s="1"/>
  <c r="D746" i="8" a="1"/>
  <c r="D746" i="8" s="1"/>
  <c r="E746" i="8" a="1"/>
  <c r="E746" i="8"/>
  <c r="D747" i="8" a="1"/>
  <c r="D747" i="8" s="1"/>
  <c r="E747" i="8" a="1"/>
  <c r="E747" i="8"/>
  <c r="D748" i="8" a="1"/>
  <c r="D748" i="8"/>
  <c r="E748" i="8" a="1"/>
  <c r="E748" i="8" s="1"/>
  <c r="D749" i="8" a="1"/>
  <c r="D749" i="8" s="1"/>
  <c r="E749" i="8" a="1"/>
  <c r="E749" i="8"/>
  <c r="D750" i="8" a="1"/>
  <c r="D750" i="8" s="1"/>
  <c r="E750" i="8" a="1"/>
  <c r="E750" i="8" s="1"/>
  <c r="D751" i="8" a="1"/>
  <c r="D751" i="8"/>
  <c r="E751" i="8" a="1"/>
  <c r="E751" i="8" s="1"/>
  <c r="D752" i="8" a="1"/>
  <c r="D752" i="8"/>
  <c r="E752" i="8" a="1"/>
  <c r="E752" i="8" s="1"/>
  <c r="D753" i="8" a="1"/>
  <c r="D753" i="8"/>
  <c r="E753" i="8" a="1"/>
  <c r="E753" i="8" s="1"/>
  <c r="D754" i="8" a="1"/>
  <c r="D754" i="8" s="1"/>
  <c r="E754" i="8" a="1"/>
  <c r="E754" i="8" s="1"/>
  <c r="D755" i="8" a="1"/>
  <c r="D755" i="8" s="1"/>
  <c r="E755" i="8" a="1"/>
  <c r="E755" i="8"/>
  <c r="D756" i="8" a="1"/>
  <c r="D756" i="8" s="1"/>
  <c r="E756" i="8" a="1"/>
  <c r="E756" i="8"/>
  <c r="D757" i="8" a="1"/>
  <c r="D757" i="8" s="1"/>
  <c r="E757" i="8" a="1"/>
  <c r="E757" i="8" s="1"/>
  <c r="D758" i="8" a="1"/>
  <c r="D758" i="8" s="1"/>
  <c r="E758" i="8" a="1"/>
  <c r="E758" i="8" s="1"/>
  <c r="D759" i="8" a="1"/>
  <c r="D759" i="8"/>
  <c r="E759" i="8" a="1"/>
  <c r="E759" i="8"/>
  <c r="D760" i="8" a="1"/>
  <c r="D760" i="8" s="1"/>
  <c r="E760" i="8" a="1"/>
  <c r="E760" i="8"/>
  <c r="D761" i="8" a="1"/>
  <c r="D761" i="8" s="1"/>
  <c r="E761" i="8" a="1"/>
  <c r="E761" i="8" s="1"/>
  <c r="D762" i="8" a="1"/>
  <c r="D762" i="8"/>
  <c r="E762" i="8" a="1"/>
  <c r="E762" i="8"/>
  <c r="D763" i="8" a="1"/>
  <c r="D763" i="8" s="1"/>
  <c r="E763" i="8" a="1"/>
  <c r="E763" i="8" s="1"/>
  <c r="D764" i="8" a="1"/>
  <c r="D764" i="8" s="1"/>
  <c r="E764" i="8" a="1"/>
  <c r="E764" i="8" s="1"/>
  <c r="D765" i="8" a="1"/>
  <c r="D765" i="8"/>
  <c r="E765" i="8" a="1"/>
  <c r="E765" i="8" s="1"/>
  <c r="D766" i="8" a="1"/>
  <c r="D766" i="8"/>
  <c r="E766" i="8" a="1"/>
  <c r="E766" i="8" s="1"/>
  <c r="D767" i="8" a="1"/>
  <c r="D767" i="8" s="1"/>
  <c r="E767" i="8" a="1"/>
  <c r="E767" i="8" s="1"/>
  <c r="D768" i="8" a="1"/>
  <c r="D768" i="8" s="1"/>
  <c r="E768" i="8" a="1"/>
  <c r="E768" i="8" s="1"/>
  <c r="D769" i="8" a="1"/>
  <c r="D769" i="8" s="1"/>
  <c r="E769" i="8" a="1"/>
  <c r="E769" i="8"/>
  <c r="D770" i="8" a="1"/>
  <c r="D770" i="8"/>
  <c r="E770" i="8" a="1"/>
  <c r="E770" i="8"/>
  <c r="D771" i="8" a="1"/>
  <c r="D771" i="8" s="1"/>
  <c r="E771" i="8" a="1"/>
  <c r="E771" i="8" s="1"/>
  <c r="D772" i="8" a="1"/>
  <c r="D772" i="8" s="1"/>
  <c r="E772" i="8" a="1"/>
  <c r="E772" i="8" s="1"/>
  <c r="D773" i="8" a="1"/>
  <c r="D773" i="8" s="1"/>
  <c r="E773" i="8" a="1"/>
  <c r="E773" i="8"/>
  <c r="D774" i="8" a="1"/>
  <c r="D774" i="8" s="1"/>
  <c r="E774" i="8" a="1"/>
  <c r="E774" i="8" s="1"/>
  <c r="D775" i="8" a="1"/>
  <c r="D775" i="8" s="1"/>
  <c r="E775" i="8" a="1"/>
  <c r="E775" i="8" s="1"/>
  <c r="D776" i="8" a="1"/>
  <c r="D776" i="8" s="1"/>
  <c r="E776" i="8" a="1"/>
  <c r="E776" i="8" s="1"/>
  <c r="D777" i="8" a="1"/>
  <c r="D777" i="8" s="1"/>
  <c r="E777" i="8" a="1"/>
  <c r="E777" i="8"/>
  <c r="D778" i="8" a="1"/>
  <c r="D778" i="8" s="1"/>
  <c r="E778" i="8" a="1"/>
  <c r="E778" i="8" s="1"/>
  <c r="D779" i="8" a="1"/>
  <c r="D779" i="8" s="1"/>
  <c r="E779" i="8" a="1"/>
  <c r="E779" i="8" s="1"/>
  <c r="D780" i="8" a="1"/>
  <c r="D780" i="8" s="1"/>
  <c r="E780" i="8" a="1"/>
  <c r="E780" i="8"/>
  <c r="D781" i="8" a="1"/>
  <c r="D781" i="8" s="1"/>
  <c r="E781" i="8" a="1"/>
  <c r="E781" i="8" s="1"/>
  <c r="D782" i="8" a="1"/>
  <c r="D782" i="8" s="1"/>
  <c r="E782" i="8" a="1"/>
  <c r="E782" i="8" s="1"/>
  <c r="D783" i="8" a="1"/>
  <c r="D783" i="8" s="1"/>
  <c r="E783" i="8" a="1"/>
  <c r="E783" i="8" s="1"/>
  <c r="D784" i="8" a="1"/>
  <c r="D784" i="8"/>
  <c r="E784" i="8" a="1"/>
  <c r="E784" i="8"/>
  <c r="D785" i="8" a="1"/>
  <c r="D785" i="8" s="1"/>
  <c r="E785" i="8" a="1"/>
  <c r="E785" i="8" s="1"/>
  <c r="D786" i="8" a="1"/>
  <c r="D786" i="8" s="1"/>
  <c r="E786" i="8" a="1"/>
  <c r="E786" i="8" s="1"/>
  <c r="D787" i="8" a="1"/>
  <c r="D787" i="8" s="1"/>
  <c r="E787" i="8" a="1"/>
  <c r="E787" i="8" s="1"/>
  <c r="D788" i="8" a="1"/>
  <c r="D788" i="8" s="1"/>
  <c r="E788" i="8" a="1"/>
  <c r="E788" i="8" s="1"/>
  <c r="D789" i="8" a="1"/>
  <c r="D789" i="8" s="1"/>
  <c r="E789" i="8" a="1"/>
  <c r="E789" i="8" s="1"/>
  <c r="D790" i="8" a="1"/>
  <c r="D790" i="8"/>
  <c r="E790" i="8" a="1"/>
  <c r="E790" i="8"/>
  <c r="D791" i="8" a="1"/>
  <c r="D791" i="8" s="1"/>
  <c r="E791" i="8" a="1"/>
  <c r="E791" i="8"/>
  <c r="D792" i="8" a="1"/>
  <c r="D792" i="8" s="1"/>
  <c r="E792" i="8" a="1"/>
  <c r="E792" i="8" s="1"/>
  <c r="D793" i="8" a="1"/>
  <c r="D793" i="8"/>
  <c r="E793" i="8" a="1"/>
  <c r="E793" i="8"/>
  <c r="D794" i="8" a="1"/>
  <c r="D794" i="8" s="1"/>
  <c r="E794" i="8" a="1"/>
  <c r="E794" i="8" s="1"/>
  <c r="D795" i="8" a="1"/>
  <c r="D795" i="8"/>
  <c r="E795" i="8" a="1"/>
  <c r="E795" i="8" s="1"/>
  <c r="D796" i="8" a="1"/>
  <c r="D796" i="8" s="1"/>
  <c r="E796" i="8" a="1"/>
  <c r="E796" i="8" s="1"/>
  <c r="D797" i="8" a="1"/>
  <c r="D797" i="8" s="1"/>
  <c r="E797" i="8" a="1"/>
  <c r="E797" i="8"/>
  <c r="D798" i="8" a="1"/>
  <c r="D798" i="8" s="1"/>
  <c r="E798" i="8" a="1"/>
  <c r="E798" i="8" s="1"/>
  <c r="D799" i="8" a="1"/>
  <c r="D799" i="8"/>
  <c r="E799" i="8" a="1"/>
  <c r="E799" i="8" s="1"/>
  <c r="D800" i="8" a="1"/>
  <c r="D800" i="8" s="1"/>
  <c r="E800" i="8" a="1"/>
  <c r="E800" i="8" s="1"/>
  <c r="D801" i="8" a="1"/>
  <c r="D801" i="8" s="1"/>
  <c r="E801" i="8" a="1"/>
  <c r="E801" i="8" s="1"/>
  <c r="D802" i="8" a="1"/>
  <c r="D802" i="8" s="1"/>
  <c r="E802" i="8" a="1"/>
  <c r="E802" i="8" s="1"/>
  <c r="D803" i="8" a="1"/>
  <c r="D803" i="8"/>
  <c r="E803" i="8" a="1"/>
  <c r="E803" i="8" s="1"/>
  <c r="D804" i="8" a="1"/>
  <c r="D804" i="8" s="1"/>
  <c r="E804" i="8" a="1"/>
  <c r="E804" i="8" s="1"/>
  <c r="D805" i="8" a="1"/>
  <c r="D805" i="8" s="1"/>
  <c r="E805" i="8" a="1"/>
  <c r="E805" i="8" s="1"/>
  <c r="D806" i="8" a="1"/>
  <c r="D806" i="8" s="1"/>
  <c r="E806" i="8" a="1"/>
  <c r="E806" i="8" s="1"/>
  <c r="D807" i="8" a="1"/>
  <c r="D807" i="8" s="1"/>
  <c r="E807" i="8" a="1"/>
  <c r="E807" i="8" s="1"/>
  <c r="D808" i="8" a="1"/>
  <c r="D808" i="8" s="1"/>
  <c r="E808" i="8" a="1"/>
  <c r="E808" i="8" s="1"/>
  <c r="D809" i="8" a="1"/>
  <c r="D809" i="8" s="1"/>
  <c r="E809" i="8" a="1"/>
  <c r="E809" i="8" s="1"/>
  <c r="D810" i="8" a="1"/>
  <c r="D810" i="8" s="1"/>
  <c r="E810" i="8" a="1"/>
  <c r="E810" i="8" s="1"/>
  <c r="D811" i="8" a="1"/>
  <c r="D811" i="8" s="1"/>
  <c r="E811" i="8" a="1"/>
  <c r="E811" i="8" s="1"/>
  <c r="D812" i="8" a="1"/>
  <c r="D812" i="8" s="1"/>
  <c r="E812" i="8" a="1"/>
  <c r="E812" i="8" s="1"/>
  <c r="D813" i="8" a="1"/>
  <c r="D813" i="8"/>
  <c r="E813" i="8" a="1"/>
  <c r="E813" i="8" s="1"/>
  <c r="D814" i="8" a="1"/>
  <c r="D814" i="8"/>
  <c r="E814" i="8" a="1"/>
  <c r="E814" i="8" s="1"/>
  <c r="D815" i="8" a="1"/>
  <c r="D815" i="8" s="1"/>
  <c r="E815" i="8" a="1"/>
  <c r="E815" i="8" s="1"/>
  <c r="D816" i="8" a="1"/>
  <c r="D816" i="8"/>
  <c r="E816" i="8" a="1"/>
  <c r="E816" i="8"/>
  <c r="D817" i="8" a="1"/>
  <c r="D817" i="8" s="1"/>
  <c r="E817" i="8" a="1"/>
  <c r="E817" i="8" s="1"/>
  <c r="D818" i="8" a="1"/>
  <c r="D818" i="8" s="1"/>
  <c r="E818" i="8" a="1"/>
  <c r="E818" i="8"/>
  <c r="D819" i="8" a="1"/>
  <c r="D819" i="8" s="1"/>
  <c r="E819" i="8" a="1"/>
  <c r="E819" i="8" s="1"/>
  <c r="D820" i="8" a="1"/>
  <c r="D820" i="8" s="1"/>
  <c r="E820" i="8" a="1"/>
  <c r="E820" i="8" s="1"/>
  <c r="D821" i="8" a="1"/>
  <c r="D821" i="8" s="1"/>
  <c r="E821" i="8" a="1"/>
  <c r="E821" i="8"/>
  <c r="D822" i="8" a="1"/>
  <c r="D822" i="8" s="1"/>
  <c r="E822" i="8" a="1"/>
  <c r="E822" i="8" s="1"/>
  <c r="D823" i="8" a="1"/>
  <c r="D823" i="8"/>
  <c r="E823" i="8" a="1"/>
  <c r="E823" i="8"/>
  <c r="D824" i="8" a="1"/>
  <c r="D824" i="8"/>
  <c r="E824" i="8" a="1"/>
  <c r="E824" i="8" s="1"/>
  <c r="D825" i="8" a="1"/>
  <c r="D825" i="8"/>
  <c r="E825" i="8" a="1"/>
  <c r="E825" i="8" s="1"/>
  <c r="D826" i="8" a="1"/>
  <c r="D826" i="8" s="1"/>
  <c r="E826" i="8" a="1"/>
  <c r="E826" i="8" s="1"/>
  <c r="D827" i="8" a="1"/>
  <c r="D827" i="8" s="1"/>
  <c r="E827" i="8" a="1"/>
  <c r="E827" i="8" s="1"/>
  <c r="D828" i="8" a="1"/>
  <c r="D828" i="8" s="1"/>
  <c r="E828" i="8" a="1"/>
  <c r="E828" i="8" s="1"/>
  <c r="D829" i="8" a="1"/>
  <c r="D829" i="8"/>
  <c r="E829" i="8" a="1"/>
  <c r="E829" i="8" s="1"/>
  <c r="D830" i="8" a="1"/>
  <c r="D830" i="8" s="1"/>
  <c r="E830" i="8" a="1"/>
  <c r="E830" i="8"/>
  <c r="D831" i="8" a="1"/>
  <c r="D831" i="8"/>
  <c r="E831" i="8" a="1"/>
  <c r="E831" i="8" s="1"/>
  <c r="D832" i="8" a="1"/>
  <c r="D832" i="8" s="1"/>
  <c r="E832" i="8" a="1"/>
  <c r="E832" i="8"/>
  <c r="D833" i="8" a="1"/>
  <c r="D833" i="8" s="1"/>
  <c r="E833" i="8" a="1"/>
  <c r="E833" i="8" s="1"/>
  <c r="D834" i="8" a="1"/>
  <c r="D834" i="8" s="1"/>
  <c r="E834" i="8" a="1"/>
  <c r="E834" i="8" s="1"/>
  <c r="D835" i="8" a="1"/>
  <c r="D835" i="8"/>
  <c r="E835" i="8" a="1"/>
  <c r="E835" i="8" s="1"/>
  <c r="D836" i="8" a="1"/>
  <c r="D836" i="8"/>
  <c r="E836" i="8" a="1"/>
  <c r="E836" i="8"/>
  <c r="D837" i="8" a="1"/>
  <c r="D837" i="8" s="1"/>
  <c r="E837" i="8" a="1"/>
  <c r="E837" i="8" s="1"/>
  <c r="D838" i="8" a="1"/>
  <c r="D838" i="8" s="1"/>
  <c r="E838" i="8" a="1"/>
  <c r="E838" i="8"/>
  <c r="D839" i="8" a="1"/>
  <c r="D839" i="8"/>
  <c r="E839" i="8" a="1"/>
  <c r="E839" i="8" s="1"/>
  <c r="D840" i="8" a="1"/>
  <c r="D840" i="8" s="1"/>
  <c r="E840" i="8" a="1"/>
  <c r="E840" i="8" s="1"/>
  <c r="D841" i="8" a="1"/>
  <c r="D841" i="8" s="1"/>
  <c r="E841" i="8" a="1"/>
  <c r="E841" i="8"/>
  <c r="D842" i="8" a="1"/>
  <c r="D842" i="8"/>
  <c r="E842" i="8" a="1"/>
  <c r="E842" i="8" s="1"/>
  <c r="D843" i="8" a="1"/>
  <c r="D843" i="8" s="1"/>
  <c r="E843" i="8" a="1"/>
  <c r="E843" i="8" s="1"/>
  <c r="D844" i="8" a="1"/>
  <c r="D844" i="8"/>
  <c r="E844" i="8" a="1"/>
  <c r="E844" i="8" s="1"/>
  <c r="D845" i="8" a="1"/>
  <c r="D845" i="8"/>
  <c r="E845" i="8" a="1"/>
  <c r="E845" i="8" s="1"/>
  <c r="D846" i="8" a="1"/>
  <c r="D846" i="8" s="1"/>
  <c r="E846" i="8" a="1"/>
  <c r="E846" i="8" s="1"/>
  <c r="D847" i="8" a="1"/>
  <c r="D847" i="8"/>
  <c r="E847" i="8" a="1"/>
  <c r="E847" i="8" s="1"/>
  <c r="D848" i="8" a="1"/>
  <c r="D848" i="8" s="1"/>
  <c r="E848" i="8" a="1"/>
  <c r="E848" i="8" s="1"/>
  <c r="D849" i="8" a="1"/>
  <c r="D849" i="8"/>
  <c r="E849" i="8" a="1"/>
  <c r="E849" i="8" s="1"/>
  <c r="D850" i="8" a="1"/>
  <c r="D850" i="8" s="1"/>
  <c r="E850" i="8" a="1"/>
  <c r="E850" i="8" s="1"/>
  <c r="D851" i="8" a="1"/>
  <c r="D851" i="8"/>
  <c r="E851" i="8" a="1"/>
  <c r="E851" i="8" s="1"/>
  <c r="D852" i="8" a="1"/>
  <c r="D852" i="8" s="1"/>
  <c r="E852" i="8" a="1"/>
  <c r="E852" i="8" s="1"/>
  <c r="D853" i="8" a="1"/>
  <c r="D853" i="8" s="1"/>
  <c r="E853" i="8" a="1"/>
  <c r="E853" i="8" s="1"/>
  <c r="D854" i="8" a="1"/>
  <c r="D854" i="8" s="1"/>
  <c r="E854" i="8" a="1"/>
  <c r="E854" i="8"/>
  <c r="D855" i="8" a="1"/>
  <c r="D855" i="8"/>
  <c r="E855" i="8" a="1"/>
  <c r="E855" i="8" s="1"/>
  <c r="D856" i="8" a="1"/>
  <c r="D856" i="8" s="1"/>
  <c r="E856" i="8" a="1"/>
  <c r="E856" i="8" s="1"/>
  <c r="D857" i="8" a="1"/>
  <c r="D857" i="8" s="1"/>
  <c r="E857" i="8" a="1"/>
  <c r="E857" i="8" s="1"/>
  <c r="D858" i="8" a="1"/>
  <c r="D858" i="8"/>
  <c r="E858" i="8" a="1"/>
  <c r="E858" i="8" s="1"/>
  <c r="D859" i="8" a="1"/>
  <c r="D859" i="8" s="1"/>
  <c r="E859" i="8" a="1"/>
  <c r="E859" i="8" s="1"/>
  <c r="D860" i="8" a="1"/>
  <c r="D860" i="8"/>
  <c r="E860" i="8" a="1"/>
  <c r="E860" i="8" s="1"/>
  <c r="D861" i="8" a="1"/>
  <c r="D861" i="8"/>
  <c r="E861" i="8" a="1"/>
  <c r="E861" i="8" s="1"/>
  <c r="D862" i="8" a="1"/>
  <c r="D862" i="8" s="1"/>
  <c r="E862" i="8" a="1"/>
  <c r="E862" i="8" s="1"/>
  <c r="D863" i="8" a="1"/>
  <c r="D863" i="8" s="1"/>
  <c r="E863" i="8" a="1"/>
  <c r="E863" i="8"/>
  <c r="D864" i="8" a="1"/>
  <c r="D864" i="8" s="1"/>
  <c r="E864" i="8" a="1"/>
  <c r="E864" i="8" s="1"/>
  <c r="D865" i="8" a="1"/>
  <c r="D865" i="8" s="1"/>
  <c r="E865" i="8" a="1"/>
  <c r="E865" i="8" s="1"/>
  <c r="D866" i="8" a="1"/>
  <c r="D866" i="8" s="1"/>
  <c r="E866" i="8" a="1"/>
  <c r="E866" i="8"/>
  <c r="D867" i="8" a="1"/>
  <c r="D867" i="8" s="1"/>
  <c r="E867" i="8" a="1"/>
  <c r="E867" i="8" s="1"/>
  <c r="D868" i="8" a="1"/>
  <c r="D868" i="8" s="1"/>
  <c r="E868" i="8" a="1"/>
  <c r="E868" i="8" s="1"/>
  <c r="D869" i="8" a="1"/>
  <c r="D869" i="8"/>
  <c r="E869" i="8" a="1"/>
  <c r="E869" i="8"/>
  <c r="D870" i="8" a="1"/>
  <c r="D870" i="8" s="1"/>
  <c r="E870" i="8" a="1"/>
  <c r="E870" i="8" s="1"/>
  <c r="D871" i="8" a="1"/>
  <c r="D871" i="8" s="1"/>
  <c r="E871" i="8" a="1"/>
  <c r="E871" i="8" s="1"/>
  <c r="D872" i="8" a="1"/>
  <c r="D872" i="8" s="1"/>
  <c r="E872" i="8" a="1"/>
  <c r="E872" i="8"/>
  <c r="D873" i="8" a="1"/>
  <c r="D873" i="8"/>
  <c r="E873" i="8" a="1"/>
  <c r="E873" i="8" s="1"/>
  <c r="D874" i="8" a="1"/>
  <c r="D874" i="8" s="1"/>
  <c r="E874" i="8" a="1"/>
  <c r="E874" i="8"/>
  <c r="D875" i="8" a="1"/>
  <c r="D875" i="8" s="1"/>
  <c r="E875" i="8" a="1"/>
  <c r="E875" i="8" s="1"/>
  <c r="D876" i="8" a="1"/>
  <c r="D876" i="8" s="1"/>
  <c r="E876" i="8" a="1"/>
  <c r="E876" i="8" s="1"/>
  <c r="D877" i="8" a="1"/>
  <c r="D877" i="8"/>
  <c r="E877" i="8" a="1"/>
  <c r="E877" i="8" s="1"/>
  <c r="D878" i="8" a="1"/>
  <c r="D878" i="8" s="1"/>
  <c r="E878" i="8" a="1"/>
  <c r="E878" i="8" s="1"/>
  <c r="D879" i="8" a="1"/>
  <c r="D879" i="8"/>
  <c r="E879" i="8" a="1"/>
  <c r="E879" i="8" s="1"/>
  <c r="D880" i="8" a="1"/>
  <c r="D880" i="8"/>
  <c r="E880" i="8" a="1"/>
  <c r="E880" i="8" s="1"/>
  <c r="D881" i="8" a="1"/>
  <c r="D881" i="8" s="1"/>
  <c r="E881" i="8" a="1"/>
  <c r="E881" i="8" s="1"/>
  <c r="D882" i="8" a="1"/>
  <c r="D882" i="8"/>
  <c r="E882" i="8" a="1"/>
  <c r="E882" i="8"/>
  <c r="D883" i="8" a="1"/>
  <c r="D883" i="8" s="1"/>
  <c r="E883" i="8" a="1"/>
  <c r="E883" i="8" s="1"/>
  <c r="D884" i="8" a="1"/>
  <c r="D884" i="8" s="1"/>
  <c r="E884" i="8" a="1"/>
  <c r="E884" i="8" s="1"/>
  <c r="D885" i="8" a="1"/>
  <c r="D885" i="8" s="1"/>
  <c r="E885" i="8" a="1"/>
  <c r="E885" i="8" s="1"/>
  <c r="D886" i="8" a="1"/>
  <c r="D886" i="8" s="1"/>
  <c r="E886" i="8" a="1"/>
  <c r="E886" i="8" s="1"/>
  <c r="D887" i="8" a="1"/>
  <c r="D887" i="8" s="1"/>
  <c r="E887" i="8" a="1"/>
  <c r="E887" i="8"/>
  <c r="D888" i="8" a="1"/>
  <c r="D888" i="8"/>
  <c r="E888" i="8" a="1"/>
  <c r="E888" i="8" s="1"/>
  <c r="D889" i="8" a="1"/>
  <c r="D889" i="8" s="1"/>
  <c r="E889" i="8" a="1"/>
  <c r="E889" i="8"/>
  <c r="D890" i="8" a="1"/>
  <c r="D890" i="8"/>
  <c r="E890" i="8" a="1"/>
  <c r="E890" i="8" s="1"/>
  <c r="D891" i="8" a="1"/>
  <c r="D891" i="8"/>
  <c r="E891" i="8" a="1"/>
  <c r="E891" i="8"/>
  <c r="D892" i="8" a="1"/>
  <c r="D892" i="8" s="1"/>
  <c r="E892" i="8" a="1"/>
  <c r="E892" i="8" s="1"/>
  <c r="D893" i="8" a="1"/>
  <c r="D893" i="8"/>
  <c r="E893" i="8" a="1"/>
  <c r="E893" i="8"/>
  <c r="D894" i="8" a="1"/>
  <c r="D894" i="8"/>
  <c r="E894" i="8" a="1"/>
  <c r="E894" i="8" s="1"/>
  <c r="D895" i="8" a="1"/>
  <c r="D895" i="8"/>
  <c r="E895" i="8" a="1"/>
  <c r="E895" i="8"/>
  <c r="D896" i="8" a="1"/>
  <c r="D896" i="8" s="1"/>
  <c r="E896" i="8" a="1"/>
  <c r="E896" i="8" s="1"/>
  <c r="D897" i="8" a="1"/>
  <c r="D897" i="8" s="1"/>
  <c r="E897" i="8" a="1"/>
  <c r="E897" i="8" s="1"/>
  <c r="D898" i="8" a="1"/>
  <c r="D898" i="8" s="1"/>
  <c r="E898" i="8" a="1"/>
  <c r="E898" i="8"/>
  <c r="D899" i="8" a="1"/>
  <c r="D899" i="8"/>
  <c r="E899" i="8" a="1"/>
  <c r="E899" i="8"/>
  <c r="D900" i="8" a="1"/>
  <c r="D900" i="8" s="1"/>
  <c r="E900" i="8" a="1"/>
  <c r="E900" i="8"/>
  <c r="D901" i="8" a="1"/>
  <c r="D901" i="8"/>
  <c r="E901" i="8" a="1"/>
  <c r="E901" i="8" s="1"/>
  <c r="D902" i="8" a="1"/>
  <c r="D902" i="8"/>
  <c r="E902" i="8" a="1"/>
  <c r="E902" i="8"/>
  <c r="D903" i="8" a="1"/>
  <c r="D903" i="8" s="1"/>
  <c r="E903" i="8" a="1"/>
  <c r="E903" i="8" s="1"/>
  <c r="D904" i="8" a="1"/>
  <c r="D904" i="8"/>
  <c r="E904" i="8" a="1"/>
  <c r="E904" i="8"/>
  <c r="D905" i="8" a="1"/>
  <c r="D905" i="8" s="1"/>
  <c r="E905" i="8" a="1"/>
  <c r="E905" i="8"/>
  <c r="D906" i="8" a="1"/>
  <c r="D906" i="8"/>
  <c r="E906" i="8" a="1"/>
  <c r="E906" i="8" s="1"/>
  <c r="D907" i="8" a="1"/>
  <c r="D907" i="8" s="1"/>
  <c r="E907" i="8" a="1"/>
  <c r="E907" i="8"/>
  <c r="D908" i="8" a="1"/>
  <c r="D908" i="8" s="1"/>
  <c r="E908" i="8" a="1"/>
  <c r="E908" i="8" s="1"/>
  <c r="D909" i="8" a="1"/>
  <c r="D909" i="8" s="1"/>
  <c r="E909" i="8" a="1"/>
  <c r="E909" i="8" s="1"/>
  <c r="D910" i="8" a="1"/>
  <c r="D910" i="8"/>
  <c r="E910" i="8" a="1"/>
  <c r="E910" i="8" s="1"/>
  <c r="D911" i="8" a="1"/>
  <c r="D911" i="8"/>
  <c r="E911" i="8" a="1"/>
  <c r="E911" i="8"/>
  <c r="D912" i="8" a="1"/>
  <c r="D912" i="8" s="1"/>
  <c r="E912" i="8" a="1"/>
  <c r="E912" i="8" s="1"/>
  <c r="D913" i="8" a="1"/>
  <c r="D913" i="8"/>
  <c r="E913" i="8" a="1"/>
  <c r="E913" i="8" s="1"/>
  <c r="D914" i="8" a="1"/>
  <c r="D914" i="8" s="1"/>
  <c r="E914" i="8" a="1"/>
  <c r="E914" i="8" s="1"/>
  <c r="D915" i="8" a="1"/>
  <c r="D915" i="8"/>
  <c r="E915" i="8" a="1"/>
  <c r="E915" i="8"/>
  <c r="D916" i="8" a="1"/>
  <c r="D916" i="8" s="1"/>
  <c r="E916" i="8" a="1"/>
  <c r="E916" i="8" s="1"/>
  <c r="D917" i="8" a="1"/>
  <c r="D917" i="8"/>
  <c r="E917" i="8" a="1"/>
  <c r="E917" i="8" s="1"/>
  <c r="D918" i="8" a="1"/>
  <c r="D918" i="8" s="1"/>
  <c r="E918" i="8" a="1"/>
  <c r="E918" i="8" s="1"/>
  <c r="D919" i="8" a="1"/>
  <c r="D919" i="8" s="1"/>
  <c r="E919" i="8" a="1"/>
  <c r="E919" i="8" s="1"/>
  <c r="D920" i="8" a="1"/>
  <c r="D920" i="8" s="1"/>
  <c r="E920" i="8" a="1"/>
  <c r="E920" i="8"/>
  <c r="D921" i="8" a="1"/>
  <c r="D921" i="8"/>
  <c r="E921" i="8" a="1"/>
  <c r="E921" i="8"/>
  <c r="D922" i="8" a="1"/>
  <c r="D922" i="8" s="1"/>
  <c r="E922" i="8" a="1"/>
  <c r="E922" i="8"/>
  <c r="D923" i="8" a="1"/>
  <c r="D923" i="8"/>
  <c r="E923" i="8" a="1"/>
  <c r="E923" i="8" s="1"/>
  <c r="D924" i="8" a="1"/>
  <c r="D924" i="8"/>
  <c r="E924" i="8" a="1"/>
  <c r="E924" i="8" s="1"/>
  <c r="D925" i="8" a="1"/>
  <c r="D925" i="8" s="1"/>
  <c r="E925" i="8" a="1"/>
  <c r="E925" i="8" s="1"/>
  <c r="D926" i="8" a="1"/>
  <c r="D926" i="8" s="1"/>
  <c r="E926" i="8" a="1"/>
  <c r="E926" i="8"/>
  <c r="D927" i="8" a="1"/>
  <c r="D927" i="8" s="1"/>
  <c r="E927" i="8" a="1"/>
  <c r="E927" i="8" s="1"/>
  <c r="D928" i="8" a="1"/>
  <c r="D928" i="8" s="1"/>
  <c r="E928" i="8" a="1"/>
  <c r="E928" i="8"/>
  <c r="D929" i="8" a="1"/>
  <c r="D929" i="8" s="1"/>
  <c r="E929" i="8" a="1"/>
  <c r="E929" i="8" s="1"/>
  <c r="D930" i="8" a="1"/>
  <c r="D930" i="8"/>
  <c r="E930" i="8" a="1"/>
  <c r="E930" i="8" s="1"/>
  <c r="D931" i="8" a="1"/>
  <c r="D931" i="8" s="1"/>
  <c r="E931" i="8" a="1"/>
  <c r="E931" i="8"/>
  <c r="D932" i="8" a="1"/>
  <c r="D932" i="8"/>
  <c r="E932" i="8" a="1"/>
  <c r="E932" i="8"/>
  <c r="D933" i="8" a="1"/>
  <c r="D933" i="8" s="1"/>
  <c r="E933" i="8" a="1"/>
  <c r="E933" i="8" s="1"/>
  <c r="D934" i="8" a="1"/>
  <c r="D934" i="8"/>
  <c r="E934" i="8" a="1"/>
  <c r="E934" i="8" s="1"/>
  <c r="D935" i="8" a="1"/>
  <c r="D935" i="8"/>
  <c r="E935" i="8" a="1"/>
  <c r="E935" i="8" s="1"/>
  <c r="D936" i="8" a="1"/>
  <c r="D936" i="8" s="1"/>
  <c r="E936" i="8" a="1"/>
  <c r="E936" i="8" s="1"/>
  <c r="D937" i="8" a="1"/>
  <c r="D937" i="8" s="1"/>
  <c r="E937" i="8" a="1"/>
  <c r="E937" i="8"/>
  <c r="D938" i="8" a="1"/>
  <c r="D938" i="8" s="1"/>
  <c r="E938" i="8" a="1"/>
  <c r="E938" i="8" s="1"/>
  <c r="D939" i="8" a="1"/>
  <c r="D939" i="8"/>
  <c r="E939" i="8" a="1"/>
  <c r="E939" i="8" s="1"/>
  <c r="D940" i="8" a="1"/>
  <c r="D940" i="8" s="1"/>
  <c r="E940" i="8" a="1"/>
  <c r="E940" i="8" s="1"/>
  <c r="D941" i="8" a="1"/>
  <c r="D941" i="8" s="1"/>
  <c r="E941" i="8" a="1"/>
  <c r="E941" i="8" s="1"/>
  <c r="D942" i="8" a="1"/>
  <c r="D942" i="8" s="1"/>
  <c r="E942" i="8" a="1"/>
  <c r="E942" i="8"/>
  <c r="D943" i="8" a="1"/>
  <c r="D943" i="8"/>
  <c r="E943" i="8" a="1"/>
  <c r="E943" i="8" s="1"/>
  <c r="D944" i="8" a="1"/>
  <c r="D944" i="8" s="1"/>
  <c r="E944" i="8" a="1"/>
  <c r="E944" i="8"/>
  <c r="D945" i="8" a="1"/>
  <c r="D945" i="8" s="1"/>
  <c r="E945" i="8" a="1"/>
  <c r="E945" i="8" s="1"/>
  <c r="D946" i="8" a="1"/>
  <c r="D946" i="8"/>
  <c r="E946" i="8" a="1"/>
  <c r="E946" i="8" s="1"/>
  <c r="D947" i="8" a="1"/>
  <c r="D947" i="8" s="1"/>
  <c r="E947" i="8" a="1"/>
  <c r="E947" i="8" s="1"/>
  <c r="D948" i="8" a="1"/>
  <c r="D948" i="8" s="1"/>
  <c r="E948" i="8" a="1"/>
  <c r="E948" i="8"/>
  <c r="D949" i="8" a="1"/>
  <c r="D949" i="8" s="1"/>
  <c r="E949" i="8" a="1"/>
  <c r="E949" i="8" s="1"/>
  <c r="D950" i="8" a="1"/>
  <c r="D950" i="8" s="1"/>
  <c r="E950" i="8" a="1"/>
  <c r="E950" i="8" s="1"/>
  <c r="D951" i="8" a="1"/>
  <c r="D951" i="8" s="1"/>
  <c r="E951" i="8" a="1"/>
  <c r="E951" i="8"/>
  <c r="D952" i="8" a="1"/>
  <c r="D952" i="8" s="1"/>
  <c r="E952" i="8" a="1"/>
  <c r="E952" i="8" s="1"/>
  <c r="D953" i="8" a="1"/>
  <c r="D953" i="8" s="1"/>
  <c r="E953" i="8" a="1"/>
  <c r="E953" i="8"/>
  <c r="D954" i="8" a="1"/>
  <c r="D954" i="8" s="1"/>
  <c r="E954" i="8" a="1"/>
  <c r="E954" i="8" s="1"/>
  <c r="D955" i="8" a="1"/>
  <c r="D955" i="8" s="1"/>
  <c r="E955" i="8" a="1"/>
  <c r="E955" i="8" s="1"/>
  <c r="D956" i="8" a="1"/>
  <c r="D956" i="8"/>
  <c r="E956" i="8" a="1"/>
  <c r="E956" i="8" s="1"/>
  <c r="D957" i="8" a="1"/>
  <c r="D957" i="8" s="1"/>
  <c r="E957" i="8" a="1"/>
  <c r="E957" i="8" s="1"/>
  <c r="D958" i="8" a="1"/>
  <c r="D958" i="8" s="1"/>
  <c r="E958" i="8" a="1"/>
  <c r="E958" i="8" s="1"/>
  <c r="D959" i="8" a="1"/>
  <c r="D959" i="8"/>
  <c r="E959" i="8" a="1"/>
  <c r="E959" i="8"/>
  <c r="D960" i="8" a="1"/>
  <c r="D960" i="8"/>
  <c r="E960" i="8" a="1"/>
  <c r="E960" i="8" s="1"/>
  <c r="D961" i="8" a="1"/>
  <c r="D961" i="8" s="1"/>
  <c r="E961" i="8" a="1"/>
  <c r="E961" i="8" s="1"/>
  <c r="D962" i="8" a="1"/>
  <c r="D962" i="8" s="1"/>
  <c r="E962" i="8" a="1"/>
  <c r="E962" i="8"/>
  <c r="D963" i="8" a="1"/>
  <c r="D963" i="8" s="1"/>
  <c r="E963" i="8" a="1"/>
  <c r="E963" i="8" s="1"/>
  <c r="D964" i="8" a="1"/>
  <c r="D964" i="8" s="1"/>
  <c r="E964" i="8" a="1"/>
  <c r="E964" i="8" s="1"/>
  <c r="D965" i="8" a="1"/>
  <c r="D965" i="8"/>
  <c r="E965" i="8" a="1"/>
  <c r="E965" i="8" s="1"/>
  <c r="D966" i="8" a="1"/>
  <c r="D966" i="8"/>
  <c r="E966" i="8" a="1"/>
  <c r="E966" i="8"/>
  <c r="D967" i="8" a="1"/>
  <c r="D967" i="8" s="1"/>
  <c r="E967" i="8" a="1"/>
  <c r="E967" i="8" s="1"/>
  <c r="D968" i="8" a="1"/>
  <c r="D968" i="8"/>
  <c r="E968" i="8" a="1"/>
  <c r="E968" i="8" s="1"/>
  <c r="D969" i="8" a="1"/>
  <c r="D969" i="8" s="1"/>
  <c r="E969" i="8" a="1"/>
  <c r="E969" i="8" s="1"/>
  <c r="D970" i="8" a="1"/>
  <c r="D970" i="8"/>
  <c r="E970" i="8" a="1"/>
  <c r="E970" i="8"/>
  <c r="D971" i="8" a="1"/>
  <c r="D971" i="8" s="1"/>
  <c r="E971" i="8" a="1"/>
  <c r="E971" i="8" s="1"/>
  <c r="D972" i="8" a="1"/>
  <c r="D972" i="8"/>
  <c r="E972" i="8" a="1"/>
  <c r="E972" i="8"/>
  <c r="D973" i="8" a="1"/>
  <c r="D973" i="8" s="1"/>
  <c r="E973" i="8" a="1"/>
  <c r="E973" i="8"/>
  <c r="D974" i="8" a="1"/>
  <c r="D974" i="8" s="1"/>
  <c r="E974" i="8" a="1"/>
  <c r="E974" i="8" s="1"/>
  <c r="D975" i="8" a="1"/>
  <c r="D975" i="8" s="1"/>
  <c r="E975" i="8" a="1"/>
  <c r="E975" i="8" s="1"/>
  <c r="D976" i="8" a="1"/>
  <c r="D976" i="8"/>
  <c r="E976" i="8" a="1"/>
  <c r="E976" i="8" s="1"/>
  <c r="D977" i="8" a="1"/>
  <c r="D977" i="8" s="1"/>
  <c r="E977" i="8" a="1"/>
  <c r="E977" i="8"/>
  <c r="D978" i="8" a="1"/>
  <c r="D978" i="8" s="1"/>
  <c r="E978" i="8" a="1"/>
  <c r="E978" i="8" s="1"/>
  <c r="D979" i="8" a="1"/>
  <c r="D979" i="8" s="1"/>
  <c r="E979" i="8" a="1"/>
  <c r="E979" i="8" s="1"/>
  <c r="D980" i="8" a="1"/>
  <c r="D980" i="8" s="1"/>
  <c r="E980" i="8" a="1"/>
  <c r="E980" i="8" s="1"/>
  <c r="D981" i="8" a="1"/>
  <c r="D981" i="8"/>
  <c r="E981" i="8" a="1"/>
  <c r="E981" i="8"/>
  <c r="D982" i="8" a="1"/>
  <c r="D982" i="8" s="1"/>
  <c r="E982" i="8" a="1"/>
  <c r="E982" i="8" s="1"/>
  <c r="D983" i="8" a="1"/>
  <c r="D983" i="8"/>
  <c r="E983" i="8" a="1"/>
  <c r="E983" i="8"/>
  <c r="D984" i="8" a="1"/>
  <c r="D984" i="8" s="1"/>
  <c r="E984" i="8" a="1"/>
  <c r="E984" i="8"/>
  <c r="D985" i="8" a="1"/>
  <c r="D985" i="8"/>
  <c r="E985" i="8" a="1"/>
  <c r="E985" i="8" s="1"/>
  <c r="D986" i="8" a="1"/>
  <c r="D986" i="8" s="1"/>
  <c r="E986" i="8" a="1"/>
  <c r="E986" i="8"/>
  <c r="D987" i="8" a="1"/>
  <c r="D987" i="8"/>
  <c r="E987" i="8" a="1"/>
  <c r="E987" i="8"/>
  <c r="D988" i="8" a="1"/>
  <c r="D988" i="8" s="1"/>
  <c r="E988" i="8" a="1"/>
  <c r="E988" i="8"/>
  <c r="D989" i="8" a="1"/>
  <c r="D989" i="8" s="1"/>
  <c r="E989" i="8" a="1"/>
  <c r="E989" i="8" s="1"/>
  <c r="D990" i="8" a="1"/>
  <c r="D990" i="8" s="1"/>
  <c r="E990" i="8" a="1"/>
  <c r="E990" i="8" s="1"/>
  <c r="D991" i="8" a="1"/>
  <c r="D991" i="8" s="1"/>
  <c r="E991" i="8" a="1"/>
  <c r="E991" i="8" s="1"/>
  <c r="D992" i="8" a="1"/>
  <c r="D992" i="8"/>
  <c r="E992" i="8" a="1"/>
  <c r="E992" i="8" s="1"/>
  <c r="D993" i="8" a="1"/>
  <c r="D993" i="8" s="1"/>
  <c r="E993" i="8" a="1"/>
  <c r="E993" i="8"/>
  <c r="D994" i="8" a="1"/>
  <c r="D994" i="8" s="1"/>
  <c r="E994" i="8" a="1"/>
  <c r="E994" i="8"/>
  <c r="D995" i="8" a="1"/>
  <c r="D995" i="8" s="1"/>
  <c r="E995" i="8" a="1"/>
  <c r="E995" i="8"/>
  <c r="D996" i="8" a="1"/>
  <c r="D996" i="8" s="1"/>
  <c r="E996" i="8" a="1"/>
  <c r="E996" i="8" s="1"/>
  <c r="D997" i="8" a="1"/>
  <c r="D997" i="8" s="1"/>
  <c r="E997" i="8" a="1"/>
  <c r="E997" i="8"/>
  <c r="D998" i="8" a="1"/>
  <c r="D998" i="8" s="1"/>
  <c r="E998" i="8" a="1"/>
  <c r="E998" i="8" s="1"/>
  <c r="D999" i="8" a="1"/>
  <c r="D999" i="8"/>
  <c r="E999" i="8" a="1"/>
  <c r="E999" i="8" s="1"/>
  <c r="D1000" i="8" a="1"/>
  <c r="D1000" i="8" s="1"/>
  <c r="E1000" i="8" a="1"/>
  <c r="E1000" i="8" s="1"/>
  <c r="D1001" i="8" a="1"/>
  <c r="D1001" i="8"/>
  <c r="E1001" i="8" a="1"/>
  <c r="E1001" i="8" s="1"/>
  <c r="D1002" i="8" a="1"/>
  <c r="D1002" i="8" s="1"/>
  <c r="E1002" i="8" a="1"/>
  <c r="E1002" i="8" s="1"/>
  <c r="D1003" i="8" a="1"/>
  <c r="D1003" i="8"/>
  <c r="E1003" i="8" a="1"/>
  <c r="E1003" i="8" s="1"/>
  <c r="D1004" i="8" a="1"/>
  <c r="D1004" i="8" s="1"/>
  <c r="E1004" i="8" a="1"/>
  <c r="E1004" i="8" s="1"/>
  <c r="D1005" i="8" a="1"/>
  <c r="D1005" i="8" s="1"/>
  <c r="E1005" i="8" a="1"/>
  <c r="E1005" i="8"/>
  <c r="D1006" i="8" a="1"/>
  <c r="D1006" i="8" s="1"/>
  <c r="E1006" i="8" a="1"/>
  <c r="E1006" i="8" s="1"/>
  <c r="D1007" i="8" a="1"/>
  <c r="D1007" i="8" s="1"/>
  <c r="E1007" i="8" a="1"/>
  <c r="E1007" i="8" s="1"/>
  <c r="D1008" i="8" a="1"/>
  <c r="D1008" i="8" s="1"/>
  <c r="E1008" i="8" a="1"/>
  <c r="E1008" i="8"/>
  <c r="D1009" i="8" a="1"/>
  <c r="D1009" i="8"/>
  <c r="E1009" i="8" a="1"/>
  <c r="E1009" i="8"/>
  <c r="D1010" i="8" a="1"/>
  <c r="D1010" i="8" s="1"/>
  <c r="E1010" i="8" a="1"/>
  <c r="E1010" i="8"/>
  <c r="D1011" i="8" a="1"/>
  <c r="D1011" i="8"/>
  <c r="E1011" i="8" a="1"/>
  <c r="E1011" i="8" s="1"/>
  <c r="D1012" i="8" a="1"/>
  <c r="D1012" i="8" s="1"/>
  <c r="E1012" i="8" a="1"/>
  <c r="E1012" i="8" s="1"/>
  <c r="D1013" i="8" a="1"/>
  <c r="D1013" i="8" s="1"/>
  <c r="E1013" i="8" a="1"/>
  <c r="E1013" i="8" s="1"/>
  <c r="D1014" i="8" a="1"/>
  <c r="D1014" i="8" s="1"/>
  <c r="E1014" i="8" a="1"/>
  <c r="E1014" i="8"/>
  <c r="D1015" i="8" a="1"/>
  <c r="D1015" i="8" s="1"/>
  <c r="E1015" i="8" a="1"/>
  <c r="E1015" i="8" s="1"/>
  <c r="D1016" i="8" a="1"/>
  <c r="D1016" i="8" s="1"/>
  <c r="E1016" i="8" a="1"/>
  <c r="E1016" i="8"/>
  <c r="D1017" i="8" a="1"/>
  <c r="D1017" i="8" s="1"/>
  <c r="E1017" i="8" a="1"/>
  <c r="E1017" i="8"/>
  <c r="D1018" i="8" a="1"/>
  <c r="D1018" i="8"/>
  <c r="E1018" i="8" a="1"/>
  <c r="E1018" i="8" s="1"/>
  <c r="D1019" i="8" a="1"/>
  <c r="D1019" i="8" s="1"/>
  <c r="E1019" i="8" a="1"/>
  <c r="E1019" i="8" s="1"/>
  <c r="D1020" i="8" a="1"/>
  <c r="D1020" i="8"/>
  <c r="E1020" i="8" a="1"/>
  <c r="E1020" i="8" s="1"/>
  <c r="D1021" i="8" a="1"/>
  <c r="D1021" i="8"/>
  <c r="E1021" i="8" a="1"/>
  <c r="E1021" i="8"/>
  <c r="D1022" i="8" a="1"/>
  <c r="D1022" i="8"/>
  <c r="E1022" i="8" a="1"/>
  <c r="E1022" i="8" s="1"/>
  <c r="D1023" i="8" a="1"/>
  <c r="D1023" i="8"/>
  <c r="E1023" i="8" a="1"/>
  <c r="E1023" i="8" s="1"/>
  <c r="D1024" i="8" a="1"/>
  <c r="D1024" i="8" s="1"/>
  <c r="E1024" i="8" a="1"/>
  <c r="E1024" i="8" s="1"/>
  <c r="D1025" i="8" a="1"/>
  <c r="D1025" i="8" s="1"/>
  <c r="E1025" i="8" a="1"/>
  <c r="E1025" i="8"/>
  <c r="D1026" i="8" a="1"/>
  <c r="D1026" i="8" s="1"/>
  <c r="E1026" i="8" a="1"/>
  <c r="E1026" i="8" s="1"/>
  <c r="D1027" i="8" a="1"/>
  <c r="D1027" i="8" s="1"/>
  <c r="E1027" i="8" a="1"/>
  <c r="E1027" i="8"/>
  <c r="D1028" i="8" a="1"/>
  <c r="D1028" i="8" s="1"/>
  <c r="E1028" i="8" a="1"/>
  <c r="E1028" i="8" s="1"/>
  <c r="D1029" i="8" a="1"/>
  <c r="D1029" i="8" s="1"/>
  <c r="E1029" i="8" a="1"/>
  <c r="E1029" i="8" s="1"/>
  <c r="D1030" i="8" a="1"/>
  <c r="D1030" i="8" s="1"/>
  <c r="E1030" i="8" a="1"/>
  <c r="E1030" i="8" s="1"/>
  <c r="D1031" i="8" a="1"/>
  <c r="D1031" i="8"/>
  <c r="E1031" i="8" a="1"/>
  <c r="E1031" i="8" s="1"/>
  <c r="D1032" i="8" a="1"/>
  <c r="D1032" i="8" s="1"/>
  <c r="E1032" i="8" a="1"/>
  <c r="E1032" i="8" s="1"/>
  <c r="D1033" i="8" a="1"/>
  <c r="D1033" i="8" s="1"/>
  <c r="E1033" i="8" a="1"/>
  <c r="E1033" i="8" s="1"/>
  <c r="D1034" i="8" a="1"/>
  <c r="D1034" i="8" s="1"/>
  <c r="E1034" i="8" a="1"/>
  <c r="E1034" i="8" s="1"/>
  <c r="D1035" i="8" a="1"/>
  <c r="D1035" i="8" s="1"/>
  <c r="E1035" i="8" a="1"/>
  <c r="E1035" i="8" s="1"/>
  <c r="D1036" i="8" a="1"/>
  <c r="D1036" i="8"/>
  <c r="E1036" i="8" a="1"/>
  <c r="E1036" i="8"/>
  <c r="D1037" i="8" a="1"/>
  <c r="D1037" i="8" s="1"/>
  <c r="E1037" i="8" a="1"/>
  <c r="E1037" i="8" s="1"/>
  <c r="D1038" i="8" a="1"/>
  <c r="D1038" i="8" s="1"/>
  <c r="E1038" i="8" a="1"/>
  <c r="E1038" i="8"/>
  <c r="D1039" i="8" a="1"/>
  <c r="D1039" i="8" s="1"/>
  <c r="E1039" i="8" a="1"/>
  <c r="E1039" i="8" s="1"/>
  <c r="D1040" i="8" a="1"/>
  <c r="D1040" i="8" s="1"/>
  <c r="E1040" i="8" a="1"/>
  <c r="E1040" i="8" s="1"/>
  <c r="D1041" i="8" a="1"/>
  <c r="D1041" i="8" s="1"/>
  <c r="E1041" i="8" a="1"/>
  <c r="E1041" i="8"/>
  <c r="D1042" i="8" a="1"/>
  <c r="D1042" i="8" s="1"/>
  <c r="E1042" i="8" a="1"/>
  <c r="E1042" i="8"/>
  <c r="D1043" i="8" a="1"/>
  <c r="D1043" i="8" s="1"/>
  <c r="E1043" i="8" a="1"/>
  <c r="E1043" i="8" s="1"/>
  <c r="D1044" i="8" a="1"/>
  <c r="D1044" i="8" s="1"/>
  <c r="E1044" i="8" a="1"/>
  <c r="E1044" i="8" s="1"/>
  <c r="D1045" i="8" a="1"/>
  <c r="D1045" i="8" s="1"/>
  <c r="E1045" i="8" a="1"/>
  <c r="E1045" i="8"/>
  <c r="D1046" i="8" a="1"/>
  <c r="D1046" i="8" s="1"/>
  <c r="E1046" i="8" a="1"/>
  <c r="E1046" i="8" s="1"/>
  <c r="D1047" i="8" a="1"/>
  <c r="D1047" i="8" s="1"/>
  <c r="E1047" i="8" a="1"/>
  <c r="E1047" i="8"/>
  <c r="D1048" i="8" a="1"/>
  <c r="D1048" i="8" s="1"/>
  <c r="E1048" i="8" a="1"/>
  <c r="E1048" i="8" s="1"/>
  <c r="D1049" i="8" a="1"/>
  <c r="D1049" i="8"/>
  <c r="E1049" i="8" a="1"/>
  <c r="E1049" i="8" s="1"/>
  <c r="D1050" i="8" a="1"/>
  <c r="D1050" i="8" s="1"/>
  <c r="E1050" i="8" a="1"/>
  <c r="E1050" i="8"/>
  <c r="D1051" i="8" a="1"/>
  <c r="D1051" i="8" s="1"/>
  <c r="E1051" i="8" a="1"/>
  <c r="E1051" i="8" s="1"/>
  <c r="D1052" i="8" a="1"/>
  <c r="D1052" i="8" s="1"/>
  <c r="E1052" i="8" a="1"/>
  <c r="E1052" i="8" s="1"/>
  <c r="D1053" i="8" a="1"/>
  <c r="D1053" i="8"/>
  <c r="E1053" i="8" a="1"/>
  <c r="E1053" i="8" s="1"/>
  <c r="D1054" i="8" a="1"/>
  <c r="D1054" i="8"/>
  <c r="E1054" i="8" a="1"/>
  <c r="E1054" i="8"/>
  <c r="D1055" i="8" a="1"/>
  <c r="D1055" i="8" s="1"/>
  <c r="E1055" i="8" a="1"/>
  <c r="E1055" i="8" s="1"/>
  <c r="D1056" i="8" a="1"/>
  <c r="D1056" i="8"/>
  <c r="E1056" i="8" a="1"/>
  <c r="E1056" i="8" s="1"/>
  <c r="D1057" i="8" a="1"/>
  <c r="D1057" i="8" s="1"/>
  <c r="E1057" i="8" a="1"/>
  <c r="E1057" i="8" s="1"/>
  <c r="D1058" i="8" a="1"/>
  <c r="D1058" i="8" s="1"/>
  <c r="E1058" i="8" a="1"/>
  <c r="E1058" i="8" s="1"/>
  <c r="D1059" i="8" a="1"/>
  <c r="D1059" i="8" s="1"/>
  <c r="E1059" i="8" a="1"/>
  <c r="E1059" i="8"/>
  <c r="D1060" i="8" a="1"/>
  <c r="D1060" i="8" s="1"/>
  <c r="E1060" i="8" a="1"/>
  <c r="E1060" i="8"/>
  <c r="D1061" i="8" a="1"/>
  <c r="D1061" i="8" s="1"/>
  <c r="E1061" i="8" a="1"/>
  <c r="E1061" i="8" s="1"/>
  <c r="D1062" i="8" a="1"/>
  <c r="D1062" i="8" s="1"/>
  <c r="E1062" i="8" a="1"/>
  <c r="E1062" i="8" s="1"/>
  <c r="D1063" i="8" a="1"/>
  <c r="D1063" i="8" s="1"/>
  <c r="E1063" i="8" a="1"/>
  <c r="E1063" i="8"/>
  <c r="D1064" i="8" a="1"/>
  <c r="D1064" i="8" s="1"/>
  <c r="E1064" i="8" a="1"/>
  <c r="E1064" i="8" s="1"/>
  <c r="D1065" i="8" a="1"/>
  <c r="D1065" i="8"/>
  <c r="E1065" i="8" a="1"/>
  <c r="E1065" i="8" s="1"/>
  <c r="D1066" i="8" a="1"/>
  <c r="D1066" i="8"/>
  <c r="E1066" i="8" a="1"/>
  <c r="E1066" i="8" s="1"/>
  <c r="D1067" i="8" a="1"/>
  <c r="D1067" i="8"/>
  <c r="E1067" i="8" a="1"/>
  <c r="E1067" i="8" s="1"/>
  <c r="D1068" i="8" a="1"/>
  <c r="D1068" i="8" s="1"/>
  <c r="E1068" i="8" a="1"/>
  <c r="E1068" i="8" s="1"/>
  <c r="D1069" i="8" a="1"/>
  <c r="D1069" i="8"/>
  <c r="E1069" i="8" a="1"/>
  <c r="E1069" i="8"/>
  <c r="D1070" i="8" a="1"/>
  <c r="D1070" i="8"/>
  <c r="E1070" i="8" a="1"/>
  <c r="E1070" i="8"/>
  <c r="D1071" i="8" a="1"/>
  <c r="D1071" i="8"/>
  <c r="E1071" i="8" a="1"/>
  <c r="E1071" i="8" s="1"/>
  <c r="D1072" i="8" a="1"/>
  <c r="D1072" i="8" s="1"/>
  <c r="E1072" i="8" a="1"/>
  <c r="E1072" i="8" s="1"/>
  <c r="D1073" i="8" a="1"/>
  <c r="D1073" i="8"/>
  <c r="E1073" i="8" a="1"/>
  <c r="E1073" i="8" s="1"/>
  <c r="D1074" i="8" a="1"/>
  <c r="D1074" i="8" s="1"/>
  <c r="E1074" i="8" a="1"/>
  <c r="E1074" i="8"/>
  <c r="D1075" i="8" a="1"/>
  <c r="D1075" i="8"/>
  <c r="E1075" i="8" a="1"/>
  <c r="E1075" i="8" s="1"/>
  <c r="D1076" i="8" a="1"/>
  <c r="D1076" i="8" s="1"/>
  <c r="E1076" i="8" a="1"/>
  <c r="E1076" i="8"/>
  <c r="D1077" i="8" a="1"/>
  <c r="D1077" i="8" s="1"/>
  <c r="E1077" i="8" a="1"/>
  <c r="E1077" i="8" s="1"/>
  <c r="D1078" i="8" a="1"/>
  <c r="D1078" i="8" s="1"/>
  <c r="E1078" i="8" a="1"/>
  <c r="E1078" i="8"/>
  <c r="D1079" i="8" a="1"/>
  <c r="D1079" i="8" s="1"/>
  <c r="E1079" i="8" a="1"/>
  <c r="E1079" i="8" s="1"/>
  <c r="D1080" i="8" a="1"/>
  <c r="D1080" i="8"/>
  <c r="E1080" i="8" a="1"/>
  <c r="E1080" i="8" s="1"/>
  <c r="D1081" i="8" a="1"/>
  <c r="D1081" i="8"/>
  <c r="E1081" i="8" a="1"/>
  <c r="E1081" i="8" s="1"/>
  <c r="D1082" i="8" a="1"/>
  <c r="D1082" i="8" s="1"/>
  <c r="E1082" i="8" a="1"/>
  <c r="E1082" i="8" s="1"/>
  <c r="D1083" i="8" a="1"/>
  <c r="D1083" i="8" s="1"/>
  <c r="E1083" i="8" a="1"/>
  <c r="E1083" i="8" s="1"/>
  <c r="D1084" i="8" a="1"/>
  <c r="D1084" i="8"/>
  <c r="E1084" i="8" a="1"/>
  <c r="E1084" i="8"/>
  <c r="D1085" i="8" a="1"/>
  <c r="D1085" i="8" s="1"/>
  <c r="E1085" i="8" a="1"/>
  <c r="E1085" i="8" s="1"/>
  <c r="D1086" i="8" a="1"/>
  <c r="D1086" i="8"/>
  <c r="E1086" i="8" a="1"/>
  <c r="E1086" i="8" s="1"/>
  <c r="D1087" i="8" a="1"/>
  <c r="D1087" i="8" s="1"/>
  <c r="E1087" i="8" a="1"/>
  <c r="E1087" i="8" s="1"/>
  <c r="D1088" i="8" a="1"/>
  <c r="D1088" i="8" s="1"/>
  <c r="E1088" i="8" a="1"/>
  <c r="E1088" i="8" s="1"/>
  <c r="D1089" i="8" a="1"/>
  <c r="D1089" i="8" s="1"/>
  <c r="E1089" i="8" a="1"/>
  <c r="E1089" i="8" s="1"/>
  <c r="D1090" i="8" a="1"/>
  <c r="D1090" i="8"/>
  <c r="E1090" i="8" a="1"/>
  <c r="E1090" i="8" s="1"/>
  <c r="D1091" i="8" a="1"/>
  <c r="D1091" i="8"/>
  <c r="E1091" i="8" a="1"/>
  <c r="E1091" i="8"/>
  <c r="D1092" i="8" a="1"/>
  <c r="D1092" i="8" s="1"/>
  <c r="E1092" i="8" a="1"/>
  <c r="E1092" i="8" s="1"/>
  <c r="D1093" i="8" a="1"/>
  <c r="D1093" i="8" s="1"/>
  <c r="E1093" i="8" a="1"/>
  <c r="E1093" i="8"/>
  <c r="D1094" i="8" a="1"/>
  <c r="D1094" i="8" s="1"/>
  <c r="E1094" i="8" a="1"/>
  <c r="E1094" i="8"/>
  <c r="D1095" i="8" a="1"/>
  <c r="D1095" i="8" s="1"/>
  <c r="E1095" i="8" a="1"/>
  <c r="E1095" i="8" s="1"/>
  <c r="D1096" i="8" a="1"/>
  <c r="D1096" i="8" s="1"/>
  <c r="E1096" i="8" a="1"/>
  <c r="E1096" i="8" s="1"/>
  <c r="D1097" i="8" a="1"/>
  <c r="D1097" i="8" s="1"/>
  <c r="E1097" i="8" a="1"/>
  <c r="E1097" i="8" s="1"/>
  <c r="D1098" i="8" a="1"/>
  <c r="D1098" i="8" s="1"/>
  <c r="E1098" i="8" a="1"/>
  <c r="E1098" i="8" s="1"/>
  <c r="D1099" i="8" a="1"/>
  <c r="D1099" i="8"/>
  <c r="E1099" i="8" a="1"/>
  <c r="E1099" i="8" s="1"/>
  <c r="D1100" i="8" a="1"/>
  <c r="D1100" i="8" s="1"/>
  <c r="E1100" i="8" a="1"/>
  <c r="E1100" i="8" s="1"/>
  <c r="D1101" i="8" a="1"/>
  <c r="D1101" i="8"/>
  <c r="E1101" i="8" a="1"/>
  <c r="E1101" i="8" s="1"/>
  <c r="D1102" i="8" a="1"/>
  <c r="D1102" i="8"/>
  <c r="E1102" i="8" a="1"/>
  <c r="E1102" i="8"/>
  <c r="D1103" i="8" a="1"/>
  <c r="D1103" i="8" s="1"/>
  <c r="E1103" i="8" a="1"/>
  <c r="E1103" i="8" s="1"/>
  <c r="D1104" i="8" a="1"/>
  <c r="D1104" i="8" s="1"/>
  <c r="E1104" i="8" a="1"/>
  <c r="E1104" i="8" s="1"/>
  <c r="D1105" i="8" a="1"/>
  <c r="D1105" i="8" s="1"/>
  <c r="E1105" i="8" a="1"/>
  <c r="E1105" i="8"/>
  <c r="D1106" i="8" a="1"/>
  <c r="D1106" i="8" s="1"/>
  <c r="E1106" i="8" a="1"/>
  <c r="E1106" i="8" s="1"/>
  <c r="D1107" i="8" a="1"/>
  <c r="D1107" i="8" s="1"/>
  <c r="E1107" i="8" a="1"/>
  <c r="E1107" i="8" s="1"/>
  <c r="D1108" i="8" a="1"/>
  <c r="D1108" i="8" s="1"/>
  <c r="E1108" i="8" a="1"/>
  <c r="E1108" i="8" s="1"/>
  <c r="D1109" i="8" a="1"/>
  <c r="D1109" i="8"/>
  <c r="E1109" i="8" a="1"/>
  <c r="E1109" i="8" s="1"/>
  <c r="D1110" i="8" a="1"/>
  <c r="D1110" i="8" s="1"/>
  <c r="E1110" i="8" a="1"/>
  <c r="E1110" i="8" s="1"/>
  <c r="D1111" i="8" a="1"/>
  <c r="D1111" i="8" s="1"/>
  <c r="E1111" i="8" a="1"/>
  <c r="E1111" i="8" s="1"/>
  <c r="D1112" i="8" a="1"/>
  <c r="D1112" i="8" s="1"/>
  <c r="E1112" i="8" a="1"/>
  <c r="E1112" i="8" s="1"/>
  <c r="D1113" i="8" a="1"/>
  <c r="D1113" i="8"/>
  <c r="E1113" i="8" a="1"/>
  <c r="E1113" i="8" s="1"/>
  <c r="D1114" i="8" a="1"/>
  <c r="D1114" i="8" s="1"/>
  <c r="E1114" i="8" a="1"/>
  <c r="E1114" i="8" s="1"/>
  <c r="D1115" i="8" a="1"/>
  <c r="D1115" i="8" s="1"/>
  <c r="E1115" i="8" a="1"/>
  <c r="E1115" i="8" s="1"/>
  <c r="D1116" i="8" a="1"/>
  <c r="D1116" i="8" s="1"/>
  <c r="E1116" i="8" a="1"/>
  <c r="E1116" i="8"/>
  <c r="D1117" i="8" a="1"/>
  <c r="D1117" i="8" s="1"/>
  <c r="E1117" i="8" a="1"/>
  <c r="E1117" i="8" s="1"/>
  <c r="D1118" i="8" a="1"/>
  <c r="D1118" i="8" s="1"/>
  <c r="E1118" i="8" a="1"/>
  <c r="E1118" i="8"/>
  <c r="D1119" i="8" a="1"/>
  <c r="D1119" i="8" s="1"/>
  <c r="E1119" i="8" a="1"/>
  <c r="E1119" i="8" s="1"/>
  <c r="D1120" i="8" a="1"/>
  <c r="D1120" i="8" s="1"/>
  <c r="E1120" i="8" a="1"/>
  <c r="E1120" i="8" s="1"/>
  <c r="D1121" i="8" a="1"/>
  <c r="D1121" i="8" s="1"/>
  <c r="E1121" i="8" a="1"/>
  <c r="E1121" i="8" s="1"/>
  <c r="D1122" i="8" a="1"/>
  <c r="D1122" i="8"/>
  <c r="E1122" i="8" a="1"/>
  <c r="E1122" i="8" s="1"/>
  <c r="D1123" i="8" a="1"/>
  <c r="D1123" i="8"/>
  <c r="E1123" i="8" a="1"/>
  <c r="E1123" i="8" s="1"/>
  <c r="D1124" i="8" a="1"/>
  <c r="D1124" i="8" s="1"/>
  <c r="E1124" i="8" a="1"/>
  <c r="E1124" i="8" s="1"/>
  <c r="D1125" i="8" a="1"/>
  <c r="D1125" i="8"/>
  <c r="E1125" i="8" a="1"/>
  <c r="E1125" i="8" s="1"/>
  <c r="D1126" i="8" a="1"/>
  <c r="D1126" i="8"/>
  <c r="E1126" i="8" a="1"/>
  <c r="E1126" i="8"/>
  <c r="D1127" i="8" a="1"/>
  <c r="D1127" i="8" s="1"/>
  <c r="E1127" i="8" a="1"/>
  <c r="E1127" i="8" s="1"/>
  <c r="D1128" i="8" a="1"/>
  <c r="D1128" i="8" s="1"/>
  <c r="E1128" i="8" a="1"/>
  <c r="E1128" i="8" s="1"/>
  <c r="D1129" i="8" a="1"/>
  <c r="D1129" i="8" s="1"/>
  <c r="E1129" i="8" a="1"/>
  <c r="E1129" i="8" s="1"/>
  <c r="D1130" i="8" a="1"/>
  <c r="D1130" i="8" s="1"/>
  <c r="E1130" i="8" a="1"/>
  <c r="E1130" i="8" s="1"/>
  <c r="D1131" i="8" a="1"/>
  <c r="D1131" i="8" s="1"/>
  <c r="E1131" i="8" a="1"/>
  <c r="E1131" i="8" s="1"/>
  <c r="D1132" i="8" a="1"/>
  <c r="D1132" i="8" s="1"/>
  <c r="E1132" i="8" a="1"/>
  <c r="E1132" i="8" s="1"/>
  <c r="D1133" i="8" a="1"/>
  <c r="D1133" i="8" s="1"/>
  <c r="E1133" i="8" a="1"/>
  <c r="E1133" i="8" s="1"/>
  <c r="D1134" i="8" a="1"/>
  <c r="D1134" i="8" s="1"/>
  <c r="E1134" i="8" a="1"/>
  <c r="E1134" i="8" s="1"/>
  <c r="D1135" i="8" a="1"/>
  <c r="D1135" i="8" s="1"/>
  <c r="E1135" i="8" a="1"/>
  <c r="E1135" i="8" s="1"/>
  <c r="D1136" i="8" a="1"/>
  <c r="D1136" i="8" s="1"/>
  <c r="E1136" i="8" a="1"/>
  <c r="E1136" i="8" s="1"/>
  <c r="D1137" i="8" a="1"/>
  <c r="D1137" i="8" s="1"/>
  <c r="E1137" i="8" a="1"/>
  <c r="E1137" i="8"/>
  <c r="D1138" i="8" a="1"/>
  <c r="D1138" i="8" s="1"/>
  <c r="E1138" i="8" a="1"/>
  <c r="E1138" i="8"/>
  <c r="D1139" i="8" a="1"/>
  <c r="D1139" i="8" s="1"/>
  <c r="E1139" i="8" a="1"/>
  <c r="E1139" i="8" s="1"/>
  <c r="D1140" i="8" a="1"/>
  <c r="D1140" i="8" s="1"/>
  <c r="E1140" i="8" a="1"/>
  <c r="E1140" i="8" s="1"/>
  <c r="D1141" i="8" a="1"/>
  <c r="D1141" i="8" s="1"/>
  <c r="E1141" i="8" a="1"/>
  <c r="E1141" i="8" s="1"/>
  <c r="D1142" i="8" a="1"/>
  <c r="D1142" i="8" s="1"/>
  <c r="E1142" i="8" a="1"/>
  <c r="E1142" i="8"/>
  <c r="D1143" i="8" a="1"/>
  <c r="D1143" i="8" s="1"/>
  <c r="E1143" i="8" a="1"/>
  <c r="E1143" i="8" s="1"/>
  <c r="D1144" i="8" a="1"/>
  <c r="D1144" i="8"/>
  <c r="E1144" i="8" a="1"/>
  <c r="E1144" i="8"/>
  <c r="D1145" i="8" a="1"/>
  <c r="D1145" i="8" s="1"/>
  <c r="E1145" i="8" a="1"/>
  <c r="E1145" i="8" s="1"/>
  <c r="D1146" i="8" a="1"/>
  <c r="D1146" i="8"/>
  <c r="E1146" i="8" a="1"/>
  <c r="E1146" i="8" s="1"/>
  <c r="D1147" i="8" a="1"/>
  <c r="D1147" i="8"/>
  <c r="E1147" i="8" a="1"/>
  <c r="E1147" i="8" s="1"/>
  <c r="D1148" i="8" a="1"/>
  <c r="D1148" i="8" s="1"/>
  <c r="E1148" i="8" a="1"/>
  <c r="E1148" i="8"/>
  <c r="D1149" i="8" a="1"/>
  <c r="D1149" i="8" s="1"/>
  <c r="E1149" i="8" a="1"/>
  <c r="E1149" i="8"/>
  <c r="D1150" i="8" a="1"/>
  <c r="D1150" i="8" s="1"/>
  <c r="E1150" i="8" a="1"/>
  <c r="E1150" i="8" s="1"/>
  <c r="D1151" i="8" a="1"/>
  <c r="D1151" i="8" s="1"/>
  <c r="E1151" i="8" a="1"/>
  <c r="E1151" i="8" s="1"/>
  <c r="D1152" i="8" a="1"/>
  <c r="D1152" i="8" s="1"/>
  <c r="E1152" i="8" a="1"/>
  <c r="E1152" i="8" s="1"/>
  <c r="D1153" i="8" a="1"/>
  <c r="D1153" i="8"/>
  <c r="E1153" i="8" a="1"/>
  <c r="E1153" i="8" s="1"/>
  <c r="D1154" i="8" a="1"/>
  <c r="D1154" i="8"/>
  <c r="E1154" i="8" a="1"/>
  <c r="E1154" i="8" s="1"/>
  <c r="D1155" i="8" a="1"/>
  <c r="D1155" i="8" s="1"/>
  <c r="E1155" i="8" a="1"/>
  <c r="E1155" i="8" s="1"/>
  <c r="D1156" i="8" a="1"/>
  <c r="D1156" i="8" s="1"/>
  <c r="E1156" i="8" a="1"/>
  <c r="E1156" i="8" s="1"/>
  <c r="D1157" i="8" a="1"/>
  <c r="D1157" i="8" s="1"/>
  <c r="E1157" i="8" a="1"/>
  <c r="E1157" i="8" s="1"/>
  <c r="D1158" i="8" a="1"/>
  <c r="D1158" i="8" s="1"/>
  <c r="E1158" i="8" a="1"/>
  <c r="E1158" i="8" s="1"/>
  <c r="D1159" i="8" a="1"/>
  <c r="D1159" i="8" s="1"/>
  <c r="E1159" i="8" a="1"/>
  <c r="E1159" i="8" s="1"/>
  <c r="D1160" i="8" a="1"/>
  <c r="D1160" i="8" s="1"/>
  <c r="E1160" i="8" a="1"/>
  <c r="E1160" i="8"/>
  <c r="D1161" i="8" a="1"/>
  <c r="D1161" i="8" s="1"/>
  <c r="E1161" i="8" a="1"/>
  <c r="E1161" i="8" s="1"/>
  <c r="D1162" i="8" a="1"/>
  <c r="D1162" i="8"/>
  <c r="E1162" i="8" a="1"/>
  <c r="E1162" i="8" s="1"/>
  <c r="D1163" i="8" a="1"/>
  <c r="D1163" i="8" s="1"/>
  <c r="E1163" i="8" a="1"/>
  <c r="E1163" i="8" s="1"/>
  <c r="D1164" i="8" a="1"/>
  <c r="D1164" i="8"/>
  <c r="E1164" i="8" a="1"/>
  <c r="E1164" i="8" s="1"/>
  <c r="D1165" i="8" a="1"/>
  <c r="D1165" i="8"/>
  <c r="E1165" i="8" a="1"/>
  <c r="E1165" i="8" s="1"/>
  <c r="D1166" i="8" a="1"/>
  <c r="D1166" i="8"/>
  <c r="E1166" i="8" a="1"/>
  <c r="E1166" i="8"/>
  <c r="D1167" i="8" a="1"/>
  <c r="D1167" i="8" s="1"/>
  <c r="E1167" i="8" a="1"/>
  <c r="E1167" i="8" s="1"/>
  <c r="D1168" i="8" a="1"/>
  <c r="D1168" i="8" s="1"/>
  <c r="E1168" i="8" a="1"/>
  <c r="E1168" i="8" s="1"/>
  <c r="D1169" i="8" a="1"/>
  <c r="D1169" i="8" s="1"/>
  <c r="E1169" i="8" a="1"/>
  <c r="E1169" i="8"/>
  <c r="D1170" i="8" a="1"/>
  <c r="D1170" i="8" s="1"/>
  <c r="E1170" i="8" a="1"/>
  <c r="E1170" i="8" s="1"/>
  <c r="D1171" i="8" a="1"/>
  <c r="D1171" i="8" s="1"/>
  <c r="E1171" i="8" a="1"/>
  <c r="E1171" i="8"/>
  <c r="D1172" i="8" a="1"/>
  <c r="D1172" i="8" s="1"/>
  <c r="E1172" i="8" a="1"/>
  <c r="E1172" i="8" s="1"/>
  <c r="D1173" i="8" a="1"/>
  <c r="D1173" i="8" s="1"/>
  <c r="E1173" i="8" a="1"/>
  <c r="E1173" i="8"/>
  <c r="D1174" i="8" a="1"/>
  <c r="D1174" i="8" s="1"/>
  <c r="E1174" i="8" a="1"/>
  <c r="E1174" i="8" s="1"/>
  <c r="D1175" i="8" a="1"/>
  <c r="D1175" i="8" s="1"/>
  <c r="E1175" i="8" a="1"/>
  <c r="E1175" i="8" s="1"/>
  <c r="D1176" i="8" a="1"/>
  <c r="D1176" i="8" s="1"/>
  <c r="E1176" i="8" a="1"/>
  <c r="E1176" i="8" s="1"/>
  <c r="D1177" i="8" a="1"/>
  <c r="D1177" i="8"/>
  <c r="E1177" i="8" a="1"/>
  <c r="E1177" i="8"/>
  <c r="D1178" i="8" a="1"/>
  <c r="D1178" i="8" s="1"/>
  <c r="E1178" i="8" a="1"/>
  <c r="E1178" i="8" s="1"/>
  <c r="D1179" i="8" a="1"/>
  <c r="D1179" i="8" s="1"/>
  <c r="E1179" i="8" a="1"/>
  <c r="E1179" i="8" s="1"/>
  <c r="D1180" i="8" a="1"/>
  <c r="D1180" i="8" s="1"/>
  <c r="E1180" i="8" a="1"/>
  <c r="E1180" i="8" s="1"/>
  <c r="D1181" i="8" a="1"/>
  <c r="D1181" i="8" s="1"/>
  <c r="E1181" i="8" a="1"/>
  <c r="E1181" i="8"/>
  <c r="D1182" i="8" a="1"/>
  <c r="D1182" i="8" s="1"/>
  <c r="E1182" i="8" a="1"/>
  <c r="E1182" i="8" s="1"/>
  <c r="D1183" i="8" a="1"/>
  <c r="D1183" i="8" s="1"/>
  <c r="E1183" i="8" a="1"/>
  <c r="E1183" i="8" s="1"/>
  <c r="D1184" i="8" a="1"/>
  <c r="D1184" i="8" s="1"/>
  <c r="E1184" i="8" a="1"/>
  <c r="E1184" i="8"/>
  <c r="D1185" i="8" a="1"/>
  <c r="D1185" i="8" s="1"/>
  <c r="E1185" i="8" a="1"/>
  <c r="E1185" i="8"/>
  <c r="D1186" i="8" a="1"/>
  <c r="D1186" i="8" s="1"/>
  <c r="E1186" i="8" a="1"/>
  <c r="E1186" i="8" s="1"/>
  <c r="D1187" i="8" a="1"/>
  <c r="D1187" i="8" s="1"/>
  <c r="E1187" i="8" a="1"/>
  <c r="E1187" i="8" s="1"/>
  <c r="D1188" i="8" a="1"/>
  <c r="D1188" i="8" s="1"/>
  <c r="E1188" i="8" a="1"/>
  <c r="E1188" i="8"/>
  <c r="D1189" i="8" a="1"/>
  <c r="D1189" i="8" s="1"/>
  <c r="E1189" i="8" a="1"/>
  <c r="E1189" i="8" s="1"/>
  <c r="D1190" i="8" a="1"/>
  <c r="D1190" i="8" s="1"/>
  <c r="E1190" i="8" a="1"/>
  <c r="E1190" i="8" s="1"/>
  <c r="D1191" i="8" a="1"/>
  <c r="D1191" i="8"/>
  <c r="E1191" i="8" a="1"/>
  <c r="E1191" i="8" s="1"/>
  <c r="D1192" i="8" a="1"/>
  <c r="D1192" i="8" s="1"/>
  <c r="E1192" i="8" a="1"/>
  <c r="E1192" i="8" s="1"/>
  <c r="D1193" i="8" a="1"/>
  <c r="D1193" i="8" s="1"/>
  <c r="E1193" i="8" a="1"/>
  <c r="E1193" i="8" s="1"/>
  <c r="D1194" i="8" a="1"/>
  <c r="D1194" i="8" s="1"/>
  <c r="E1194" i="8" a="1"/>
  <c r="E1194" i="8"/>
  <c r="D1195" i="8" a="1"/>
  <c r="D1195" i="8" s="1"/>
  <c r="E1195" i="8" a="1"/>
  <c r="E1195" i="8" s="1"/>
  <c r="D1196" i="8" a="1"/>
  <c r="D1196" i="8" s="1"/>
  <c r="E1196" i="8" a="1"/>
  <c r="E1196" i="8" s="1"/>
  <c r="D1197" i="8" a="1"/>
  <c r="D1197" i="8" s="1"/>
  <c r="E1197" i="8" a="1"/>
  <c r="E1197" i="8"/>
  <c r="D1198" i="8" a="1"/>
  <c r="D1198" i="8" s="1"/>
  <c r="E1198" i="8" a="1"/>
  <c r="E1198" i="8" s="1"/>
  <c r="D1199" i="8" a="1"/>
  <c r="D1199" i="8" s="1"/>
  <c r="E1199" i="8" a="1"/>
  <c r="E1199" i="8" s="1"/>
  <c r="D1200" i="8" a="1"/>
  <c r="D1200" i="8" s="1"/>
  <c r="E1200" i="8" a="1"/>
  <c r="E1200" i="8" s="1"/>
  <c r="D1201" i="8" a="1"/>
  <c r="D1201" i="8"/>
  <c r="E1201" i="8" a="1"/>
  <c r="E1201" i="8" s="1"/>
  <c r="D1202" i="8" a="1"/>
  <c r="D1202" i="8" s="1"/>
  <c r="E1202" i="8" a="1"/>
  <c r="E1202" i="8" s="1"/>
  <c r="D1203" i="8" a="1"/>
  <c r="D1203" i="8"/>
  <c r="E1203" i="8" a="1"/>
  <c r="E1203" i="8" s="1"/>
  <c r="D1204" i="8" a="1"/>
  <c r="D1204" i="8"/>
  <c r="E1204" i="8" a="1"/>
  <c r="E1204" i="8" s="1"/>
  <c r="D1205" i="8" a="1"/>
  <c r="D1205" i="8" s="1"/>
  <c r="E1205" i="8" a="1"/>
  <c r="E1205" i="8"/>
  <c r="D1206" i="8" a="1"/>
  <c r="D1206" i="8"/>
  <c r="E1206" i="8" a="1"/>
  <c r="E1206" i="8"/>
  <c r="D1207" i="8" a="1"/>
  <c r="D1207" i="8" s="1"/>
  <c r="E1207" i="8" a="1"/>
  <c r="E1207" i="8" s="1"/>
  <c r="D1208" i="8" a="1"/>
  <c r="D1208" i="8" s="1"/>
  <c r="E1208" i="8" a="1"/>
  <c r="E1208" i="8" s="1"/>
  <c r="D1209" i="8" a="1"/>
  <c r="D1209" i="8" s="1"/>
  <c r="E1209" i="8" a="1"/>
  <c r="E1209" i="8" s="1"/>
  <c r="D1210" i="8" a="1"/>
  <c r="D1210" i="8" s="1"/>
  <c r="E1210" i="8" a="1"/>
  <c r="E1210" i="8"/>
  <c r="D1211" i="8" a="1"/>
  <c r="D1211" i="8" s="1"/>
  <c r="E1211" i="8" a="1"/>
  <c r="E1211" i="8" s="1"/>
  <c r="D1212" i="8" a="1"/>
  <c r="D1212" i="8"/>
  <c r="E1212" i="8" a="1"/>
  <c r="E1212" i="8" s="1"/>
  <c r="D1213" i="8" a="1"/>
  <c r="D1213" i="8" s="1"/>
  <c r="E1213" i="8" a="1"/>
  <c r="E1213" i="8" s="1"/>
  <c r="D1214" i="8" a="1"/>
  <c r="D1214" i="8"/>
  <c r="E1214" i="8" a="1"/>
  <c r="E1214" i="8" s="1"/>
  <c r="D1215" i="8" a="1"/>
  <c r="D1215" i="8" s="1"/>
  <c r="E1215" i="8" a="1"/>
  <c r="E1215" i="8" s="1"/>
  <c r="D1216" i="8" a="1"/>
  <c r="D1216" i="8" s="1"/>
  <c r="E1216" i="8" a="1"/>
  <c r="E1216" i="8" s="1"/>
  <c r="D1217" i="8" a="1"/>
  <c r="D1217" i="8"/>
  <c r="E1217" i="8" a="1"/>
  <c r="E1217" i="8" s="1"/>
  <c r="D1218" i="8" a="1"/>
  <c r="D1218" i="8" s="1"/>
  <c r="E1218" i="8" a="1"/>
  <c r="E1218" i="8" s="1"/>
  <c r="D1219" i="8" a="1"/>
  <c r="D1219" i="8" s="1"/>
  <c r="E1219" i="8" a="1"/>
  <c r="E1219" i="8"/>
  <c r="D1220" i="8" a="1"/>
  <c r="D1220" i="8" s="1"/>
  <c r="E1220" i="8" a="1"/>
  <c r="E1220" i="8"/>
  <c r="D1221" i="8" a="1"/>
  <c r="D1221" i="8" s="1"/>
  <c r="E1221" i="8" a="1"/>
  <c r="E1221" i="8" s="1"/>
  <c r="D1222" i="8" a="1"/>
  <c r="D1222" i="8" s="1"/>
  <c r="E1222" i="8" a="1"/>
  <c r="E1222" i="8" s="1"/>
  <c r="D1223" i="8" a="1"/>
  <c r="D1223" i="8"/>
  <c r="E1223" i="8" a="1"/>
  <c r="E1223" i="8" s="1"/>
  <c r="D1224" i="8" a="1"/>
  <c r="D1224" i="8" s="1"/>
  <c r="E1224" i="8" a="1"/>
  <c r="E1224" i="8" s="1"/>
  <c r="D1225" i="8" a="1"/>
  <c r="D1225" i="8" s="1"/>
  <c r="E1225" i="8" a="1"/>
  <c r="E1225" i="8" s="1"/>
  <c r="D1226" i="8" a="1"/>
  <c r="D1226" i="8" s="1"/>
  <c r="E1226" i="8" a="1"/>
  <c r="E1226" i="8" s="1"/>
  <c r="D1227" i="8" a="1"/>
  <c r="D1227" i="8" s="1"/>
  <c r="E1227" i="8" a="1"/>
  <c r="E1227" i="8" s="1"/>
  <c r="D1228" i="8" a="1"/>
  <c r="D1228" i="8" s="1"/>
  <c r="E1228" i="8" a="1"/>
  <c r="E1228" i="8"/>
  <c r="D1229" i="8" a="1"/>
  <c r="D1229" i="8" s="1"/>
  <c r="E1229" i="8" a="1"/>
  <c r="E1229" i="8" s="1"/>
  <c r="D1230" i="8" a="1"/>
  <c r="D1230" i="8" s="1"/>
  <c r="E1230" i="8" a="1"/>
  <c r="E1230" i="8"/>
  <c r="D1231" i="8" a="1"/>
  <c r="D1231" i="8" s="1"/>
  <c r="E1231" i="8" a="1"/>
  <c r="E1231" i="8"/>
  <c r="D1232" i="8" a="1"/>
  <c r="D1232" i="8" s="1"/>
  <c r="E1232" i="8" a="1"/>
  <c r="E1232" i="8" s="1"/>
  <c r="D1233" i="8" a="1"/>
  <c r="D1233" i="8" s="1"/>
  <c r="E1233" i="8" a="1"/>
  <c r="E1233" i="8" s="1"/>
  <c r="D1234" i="8" a="1"/>
  <c r="D1234" i="8" s="1"/>
  <c r="E1234" i="8" a="1"/>
  <c r="E1234" i="8" s="1"/>
  <c r="D1235" i="8" a="1"/>
  <c r="D1235" i="8" s="1"/>
  <c r="E1235" i="8" a="1"/>
  <c r="E1235" i="8" s="1"/>
  <c r="D1236" i="8" a="1"/>
  <c r="D1236" i="8" s="1"/>
  <c r="E1236" i="8" a="1"/>
  <c r="E1236" i="8" s="1"/>
  <c r="D1237" i="8" a="1"/>
  <c r="D1237" i="8" s="1"/>
  <c r="E1237" i="8" a="1"/>
  <c r="E1237" i="8" s="1"/>
  <c r="D1238" i="8" a="1"/>
  <c r="D1238" i="8" s="1"/>
  <c r="E1238" i="8" a="1"/>
  <c r="E1238" i="8"/>
  <c r="D1239" i="8" a="1"/>
  <c r="D1239" i="8" s="1"/>
  <c r="E1239" i="8" a="1"/>
  <c r="E1239" i="8"/>
  <c r="D1240" i="8" a="1"/>
  <c r="D1240" i="8" s="1"/>
  <c r="E1240" i="8" a="1"/>
  <c r="E1240" i="8"/>
  <c r="D1241" i="8" a="1"/>
  <c r="D1241" i="8" s="1"/>
  <c r="E1241" i="8" a="1"/>
  <c r="E1241" i="8" s="1"/>
  <c r="D1242" i="8" a="1"/>
  <c r="D1242" i="8" s="1"/>
  <c r="E1242" i="8" a="1"/>
  <c r="E1242" i="8"/>
  <c r="D1243" i="8" a="1"/>
  <c r="D1243" i="8" s="1"/>
  <c r="E1243" i="8" a="1"/>
  <c r="E1243" i="8"/>
  <c r="D1244" i="8" a="1"/>
  <c r="D1244" i="8" s="1"/>
  <c r="E1244" i="8" a="1"/>
  <c r="E1244" i="8" s="1"/>
  <c r="D1245" i="8" a="1"/>
  <c r="D1245" i="8" s="1"/>
  <c r="E1245" i="8" a="1"/>
  <c r="E1245" i="8" s="1"/>
  <c r="D1246" i="8" a="1"/>
  <c r="D1246" i="8" s="1"/>
  <c r="E1246" i="8" a="1"/>
  <c r="E1246" i="8" s="1"/>
  <c r="D1247" i="8" a="1"/>
  <c r="D1247" i="8" s="1"/>
  <c r="E1247" i="8" a="1"/>
  <c r="E1247" i="8" s="1"/>
  <c r="D1248" i="8" a="1"/>
  <c r="D1248" i="8"/>
  <c r="E1248" i="8" a="1"/>
  <c r="E1248" i="8" s="1"/>
  <c r="D1249" i="8" a="1"/>
  <c r="D1249" i="8" s="1"/>
  <c r="E1249" i="8" a="1"/>
  <c r="E1249" i="8" s="1"/>
  <c r="D1250" i="8" a="1"/>
  <c r="D1250" i="8" s="1"/>
  <c r="E1250" i="8" a="1"/>
  <c r="E1250" i="8" s="1"/>
  <c r="D1251" i="8" a="1"/>
  <c r="D1251" i="8" s="1"/>
  <c r="E1251" i="8" a="1"/>
  <c r="E1251" i="8"/>
  <c r="D1252" i="8" a="1"/>
  <c r="D1252" i="8" s="1"/>
  <c r="E1252" i="8" a="1"/>
  <c r="E1252" i="8" s="1"/>
  <c r="D1253" i="8" a="1"/>
  <c r="D1253" i="8" s="1"/>
  <c r="E1253" i="8" a="1"/>
  <c r="E1253" i="8" s="1"/>
  <c r="D1254" i="8" a="1"/>
  <c r="D1254" i="8" s="1"/>
  <c r="E1254" i="8" a="1"/>
  <c r="E1254" i="8"/>
  <c r="D1255" i="8" a="1"/>
  <c r="D1255" i="8" s="1"/>
  <c r="E1255" i="8" a="1"/>
  <c r="E1255" i="8" s="1"/>
  <c r="D1256" i="8" a="1"/>
  <c r="D1256" i="8" s="1"/>
  <c r="E1256" i="8" a="1"/>
  <c r="E1256" i="8" s="1"/>
  <c r="D1257" i="8" a="1"/>
  <c r="D1257" i="8" s="1"/>
  <c r="E1257" i="8" a="1"/>
  <c r="E1257" i="8" s="1"/>
  <c r="D1258" i="8" a="1"/>
  <c r="D1258" i="8"/>
  <c r="E1258" i="8" a="1"/>
  <c r="E1258" i="8" s="1"/>
  <c r="D1259" i="8" a="1"/>
  <c r="D1259" i="8" s="1"/>
  <c r="E1259" i="8" a="1"/>
  <c r="E1259" i="8" s="1"/>
  <c r="D1260" i="8" a="1"/>
  <c r="D1260" i="8"/>
  <c r="E1260" i="8" a="1"/>
  <c r="E1260" i="8"/>
  <c r="D1261" i="8" a="1"/>
  <c r="D1261" i="8" s="1"/>
  <c r="E1261" i="8" a="1"/>
  <c r="E1261" i="8" s="1"/>
  <c r="D1262" i="8" a="1"/>
  <c r="D1262" i="8" s="1"/>
  <c r="E1262" i="8" a="1"/>
  <c r="E1262" i="8" s="1"/>
  <c r="D1263" i="8" a="1"/>
  <c r="D1263" i="8" s="1"/>
  <c r="E1263" i="8" a="1"/>
  <c r="E1263" i="8" s="1"/>
  <c r="D1264" i="8" a="1"/>
  <c r="D1264" i="8" s="1"/>
  <c r="E1264" i="8" a="1"/>
  <c r="E1264" i="8" s="1"/>
  <c r="D1265" i="8" a="1"/>
  <c r="D1265" i="8" s="1"/>
  <c r="E1265" i="8" a="1"/>
  <c r="E1265" i="8"/>
  <c r="D1266" i="8" a="1"/>
  <c r="D1266" i="8" s="1"/>
  <c r="E1266" i="8" a="1"/>
  <c r="E1266" i="8" s="1"/>
  <c r="D1267" i="8" a="1"/>
  <c r="D1267" i="8"/>
  <c r="E1267" i="8" a="1"/>
  <c r="E1267" i="8" s="1"/>
  <c r="D1268" i="8" a="1"/>
  <c r="D1268" i="8" s="1"/>
  <c r="E1268" i="8" a="1"/>
  <c r="E1268" i="8" s="1"/>
  <c r="D1269" i="8" a="1"/>
  <c r="D1269" i="8" s="1"/>
  <c r="E1269" i="8" a="1"/>
  <c r="E1269" i="8" s="1"/>
  <c r="D1270" i="8" a="1"/>
  <c r="D1270" i="8" s="1"/>
  <c r="E1270" i="8" a="1"/>
  <c r="E1270" i="8" s="1"/>
  <c r="D1271" i="8" a="1"/>
  <c r="D1271" i="8"/>
  <c r="E1271" i="8" a="1"/>
  <c r="E1271" i="8"/>
  <c r="D1272" i="8" a="1"/>
  <c r="D1272" i="8"/>
  <c r="E1272" i="8" a="1"/>
  <c r="E1272" i="8" s="1"/>
  <c r="D1273" i="8" a="1"/>
  <c r="D1273" i="8" s="1"/>
  <c r="E1273" i="8" a="1"/>
  <c r="E1273" i="8" s="1"/>
  <c r="D1274" i="8" a="1"/>
  <c r="D1274" i="8" s="1"/>
  <c r="E1274" i="8" a="1"/>
  <c r="E1274" i="8"/>
  <c r="D1275" i="8" a="1"/>
  <c r="D1275" i="8" s="1"/>
  <c r="E1275" i="8" a="1"/>
  <c r="E1275" i="8"/>
  <c r="D1276" i="8" a="1"/>
  <c r="D1276" i="8" s="1"/>
  <c r="E1276" i="8" a="1"/>
  <c r="E1276" i="8" s="1"/>
  <c r="D1277" i="8" a="1"/>
  <c r="D1277" i="8" s="1"/>
  <c r="E1277" i="8" a="1"/>
  <c r="E1277" i="8" s="1"/>
  <c r="D1278" i="8" a="1"/>
  <c r="D1278" i="8"/>
  <c r="E1278" i="8" a="1"/>
  <c r="E1278" i="8" s="1"/>
  <c r="D1279" i="8" a="1"/>
  <c r="D1279" i="8"/>
  <c r="E1279" i="8" a="1"/>
  <c r="E1279" i="8" s="1"/>
  <c r="D1280" i="8" a="1"/>
  <c r="D1280" i="8"/>
  <c r="E1280" i="8" a="1"/>
  <c r="E1280" i="8" s="1"/>
  <c r="D1281" i="8" a="1"/>
  <c r="D1281" i="8" s="1"/>
  <c r="E1281" i="8" a="1"/>
  <c r="E1281" i="8" s="1"/>
  <c r="D1282" i="8" a="1"/>
  <c r="D1282" i="8" s="1"/>
  <c r="E1282" i="8" a="1"/>
  <c r="E1282" i="8" s="1"/>
  <c r="D1283" i="8" a="1"/>
  <c r="D1283" i="8" s="1"/>
  <c r="E1283" i="8" a="1"/>
  <c r="E1283" i="8" s="1"/>
  <c r="D1284" i="8" a="1"/>
  <c r="D1284" i="8" s="1"/>
  <c r="E1284" i="8" a="1"/>
  <c r="E1284" i="8" s="1"/>
  <c r="D1285" i="8" a="1"/>
  <c r="D1285" i="8" s="1"/>
  <c r="E1285" i="8" a="1"/>
  <c r="E1285" i="8" s="1"/>
  <c r="D1286" i="8" a="1"/>
  <c r="D1286" i="8" s="1"/>
  <c r="E1286" i="8" a="1"/>
  <c r="E1286" i="8" s="1"/>
  <c r="D1287" i="8" a="1"/>
  <c r="D1287" i="8" s="1"/>
  <c r="E1287" i="8" a="1"/>
  <c r="E1287" i="8" s="1"/>
  <c r="D1288" i="8" a="1"/>
  <c r="D1288" i="8"/>
  <c r="E1288" i="8" a="1"/>
  <c r="E1288" i="8" s="1"/>
  <c r="D1289" i="8" a="1"/>
  <c r="D1289" i="8" s="1"/>
  <c r="E1289" i="8" a="1"/>
  <c r="E1289" i="8" s="1"/>
  <c r="D1290" i="8" a="1"/>
  <c r="D1290" i="8"/>
  <c r="E1290" i="8" a="1"/>
  <c r="E1290" i="8" s="1"/>
  <c r="D1291" i="8" a="1"/>
  <c r="D1291" i="8"/>
  <c r="E1291" i="8" a="1"/>
  <c r="E1291" i="8" s="1"/>
  <c r="D1292" i="8" a="1"/>
  <c r="D1292" i="8" s="1"/>
  <c r="E1292" i="8" a="1"/>
  <c r="E1292" i="8" s="1"/>
  <c r="D1293" i="8" a="1"/>
  <c r="D1293" i="8"/>
  <c r="E1293" i="8" a="1"/>
  <c r="E1293" i="8"/>
  <c r="D1294" i="8" a="1"/>
  <c r="D1294" i="8" s="1"/>
  <c r="E1294" i="8" a="1"/>
  <c r="E1294" i="8" s="1"/>
  <c r="D1295" i="8" a="1"/>
  <c r="D1295" i="8" s="1"/>
  <c r="E1295" i="8" a="1"/>
  <c r="E1295" i="8" s="1"/>
  <c r="D1296" i="8" a="1"/>
  <c r="D1296" i="8" s="1"/>
  <c r="E1296" i="8" a="1"/>
  <c r="E1296" i="8" s="1"/>
  <c r="D1297" i="8" a="1"/>
  <c r="D1297" i="8" s="1"/>
  <c r="E1297" i="8" a="1"/>
  <c r="E1297" i="8"/>
  <c r="D1298" i="8" a="1"/>
  <c r="D1298" i="8" s="1"/>
  <c r="E1298" i="8" a="1"/>
  <c r="E1298" i="8"/>
  <c r="D1299" i="8" a="1"/>
  <c r="D1299" i="8"/>
  <c r="E1299" i="8" a="1"/>
  <c r="E1299" i="8"/>
  <c r="D1300" i="8" a="1"/>
  <c r="D1300" i="8"/>
  <c r="E1300" i="8" a="1"/>
  <c r="E1300" i="8" s="1"/>
  <c r="D1301" i="8" a="1"/>
  <c r="D1301" i="8" s="1"/>
  <c r="E1301" i="8" a="1"/>
  <c r="E1301" i="8" s="1"/>
  <c r="D1302" i="8" a="1"/>
  <c r="D1302" i="8" s="1"/>
  <c r="E1302" i="8" a="1"/>
  <c r="E1302" i="8" s="1"/>
  <c r="D1303" i="8" a="1"/>
  <c r="D1303" i="8" s="1"/>
  <c r="E1303" i="8" a="1"/>
  <c r="E1303" i="8" s="1"/>
  <c r="D1304" i="8" a="1"/>
  <c r="D1304" i="8"/>
  <c r="E1304" i="8" a="1"/>
  <c r="E1304" i="8" s="1"/>
  <c r="D1305" i="8" a="1"/>
  <c r="D1305" i="8" s="1"/>
  <c r="E1305" i="8" a="1"/>
  <c r="E1305" i="8" s="1"/>
  <c r="D1306" i="8" a="1"/>
  <c r="D1306" i="8" s="1"/>
  <c r="E1306" i="8" a="1"/>
  <c r="E1306" i="8" s="1"/>
  <c r="D1307" i="8" a="1"/>
  <c r="D1307" i="8" s="1"/>
  <c r="E1307" i="8" a="1"/>
  <c r="E1307" i="8" s="1"/>
  <c r="D1308" i="8" a="1"/>
  <c r="D1308" i="8" s="1"/>
  <c r="E1308" i="8" a="1"/>
  <c r="E1308" i="8"/>
  <c r="D1309" i="8" a="1"/>
  <c r="D1309" i="8" s="1"/>
  <c r="E1309" i="8" a="1"/>
  <c r="E1309" i="8" s="1"/>
  <c r="D1310" i="8" a="1"/>
  <c r="D1310" i="8" s="1"/>
  <c r="E1310" i="8" a="1"/>
  <c r="E1310" i="8" s="1"/>
  <c r="D1311" i="8" a="1"/>
  <c r="D1311" i="8" s="1"/>
  <c r="E1311" i="8" a="1"/>
  <c r="E1311" i="8" s="1"/>
  <c r="D1312" i="8" a="1"/>
  <c r="D1312" i="8" s="1"/>
  <c r="E1312" i="8" a="1"/>
  <c r="E1312" i="8" s="1"/>
  <c r="D1313" i="8" a="1"/>
  <c r="D1313" i="8" s="1"/>
  <c r="E1313" i="8" a="1"/>
  <c r="E1313" i="8" s="1"/>
  <c r="D1314" i="8" a="1"/>
  <c r="D1314" i="8" s="1"/>
  <c r="E1314" i="8" a="1"/>
  <c r="E1314" i="8" s="1"/>
  <c r="D1315" i="8" a="1"/>
  <c r="D1315" i="8"/>
  <c r="E1315" i="8" a="1"/>
  <c r="E1315" i="8"/>
  <c r="D1316" i="8" a="1"/>
  <c r="D1316" i="8" s="1"/>
  <c r="E1316" i="8" a="1"/>
  <c r="E1316" i="8"/>
  <c r="D1317" i="8" a="1"/>
  <c r="D1317" i="8" s="1"/>
  <c r="E1317" i="8" a="1"/>
  <c r="E1317" i="8" s="1"/>
  <c r="D1318" i="8" a="1"/>
  <c r="D1318" i="8" s="1"/>
  <c r="E1318" i="8" a="1"/>
  <c r="E1318" i="8"/>
  <c r="D1319" i="8" a="1"/>
  <c r="D1319" i="8" s="1"/>
  <c r="E1319" i="8" a="1"/>
  <c r="E1319" i="8" s="1"/>
  <c r="D1320" i="8" a="1"/>
  <c r="D1320" i="8" s="1"/>
  <c r="E1320" i="8" a="1"/>
  <c r="E1320" i="8" s="1"/>
  <c r="D1321" i="8" a="1"/>
  <c r="D1321" i="8" s="1"/>
  <c r="E1321" i="8" a="1"/>
  <c r="E1321" i="8" s="1"/>
  <c r="D1322" i="8" a="1"/>
  <c r="D1322" i="8"/>
  <c r="E1322" i="8" a="1"/>
  <c r="E1322" i="8" s="1"/>
  <c r="D1323" i="8" a="1"/>
  <c r="D1323" i="8"/>
  <c r="E1323" i="8" a="1"/>
  <c r="E1323" i="8" s="1"/>
  <c r="D1324" i="8" a="1"/>
  <c r="D1324" i="8"/>
  <c r="E1324" i="8" a="1"/>
  <c r="E1324" i="8" s="1"/>
  <c r="D1325" i="8" a="1"/>
  <c r="D1325" i="8" s="1"/>
  <c r="E1325" i="8" a="1"/>
  <c r="E1325" i="8" s="1"/>
  <c r="D1326" i="8" a="1"/>
  <c r="D1326" i="8"/>
  <c r="E1326" i="8" a="1"/>
  <c r="E1326" i="8"/>
  <c r="D1327" i="8" a="1"/>
  <c r="D1327" i="8" s="1"/>
  <c r="E1327" i="8" a="1"/>
  <c r="E1327" i="8" s="1"/>
  <c r="D1328" i="8" a="1"/>
  <c r="D1328" i="8" s="1"/>
  <c r="E1328" i="8" a="1"/>
  <c r="E1328" i="8"/>
  <c r="D1329" i="8" a="1"/>
  <c r="D1329" i="8" s="1"/>
  <c r="E1329" i="8" a="1"/>
  <c r="E1329" i="8" s="1"/>
  <c r="D1330" i="8" a="1"/>
  <c r="D1330" i="8" s="1"/>
  <c r="E1330" i="8" a="1"/>
  <c r="E1330" i="8" s="1"/>
  <c r="D1331" i="8" a="1"/>
  <c r="D1331" i="8" s="1"/>
  <c r="E1331" i="8" a="1"/>
  <c r="E1331" i="8" s="1"/>
  <c r="D1332" i="8" a="1"/>
  <c r="D1332" i="8" s="1"/>
  <c r="E1332" i="8" a="1"/>
  <c r="E1332" i="8" s="1"/>
  <c r="D1333" i="8" a="1"/>
  <c r="D1333" i="8"/>
  <c r="E1333" i="8" a="1"/>
  <c r="E1333" i="8" s="1"/>
  <c r="D1334" i="8" a="1"/>
  <c r="D1334" i="8"/>
  <c r="E1334" i="8" a="1"/>
  <c r="E1334" i="8" s="1"/>
  <c r="D1335" i="8" a="1"/>
  <c r="D1335" i="8" s="1"/>
  <c r="E1335" i="8" a="1"/>
  <c r="E1335" i="8" s="1"/>
  <c r="D1336" i="8" a="1"/>
  <c r="D1336" i="8"/>
  <c r="E1336" i="8" a="1"/>
  <c r="E1336" i="8" s="1"/>
  <c r="D1337" i="8" a="1"/>
  <c r="D1337" i="8" s="1"/>
  <c r="E1337" i="8" a="1"/>
  <c r="E1337" i="8"/>
  <c r="D1338" i="8" a="1"/>
  <c r="D1338" i="8"/>
  <c r="E1338" i="8" a="1"/>
  <c r="E1338" i="8" s="1"/>
  <c r="D1339" i="8" a="1"/>
  <c r="D1339" i="8" s="1"/>
  <c r="E1339" i="8" a="1"/>
  <c r="E1339" i="8"/>
  <c r="D1340" i="8" a="1"/>
  <c r="D1340" i="8" s="1"/>
  <c r="E1340" i="8" a="1"/>
  <c r="E1340" i="8" s="1"/>
  <c r="D1341" i="8" a="1"/>
  <c r="D1341" i="8" s="1"/>
  <c r="E1341" i="8" a="1"/>
  <c r="E1341" i="8" s="1"/>
  <c r="D1342" i="8" a="1"/>
  <c r="D1342" i="8" s="1"/>
  <c r="E1342" i="8" a="1"/>
  <c r="E1342" i="8" s="1"/>
  <c r="D1343" i="8" a="1"/>
  <c r="D1343" i="8" s="1"/>
  <c r="E1343" i="8" a="1"/>
  <c r="E1343" i="8" s="1"/>
  <c r="D1344" i="8" a="1"/>
  <c r="D1344" i="8" s="1"/>
  <c r="E1344" i="8" a="1"/>
  <c r="E1344" i="8" s="1"/>
  <c r="D1345" i="8" a="1"/>
  <c r="D1345" i="8" s="1"/>
  <c r="E1345" i="8" a="1"/>
  <c r="E1345" i="8" s="1"/>
  <c r="D1346" i="8" a="1"/>
  <c r="D1346" i="8" s="1"/>
  <c r="E1346" i="8" a="1"/>
  <c r="E1346" i="8" s="1"/>
  <c r="D1347" i="8" a="1"/>
  <c r="D1347" i="8" s="1"/>
  <c r="E1347" i="8" a="1"/>
  <c r="E1347" i="8" s="1"/>
  <c r="D1348" i="8" a="1"/>
  <c r="D1348" i="8" s="1"/>
  <c r="E1348" i="8" a="1"/>
  <c r="E1348" i="8" s="1"/>
  <c r="D1349" i="8" a="1"/>
  <c r="D1349" i="8" s="1"/>
  <c r="E1349" i="8" a="1"/>
  <c r="E1349" i="8"/>
  <c r="D1350" i="8" a="1"/>
  <c r="D1350" i="8" s="1"/>
  <c r="E1350" i="8" a="1"/>
  <c r="E1350" i="8"/>
  <c r="D1351" i="8" a="1"/>
  <c r="D1351" i="8" s="1"/>
  <c r="E1351" i="8" a="1"/>
  <c r="E1351" i="8" s="1"/>
  <c r="D1352" i="8" a="1"/>
  <c r="D1352" i="8" s="1"/>
  <c r="E1352" i="8" a="1"/>
  <c r="E1352" i="8"/>
  <c r="D1353" i="8" a="1"/>
  <c r="D1353" i="8" s="1"/>
  <c r="E1353" i="8" a="1"/>
  <c r="E1353" i="8" s="1"/>
  <c r="D1354" i="8" a="1"/>
  <c r="D1354" i="8"/>
  <c r="E1354" i="8" a="1"/>
  <c r="E1354" i="8" s="1"/>
  <c r="D1355" i="8" a="1"/>
  <c r="D1355" i="8"/>
  <c r="E1355" i="8" a="1"/>
  <c r="E1355" i="8" s="1"/>
  <c r="D1356" i="8" a="1"/>
  <c r="D1356" i="8"/>
  <c r="E1356" i="8" a="1"/>
  <c r="E1356" i="8" s="1"/>
  <c r="D1357" i="8" a="1"/>
  <c r="D1357" i="8" s="1"/>
  <c r="E1357" i="8" a="1"/>
  <c r="E1357" i="8" s="1"/>
  <c r="D1358" i="8" a="1"/>
  <c r="D1358" i="8"/>
  <c r="E1358" i="8" a="1"/>
  <c r="E1358" i="8" s="1"/>
  <c r="D1359" i="8" a="1"/>
  <c r="D1359" i="8"/>
  <c r="E1359" i="8" a="1"/>
  <c r="E1359" i="8" s="1"/>
  <c r="D1360" i="8" a="1"/>
  <c r="D1360" i="8" s="1"/>
  <c r="E1360" i="8" a="1"/>
  <c r="E1360" i="8" s="1"/>
  <c r="D1361" i="8" a="1"/>
  <c r="D1361" i="8" s="1"/>
  <c r="E1361" i="8" a="1"/>
  <c r="E1361" i="8"/>
  <c r="D1362" i="8" a="1"/>
  <c r="D1362" i="8" s="1"/>
  <c r="E1362" i="8" a="1"/>
  <c r="E1362" i="8"/>
  <c r="D1363" i="8" a="1"/>
  <c r="D1363" i="8" s="1"/>
  <c r="E1363" i="8" a="1"/>
  <c r="E1363" i="8"/>
  <c r="D1364" i="8" a="1"/>
  <c r="D1364" i="8" s="1"/>
  <c r="E1364" i="8" a="1"/>
  <c r="E1364" i="8"/>
  <c r="D1365" i="8" a="1"/>
  <c r="D1365" i="8"/>
  <c r="E1365" i="8" a="1"/>
  <c r="E1365" i="8"/>
  <c r="D1366" i="8" a="1"/>
  <c r="D1366" i="8"/>
  <c r="E1366" i="8" a="1"/>
  <c r="E1366" i="8" s="1"/>
  <c r="D1367" i="8" a="1"/>
  <c r="D1367" i="8" s="1"/>
  <c r="E1367" i="8" a="1"/>
  <c r="E1367" i="8" s="1"/>
  <c r="D1368" i="8" a="1"/>
  <c r="D1368" i="8" s="1"/>
  <c r="E1368" i="8" a="1"/>
  <c r="E1368" i="8" s="1"/>
  <c r="D1369" i="8" a="1"/>
  <c r="D1369" i="8"/>
  <c r="E1369" i="8" a="1"/>
  <c r="E1369" i="8"/>
  <c r="D1370" i="8" a="1"/>
  <c r="D1370" i="8" s="1"/>
  <c r="E1370" i="8" a="1"/>
  <c r="E1370" i="8"/>
  <c r="D1371" i="8" a="1"/>
  <c r="D1371" i="8"/>
  <c r="E1371" i="8" a="1"/>
  <c r="E1371" i="8" s="1"/>
  <c r="D1372" i="8" a="1"/>
  <c r="D1372" i="8" s="1"/>
  <c r="E1372" i="8" a="1"/>
  <c r="E1372" i="8"/>
  <c r="D1373" i="8" a="1"/>
  <c r="D1373" i="8" s="1"/>
  <c r="E1373" i="8" a="1"/>
  <c r="E1373" i="8" s="1"/>
  <c r="D1374" i="8" a="1"/>
  <c r="D1374" i="8" s="1"/>
  <c r="E1374" i="8" a="1"/>
  <c r="E1374" i="8"/>
  <c r="D1375" i="8" a="1"/>
  <c r="D1375" i="8" s="1"/>
  <c r="E1375" i="8" a="1"/>
  <c r="E1375" i="8" s="1"/>
  <c r="D1376" i="8" a="1"/>
  <c r="D1376" i="8" s="1"/>
  <c r="E1376" i="8" a="1"/>
  <c r="E1376" i="8" s="1"/>
  <c r="D1377" i="8" a="1"/>
  <c r="D1377" i="8" s="1"/>
  <c r="E1377" i="8" a="1"/>
  <c r="E1377" i="8" s="1"/>
  <c r="D1378" i="8" a="1"/>
  <c r="D1378" i="8"/>
  <c r="E1378" i="8" a="1"/>
  <c r="E1378" i="8" s="1"/>
  <c r="D1379" i="8" a="1"/>
  <c r="D1379" i="8"/>
  <c r="E1379" i="8" a="1"/>
  <c r="E1379" i="8" s="1"/>
  <c r="D1380" i="8" a="1"/>
  <c r="D1380" i="8"/>
  <c r="E1380" i="8" a="1"/>
  <c r="E1380" i="8"/>
  <c r="D1381" i="8" a="1"/>
  <c r="D1381" i="8" s="1"/>
  <c r="E1381" i="8" a="1"/>
  <c r="E1381" i="8"/>
  <c r="D1382" i="8" a="1"/>
  <c r="D1382" i="8"/>
  <c r="E1382" i="8" a="1"/>
  <c r="E1382" i="8" s="1"/>
  <c r="D1383" i="8" a="1"/>
  <c r="D1383" i="8" s="1"/>
  <c r="E1383" i="8" a="1"/>
  <c r="E1383" i="8"/>
  <c r="D1384" i="8" a="1"/>
  <c r="D1384" i="8" s="1"/>
  <c r="E1384" i="8" a="1"/>
  <c r="E1384" i="8" s="1"/>
  <c r="D1385" i="8" a="1"/>
  <c r="D1385" i="8" s="1"/>
  <c r="E1385" i="8" a="1"/>
  <c r="E1385" i="8"/>
  <c r="D1386" i="8" a="1"/>
  <c r="D1386" i="8" s="1"/>
  <c r="E1386" i="8" a="1"/>
  <c r="E1386" i="8"/>
  <c r="D1387" i="8" a="1"/>
  <c r="D1387" i="8"/>
  <c r="E1387" i="8" a="1"/>
  <c r="E1387" i="8" s="1"/>
  <c r="D1388" i="8" a="1"/>
  <c r="D1388" i="8" s="1"/>
  <c r="E1388" i="8" a="1"/>
  <c r="E1388" i="8" s="1"/>
  <c r="D1389" i="8" a="1"/>
  <c r="D1389" i="8"/>
  <c r="E1389" i="8" a="1"/>
  <c r="E1389" i="8" s="1"/>
  <c r="D1390" i="8" a="1"/>
  <c r="D1390" i="8"/>
  <c r="E1390" i="8" a="1"/>
  <c r="E1390" i="8" s="1"/>
  <c r="D1391" i="8" a="1"/>
  <c r="D1391" i="8" s="1"/>
  <c r="E1391" i="8" a="1"/>
  <c r="E1391" i="8" s="1"/>
  <c r="D1392" i="8" a="1"/>
  <c r="D1392" i="8" s="1"/>
  <c r="E1392" i="8" a="1"/>
  <c r="E1392" i="8"/>
  <c r="D1393" i="8" a="1"/>
  <c r="D1393" i="8" s="1"/>
  <c r="E1393" i="8" a="1"/>
  <c r="E1393" i="8" s="1"/>
  <c r="D1394" i="8" a="1"/>
  <c r="D1394" i="8" s="1"/>
  <c r="E1394" i="8" a="1"/>
  <c r="E1394" i="8"/>
  <c r="D1395" i="8" a="1"/>
  <c r="D1395" i="8" s="1"/>
  <c r="E1395" i="8" a="1"/>
  <c r="E1395" i="8"/>
  <c r="D1396" i="8" a="1"/>
  <c r="D1396" i="8" s="1"/>
  <c r="E1396" i="8" a="1"/>
  <c r="E1396" i="8"/>
  <c r="D1397" i="8" a="1"/>
  <c r="D1397" i="8" s="1"/>
  <c r="E1397" i="8" a="1"/>
  <c r="E1397" i="8" s="1"/>
  <c r="D1398" i="8" a="1"/>
  <c r="D1398" i="8" s="1"/>
  <c r="E1398" i="8" a="1"/>
  <c r="E1398" i="8" s="1"/>
  <c r="D1399" i="8" a="1"/>
  <c r="D1399" i="8" s="1"/>
  <c r="E1399" i="8" a="1"/>
  <c r="E1399" i="8" s="1"/>
  <c r="D1400" i="8" a="1"/>
  <c r="D1400" i="8"/>
  <c r="E1400" i="8" a="1"/>
  <c r="E1400" i="8" s="1"/>
  <c r="D1401" i="8" a="1"/>
  <c r="D1401" i="8" s="1"/>
  <c r="E1401" i="8" a="1"/>
  <c r="E1401" i="8" s="1"/>
  <c r="D1402" i="8" a="1"/>
  <c r="D1402" i="8" s="1"/>
  <c r="E1402" i="8" a="1"/>
  <c r="E1402" i="8" s="1"/>
  <c r="D1403" i="8" a="1"/>
  <c r="D1403" i="8" s="1"/>
  <c r="E1403" i="8" a="1"/>
  <c r="E1403" i="8"/>
  <c r="D1404" i="8" a="1"/>
  <c r="D1404" i="8" s="1"/>
  <c r="E1404" i="8" a="1"/>
  <c r="E1404" i="8"/>
  <c r="D1405" i="8" a="1"/>
  <c r="D1405" i="8" s="1"/>
  <c r="E1405" i="8" a="1"/>
  <c r="E1405" i="8"/>
  <c r="D1406" i="8" a="1"/>
  <c r="D1406" i="8" s="1"/>
  <c r="E1406" i="8" a="1"/>
  <c r="E1406" i="8"/>
  <c r="D1407" i="8" a="1"/>
  <c r="D1407" i="8" s="1"/>
  <c r="E1407" i="8" a="1"/>
  <c r="E1407" i="8" s="1"/>
  <c r="D1408" i="8" a="1"/>
  <c r="D1408" i="8" s="1"/>
  <c r="E1408" i="8" a="1"/>
  <c r="E1408" i="8"/>
  <c r="D1409" i="8" a="1"/>
  <c r="D1409" i="8" s="1"/>
  <c r="E1409" i="8" a="1"/>
  <c r="E1409" i="8" s="1"/>
  <c r="D1410" i="8" a="1"/>
  <c r="D1410" i="8" s="1"/>
  <c r="E1410" i="8" a="1"/>
  <c r="E1410" i="8" s="1"/>
  <c r="D1411" i="8" a="1"/>
  <c r="D1411" i="8"/>
  <c r="E1411" i="8" a="1"/>
  <c r="E1411" i="8" s="1"/>
  <c r="D1412" i="8" a="1"/>
  <c r="D1412" i="8"/>
  <c r="E1412" i="8" a="1"/>
  <c r="E1412" i="8" s="1"/>
  <c r="D1413" i="8" a="1"/>
  <c r="D1413" i="8" s="1"/>
  <c r="E1413" i="8" a="1"/>
  <c r="E1413" i="8" s="1"/>
  <c r="D1414" i="8" a="1"/>
  <c r="D1414" i="8" s="1"/>
  <c r="E1414" i="8" a="1"/>
  <c r="E1414" i="8"/>
  <c r="D1415" i="8" a="1"/>
  <c r="D1415" i="8" s="1"/>
  <c r="E1415" i="8" a="1"/>
  <c r="E1415" i="8" s="1"/>
  <c r="D1416" i="8" a="1"/>
  <c r="D1416" i="8" s="1"/>
  <c r="E1416" i="8" a="1"/>
  <c r="E1416" i="8"/>
  <c r="D1417" i="8" a="1"/>
  <c r="D1417" i="8" s="1"/>
  <c r="E1417" i="8" a="1"/>
  <c r="E1417" i="8"/>
  <c r="D1418" i="8" a="1"/>
  <c r="D1418" i="8" s="1"/>
  <c r="E1418" i="8" a="1"/>
  <c r="E1418" i="8"/>
  <c r="D1419" i="8" a="1"/>
  <c r="D1419" i="8"/>
  <c r="E1419" i="8" a="1"/>
  <c r="E1419" i="8" s="1"/>
  <c r="D1420" i="8" a="1"/>
  <c r="D1420" i="8" s="1"/>
  <c r="E1420" i="8" a="1"/>
  <c r="E1420" i="8"/>
  <c r="D1421" i="8" a="1"/>
  <c r="D1421" i="8" s="1"/>
  <c r="E1421" i="8" a="1"/>
  <c r="E1421" i="8" s="1"/>
  <c r="D1422" i="8" a="1"/>
  <c r="D1422" i="8"/>
  <c r="E1422" i="8" a="1"/>
  <c r="E1422" i="8" s="1"/>
  <c r="D1423" i="8" a="1"/>
  <c r="D1423" i="8" s="1"/>
  <c r="E1423" i="8" a="1"/>
  <c r="E1423" i="8" s="1"/>
  <c r="D1424" i="8" a="1"/>
  <c r="D1424" i="8"/>
  <c r="E1424" i="8" a="1"/>
  <c r="E1424" i="8" s="1"/>
  <c r="D1425" i="8" a="1"/>
  <c r="D1425" i="8" s="1"/>
  <c r="E1425" i="8" a="1"/>
  <c r="E1425" i="8" s="1"/>
  <c r="D1426" i="8" a="1"/>
  <c r="D1426" i="8"/>
  <c r="E1426" i="8" a="1"/>
  <c r="E1426" i="8" s="1"/>
  <c r="D1427" i="8" a="1"/>
  <c r="D1427" i="8" s="1"/>
  <c r="E1427" i="8" a="1"/>
  <c r="E1427" i="8"/>
  <c r="D1428" i="8" a="1"/>
  <c r="D1428" i="8" s="1"/>
  <c r="E1428" i="8" a="1"/>
  <c r="E1428" i="8" s="1"/>
  <c r="D1429" i="8" a="1"/>
  <c r="D1429" i="8" s="1"/>
  <c r="E1429" i="8" a="1"/>
  <c r="E1429" i="8"/>
  <c r="D1430" i="8" a="1"/>
  <c r="D1430" i="8" s="1"/>
  <c r="E1430" i="8" a="1"/>
  <c r="E1430" i="8" s="1"/>
  <c r="D1431" i="8" a="1"/>
  <c r="D1431" i="8" s="1"/>
  <c r="E1431" i="8" a="1"/>
  <c r="E1431" i="8" s="1"/>
  <c r="D1432" i="8" a="1"/>
  <c r="D1432" i="8" s="1"/>
  <c r="E1432" i="8" a="1"/>
  <c r="E1432" i="8" s="1"/>
  <c r="D1433" i="8" a="1"/>
  <c r="D1433" i="8"/>
  <c r="E1433" i="8" a="1"/>
  <c r="E1433" i="8" s="1"/>
  <c r="D1434" i="8" a="1"/>
  <c r="D1434" i="8"/>
  <c r="E1434" i="8" a="1"/>
  <c r="E1434" i="8" s="1"/>
  <c r="D1435" i="8" a="1"/>
  <c r="D1435" i="8"/>
  <c r="E1435" i="8" a="1"/>
  <c r="E1435" i="8" s="1"/>
  <c r="D1436" i="8" a="1"/>
  <c r="D1436" i="8" s="1"/>
  <c r="E1436" i="8" a="1"/>
  <c r="E1436" i="8" s="1"/>
  <c r="D1437" i="8" a="1"/>
  <c r="D1437" i="8"/>
  <c r="E1437" i="8" a="1"/>
  <c r="E1437" i="8"/>
  <c r="D1438" i="8" a="1"/>
  <c r="D1438" i="8" s="1"/>
  <c r="E1438" i="8" a="1"/>
  <c r="E1438" i="8"/>
  <c r="D1439" i="8" a="1"/>
  <c r="D1439" i="8" s="1"/>
  <c r="E1439" i="8" a="1"/>
  <c r="E1439" i="8"/>
  <c r="D1440" i="8" a="1"/>
  <c r="D1440" i="8" s="1"/>
  <c r="E1440" i="8" a="1"/>
  <c r="E1440" i="8"/>
  <c r="D1441" i="8" a="1"/>
  <c r="D1441" i="8"/>
  <c r="E1441" i="8" a="1"/>
  <c r="E1441" i="8" s="1"/>
  <c r="D1442" i="8" a="1"/>
  <c r="D1442" i="8"/>
  <c r="E1442" i="8" a="1"/>
  <c r="E1442" i="8" s="1"/>
  <c r="D1443" i="8" a="1"/>
  <c r="D1443" i="8" s="1"/>
  <c r="E1443" i="8" a="1"/>
  <c r="E1443" i="8" s="1"/>
  <c r="D1444" i="8" a="1"/>
  <c r="D1444" i="8" s="1"/>
  <c r="E1444" i="8" a="1"/>
  <c r="E1444" i="8" s="1"/>
  <c r="D1445" i="8" a="1"/>
  <c r="D1445" i="8" s="1"/>
  <c r="E1445" i="8" a="1"/>
  <c r="E1445" i="8" s="1"/>
  <c r="D1446" i="8" a="1"/>
  <c r="D1446" i="8"/>
  <c r="E1446" i="8" a="1"/>
  <c r="E1446" i="8" s="1"/>
  <c r="D1447" i="8" a="1"/>
  <c r="D1447" i="8" s="1"/>
  <c r="E1447" i="8" a="1"/>
  <c r="E1447" i="8"/>
  <c r="D1448" i="8" a="1"/>
  <c r="D1448" i="8" s="1"/>
  <c r="E1448" i="8" a="1"/>
  <c r="E1448" i="8" s="1"/>
  <c r="D1449" i="8" a="1"/>
  <c r="D1449" i="8" s="1"/>
  <c r="E1449" i="8" a="1"/>
  <c r="E1449" i="8" s="1"/>
  <c r="D1450" i="8" a="1"/>
  <c r="D1450" i="8" s="1"/>
  <c r="E1450" i="8" a="1"/>
  <c r="E1450" i="8" s="1"/>
  <c r="D1451" i="8" a="1"/>
  <c r="D1451" i="8" s="1"/>
  <c r="E1451" i="8" a="1"/>
  <c r="E1451" i="8"/>
  <c r="D1452" i="8" a="1"/>
  <c r="D1452" i="8" s="1"/>
  <c r="E1452" i="8" a="1"/>
  <c r="E1452" i="8" s="1"/>
  <c r="D1453" i="8" a="1"/>
  <c r="D1453" i="8"/>
  <c r="E1453" i="8" a="1"/>
  <c r="E1453" i="8" s="1"/>
  <c r="D1454" i="8" a="1"/>
  <c r="D1454" i="8" s="1"/>
  <c r="E1454" i="8" a="1"/>
  <c r="E1454" i="8" s="1"/>
  <c r="D1455" i="8" a="1"/>
  <c r="D1455" i="8"/>
  <c r="E1455" i="8" a="1"/>
  <c r="E1455" i="8" s="1"/>
  <c r="D1456" i="8" a="1"/>
  <c r="D1456" i="8"/>
  <c r="E1456" i="8" a="1"/>
  <c r="E1456" i="8" s="1"/>
  <c r="D1457" i="8" a="1"/>
  <c r="D1457" i="8"/>
  <c r="E1457" i="8" a="1"/>
  <c r="E1457" i="8" s="1"/>
  <c r="D1458" i="8" a="1"/>
  <c r="D1458" i="8" s="1"/>
  <c r="E1458" i="8" a="1"/>
  <c r="E1458" i="8"/>
  <c r="D1459" i="8" a="1"/>
  <c r="D1459" i="8" s="1"/>
  <c r="E1459" i="8" a="1"/>
  <c r="E1459" i="8" s="1"/>
  <c r="D1460" i="8" a="1"/>
  <c r="D1460" i="8" s="1"/>
  <c r="E1460" i="8" a="1"/>
  <c r="E1460" i="8" s="1"/>
  <c r="D1461" i="8" a="1"/>
  <c r="D1461" i="8" s="1"/>
  <c r="E1461" i="8" a="1"/>
  <c r="E1461" i="8" s="1"/>
  <c r="D1462" i="8" a="1"/>
  <c r="D1462" i="8" s="1"/>
  <c r="E1462" i="8" a="1"/>
  <c r="E1462" i="8"/>
  <c r="D1463" i="8" a="1"/>
  <c r="D1463" i="8"/>
  <c r="E1463" i="8" a="1"/>
  <c r="E1463" i="8" s="1"/>
  <c r="D1464" i="8" a="1"/>
  <c r="D1464" i="8"/>
  <c r="E1464" i="8" a="1"/>
  <c r="E1464" i="8" s="1"/>
  <c r="D1465" i="8" a="1"/>
  <c r="D1465" i="8" s="1"/>
  <c r="E1465" i="8" a="1"/>
  <c r="E1465" i="8" s="1"/>
  <c r="D1466" i="8" a="1"/>
  <c r="D1466" i="8" s="1"/>
  <c r="E1466" i="8" a="1"/>
  <c r="E1466" i="8" s="1"/>
  <c r="D1467" i="8" a="1"/>
  <c r="D1467" i="8"/>
  <c r="E1467" i="8" a="1"/>
  <c r="E1467" i="8" s="1"/>
  <c r="D1468" i="8" a="1"/>
  <c r="D1468" i="8"/>
  <c r="E1468" i="8" a="1"/>
  <c r="E1468" i="8" s="1"/>
  <c r="D1469" i="8" a="1"/>
  <c r="D1469" i="8" s="1"/>
  <c r="E1469" i="8" a="1"/>
  <c r="E1469" i="8"/>
  <c r="D1470" i="8" a="1"/>
  <c r="D1470" i="8" s="1"/>
  <c r="E1470" i="8" a="1"/>
  <c r="E1470" i="8" s="1"/>
  <c r="D1471" i="8" a="1"/>
  <c r="D1471" i="8" s="1"/>
  <c r="E1471" i="8" a="1"/>
  <c r="E1471" i="8" s="1"/>
  <c r="D1472" i="8" a="1"/>
  <c r="D1472" i="8" s="1"/>
  <c r="E1472" i="8" a="1"/>
  <c r="E1472" i="8" s="1"/>
  <c r="D1473" i="8" a="1"/>
  <c r="D1473" i="8" s="1"/>
  <c r="E1473" i="8" a="1"/>
  <c r="E1473" i="8"/>
  <c r="D1474" i="8" a="1"/>
  <c r="D1474" i="8" s="1"/>
  <c r="E1474" i="8" a="1"/>
  <c r="E1474" i="8" s="1"/>
  <c r="D1475" i="8" a="1"/>
  <c r="D1475" i="8"/>
  <c r="E1475" i="8" a="1"/>
  <c r="E1475" i="8" s="1"/>
  <c r="D1476" i="8" a="1"/>
  <c r="D1476" i="8" s="1"/>
  <c r="E1476" i="8" a="1"/>
  <c r="E1476" i="8" s="1"/>
  <c r="D1477" i="8" a="1"/>
  <c r="D1477" i="8"/>
  <c r="E1477" i="8" a="1"/>
  <c r="E1477" i="8" s="1"/>
  <c r="D1478" i="8" a="1"/>
  <c r="D1478" i="8" s="1"/>
  <c r="E1478" i="8" a="1"/>
  <c r="E1478" i="8" s="1"/>
  <c r="D1479" i="8" a="1"/>
  <c r="D1479" i="8"/>
  <c r="E1479" i="8" a="1"/>
  <c r="E1479" i="8" s="1"/>
  <c r="D1480" i="8" a="1"/>
  <c r="D1480" i="8" s="1"/>
  <c r="E1480" i="8" a="1"/>
  <c r="E1480" i="8"/>
  <c r="D1481" i="8" a="1"/>
  <c r="D1481" i="8" s="1"/>
  <c r="E1481" i="8" a="1"/>
  <c r="E1481" i="8" s="1"/>
  <c r="D1482" i="8" a="1"/>
  <c r="D1482" i="8" s="1"/>
  <c r="E1482" i="8" a="1"/>
  <c r="E1482" i="8"/>
  <c r="D1483" i="8" a="1"/>
  <c r="D1483" i="8" s="1"/>
  <c r="E1483" i="8" a="1"/>
  <c r="E1483" i="8"/>
  <c r="D1484" i="8" a="1"/>
  <c r="D1484" i="8" s="1"/>
  <c r="E1484" i="8" a="1"/>
  <c r="E1484" i="8"/>
  <c r="D1485" i="8" a="1"/>
  <c r="D1485" i="8"/>
  <c r="E1485" i="8" a="1"/>
  <c r="E1485" i="8" s="1"/>
  <c r="D1486" i="8" a="1"/>
  <c r="D1486" i="8" s="1"/>
  <c r="E1486" i="8" a="1"/>
  <c r="E1486" i="8"/>
  <c r="D1487" i="8" a="1"/>
  <c r="D1487" i="8"/>
  <c r="E1487" i="8" a="1"/>
  <c r="E1487" i="8" s="1"/>
  <c r="D1488" i="8" a="1"/>
  <c r="D1488" i="8" s="1"/>
  <c r="E1488" i="8" a="1"/>
  <c r="E1488" i="8" s="1"/>
  <c r="D1489" i="8" a="1"/>
  <c r="D1489" i="8"/>
  <c r="E1489" i="8" a="1"/>
  <c r="E1489" i="8" s="1"/>
  <c r="D1490" i="8" a="1"/>
  <c r="D1490" i="8"/>
  <c r="E1490" i="8" a="1"/>
  <c r="E1490" i="8"/>
  <c r="D1491" i="8" a="1"/>
  <c r="D1491" i="8" s="1"/>
  <c r="E1491" i="8" a="1"/>
  <c r="E1491" i="8" s="1"/>
  <c r="D1492" i="8" a="1"/>
  <c r="D1492" i="8" s="1"/>
  <c r="E1492" i="8" a="1"/>
  <c r="E1492" i="8"/>
  <c r="D1493" i="8" a="1"/>
  <c r="D1493" i="8" s="1"/>
  <c r="E1493" i="8" a="1"/>
  <c r="E1493" i="8" s="1"/>
  <c r="D1494" i="8" a="1"/>
  <c r="D1494" i="8" s="1"/>
  <c r="E1494" i="8" a="1"/>
  <c r="E1494" i="8"/>
  <c r="D1495" i="8" a="1"/>
  <c r="D1495" i="8" s="1"/>
  <c r="E1495" i="8" a="1"/>
  <c r="E1495" i="8" s="1"/>
  <c r="D1496" i="8" a="1"/>
  <c r="D1496" i="8" s="1"/>
  <c r="E1496" i="8" a="1"/>
  <c r="E1496" i="8" s="1"/>
  <c r="D1497" i="8" a="1"/>
  <c r="D1497" i="8" s="1"/>
  <c r="E1497" i="8" a="1"/>
  <c r="E1497" i="8" s="1"/>
  <c r="D1498" i="8" a="1"/>
  <c r="D1498" i="8"/>
  <c r="E1498" i="8" a="1"/>
  <c r="E1498" i="8" s="1"/>
  <c r="D1499" i="8" a="1"/>
  <c r="D1499" i="8"/>
  <c r="E1499" i="8" a="1"/>
  <c r="E1499" i="8" s="1"/>
  <c r="D1500" i="8" a="1"/>
  <c r="D1500" i="8" s="1"/>
  <c r="E1500" i="8" a="1"/>
  <c r="E1500" i="8" s="1"/>
  <c r="D1501" i="8" a="1"/>
  <c r="D1501" i="8"/>
  <c r="E1501" i="8" a="1"/>
  <c r="E1501" i="8"/>
  <c r="D1502" i="8" a="1"/>
  <c r="D1502" i="8" s="1"/>
  <c r="E1502" i="8" a="1"/>
  <c r="E1502" i="8" s="1"/>
  <c r="D1503" i="8" a="1"/>
  <c r="D1503" i="8" s="1"/>
  <c r="E1503" i="8" a="1"/>
  <c r="E1503" i="8"/>
  <c r="D1504" i="8" a="1"/>
  <c r="D1504" i="8" s="1"/>
  <c r="E1504" i="8" a="1"/>
  <c r="E1504" i="8"/>
  <c r="D1505" i="8" a="1"/>
  <c r="D1505" i="8" s="1"/>
  <c r="E1505" i="8" a="1"/>
  <c r="E1505" i="8"/>
  <c r="D1506" i="8" a="1"/>
  <c r="D1506" i="8" s="1"/>
  <c r="E1506" i="8" a="1"/>
  <c r="E1506" i="8"/>
  <c r="D1507" i="8" a="1"/>
  <c r="D1507" i="8"/>
  <c r="E1507" i="8" a="1"/>
  <c r="E1507" i="8" s="1"/>
  <c r="D1508" i="8" a="1"/>
  <c r="D1508" i="8"/>
  <c r="E1508" i="8" a="1"/>
  <c r="E1508" i="8"/>
  <c r="D1509" i="8" a="1"/>
  <c r="D1509" i="8"/>
  <c r="E1509" i="8" a="1"/>
  <c r="E1509" i="8" s="1"/>
  <c r="D1510" i="8" a="1"/>
  <c r="D1510" i="8" s="1"/>
  <c r="E1510" i="8" a="1"/>
  <c r="E1510" i="8" s="1"/>
  <c r="D1511" i="8" a="1"/>
  <c r="D1511" i="8"/>
  <c r="E1511" i="8" a="1"/>
  <c r="E1511" i="8" s="1"/>
  <c r="D1512" i="8" a="1"/>
  <c r="D1512" i="8" s="1"/>
  <c r="E1512" i="8" a="1"/>
  <c r="E1512" i="8"/>
  <c r="D1513" i="8" a="1"/>
  <c r="D1513" i="8"/>
  <c r="E1513" i="8" a="1"/>
  <c r="E1513" i="8" s="1"/>
  <c r="D1514" i="8" a="1"/>
  <c r="D1514" i="8" s="1"/>
  <c r="E1514" i="8" a="1"/>
  <c r="E1514" i="8"/>
  <c r="D1515" i="8" a="1"/>
  <c r="D1515" i="8" s="1"/>
  <c r="E1515" i="8" a="1"/>
  <c r="E1515" i="8"/>
  <c r="D1516" i="8" a="1"/>
  <c r="D1516" i="8" s="1"/>
  <c r="E1516" i="8" a="1"/>
  <c r="E1516" i="8" s="1"/>
  <c r="D1517" i="8" a="1"/>
  <c r="D1517" i="8" s="1"/>
  <c r="E1517" i="8" a="1"/>
  <c r="E1517" i="8"/>
  <c r="D1518" i="8" a="1"/>
  <c r="D1518" i="8" s="1"/>
  <c r="E1518" i="8" a="1"/>
  <c r="E1518" i="8" s="1"/>
  <c r="D1519" i="8" a="1"/>
  <c r="D1519" i="8"/>
  <c r="E1519" i="8" a="1"/>
  <c r="E1519" i="8" s="1"/>
  <c r="D1520" i="8" a="1"/>
  <c r="D1520" i="8" s="1"/>
  <c r="E1520" i="8" a="1"/>
  <c r="E1520" i="8" s="1"/>
  <c r="D1521" i="8" a="1"/>
  <c r="D1521" i="8" s="1"/>
  <c r="E1521" i="8" a="1"/>
  <c r="E1521" i="8" s="1"/>
  <c r="D1522" i="8" a="1"/>
  <c r="D1522" i="8" s="1"/>
  <c r="E1522" i="8" a="1"/>
  <c r="E1522" i="8" s="1"/>
  <c r="D1523" i="8" a="1"/>
  <c r="D1523" i="8" s="1"/>
  <c r="E1523" i="8" a="1"/>
  <c r="E1523" i="8"/>
  <c r="D1524" i="8" a="1"/>
  <c r="D1524" i="8"/>
  <c r="E1524" i="8" a="1"/>
  <c r="E1524" i="8" s="1"/>
  <c r="D1525" i="8" a="1"/>
  <c r="D1525" i="8" s="1"/>
  <c r="E1525" i="8" a="1"/>
  <c r="E1525" i="8" s="1"/>
  <c r="D1526" i="8" a="1"/>
  <c r="D1526" i="8" s="1"/>
  <c r="E1526" i="8" a="1"/>
  <c r="E1526" i="8"/>
  <c r="D1527" i="8" a="1"/>
  <c r="D1527" i="8" s="1"/>
  <c r="E1527" i="8" a="1"/>
  <c r="E1527" i="8" s="1"/>
  <c r="D1528" i="8" a="1"/>
  <c r="D1528" i="8" s="1"/>
  <c r="E1528" i="8" a="1"/>
  <c r="E1528" i="8" s="1"/>
  <c r="D1529" i="8" a="1"/>
  <c r="D1529" i="8" s="1"/>
  <c r="E1529" i="8" a="1"/>
  <c r="E1529" i="8" s="1"/>
  <c r="D1530" i="8" a="1"/>
  <c r="D1530" i="8" s="1"/>
  <c r="E1530" i="8" a="1"/>
  <c r="E1530" i="8" s="1"/>
  <c r="D1531" i="8" a="1"/>
  <c r="D1531" i="8"/>
  <c r="E1531" i="8" a="1"/>
  <c r="E1531" i="8" s="1"/>
  <c r="D1532" i="8" a="1"/>
  <c r="D1532" i="8" s="1"/>
  <c r="E1532" i="8" a="1"/>
  <c r="E1532" i="8" s="1"/>
  <c r="D1533" i="8" a="1"/>
  <c r="D1533" i="8"/>
  <c r="E1533" i="8" a="1"/>
  <c r="E1533" i="8" s="1"/>
  <c r="D1534" i="8" a="1"/>
  <c r="D1534" i="8" s="1"/>
  <c r="E1534" i="8" a="1"/>
  <c r="E1534" i="8"/>
  <c r="D1535" i="8" a="1"/>
  <c r="D1535" i="8"/>
  <c r="E1535" i="8" a="1"/>
  <c r="E1535" i="8" s="1"/>
  <c r="D1536" i="8" a="1"/>
  <c r="D1536" i="8"/>
  <c r="E1536" i="8" a="1"/>
  <c r="E1536" i="8" s="1"/>
  <c r="D1537" i="8" a="1"/>
  <c r="D1537" i="8" s="1"/>
  <c r="E1537" i="8" a="1"/>
  <c r="E1537" i="8" s="1"/>
  <c r="D1538" i="8" a="1"/>
  <c r="D1538" i="8" s="1"/>
  <c r="E1538" i="8" a="1"/>
  <c r="E1538" i="8"/>
  <c r="D1539" i="8" a="1"/>
  <c r="D1539" i="8" s="1"/>
  <c r="E1539" i="8" a="1"/>
  <c r="E1539" i="8" s="1"/>
  <c r="D1540" i="8" a="1"/>
  <c r="D1540" i="8" s="1"/>
  <c r="E1540" i="8" a="1"/>
  <c r="E1540" i="8" s="1"/>
  <c r="D1541" i="8" a="1"/>
  <c r="D1541" i="8" s="1"/>
  <c r="E1541" i="8" a="1"/>
  <c r="E1541" i="8"/>
  <c r="D1542" i="8" a="1"/>
  <c r="D1542" i="8"/>
  <c r="E1542" i="8" a="1"/>
  <c r="E1542" i="8" s="1"/>
  <c r="D1543" i="8" a="1"/>
  <c r="D1543" i="8" s="1"/>
  <c r="E1543" i="8" a="1"/>
  <c r="E1543" i="8" s="1"/>
  <c r="D1544" i="8" a="1"/>
  <c r="D1544" i="8"/>
  <c r="E1544" i="8" a="1"/>
  <c r="E1544" i="8" s="1"/>
  <c r="D1545" i="8" a="1"/>
  <c r="D1545" i="8"/>
  <c r="E1545" i="8" a="1"/>
  <c r="E1545" i="8"/>
  <c r="D1546" i="8" a="1"/>
  <c r="D1546" i="8" s="1"/>
  <c r="E1546" i="8" a="1"/>
  <c r="E1546" i="8"/>
  <c r="D1547" i="8" a="1"/>
  <c r="D1547" i="8" s="1"/>
  <c r="E1547" i="8" a="1"/>
  <c r="E1547" i="8" s="1"/>
  <c r="D1548" i="8" a="1"/>
  <c r="D1548" i="8" s="1"/>
  <c r="E1548" i="8" a="1"/>
  <c r="E1548" i="8"/>
  <c r="D1549" i="8" a="1"/>
  <c r="D1549" i="8" s="1"/>
  <c r="E1549" i="8" a="1"/>
  <c r="E1549" i="8" s="1"/>
  <c r="D1550" i="8" a="1"/>
  <c r="D1550" i="8" s="1"/>
  <c r="E1550" i="8" a="1"/>
  <c r="E1550" i="8" s="1"/>
  <c r="D1551" i="8" a="1"/>
  <c r="D1551" i="8" s="1"/>
  <c r="E1551" i="8" a="1"/>
  <c r="E1551" i="8"/>
  <c r="D1552" i="8" a="1"/>
  <c r="D1552" i="8"/>
  <c r="E1552" i="8" a="1"/>
  <c r="E1552" i="8" s="1"/>
  <c r="D1553" i="8" a="1"/>
  <c r="D1553" i="8" s="1"/>
  <c r="E1553" i="8" a="1"/>
  <c r="E1553" i="8" s="1"/>
  <c r="D1554" i="8" a="1"/>
  <c r="D1554" i="8"/>
  <c r="E1554" i="8" a="1"/>
  <c r="E1554" i="8" s="1"/>
  <c r="D1555" i="8" a="1"/>
  <c r="D1555" i="8" s="1"/>
  <c r="E1555" i="8" a="1"/>
  <c r="E1555" i="8" s="1"/>
  <c r="D1556" i="8" a="1"/>
  <c r="D1556" i="8"/>
  <c r="E1556" i="8" a="1"/>
  <c r="E1556" i="8" s="1"/>
  <c r="D1557" i="8" a="1"/>
  <c r="D1557" i="8" s="1"/>
  <c r="E1557" i="8" a="1"/>
  <c r="E1557" i="8" s="1"/>
  <c r="D1558" i="8" a="1"/>
  <c r="D1558" i="8" s="1"/>
  <c r="E1558" i="8" a="1"/>
  <c r="E1558" i="8"/>
  <c r="D1559" i="8" a="1"/>
  <c r="D1559" i="8" s="1"/>
  <c r="E1559" i="8" a="1"/>
  <c r="E1559" i="8" s="1"/>
  <c r="D1560" i="8" a="1"/>
  <c r="D1560" i="8"/>
  <c r="E1560" i="8" a="1"/>
  <c r="E1560" i="8" s="1"/>
  <c r="D1561" i="8" a="1"/>
  <c r="D1561" i="8" s="1"/>
  <c r="E1561" i="8" a="1"/>
  <c r="E1561" i="8" s="1"/>
  <c r="D1562" i="8" a="1"/>
  <c r="D1562" i="8" s="1"/>
  <c r="E1562" i="8" a="1"/>
  <c r="E1562" i="8" s="1"/>
  <c r="D1563" i="8" a="1"/>
  <c r="D1563" i="8" s="1"/>
  <c r="E1563" i="8" a="1"/>
  <c r="E1563" i="8" s="1"/>
  <c r="D1564" i="8" a="1"/>
  <c r="D1564" i="8" s="1"/>
  <c r="E1564" i="8" a="1"/>
  <c r="E1564" i="8" s="1"/>
  <c r="D1565" i="8" a="1"/>
  <c r="D1565" i="8" s="1"/>
  <c r="E1565" i="8" a="1"/>
  <c r="E1565" i="8" s="1"/>
  <c r="D1566" i="8" a="1"/>
  <c r="D1566" i="8"/>
  <c r="E1566" i="8" a="1"/>
  <c r="E1566" i="8" s="1"/>
  <c r="D1567" i="8" a="1"/>
  <c r="D1567" i="8"/>
  <c r="E1567" i="8" a="1"/>
  <c r="E1567" i="8"/>
  <c r="D1568" i="8" a="1"/>
  <c r="D1568" i="8" s="1"/>
  <c r="E1568" i="8" a="1"/>
  <c r="E1568" i="8"/>
  <c r="D1569" i="8" a="1"/>
  <c r="D1569" i="8" s="1"/>
  <c r="E1569" i="8" a="1"/>
  <c r="E1569" i="8" s="1"/>
  <c r="D1570" i="8" a="1"/>
  <c r="D1570" i="8" s="1"/>
  <c r="E1570" i="8" a="1"/>
  <c r="E1570" i="8" s="1"/>
  <c r="D1571" i="8" a="1"/>
  <c r="D1571" i="8" s="1"/>
  <c r="E1571" i="8" a="1"/>
  <c r="E1571" i="8" s="1"/>
  <c r="D1572" i="8" a="1"/>
  <c r="D1572" i="8" s="1"/>
  <c r="E1572" i="8" a="1"/>
  <c r="E1572" i="8" s="1"/>
  <c r="D1573" i="8" a="1"/>
  <c r="D1573" i="8"/>
  <c r="E1573" i="8" a="1"/>
  <c r="E1573" i="8" s="1"/>
  <c r="D1574" i="8" a="1"/>
  <c r="D1574" i="8" s="1"/>
  <c r="E1574" i="8" a="1"/>
  <c r="E1574" i="8" s="1"/>
  <c r="D1575" i="8" a="1"/>
  <c r="D1575" i="8"/>
  <c r="E1575" i="8" a="1"/>
  <c r="E1575" i="8" s="1"/>
  <c r="D1576" i="8" a="1"/>
  <c r="D1576" i="8" s="1"/>
  <c r="E1576" i="8" a="1"/>
  <c r="E1576" i="8" s="1"/>
  <c r="D1577" i="8" a="1"/>
  <c r="D1577" i="8" s="1"/>
  <c r="E1577" i="8" a="1"/>
  <c r="E1577" i="8" s="1"/>
  <c r="D1578" i="8" a="1"/>
  <c r="D1578" i="8" s="1"/>
  <c r="E1578" i="8" a="1"/>
  <c r="E1578" i="8"/>
  <c r="D1579" i="8" a="1"/>
  <c r="D1579" i="8" s="1"/>
  <c r="E1579" i="8" a="1"/>
  <c r="E1579" i="8" s="1"/>
  <c r="D1580" i="8" a="1"/>
  <c r="D1580" i="8" s="1"/>
  <c r="E1580" i="8" a="1"/>
  <c r="E1580" i="8"/>
  <c r="D1581" i="8" a="1"/>
  <c r="D1581" i="8" s="1"/>
  <c r="E1581" i="8" a="1"/>
  <c r="E1581" i="8" s="1"/>
  <c r="D1582" i="8" a="1"/>
  <c r="D1582" i="8" s="1"/>
  <c r="E1582" i="8" a="1"/>
  <c r="E1582" i="8" s="1"/>
  <c r="D1583" i="8" a="1"/>
  <c r="D1583" i="8" s="1"/>
  <c r="E1583" i="8" a="1"/>
  <c r="E1583" i="8" s="1"/>
  <c r="D1584" i="8" a="1"/>
  <c r="D1584" i="8"/>
  <c r="E1584" i="8" a="1"/>
  <c r="E1584" i="8"/>
  <c r="D1585" i="8" a="1"/>
  <c r="D1585" i="8" s="1"/>
  <c r="E1585" i="8" a="1"/>
  <c r="E1585" i="8" s="1"/>
  <c r="D1586" i="8" a="1"/>
  <c r="D1586" i="8" s="1"/>
  <c r="E1586" i="8" a="1"/>
  <c r="E1586" i="8" s="1"/>
  <c r="D1587" i="8" a="1"/>
  <c r="D1587" i="8"/>
  <c r="E1587" i="8" a="1"/>
  <c r="E1587" i="8" s="1"/>
  <c r="D1588" i="8" a="1"/>
  <c r="D1588" i="8" s="1"/>
  <c r="E1588" i="8" a="1"/>
  <c r="E1588" i="8" s="1"/>
  <c r="D1589" i="8" a="1"/>
  <c r="D1589" i="8" s="1"/>
  <c r="E1589" i="8" a="1"/>
  <c r="E1589" i="8"/>
  <c r="D1590" i="8" a="1"/>
  <c r="D1590" i="8"/>
  <c r="E1590" i="8" a="1"/>
  <c r="E1590" i="8" s="1"/>
  <c r="D1591" i="8" a="1"/>
  <c r="D1591" i="8" s="1"/>
  <c r="E1591" i="8" a="1"/>
  <c r="E1591" i="8" s="1"/>
  <c r="D1592" i="8" a="1"/>
  <c r="D1592" i="8" s="1"/>
  <c r="E1592" i="8" a="1"/>
  <c r="E1592" i="8" s="1"/>
  <c r="D1593" i="8" a="1"/>
  <c r="D1593" i="8"/>
  <c r="E1593" i="8" a="1"/>
  <c r="E1593" i="8" s="1"/>
  <c r="D1594" i="8" a="1"/>
  <c r="D1594" i="8" s="1"/>
  <c r="E1594" i="8" a="1"/>
  <c r="E1594" i="8" s="1"/>
  <c r="D1595" i="8" a="1"/>
  <c r="D1595" i="8"/>
  <c r="E1595" i="8" a="1"/>
  <c r="E1595" i="8"/>
  <c r="D1596" i="8" a="1"/>
  <c r="D1596" i="8" s="1"/>
  <c r="E1596" i="8" a="1"/>
  <c r="E1596" i="8" s="1"/>
  <c r="D1597" i="8" a="1"/>
  <c r="D1597" i="8" s="1"/>
  <c r="E1597" i="8" a="1"/>
  <c r="E1597" i="8" s="1"/>
  <c r="D1598" i="8" a="1"/>
  <c r="D1598" i="8" s="1"/>
  <c r="E1598" i="8" a="1"/>
  <c r="E1598" i="8" s="1"/>
  <c r="D1599" i="8" a="1"/>
  <c r="D1599" i="8" s="1"/>
  <c r="E1599" i="8" a="1"/>
  <c r="E1599" i="8" s="1"/>
  <c r="D1600" i="8" a="1"/>
  <c r="D1600" i="8"/>
  <c r="E1600" i="8" a="1"/>
  <c r="E1600" i="8" s="1"/>
  <c r="D1601" i="8" a="1"/>
  <c r="D1601" i="8" s="1"/>
  <c r="E1601" i="8" a="1"/>
  <c r="E1601" i="8" s="1"/>
  <c r="D1602" i="8" a="1"/>
  <c r="D1602" i="8" s="1"/>
  <c r="E1602" i="8" a="1"/>
  <c r="E1602" i="8" s="1"/>
  <c r="D1603" i="8" a="1"/>
  <c r="D1603" i="8" s="1"/>
  <c r="E1603" i="8" a="1"/>
  <c r="E1603" i="8" s="1"/>
  <c r="D1604" i="8" a="1"/>
  <c r="D1604" i="8" s="1"/>
  <c r="E1604" i="8" a="1"/>
  <c r="E1604" i="8" s="1"/>
  <c r="D1605" i="8" a="1"/>
  <c r="D1605" i="8" s="1"/>
  <c r="E1605" i="8" a="1"/>
  <c r="E1605" i="8" s="1"/>
  <c r="D1606" i="8" a="1"/>
  <c r="D1606" i="8"/>
  <c r="E1606" i="8" a="1"/>
  <c r="E1606" i="8"/>
  <c r="D1607" i="8" a="1"/>
  <c r="D1607" i="8" s="1"/>
  <c r="E1607" i="8" a="1"/>
  <c r="E1607" i="8"/>
  <c r="D1608" i="8" a="1"/>
  <c r="D1608" i="8" s="1"/>
  <c r="E1608" i="8" a="1"/>
  <c r="E1608" i="8" s="1"/>
  <c r="D1609" i="8" a="1"/>
  <c r="D1609" i="8" s="1"/>
  <c r="E1609" i="8" a="1"/>
  <c r="E1609" i="8" s="1"/>
  <c r="D1610" i="8" a="1"/>
  <c r="D1610" i="8"/>
  <c r="E1610" i="8" a="1"/>
  <c r="E1610" i="8" s="1"/>
  <c r="D1611" i="8" a="1"/>
  <c r="D1611" i="8" s="1"/>
  <c r="E1611" i="8" a="1"/>
  <c r="E1611" i="8" s="1"/>
  <c r="D1612" i="8" a="1"/>
  <c r="D1612" i="8"/>
  <c r="E1612" i="8" a="1"/>
  <c r="E1612" i="8" s="1"/>
  <c r="D1613" i="8" a="1"/>
  <c r="D1613" i="8" s="1"/>
  <c r="E1613" i="8" a="1"/>
  <c r="E1613" i="8" s="1"/>
  <c r="D1614" i="8" a="1"/>
  <c r="D1614" i="8" s="1"/>
  <c r="E1614" i="8" a="1"/>
  <c r="E1614" i="8" s="1"/>
  <c r="D1615" i="8" a="1"/>
  <c r="D1615" i="8" s="1"/>
  <c r="E1615" i="8" a="1"/>
  <c r="E1615" i="8" s="1"/>
  <c r="D1616" i="8" a="1"/>
  <c r="D1616" i="8" s="1"/>
  <c r="E1616" i="8" a="1"/>
  <c r="E1616" i="8" s="1"/>
  <c r="D1617" i="8" a="1"/>
  <c r="D1617" i="8" s="1"/>
  <c r="E1617" i="8" a="1"/>
  <c r="E1617" i="8" s="1"/>
  <c r="D1618" i="8" a="1"/>
  <c r="D1618" i="8" s="1"/>
  <c r="E1618" i="8" a="1"/>
  <c r="E1618" i="8" s="1"/>
  <c r="D1619" i="8" a="1"/>
  <c r="D1619" i="8" s="1"/>
  <c r="E1619" i="8" a="1"/>
  <c r="E1619" i="8" s="1"/>
  <c r="D1620" i="8" a="1"/>
  <c r="D1620" i="8" s="1"/>
  <c r="E1620" i="8" a="1"/>
  <c r="E1620" i="8" s="1"/>
  <c r="D1621" i="8" a="1"/>
  <c r="D1621" i="8" s="1"/>
  <c r="E1621" i="8" a="1"/>
  <c r="E1621" i="8" s="1"/>
  <c r="D1622" i="8" a="1"/>
  <c r="D1622" i="8"/>
  <c r="E1622" i="8" a="1"/>
  <c r="E1622" i="8"/>
  <c r="D1623" i="8" a="1"/>
  <c r="D1623" i="8" s="1"/>
  <c r="E1623" i="8" a="1"/>
  <c r="E1623" i="8" s="1"/>
  <c r="D1624" i="8" a="1"/>
  <c r="D1624" i="8" s="1"/>
  <c r="E1624" i="8" a="1"/>
  <c r="E1624" i="8" s="1"/>
  <c r="D1625" i="8" a="1"/>
  <c r="D1625" i="8" s="1"/>
  <c r="E1625" i="8" a="1"/>
  <c r="E1625" i="8" s="1"/>
  <c r="D1626" i="8" a="1"/>
  <c r="D1626" i="8" s="1"/>
  <c r="E1626" i="8" a="1"/>
  <c r="E1626" i="8"/>
  <c r="D1627" i="8" a="1"/>
  <c r="D1627" i="8" s="1"/>
  <c r="E1627" i="8" a="1"/>
  <c r="E1627" i="8" s="1"/>
  <c r="D1628" i="8" a="1"/>
  <c r="D1628" i="8" s="1"/>
  <c r="E1628" i="8" a="1"/>
  <c r="E1628" i="8"/>
  <c r="D1629" i="8" a="1"/>
  <c r="D1629" i="8" s="1"/>
  <c r="E1629" i="8" a="1"/>
  <c r="E1629" i="8"/>
  <c r="D1630" i="8" a="1"/>
  <c r="D1630" i="8"/>
  <c r="E1630" i="8" a="1"/>
  <c r="E1630" i="8" s="1"/>
  <c r="D1631" i="8" a="1"/>
  <c r="D1631" i="8"/>
  <c r="E1631" i="8" a="1"/>
  <c r="E1631" i="8" s="1"/>
  <c r="D1632" i="8" a="1"/>
  <c r="D1632" i="8" s="1"/>
  <c r="E1632" i="8" a="1"/>
  <c r="E1632" i="8" s="1"/>
  <c r="D1633" i="8" a="1"/>
  <c r="D1633" i="8"/>
  <c r="E1633" i="8" a="1"/>
  <c r="E1633" i="8"/>
  <c r="D1634" i="8" a="1"/>
  <c r="D1634" i="8" s="1"/>
  <c r="E1634" i="8" a="1"/>
  <c r="E1634" i="8"/>
  <c r="D1635" i="8" a="1"/>
  <c r="D1635" i="8" s="1"/>
  <c r="E1635" i="8" a="1"/>
  <c r="E1635" i="8"/>
  <c r="D1636" i="8" a="1"/>
  <c r="D1636" i="8"/>
  <c r="E1636" i="8" a="1"/>
  <c r="E1636" i="8" s="1"/>
  <c r="D1637" i="8" a="1"/>
  <c r="D1637" i="8" s="1"/>
  <c r="E1637" i="8" a="1"/>
  <c r="E1637" i="8" s="1"/>
  <c r="D1638" i="8" a="1"/>
  <c r="D1638" i="8" s="1"/>
  <c r="E1638" i="8" a="1"/>
  <c r="E1638" i="8" s="1"/>
  <c r="D1639" i="8" a="1"/>
  <c r="D1639" i="8" s="1"/>
  <c r="E1639" i="8" a="1"/>
  <c r="E1639" i="8"/>
  <c r="D1640" i="8" a="1"/>
  <c r="D1640" i="8"/>
  <c r="E1640" i="8" a="1"/>
  <c r="E1640" i="8" s="1"/>
  <c r="D1641" i="8" a="1"/>
  <c r="D1641" i="8"/>
  <c r="E1641" i="8" a="1"/>
  <c r="E1641" i="8" s="1"/>
  <c r="D1642" i="8" a="1"/>
  <c r="D1642" i="8"/>
  <c r="E1642" i="8" a="1"/>
  <c r="E1642" i="8" s="1"/>
  <c r="D1643" i="8" a="1"/>
  <c r="D1643" i="8" s="1"/>
  <c r="E1643" i="8" a="1"/>
  <c r="E1643" i="8" s="1"/>
  <c r="D1644" i="8" a="1"/>
  <c r="D1644" i="8" s="1"/>
  <c r="E1644" i="8" a="1"/>
  <c r="E1644" i="8" s="1"/>
  <c r="D1645" i="8" a="1"/>
  <c r="D1645" i="8" s="1"/>
  <c r="E1645" i="8" a="1"/>
  <c r="E1645" i="8"/>
  <c r="D1646" i="8" a="1"/>
  <c r="D1646" i="8" s="1"/>
  <c r="E1646" i="8" a="1"/>
  <c r="E1646" i="8" s="1"/>
  <c r="D1647" i="8" a="1"/>
  <c r="D1647" i="8"/>
  <c r="E1647" i="8" a="1"/>
  <c r="E1647" i="8"/>
  <c r="D1648" i="8" a="1"/>
  <c r="D1648" i="8" s="1"/>
  <c r="E1648" i="8" a="1"/>
  <c r="E1648" i="8" s="1"/>
  <c r="D1649" i="8" a="1"/>
  <c r="D1649" i="8" s="1"/>
  <c r="E1649" i="8" a="1"/>
  <c r="E1649" i="8" s="1"/>
  <c r="D1650" i="8" a="1"/>
  <c r="D1650" i="8" s="1"/>
  <c r="E1650" i="8" a="1"/>
  <c r="E1650" i="8" s="1"/>
  <c r="D1651" i="8" a="1"/>
  <c r="D1651" i="8"/>
  <c r="E1651" i="8" a="1"/>
  <c r="E1651" i="8"/>
  <c r="D1652" i="8" a="1"/>
  <c r="D1652" i="8" s="1"/>
  <c r="E1652" i="8" a="1"/>
  <c r="E1652" i="8" s="1"/>
  <c r="D1653" i="8" a="1"/>
  <c r="D1653" i="8"/>
  <c r="E1653" i="8" a="1"/>
  <c r="E1653" i="8" s="1"/>
  <c r="D1654" i="8" a="1"/>
  <c r="D1654" i="8"/>
  <c r="E1654" i="8" a="1"/>
  <c r="E1654" i="8" s="1"/>
  <c r="D1655" i="8" a="1"/>
  <c r="D1655" i="8" s="1"/>
  <c r="E1655" i="8" a="1"/>
  <c r="E1655" i="8" s="1"/>
  <c r="D1656" i="8" a="1"/>
  <c r="D1656" i="8"/>
  <c r="E1656" i="8" a="1"/>
  <c r="E1656" i="8" s="1"/>
  <c r="D1657" i="8" a="1"/>
  <c r="D1657" i="8" s="1"/>
  <c r="E1657" i="8" a="1"/>
  <c r="E1657" i="8"/>
  <c r="D1658" i="8" a="1"/>
  <c r="D1658" i="8"/>
  <c r="E1658" i="8" a="1"/>
  <c r="E1658" i="8" s="1"/>
  <c r="D1659" i="8" a="1"/>
  <c r="D1659" i="8" s="1"/>
  <c r="E1659" i="8" a="1"/>
  <c r="E1659" i="8" s="1"/>
  <c r="D1660" i="8" a="1"/>
  <c r="D1660" i="8" s="1"/>
  <c r="E1660" i="8" a="1"/>
  <c r="E1660" i="8" s="1"/>
  <c r="D1661" i="8" a="1"/>
  <c r="D1661" i="8" s="1"/>
  <c r="E1661" i="8" a="1"/>
  <c r="E1661" i="8" s="1"/>
  <c r="D1662" i="8" a="1"/>
  <c r="D1662" i="8"/>
  <c r="E1662" i="8" a="1"/>
  <c r="E1662" i="8"/>
  <c r="D1663" i="8" a="1"/>
  <c r="D1663" i="8"/>
  <c r="E1663" i="8" a="1"/>
  <c r="E1663" i="8" s="1"/>
  <c r="D1664" i="8" a="1"/>
  <c r="D1664" i="8" s="1"/>
  <c r="E1664" i="8" a="1"/>
  <c r="E1664" i="8" s="1"/>
  <c r="D1665" i="8" a="1"/>
  <c r="D1665" i="8" s="1"/>
  <c r="E1665" i="8" a="1"/>
  <c r="E1665" i="8" s="1"/>
  <c r="D1666" i="8" a="1"/>
  <c r="D1666" i="8" s="1"/>
  <c r="E1666" i="8" a="1"/>
  <c r="E1666" i="8" s="1"/>
  <c r="D1667" i="8" a="1"/>
  <c r="D1667" i="8"/>
  <c r="E1667" i="8" a="1"/>
  <c r="E1667" i="8" s="1"/>
  <c r="D1668" i="8" a="1"/>
  <c r="D1668" i="8" s="1"/>
  <c r="E1668" i="8" a="1"/>
  <c r="E1668" i="8"/>
  <c r="D1669" i="8" a="1"/>
  <c r="D1669" i="8" s="1"/>
  <c r="E1669" i="8" a="1"/>
  <c r="E1669" i="8" s="1"/>
  <c r="D1670" i="8" a="1"/>
  <c r="D1670" i="8" s="1"/>
  <c r="E1670" i="8" a="1"/>
  <c r="E1670" i="8" s="1"/>
  <c r="D1671" i="8" a="1"/>
  <c r="D1671" i="8" s="1"/>
  <c r="E1671" i="8" a="1"/>
  <c r="E1671" i="8" s="1"/>
  <c r="D1672" i="8" a="1"/>
  <c r="D1672" i="8" s="1"/>
  <c r="E1672" i="8" a="1"/>
  <c r="E1672" i="8" s="1"/>
  <c r="D1673" i="8" a="1"/>
  <c r="D1673" i="8"/>
  <c r="E1673" i="8" a="1"/>
  <c r="E1673" i="8" s="1"/>
  <c r="D1674" i="8" a="1"/>
  <c r="D1674" i="8" s="1"/>
  <c r="E1674" i="8" a="1"/>
  <c r="E1674" i="8" s="1"/>
  <c r="D1675" i="8" a="1"/>
  <c r="D1675" i="8"/>
  <c r="E1675" i="8" a="1"/>
  <c r="E1675" i="8" s="1"/>
  <c r="D1676" i="8" a="1"/>
  <c r="D1676" i="8"/>
  <c r="E1676" i="8" a="1"/>
  <c r="E1676" i="8" s="1"/>
  <c r="D1677" i="8" a="1"/>
  <c r="D1677" i="8" s="1"/>
  <c r="E1677" i="8" a="1"/>
  <c r="E1677" i="8" s="1"/>
  <c r="D1678" i="8" a="1"/>
  <c r="D1678" i="8"/>
  <c r="E1678" i="8" a="1"/>
  <c r="E1678" i="8" s="1"/>
  <c r="D1679" i="8" a="1"/>
  <c r="D1679" i="8" s="1"/>
  <c r="E1679" i="8" a="1"/>
  <c r="E1679" i="8"/>
  <c r="D1680" i="8" a="1"/>
  <c r="D1680" i="8"/>
  <c r="E1680" i="8" a="1"/>
  <c r="E1680" i="8" s="1"/>
  <c r="D1681" i="8" a="1"/>
  <c r="D1681" i="8" s="1"/>
  <c r="E1681" i="8" a="1"/>
  <c r="E1681" i="8"/>
  <c r="D1682" i="8" a="1"/>
  <c r="D1682" i="8" s="1"/>
  <c r="E1682" i="8" a="1"/>
  <c r="E1682" i="8" s="1"/>
  <c r="D1683" i="8" a="1"/>
  <c r="D1683" i="8" s="1"/>
  <c r="E1683" i="8" a="1"/>
  <c r="E1683" i="8" s="1"/>
  <c r="D1684" i="8" a="1"/>
  <c r="D1684" i="8"/>
  <c r="E1684" i="8" a="1"/>
  <c r="E1684" i="8" s="1"/>
  <c r="D1685" i="8" a="1"/>
  <c r="D1685" i="8"/>
  <c r="E1685" i="8" a="1"/>
  <c r="E1685" i="8" s="1"/>
  <c r="D1686" i="8" a="1"/>
  <c r="D1686" i="8" s="1"/>
  <c r="E1686" i="8" a="1"/>
  <c r="E1686" i="8" s="1"/>
  <c r="D1687" i="8" a="1"/>
  <c r="D1687" i="8" s="1"/>
  <c r="E1687" i="8" a="1"/>
  <c r="E1687" i="8" s="1"/>
  <c r="D1688" i="8" a="1"/>
  <c r="D1688" i="8" s="1"/>
  <c r="E1688" i="8" a="1"/>
  <c r="E1688" i="8" s="1"/>
  <c r="D1689" i="8" a="1"/>
  <c r="D1689" i="8" s="1"/>
  <c r="E1689" i="8" a="1"/>
  <c r="E1689" i="8" s="1"/>
  <c r="D1690" i="8" a="1"/>
  <c r="D1690" i="8" s="1"/>
  <c r="E1690" i="8" a="1"/>
  <c r="E1690" i="8"/>
  <c r="D1691" i="8" a="1"/>
  <c r="D1691" i="8" s="1"/>
  <c r="E1691" i="8" a="1"/>
  <c r="E1691" i="8"/>
  <c r="D1692" i="8" a="1"/>
  <c r="D1692" i="8" s="1"/>
  <c r="E1692" i="8" a="1"/>
  <c r="E1692" i="8" s="1"/>
  <c r="D1693" i="8" a="1"/>
  <c r="D1693" i="8" s="1"/>
  <c r="E1693" i="8" a="1"/>
  <c r="E1693" i="8" s="1"/>
  <c r="D1694" i="8" a="1"/>
  <c r="D1694" i="8" s="1"/>
  <c r="E1694" i="8" a="1"/>
  <c r="E1694" i="8" s="1"/>
  <c r="D1695" i="8" a="1"/>
  <c r="D1695" i="8" s="1"/>
  <c r="E1695" i="8" a="1"/>
  <c r="E1695" i="8" s="1"/>
  <c r="D1696" i="8" a="1"/>
  <c r="D1696" i="8" s="1"/>
  <c r="E1696" i="8" a="1"/>
  <c r="E1696" i="8"/>
  <c r="D1697" i="8" a="1"/>
  <c r="D1697" i="8"/>
  <c r="E1697" i="8" a="1"/>
  <c r="E1697" i="8" s="1"/>
  <c r="D1698" i="8" a="1"/>
  <c r="D1698" i="8" s="1"/>
  <c r="E1698" i="8" a="1"/>
  <c r="E1698" i="8" s="1"/>
  <c r="D1699" i="8" a="1"/>
  <c r="D1699" i="8" s="1"/>
  <c r="E1699" i="8" a="1"/>
  <c r="E1699" i="8" s="1"/>
  <c r="D1700" i="8" a="1"/>
  <c r="D1700" i="8" s="1"/>
  <c r="E1700" i="8" a="1"/>
  <c r="E1700" i="8"/>
  <c r="D1701" i="8" a="1"/>
  <c r="D1701" i="8" s="1"/>
  <c r="E1701" i="8" a="1"/>
  <c r="E1701" i="8" s="1"/>
  <c r="D1702" i="8" a="1"/>
  <c r="D1702" i="8"/>
  <c r="E1702" i="8" a="1"/>
  <c r="E1702" i="8" s="1"/>
  <c r="D1703" i="8" a="1"/>
  <c r="D1703" i="8" s="1"/>
  <c r="E1703" i="8" a="1"/>
  <c r="E1703" i="8"/>
  <c r="D1704" i="8" a="1"/>
  <c r="D1704" i="8" s="1"/>
  <c r="E1704" i="8" a="1"/>
  <c r="E1704" i="8" s="1"/>
  <c r="D1705" i="8" a="1"/>
  <c r="D1705" i="8" s="1"/>
  <c r="E1705" i="8" a="1"/>
  <c r="E1705" i="8"/>
  <c r="D1706" i="8" a="1"/>
  <c r="D1706" i="8"/>
  <c r="E1706" i="8" a="1"/>
  <c r="E1706" i="8"/>
  <c r="D1707" i="8" a="1"/>
  <c r="D1707" i="8"/>
  <c r="E1707" i="8" a="1"/>
  <c r="E1707" i="8" s="1"/>
  <c r="D1708" i="8" a="1"/>
  <c r="D1708" i="8" s="1"/>
  <c r="E1708" i="8" a="1"/>
  <c r="E1708" i="8" s="1"/>
  <c r="D1709" i="8" a="1"/>
  <c r="D1709" i="8" s="1"/>
  <c r="E1709" i="8" a="1"/>
  <c r="E1709" i="8" s="1"/>
  <c r="D1710" i="8" a="1"/>
  <c r="D1710" i="8" s="1"/>
  <c r="E1710" i="8" a="1"/>
  <c r="E1710" i="8" s="1"/>
  <c r="D1711" i="8" a="1"/>
  <c r="D1711" i="8"/>
  <c r="E1711" i="8" a="1"/>
  <c r="E1711" i="8" s="1"/>
  <c r="D1712" i="8" a="1"/>
  <c r="D1712" i="8" s="1"/>
  <c r="E1712" i="8" a="1"/>
  <c r="E1712" i="8"/>
  <c r="D1713" i="8" a="1"/>
  <c r="D1713" i="8" s="1"/>
  <c r="E1713" i="8" a="1"/>
  <c r="E1713" i="8" s="1"/>
  <c r="D1714" i="8" a="1"/>
  <c r="D1714" i="8" s="1"/>
  <c r="E1714" i="8" a="1"/>
  <c r="E1714" i="8" s="1"/>
  <c r="D1715" i="8" a="1"/>
  <c r="D1715" i="8" s="1"/>
  <c r="E1715" i="8" a="1"/>
  <c r="E1715" i="8" s="1"/>
  <c r="D1716" i="8" a="1"/>
  <c r="D1716" i="8" s="1"/>
  <c r="E1716" i="8" a="1"/>
  <c r="E1716" i="8"/>
  <c r="D1717" i="8" a="1"/>
  <c r="D1717" i="8"/>
  <c r="E1717" i="8" a="1"/>
  <c r="E1717" i="8"/>
  <c r="D1718" i="8" a="1"/>
  <c r="D1718" i="8" s="1"/>
  <c r="E1718" i="8" a="1"/>
  <c r="E1718" i="8" s="1"/>
  <c r="D1719" i="8" a="1"/>
  <c r="D1719" i="8"/>
  <c r="E1719" i="8" a="1"/>
  <c r="E1719" i="8" s="1"/>
  <c r="D1720" i="8" a="1"/>
  <c r="D1720" i="8" s="1"/>
  <c r="E1720" i="8" a="1"/>
  <c r="E1720" i="8" s="1"/>
  <c r="D1721" i="8" a="1"/>
  <c r="D1721" i="8" s="1"/>
  <c r="E1721" i="8" a="1"/>
  <c r="E1721" i="8" s="1"/>
  <c r="D1722" i="8" a="1"/>
  <c r="D1722" i="8" s="1"/>
  <c r="E1722" i="8" a="1"/>
  <c r="E1722" i="8"/>
  <c r="D1723" i="8" a="1"/>
  <c r="D1723" i="8"/>
  <c r="E1723" i="8" a="1"/>
  <c r="E1723" i="8" s="1"/>
  <c r="D1724" i="8" a="1"/>
  <c r="D1724" i="8"/>
  <c r="E1724" i="8" a="1"/>
  <c r="E1724" i="8"/>
  <c r="D1725" i="8" a="1"/>
  <c r="D1725" i="8" s="1"/>
  <c r="E1725" i="8" a="1"/>
  <c r="E1725" i="8" s="1"/>
  <c r="D1726" i="8" a="1"/>
  <c r="D1726" i="8" s="1"/>
  <c r="E1726" i="8" a="1"/>
  <c r="E1726" i="8" s="1"/>
  <c r="D1727" i="8" a="1"/>
  <c r="D1727" i="8" s="1"/>
  <c r="E1727" i="8" a="1"/>
  <c r="E1727" i="8" s="1"/>
  <c r="D1728" i="8" a="1"/>
  <c r="D1728" i="8"/>
  <c r="E1728" i="8" a="1"/>
  <c r="E1728" i="8" s="1"/>
  <c r="D1729" i="8" a="1"/>
  <c r="D1729" i="8" s="1"/>
  <c r="E1729" i="8" a="1"/>
  <c r="E1729" i="8"/>
  <c r="D1730" i="8" a="1"/>
  <c r="D1730" i="8"/>
  <c r="E1730" i="8" a="1"/>
  <c r="E1730" i="8" s="1"/>
  <c r="D1731" i="8" a="1"/>
  <c r="D1731" i="8" s="1"/>
  <c r="E1731" i="8" a="1"/>
  <c r="E1731" i="8" s="1"/>
  <c r="D1732" i="8" a="1"/>
  <c r="D1732" i="8" s="1"/>
  <c r="E1732" i="8" a="1"/>
  <c r="E1732" i="8" s="1"/>
  <c r="D1733" i="8" a="1"/>
  <c r="D1733" i="8" s="1"/>
  <c r="E1733" i="8" a="1"/>
  <c r="E1733" i="8" s="1"/>
  <c r="D1734" i="8" a="1"/>
  <c r="D1734" i="8" s="1"/>
  <c r="E1734" i="8" a="1"/>
  <c r="E1734" i="8"/>
  <c r="D1735" i="8" a="1"/>
  <c r="D1735" i="8"/>
  <c r="E1735" i="8" a="1"/>
  <c r="E1735" i="8" s="1"/>
  <c r="D1736" i="8" a="1"/>
  <c r="D1736" i="8" s="1"/>
  <c r="E1736" i="8" a="1"/>
  <c r="E1736" i="8" s="1"/>
  <c r="D1737" i="8" a="1"/>
  <c r="D1737" i="8" s="1"/>
  <c r="E1737" i="8" a="1"/>
  <c r="E1737" i="8" s="1"/>
  <c r="D1738" i="8" a="1"/>
  <c r="D1738" i="8" s="1"/>
  <c r="E1738" i="8" a="1"/>
  <c r="E1738" i="8" s="1"/>
  <c r="D1739" i="8" a="1"/>
  <c r="D1739" i="8" s="1"/>
  <c r="E1739" i="8" a="1"/>
  <c r="E1739" i="8" s="1"/>
  <c r="D1740" i="8" a="1"/>
  <c r="D1740" i="8" s="1"/>
  <c r="E1740" i="8" a="1"/>
  <c r="E1740" i="8"/>
  <c r="D1741" i="8" a="1"/>
  <c r="D1741" i="8"/>
  <c r="E1741" i="8" a="1"/>
  <c r="E1741" i="8" s="1"/>
  <c r="D1742" i="8" a="1"/>
  <c r="D1742" i="8"/>
  <c r="E1742" i="8" a="1"/>
  <c r="E1742" i="8" s="1"/>
  <c r="D1743" i="8" a="1"/>
  <c r="D1743" i="8" s="1"/>
  <c r="E1743" i="8" a="1"/>
  <c r="E1743" i="8" s="1"/>
  <c r="D1744" i="8" a="1"/>
  <c r="D1744" i="8" s="1"/>
  <c r="E1744" i="8" a="1"/>
  <c r="E1744" i="8"/>
  <c r="D1745" i="8" a="1"/>
  <c r="D1745" i="8"/>
  <c r="E1745" i="8" a="1"/>
  <c r="E1745" i="8" s="1"/>
  <c r="D1746" i="8" a="1"/>
  <c r="D1746" i="8" s="1"/>
  <c r="E1746" i="8" a="1"/>
  <c r="E1746" i="8"/>
  <c r="D1747" i="8" a="1"/>
  <c r="D1747" i="8" s="1"/>
  <c r="E1747" i="8" a="1"/>
  <c r="E1747" i="8"/>
  <c r="D1748" i="8" a="1"/>
  <c r="D1748" i="8" s="1"/>
  <c r="E1748" i="8" a="1"/>
  <c r="E1748" i="8" s="1"/>
  <c r="D1749" i="8" a="1"/>
  <c r="D1749" i="8" s="1"/>
  <c r="E1749" i="8" a="1"/>
  <c r="E1749" i="8" s="1"/>
  <c r="D1750" i="8" a="1"/>
  <c r="D1750" i="8" s="1"/>
  <c r="E1750" i="8" a="1"/>
  <c r="E1750" i="8" s="1"/>
  <c r="D1751" i="8" a="1"/>
  <c r="D1751" i="8" s="1"/>
  <c r="E1751" i="8" a="1"/>
  <c r="E1751" i="8"/>
  <c r="D1752" i="8" a="1"/>
  <c r="D1752" i="8"/>
  <c r="E1752" i="8" a="1"/>
  <c r="E1752" i="8" s="1"/>
  <c r="D1753" i="8" a="1"/>
  <c r="D1753" i="8"/>
  <c r="E1753" i="8" a="1"/>
  <c r="E1753" i="8" s="1"/>
  <c r="D1754" i="8" a="1"/>
  <c r="D1754" i="8" s="1"/>
  <c r="E1754" i="8" a="1"/>
  <c r="E1754" i="8" s="1"/>
  <c r="D1755" i="8" a="1"/>
  <c r="D1755" i="8" s="1"/>
  <c r="E1755" i="8" a="1"/>
  <c r="E1755" i="8"/>
  <c r="D1756" i="8" a="1"/>
  <c r="D1756" i="8" s="1"/>
  <c r="E1756" i="8" a="1"/>
  <c r="E1756" i="8"/>
  <c r="D1757" i="8" a="1"/>
  <c r="D1757" i="8"/>
  <c r="E1757" i="8" a="1"/>
  <c r="E1757" i="8" s="1"/>
  <c r="D1758" i="8" a="1"/>
  <c r="D1758" i="8" s="1"/>
  <c r="E1758" i="8" a="1"/>
  <c r="E1758" i="8" s="1"/>
  <c r="D1759" i="8" a="1"/>
  <c r="D1759" i="8" s="1"/>
  <c r="E1759" i="8" a="1"/>
  <c r="E1759" i="8" s="1"/>
  <c r="D1760" i="8" a="1"/>
  <c r="D1760" i="8" s="1"/>
  <c r="E1760" i="8" a="1"/>
  <c r="E1760" i="8"/>
  <c r="D1761" i="8" a="1"/>
  <c r="D1761" i="8" s="1"/>
  <c r="E1761" i="8" a="1"/>
  <c r="E1761" i="8" s="1"/>
  <c r="D1762" i="8" a="1"/>
  <c r="D1762" i="8"/>
  <c r="E1762" i="8" a="1"/>
  <c r="E1762" i="8" s="1"/>
  <c r="D1763" i="8" a="1"/>
  <c r="D1763" i="8" s="1"/>
  <c r="E1763" i="8" a="1"/>
  <c r="E1763" i="8" s="1"/>
  <c r="D1764" i="8" a="1"/>
  <c r="D1764" i="8"/>
  <c r="E1764" i="8" a="1"/>
  <c r="E1764" i="8" s="1"/>
  <c r="D1765" i="8" a="1"/>
  <c r="D1765" i="8" s="1"/>
  <c r="E1765" i="8" a="1"/>
  <c r="E1765" i="8" s="1"/>
  <c r="D1766" i="8" a="1"/>
  <c r="D1766" i="8" s="1"/>
  <c r="E1766" i="8" a="1"/>
  <c r="E1766" i="8"/>
  <c r="D1767" i="8" a="1"/>
  <c r="D1767" i="8"/>
  <c r="E1767" i="8" a="1"/>
  <c r="E1767" i="8"/>
  <c r="D1768" i="8" a="1"/>
  <c r="D1768" i="8" s="1"/>
  <c r="E1768" i="8" a="1"/>
  <c r="E1768" i="8"/>
  <c r="D1769" i="8" a="1"/>
  <c r="D1769" i="8" s="1"/>
  <c r="E1769" i="8" a="1"/>
  <c r="E1769" i="8" s="1"/>
  <c r="D1770" i="8" a="1"/>
  <c r="D1770" i="8" s="1"/>
  <c r="E1770" i="8" a="1"/>
  <c r="E1770" i="8" s="1"/>
  <c r="D1771" i="8" a="1"/>
  <c r="D1771" i="8" s="1"/>
  <c r="E1771" i="8" a="1"/>
  <c r="E1771" i="8"/>
  <c r="D1772" i="8" a="1"/>
  <c r="D1772" i="8" s="1"/>
  <c r="E1772" i="8" a="1"/>
  <c r="E1772" i="8"/>
  <c r="D1773" i="8" a="1"/>
  <c r="D1773" i="8" s="1"/>
  <c r="E1773" i="8" a="1"/>
  <c r="E1773" i="8" s="1"/>
  <c r="D1774" i="8" a="1"/>
  <c r="D1774" i="8"/>
  <c r="E1774" i="8" a="1"/>
  <c r="E1774" i="8" s="1"/>
  <c r="D1775" i="8" a="1"/>
  <c r="D1775" i="8"/>
  <c r="E1775" i="8" a="1"/>
  <c r="E1775" i="8" s="1"/>
  <c r="D1776" i="8" a="1"/>
  <c r="D1776" i="8" s="1"/>
  <c r="E1776" i="8" a="1"/>
  <c r="E1776" i="8" s="1"/>
  <c r="D1777" i="8" a="1"/>
  <c r="D1777" i="8"/>
  <c r="E1777" i="8" a="1"/>
  <c r="E1777" i="8"/>
  <c r="D1778" i="8" a="1"/>
  <c r="D1778" i="8"/>
  <c r="E1778" i="8" a="1"/>
  <c r="E1778" i="8"/>
  <c r="D1779" i="8" a="1"/>
  <c r="D1779" i="8"/>
  <c r="E1779" i="8" a="1"/>
  <c r="E1779" i="8" s="1"/>
  <c r="D1780" i="8" a="1"/>
  <c r="D1780" i="8" s="1"/>
  <c r="E1780" i="8" a="1"/>
  <c r="E1780" i="8" s="1"/>
  <c r="D1781" i="8" a="1"/>
  <c r="D1781" i="8" s="1"/>
  <c r="E1781" i="8" a="1"/>
  <c r="E1781" i="8" s="1"/>
  <c r="D1782" i="8" a="1"/>
  <c r="D1782" i="8" s="1"/>
  <c r="E1782" i="8" a="1"/>
  <c r="E1782" i="8" s="1"/>
  <c r="D1783" i="8" a="1"/>
  <c r="D1783" i="8" s="1"/>
  <c r="E1783" i="8" a="1"/>
  <c r="E1783" i="8" s="1"/>
  <c r="D1784" i="8" a="1"/>
  <c r="D1784" i="8"/>
  <c r="E1784" i="8" a="1"/>
  <c r="E1784" i="8" s="1"/>
  <c r="D1785" i="8" a="1"/>
  <c r="D1785" i="8"/>
  <c r="E1785" i="8" a="1"/>
  <c r="E1785" i="8" s="1"/>
  <c r="D1786" i="8" a="1"/>
  <c r="D1786" i="8" s="1"/>
  <c r="E1786" i="8" a="1"/>
  <c r="E1786" i="8" s="1"/>
  <c r="D1787" i="8" a="1"/>
  <c r="D1787" i="8" s="1"/>
  <c r="E1787" i="8" a="1"/>
  <c r="E1787" i="8" s="1"/>
  <c r="D1788" i="8" a="1"/>
  <c r="D1788" i="8"/>
  <c r="E1788" i="8" a="1"/>
  <c r="E1788" i="8" s="1"/>
  <c r="D1789" i="8" a="1"/>
  <c r="D1789" i="8" s="1"/>
  <c r="E1789" i="8" a="1"/>
  <c r="E1789" i="8"/>
  <c r="D1790" i="8" a="1"/>
  <c r="D1790" i="8" s="1"/>
  <c r="E1790" i="8" a="1"/>
  <c r="E1790" i="8"/>
  <c r="D1791" i="8" a="1"/>
  <c r="D1791" i="8" s="1"/>
  <c r="E1791" i="8" a="1"/>
  <c r="E1791" i="8" s="1"/>
  <c r="D1792" i="8" a="1"/>
  <c r="D1792" i="8" s="1"/>
  <c r="E1792" i="8" a="1"/>
  <c r="E1792" i="8" s="1"/>
  <c r="D1793" i="8" a="1"/>
  <c r="D1793" i="8" s="1"/>
  <c r="E1793" i="8" a="1"/>
  <c r="E1793" i="8" s="1"/>
  <c r="D1794" i="8" a="1"/>
  <c r="D1794" i="8"/>
  <c r="E1794" i="8" a="1"/>
  <c r="E1794" i="8"/>
  <c r="D1795" i="8" a="1"/>
  <c r="D1795" i="8" s="1"/>
  <c r="E1795" i="8" a="1"/>
  <c r="E1795" i="8" s="1"/>
  <c r="D1796" i="8" a="1"/>
  <c r="D1796" i="8"/>
  <c r="E1796" i="8" a="1"/>
  <c r="E1796" i="8" s="1"/>
  <c r="D1797" i="8" a="1"/>
  <c r="D1797" i="8"/>
  <c r="E1797" i="8" a="1"/>
  <c r="E1797" i="8" s="1"/>
  <c r="D1798" i="8" a="1"/>
  <c r="D1798" i="8" s="1"/>
  <c r="E1798" i="8" a="1"/>
  <c r="E1798" i="8" s="1"/>
  <c r="D1799" i="8" a="1"/>
  <c r="D1799" i="8"/>
  <c r="E1799" i="8" a="1"/>
  <c r="E1799" i="8" s="1"/>
  <c r="D1800" i="8" a="1"/>
  <c r="D1800" i="8" s="1"/>
  <c r="E1800" i="8" a="1"/>
  <c r="E1800" i="8" s="1"/>
  <c r="D1801" i="8" a="1"/>
  <c r="D1801" i="8" s="1"/>
  <c r="E1801" i="8" a="1"/>
  <c r="E1801" i="8" s="1"/>
  <c r="D1802" i="8" a="1"/>
  <c r="D1802" i="8" s="1"/>
  <c r="E1802" i="8" a="1"/>
  <c r="E1802" i="8" s="1"/>
  <c r="D1803" i="8" a="1"/>
  <c r="D1803" i="8" s="1"/>
  <c r="E1803" i="8" a="1"/>
  <c r="E1803" i="8" s="1"/>
  <c r="D1804" i="8" a="1"/>
  <c r="D1804" i="8" s="1"/>
  <c r="E1804" i="8" a="1"/>
  <c r="E1804" i="8" s="1"/>
  <c r="D1805" i="8" a="1"/>
  <c r="D1805" i="8" s="1"/>
  <c r="E1805" i="8" a="1"/>
  <c r="E1805" i="8"/>
  <c r="D1806" i="8" a="1"/>
  <c r="D1806" i="8"/>
  <c r="E1806" i="8" a="1"/>
  <c r="E1806" i="8" s="1"/>
  <c r="D1807" i="8" a="1"/>
  <c r="D1807" i="8" s="1"/>
  <c r="E1807" i="8" a="1"/>
  <c r="E1807" i="8" s="1"/>
  <c r="D1808" i="8" a="1"/>
  <c r="D1808" i="8" s="1"/>
  <c r="E1808" i="8" a="1"/>
  <c r="E1808" i="8" s="1"/>
  <c r="D1809" i="8" a="1"/>
  <c r="D1809" i="8" s="1"/>
  <c r="E1809" i="8" a="1"/>
  <c r="E1809" i="8" s="1"/>
  <c r="D1810" i="8" a="1"/>
  <c r="D1810" i="8" s="1"/>
  <c r="E1810" i="8" a="1"/>
  <c r="E1810" i="8" s="1"/>
  <c r="D1811" i="8" a="1"/>
  <c r="D1811" i="8" s="1"/>
  <c r="E1811" i="8" a="1"/>
  <c r="E1811" i="8" s="1"/>
  <c r="D1812" i="8" a="1"/>
  <c r="D1812" i="8" s="1"/>
  <c r="E1812" i="8" a="1"/>
  <c r="E1812" i="8"/>
  <c r="D1813" i="8" a="1"/>
  <c r="D1813" i="8" s="1"/>
  <c r="E1813" i="8" a="1"/>
  <c r="E1813" i="8" s="1"/>
  <c r="D1814" i="8" a="1"/>
  <c r="D1814" i="8" s="1"/>
  <c r="E1814" i="8" a="1"/>
  <c r="E1814" i="8" s="1"/>
  <c r="D1815" i="8" a="1"/>
  <c r="D1815" i="8" s="1"/>
  <c r="E1815" i="8" a="1"/>
  <c r="E1815" i="8" s="1"/>
  <c r="D1816" i="8" a="1"/>
  <c r="D1816" i="8" s="1"/>
  <c r="E1816" i="8" a="1"/>
  <c r="E1816" i="8" s="1"/>
  <c r="D1817" i="8" a="1"/>
  <c r="D1817" i="8" s="1"/>
  <c r="E1817" i="8" a="1"/>
  <c r="E1817" i="8" s="1"/>
  <c r="D1818" i="8" a="1"/>
  <c r="D1818" i="8"/>
  <c r="E1818" i="8" a="1"/>
  <c r="E1818" i="8" s="1"/>
  <c r="D1819" i="8" a="1"/>
  <c r="D1819" i="8" s="1"/>
  <c r="E1819" i="8" a="1"/>
  <c r="E1819" i="8" s="1"/>
  <c r="D1820" i="8" a="1"/>
  <c r="D1820" i="8" s="1"/>
  <c r="E1820" i="8" a="1"/>
  <c r="E1820" i="8" s="1"/>
  <c r="D1821" i="8" a="1"/>
  <c r="D1821" i="8" s="1"/>
  <c r="E1821" i="8" a="1"/>
  <c r="E1821" i="8" s="1"/>
  <c r="D1822" i="8" a="1"/>
  <c r="D1822" i="8" s="1"/>
  <c r="E1822" i="8" a="1"/>
  <c r="E1822" i="8"/>
  <c r="D1823" i="8" a="1"/>
  <c r="D1823" i="8" s="1"/>
  <c r="E1823" i="8" a="1"/>
  <c r="E1823" i="8"/>
  <c r="D1824" i="8" a="1"/>
  <c r="D1824" i="8" s="1"/>
  <c r="E1824" i="8" a="1"/>
  <c r="E1824" i="8"/>
  <c r="D1825" i="8" a="1"/>
  <c r="D1825" i="8" s="1"/>
  <c r="E1825" i="8" a="1"/>
  <c r="E1825" i="8" s="1"/>
  <c r="D1826" i="8" a="1"/>
  <c r="D1826" i="8" s="1"/>
  <c r="E1826" i="8" a="1"/>
  <c r="E1826" i="8"/>
  <c r="D1827" i="8" a="1"/>
  <c r="D1827" i="8" s="1"/>
  <c r="E1827" i="8" a="1"/>
  <c r="E1827" i="8"/>
  <c r="D1828" i="8" a="1"/>
  <c r="D1828" i="8"/>
  <c r="E1828" i="8" a="1"/>
  <c r="E1828" i="8" s="1"/>
  <c r="D1829" i="8" a="1"/>
  <c r="D1829" i="8" s="1"/>
  <c r="E1829" i="8" a="1"/>
  <c r="E1829" i="8" s="1"/>
  <c r="D1830" i="8" a="1"/>
  <c r="D1830" i="8" s="1"/>
  <c r="E1830" i="8" a="1"/>
  <c r="E1830" i="8" s="1"/>
  <c r="D1831" i="8" a="1"/>
  <c r="D1831" i="8" s="1"/>
  <c r="E1831" i="8" a="1"/>
  <c r="E1831" i="8" s="1"/>
  <c r="D1832" i="8" a="1"/>
  <c r="D1832" i="8"/>
  <c r="E1832" i="8" a="1"/>
  <c r="E1832" i="8" s="1"/>
  <c r="D1833" i="8" a="1"/>
  <c r="D1833" i="8" s="1"/>
  <c r="E1833" i="8" a="1"/>
  <c r="E1833" i="8"/>
  <c r="D1834" i="8" a="1"/>
  <c r="D1834" i="8"/>
  <c r="E1834" i="8" a="1"/>
  <c r="E1834" i="8" s="1"/>
  <c r="D1835" i="8" a="1"/>
  <c r="D1835" i="8" s="1"/>
  <c r="E1835" i="8" a="1"/>
  <c r="E1835" i="8" s="1"/>
  <c r="D1836" i="8" a="1"/>
  <c r="D1836" i="8" s="1"/>
  <c r="E1836" i="8" a="1"/>
  <c r="E1836" i="8" s="1"/>
  <c r="D1837" i="8" a="1"/>
  <c r="D1837" i="8" s="1"/>
  <c r="E1837" i="8" a="1"/>
  <c r="E1837" i="8" s="1"/>
  <c r="D1838" i="8" a="1"/>
  <c r="D1838" i="8"/>
  <c r="E1838" i="8" a="1"/>
  <c r="E1838" i="8"/>
  <c r="D1839" i="8" a="1"/>
  <c r="D1839" i="8" s="1"/>
  <c r="E1839" i="8" a="1"/>
  <c r="E1839" i="8" s="1"/>
  <c r="D1840" i="8" a="1"/>
  <c r="D1840" i="8" s="1"/>
  <c r="E1840" i="8" a="1"/>
  <c r="E1840" i="8" s="1"/>
  <c r="D1841" i="8" a="1"/>
  <c r="D1841" i="8" s="1"/>
  <c r="E1841" i="8" a="1"/>
  <c r="E1841" i="8" s="1"/>
  <c r="D1842" i="8" a="1"/>
  <c r="D1842" i="8" s="1"/>
  <c r="E1842" i="8" a="1"/>
  <c r="E1842" i="8" s="1"/>
  <c r="D1843" i="8" a="1"/>
  <c r="D1843" i="8" s="1"/>
  <c r="E1843" i="8" a="1"/>
  <c r="E1843" i="8"/>
  <c r="D1844" i="8" a="1"/>
  <c r="D1844" i="8"/>
  <c r="E1844" i="8" a="1"/>
  <c r="E1844" i="8" s="1"/>
  <c r="D1845" i="8" a="1"/>
  <c r="D1845" i="8" s="1"/>
  <c r="E1845" i="8" a="1"/>
  <c r="E1845" i="8"/>
  <c r="D1846" i="8" a="1"/>
  <c r="D1846" i="8" s="1"/>
  <c r="E1846" i="8" a="1"/>
  <c r="E1846" i="8" s="1"/>
  <c r="D1847" i="8" a="1"/>
  <c r="D1847" i="8" s="1"/>
  <c r="E1847" i="8" a="1"/>
  <c r="E1847" i="8" s="1"/>
  <c r="D1848" i="8" a="1"/>
  <c r="D1848" i="8" s="1"/>
  <c r="E1848" i="8" a="1"/>
  <c r="E1848" i="8"/>
  <c r="D1849" i="8" a="1"/>
  <c r="D1849" i="8" s="1"/>
  <c r="E1849" i="8" a="1"/>
  <c r="E1849" i="8" s="1"/>
  <c r="D1850" i="8" a="1"/>
  <c r="D1850" i="8"/>
  <c r="E1850" i="8" a="1"/>
  <c r="E1850" i="8" s="1"/>
  <c r="D1851" i="8" a="1"/>
  <c r="D1851" i="8" s="1"/>
  <c r="E1851" i="8" a="1"/>
  <c r="E1851" i="8" s="1"/>
  <c r="D1852" i="8" a="1"/>
  <c r="D1852" i="8" s="1"/>
  <c r="E1852" i="8" a="1"/>
  <c r="E1852" i="8" s="1"/>
  <c r="D1853" i="8" a="1"/>
  <c r="D1853" i="8" s="1"/>
  <c r="E1853" i="8" a="1"/>
  <c r="E1853" i="8" s="1"/>
  <c r="D1854" i="8" a="1"/>
  <c r="D1854" i="8" s="1"/>
  <c r="E1854" i="8" a="1"/>
  <c r="E1854" i="8"/>
  <c r="D1855" i="8" a="1"/>
  <c r="D1855" i="8" s="1"/>
  <c r="E1855" i="8" a="1"/>
  <c r="E1855" i="8" s="1"/>
  <c r="D1856" i="8" a="1"/>
  <c r="D1856" i="8"/>
  <c r="E1856" i="8" a="1"/>
  <c r="E1856" i="8" s="1"/>
  <c r="D1857" i="8" a="1"/>
  <c r="D1857" i="8" s="1"/>
  <c r="E1857" i="8" a="1"/>
  <c r="E1857" i="8" s="1"/>
  <c r="D1858" i="8" a="1"/>
  <c r="D1858" i="8" s="1"/>
  <c r="E1858" i="8" a="1"/>
  <c r="E1858" i="8"/>
  <c r="D1859" i="8" a="1"/>
  <c r="D1859" i="8" s="1"/>
  <c r="E1859" i="8" a="1"/>
  <c r="E1859" i="8" s="1"/>
  <c r="D1860" i="8" a="1"/>
  <c r="D1860" i="8" s="1"/>
  <c r="E1860" i="8" a="1"/>
  <c r="E1860" i="8" s="1"/>
  <c r="D1861" i="8" a="1"/>
  <c r="D1861" i="8"/>
  <c r="E1861" i="8" a="1"/>
  <c r="E1861" i="8" s="1"/>
  <c r="D1862" i="8" a="1"/>
  <c r="D1862" i="8"/>
  <c r="E1862" i="8" a="1"/>
  <c r="E1862" i="8" s="1"/>
  <c r="D1863" i="8" a="1"/>
  <c r="D1863" i="8"/>
  <c r="E1863" i="8" a="1"/>
  <c r="E1863" i="8" s="1"/>
  <c r="D1864" i="8" a="1"/>
  <c r="D1864" i="8"/>
  <c r="E1864" i="8" a="1"/>
  <c r="E1864" i="8" s="1"/>
  <c r="D1865" i="8" a="1"/>
  <c r="D1865" i="8" s="1"/>
  <c r="E1865" i="8" a="1"/>
  <c r="E1865" i="8"/>
  <c r="D1866" i="8" a="1"/>
  <c r="D1866" i="8" s="1"/>
  <c r="E1866" i="8" a="1"/>
  <c r="E1866" i="8"/>
  <c r="D1867" i="8" a="1"/>
  <c r="D1867" i="8" s="1"/>
  <c r="E1867" i="8" a="1"/>
  <c r="E1867" i="8" s="1"/>
  <c r="D1868" i="8" a="1"/>
  <c r="D1868" i="8" s="1"/>
  <c r="E1868" i="8" a="1"/>
  <c r="E1868" i="8" s="1"/>
  <c r="D1869" i="8" a="1"/>
  <c r="D1869" i="8" s="1"/>
  <c r="E1869" i="8" a="1"/>
  <c r="E1869" i="8" s="1"/>
  <c r="D1870" i="8" a="1"/>
  <c r="D1870" i="8" s="1"/>
  <c r="E1870" i="8" a="1"/>
  <c r="E1870" i="8" s="1"/>
  <c r="D1871" i="8" a="1"/>
  <c r="D1871" i="8" s="1"/>
  <c r="E1871" i="8" a="1"/>
  <c r="E1871" i="8" s="1"/>
  <c r="D1872" i="8" a="1"/>
  <c r="D1872" i="8" s="1"/>
  <c r="E1872" i="8" a="1"/>
  <c r="E1872" i="8"/>
  <c r="D1873" i="8" a="1"/>
  <c r="D1873" i="8" s="1"/>
  <c r="E1873" i="8" a="1"/>
  <c r="E1873" i="8" s="1"/>
  <c r="D1874" i="8" a="1"/>
  <c r="D1874" i="8" s="1"/>
  <c r="E1874" i="8" a="1"/>
  <c r="E1874" i="8" s="1"/>
  <c r="D1875" i="8" a="1"/>
  <c r="D1875" i="8" s="1"/>
  <c r="E1875" i="8" a="1"/>
  <c r="E1875" i="8" s="1"/>
  <c r="D1876" i="8" a="1"/>
  <c r="D1876" i="8" s="1"/>
  <c r="E1876" i="8" a="1"/>
  <c r="E1876" i="8"/>
  <c r="D1877" i="8" a="1"/>
  <c r="D1877" i="8" s="1"/>
  <c r="E1877" i="8" a="1"/>
  <c r="E1877" i="8"/>
  <c r="D1878" i="8" a="1"/>
  <c r="D1878" i="8" s="1"/>
  <c r="E1878" i="8" a="1"/>
  <c r="E1878" i="8"/>
  <c r="D1879" i="8" a="1"/>
  <c r="D1879" i="8" s="1"/>
  <c r="E1879" i="8" a="1"/>
  <c r="E1879" i="8" s="1"/>
  <c r="D1880" i="8" a="1"/>
  <c r="D1880" i="8" s="1"/>
  <c r="E1880" i="8" a="1"/>
  <c r="E1880" i="8" s="1"/>
  <c r="D1881" i="8" a="1"/>
  <c r="D1881" i="8" s="1"/>
  <c r="E1881" i="8" a="1"/>
  <c r="E1881" i="8" s="1"/>
  <c r="D1882" i="8" a="1"/>
  <c r="D1882" i="8" s="1"/>
  <c r="E1882" i="8" a="1"/>
  <c r="E1882" i="8" s="1"/>
  <c r="D1883" i="8" a="1"/>
  <c r="D1883" i="8"/>
  <c r="E1883" i="8" a="1"/>
  <c r="E1883" i="8" s="1"/>
  <c r="D1884" i="8" a="1"/>
  <c r="D1884" i="8" s="1"/>
  <c r="E1884" i="8" a="1"/>
  <c r="E1884" i="8"/>
  <c r="D1885" i="8" a="1"/>
  <c r="D1885" i="8" s="1"/>
  <c r="E1885" i="8" a="1"/>
  <c r="E1885" i="8" s="1"/>
  <c r="D1886" i="8" a="1"/>
  <c r="D1886" i="8" s="1"/>
  <c r="E1886" i="8" a="1"/>
  <c r="E1886" i="8" s="1"/>
  <c r="D1887" i="8" a="1"/>
  <c r="D1887" i="8" s="1"/>
  <c r="E1887" i="8" a="1"/>
  <c r="E1887" i="8"/>
  <c r="D1888" i="8" a="1"/>
  <c r="D1888" i="8" s="1"/>
  <c r="E1888" i="8" a="1"/>
  <c r="E1888" i="8" s="1"/>
  <c r="D1889" i="8" a="1"/>
  <c r="D1889" i="8"/>
  <c r="E1889" i="8" a="1"/>
  <c r="E1889" i="8"/>
  <c r="D1890" i="8" a="1"/>
  <c r="D1890" i="8" s="1"/>
  <c r="E1890" i="8" a="1"/>
  <c r="E1890" i="8" s="1"/>
  <c r="D1891" i="8" a="1"/>
  <c r="D1891" i="8" s="1"/>
  <c r="E1891" i="8" a="1"/>
  <c r="E1891" i="8"/>
  <c r="D1892" i="8" a="1"/>
  <c r="D1892" i="8" s="1"/>
  <c r="E1892" i="8" a="1"/>
  <c r="E1892" i="8"/>
  <c r="D1893" i="8" a="1"/>
  <c r="D1893" i="8" s="1"/>
  <c r="E1893" i="8" a="1"/>
  <c r="E1893" i="8"/>
  <c r="D1894" i="8" a="1"/>
  <c r="D1894" i="8"/>
  <c r="E1894" i="8" a="1"/>
  <c r="E1894" i="8" s="1"/>
  <c r="D1895" i="8" a="1"/>
  <c r="D1895" i="8" s="1"/>
  <c r="E1895" i="8" a="1"/>
  <c r="E1895" i="8"/>
  <c r="D1896" i="8" a="1"/>
  <c r="D1896" i="8" s="1"/>
  <c r="E1896" i="8" a="1"/>
  <c r="E1896" i="8" s="1"/>
  <c r="D1897" i="8" a="1"/>
  <c r="D1897" i="8"/>
  <c r="E1897" i="8" a="1"/>
  <c r="E1897" i="8" s="1"/>
  <c r="D1898" i="8" a="1"/>
  <c r="D1898" i="8" s="1"/>
  <c r="E1898" i="8" a="1"/>
  <c r="E1898" i="8" s="1"/>
  <c r="D1899" i="8" a="1"/>
  <c r="D1899" i="8" s="1"/>
  <c r="E1899" i="8" a="1"/>
  <c r="E1899" i="8" s="1"/>
  <c r="D1900" i="8" a="1"/>
  <c r="D1900" i="8" s="1"/>
  <c r="E1900" i="8" a="1"/>
  <c r="E1900" i="8" s="1"/>
  <c r="D1901" i="8" a="1"/>
  <c r="D1901" i="8" s="1"/>
  <c r="E1901" i="8" a="1"/>
  <c r="E1901" i="8" s="1"/>
  <c r="D1902" i="8" a="1"/>
  <c r="D1902" i="8" s="1"/>
  <c r="E1902" i="8" a="1"/>
  <c r="E1902" i="8" s="1"/>
  <c r="D1903" i="8" a="1"/>
  <c r="D1903" i="8" s="1"/>
  <c r="E1903" i="8" a="1"/>
  <c r="E1903" i="8" s="1"/>
  <c r="D1904" i="8" a="1"/>
  <c r="D1904" i="8" s="1"/>
  <c r="E1904" i="8" a="1"/>
  <c r="E1904" i="8" s="1"/>
  <c r="D1905" i="8" a="1"/>
  <c r="D1905" i="8" s="1"/>
  <c r="E1905" i="8" a="1"/>
  <c r="E1905" i="8" s="1"/>
  <c r="D1906" i="8" a="1"/>
  <c r="D1906" i="8"/>
  <c r="E1906" i="8" a="1"/>
  <c r="E1906" i="8" s="1"/>
  <c r="D1907" i="8" a="1"/>
  <c r="D1907" i="8" s="1"/>
  <c r="E1907" i="8" a="1"/>
  <c r="E1907" i="8" s="1"/>
  <c r="D1908" i="8" a="1"/>
  <c r="D1908" i="8" s="1"/>
  <c r="E1908" i="8" a="1"/>
  <c r="E1908" i="8" s="1"/>
  <c r="D1909" i="8" a="1"/>
  <c r="D1909" i="8" s="1"/>
  <c r="E1909" i="8" a="1"/>
  <c r="E1909" i="8" s="1"/>
  <c r="D1910" i="8" a="1"/>
  <c r="D1910" i="8" s="1"/>
  <c r="E1910" i="8" a="1"/>
  <c r="E1910" i="8"/>
  <c r="D1911" i="8" a="1"/>
  <c r="D1911" i="8" s="1"/>
  <c r="E1911" i="8" a="1"/>
  <c r="E1911" i="8" s="1"/>
  <c r="D1912" i="8" a="1"/>
  <c r="D1912" i="8"/>
  <c r="E1912" i="8" a="1"/>
  <c r="E1912" i="8" s="1"/>
  <c r="D1913" i="8" a="1"/>
  <c r="D1913" i="8" s="1"/>
  <c r="E1913" i="8" a="1"/>
  <c r="E1913" i="8" s="1"/>
  <c r="D1914" i="8" a="1"/>
  <c r="D1914" i="8"/>
  <c r="E1914" i="8" a="1"/>
  <c r="E1914" i="8"/>
  <c r="D1915" i="8" a="1"/>
  <c r="D1915" i="8" s="1"/>
  <c r="E1915" i="8" a="1"/>
  <c r="E1915" i="8" s="1"/>
  <c r="D1916" i="8" a="1"/>
  <c r="D1916" i="8" s="1"/>
  <c r="E1916" i="8" a="1"/>
  <c r="E1916" i="8"/>
  <c r="D1917" i="8" a="1"/>
  <c r="D1917" i="8" s="1"/>
  <c r="E1917" i="8" a="1"/>
  <c r="E1917" i="8"/>
  <c r="D1918" i="8" a="1"/>
  <c r="D1918" i="8" s="1"/>
  <c r="E1918" i="8" a="1"/>
  <c r="E1918" i="8" s="1"/>
  <c r="D1919" i="8" a="1"/>
  <c r="D1919" i="8" s="1"/>
  <c r="E1919" i="8" a="1"/>
  <c r="E1919" i="8" s="1"/>
  <c r="D1920" i="8" a="1"/>
  <c r="D1920" i="8"/>
  <c r="E1920" i="8" a="1"/>
  <c r="E1920" i="8" s="1"/>
  <c r="D1921" i="8" a="1"/>
  <c r="D1921" i="8" s="1"/>
  <c r="E1921" i="8" a="1"/>
  <c r="E1921" i="8" s="1"/>
  <c r="D1922" i="8" a="1"/>
  <c r="D1922" i="8"/>
  <c r="E1922" i="8" a="1"/>
  <c r="E1922" i="8" s="1"/>
  <c r="D1923" i="8" a="1"/>
  <c r="D1923" i="8"/>
  <c r="E1923" i="8" a="1"/>
  <c r="E1923" i="8" s="1"/>
  <c r="D1924" i="8" a="1"/>
  <c r="D1924" i="8" s="1"/>
  <c r="E1924" i="8" a="1"/>
  <c r="E1924" i="8" s="1"/>
  <c r="D1925" i="8" a="1"/>
  <c r="D1925" i="8" s="1"/>
  <c r="E1925" i="8" a="1"/>
  <c r="E1925" i="8" s="1"/>
  <c r="D1926" i="8" a="1"/>
  <c r="D1926" i="8" s="1"/>
  <c r="E1926" i="8" a="1"/>
  <c r="E1926" i="8" s="1"/>
  <c r="D1927" i="8" a="1"/>
  <c r="D1927" i="8" s="1"/>
  <c r="E1927" i="8" a="1"/>
  <c r="E1927" i="8" s="1"/>
  <c r="D1928" i="8" a="1"/>
  <c r="D1928" i="8" s="1"/>
  <c r="E1928" i="8" a="1"/>
  <c r="E1928" i="8" s="1"/>
  <c r="D1929" i="8" a="1"/>
  <c r="D1929" i="8"/>
  <c r="E1929" i="8" a="1"/>
  <c r="E1929" i="8" s="1"/>
  <c r="D1930" i="8" a="1"/>
  <c r="D1930" i="8" s="1"/>
  <c r="E1930" i="8" a="1"/>
  <c r="E1930" i="8" s="1"/>
  <c r="D1931" i="8" a="1"/>
  <c r="D1931" i="8" s="1"/>
  <c r="E1931" i="8" a="1"/>
  <c r="E1931" i="8" s="1"/>
  <c r="D1932" i="8" a="1"/>
  <c r="D1932" i="8" s="1"/>
  <c r="E1932" i="8" a="1"/>
  <c r="E1932" i="8" s="1"/>
  <c r="D1933" i="8" a="1"/>
  <c r="D1933" i="8"/>
  <c r="E1933" i="8" a="1"/>
  <c r="E1933" i="8" s="1"/>
  <c r="D1934" i="8" a="1"/>
  <c r="D1934" i="8" s="1"/>
  <c r="E1934" i="8" a="1"/>
  <c r="E1934" i="8" s="1"/>
  <c r="D1935" i="8" a="1"/>
  <c r="D1935" i="8"/>
  <c r="E1935" i="8" a="1"/>
  <c r="E1935" i="8" s="1"/>
  <c r="D1936" i="8" a="1"/>
  <c r="D1936" i="8" s="1"/>
  <c r="E1936" i="8" a="1"/>
  <c r="E1936" i="8" s="1"/>
  <c r="D1937" i="8" a="1"/>
  <c r="D1937" i="8" s="1"/>
  <c r="E1937" i="8" a="1"/>
  <c r="E1937" i="8" s="1"/>
  <c r="D1938" i="8" a="1"/>
  <c r="D1938" i="8" s="1"/>
  <c r="E1938" i="8" a="1"/>
  <c r="E1938" i="8" s="1"/>
  <c r="D1939" i="8" a="1"/>
  <c r="D1939" i="8" s="1"/>
  <c r="E1939" i="8" a="1"/>
  <c r="E1939" i="8" s="1"/>
  <c r="D1940" i="8" a="1"/>
  <c r="D1940" i="8"/>
  <c r="E1940" i="8" a="1"/>
  <c r="E1940" i="8" s="1"/>
  <c r="D1941" i="8" a="1"/>
  <c r="D1941" i="8" s="1"/>
  <c r="E1941" i="8" a="1"/>
  <c r="E1941" i="8" s="1"/>
  <c r="D1942" i="8" a="1"/>
  <c r="D1942" i="8" s="1"/>
  <c r="E1942" i="8" a="1"/>
  <c r="E1942" i="8" s="1"/>
  <c r="D1943" i="8" a="1"/>
  <c r="D1943" i="8" s="1"/>
  <c r="E1943" i="8" a="1"/>
  <c r="E1943" i="8" s="1"/>
  <c r="D1944" i="8" a="1"/>
  <c r="D1944" i="8"/>
  <c r="E1944" i="8" a="1"/>
  <c r="E1944" i="8" s="1"/>
  <c r="D1945" i="8" a="1"/>
  <c r="D1945" i="8"/>
  <c r="E1945" i="8" a="1"/>
  <c r="E1945" i="8"/>
  <c r="D1946" i="8" a="1"/>
  <c r="D1946" i="8" s="1"/>
  <c r="E1946" i="8" a="1"/>
  <c r="E1946" i="8" s="1"/>
  <c r="D1947" i="8" a="1"/>
  <c r="D1947" i="8" s="1"/>
  <c r="E1947" i="8" a="1"/>
  <c r="E1947" i="8"/>
  <c r="D1948" i="8" a="1"/>
  <c r="D1948" i="8" s="1"/>
  <c r="E1948" i="8" a="1"/>
  <c r="E1948" i="8" s="1"/>
  <c r="D1949" i="8" a="1"/>
  <c r="D1949" i="8" s="1"/>
  <c r="E1949" i="8" a="1"/>
  <c r="E1949" i="8"/>
  <c r="D1950" i="8" a="1"/>
  <c r="D1950" i="8" s="1"/>
  <c r="E1950" i="8" a="1"/>
  <c r="E1950" i="8"/>
  <c r="D1951" i="8" a="1"/>
  <c r="D1951" i="8" s="1"/>
  <c r="E1951" i="8" a="1"/>
  <c r="E1951" i="8" s="1"/>
  <c r="D1952" i="8" a="1"/>
  <c r="D1952" i="8" s="1"/>
  <c r="E1952" i="8" a="1"/>
  <c r="E1952" i="8" s="1"/>
  <c r="D1953" i="8" a="1"/>
  <c r="D1953" i="8"/>
  <c r="E1953" i="8" a="1"/>
  <c r="E1953" i="8" s="1"/>
  <c r="D1954" i="8" a="1"/>
  <c r="D1954" i="8" s="1"/>
  <c r="E1954" i="8" a="1"/>
  <c r="E1954" i="8" s="1"/>
  <c r="D1955" i="8" a="1"/>
  <c r="D1955" i="8" s="1"/>
  <c r="E1955" i="8" a="1"/>
  <c r="E1955" i="8" s="1"/>
  <c r="D1956" i="8" a="1"/>
  <c r="D1956" i="8" s="1"/>
  <c r="E1956" i="8" a="1"/>
  <c r="E1956" i="8" s="1"/>
  <c r="D1957" i="8" a="1"/>
  <c r="D1957" i="8" s="1"/>
  <c r="E1957" i="8" a="1"/>
  <c r="E1957" i="8" s="1"/>
  <c r="D1958" i="8" a="1"/>
  <c r="D1958" i="8" s="1"/>
  <c r="E1958" i="8" a="1"/>
  <c r="E1958" i="8" s="1"/>
  <c r="D1959" i="8" a="1"/>
  <c r="D1959" i="8" s="1"/>
  <c r="E1959" i="8" a="1"/>
  <c r="E1959" i="8" s="1"/>
  <c r="D1960" i="8" a="1"/>
  <c r="D1960" i="8" s="1"/>
  <c r="E1960" i="8" a="1"/>
  <c r="E1960" i="8" s="1"/>
  <c r="D1961" i="8" a="1"/>
  <c r="D1961" i="8" s="1"/>
  <c r="E1961" i="8" a="1"/>
  <c r="E1961" i="8" s="1"/>
  <c r="D1962" i="8" a="1"/>
  <c r="D1962" i="8" s="1"/>
  <c r="E1962" i="8" a="1"/>
  <c r="E1962" i="8"/>
  <c r="D1963" i="8" a="1"/>
  <c r="D1963" i="8" s="1"/>
  <c r="E1963" i="8" a="1"/>
  <c r="E1963" i="8" s="1"/>
  <c r="D1964" i="8" a="1"/>
  <c r="D1964" i="8" s="1"/>
  <c r="E1964" i="8" a="1"/>
  <c r="E1964" i="8" s="1"/>
  <c r="D1965" i="8" a="1"/>
  <c r="D1965" i="8" s="1"/>
  <c r="E1965" i="8" a="1"/>
  <c r="E1965" i="8" s="1"/>
  <c r="D1966" i="8" a="1"/>
  <c r="D1966" i="8" s="1"/>
  <c r="E1966" i="8" a="1"/>
  <c r="E1966" i="8" s="1"/>
  <c r="D1967" i="8" a="1"/>
  <c r="D1967" i="8" s="1"/>
  <c r="E1967" i="8" a="1"/>
  <c r="E1967" i="8"/>
  <c r="D1968" i="8" a="1"/>
  <c r="D1968" i="8"/>
  <c r="E1968" i="8" a="1"/>
  <c r="E1968" i="8" s="1"/>
  <c r="D1969" i="8" a="1"/>
  <c r="D1969" i="8" s="1"/>
  <c r="E1969" i="8" a="1"/>
  <c r="E1969" i="8" s="1"/>
  <c r="D1970" i="8" a="1"/>
  <c r="D1970" i="8" s="1"/>
  <c r="E1970" i="8" a="1"/>
  <c r="E1970" i="8" s="1"/>
  <c r="D1971" i="8" a="1"/>
  <c r="D1971" i="8" s="1"/>
  <c r="E1971" i="8" a="1"/>
  <c r="E1971" i="8" s="1"/>
  <c r="D1972" i="8" a="1"/>
  <c r="D1972" i="8" s="1"/>
  <c r="E1972" i="8" a="1"/>
  <c r="E1972" i="8" s="1"/>
  <c r="D1973" i="8" a="1"/>
  <c r="D1973" i="8" s="1"/>
  <c r="E1973" i="8" a="1"/>
  <c r="E1973" i="8"/>
  <c r="D1974" i="8" a="1"/>
  <c r="D1974" i="8" s="1"/>
  <c r="E1974" i="8" a="1"/>
  <c r="E1974" i="8" s="1"/>
  <c r="D1975" i="8" a="1"/>
  <c r="D1975" i="8" s="1"/>
  <c r="E1975" i="8" a="1"/>
  <c r="E1975" i="8" s="1"/>
  <c r="D1976" i="8" a="1"/>
  <c r="D1976" i="8" s="1"/>
  <c r="E1976" i="8" a="1"/>
  <c r="E1976" i="8" s="1"/>
  <c r="D1977" i="8" a="1"/>
  <c r="D1977" i="8" s="1"/>
  <c r="E1977" i="8" a="1"/>
  <c r="E1977" i="8" s="1"/>
  <c r="D1978" i="8" a="1"/>
  <c r="D1978" i="8" s="1"/>
  <c r="E1978" i="8" a="1"/>
  <c r="E1978" i="8"/>
  <c r="D1979" i="8" a="1"/>
  <c r="D1979" i="8"/>
  <c r="E1979" i="8" a="1"/>
  <c r="E1979" i="8" s="1"/>
  <c r="D1980" i="8" a="1"/>
  <c r="D1980" i="8" s="1"/>
  <c r="E1980" i="8" a="1"/>
  <c r="E1980" i="8" s="1"/>
  <c r="D1981" i="8" a="1"/>
  <c r="D1981" i="8" s="1"/>
  <c r="E1981" i="8" a="1"/>
  <c r="E1981" i="8" s="1"/>
  <c r="D1982" i="8" a="1"/>
  <c r="D1982" i="8" s="1"/>
  <c r="E1982" i="8" a="1"/>
  <c r="E1982" i="8" s="1"/>
  <c r="D1983" i="8" a="1"/>
  <c r="D1983" i="8" s="1"/>
  <c r="E1983" i="8" a="1"/>
  <c r="E1983" i="8" s="1"/>
  <c r="D1984" i="8" a="1"/>
  <c r="D1984" i="8" s="1"/>
  <c r="E1984" i="8" a="1"/>
  <c r="E1984" i="8"/>
  <c r="D1985" i="8" a="1"/>
  <c r="D1985" i="8" s="1"/>
  <c r="E1985" i="8" a="1"/>
  <c r="E1985" i="8" s="1"/>
  <c r="D1986" i="8" a="1"/>
  <c r="D1986" i="8" s="1"/>
  <c r="E1986" i="8" a="1"/>
  <c r="E1986" i="8" s="1"/>
  <c r="D1987" i="8" a="1"/>
  <c r="D1987" i="8" s="1"/>
  <c r="E1987" i="8" a="1"/>
  <c r="E1987" i="8" s="1"/>
  <c r="D1988" i="8" a="1"/>
  <c r="D1988" i="8" s="1"/>
  <c r="E1988" i="8" a="1"/>
  <c r="E1988" i="8" s="1"/>
  <c r="D1989" i="8" a="1"/>
  <c r="D1989" i="8" s="1"/>
  <c r="E1989" i="8" a="1"/>
  <c r="E1989" i="8" s="1"/>
  <c r="D1990" i="8" a="1"/>
  <c r="D1990" i="8"/>
  <c r="E1990" i="8" a="1"/>
  <c r="E1990" i="8" s="1"/>
  <c r="D1991" i="8" a="1"/>
  <c r="D1991" i="8"/>
  <c r="E1991" i="8" a="1"/>
  <c r="E1991" i="8" s="1"/>
  <c r="D1992" i="8" a="1"/>
  <c r="D1992" i="8" s="1"/>
  <c r="E1992" i="8" a="1"/>
  <c r="E1992" i="8" s="1"/>
  <c r="D1993" i="8" a="1"/>
  <c r="D1993" i="8"/>
  <c r="E1993" i="8" a="1"/>
  <c r="E1993" i="8"/>
  <c r="D1994" i="8" a="1"/>
  <c r="D1994" i="8" s="1"/>
  <c r="E1994" i="8" a="1"/>
  <c r="E1994" i="8"/>
  <c r="D1995" i="8" a="1"/>
  <c r="D1995" i="8" s="1"/>
  <c r="E1995" i="8" a="1"/>
  <c r="E1995" i="8" s="1"/>
  <c r="D1996" i="8" a="1"/>
  <c r="D1996" i="8" s="1"/>
  <c r="E1996" i="8" a="1"/>
  <c r="E1996" i="8" s="1"/>
  <c r="D1997" i="8" a="1"/>
  <c r="D1997" i="8"/>
  <c r="E1997" i="8" a="1"/>
  <c r="E1997" i="8" s="1"/>
  <c r="D1998" i="8" a="1"/>
  <c r="D1998" i="8" s="1"/>
  <c r="E1998" i="8" a="1"/>
  <c r="E1998" i="8" s="1"/>
  <c r="D1999" i="8" a="1"/>
  <c r="D1999" i="8"/>
  <c r="E1999" i="8" a="1"/>
  <c r="E1999" i="8" s="1"/>
  <c r="D2000" i="8" a="1"/>
  <c r="D2000" i="8"/>
  <c r="E2000" i="8" a="1"/>
  <c r="E2000" i="8"/>
  <c r="D2001" i="8" a="1"/>
  <c r="D2001" i="8" s="1"/>
  <c r="E2001" i="8" a="1"/>
  <c r="E2001" i="8" s="1"/>
  <c r="D2002" i="8" a="1"/>
  <c r="D2002" i="8" s="1"/>
  <c r="E2002" i="8" a="1"/>
  <c r="E2002" i="8" s="1"/>
  <c r="D2003" i="8" a="1"/>
  <c r="D2003" i="8" s="1"/>
  <c r="E2003" i="8" a="1"/>
  <c r="E2003" i="8" s="1"/>
  <c r="D2004" i="8" a="1"/>
  <c r="D2004" i="8" s="1"/>
  <c r="E2004" i="8" a="1"/>
  <c r="E2004" i="8" s="1"/>
  <c r="D2005" i="8" a="1"/>
  <c r="D2005" i="8" s="1"/>
  <c r="E2005" i="8" a="1"/>
  <c r="E2005" i="8" s="1"/>
  <c r="D2006" i="8" a="1"/>
  <c r="D2006" i="8"/>
  <c r="E2006" i="8" a="1"/>
  <c r="E2006" i="8" s="1"/>
  <c r="D2007" i="8" a="1"/>
  <c r="D2007" i="8" s="1"/>
  <c r="E2007" i="8" a="1"/>
  <c r="E2007" i="8" s="1"/>
  <c r="D2008" i="8" a="1"/>
  <c r="D2008" i="8"/>
  <c r="E2008" i="8" a="1"/>
  <c r="E2008" i="8" s="1"/>
  <c r="D2009" i="8" a="1"/>
  <c r="D2009" i="8" s="1"/>
  <c r="E2009" i="8" a="1"/>
  <c r="E2009" i="8" s="1"/>
  <c r="D2010" i="8" a="1"/>
  <c r="D2010" i="8"/>
  <c r="E2010" i="8" a="1"/>
  <c r="E2010" i="8" s="1"/>
  <c r="D2011" i="8" a="1"/>
  <c r="D2011" i="8" s="1"/>
  <c r="E2011" i="8" a="1"/>
  <c r="E2011" i="8"/>
  <c r="D2012" i="8" a="1"/>
  <c r="D2012" i="8" s="1"/>
  <c r="E2012" i="8" a="1"/>
  <c r="E2012" i="8" s="1"/>
  <c r="D2013" i="8" a="1"/>
  <c r="D2013" i="8" s="1"/>
  <c r="E2013" i="8" a="1"/>
  <c r="E2013" i="8"/>
  <c r="D2014" i="8" a="1"/>
  <c r="D2014" i="8" s="1"/>
  <c r="E2014" i="8" a="1"/>
  <c r="E2014" i="8" s="1"/>
  <c r="D2015" i="8" a="1"/>
  <c r="D2015" i="8" s="1"/>
  <c r="E2015" i="8" a="1"/>
  <c r="E2015" i="8"/>
  <c r="D2016" i="8" a="1"/>
  <c r="D2016" i="8" s="1"/>
  <c r="E2016" i="8" a="1"/>
  <c r="E2016" i="8" s="1"/>
  <c r="D2017" i="8" a="1"/>
  <c r="D2017" i="8"/>
  <c r="E2017" i="8" a="1"/>
  <c r="E2017" i="8"/>
  <c r="D2018" i="8" a="1"/>
  <c r="D2018" i="8" s="1"/>
  <c r="E2018" i="8" a="1"/>
  <c r="E2018" i="8"/>
  <c r="D2019" i="8" a="1"/>
  <c r="D2019" i="8" s="1"/>
  <c r="E2019" i="8" a="1"/>
  <c r="E2019" i="8" s="1"/>
  <c r="D2020" i="8" a="1"/>
  <c r="D2020" i="8" s="1"/>
  <c r="E2020" i="8" a="1"/>
  <c r="E2020" i="8"/>
  <c r="D2021" i="8" a="1"/>
  <c r="D2021" i="8" s="1"/>
  <c r="E2021" i="8" a="1"/>
  <c r="E2021" i="8" s="1"/>
  <c r="D2022" i="8" a="1"/>
  <c r="D2022" i="8"/>
  <c r="E2022" i="8" a="1"/>
  <c r="E2022" i="8" s="1"/>
  <c r="D2023" i="8" a="1"/>
  <c r="D2023" i="8" s="1"/>
  <c r="E2023" i="8" a="1"/>
  <c r="E2023" i="8" s="1"/>
  <c r="D2024" i="8" a="1"/>
  <c r="D2024" i="8" s="1"/>
  <c r="E2024" i="8" a="1"/>
  <c r="E2024" i="8" s="1"/>
  <c r="D2025" i="8" a="1"/>
  <c r="D2025" i="8" s="1"/>
  <c r="E2025" i="8" a="1"/>
  <c r="E2025" i="8" s="1"/>
  <c r="D2026" i="8" a="1"/>
  <c r="D2026" i="8"/>
  <c r="E2026" i="8" a="1"/>
  <c r="E2026" i="8"/>
  <c r="D2027" i="8" a="1"/>
  <c r="D2027" i="8" s="1"/>
  <c r="E2027" i="8" a="1"/>
  <c r="E2027" i="8"/>
  <c r="D2028" i="8" a="1"/>
  <c r="D2028" i="8" s="1"/>
  <c r="E2028" i="8" a="1"/>
  <c r="E2028" i="8" s="1"/>
  <c r="D2029" i="8" a="1"/>
  <c r="D2029" i="8" s="1"/>
  <c r="E2029" i="8" a="1"/>
  <c r="E2029" i="8" s="1"/>
  <c r="D2030" i="8" a="1"/>
  <c r="D2030" i="8"/>
  <c r="E2030" i="8" a="1"/>
  <c r="E2030" i="8" s="1"/>
  <c r="D2031" i="8" a="1"/>
  <c r="D2031" i="8" s="1"/>
  <c r="E2031" i="8" a="1"/>
  <c r="E2031" i="8" s="1"/>
  <c r="D2032" i="8" a="1"/>
  <c r="D2032" i="8" s="1"/>
  <c r="E2032" i="8" a="1"/>
  <c r="E2032" i="8" s="1"/>
  <c r="D2033" i="8" a="1"/>
  <c r="D2033" i="8"/>
  <c r="E2033" i="8" a="1"/>
  <c r="E2033" i="8"/>
  <c r="D2034" i="8" a="1"/>
  <c r="D2034" i="8" s="1"/>
  <c r="E2034" i="8" a="1"/>
  <c r="E2034" i="8" s="1"/>
  <c r="D2035" i="8" a="1"/>
  <c r="D2035" i="8" s="1"/>
  <c r="E2035" i="8" a="1"/>
  <c r="E2035" i="8"/>
  <c r="D2036" i="8" a="1"/>
  <c r="D2036" i="8" s="1"/>
  <c r="E2036" i="8" a="1"/>
  <c r="E2036" i="8" s="1"/>
  <c r="D2037" i="8" a="1"/>
  <c r="D2037" i="8" s="1"/>
  <c r="E2037" i="8" a="1"/>
  <c r="E2037" i="8"/>
  <c r="D2038" i="8" a="1"/>
  <c r="D2038" i="8" s="1"/>
  <c r="E2038" i="8" a="1"/>
  <c r="E2038" i="8"/>
  <c r="D2039" i="8" a="1"/>
  <c r="D2039" i="8" s="1"/>
  <c r="E2039" i="8" a="1"/>
  <c r="E2039" i="8" s="1"/>
  <c r="D2040" i="8" a="1"/>
  <c r="D2040" i="8" s="1"/>
  <c r="E2040" i="8" a="1"/>
  <c r="E2040" i="8" s="1"/>
  <c r="D2041" i="8" a="1"/>
  <c r="D2041" i="8"/>
  <c r="E2041" i="8" a="1"/>
  <c r="E2041" i="8" s="1"/>
  <c r="D2042" i="8" a="1"/>
  <c r="D2042" i="8" s="1"/>
  <c r="E2042" i="8" a="1"/>
  <c r="E2042" i="8" s="1"/>
  <c r="D2043" i="8" a="1"/>
  <c r="D2043" i="8" s="1"/>
  <c r="E2043" i="8" a="1"/>
  <c r="E2043" i="8" s="1"/>
  <c r="D2044" i="8" a="1"/>
  <c r="D2044" i="8"/>
  <c r="E2044" i="8" a="1"/>
  <c r="E2044" i="8"/>
  <c r="D2045" i="8" a="1"/>
  <c r="D2045" i="8"/>
  <c r="E2045" i="8" a="1"/>
  <c r="E2045" i="8" s="1"/>
  <c r="D2046" i="8" a="1"/>
  <c r="D2046" i="8" s="1"/>
  <c r="E2046" i="8" a="1"/>
  <c r="E2046" i="8" s="1"/>
  <c r="D2047" i="8" a="1"/>
  <c r="D2047" i="8" s="1"/>
  <c r="E2047" i="8" a="1"/>
  <c r="E2047" i="8" s="1"/>
  <c r="D2048" i="8" a="1"/>
  <c r="D2048" i="8" s="1"/>
  <c r="E2048" i="8" a="1"/>
  <c r="E2048" i="8"/>
  <c r="D2049" i="8" a="1"/>
  <c r="D2049" i="8" s="1"/>
  <c r="E2049" i="8" a="1"/>
  <c r="E2049" i="8"/>
  <c r="D2050" i="8" a="1"/>
  <c r="D2050" i="8"/>
  <c r="E2050" i="8" a="1"/>
  <c r="E2050" i="8" s="1"/>
  <c r="D2051" i="8" a="1"/>
  <c r="D2051" i="8" s="1"/>
  <c r="E2051" i="8" a="1"/>
  <c r="E2051" i="8" s="1"/>
  <c r="D2052" i="8" a="1"/>
  <c r="D2052" i="8" s="1"/>
  <c r="E2052" i="8" a="1"/>
  <c r="E2052" i="8" s="1"/>
  <c r="D2053" i="8" a="1"/>
  <c r="D2053" i="8" s="1"/>
  <c r="E2053" i="8" a="1"/>
  <c r="E2053" i="8" s="1"/>
  <c r="D2054" i="8" a="1"/>
  <c r="D2054" i="8" s="1"/>
  <c r="E2054" i="8" a="1"/>
  <c r="E2054" i="8" s="1"/>
  <c r="D2055" i="8" a="1"/>
  <c r="D2055" i="8" s="1"/>
  <c r="E2055" i="8" a="1"/>
  <c r="E2055" i="8" s="1"/>
  <c r="D2056" i="8" a="1"/>
  <c r="D2056" i="8"/>
  <c r="E2056" i="8" a="1"/>
  <c r="E2056" i="8" s="1"/>
  <c r="D2057" i="8" a="1"/>
  <c r="D2057" i="8" s="1"/>
  <c r="E2057" i="8" a="1"/>
  <c r="E2057" i="8" s="1"/>
  <c r="D2058" i="8" a="1"/>
  <c r="D2058" i="8" s="1"/>
  <c r="E2058" i="8" a="1"/>
  <c r="E2058" i="8" s="1"/>
  <c r="D2059" i="8" a="1"/>
  <c r="D2059" i="8"/>
  <c r="E2059" i="8" a="1"/>
  <c r="E2059" i="8"/>
  <c r="D2060" i="8" a="1"/>
  <c r="D2060" i="8" s="1"/>
  <c r="E2060" i="8" a="1"/>
  <c r="E2060" i="8"/>
  <c r="D2061" i="8" a="1"/>
  <c r="D2061" i="8" s="1"/>
  <c r="E2061" i="8" a="1"/>
  <c r="E2061" i="8"/>
  <c r="D2062" i="8" a="1"/>
  <c r="D2062" i="8" s="1"/>
  <c r="E2062" i="8" a="1"/>
  <c r="E2062" i="8" s="1"/>
  <c r="D2063" i="8" a="1"/>
  <c r="D2063" i="8"/>
  <c r="E2063" i="8" a="1"/>
  <c r="E2063" i="8" s="1"/>
  <c r="D2064" i="8" a="1"/>
  <c r="D2064" i="8" s="1"/>
  <c r="E2064" i="8" a="1"/>
  <c r="E2064" i="8" s="1"/>
  <c r="D2065" i="8" a="1"/>
  <c r="D2065" i="8"/>
  <c r="E2065" i="8" a="1"/>
  <c r="E2065" i="8" s="1"/>
  <c r="D2066" i="8" a="1"/>
  <c r="D2066" i="8"/>
  <c r="E2066" i="8" a="1"/>
  <c r="E2066" i="8"/>
  <c r="D2067" i="8" a="1"/>
  <c r="D2067" i="8" s="1"/>
  <c r="E2067" i="8" a="1"/>
  <c r="E2067" i="8" s="1"/>
  <c r="D2068" i="8" a="1"/>
  <c r="D2068" i="8" s="1"/>
  <c r="E2068" i="8" a="1"/>
  <c r="E2068" i="8"/>
  <c r="D2069" i="8" a="1"/>
  <c r="D2069" i="8" s="1"/>
  <c r="E2069" i="8" a="1"/>
  <c r="E2069" i="8" s="1"/>
  <c r="D2070" i="8" a="1"/>
  <c r="D2070" i="8" s="1"/>
  <c r="E2070" i="8" a="1"/>
  <c r="E2070" i="8"/>
  <c r="D2071" i="8" a="1"/>
  <c r="D2071" i="8" s="1"/>
  <c r="E2071" i="8" a="1"/>
  <c r="E2071" i="8"/>
  <c r="D2072" i="8" a="1"/>
  <c r="D2072" i="8"/>
  <c r="E2072" i="8" a="1"/>
  <c r="E2072" i="8" s="1"/>
  <c r="D2073" i="8" a="1"/>
  <c r="D2073" i="8" s="1"/>
  <c r="E2073" i="8" a="1"/>
  <c r="E2073" i="8" s="1"/>
  <c r="D2074" i="8" a="1"/>
  <c r="D2074" i="8"/>
  <c r="E2074" i="8" a="1"/>
  <c r="E2074" i="8" s="1"/>
  <c r="D2075" i="8" a="1"/>
  <c r="D2075" i="8" s="1"/>
  <c r="E2075" i="8" a="1"/>
  <c r="E2075" i="8" s="1"/>
  <c r="D2076" i="8" a="1"/>
  <c r="D2076" i="8"/>
  <c r="E2076" i="8" a="1"/>
  <c r="E2076" i="8" s="1"/>
  <c r="D2077" i="8" a="1"/>
  <c r="D2077" i="8"/>
  <c r="E2077" i="8" a="1"/>
  <c r="E2077" i="8"/>
  <c r="D2078" i="8" a="1"/>
  <c r="D2078" i="8" s="1"/>
  <c r="E2078" i="8" a="1"/>
  <c r="E2078" i="8" s="1"/>
  <c r="D2079" i="8" a="1"/>
  <c r="D2079" i="8" s="1"/>
  <c r="E2079" i="8" a="1"/>
  <c r="E2079" i="8" s="1"/>
  <c r="D2080" i="8" a="1"/>
  <c r="D2080" i="8" s="1"/>
  <c r="E2080" i="8" a="1"/>
  <c r="E2080" i="8" s="1"/>
  <c r="D2081" i="8" a="1"/>
  <c r="D2081" i="8"/>
  <c r="E2081" i="8" a="1"/>
  <c r="E2081" i="8" s="1"/>
  <c r="D2082" i="8" a="1"/>
  <c r="D2082" i="8" s="1"/>
  <c r="E2082" i="8" a="1"/>
  <c r="E2082" i="8" s="1"/>
  <c r="D2083" i="8" a="1"/>
  <c r="D2083" i="8"/>
  <c r="E2083" i="8" a="1"/>
  <c r="E2083" i="8"/>
  <c r="D2084" i="8" a="1"/>
  <c r="D2084" i="8" s="1"/>
  <c r="E2084" i="8" a="1"/>
  <c r="E2084" i="8" s="1"/>
  <c r="D2085" i="8" a="1"/>
  <c r="D2085" i="8" s="1"/>
  <c r="E2085" i="8" a="1"/>
  <c r="E2085" i="8" s="1"/>
  <c r="D2086" i="8" a="1"/>
  <c r="D2086" i="8" s="1"/>
  <c r="E2086" i="8" a="1"/>
  <c r="E2086" i="8" s="1"/>
  <c r="D2087" i="8" a="1"/>
  <c r="D2087" i="8"/>
  <c r="E2087" i="8" a="1"/>
  <c r="E2087" i="8" s="1"/>
  <c r="D2088" i="8" a="1"/>
  <c r="D2088" i="8" s="1"/>
  <c r="E2088" i="8" a="1"/>
  <c r="E2088" i="8"/>
  <c r="D2089" i="8" a="1"/>
  <c r="D2089" i="8" s="1"/>
  <c r="E2089" i="8" a="1"/>
  <c r="E2089" i="8" s="1"/>
  <c r="D2090" i="8" a="1"/>
  <c r="D2090" i="8" s="1"/>
  <c r="E2090" i="8" a="1"/>
  <c r="E2090" i="8" s="1"/>
  <c r="D2091" i="8" a="1"/>
  <c r="D2091" i="8" s="1"/>
  <c r="E2091" i="8" a="1"/>
  <c r="E2091" i="8" s="1"/>
  <c r="D2092" i="8" a="1"/>
  <c r="D2092" i="8"/>
  <c r="E2092" i="8" a="1"/>
  <c r="E2092" i="8"/>
  <c r="D2093" i="8" a="1"/>
  <c r="D2093" i="8" s="1"/>
  <c r="E2093" i="8" a="1"/>
  <c r="E2093" i="8" s="1"/>
  <c r="D2094" i="8" a="1"/>
  <c r="D2094" i="8"/>
  <c r="E2094" i="8" a="1"/>
  <c r="E2094" i="8"/>
  <c r="D2095" i="8" a="1"/>
  <c r="D2095" i="8" s="1"/>
  <c r="E2095" i="8" a="1"/>
  <c r="E2095" i="8" s="1"/>
  <c r="D2096" i="8" a="1"/>
  <c r="D2096" i="8"/>
  <c r="E2096" i="8" a="1"/>
  <c r="E2096" i="8" s="1"/>
  <c r="D2097" i="8" a="1"/>
  <c r="D2097" i="8" s="1"/>
  <c r="E2097" i="8" a="1"/>
  <c r="E2097" i="8" s="1"/>
  <c r="D2098" i="8" a="1"/>
  <c r="D2098" i="8"/>
  <c r="E2098" i="8" a="1"/>
  <c r="E2098" i="8" s="1"/>
  <c r="D2099" i="8" a="1"/>
  <c r="D2099" i="8" s="1"/>
  <c r="E2099" i="8" a="1"/>
  <c r="E2099" i="8"/>
  <c r="D2100" i="8" a="1"/>
  <c r="D2100" i="8"/>
  <c r="E2100" i="8" a="1"/>
  <c r="E2100" i="8" s="1"/>
  <c r="D2101" i="8" a="1"/>
  <c r="D2101" i="8" s="1"/>
  <c r="E2101" i="8" a="1"/>
  <c r="E2101" i="8" s="1"/>
  <c r="D2102" i="8" a="1"/>
  <c r="D2102" i="8" s="1"/>
  <c r="E2102" i="8" a="1"/>
  <c r="E2102" i="8" s="1"/>
  <c r="D2103" i="8" a="1"/>
  <c r="D2103" i="8" s="1"/>
  <c r="E2103" i="8" a="1"/>
  <c r="E2103" i="8"/>
  <c r="D2104" i="8" a="1"/>
  <c r="D2104" i="8" s="1"/>
  <c r="E2104" i="8" a="1"/>
  <c r="E2104" i="8" s="1"/>
  <c r="D2105" i="8" a="1"/>
  <c r="D2105" i="8" s="1"/>
  <c r="E2105" i="8" a="1"/>
  <c r="E2105" i="8"/>
  <c r="D2106" i="8" a="1"/>
  <c r="D2106" i="8" s="1"/>
  <c r="E2106" i="8" a="1"/>
  <c r="E2106" i="8" s="1"/>
  <c r="D2107" i="8" a="1"/>
  <c r="D2107" i="8" s="1"/>
  <c r="E2107" i="8" a="1"/>
  <c r="E2107" i="8" s="1"/>
  <c r="D2108" i="8" a="1"/>
  <c r="D2108" i="8" s="1"/>
  <c r="E2108" i="8" a="1"/>
  <c r="E2108" i="8" s="1"/>
  <c r="D2109" i="8" a="1"/>
  <c r="D2109" i="8"/>
  <c r="E2109" i="8" a="1"/>
  <c r="E2109" i="8" s="1"/>
  <c r="D2110" i="8" a="1"/>
  <c r="D2110" i="8" s="1"/>
  <c r="E2110" i="8" a="1"/>
  <c r="E2110" i="8"/>
  <c r="D2111" i="8" a="1"/>
  <c r="D2111" i="8"/>
  <c r="E2111" i="8" a="1"/>
  <c r="E2111" i="8" s="1"/>
  <c r="D2112" i="8" a="1"/>
  <c r="D2112" i="8"/>
  <c r="E2112" i="8" a="1"/>
  <c r="E2112" i="8" s="1"/>
  <c r="D2113" i="8" a="1"/>
  <c r="D2113" i="8" s="1"/>
  <c r="E2113" i="8" a="1"/>
  <c r="E2113" i="8" s="1"/>
  <c r="D2114" i="8" a="1"/>
  <c r="D2114" i="8"/>
  <c r="E2114" i="8" a="1"/>
  <c r="E2114" i="8" s="1"/>
  <c r="D2115" i="8" a="1"/>
  <c r="D2115" i="8" s="1"/>
  <c r="E2115" i="8" a="1"/>
  <c r="E2115" i="8" s="1"/>
  <c r="D2116" i="8" a="1"/>
  <c r="D2116" i="8" s="1"/>
  <c r="E2116" i="8" a="1"/>
  <c r="E2116" i="8"/>
  <c r="D2117" i="8" a="1"/>
  <c r="D2117" i="8" s="1"/>
  <c r="E2117" i="8" a="1"/>
  <c r="E2117" i="8" s="1"/>
  <c r="D2118" i="8" a="1"/>
  <c r="D2118" i="8" s="1"/>
  <c r="E2118" i="8" a="1"/>
  <c r="E2118" i="8" s="1"/>
  <c r="D2119" i="8" a="1"/>
  <c r="D2119" i="8" s="1"/>
  <c r="E2119" i="8" a="1"/>
  <c r="E2119" i="8" s="1"/>
  <c r="D2120" i="8" a="1"/>
  <c r="D2120" i="8"/>
  <c r="E2120" i="8" a="1"/>
  <c r="E2120" i="8" s="1"/>
  <c r="D2121" i="8" a="1"/>
  <c r="D2121" i="8" s="1"/>
  <c r="E2121" i="8" a="1"/>
  <c r="E2121" i="8"/>
  <c r="D2122" i="8" a="1"/>
  <c r="D2122" i="8" s="1"/>
  <c r="E2122" i="8" a="1"/>
  <c r="E2122" i="8" s="1"/>
  <c r="D2123" i="8" a="1"/>
  <c r="D2123" i="8"/>
  <c r="E2123" i="8" a="1"/>
  <c r="E2123" i="8" s="1"/>
  <c r="D2124" i="8" a="1"/>
  <c r="D2124" i="8" s="1"/>
  <c r="E2124" i="8" a="1"/>
  <c r="E2124" i="8" s="1"/>
  <c r="D2125" i="8" a="1"/>
  <c r="D2125" i="8"/>
  <c r="E2125" i="8" a="1"/>
  <c r="E2125" i="8" s="1"/>
  <c r="D2126" i="8" a="1"/>
  <c r="D2126" i="8" s="1"/>
  <c r="E2126" i="8" a="1"/>
  <c r="E2126" i="8" s="1"/>
  <c r="D2127" i="8" a="1"/>
  <c r="D2127" i="8"/>
  <c r="E2127" i="8" a="1"/>
  <c r="E2127" i="8"/>
  <c r="D2128" i="8" a="1"/>
  <c r="D2128" i="8" s="1"/>
  <c r="E2128" i="8" a="1"/>
  <c r="E2128" i="8" s="1"/>
  <c r="D2129" i="8" a="1"/>
  <c r="D2129" i="8" s="1"/>
  <c r="E2129" i="8" a="1"/>
  <c r="E2129" i="8" s="1"/>
  <c r="D2130" i="8" a="1"/>
  <c r="D2130" i="8" s="1"/>
  <c r="E2130" i="8" a="1"/>
  <c r="E2130" i="8" s="1"/>
  <c r="D2131" i="8" a="1"/>
  <c r="D2131" i="8" s="1"/>
  <c r="E2131" i="8" a="1"/>
  <c r="E2131" i="8"/>
  <c r="D2132" i="8" a="1"/>
  <c r="D2132" i="8"/>
  <c r="E2132" i="8" a="1"/>
  <c r="E2132" i="8"/>
  <c r="D2133" i="8" a="1"/>
  <c r="D2133" i="8" s="1"/>
  <c r="E2133" i="8" a="1"/>
  <c r="E2133" i="8" s="1"/>
  <c r="D2134" i="8" a="1"/>
  <c r="D2134" i="8" s="1"/>
  <c r="E2134" i="8" a="1"/>
  <c r="E2134" i="8" s="1"/>
  <c r="D2135" i="8" a="1"/>
  <c r="D2135" i="8" s="1"/>
  <c r="E2135" i="8" a="1"/>
  <c r="E2135" i="8" s="1"/>
  <c r="D2136" i="8" a="1"/>
  <c r="D2136" i="8" s="1"/>
  <c r="E2136" i="8" a="1"/>
  <c r="E2136" i="8"/>
  <c r="D2137" i="8" a="1"/>
  <c r="D2137" i="8" s="1"/>
  <c r="E2137" i="8" a="1"/>
  <c r="E2137" i="8" s="1"/>
  <c r="D2138" i="8" a="1"/>
  <c r="D2138" i="8"/>
  <c r="E2138" i="8" a="1"/>
  <c r="E2138" i="8"/>
  <c r="D2139" i="8" a="1"/>
  <c r="D2139" i="8" s="1"/>
  <c r="E2139" i="8" a="1"/>
  <c r="E2139" i="8"/>
  <c r="D2140" i="8" a="1"/>
  <c r="D2140" i="8" s="1"/>
  <c r="E2140" i="8" a="1"/>
  <c r="E2140" i="8" s="1"/>
  <c r="D2141" i="8" a="1"/>
  <c r="D2141" i="8" s="1"/>
  <c r="E2141" i="8" a="1"/>
  <c r="E2141" i="8" s="1"/>
  <c r="D2142" i="8" a="1"/>
  <c r="D2142" i="8" s="1"/>
  <c r="E2142" i="8" a="1"/>
  <c r="E2142" i="8" s="1"/>
  <c r="D2143" i="8" a="1"/>
  <c r="D2143" i="8"/>
  <c r="E2143" i="8" a="1"/>
  <c r="E2143" i="8"/>
  <c r="D2144" i="8" a="1"/>
  <c r="D2144" i="8"/>
  <c r="E2144" i="8" a="1"/>
  <c r="E2144" i="8" s="1"/>
  <c r="D2145" i="8" a="1"/>
  <c r="D2145" i="8" s="1"/>
  <c r="E2145" i="8" a="1"/>
  <c r="E2145" i="8" s="1"/>
  <c r="D2146" i="8" a="1"/>
  <c r="D2146" i="8" s="1"/>
  <c r="E2146" i="8" a="1"/>
  <c r="E2146" i="8"/>
  <c r="D2147" i="8" a="1"/>
  <c r="D2147" i="8"/>
  <c r="E2147" i="8" a="1"/>
  <c r="E2147" i="8"/>
  <c r="D2148" i="8" a="1"/>
  <c r="D2148" i="8" s="1"/>
  <c r="E2148" i="8" a="1"/>
  <c r="E2148" i="8" s="1"/>
  <c r="D2149" i="8" a="1"/>
  <c r="D2149" i="8"/>
  <c r="E2149" i="8" a="1"/>
  <c r="E2149" i="8"/>
  <c r="D2150" i="8" a="1"/>
  <c r="D2150" i="8" s="1"/>
  <c r="E2150" i="8" a="1"/>
  <c r="E2150" i="8" s="1"/>
  <c r="D2151" i="8" a="1"/>
  <c r="D2151" i="8" s="1"/>
  <c r="E2151" i="8" a="1"/>
  <c r="E2151" i="8" s="1"/>
  <c r="D2152" i="8" a="1"/>
  <c r="D2152" i="8"/>
  <c r="E2152" i="8" a="1"/>
  <c r="E2152" i="8" s="1"/>
  <c r="D2153" i="8" a="1"/>
  <c r="D2153" i="8" s="1"/>
  <c r="E2153" i="8" a="1"/>
  <c r="E2153" i="8"/>
  <c r="D2154" i="8" a="1"/>
  <c r="D2154" i="8" s="1"/>
  <c r="E2154" i="8" a="1"/>
  <c r="E2154" i="8" s="1"/>
  <c r="D2155" i="8" a="1"/>
  <c r="D2155" i="8" s="1"/>
  <c r="E2155" i="8" a="1"/>
  <c r="E2155" i="8" s="1"/>
  <c r="D2156" i="8" a="1"/>
  <c r="D2156" i="8" s="1"/>
  <c r="E2156" i="8" a="1"/>
  <c r="E2156" i="8" s="1"/>
  <c r="D2157" i="8" a="1"/>
  <c r="D2157" i="8" s="1"/>
  <c r="E2157" i="8" a="1"/>
  <c r="E2157" i="8" s="1"/>
  <c r="D2158" i="8" a="1"/>
  <c r="D2158" i="8" s="1"/>
  <c r="E2158" i="8" a="1"/>
  <c r="E2158" i="8" s="1"/>
  <c r="D2159" i="8" a="1"/>
  <c r="D2159" i="8"/>
  <c r="E2159" i="8" a="1"/>
  <c r="E2159" i="8" s="1"/>
  <c r="D2160" i="8" a="1"/>
  <c r="D2160" i="8" s="1"/>
  <c r="E2160" i="8" a="1"/>
  <c r="E2160" i="8" s="1"/>
  <c r="D2161" i="8" a="1"/>
  <c r="D2161" i="8" s="1"/>
  <c r="E2161" i="8" a="1"/>
  <c r="E2161" i="8" s="1"/>
  <c r="D2162" i="8" a="1"/>
  <c r="D2162" i="8" s="1"/>
  <c r="E2162" i="8" a="1"/>
  <c r="E2162" i="8" s="1"/>
  <c r="D2163" i="8" a="1"/>
  <c r="D2163" i="8" s="1"/>
  <c r="E2163" i="8" a="1"/>
  <c r="E2163" i="8" s="1"/>
  <c r="D2164" i="8" a="1"/>
  <c r="D2164" i="8" s="1"/>
  <c r="E2164" i="8" a="1"/>
  <c r="E2164" i="8" s="1"/>
  <c r="D2165" i="8" a="1"/>
  <c r="D2165" i="8"/>
  <c r="E2165" i="8" a="1"/>
  <c r="E2165" i="8" s="1"/>
  <c r="D2166" i="8" a="1"/>
  <c r="D2166" i="8" s="1"/>
  <c r="E2166" i="8" a="1"/>
  <c r="E2166" i="8" s="1"/>
  <c r="D2167" i="8" a="1"/>
  <c r="D2167" i="8" s="1"/>
  <c r="E2167" i="8" a="1"/>
  <c r="E2167" i="8" s="1"/>
  <c r="D2168" i="8" a="1"/>
  <c r="D2168" i="8" s="1"/>
  <c r="E2168" i="8" a="1"/>
  <c r="E2168" i="8"/>
  <c r="D2169" i="8" a="1"/>
  <c r="D2169" i="8"/>
  <c r="E2169" i="8" a="1"/>
  <c r="E2169" i="8" s="1"/>
  <c r="D2170" i="8" a="1"/>
  <c r="D2170" i="8" s="1"/>
  <c r="E2170" i="8" a="1"/>
  <c r="E2170" i="8" s="1"/>
  <c r="D2171" i="8" a="1"/>
  <c r="D2171" i="8"/>
  <c r="E2171" i="8" a="1"/>
  <c r="E2171" i="8" s="1"/>
  <c r="D2172" i="8" a="1"/>
  <c r="D2172" i="8" s="1"/>
  <c r="E2172" i="8" a="1"/>
  <c r="E2172" i="8"/>
  <c r="D2173" i="8" a="1"/>
  <c r="D2173" i="8" s="1"/>
  <c r="E2173" i="8" a="1"/>
  <c r="E2173" i="8" s="1"/>
  <c r="D2174" i="8" a="1"/>
  <c r="D2174" i="8" s="1"/>
  <c r="E2174" i="8" a="1"/>
  <c r="E2174" i="8" s="1"/>
  <c r="D2175" i="8" a="1"/>
  <c r="D2175" i="8"/>
  <c r="E2175" i="8" a="1"/>
  <c r="E2175" i="8"/>
  <c r="D2176" i="8" a="1"/>
  <c r="D2176" i="8"/>
  <c r="E2176" i="8" a="1"/>
  <c r="E2176" i="8" s="1"/>
  <c r="D2177" i="8" a="1"/>
  <c r="D2177" i="8" s="1"/>
  <c r="E2177" i="8" a="1"/>
  <c r="E2177" i="8" s="1"/>
  <c r="D2178" i="8" a="1"/>
  <c r="D2178" i="8"/>
  <c r="E2178" i="8" a="1"/>
  <c r="E2178" i="8" s="1"/>
  <c r="D2179" i="8" a="1"/>
  <c r="D2179" i="8" s="1"/>
  <c r="E2179" i="8" a="1"/>
  <c r="E2179" i="8" s="1"/>
  <c r="D2180" i="8" a="1"/>
  <c r="D2180" i="8" s="1"/>
  <c r="E2180" i="8" a="1"/>
  <c r="E2180" i="8"/>
  <c r="D2181" i="8" a="1"/>
  <c r="D2181" i="8" s="1"/>
  <c r="E2181" i="8" a="1"/>
  <c r="E2181" i="8"/>
  <c r="D2182" i="8" a="1"/>
  <c r="D2182" i="8" s="1"/>
  <c r="E2182" i="8" a="1"/>
  <c r="E2182" i="8" s="1"/>
  <c r="D2183" i="8" a="1"/>
  <c r="D2183" i="8" s="1"/>
  <c r="E2183" i="8" a="1"/>
  <c r="E2183" i="8" s="1"/>
  <c r="D2184" i="8" a="1"/>
  <c r="D2184" i="8" s="1"/>
  <c r="E2184" i="8" a="1"/>
  <c r="E2184" i="8" s="1"/>
  <c r="D2185" i="8" a="1"/>
  <c r="D2185" i="8" s="1"/>
  <c r="E2185" i="8" a="1"/>
  <c r="E2185" i="8" s="1"/>
  <c r="D2186" i="8" a="1"/>
  <c r="D2186" i="8" s="1"/>
  <c r="E2186" i="8" a="1"/>
  <c r="E2186" i="8"/>
  <c r="D2187" i="8" a="1"/>
  <c r="D2187" i="8"/>
  <c r="E2187" i="8" a="1"/>
  <c r="E2187" i="8" s="1"/>
  <c r="D2188" i="8" a="1"/>
  <c r="D2188" i="8"/>
  <c r="E2188" i="8" a="1"/>
  <c r="E2188" i="8" s="1"/>
  <c r="D2189" i="8" a="1"/>
  <c r="D2189" i="8" s="1"/>
  <c r="E2189" i="8" a="1"/>
  <c r="E2189" i="8" s="1"/>
  <c r="D2190" i="8" a="1"/>
  <c r="D2190" i="8" s="1"/>
  <c r="E2190" i="8" a="1"/>
  <c r="E2190" i="8" s="1"/>
  <c r="D2191" i="8" a="1"/>
  <c r="D2191" i="8"/>
  <c r="E2191" i="8" a="1"/>
  <c r="E2191" i="8" s="1"/>
  <c r="D2192" i="8" a="1"/>
  <c r="D2192" i="8"/>
  <c r="E2192" i="8" a="1"/>
  <c r="E2192" i="8"/>
  <c r="D2193" i="8" a="1"/>
  <c r="D2193" i="8" s="1"/>
  <c r="E2193" i="8" a="1"/>
  <c r="E2193" i="8" s="1"/>
  <c r="D2194" i="8" a="1"/>
  <c r="D2194" i="8" s="1"/>
  <c r="E2194" i="8" a="1"/>
  <c r="E2194" i="8" s="1"/>
  <c r="D2195" i="8" a="1"/>
  <c r="D2195" i="8" s="1"/>
  <c r="E2195" i="8" a="1"/>
  <c r="E2195" i="8" s="1"/>
  <c r="D2196" i="8" a="1"/>
  <c r="D2196" i="8" s="1"/>
  <c r="E2196" i="8" a="1"/>
  <c r="E2196" i="8" s="1"/>
  <c r="D2197" i="8" a="1"/>
  <c r="D2197" i="8" s="1"/>
  <c r="E2197" i="8" a="1"/>
  <c r="E2197" i="8" s="1"/>
  <c r="D2198" i="8" a="1"/>
  <c r="D2198" i="8"/>
  <c r="E2198" i="8" a="1"/>
  <c r="E2198" i="8"/>
  <c r="D2199" i="8" a="1"/>
  <c r="D2199" i="8" s="1"/>
  <c r="E2199" i="8" a="1"/>
  <c r="E2199" i="8" s="1"/>
  <c r="D2200" i="8" a="1"/>
  <c r="D2200" i="8" s="1"/>
  <c r="E2200" i="8" a="1"/>
  <c r="E2200" i="8" s="1"/>
  <c r="D2201" i="8" a="1"/>
  <c r="D2201" i="8" s="1"/>
  <c r="E2201" i="8" a="1"/>
  <c r="E2201" i="8" s="1"/>
  <c r="D2202" i="8" a="1"/>
  <c r="D2202" i="8" s="1"/>
  <c r="E2202" i="8" a="1"/>
  <c r="E2202" i="8"/>
  <c r="D2203" i="8" a="1"/>
  <c r="D2203" i="8" s="1"/>
  <c r="E2203" i="8" a="1"/>
  <c r="E2203" i="8"/>
  <c r="D2204" i="8" a="1"/>
  <c r="D2204" i="8" s="1"/>
  <c r="E2204" i="8" a="1"/>
  <c r="E2204" i="8" s="1"/>
  <c r="D2205" i="8" a="1"/>
  <c r="D2205" i="8" s="1"/>
  <c r="E2205" i="8" a="1"/>
  <c r="E2205" i="8" s="1"/>
  <c r="D2206" i="8" a="1"/>
  <c r="D2206" i="8" s="1"/>
  <c r="E2206" i="8" a="1"/>
  <c r="E2206" i="8" s="1"/>
  <c r="D2207" i="8" a="1"/>
  <c r="D2207" i="8" s="1"/>
  <c r="E2207" i="8" a="1"/>
  <c r="E2207" i="8"/>
  <c r="D2208" i="8" a="1"/>
  <c r="D2208" i="8"/>
  <c r="E2208" i="8" a="1"/>
  <c r="E2208" i="8" s="1"/>
  <c r="D2209" i="8" a="1"/>
  <c r="D2209" i="8"/>
  <c r="E2209" i="8" a="1"/>
  <c r="E2209" i="8" s="1"/>
  <c r="D2210" i="8" a="1"/>
  <c r="D2210" i="8" s="1"/>
  <c r="E2210" i="8" a="1"/>
  <c r="E2210" i="8" s="1"/>
  <c r="D2211" i="8" a="1"/>
  <c r="D2211" i="8"/>
  <c r="E2211" i="8" a="1"/>
  <c r="E2211" i="8" s="1"/>
  <c r="D2212" i="8" a="1"/>
  <c r="D2212" i="8" s="1"/>
  <c r="E2212" i="8" a="1"/>
  <c r="E2212" i="8"/>
  <c r="D2213" i="8" a="1"/>
  <c r="D2213" i="8" s="1"/>
  <c r="E2213" i="8" a="1"/>
  <c r="E2213" i="8" s="1"/>
  <c r="D2214" i="8" a="1"/>
  <c r="D2214" i="8"/>
  <c r="E2214" i="8" a="1"/>
  <c r="E2214" i="8" s="1"/>
  <c r="D2215" i="8" a="1"/>
  <c r="D2215" i="8" s="1"/>
  <c r="E2215" i="8" a="1"/>
  <c r="E2215" i="8" s="1"/>
  <c r="D2216" i="8" a="1"/>
  <c r="D2216" i="8" s="1"/>
  <c r="E2216" i="8" a="1"/>
  <c r="E2216" i="8"/>
  <c r="D2217" i="8" a="1"/>
  <c r="D2217" i="8" s="1"/>
  <c r="E2217" i="8" a="1"/>
  <c r="E2217" i="8" s="1"/>
  <c r="D2218" i="8" a="1"/>
  <c r="D2218" i="8" s="1"/>
  <c r="E2218" i="8" a="1"/>
  <c r="E2218" i="8" s="1"/>
  <c r="D2219" i="8" a="1"/>
  <c r="D2219" i="8" s="1"/>
  <c r="E2219" i="8" a="1"/>
  <c r="E2219" i="8"/>
  <c r="D2220" i="8" a="1"/>
  <c r="D2220" i="8" s="1"/>
  <c r="E2220" i="8" a="1"/>
  <c r="E2220" i="8" s="1"/>
  <c r="D2221" i="8" a="1"/>
  <c r="D2221" i="8" s="1"/>
  <c r="E2221" i="8" a="1"/>
  <c r="E2221" i="8" s="1"/>
  <c r="D2222" i="8" a="1"/>
  <c r="D2222" i="8" s="1"/>
  <c r="E2222" i="8" a="1"/>
  <c r="E2222" i="8" s="1"/>
  <c r="D2223" i="8" a="1"/>
  <c r="D2223" i="8" s="1"/>
  <c r="E2223" i="8" a="1"/>
  <c r="E2223" i="8"/>
  <c r="D2224" i="8" a="1"/>
  <c r="D2224" i="8"/>
  <c r="E2224" i="8" a="1"/>
  <c r="E2224" i="8" s="1"/>
  <c r="D2225" i="8" a="1"/>
  <c r="D2225" i="8"/>
  <c r="E2225" i="8" a="1"/>
  <c r="E2225" i="8"/>
  <c r="D2226" i="8" a="1"/>
  <c r="D2226" i="8"/>
  <c r="E2226" i="8" a="1"/>
  <c r="E2226" i="8"/>
  <c r="D2227" i="8" a="1"/>
  <c r="D2227" i="8" s="1"/>
  <c r="E2227" i="8" a="1"/>
  <c r="E2227" i="8" s="1"/>
  <c r="D2228" i="8" a="1"/>
  <c r="D2228" i="8" s="1"/>
  <c r="E2228" i="8" a="1"/>
  <c r="E2228" i="8" s="1"/>
  <c r="D2229" i="8" a="1"/>
  <c r="D2229" i="8" s="1"/>
  <c r="E2229" i="8" a="1"/>
  <c r="E2229" i="8" s="1"/>
  <c r="D2230" i="8" a="1"/>
  <c r="D2230" i="8"/>
  <c r="E2230" i="8" a="1"/>
  <c r="E2230" i="8" s="1"/>
  <c r="D2231" i="8" a="1"/>
  <c r="D2231" i="8"/>
  <c r="E2231" i="8" a="1"/>
  <c r="E2231" i="8"/>
  <c r="D2232" i="8" a="1"/>
  <c r="D2232" i="8" s="1"/>
  <c r="E2232" i="8" a="1"/>
  <c r="E2232" i="8" s="1"/>
  <c r="D2233" i="8" a="1"/>
  <c r="D2233" i="8" s="1"/>
  <c r="E2233" i="8" a="1"/>
  <c r="E2233" i="8" s="1"/>
  <c r="D2234" i="8" a="1"/>
  <c r="D2234" i="8" s="1"/>
  <c r="E2234" i="8" a="1"/>
  <c r="E2234" i="8"/>
  <c r="D2235" i="8" a="1"/>
  <c r="D2235" i="8" s="1"/>
  <c r="E2235" i="8" a="1"/>
  <c r="E2235" i="8"/>
  <c r="D2236" i="8" a="1"/>
  <c r="D2236" i="8" s="1"/>
  <c r="E2236" i="8" a="1"/>
  <c r="E2236" i="8"/>
  <c r="D2237" i="8" a="1"/>
  <c r="D2237" i="8"/>
  <c r="E2237" i="8" a="1"/>
  <c r="E2237" i="8" s="1"/>
  <c r="D2238" i="8" a="1"/>
  <c r="D2238" i="8" s="1"/>
  <c r="E2238" i="8" a="1"/>
  <c r="E2238" i="8" s="1"/>
  <c r="D2239" i="8" a="1"/>
  <c r="D2239" i="8" s="1"/>
  <c r="E2239" i="8" a="1"/>
  <c r="E2239" i="8" s="1"/>
  <c r="D2240" i="8" a="1"/>
  <c r="D2240" i="8" s="1"/>
  <c r="E2240" i="8" a="1"/>
  <c r="E2240" i="8" s="1"/>
  <c r="D2241" i="8" a="1"/>
  <c r="D2241" i="8"/>
  <c r="E2241" i="8" a="1"/>
  <c r="E2241" i="8" s="1"/>
  <c r="D2242" i="8" a="1"/>
  <c r="D2242" i="8"/>
  <c r="E2242" i="8" a="1"/>
  <c r="E2242" i="8"/>
  <c r="D2243" i="8" a="1"/>
  <c r="D2243" i="8" s="1"/>
  <c r="E2243" i="8" a="1"/>
  <c r="E2243" i="8" s="1"/>
  <c r="D2244" i="8" a="1"/>
  <c r="D2244" i="8" s="1"/>
  <c r="E2244" i="8" a="1"/>
  <c r="E2244" i="8" s="1"/>
  <c r="D2245" i="8" a="1"/>
  <c r="D2245" i="8" s="1"/>
  <c r="E2245" i="8" a="1"/>
  <c r="E2245" i="8" s="1"/>
  <c r="D2246" i="8" a="1"/>
  <c r="D2246" i="8" s="1"/>
  <c r="E2246" i="8" a="1"/>
  <c r="E2246" i="8" s="1"/>
  <c r="D2247" i="8" a="1"/>
  <c r="D2247" i="8"/>
  <c r="E2247" i="8" a="1"/>
  <c r="E2247" i="8"/>
  <c r="D2248" i="8" a="1"/>
  <c r="D2248" i="8"/>
  <c r="E2248" i="8" a="1"/>
  <c r="E2248" i="8" s="1"/>
  <c r="D2249" i="8" a="1"/>
  <c r="D2249" i="8" s="1"/>
  <c r="E2249" i="8" a="1"/>
  <c r="E2249" i="8" s="1"/>
  <c r="D2250" i="8" a="1"/>
  <c r="D2250" i="8" s="1"/>
  <c r="E2250" i="8" a="1"/>
  <c r="E2250" i="8" s="1"/>
  <c r="D2251" i="8" a="1"/>
  <c r="D2251" i="8" s="1"/>
  <c r="E2251" i="8" a="1"/>
  <c r="E2251" i="8"/>
  <c r="D2252" i="8" a="1"/>
  <c r="D2252" i="8"/>
  <c r="E2252" i="8" a="1"/>
  <c r="E2252" i="8" s="1"/>
  <c r="D2253" i="8" a="1"/>
  <c r="D2253" i="8" s="1"/>
  <c r="E2253" i="8" a="1"/>
  <c r="E2253" i="8"/>
  <c r="D2254" i="8" a="1"/>
  <c r="D2254" i="8" s="1"/>
  <c r="E2254" i="8" a="1"/>
  <c r="E2254" i="8" s="1"/>
  <c r="D2255" i="8" a="1"/>
  <c r="D2255" i="8"/>
  <c r="E2255" i="8" a="1"/>
  <c r="E2255" i="8" s="1"/>
  <c r="D2256" i="8" a="1"/>
  <c r="D2256" i="8" s="1"/>
  <c r="E2256" i="8" a="1"/>
  <c r="E2256" i="8" s="1"/>
  <c r="D2257" i="8" a="1"/>
  <c r="D2257" i="8" s="1"/>
  <c r="E2257" i="8" a="1"/>
  <c r="E2257" i="8"/>
  <c r="D2258" i="8" a="1"/>
  <c r="D2258" i="8" s="1"/>
  <c r="E2258" i="8" a="1"/>
  <c r="E2258" i="8"/>
  <c r="D2259" i="8" a="1"/>
  <c r="D2259" i="8"/>
  <c r="E2259" i="8" a="1"/>
  <c r="E2259" i="8"/>
  <c r="D2260" i="8" a="1"/>
  <c r="D2260" i="8" s="1"/>
  <c r="E2260" i="8" a="1"/>
  <c r="E2260" i="8" s="1"/>
  <c r="D2261" i="8" a="1"/>
  <c r="D2261" i="8" s="1"/>
  <c r="E2261" i="8" a="1"/>
  <c r="E2261" i="8" s="1"/>
  <c r="D2262" i="8" a="1"/>
  <c r="D2262" i="8"/>
  <c r="E2262" i="8" a="1"/>
  <c r="E2262" i="8" s="1"/>
  <c r="D2263" i="8" a="1"/>
  <c r="D2263" i="8" s="1"/>
  <c r="E2263" i="8" a="1"/>
  <c r="E2263" i="8" s="1"/>
  <c r="D2264" i="8" a="1"/>
  <c r="D2264" i="8" s="1"/>
  <c r="E2264" i="8" a="1"/>
  <c r="E2264" i="8"/>
  <c r="D2265" i="8" a="1"/>
  <c r="D2265" i="8" s="1"/>
  <c r="E2265" i="8" a="1"/>
  <c r="E2265" i="8" s="1"/>
  <c r="D2266" i="8" a="1"/>
  <c r="D2266" i="8"/>
  <c r="E2266" i="8" a="1"/>
  <c r="E2266" i="8" s="1"/>
  <c r="D2267" i="8" a="1"/>
  <c r="D2267" i="8" s="1"/>
  <c r="E2267" i="8" a="1"/>
  <c r="E2267" i="8"/>
  <c r="D2268" i="8" a="1"/>
  <c r="D2268" i="8"/>
  <c r="E2268" i="8" a="1"/>
  <c r="E2268" i="8" s="1"/>
  <c r="D2269" i="8" a="1"/>
  <c r="D2269" i="8" s="1"/>
  <c r="E2269" i="8" a="1"/>
  <c r="E2269" i="8"/>
  <c r="D2270" i="8" a="1"/>
  <c r="D2270" i="8"/>
  <c r="E2270" i="8" a="1"/>
  <c r="E2270" i="8"/>
  <c r="D2271" i="8" a="1"/>
  <c r="D2271" i="8" s="1"/>
  <c r="E2271" i="8" a="1"/>
  <c r="E2271" i="8" s="1"/>
  <c r="D2272" i="8" a="1"/>
  <c r="D2272" i="8" s="1"/>
  <c r="E2272" i="8" a="1"/>
  <c r="E2272" i="8" s="1"/>
  <c r="D2273" i="8" a="1"/>
  <c r="D2273" i="8" s="1"/>
  <c r="E2273" i="8" a="1"/>
  <c r="E2273" i="8"/>
  <c r="D2274" i="8" a="1"/>
  <c r="D2274" i="8"/>
  <c r="E2274" i="8" a="1"/>
  <c r="E2274" i="8" s="1"/>
  <c r="D2275" i="8" a="1"/>
  <c r="D2275" i="8"/>
  <c r="E2275" i="8" a="1"/>
  <c r="E2275" i="8"/>
  <c r="D2276" i="8" a="1"/>
  <c r="D2276" i="8" s="1"/>
  <c r="E2276" i="8" a="1"/>
  <c r="E2276" i="8" s="1"/>
  <c r="D2277" i="8" a="1"/>
  <c r="D2277" i="8"/>
  <c r="E2277" i="8" a="1"/>
  <c r="E2277" i="8" s="1"/>
  <c r="D2278" i="8" a="1"/>
  <c r="D2278" i="8" s="1"/>
  <c r="E2278" i="8" a="1"/>
  <c r="E2278" i="8" s="1"/>
  <c r="D2279" i="8" a="1"/>
  <c r="D2279" i="8"/>
  <c r="E2279" i="8" a="1"/>
  <c r="E2279" i="8"/>
  <c r="D2280" i="8" a="1"/>
  <c r="D2280" i="8"/>
  <c r="E2280" i="8" a="1"/>
  <c r="E2280" i="8"/>
  <c r="D2281" i="8" a="1"/>
  <c r="D2281" i="8"/>
  <c r="E2281" i="8" a="1"/>
  <c r="E2281" i="8" s="1"/>
  <c r="D2282" i="8" a="1"/>
  <c r="D2282" i="8" s="1"/>
  <c r="E2282" i="8" a="1"/>
  <c r="E2282" i="8" s="1"/>
  <c r="D2283" i="8" a="1"/>
  <c r="D2283" i="8" s="1"/>
  <c r="E2283" i="8" a="1"/>
  <c r="E2283" i="8" s="1"/>
  <c r="D2284" i="8" a="1"/>
  <c r="D2284" i="8"/>
  <c r="E2284" i="8" a="1"/>
  <c r="E2284" i="8"/>
  <c r="D2285" i="8" a="1"/>
  <c r="D2285" i="8"/>
  <c r="E2285" i="8" a="1"/>
  <c r="E2285" i="8"/>
  <c r="D2286" i="8" a="1"/>
  <c r="D2286" i="8" s="1"/>
  <c r="E2286" i="8" a="1"/>
  <c r="E2286" i="8" s="1"/>
  <c r="D2287" i="8" a="1"/>
  <c r="D2287" i="8" s="1"/>
  <c r="E2287" i="8" a="1"/>
  <c r="E2287" i="8" s="1"/>
  <c r="D2288" i="8" a="1"/>
  <c r="D2288" i="8" s="1"/>
  <c r="E2288" i="8" a="1"/>
  <c r="E2288" i="8" s="1"/>
  <c r="D2289" i="8" a="1"/>
  <c r="D2289" i="8" s="1"/>
  <c r="E2289" i="8" a="1"/>
  <c r="E2289" i="8" s="1"/>
  <c r="D2290" i="8" a="1"/>
  <c r="D2290" i="8"/>
  <c r="E2290" i="8" a="1"/>
  <c r="E2290" i="8"/>
  <c r="D2291" i="8" a="1"/>
  <c r="D2291" i="8" s="1"/>
  <c r="E2291" i="8" a="1"/>
  <c r="E2291" i="8" s="1"/>
  <c r="D2292" i="8" a="1"/>
  <c r="D2292" i="8" s="1"/>
  <c r="E2292" i="8" a="1"/>
  <c r="E2292" i="8"/>
  <c r="D2293" i="8" a="1"/>
  <c r="D2293" i="8" s="1"/>
  <c r="E2293" i="8" a="1"/>
  <c r="E2293" i="8" s="1"/>
  <c r="D2294" i="8" a="1"/>
  <c r="D2294" i="8" s="1"/>
  <c r="E2294" i="8" a="1"/>
  <c r="E2294" i="8" s="1"/>
  <c r="D2295" i="8" a="1"/>
  <c r="D2295" i="8" s="1"/>
  <c r="E2295" i="8" a="1"/>
  <c r="E2295" i="8" s="1"/>
  <c r="D2296" i="8" a="1"/>
  <c r="D2296" i="8" s="1"/>
  <c r="E2296" i="8" a="1"/>
  <c r="E2296" i="8" s="1"/>
  <c r="D2297" i="8" a="1"/>
  <c r="D2297" i="8"/>
  <c r="E2297" i="8" a="1"/>
  <c r="E2297" i="8"/>
  <c r="D2298" i="8" a="1"/>
  <c r="D2298" i="8" s="1"/>
  <c r="E2298" i="8" a="1"/>
  <c r="E2298" i="8" s="1"/>
  <c r="D2299" i="8" a="1"/>
  <c r="D2299" i="8"/>
  <c r="E2299" i="8" a="1"/>
  <c r="E2299" i="8" s="1"/>
  <c r="D2300" i="8" a="1"/>
  <c r="D2300" i="8" s="1"/>
  <c r="E2300" i="8" a="1"/>
  <c r="E2300" i="8" s="1"/>
  <c r="D2301" i="8" a="1"/>
  <c r="D2301" i="8" s="1"/>
  <c r="E2301" i="8" a="1"/>
  <c r="E2301" i="8"/>
  <c r="D2302" i="8" a="1"/>
  <c r="D2302" i="8" s="1"/>
  <c r="E2302" i="8" a="1"/>
  <c r="E2302" i="8" s="1"/>
  <c r="D2303" i="8" a="1"/>
  <c r="D2303" i="8"/>
  <c r="E2303" i="8" a="1"/>
  <c r="E2303" i="8" s="1"/>
  <c r="D2304" i="8" a="1"/>
  <c r="D2304" i="8" s="1"/>
  <c r="E2304" i="8" a="1"/>
  <c r="E2304" i="8" s="1"/>
  <c r="D2305" i="8" a="1"/>
  <c r="D2305" i="8" s="1"/>
  <c r="E2305" i="8" a="1"/>
  <c r="E2305" i="8" s="1"/>
  <c r="D2306" i="8" a="1"/>
  <c r="D2306" i="8" s="1"/>
  <c r="E2306" i="8" a="1"/>
  <c r="E2306" i="8" s="1"/>
  <c r="D2307" i="8" a="1"/>
  <c r="D2307" i="8"/>
  <c r="E2307" i="8" a="1"/>
  <c r="E2307" i="8" s="1"/>
  <c r="D2308" i="8" a="1"/>
  <c r="D2308" i="8" s="1"/>
  <c r="E2308" i="8" a="1"/>
  <c r="E2308" i="8" s="1"/>
  <c r="D2309" i="8" a="1"/>
  <c r="D2309" i="8"/>
  <c r="E2309" i="8" a="1"/>
  <c r="E2309" i="8" s="1"/>
  <c r="D2310" i="8" a="1"/>
  <c r="D2310" i="8" s="1"/>
  <c r="E2310" i="8" a="1"/>
  <c r="E2310" i="8" s="1"/>
  <c r="D2311" i="8" a="1"/>
  <c r="D2311" i="8" s="1"/>
  <c r="E2311" i="8" a="1"/>
  <c r="E2311" i="8" s="1"/>
  <c r="D2312" i="8" a="1"/>
  <c r="D2312" i="8" s="1"/>
  <c r="E2312" i="8" a="1"/>
  <c r="E2312" i="8"/>
  <c r="D2313" i="8" a="1"/>
  <c r="D2313" i="8"/>
  <c r="E2313" i="8" a="1"/>
  <c r="E2313" i="8" s="1"/>
  <c r="D2314" i="8" a="1"/>
  <c r="D2314" i="8" s="1"/>
  <c r="E2314" i="8" a="1"/>
  <c r="E2314" i="8"/>
  <c r="D2315" i="8" a="1"/>
  <c r="D2315" i="8" s="1"/>
  <c r="E2315" i="8" a="1"/>
  <c r="E2315" i="8" s="1"/>
  <c r="D2316" i="8" a="1"/>
  <c r="D2316" i="8" s="1"/>
  <c r="E2316" i="8" a="1"/>
  <c r="E2316" i="8" s="1"/>
  <c r="D2317" i="8" a="1"/>
  <c r="D2317" i="8" s="1"/>
  <c r="E2317" i="8" a="1"/>
  <c r="E2317" i="8" s="1"/>
  <c r="D2318" i="8" a="1"/>
  <c r="D2318" i="8" s="1"/>
  <c r="E2318" i="8" a="1"/>
  <c r="E2318" i="8" s="1"/>
  <c r="D2319" i="8" a="1"/>
  <c r="D2319" i="8" s="1"/>
  <c r="E2319" i="8" a="1"/>
  <c r="E2319" i="8"/>
  <c r="D2320" i="8" a="1"/>
  <c r="D2320" i="8"/>
  <c r="E2320" i="8" a="1"/>
  <c r="E2320" i="8" s="1"/>
  <c r="D2321" i="8" a="1"/>
  <c r="D2321" i="8"/>
  <c r="E2321" i="8" a="1"/>
  <c r="E2321" i="8" s="1"/>
  <c r="D2322" i="8" a="1"/>
  <c r="D2322" i="8" s="1"/>
  <c r="E2322" i="8" a="1"/>
  <c r="E2322" i="8" s="1"/>
  <c r="D2323" i="8" a="1"/>
  <c r="D2323" i="8" s="1"/>
  <c r="E2323" i="8" a="1"/>
  <c r="E2323" i="8"/>
  <c r="D2324" i="8" a="1"/>
  <c r="D2324" i="8" s="1"/>
  <c r="E2324" i="8" a="1"/>
  <c r="E2324" i="8" s="1"/>
  <c r="D2325" i="8" a="1"/>
  <c r="D2325" i="8"/>
  <c r="E2325" i="8" a="1"/>
  <c r="E2325" i="8"/>
  <c r="D2326" i="8" a="1"/>
  <c r="D2326" i="8" s="1"/>
  <c r="E2326" i="8" a="1"/>
  <c r="E2326" i="8" s="1"/>
  <c r="D2327" i="8" a="1"/>
  <c r="D2327" i="8" s="1"/>
  <c r="E2327" i="8" a="1"/>
  <c r="E2327" i="8" s="1"/>
  <c r="D2328" i="8" a="1"/>
  <c r="D2328" i="8" s="1"/>
  <c r="E2328" i="8" a="1"/>
  <c r="E2328" i="8" s="1"/>
  <c r="D2329" i="8" a="1"/>
  <c r="D2329" i="8" s="1"/>
  <c r="E2329" i="8" a="1"/>
  <c r="E2329" i="8" s="1"/>
  <c r="D2330" i="8" a="1"/>
  <c r="D2330" i="8" s="1"/>
  <c r="E2330" i="8" a="1"/>
  <c r="E2330" i="8" s="1"/>
  <c r="D2331" i="8" a="1"/>
  <c r="D2331" i="8" s="1"/>
  <c r="E2331" i="8" a="1"/>
  <c r="E2331" i="8"/>
  <c r="D2332" i="8" a="1"/>
  <c r="D2332" i="8" s="1"/>
  <c r="E2332" i="8" a="1"/>
  <c r="E2332" i="8" s="1"/>
  <c r="D2333" i="8" a="1"/>
  <c r="D2333" i="8" s="1"/>
  <c r="E2333" i="8" a="1"/>
  <c r="E2333" i="8"/>
  <c r="D2334" i="8" a="1"/>
  <c r="D2334" i="8"/>
  <c r="E2334" i="8" a="1"/>
  <c r="E2334" i="8" s="1"/>
  <c r="D2335" i="8" a="1"/>
  <c r="D2335" i="8" s="1"/>
  <c r="E2335" i="8" a="1"/>
  <c r="E2335" i="8"/>
  <c r="D2336" i="8" a="1"/>
  <c r="D2336" i="8"/>
  <c r="E2336" i="8" a="1"/>
  <c r="E2336" i="8" s="1"/>
  <c r="D2337" i="8" a="1"/>
  <c r="D2337" i="8" s="1"/>
  <c r="E2337" i="8" a="1"/>
  <c r="E2337" i="8" s="1"/>
  <c r="D2338" i="8" a="1"/>
  <c r="D2338" i="8" s="1"/>
  <c r="E2338" i="8" a="1"/>
  <c r="E2338" i="8" s="1"/>
  <c r="D2339" i="8" a="1"/>
  <c r="D2339" i="8" s="1"/>
  <c r="E2339" i="8" a="1"/>
  <c r="E2339" i="8" s="1"/>
  <c r="D2340" i="8" a="1"/>
  <c r="D2340" i="8" s="1"/>
  <c r="E2340" i="8" a="1"/>
  <c r="E2340" i="8" s="1"/>
  <c r="D2341" i="8" a="1"/>
  <c r="D2341" i="8"/>
  <c r="E2341" i="8" a="1"/>
  <c r="E2341" i="8"/>
  <c r="D2342" i="8" a="1"/>
  <c r="D2342" i="8"/>
  <c r="E2342" i="8" a="1"/>
  <c r="E2342" i="8" s="1"/>
  <c r="D2343" i="8" a="1"/>
  <c r="D2343" i="8"/>
  <c r="E2343" i="8" a="1"/>
  <c r="E2343" i="8" s="1"/>
  <c r="D2344" i="8" a="1"/>
  <c r="D2344" i="8" s="1"/>
  <c r="E2344" i="8" a="1"/>
  <c r="E2344" i="8" s="1"/>
  <c r="D2345" i="8" a="1"/>
  <c r="D2345" i="8" s="1"/>
  <c r="E2345" i="8" a="1"/>
  <c r="E2345" i="8" s="1"/>
  <c r="D2346" i="8" a="1"/>
  <c r="D2346" i="8"/>
  <c r="E2346" i="8" a="1"/>
  <c r="E2346" i="8" s="1"/>
  <c r="D2347" i="8" a="1"/>
  <c r="D2347" i="8" s="1"/>
  <c r="E2347" i="8" a="1"/>
  <c r="E2347" i="8"/>
  <c r="D2348" i="8" a="1"/>
  <c r="D2348" i="8"/>
  <c r="E2348" i="8" a="1"/>
  <c r="E2348" i="8" s="1"/>
  <c r="D2349" i="8" a="1"/>
  <c r="D2349" i="8" s="1"/>
  <c r="E2349" i="8" a="1"/>
  <c r="E2349" i="8" s="1"/>
  <c r="D2350" i="8" a="1"/>
  <c r="D2350" i="8" s="1"/>
  <c r="E2350" i="8" a="1"/>
  <c r="E2350" i="8" s="1"/>
  <c r="D2351" i="8" a="1"/>
  <c r="D2351" i="8" s="1"/>
  <c r="E2351" i="8" a="1"/>
  <c r="E2351" i="8"/>
  <c r="D2352" i="8" a="1"/>
  <c r="D2352" i="8"/>
  <c r="E2352" i="8" a="1"/>
  <c r="E2352" i="8"/>
  <c r="D2353" i="8" a="1"/>
  <c r="D2353" i="8" s="1"/>
  <c r="E2353" i="8" a="1"/>
  <c r="E2353" i="8" s="1"/>
  <c r="D2354" i="8" a="1"/>
  <c r="D2354" i="8" s="1"/>
  <c r="E2354" i="8" a="1"/>
  <c r="E2354" i="8" s="1"/>
  <c r="D2355" i="8" a="1"/>
  <c r="D2355" i="8" s="1"/>
  <c r="E2355" i="8" a="1"/>
  <c r="E2355" i="8"/>
  <c r="D2356" i="8" a="1"/>
  <c r="D2356" i="8" s="1"/>
  <c r="E2356" i="8" a="1"/>
  <c r="E2356" i="8" s="1"/>
  <c r="D2357" i="8" a="1"/>
  <c r="D2357" i="8" s="1"/>
  <c r="E2357" i="8" a="1"/>
  <c r="E2357" i="8"/>
  <c r="D2358" i="8" a="1"/>
  <c r="D2358" i="8" s="1"/>
  <c r="E2358" i="8" a="1"/>
  <c r="E2358" i="8" s="1"/>
  <c r="D2359" i="8" a="1"/>
  <c r="D2359" i="8" s="1"/>
  <c r="E2359" i="8" a="1"/>
  <c r="E2359" i="8" s="1"/>
  <c r="D2360" i="8" a="1"/>
  <c r="D2360" i="8" s="1"/>
  <c r="E2360" i="8" a="1"/>
  <c r="E2360" i="8" s="1"/>
  <c r="D2361" i="8" a="1"/>
  <c r="D2361" i="8" s="1"/>
  <c r="E2361" i="8" a="1"/>
  <c r="E2361" i="8" s="1"/>
  <c r="D2362" i="8" a="1"/>
  <c r="D2362" i="8" s="1"/>
  <c r="E2362" i="8" a="1"/>
  <c r="E2362" i="8" s="1"/>
  <c r="D2363" i="8" a="1"/>
  <c r="D2363" i="8"/>
  <c r="E2363" i="8" a="1"/>
  <c r="E2363" i="8"/>
  <c r="D2364" i="8" a="1"/>
  <c r="D2364" i="8" s="1"/>
  <c r="E2364" i="8" a="1"/>
  <c r="E2364" i="8" s="1"/>
  <c r="D2365" i="8" a="1"/>
  <c r="D2365" i="8" s="1"/>
  <c r="E2365" i="8" a="1"/>
  <c r="E2365" i="8" s="1"/>
  <c r="D2366" i="8" a="1"/>
  <c r="D2366" i="8" s="1"/>
  <c r="E2366" i="8" a="1"/>
  <c r="E2366" i="8"/>
  <c r="D2367" i="8" a="1"/>
  <c r="D2367" i="8" s="1"/>
  <c r="E2367" i="8" a="1"/>
  <c r="E2367" i="8" s="1"/>
  <c r="D2368" i="8" a="1"/>
  <c r="D2368" i="8" s="1"/>
  <c r="E2368" i="8" a="1"/>
  <c r="E2368" i="8" s="1"/>
  <c r="D2369" i="8" a="1"/>
  <c r="D2369" i="8" s="1"/>
  <c r="E2369" i="8" a="1"/>
  <c r="E2369" i="8"/>
  <c r="D2370" i="8" a="1"/>
  <c r="D2370" i="8"/>
  <c r="E2370" i="8" a="1"/>
  <c r="E2370" i="8"/>
  <c r="D2371" i="8" a="1"/>
  <c r="D2371" i="8" s="1"/>
  <c r="E2371" i="8" a="1"/>
  <c r="E2371" i="8" s="1"/>
  <c r="D2372" i="8" a="1"/>
  <c r="D2372" i="8" s="1"/>
  <c r="E2372" i="8" a="1"/>
  <c r="E2372" i="8" s="1"/>
  <c r="D2373" i="8" a="1"/>
  <c r="D2373" i="8"/>
  <c r="E2373" i="8" a="1"/>
  <c r="E2373" i="8"/>
  <c r="D2374" i="8" a="1"/>
  <c r="D2374" i="8"/>
  <c r="E2374" i="8" a="1"/>
  <c r="E2374" i="8" s="1"/>
  <c r="D2375" i="8" a="1"/>
  <c r="D2375" i="8" s="1"/>
  <c r="E2375" i="8" a="1"/>
  <c r="E2375" i="8"/>
  <c r="D2376" i="8" a="1"/>
  <c r="D2376" i="8" s="1"/>
  <c r="E2376" i="8" a="1"/>
  <c r="E2376" i="8" s="1"/>
  <c r="D2377" i="8" a="1"/>
  <c r="D2377" i="8" s="1"/>
  <c r="E2377" i="8" a="1"/>
  <c r="E2377" i="8" s="1"/>
  <c r="D2378" i="8" a="1"/>
  <c r="D2378" i="8" s="1"/>
  <c r="E2378" i="8" a="1"/>
  <c r="E2378" i="8" s="1"/>
  <c r="D2379" i="8" a="1"/>
  <c r="D2379" i="8" s="1"/>
  <c r="E2379" i="8" a="1"/>
  <c r="E2379" i="8"/>
  <c r="D2380" i="8" a="1"/>
  <c r="D2380" i="8" s="1"/>
  <c r="E2380" i="8" a="1"/>
  <c r="E2380" i="8" s="1"/>
  <c r="D2381" i="8" a="1"/>
  <c r="D2381" i="8"/>
  <c r="E2381" i="8" a="1"/>
  <c r="E2381" i="8" s="1"/>
  <c r="D2382" i="8" a="1"/>
  <c r="D2382" i="8" s="1"/>
  <c r="E2382" i="8" a="1"/>
  <c r="E2382" i="8" s="1"/>
  <c r="D2383" i="8" a="1"/>
  <c r="D2383" i="8"/>
  <c r="E2383" i="8" a="1"/>
  <c r="E2383" i="8" s="1"/>
  <c r="D2384" i="8" a="1"/>
  <c r="D2384" i="8"/>
  <c r="E2384" i="8" a="1"/>
  <c r="E2384" i="8"/>
  <c r="D2385" i="8" a="1"/>
  <c r="D2385" i="8" s="1"/>
  <c r="E2385" i="8" a="1"/>
  <c r="E2385" i="8" s="1"/>
  <c r="D2386" i="8" a="1"/>
  <c r="D2386" i="8"/>
  <c r="E2386" i="8" a="1"/>
  <c r="E2386" i="8" s="1"/>
  <c r="D2387" i="8" a="1"/>
  <c r="D2387" i="8"/>
  <c r="E2387" i="8" a="1"/>
  <c r="E2387" i="8" s="1"/>
  <c r="D2388" i="8" a="1"/>
  <c r="D2388" i="8" s="1"/>
  <c r="E2388" i="8" a="1"/>
  <c r="E2388" i="8" s="1"/>
  <c r="D2389" i="8" a="1"/>
  <c r="D2389" i="8" s="1"/>
  <c r="E2389" i="8" a="1"/>
  <c r="E2389" i="8" s="1"/>
  <c r="D2390" i="8" a="1"/>
  <c r="D2390" i="8"/>
  <c r="E2390" i="8" a="1"/>
  <c r="E2390" i="8" s="1"/>
  <c r="D2391" i="8" a="1"/>
  <c r="D2391" i="8"/>
  <c r="E2391" i="8" a="1"/>
  <c r="E2391" i="8"/>
  <c r="D2392" i="8" a="1"/>
  <c r="D2392" i="8" s="1"/>
  <c r="E2392" i="8" a="1"/>
  <c r="E2392" i="8" s="1"/>
  <c r="D2393" i="8" a="1"/>
  <c r="D2393" i="8" s="1"/>
  <c r="E2393" i="8" a="1"/>
  <c r="E2393" i="8" s="1"/>
  <c r="D2394" i="8" a="1"/>
  <c r="D2394" i="8" s="1"/>
  <c r="E2394" i="8" a="1"/>
  <c r="E2394" i="8" s="1"/>
  <c r="D2395" i="8" a="1"/>
  <c r="D2395" i="8"/>
  <c r="E2395" i="8" a="1"/>
  <c r="E2395" i="8" s="1"/>
  <c r="D2396" i="8" a="1"/>
  <c r="D2396" i="8"/>
  <c r="E2396" i="8" a="1"/>
  <c r="E2396" i="8" s="1"/>
  <c r="D2397" i="8" a="1"/>
  <c r="D2397" i="8" s="1"/>
  <c r="E2397" i="8" a="1"/>
  <c r="E2397" i="8" s="1"/>
  <c r="D2398" i="8" a="1"/>
  <c r="D2398" i="8" s="1"/>
  <c r="E2398" i="8" a="1"/>
  <c r="E2398" i="8" s="1"/>
  <c r="D2399" i="8" a="1"/>
  <c r="D2399" i="8" s="1"/>
  <c r="E2399" i="8" a="1"/>
  <c r="E2399" i="8" s="1"/>
  <c r="D2400" i="8" a="1"/>
  <c r="D2400" i="8"/>
  <c r="E2400" i="8" a="1"/>
  <c r="E2400" i="8" s="1"/>
  <c r="D2401" i="8" a="1"/>
  <c r="D2401" i="8" s="1"/>
  <c r="E2401" i="8" a="1"/>
  <c r="E2401" i="8"/>
  <c r="D2402" i="8" a="1"/>
  <c r="D2402" i="8" s="1"/>
  <c r="E2402" i="8" a="1"/>
  <c r="E2402" i="8" s="1"/>
  <c r="D2403" i="8" a="1"/>
  <c r="D2403" i="8" s="1"/>
  <c r="E2403" i="8" a="1"/>
  <c r="E2403" i="8" s="1"/>
  <c r="D2404" i="8" a="1"/>
  <c r="D2404" i="8" s="1"/>
  <c r="E2404" i="8" a="1"/>
  <c r="E2404" i="8" s="1"/>
  <c r="D2405" i="8" a="1"/>
  <c r="D2405" i="8" s="1"/>
  <c r="E2405" i="8" a="1"/>
  <c r="E2405" i="8"/>
  <c r="D2406" i="8" a="1"/>
  <c r="D2406" i="8" s="1"/>
  <c r="E2406" i="8" a="1"/>
  <c r="E2406" i="8" s="1"/>
  <c r="D2407" i="8" a="1"/>
  <c r="D2407" i="8"/>
  <c r="E2407" i="8" a="1"/>
  <c r="E2407" i="8" s="1"/>
  <c r="D2408" i="8" a="1"/>
  <c r="D2408" i="8" s="1"/>
  <c r="E2408" i="8" a="1"/>
  <c r="E2408" i="8"/>
  <c r="D2409" i="8" a="1"/>
  <c r="D2409" i="8"/>
  <c r="E2409" i="8" a="1"/>
  <c r="E2409" i="8" s="1"/>
  <c r="D2410" i="8" a="1"/>
  <c r="D2410" i="8" s="1"/>
  <c r="E2410" i="8" a="1"/>
  <c r="E2410" i="8"/>
  <c r="D2411" i="8" a="1"/>
  <c r="D2411" i="8" s="1"/>
  <c r="E2411" i="8" a="1"/>
  <c r="E2411" i="8" s="1"/>
  <c r="D2412" i="8" a="1"/>
  <c r="D2412" i="8"/>
  <c r="E2412" i="8" a="1"/>
  <c r="E2412" i="8"/>
  <c r="D2413" i="8" a="1"/>
  <c r="D2413" i="8"/>
  <c r="E2413" i="8" a="1"/>
  <c r="E2413" i="8" s="1"/>
  <c r="D2414" i="8" a="1"/>
  <c r="D2414" i="8"/>
  <c r="E2414" i="8" a="1"/>
  <c r="E2414" i="8" s="1"/>
  <c r="D2415" i="8" a="1"/>
  <c r="D2415" i="8" s="1"/>
  <c r="E2415" i="8" a="1"/>
  <c r="E2415" i="8" s="1"/>
  <c r="D2416" i="8" a="1"/>
  <c r="D2416" i="8" s="1"/>
  <c r="E2416" i="8" a="1"/>
  <c r="E2416" i="8" s="1"/>
  <c r="D2417" i="8" a="1"/>
  <c r="D2417" i="8" s="1"/>
  <c r="E2417" i="8" a="1"/>
  <c r="E2417" i="8" s="1"/>
  <c r="D2418" i="8" a="1"/>
  <c r="D2418" i="8"/>
  <c r="E2418" i="8" a="1"/>
  <c r="E2418" i="8" s="1"/>
  <c r="D2419" i="8" a="1"/>
  <c r="D2419" i="8" s="1"/>
  <c r="E2419" i="8" a="1"/>
  <c r="E2419" i="8" s="1"/>
  <c r="D2420" i="8" a="1"/>
  <c r="D2420" i="8"/>
  <c r="E2420" i="8" a="1"/>
  <c r="E2420" i="8" s="1"/>
  <c r="D2421" i="8" a="1"/>
  <c r="D2421" i="8" s="1"/>
  <c r="E2421" i="8" a="1"/>
  <c r="E2421" i="8"/>
  <c r="D2422" i="8" a="1"/>
  <c r="D2422" i="8" s="1"/>
  <c r="E2422" i="8" a="1"/>
  <c r="E2422" i="8" s="1"/>
  <c r="D2423" i="8" a="1"/>
  <c r="D2423" i="8" s="1"/>
  <c r="E2423" i="8" a="1"/>
  <c r="E2423" i="8" s="1"/>
  <c r="D2424" i="8" a="1"/>
  <c r="D2424" i="8" s="1"/>
  <c r="E2424" i="8" a="1"/>
  <c r="E2424" i="8" s="1"/>
  <c r="D2425" i="8" a="1"/>
  <c r="D2425" i="8"/>
  <c r="E2425" i="8" a="1"/>
  <c r="E2425" i="8" s="1"/>
  <c r="D2426" i="8" a="1"/>
  <c r="D2426" i="8" s="1"/>
  <c r="E2426" i="8" a="1"/>
  <c r="E2426" i="8" s="1"/>
  <c r="D2427" i="8" a="1"/>
  <c r="D2427" i="8" s="1"/>
  <c r="E2427" i="8" a="1"/>
  <c r="E2427" i="8" s="1"/>
  <c r="D2428" i="8" a="1"/>
  <c r="D2428" i="8" s="1"/>
  <c r="E2428" i="8" a="1"/>
  <c r="E2428" i="8" s="1"/>
  <c r="D2429" i="8" a="1"/>
  <c r="D2429" i="8"/>
  <c r="E2429" i="8" a="1"/>
  <c r="E2429" i="8" s="1"/>
  <c r="D2430" i="8" a="1"/>
  <c r="D2430" i="8" s="1"/>
  <c r="E2430" i="8" a="1"/>
  <c r="E2430" i="8"/>
  <c r="D2431" i="8" a="1"/>
  <c r="D2431" i="8"/>
  <c r="E2431" i="8" a="1"/>
  <c r="E2431" i="8" s="1"/>
  <c r="D2432" i="8" a="1"/>
  <c r="D2432" i="8" s="1"/>
  <c r="E2432" i="8" a="1"/>
  <c r="E2432" i="8"/>
  <c r="D2433" i="8" a="1"/>
  <c r="D2433" i="8" s="1"/>
  <c r="E2433" i="8" a="1"/>
  <c r="E2433" i="8" s="1"/>
  <c r="D2434" i="8" a="1"/>
  <c r="D2434" i="8" s="1"/>
  <c r="E2434" i="8" a="1"/>
  <c r="E2434" i="8" s="1"/>
  <c r="D2435" i="8" a="1"/>
  <c r="D2435" i="8" s="1"/>
  <c r="E2435" i="8" a="1"/>
  <c r="E2435" i="8" s="1"/>
  <c r="D2436" i="8" a="1"/>
  <c r="D2436" i="8"/>
  <c r="E2436" i="8" a="1"/>
  <c r="E2436" i="8" s="1"/>
  <c r="D2437" i="8" a="1"/>
  <c r="D2437" i="8" s="1"/>
  <c r="E2437" i="8" a="1"/>
  <c r="E2437" i="8" s="1"/>
  <c r="D2438" i="8" a="1"/>
  <c r="D2438" i="8" s="1"/>
  <c r="E2438" i="8" a="1"/>
  <c r="E2438" i="8"/>
  <c r="D2439" i="8" a="1"/>
  <c r="D2439" i="8" s="1"/>
  <c r="E2439" i="8" a="1"/>
  <c r="E2439" i="8" s="1"/>
  <c r="D2440" i="8" a="1"/>
  <c r="D2440" i="8"/>
  <c r="E2440" i="8" a="1"/>
  <c r="E2440" i="8"/>
  <c r="D2441" i="8" a="1"/>
  <c r="D2441" i="8" s="1"/>
  <c r="E2441" i="8" a="1"/>
  <c r="E2441" i="8" s="1"/>
  <c r="D2442" i="8" a="1"/>
  <c r="D2442" i="8" s="1"/>
  <c r="E2442" i="8" a="1"/>
  <c r="E2442" i="8" s="1"/>
  <c r="D2443" i="8" a="1"/>
  <c r="D2443" i="8" s="1"/>
  <c r="E2443" i="8" a="1"/>
  <c r="E2443" i="8"/>
  <c r="D2444" i="8" a="1"/>
  <c r="D2444" i="8" s="1"/>
  <c r="E2444" i="8" a="1"/>
  <c r="E2444" i="8" s="1"/>
  <c r="D2445" i="8" a="1"/>
  <c r="D2445" i="8" s="1"/>
  <c r="E2445" i="8" a="1"/>
  <c r="E2445" i="8"/>
  <c r="D2446" i="8" a="1"/>
  <c r="D2446" i="8"/>
  <c r="E2446" i="8" a="1"/>
  <c r="E2446" i="8" s="1"/>
  <c r="D2447" i="8" a="1"/>
  <c r="D2447" i="8" s="1"/>
  <c r="E2447" i="8" a="1"/>
  <c r="E2447" i="8" s="1"/>
  <c r="D2448" i="8" a="1"/>
  <c r="D2448" i="8" s="1"/>
  <c r="E2448" i="8" a="1"/>
  <c r="E2448" i="8" s="1"/>
  <c r="D2449" i="8" a="1"/>
  <c r="D2449" i="8"/>
  <c r="E2449" i="8" a="1"/>
  <c r="E2449" i="8" s="1"/>
  <c r="D2450" i="8" a="1"/>
  <c r="D2450" i="8" s="1"/>
  <c r="E2450" i="8" a="1"/>
  <c r="E2450" i="8"/>
  <c r="D2451" i="8" a="1"/>
  <c r="D2451" i="8"/>
  <c r="E2451" i="8" a="1"/>
  <c r="E2451" i="8"/>
  <c r="D2452" i="8" a="1"/>
  <c r="D2452" i="8" s="1"/>
  <c r="E2452" i="8" a="1"/>
  <c r="E2452" i="8" s="1"/>
  <c r="D2453" i="8" a="1"/>
  <c r="D2453" i="8" s="1"/>
  <c r="E2453" i="8" a="1"/>
  <c r="E2453" i="8" s="1"/>
  <c r="D2454" i="8" a="1"/>
  <c r="D2454" i="8" s="1"/>
  <c r="E2454" i="8" a="1"/>
  <c r="E2454" i="8" s="1"/>
  <c r="D2455" i="8" a="1"/>
  <c r="D2455" i="8" s="1"/>
  <c r="E2455" i="8" a="1"/>
  <c r="E2455" i="8" s="1"/>
  <c r="D2456" i="8" a="1"/>
  <c r="D2456" i="8" s="1"/>
  <c r="E2456" i="8" a="1"/>
  <c r="E2456" i="8"/>
  <c r="D2457" i="8" a="1"/>
  <c r="D2457" i="8"/>
  <c r="E2457" i="8" a="1"/>
  <c r="E2457" i="8"/>
  <c r="D2458" i="8" a="1"/>
  <c r="D2458" i="8" s="1"/>
  <c r="E2458" i="8" a="1"/>
  <c r="E2458" i="8"/>
  <c r="D2459" i="8" a="1"/>
  <c r="D2459" i="8" s="1"/>
  <c r="E2459" i="8" a="1"/>
  <c r="E2459" i="8" s="1"/>
  <c r="D2460" i="8" a="1"/>
  <c r="D2460" i="8"/>
  <c r="E2460" i="8" a="1"/>
  <c r="E2460" i="8"/>
  <c r="D2461" i="8" a="1"/>
  <c r="D2461" i="8"/>
  <c r="E2461" i="8" a="1"/>
  <c r="E2461" i="8" s="1"/>
  <c r="D2462" i="8" a="1"/>
  <c r="D2462" i="8"/>
  <c r="E2462" i="8" a="1"/>
  <c r="E2462" i="8" s="1"/>
  <c r="D2463" i="8" a="1"/>
  <c r="D2463" i="8"/>
  <c r="E2463" i="8" a="1"/>
  <c r="E2463" i="8"/>
  <c r="D2464" i="8" a="1"/>
  <c r="D2464" i="8"/>
  <c r="E2464" i="8" a="1"/>
  <c r="E2464" i="8" s="1"/>
  <c r="D2465" i="8" a="1"/>
  <c r="D2465" i="8" s="1"/>
  <c r="E2465" i="8" a="1"/>
  <c r="E2465" i="8" s="1"/>
  <c r="D2466" i="8" a="1"/>
  <c r="D2466" i="8" s="1"/>
  <c r="E2466" i="8" a="1"/>
  <c r="E2466" i="8"/>
  <c r="D2467" i="8" a="1"/>
  <c r="D2467" i="8"/>
  <c r="E2467" i="8" a="1"/>
  <c r="E2467" i="8"/>
  <c r="D2468" i="8" a="1"/>
  <c r="D2468" i="8"/>
  <c r="E2468" i="8" a="1"/>
  <c r="E2468" i="8" s="1"/>
  <c r="D2469" i="8" a="1"/>
  <c r="D2469" i="8" s="1"/>
  <c r="E2469" i="8" a="1"/>
  <c r="E2469" i="8" s="1"/>
  <c r="D2470" i="8" a="1"/>
  <c r="D2470" i="8" s="1"/>
  <c r="E2470" i="8" a="1"/>
  <c r="E2470" i="8" s="1"/>
  <c r="D2471" i="8" a="1"/>
  <c r="D2471" i="8" s="1"/>
  <c r="E2471" i="8" a="1"/>
  <c r="E2471" i="8" s="1"/>
  <c r="D2472" i="8" a="1"/>
  <c r="D2472" i="8"/>
  <c r="E2472" i="8" a="1"/>
  <c r="E2472" i="8" s="1"/>
  <c r="D2473" i="8" a="1"/>
  <c r="D2473" i="8" s="1"/>
  <c r="E2473" i="8" a="1"/>
  <c r="E2473" i="8" s="1"/>
  <c r="D2474" i="8" a="1"/>
  <c r="D2474" i="8" s="1"/>
  <c r="E2474" i="8" a="1"/>
  <c r="E2474" i="8"/>
  <c r="D2475" i="8" a="1"/>
  <c r="D2475" i="8"/>
  <c r="E2475" i="8" a="1"/>
  <c r="E2475" i="8" s="1"/>
  <c r="D2476" i="8" a="1"/>
  <c r="D2476" i="8" s="1"/>
  <c r="E2476" i="8" a="1"/>
  <c r="E2476" i="8" s="1"/>
  <c r="D2477" i="8" a="1"/>
  <c r="D2477" i="8"/>
  <c r="E2477" i="8" a="1"/>
  <c r="E2477" i="8" s="1"/>
  <c r="D2478" i="8" a="1"/>
  <c r="D2478" i="8" s="1"/>
  <c r="E2478" i="8" a="1"/>
  <c r="E2478" i="8" s="1"/>
  <c r="D2479" i="8" a="1"/>
  <c r="D2479" i="8"/>
  <c r="E2479" i="8" a="1"/>
  <c r="E2479" i="8" s="1"/>
  <c r="D2480" i="8" a="1"/>
  <c r="D2480" i="8" s="1"/>
  <c r="E2480" i="8" a="1"/>
  <c r="E2480" i="8" s="1"/>
  <c r="D2481" i="8" a="1"/>
  <c r="D2481" i="8" s="1"/>
  <c r="E2481" i="8" a="1"/>
  <c r="E2481" i="8" s="1"/>
  <c r="D2482" i="8" a="1"/>
  <c r="D2482" i="8" s="1"/>
  <c r="E2482" i="8" a="1"/>
  <c r="E2482" i="8" s="1"/>
  <c r="D2483" i="8" a="1"/>
  <c r="D2483" i="8" s="1"/>
  <c r="E2483" i="8" a="1"/>
  <c r="E2483" i="8" s="1"/>
  <c r="D2484" i="8" a="1"/>
  <c r="D2484" i="8"/>
  <c r="E2484" i="8" a="1"/>
  <c r="E2484" i="8" s="1"/>
  <c r="D2485" i="8" a="1"/>
  <c r="D2485" i="8" s="1"/>
  <c r="E2485" i="8" a="1"/>
  <c r="E2485" i="8" s="1"/>
  <c r="D2486" i="8" a="1"/>
  <c r="D2486" i="8" s="1"/>
  <c r="E2486" i="8" a="1"/>
  <c r="E2486" i="8" s="1"/>
  <c r="D2487" i="8" a="1"/>
  <c r="D2487" i="8" s="1"/>
  <c r="E2487" i="8" a="1"/>
  <c r="E2487" i="8" s="1"/>
  <c r="D2488" i="8" a="1"/>
  <c r="D2488" i="8" s="1"/>
  <c r="E2488" i="8" a="1"/>
  <c r="E2488" i="8"/>
  <c r="D2489" i="8" a="1"/>
  <c r="D2489" i="8" s="1"/>
  <c r="E2489" i="8" a="1"/>
  <c r="E2489" i="8"/>
  <c r="D2490" i="8" a="1"/>
  <c r="D2490" i="8"/>
  <c r="E2490" i="8" a="1"/>
  <c r="E2490" i="8" s="1"/>
  <c r="D2491" i="8" a="1"/>
  <c r="D2491" i="8" s="1"/>
  <c r="E2491" i="8" a="1"/>
  <c r="E2491" i="8" s="1"/>
  <c r="D2492" i="8" a="1"/>
  <c r="D2492" i="8" s="1"/>
  <c r="E2492" i="8" a="1"/>
  <c r="E2492" i="8" s="1"/>
  <c r="D2493" i="8" a="1"/>
  <c r="D2493" i="8" s="1"/>
  <c r="E2493" i="8" a="1"/>
  <c r="E2493" i="8" s="1"/>
  <c r="D2494" i="8" a="1"/>
  <c r="D2494" i="8"/>
  <c r="E2494" i="8" a="1"/>
  <c r="E2494" i="8"/>
  <c r="D2495" i="8" a="1"/>
  <c r="D2495" i="8"/>
  <c r="E2495" i="8" a="1"/>
  <c r="E2495" i="8" s="1"/>
  <c r="D2496" i="8" a="1"/>
  <c r="D2496" i="8" s="1"/>
  <c r="E2496" i="8" a="1"/>
  <c r="E2496" i="8" s="1"/>
  <c r="D2497" i="8" a="1"/>
  <c r="D2497" i="8" s="1"/>
  <c r="E2497" i="8" a="1"/>
  <c r="E2497" i="8" s="1"/>
  <c r="D2498" i="8" a="1"/>
  <c r="D2498" i="8" s="1"/>
  <c r="E2498" i="8" a="1"/>
  <c r="E2498" i="8" s="1"/>
  <c r="D2499" i="8" a="1"/>
  <c r="D2499" i="8"/>
  <c r="E2499" i="8" a="1"/>
  <c r="E2499" i="8" s="1"/>
  <c r="D2500" i="8" a="1"/>
  <c r="D2500" i="8" s="1"/>
  <c r="E2500" i="8" a="1"/>
  <c r="E2500" i="8" s="1"/>
  <c r="D2501" i="8" a="1"/>
  <c r="D2501" i="8" s="1"/>
  <c r="E2501" i="8" a="1"/>
  <c r="E2501" i="8" s="1"/>
  <c r="D2502" i="8" a="1"/>
  <c r="D2502" i="8" s="1"/>
  <c r="E2502" i="8" a="1"/>
  <c r="E2502" i="8"/>
  <c r="D2503" i="8" a="1"/>
  <c r="D2503" i="8" s="1"/>
  <c r="E2503" i="8" a="1"/>
  <c r="E2503" i="8" s="1"/>
  <c r="D2504" i="8" a="1"/>
  <c r="D2504" i="8"/>
  <c r="E2504" i="8" a="1"/>
  <c r="E2504" i="8" s="1"/>
  <c r="D2505" i="8" a="1"/>
  <c r="D2505" i="8"/>
  <c r="E2505" i="8" a="1"/>
  <c r="E2505" i="8" s="1"/>
  <c r="D2506" i="8" a="1"/>
  <c r="D2506" i="8"/>
  <c r="E2506" i="8" a="1"/>
  <c r="E2506" i="8" s="1"/>
  <c r="D2507" i="8" a="1"/>
  <c r="D2507" i="8" s="1"/>
  <c r="E2507" i="8" a="1"/>
  <c r="E2507" i="8" s="1"/>
  <c r="D2508" i="8" a="1"/>
  <c r="D2508" i="8" s="1"/>
  <c r="E2508" i="8" a="1"/>
  <c r="E2508" i="8" s="1"/>
  <c r="D2509" i="8" a="1"/>
  <c r="D2509" i="8" s="1"/>
  <c r="E2509" i="8" a="1"/>
  <c r="E2509" i="8" s="1"/>
  <c r="D2510" i="8" a="1"/>
  <c r="D2510" i="8" s="1"/>
  <c r="E2510" i="8" a="1"/>
  <c r="E2510" i="8" s="1"/>
  <c r="D2511" i="8" a="1"/>
  <c r="D2511" i="8" s="1"/>
  <c r="E2511" i="8" a="1"/>
  <c r="E2511" i="8" s="1"/>
  <c r="D2512" i="8" a="1"/>
  <c r="D2512" i="8" s="1"/>
  <c r="E2512" i="8" a="1"/>
  <c r="E2512" i="8" s="1"/>
  <c r="D2513" i="8" a="1"/>
  <c r="D2513" i="8" s="1"/>
  <c r="E2513" i="8" a="1"/>
  <c r="E2513" i="8" s="1"/>
  <c r="D2514" i="8" a="1"/>
  <c r="D2514" i="8" s="1"/>
  <c r="E2514" i="8" a="1"/>
  <c r="E2514" i="8" s="1"/>
  <c r="D2515" i="8" a="1"/>
  <c r="D2515" i="8"/>
  <c r="E2515" i="8" a="1"/>
  <c r="E2515" i="8" s="1"/>
  <c r="D2516" i="8" a="1"/>
  <c r="D2516" i="8" s="1"/>
  <c r="E2516" i="8" a="1"/>
  <c r="E2516" i="8" s="1"/>
  <c r="D2517" i="8" a="1"/>
  <c r="D2517" i="8"/>
  <c r="E2517" i="8" a="1"/>
  <c r="E2517" i="8" s="1"/>
  <c r="D2518" i="8" a="1"/>
  <c r="D2518" i="8" s="1"/>
  <c r="E2518" i="8" a="1"/>
  <c r="E2518" i="8" s="1"/>
  <c r="D2519" i="8" a="1"/>
  <c r="D2519" i="8" s="1"/>
  <c r="E2519" i="8" a="1"/>
  <c r="E2519" i="8" s="1"/>
  <c r="D2520" i="8" a="1"/>
  <c r="D2520" i="8" s="1"/>
  <c r="E2520" i="8" a="1"/>
  <c r="E2520" i="8" s="1"/>
  <c r="D2521" i="8" a="1"/>
  <c r="D2521" i="8" s="1"/>
  <c r="E2521" i="8" a="1"/>
  <c r="E2521" i="8" s="1"/>
  <c r="D2522" i="8" a="1"/>
  <c r="D2522" i="8" s="1"/>
  <c r="E2522" i="8" a="1"/>
  <c r="E2522" i="8"/>
  <c r="D2523" i="8" a="1"/>
  <c r="D2523" i="8" s="1"/>
  <c r="E2523" i="8" a="1"/>
  <c r="E2523" i="8" s="1"/>
  <c r="D2524" i="8" a="1"/>
  <c r="D2524" i="8" s="1"/>
  <c r="E2524" i="8" a="1"/>
  <c r="E2524" i="8"/>
  <c r="D2525" i="8" a="1"/>
  <c r="D2525" i="8" s="1"/>
  <c r="E2525" i="8" a="1"/>
  <c r="E2525" i="8" s="1"/>
  <c r="D2526" i="8" a="1"/>
  <c r="D2526" i="8" s="1"/>
  <c r="E2526" i="8" a="1"/>
  <c r="E2526" i="8"/>
  <c r="D2527" i="8" a="1"/>
  <c r="D2527" i="8" s="1"/>
  <c r="E2527" i="8" a="1"/>
  <c r="E2527" i="8" s="1"/>
  <c r="D2528" i="8" a="1"/>
  <c r="D2528" i="8" s="1"/>
  <c r="E2528" i="8" a="1"/>
  <c r="E2528" i="8" s="1"/>
  <c r="D2529" i="8" a="1"/>
  <c r="D2529" i="8" s="1"/>
  <c r="E2529" i="8" a="1"/>
  <c r="E2529" i="8" s="1"/>
  <c r="D2530" i="8" a="1"/>
  <c r="D2530" i="8" s="1"/>
  <c r="E2530" i="8" a="1"/>
  <c r="E2530" i="8" s="1"/>
  <c r="D2531" i="8" a="1"/>
  <c r="D2531" i="8" s="1"/>
  <c r="E2531" i="8" a="1"/>
  <c r="E2531" i="8"/>
  <c r="D2532" i="8" a="1"/>
  <c r="D2532" i="8" s="1"/>
  <c r="E2532" i="8" a="1"/>
  <c r="E2532" i="8" s="1"/>
  <c r="D2533" i="8" a="1"/>
  <c r="D2533" i="8" s="1"/>
  <c r="E2533" i="8" a="1"/>
  <c r="E2533" i="8"/>
  <c r="D2534" i="8" a="1"/>
  <c r="D2534" i="8" s="1"/>
  <c r="E2534" i="8" a="1"/>
  <c r="E2534" i="8" s="1"/>
  <c r="D2535" i="8" a="1"/>
  <c r="D2535" i="8" s="1"/>
  <c r="E2535" i="8" a="1"/>
  <c r="E2535" i="8" s="1"/>
  <c r="D2536" i="8" a="1"/>
  <c r="D2536" i="8" s="1"/>
  <c r="E2536" i="8" a="1"/>
  <c r="E2536" i="8" s="1"/>
  <c r="D2537" i="8" a="1"/>
  <c r="D2537" i="8"/>
  <c r="E2537" i="8" a="1"/>
  <c r="E2537" i="8" s="1"/>
  <c r="D2538" i="8" a="1"/>
  <c r="D2538" i="8" s="1"/>
  <c r="E2538" i="8" a="1"/>
  <c r="E2538" i="8"/>
  <c r="D2539" i="8" a="1"/>
  <c r="D2539" i="8"/>
  <c r="E2539" i="8" a="1"/>
  <c r="E2539" i="8"/>
  <c r="D2540" i="8" a="1"/>
  <c r="D2540" i="8"/>
  <c r="E2540" i="8" a="1"/>
  <c r="E2540" i="8" s="1"/>
  <c r="D2541" i="8" a="1"/>
  <c r="D2541" i="8" s="1"/>
  <c r="E2541" i="8" a="1"/>
  <c r="E2541" i="8" s="1"/>
  <c r="D2542" i="8" a="1"/>
  <c r="D2542" i="8" s="1"/>
  <c r="E2542" i="8" a="1"/>
  <c r="E2542" i="8"/>
  <c r="D2543" i="8" a="1"/>
  <c r="D2543" i="8"/>
  <c r="E2543" i="8" a="1"/>
  <c r="E2543" i="8"/>
  <c r="D2544" i="8" a="1"/>
  <c r="D2544" i="8" s="1"/>
  <c r="E2544" i="8" a="1"/>
  <c r="E2544" i="8" s="1"/>
  <c r="D2545" i="8" a="1"/>
  <c r="D2545" i="8"/>
  <c r="E2545" i="8" a="1"/>
  <c r="E2545" i="8"/>
  <c r="D2546" i="8" a="1"/>
  <c r="D2546" i="8"/>
  <c r="E2546" i="8" a="1"/>
  <c r="E2546" i="8" s="1"/>
  <c r="D2547" i="8" a="1"/>
  <c r="D2547" i="8" s="1"/>
  <c r="E2547" i="8" a="1"/>
  <c r="E2547" i="8" s="1"/>
  <c r="D2548" i="8" a="1"/>
  <c r="D2548" i="8" s="1"/>
  <c r="E2548" i="8" a="1"/>
  <c r="E2548" i="8" s="1"/>
  <c r="D2549" i="8" a="1"/>
  <c r="D2549" i="8" s="1"/>
  <c r="E2549" i="8" a="1"/>
  <c r="E2549" i="8" s="1"/>
  <c r="D2550" i="8" a="1"/>
  <c r="D2550" i="8"/>
  <c r="E2550" i="8" a="1"/>
  <c r="E2550" i="8"/>
  <c r="D2551" i="8" a="1"/>
  <c r="D2551" i="8"/>
  <c r="E2551" i="8" a="1"/>
  <c r="E2551" i="8" s="1"/>
  <c r="D2552" i="8" a="1"/>
  <c r="D2552" i="8"/>
  <c r="E2552" i="8" a="1"/>
  <c r="E2552" i="8" s="1"/>
  <c r="D2553" i="8" a="1"/>
  <c r="D2553" i="8" s="1"/>
  <c r="E2553" i="8" a="1"/>
  <c r="E2553" i="8" s="1"/>
  <c r="D2554" i="8" a="1"/>
  <c r="D2554" i="8" s="1"/>
  <c r="E2554" i="8" a="1"/>
  <c r="E2554" i="8" s="1"/>
  <c r="D2555" i="8" a="1"/>
  <c r="D2555" i="8"/>
  <c r="E2555" i="8" a="1"/>
  <c r="E2555" i="8" s="1"/>
  <c r="D2556" i="8" a="1"/>
  <c r="D2556" i="8" s="1"/>
  <c r="E2556" i="8" a="1"/>
  <c r="E2556" i="8" s="1"/>
  <c r="D2557" i="8" a="1"/>
  <c r="D2557" i="8" s="1"/>
  <c r="E2557" i="8" a="1"/>
  <c r="E2557" i="8" s="1"/>
  <c r="D2558" i="8" a="1"/>
  <c r="D2558" i="8" s="1"/>
  <c r="E2558" i="8" a="1"/>
  <c r="E2558" i="8" s="1"/>
  <c r="D2559" i="8" a="1"/>
  <c r="D2559" i="8" s="1"/>
  <c r="E2559" i="8" a="1"/>
  <c r="E2559" i="8" s="1"/>
  <c r="D2560" i="8" a="1"/>
  <c r="D2560" i="8" s="1"/>
  <c r="E2560" i="8" a="1"/>
  <c r="E2560" i="8"/>
  <c r="D2561" i="8" a="1"/>
  <c r="D2561" i="8"/>
  <c r="E2561" i="8" a="1"/>
  <c r="E2561" i="8"/>
  <c r="D2562" i="8" a="1"/>
  <c r="D2562" i="8" s="1"/>
  <c r="E2562" i="8" a="1"/>
  <c r="E2562" i="8"/>
  <c r="D2563" i="8" a="1"/>
  <c r="D2563" i="8"/>
  <c r="E2563" i="8" a="1"/>
  <c r="E2563" i="8" s="1"/>
  <c r="D2564" i="8" a="1"/>
  <c r="D2564" i="8" s="1"/>
  <c r="E2564" i="8" a="1"/>
  <c r="E2564" i="8" s="1"/>
  <c r="D2565" i="8" a="1"/>
  <c r="D2565" i="8" s="1"/>
  <c r="E2565" i="8" a="1"/>
  <c r="E2565" i="8"/>
  <c r="D2566" i="8" a="1"/>
  <c r="D2566" i="8" s="1"/>
  <c r="E2566" i="8" a="1"/>
  <c r="E2566" i="8"/>
  <c r="D2567" i="8" a="1"/>
  <c r="D2567" i="8"/>
  <c r="E2567" i="8" a="1"/>
  <c r="E2567" i="8"/>
  <c r="D2568" i="8" a="1"/>
  <c r="D2568" i="8" s="1"/>
  <c r="E2568" i="8" a="1"/>
  <c r="E2568" i="8" s="1"/>
  <c r="D2569" i="8" a="1"/>
  <c r="D2569" i="8"/>
  <c r="E2569" i="8" a="1"/>
  <c r="E2569" i="8" s="1"/>
  <c r="D2570" i="8" a="1"/>
  <c r="D2570" i="8"/>
  <c r="E2570" i="8" a="1"/>
  <c r="E2570" i="8" s="1"/>
  <c r="D2571" i="8" a="1"/>
  <c r="D2571" i="8" s="1"/>
  <c r="E2571" i="8" a="1"/>
  <c r="E2571" i="8" s="1"/>
  <c r="D2572" i="8" a="1"/>
  <c r="D2572" i="8" s="1"/>
  <c r="E2572" i="8" a="1"/>
  <c r="E2572" i="8" s="1"/>
  <c r="D2573" i="8" a="1"/>
  <c r="D2573" i="8" s="1"/>
  <c r="E2573" i="8" a="1"/>
  <c r="E2573" i="8" s="1"/>
  <c r="D2574" i="8" a="1"/>
  <c r="D2574" i="8" s="1"/>
  <c r="E2574" i="8" a="1"/>
  <c r="E2574" i="8" s="1"/>
  <c r="D2575" i="8" a="1"/>
  <c r="D2575" i="8" s="1"/>
  <c r="E2575" i="8" a="1"/>
  <c r="E2575" i="8" s="1"/>
  <c r="D2576" i="8" a="1"/>
  <c r="D2576" i="8" s="1"/>
  <c r="E2576" i="8" a="1"/>
  <c r="E2576" i="8"/>
  <c r="D2577" i="8" a="1"/>
  <c r="D2577" i="8" s="1"/>
  <c r="E2577" i="8" a="1"/>
  <c r="E2577" i="8" s="1"/>
  <c r="D2578" i="8" a="1"/>
  <c r="D2578" i="8" s="1"/>
  <c r="E2578" i="8" a="1"/>
  <c r="E2578" i="8" s="1"/>
  <c r="D2579" i="8" a="1"/>
  <c r="D2579" i="8" s="1"/>
  <c r="E2579" i="8" a="1"/>
  <c r="E2579" i="8"/>
  <c r="D2580" i="8" a="1"/>
  <c r="D2580" i="8"/>
  <c r="E2580" i="8" a="1"/>
  <c r="E2580" i="8" s="1"/>
  <c r="D2581" i="8" a="1"/>
  <c r="D2581" i="8" s="1"/>
  <c r="E2581" i="8" a="1"/>
  <c r="E2581" i="8" s="1"/>
  <c r="D2582" i="8" a="1"/>
  <c r="D2582" i="8" s="1"/>
  <c r="E2582" i="8" a="1"/>
  <c r="E2582" i="8" s="1"/>
  <c r="D2583" i="8" a="1"/>
  <c r="D2583" i="8"/>
  <c r="E2583" i="8" a="1"/>
  <c r="E2583" i="8"/>
  <c r="D2584" i="8" a="1"/>
  <c r="D2584" i="8" s="1"/>
  <c r="E2584" i="8" a="1"/>
  <c r="E2584" i="8" s="1"/>
  <c r="D2585" i="8" a="1"/>
  <c r="D2585" i="8"/>
  <c r="E2585" i="8" a="1"/>
  <c r="E2585" i="8"/>
  <c r="D2586" i="8" a="1"/>
  <c r="D2586" i="8"/>
  <c r="E2586" i="8" a="1"/>
  <c r="E2586" i="8"/>
  <c r="D2587" i="8" a="1"/>
  <c r="D2587" i="8" s="1"/>
  <c r="E2587" i="8" a="1"/>
  <c r="E2587" i="8" s="1"/>
  <c r="D2588" i="8" a="1"/>
  <c r="D2588" i="8" s="1"/>
  <c r="E2588" i="8" a="1"/>
  <c r="E2588" i="8" s="1"/>
  <c r="D2589" i="8" a="1"/>
  <c r="D2589" i="8" s="1"/>
  <c r="E2589" i="8" a="1"/>
  <c r="E2589" i="8" s="1"/>
  <c r="D2590" i="8" a="1"/>
  <c r="D2590" i="8" s="1"/>
  <c r="E2590" i="8" a="1"/>
  <c r="E2590" i="8"/>
  <c r="D2591" i="8" a="1"/>
  <c r="D2591" i="8" s="1"/>
  <c r="E2591" i="8" a="1"/>
  <c r="E2591" i="8" s="1"/>
  <c r="D2592" i="8" a="1"/>
  <c r="D2592" i="8" s="1"/>
  <c r="E2592" i="8" a="1"/>
  <c r="E2592" i="8" s="1"/>
  <c r="D2593" i="8" a="1"/>
  <c r="D2593" i="8"/>
  <c r="E2593" i="8" a="1"/>
  <c r="E2593" i="8" s="1"/>
  <c r="D2594" i="8" a="1"/>
  <c r="D2594" i="8" s="1"/>
  <c r="E2594" i="8" a="1"/>
  <c r="E2594" i="8"/>
  <c r="D2595" i="8" a="1"/>
  <c r="D2595" i="8" s="1"/>
  <c r="E2595" i="8" a="1"/>
  <c r="E2595" i="8" s="1"/>
  <c r="D2596" i="8" a="1"/>
  <c r="D2596" i="8" s="1"/>
  <c r="E2596" i="8" a="1"/>
  <c r="E2596" i="8" s="1"/>
  <c r="D2597" i="8" a="1"/>
  <c r="D2597" i="8" s="1"/>
  <c r="E2597" i="8" a="1"/>
  <c r="E2597" i="8"/>
  <c r="D2598" i="8" a="1"/>
  <c r="D2598" i="8" s="1"/>
  <c r="E2598" i="8" a="1"/>
  <c r="E2598" i="8" s="1"/>
  <c r="D2599" i="8" a="1"/>
  <c r="D2599" i="8" s="1"/>
  <c r="E2599" i="8" a="1"/>
  <c r="E2599" i="8"/>
  <c r="D2600" i="8" a="1"/>
  <c r="D2600" i="8"/>
  <c r="E2600" i="8" a="1"/>
  <c r="E2600" i="8" s="1"/>
  <c r="D2601" i="8" a="1"/>
  <c r="D2601" i="8" s="1"/>
  <c r="E2601" i="8" a="1"/>
  <c r="E2601" i="8" s="1"/>
  <c r="D2602" i="8" a="1"/>
  <c r="D2602" i="8" s="1"/>
  <c r="E2602" i="8" a="1"/>
  <c r="E2602" i="8" s="1"/>
  <c r="D2603" i="8" a="1"/>
  <c r="D2603" i="8" s="1"/>
  <c r="E2603" i="8" a="1"/>
  <c r="E2603" i="8" s="1"/>
  <c r="D2604" i="8" a="1"/>
  <c r="D2604" i="8"/>
  <c r="E2604" i="8" a="1"/>
  <c r="E2604" i="8" s="1"/>
  <c r="D2605" i="8" a="1"/>
  <c r="D2605" i="8" s="1"/>
  <c r="E2605" i="8" a="1"/>
  <c r="E2605" i="8" s="1"/>
  <c r="D2606" i="8" a="1"/>
  <c r="D2606" i="8" s="1"/>
  <c r="E2606" i="8" a="1"/>
  <c r="E2606" i="8" s="1"/>
  <c r="D2607" i="8" a="1"/>
  <c r="D2607" i="8" s="1"/>
  <c r="E2607" i="8" a="1"/>
  <c r="E2607" i="8" s="1"/>
  <c r="D2608" i="8" a="1"/>
  <c r="D2608" i="8" s="1"/>
  <c r="E2608" i="8" a="1"/>
  <c r="E2608" i="8" s="1"/>
  <c r="D2609" i="8" a="1"/>
  <c r="D2609" i="8" s="1"/>
  <c r="E2609" i="8" a="1"/>
  <c r="E2609" i="8"/>
  <c r="D2610" i="8" a="1"/>
  <c r="D2610" i="8" s="1"/>
  <c r="E2610" i="8" a="1"/>
  <c r="E2610" i="8" s="1"/>
  <c r="D2611" i="8" a="1"/>
  <c r="D2611" i="8" s="1"/>
  <c r="E2611" i="8" a="1"/>
  <c r="E2611" i="8"/>
  <c r="D2612" i="8" a="1"/>
  <c r="D2612" i="8" s="1"/>
  <c r="E2612" i="8" a="1"/>
  <c r="E2612" i="8" s="1"/>
  <c r="D2613" i="8" a="1"/>
  <c r="D2613" i="8" s="1"/>
  <c r="E2613" i="8" a="1"/>
  <c r="E2613" i="8" s="1"/>
  <c r="D2614" i="8" a="1"/>
  <c r="D2614" i="8" s="1"/>
  <c r="E2614" i="8" a="1"/>
  <c r="E2614" i="8" s="1"/>
  <c r="D2615" i="8" a="1"/>
  <c r="D2615" i="8" s="1"/>
  <c r="E2615" i="8" a="1"/>
  <c r="E2615" i="8" s="1"/>
  <c r="D2616" i="8" a="1"/>
  <c r="D2616" i="8"/>
  <c r="E2616" i="8" a="1"/>
  <c r="E2616" i="8" s="1"/>
  <c r="D2617" i="8" a="1"/>
  <c r="D2617" i="8" s="1"/>
  <c r="E2617" i="8" a="1"/>
  <c r="E2617" i="8" s="1"/>
  <c r="D2618" i="8" a="1"/>
  <c r="D2618" i="8" s="1"/>
  <c r="E2618" i="8" a="1"/>
  <c r="E2618" i="8"/>
  <c r="D2619" i="8" a="1"/>
  <c r="D2619" i="8" s="1"/>
  <c r="E2619" i="8" a="1"/>
  <c r="E2619" i="8" s="1"/>
  <c r="D2620" i="8" a="1"/>
  <c r="D2620" i="8" s="1"/>
  <c r="E2620" i="8" a="1"/>
  <c r="E2620" i="8"/>
  <c r="D2621" i="8" a="1"/>
  <c r="D2621" i="8" s="1"/>
  <c r="E2621" i="8" a="1"/>
  <c r="E2621" i="8" s="1"/>
  <c r="D2622" i="8" a="1"/>
  <c r="D2622" i="8" s="1"/>
  <c r="E2622" i="8" a="1"/>
  <c r="E2622" i="8" s="1"/>
  <c r="D2623" i="8" a="1"/>
  <c r="D2623" i="8" s="1"/>
  <c r="E2623" i="8" a="1"/>
  <c r="E2623" i="8"/>
  <c r="D2624" i="8" a="1"/>
  <c r="D2624" i="8"/>
  <c r="E2624" i="8" a="1"/>
  <c r="E2624" i="8" s="1"/>
  <c r="D2625" i="8" a="1"/>
  <c r="D2625" i="8" s="1"/>
  <c r="E2625" i="8" a="1"/>
  <c r="E2625" i="8" s="1"/>
  <c r="D2626" i="8" a="1"/>
  <c r="D2626" i="8"/>
  <c r="E2626" i="8" a="1"/>
  <c r="E2626" i="8" s="1"/>
  <c r="D2627" i="8" a="1"/>
  <c r="D2627" i="8" s="1"/>
  <c r="E2627" i="8" a="1"/>
  <c r="E2627" i="8" s="1"/>
  <c r="D2628" i="8" a="1"/>
  <c r="D2628" i="8" s="1"/>
  <c r="E2628" i="8" a="1"/>
  <c r="E2628" i="8" s="1"/>
  <c r="D2629" i="8" a="1"/>
  <c r="D2629" i="8"/>
  <c r="E2629" i="8" a="1"/>
  <c r="E2629" i="8" s="1"/>
  <c r="D2630" i="8" a="1"/>
  <c r="D2630" i="8" s="1"/>
  <c r="E2630" i="8" a="1"/>
  <c r="E2630" i="8" s="1"/>
  <c r="D2631" i="8" a="1"/>
  <c r="D2631" i="8" s="1"/>
  <c r="E2631" i="8" a="1"/>
  <c r="E2631" i="8"/>
  <c r="D2632" i="8" a="1"/>
  <c r="D2632" i="8" s="1"/>
  <c r="E2632" i="8" a="1"/>
  <c r="E2632" i="8" s="1"/>
  <c r="D2633" i="8" a="1"/>
  <c r="D2633" i="8" s="1"/>
  <c r="E2633" i="8" a="1"/>
  <c r="E2633" i="8" s="1"/>
  <c r="D2634" i="8" a="1"/>
  <c r="D2634" i="8" s="1"/>
  <c r="E2634" i="8" a="1"/>
  <c r="E2634" i="8"/>
  <c r="D2635" i="8" a="1"/>
  <c r="D2635" i="8"/>
  <c r="E2635" i="8" a="1"/>
  <c r="E2635" i="8" s="1"/>
  <c r="D2636" i="8" a="1"/>
  <c r="D2636" i="8" s="1"/>
  <c r="E2636" i="8" a="1"/>
  <c r="E2636" i="8" s="1"/>
  <c r="D2637" i="8" a="1"/>
  <c r="D2637" i="8"/>
  <c r="E2637" i="8" a="1"/>
  <c r="E2637" i="8" s="1"/>
  <c r="D2638" i="8" a="1"/>
  <c r="D2638" i="8" s="1"/>
  <c r="E2638" i="8" a="1"/>
  <c r="E2638" i="8"/>
  <c r="D2639" i="8" a="1"/>
  <c r="D2639" i="8"/>
  <c r="E2639" i="8" a="1"/>
  <c r="E2639" i="8" s="1"/>
  <c r="D2640" i="8" a="1"/>
  <c r="D2640" i="8" s="1"/>
  <c r="E2640" i="8" a="1"/>
  <c r="E2640" i="8"/>
  <c r="D2641" i="8" a="1"/>
  <c r="D2641" i="8" s="1"/>
  <c r="E2641" i="8" a="1"/>
  <c r="E2641" i="8" s="1"/>
  <c r="D2642" i="8" a="1"/>
  <c r="D2642" i="8" s="1"/>
  <c r="E2642" i="8" a="1"/>
  <c r="E2642" i="8"/>
  <c r="D2643" i="8" a="1"/>
  <c r="D2643" i="8" s="1"/>
  <c r="E2643" i="8" a="1"/>
  <c r="E2643" i="8" s="1"/>
  <c r="D2644" i="8" a="1"/>
  <c r="D2644" i="8"/>
  <c r="E2644" i="8" a="1"/>
  <c r="E2644" i="8" s="1"/>
  <c r="D2645" i="8" a="1"/>
  <c r="D2645" i="8" s="1"/>
  <c r="E2645" i="8" a="1"/>
  <c r="E2645" i="8" s="1"/>
  <c r="D2646" i="8" a="1"/>
  <c r="D2646" i="8" s="1"/>
  <c r="E2646" i="8" a="1"/>
  <c r="E2646" i="8" s="1"/>
  <c r="D2647" i="8" a="1"/>
  <c r="D2647" i="8"/>
  <c r="E2647" i="8" a="1"/>
  <c r="E2647" i="8" s="1"/>
  <c r="D2648" i="8" a="1"/>
  <c r="D2648" i="8" s="1"/>
  <c r="E2648" i="8" a="1"/>
  <c r="E2648" i="8" s="1"/>
  <c r="D2649" i="8" a="1"/>
  <c r="D2649" i="8" s="1"/>
  <c r="E2649" i="8" a="1"/>
  <c r="E2649" i="8" s="1"/>
  <c r="D2650" i="8" a="1"/>
  <c r="D2650" i="8"/>
  <c r="E2650" i="8" a="1"/>
  <c r="E2650" i="8" s="1"/>
  <c r="D2651" i="8" a="1"/>
  <c r="D2651" i="8"/>
  <c r="E2651" i="8" a="1"/>
  <c r="E2651" i="8" s="1"/>
  <c r="D2652" i="8" a="1"/>
  <c r="D2652" i="8" s="1"/>
  <c r="E2652" i="8" a="1"/>
  <c r="E2652" i="8" s="1"/>
  <c r="D2653" i="8" a="1"/>
  <c r="D2653" i="8" s="1"/>
  <c r="E2653" i="8" a="1"/>
  <c r="E2653" i="8" s="1"/>
  <c r="D2654" i="8" a="1"/>
  <c r="D2654" i="8" s="1"/>
  <c r="E2654" i="8" a="1"/>
  <c r="E2654" i="8"/>
  <c r="D2655" i="8" a="1"/>
  <c r="D2655" i="8" s="1"/>
  <c r="E2655" i="8" a="1"/>
  <c r="E2655" i="8" s="1"/>
  <c r="D2656" i="8" a="1"/>
  <c r="D2656" i="8" s="1"/>
  <c r="E2656" i="8" a="1"/>
  <c r="E2656" i="8"/>
  <c r="D2657" i="8" a="1"/>
  <c r="D2657" i="8"/>
  <c r="E2657" i="8" a="1"/>
  <c r="E2657" i="8"/>
  <c r="D2658" i="8" a="1"/>
  <c r="D2658" i="8" s="1"/>
  <c r="E2658" i="8" a="1"/>
  <c r="E2658" i="8" s="1"/>
  <c r="D2659" i="8" a="1"/>
  <c r="D2659" i="8"/>
  <c r="E2659" i="8" a="1"/>
  <c r="E2659" i="8" s="1"/>
  <c r="D2660" i="8" a="1"/>
  <c r="D2660" i="8" s="1"/>
  <c r="E2660" i="8" a="1"/>
  <c r="E2660" i="8" s="1"/>
  <c r="D2661" i="8" a="1"/>
  <c r="D2661" i="8" s="1"/>
  <c r="E2661" i="8" a="1"/>
  <c r="E2661" i="8" s="1"/>
  <c r="D2662" i="8" a="1"/>
  <c r="D2662" i="8" s="1"/>
  <c r="E2662" i="8" a="1"/>
  <c r="E2662" i="8"/>
  <c r="D2663" i="8" a="1"/>
  <c r="D2663" i="8"/>
  <c r="E2663" i="8" a="1"/>
  <c r="E2663" i="8"/>
  <c r="D2664" i="8" a="1"/>
  <c r="D2664" i="8" s="1"/>
  <c r="E2664" i="8" a="1"/>
  <c r="E2664" i="8"/>
  <c r="D2665" i="8" a="1"/>
  <c r="D2665" i="8" s="1"/>
  <c r="E2665" i="8" a="1"/>
  <c r="E2665" i="8" s="1"/>
  <c r="D2666" i="8" a="1"/>
  <c r="D2666" i="8"/>
  <c r="E2666" i="8" a="1"/>
  <c r="E2666" i="8" s="1"/>
  <c r="D2667" i="8" a="1"/>
  <c r="D2667" i="8" s="1"/>
  <c r="E2667" i="8" a="1"/>
  <c r="E2667" i="8"/>
  <c r="D2668" i="8" a="1"/>
  <c r="D2668" i="8"/>
  <c r="E2668" i="8" a="1"/>
  <c r="E2668" i="8" s="1"/>
  <c r="D2669" i="8" a="1"/>
  <c r="D2669" i="8" s="1"/>
  <c r="E2669" i="8" a="1"/>
  <c r="E2669" i="8" s="1"/>
  <c r="D2670" i="8" a="1"/>
  <c r="D2670" i="8" s="1"/>
  <c r="E2670" i="8" a="1"/>
  <c r="E2670" i="8" s="1"/>
  <c r="D2671" i="8" a="1"/>
  <c r="D2671" i="8"/>
  <c r="E2671" i="8" a="1"/>
  <c r="E2671" i="8"/>
  <c r="D2672" i="8" a="1"/>
  <c r="D2672" i="8" s="1"/>
  <c r="E2672" i="8" a="1"/>
  <c r="E2672" i="8" s="1"/>
  <c r="D2673" i="8" a="1"/>
  <c r="D2673" i="8"/>
  <c r="E2673" i="8" a="1"/>
  <c r="E2673" i="8"/>
  <c r="D2674" i="8" a="1"/>
  <c r="D2674" i="8"/>
  <c r="E2674" i="8" a="1"/>
  <c r="E2674" i="8"/>
  <c r="D2675" i="8" a="1"/>
  <c r="D2675" i="8" s="1"/>
  <c r="E2675" i="8" a="1"/>
  <c r="E2675" i="8" s="1"/>
  <c r="D2676" i="8" a="1"/>
  <c r="D2676" i="8" s="1"/>
  <c r="E2676" i="8" a="1"/>
  <c r="E2676" i="8" s="1"/>
  <c r="D2677" i="8" a="1"/>
  <c r="D2677" i="8" s="1"/>
  <c r="E2677" i="8" a="1"/>
  <c r="E2677" i="8" s="1"/>
  <c r="D2678" i="8" a="1"/>
  <c r="D2678" i="8" s="1"/>
  <c r="E2678" i="8" a="1"/>
  <c r="E2678" i="8"/>
  <c r="D2679" i="8" a="1"/>
  <c r="D2679" i="8" s="1"/>
  <c r="E2679" i="8" a="1"/>
  <c r="E2679" i="8" s="1"/>
  <c r="D2680" i="8" a="1"/>
  <c r="D2680" i="8" s="1"/>
  <c r="E2680" i="8" a="1"/>
  <c r="E2680" i="8" s="1"/>
  <c r="D2681" i="8" a="1"/>
  <c r="D2681" i="8" s="1"/>
  <c r="E2681" i="8" a="1"/>
  <c r="E2681" i="8" s="1"/>
  <c r="D2682" i="8" a="1"/>
  <c r="D2682" i="8"/>
  <c r="E2682" i="8" a="1"/>
  <c r="E2682" i="8" s="1"/>
  <c r="D2683" i="8" a="1"/>
  <c r="D2683" i="8" s="1"/>
  <c r="E2683" i="8" a="1"/>
  <c r="E2683" i="8" s="1"/>
  <c r="D2684" i="8" a="1"/>
  <c r="D2684" i="8" s="1"/>
  <c r="E2684" i="8" a="1"/>
  <c r="E2684" i="8" s="1"/>
  <c r="D2685" i="8" a="1"/>
  <c r="D2685" i="8" s="1"/>
  <c r="E2685" i="8" a="1"/>
  <c r="E2685" i="8" s="1"/>
  <c r="D2686" i="8" a="1"/>
  <c r="D2686" i="8" s="1"/>
  <c r="E2686" i="8" a="1"/>
  <c r="E2686" i="8" s="1"/>
  <c r="D2687" i="8" a="1"/>
  <c r="D2687" i="8" s="1"/>
  <c r="E2687" i="8" a="1"/>
  <c r="E2687" i="8"/>
  <c r="D2688" i="8" a="1"/>
  <c r="D2688" i="8"/>
  <c r="E2688" i="8" a="1"/>
  <c r="E2688" i="8"/>
  <c r="D2689" i="8" a="1"/>
  <c r="D2689" i="8" s="1"/>
  <c r="E2689" i="8" a="1"/>
  <c r="E2689" i="8"/>
  <c r="D2690" i="8" a="1"/>
  <c r="D2690" i="8" s="1"/>
  <c r="E2690" i="8" a="1"/>
  <c r="E2690" i="8"/>
  <c r="D2691" i="8" a="1"/>
  <c r="D2691" i="8"/>
  <c r="E2691" i="8" a="1"/>
  <c r="E2691" i="8" s="1"/>
  <c r="D2692" i="8" a="1"/>
  <c r="D2692" i="8" s="1"/>
  <c r="E2692" i="8" a="1"/>
  <c r="E2692" i="8" s="1"/>
  <c r="D2693" i="8" a="1"/>
  <c r="D2693" i="8" s="1"/>
  <c r="E2693" i="8" a="1"/>
  <c r="E2693" i="8" s="1"/>
  <c r="D2694" i="8" a="1"/>
  <c r="D2694" i="8" s="1"/>
  <c r="E2694" i="8" a="1"/>
  <c r="E2694" i="8" s="1"/>
  <c r="D2695" i="8" a="1"/>
  <c r="D2695" i="8" s="1"/>
  <c r="E2695" i="8" a="1"/>
  <c r="E2695" i="8" s="1"/>
  <c r="D2696" i="8" a="1"/>
  <c r="D2696" i="8" s="1"/>
  <c r="E2696" i="8" a="1"/>
  <c r="E2696" i="8" s="1"/>
  <c r="D2697" i="8" a="1"/>
  <c r="D2697" i="8" s="1"/>
  <c r="E2697" i="8" a="1"/>
  <c r="E2697" i="8" s="1"/>
  <c r="D2698" i="8" a="1"/>
  <c r="D2698" i="8" s="1"/>
  <c r="E2698" i="8" a="1"/>
  <c r="E2698" i="8" s="1"/>
  <c r="D2699" i="8" a="1"/>
  <c r="D2699" i="8" s="1"/>
  <c r="E2699" i="8" a="1"/>
  <c r="E2699" i="8" s="1"/>
  <c r="D2700" i="8" a="1"/>
  <c r="D2700" i="8" s="1"/>
  <c r="E2700" i="8" a="1"/>
  <c r="E2700" i="8"/>
  <c r="D2701" i="8" a="1"/>
  <c r="D2701" i="8" s="1"/>
  <c r="E2701" i="8" a="1"/>
  <c r="E2701" i="8" s="1"/>
  <c r="D2702" i="8" a="1"/>
  <c r="D2702" i="8"/>
  <c r="E2702" i="8" a="1"/>
  <c r="E2702" i="8" s="1"/>
  <c r="D2703" i="8" a="1"/>
  <c r="D2703" i="8" s="1"/>
  <c r="E2703" i="8" a="1"/>
  <c r="E2703" i="8" s="1"/>
  <c r="D2704" i="8" a="1"/>
  <c r="D2704" i="8"/>
  <c r="E2704" i="8" a="1"/>
  <c r="E2704" i="8" s="1"/>
  <c r="D2705" i="8" a="1"/>
  <c r="D2705" i="8" s="1"/>
  <c r="E2705" i="8" a="1"/>
  <c r="E2705" i="8" s="1"/>
  <c r="D2706" i="8" a="1"/>
  <c r="D2706" i="8"/>
  <c r="E2706" i="8" a="1"/>
  <c r="E2706" i="8"/>
  <c r="D2707" i="8" a="1"/>
  <c r="D2707" i="8"/>
  <c r="E2707" i="8" a="1"/>
  <c r="E2707" i="8" s="1"/>
  <c r="D2708" i="8" a="1"/>
  <c r="D2708" i="8" s="1"/>
  <c r="E2708" i="8" a="1"/>
  <c r="E2708" i="8"/>
  <c r="D2709" i="8" a="1"/>
  <c r="D2709" i="8" s="1"/>
  <c r="E2709" i="8" a="1"/>
  <c r="E2709" i="8" s="1"/>
  <c r="D2710" i="8" a="1"/>
  <c r="D2710" i="8" s="1"/>
  <c r="E2710" i="8" a="1"/>
  <c r="E2710" i="8" s="1"/>
  <c r="D2711" i="8" a="1"/>
  <c r="D2711" i="8" s="1"/>
  <c r="E2711" i="8" a="1"/>
  <c r="E2711" i="8" s="1"/>
  <c r="D2712" i="8" a="1"/>
  <c r="D2712" i="8" s="1"/>
  <c r="E2712" i="8" a="1"/>
  <c r="E2712" i="8" s="1"/>
  <c r="D2713" i="8" a="1"/>
  <c r="D2713" i="8" s="1"/>
  <c r="E2713" i="8" a="1"/>
  <c r="E2713" i="8" s="1"/>
  <c r="D2714" i="8" a="1"/>
  <c r="D2714" i="8"/>
  <c r="E2714" i="8" a="1"/>
  <c r="E2714" i="8" s="1"/>
  <c r="D2715" i="8" a="1"/>
  <c r="D2715" i="8"/>
  <c r="E2715" i="8" a="1"/>
  <c r="E2715" i="8" s="1"/>
  <c r="D2716" i="8" a="1"/>
  <c r="D2716" i="8"/>
  <c r="E2716" i="8" a="1"/>
  <c r="E2716" i="8" s="1"/>
  <c r="D2717" i="8" a="1"/>
  <c r="D2717" i="8" s="1"/>
  <c r="E2717" i="8" a="1"/>
  <c r="E2717" i="8" s="1"/>
  <c r="D2718" i="8" a="1"/>
  <c r="D2718" i="8"/>
  <c r="E2718" i="8" a="1"/>
  <c r="E2718" i="8" s="1"/>
  <c r="D2719" i="8" a="1"/>
  <c r="D2719" i="8" s="1"/>
  <c r="E2719" i="8" a="1"/>
  <c r="E2719" i="8" s="1"/>
  <c r="D2720" i="8" a="1"/>
  <c r="D2720" i="8" s="1"/>
  <c r="E2720" i="8" a="1"/>
  <c r="E2720" i="8"/>
  <c r="D2721" i="8" a="1"/>
  <c r="D2721" i="8"/>
  <c r="E2721" i="8" a="1"/>
  <c r="E2721" i="8" s="1"/>
  <c r="D2722" i="8" a="1"/>
  <c r="D2722" i="8" s="1"/>
  <c r="E2722" i="8" a="1"/>
  <c r="E2722" i="8" s="1"/>
  <c r="D2723" i="8" a="1"/>
  <c r="D2723" i="8" s="1"/>
  <c r="E2723" i="8" a="1"/>
  <c r="E2723" i="8" s="1"/>
  <c r="D2724" i="8" a="1"/>
  <c r="D2724" i="8" s="1"/>
  <c r="E2724" i="8" a="1"/>
  <c r="E2724" i="8" s="1"/>
  <c r="D2725" i="8" a="1"/>
  <c r="D2725" i="8" s="1"/>
  <c r="E2725" i="8" a="1"/>
  <c r="E2725" i="8" s="1"/>
  <c r="D2726" i="8" a="1"/>
  <c r="D2726" i="8" s="1"/>
  <c r="E2726" i="8" a="1"/>
  <c r="E2726" i="8" s="1"/>
  <c r="D2727" i="8" a="1"/>
  <c r="D2727" i="8" s="1"/>
  <c r="E2727" i="8" a="1"/>
  <c r="E2727" i="8" s="1"/>
  <c r="D2728" i="8" a="1"/>
  <c r="D2728" i="8" s="1"/>
  <c r="E2728" i="8" a="1"/>
  <c r="E2728" i="8"/>
  <c r="D2729" i="8" a="1"/>
  <c r="D2729" i="8" s="1"/>
  <c r="E2729" i="8" a="1"/>
  <c r="E2729" i="8" s="1"/>
  <c r="D2730" i="8" a="1"/>
  <c r="D2730" i="8" s="1"/>
  <c r="E2730" i="8" a="1"/>
  <c r="E2730" i="8"/>
  <c r="D2731" i="8" a="1"/>
  <c r="D2731" i="8" s="1"/>
  <c r="E2731" i="8" a="1"/>
  <c r="E2731" i="8" s="1"/>
  <c r="D2732" i="8" a="1"/>
  <c r="D2732" i="8"/>
  <c r="E2732" i="8" a="1"/>
  <c r="E2732" i="8" s="1"/>
  <c r="D2733" i="8" a="1"/>
  <c r="D2733" i="8" s="1"/>
  <c r="E2733" i="8" a="1"/>
  <c r="E2733" i="8" s="1"/>
  <c r="D2734" i="8" a="1"/>
  <c r="D2734" i="8" s="1"/>
  <c r="E2734" i="8" a="1"/>
  <c r="E2734" i="8" s="1"/>
  <c r="D2735" i="8" a="1"/>
  <c r="D2735" i="8"/>
  <c r="E2735" i="8" a="1"/>
  <c r="E2735" i="8" s="1"/>
  <c r="D2736" i="8" a="1"/>
  <c r="D2736" i="8" s="1"/>
  <c r="E2736" i="8" a="1"/>
  <c r="E2736" i="8" s="1"/>
  <c r="D2737" i="8" a="1"/>
  <c r="D2737" i="8"/>
  <c r="E2737" i="8" a="1"/>
  <c r="E2737" i="8" s="1"/>
  <c r="D2738" i="8" a="1"/>
  <c r="D2738" i="8" s="1"/>
  <c r="E2738" i="8" a="1"/>
  <c r="E2738" i="8" s="1"/>
  <c r="D2739" i="8" a="1"/>
  <c r="D2739" i="8"/>
  <c r="E2739" i="8" a="1"/>
  <c r="E2739" i="8" s="1"/>
  <c r="D2740" i="8" a="1"/>
  <c r="D2740" i="8"/>
  <c r="E2740" i="8" a="1"/>
  <c r="E2740" i="8" s="1"/>
  <c r="D2741" i="8" a="1"/>
  <c r="D2741" i="8" s="1"/>
  <c r="E2741" i="8" a="1"/>
  <c r="E2741" i="8"/>
  <c r="D2742" i="8" a="1"/>
  <c r="D2742" i="8" s="1"/>
  <c r="E2742" i="8" a="1"/>
  <c r="E2742" i="8"/>
  <c r="D2743" i="8" a="1"/>
  <c r="D2743" i="8" s="1"/>
  <c r="E2743" i="8" a="1"/>
  <c r="E2743" i="8" s="1"/>
  <c r="D2744" i="8" a="1"/>
  <c r="D2744" i="8" s="1"/>
  <c r="E2744" i="8" a="1"/>
  <c r="E2744" i="8"/>
  <c r="D2745" i="8" a="1"/>
  <c r="D2745" i="8"/>
  <c r="E2745" i="8" a="1"/>
  <c r="E2745" i="8" s="1"/>
  <c r="D2746" i="8" a="1"/>
  <c r="D2746" i="8" s="1"/>
  <c r="E2746" i="8" a="1"/>
  <c r="E2746" i="8" s="1"/>
  <c r="D2747" i="8" a="1"/>
  <c r="D2747" i="8" s="1"/>
  <c r="E2747" i="8" a="1"/>
  <c r="E2747" i="8" s="1"/>
  <c r="D2748" i="8" a="1"/>
  <c r="D2748" i="8" s="1"/>
  <c r="E2748" i="8" a="1"/>
  <c r="E2748" i="8" s="1"/>
  <c r="D2749" i="8" a="1"/>
  <c r="D2749" i="8" s="1"/>
  <c r="E2749" i="8" a="1"/>
  <c r="E2749" i="8" s="1"/>
  <c r="D2750" i="8" a="1"/>
  <c r="D2750" i="8" s="1"/>
  <c r="E2750" i="8" a="1"/>
  <c r="E2750" i="8" s="1"/>
  <c r="D2751" i="8" a="1"/>
  <c r="D2751" i="8" s="1"/>
  <c r="E2751" i="8" a="1"/>
  <c r="E2751" i="8" s="1"/>
  <c r="D2752" i="8" a="1"/>
  <c r="D2752" i="8" s="1"/>
  <c r="E2752" i="8" a="1"/>
  <c r="E2752" i="8"/>
  <c r="D2753" i="8" a="1"/>
  <c r="D2753" i="8" s="1"/>
  <c r="E2753" i="8" a="1"/>
  <c r="E2753" i="8" s="1"/>
  <c r="D2754" i="8" a="1"/>
  <c r="D2754" i="8" s="1"/>
  <c r="E2754" i="8" a="1"/>
  <c r="E2754" i="8" s="1"/>
  <c r="D2755" i="8" a="1"/>
  <c r="D2755" i="8" s="1"/>
  <c r="E2755" i="8" a="1"/>
  <c r="E2755" i="8"/>
  <c r="D2756" i="8" a="1"/>
  <c r="D2756" i="8"/>
  <c r="E2756" i="8" a="1"/>
  <c r="E2756" i="8" s="1"/>
  <c r="D2757" i="8" a="1"/>
  <c r="D2757" i="8" s="1"/>
  <c r="E2757" i="8" a="1"/>
  <c r="E2757" i="8" s="1"/>
  <c r="D2758" i="8" a="1"/>
  <c r="D2758" i="8" s="1"/>
  <c r="E2758" i="8" a="1"/>
  <c r="E2758" i="8" s="1"/>
  <c r="D2759" i="8" a="1"/>
  <c r="D2759" i="8" s="1"/>
  <c r="E2759" i="8" a="1"/>
  <c r="E2759" i="8"/>
  <c r="D2760" i="8" a="1"/>
  <c r="D2760" i="8"/>
  <c r="E2760" i="8" a="1"/>
  <c r="E2760" i="8" s="1"/>
  <c r="D2761" i="8" a="1"/>
  <c r="D2761" i="8"/>
  <c r="E2761" i="8" a="1"/>
  <c r="E2761" i="8" s="1"/>
  <c r="D2762" i="8" a="1"/>
  <c r="D2762" i="8" s="1"/>
  <c r="E2762" i="8" a="1"/>
  <c r="E2762" i="8" s="1"/>
  <c r="D2763" i="8" a="1"/>
  <c r="D2763" i="8" s="1"/>
  <c r="E2763" i="8" a="1"/>
  <c r="E2763" i="8" s="1"/>
  <c r="D2764" i="8" a="1"/>
  <c r="D2764" i="8" s="1"/>
  <c r="E2764" i="8" a="1"/>
  <c r="E2764" i="8" s="1"/>
  <c r="D2765" i="8" a="1"/>
  <c r="D2765" i="8" s="1"/>
  <c r="E2765" i="8" a="1"/>
  <c r="E2765" i="8"/>
  <c r="D2766" i="8" a="1"/>
  <c r="D2766" i="8" s="1"/>
  <c r="E2766" i="8" a="1"/>
  <c r="E2766" i="8" s="1"/>
  <c r="D2767" i="8" a="1"/>
  <c r="D2767" i="8" s="1"/>
  <c r="E2767" i="8" a="1"/>
  <c r="E2767" i="8" s="1"/>
  <c r="D2768" i="8" a="1"/>
  <c r="D2768" i="8" s="1"/>
  <c r="E2768" i="8" a="1"/>
  <c r="E2768" i="8" s="1"/>
  <c r="D2769" i="8" a="1"/>
  <c r="D2769" i="8"/>
  <c r="E2769" i="8" a="1"/>
  <c r="E2769" i="8" s="1"/>
  <c r="D2770" i="8" a="1"/>
  <c r="D2770" i="8" s="1"/>
  <c r="E2770" i="8" a="1"/>
  <c r="E2770" i="8" s="1"/>
  <c r="D2771" i="8" a="1"/>
  <c r="D2771" i="8" s="1"/>
  <c r="E2771" i="8" a="1"/>
  <c r="E2771" i="8" s="1"/>
  <c r="D2772" i="8" a="1"/>
  <c r="D2772" i="8"/>
  <c r="E2772" i="8" a="1"/>
  <c r="E2772" i="8" s="1"/>
  <c r="D2773" i="8" a="1"/>
  <c r="D2773" i="8" s="1"/>
  <c r="E2773" i="8" a="1"/>
  <c r="E2773" i="8" s="1"/>
  <c r="D2774" i="8" a="1"/>
  <c r="D2774" i="8" s="1"/>
  <c r="E2774" i="8" a="1"/>
  <c r="E2774" i="8" s="1"/>
  <c r="D2775" i="8" a="1"/>
  <c r="D2775" i="8" s="1"/>
  <c r="E2775" i="8" a="1"/>
  <c r="E2775" i="8" s="1"/>
  <c r="D2776" i="8" a="1"/>
  <c r="D2776" i="8" s="1"/>
  <c r="E2776" i="8" a="1"/>
  <c r="E2776" i="8" s="1"/>
  <c r="D2777" i="8" a="1"/>
  <c r="D2777" i="8" s="1"/>
  <c r="E2777" i="8" a="1"/>
  <c r="E2777" i="8" s="1"/>
  <c r="D2778" i="8" a="1"/>
  <c r="D2778" i="8" s="1"/>
  <c r="E2778" i="8" a="1"/>
  <c r="E2778" i="8" s="1"/>
  <c r="D2779" i="8" a="1"/>
  <c r="D2779" i="8" s="1"/>
  <c r="E2779" i="8" a="1"/>
  <c r="E2779" i="8" s="1"/>
  <c r="D2780" i="8" a="1"/>
  <c r="D2780" i="8"/>
  <c r="E2780" i="8" a="1"/>
  <c r="E2780" i="8" s="1"/>
  <c r="D2781" i="8" a="1"/>
  <c r="D2781" i="8" s="1"/>
  <c r="E2781" i="8" a="1"/>
  <c r="E2781" i="8" s="1"/>
  <c r="D2782" i="8" a="1"/>
  <c r="D2782" i="8" s="1"/>
  <c r="E2782" i="8" a="1"/>
  <c r="E2782" i="8" s="1"/>
  <c r="D2783" i="8" a="1"/>
  <c r="D2783" i="8"/>
  <c r="E2783" i="8" a="1"/>
  <c r="E2783" i="8"/>
  <c r="D2784" i="8" a="1"/>
  <c r="D2784" i="8" s="1"/>
  <c r="E2784" i="8" a="1"/>
  <c r="E2784" i="8" s="1"/>
  <c r="D2785" i="8" a="1"/>
  <c r="D2785" i="8" s="1"/>
  <c r="E2785" i="8" a="1"/>
  <c r="E2785" i="8" s="1"/>
  <c r="D2786" i="8" a="1"/>
  <c r="D2786" i="8" s="1"/>
  <c r="E2786" i="8" a="1"/>
  <c r="E2786" i="8" s="1"/>
  <c r="D2787" i="8" a="1"/>
  <c r="D2787" i="8" s="1"/>
  <c r="E2787" i="8" a="1"/>
  <c r="E2787" i="8" s="1"/>
  <c r="D2788" i="8" a="1"/>
  <c r="D2788" i="8" s="1"/>
  <c r="E2788" i="8" a="1"/>
  <c r="E2788" i="8"/>
  <c r="D2789" i="8" a="1"/>
  <c r="D2789" i="8" s="1"/>
  <c r="E2789" i="8" a="1"/>
  <c r="E2789" i="8" s="1"/>
  <c r="D2790" i="8" a="1"/>
  <c r="D2790" i="8" s="1"/>
  <c r="E2790" i="8" a="1"/>
  <c r="E2790" i="8" s="1"/>
  <c r="D2791" i="8" a="1"/>
  <c r="D2791" i="8" s="1"/>
  <c r="E2791" i="8" a="1"/>
  <c r="E2791" i="8" s="1"/>
  <c r="D2792" i="8" a="1"/>
  <c r="D2792" i="8"/>
  <c r="E2792" i="8" a="1"/>
  <c r="E2792" i="8" s="1"/>
  <c r="D2793" i="8" a="1"/>
  <c r="D2793" i="8" s="1"/>
  <c r="E2793" i="8" a="1"/>
  <c r="E2793" i="8" s="1"/>
  <c r="D2794" i="8" a="1"/>
  <c r="D2794" i="8" s="1"/>
  <c r="E2794" i="8" a="1"/>
  <c r="E2794" i="8" s="1"/>
  <c r="D2795" i="8" a="1"/>
  <c r="D2795" i="8" s="1"/>
  <c r="E2795" i="8" a="1"/>
  <c r="E2795" i="8"/>
  <c r="D2796" i="8" a="1"/>
  <c r="D2796" i="8" s="1"/>
  <c r="E2796" i="8" a="1"/>
  <c r="E2796" i="8" s="1"/>
  <c r="D2797" i="8" a="1"/>
  <c r="D2797" i="8" s="1"/>
  <c r="E2797" i="8" a="1"/>
  <c r="E2797" i="8"/>
  <c r="D2798" i="8" a="1"/>
  <c r="D2798" i="8"/>
  <c r="E2798" i="8" a="1"/>
  <c r="E2798" i="8"/>
  <c r="D2799" i="8" a="1"/>
  <c r="D2799" i="8" s="1"/>
  <c r="E2799" i="8" a="1"/>
  <c r="E2799" i="8" s="1"/>
  <c r="D2800" i="8" a="1"/>
  <c r="D2800" i="8"/>
  <c r="E2800" i="8" a="1"/>
  <c r="E2800" i="8"/>
  <c r="D2801" i="8" a="1"/>
  <c r="D2801" i="8"/>
  <c r="E2801" i="8" a="1"/>
  <c r="E2801" i="8"/>
  <c r="D2802" i="8" a="1"/>
  <c r="D2802" i="8" s="1"/>
  <c r="E2802" i="8" a="1"/>
  <c r="E2802" i="8" s="1"/>
  <c r="D2803" i="8" a="1"/>
  <c r="D2803" i="8"/>
  <c r="E2803" i="8" a="1"/>
  <c r="E2803" i="8"/>
  <c r="D2804" i="8" a="1"/>
  <c r="D2804" i="8"/>
  <c r="E2804" i="8" a="1"/>
  <c r="E2804" i="8" s="1"/>
  <c r="D2805" i="8" a="1"/>
  <c r="D2805" i="8"/>
  <c r="E2805" i="8" a="1"/>
  <c r="E2805" i="8" s="1"/>
  <c r="D2806" i="8" a="1"/>
  <c r="D2806" i="8"/>
  <c r="E2806" i="8" a="1"/>
  <c r="E2806" i="8"/>
  <c r="D2807" i="8" a="1"/>
  <c r="D2807" i="8"/>
  <c r="E2807" i="8" a="1"/>
  <c r="E2807" i="8"/>
  <c r="D2808" i="8" a="1"/>
  <c r="D2808" i="8" s="1"/>
  <c r="E2808" i="8" a="1"/>
  <c r="E2808" i="8" s="1"/>
  <c r="D2809" i="8" a="1"/>
  <c r="D2809" i="8"/>
  <c r="E2809" i="8" a="1"/>
  <c r="E2809" i="8"/>
  <c r="D2810" i="8" a="1"/>
  <c r="D2810" i="8" s="1"/>
  <c r="E2810" i="8" a="1"/>
  <c r="E2810" i="8" s="1"/>
  <c r="D2811" i="8" a="1"/>
  <c r="D2811" i="8"/>
  <c r="E2811" i="8" a="1"/>
  <c r="E2811" i="8" s="1"/>
  <c r="D2812" i="8" a="1"/>
  <c r="D2812" i="8"/>
  <c r="E2812" i="8" a="1"/>
  <c r="E2812" i="8"/>
  <c r="D2813" i="8" a="1"/>
  <c r="D2813" i="8"/>
  <c r="E2813" i="8" a="1"/>
  <c r="E2813" i="8" s="1"/>
  <c r="D2814" i="8" a="1"/>
  <c r="D2814" i="8"/>
  <c r="E2814" i="8" a="1"/>
  <c r="E2814" i="8" s="1"/>
  <c r="D2815" i="8" a="1"/>
  <c r="D2815" i="8"/>
  <c r="E2815" i="8" a="1"/>
  <c r="E2815" i="8" s="1"/>
  <c r="D2816" i="8" a="1"/>
  <c r="D2816" i="8" s="1"/>
  <c r="E2816" i="8" a="1"/>
  <c r="E2816" i="8" s="1"/>
  <c r="D2817" i="8" a="1"/>
  <c r="D2817" i="8"/>
  <c r="E2817" i="8" a="1"/>
  <c r="E2817" i="8" s="1"/>
  <c r="D2818" i="8" a="1"/>
  <c r="D2818" i="8"/>
  <c r="E2818" i="8" a="1"/>
  <c r="E2818" i="8"/>
  <c r="D2819" i="8" a="1"/>
  <c r="D2819" i="8" s="1"/>
  <c r="E2819" i="8" a="1"/>
  <c r="E2819" i="8" s="1"/>
  <c r="D2820" i="8" a="1"/>
  <c r="D2820" i="8"/>
  <c r="E2820" i="8" a="1"/>
  <c r="E2820" i="8" s="1"/>
  <c r="D2821" i="8" a="1"/>
  <c r="D2821" i="8" s="1"/>
  <c r="E2821" i="8" a="1"/>
  <c r="E2821" i="8"/>
  <c r="D2822" i="8" a="1"/>
  <c r="D2822" i="8"/>
  <c r="E2822" i="8" a="1"/>
  <c r="E2822" i="8" s="1"/>
  <c r="D2823" i="8" a="1"/>
  <c r="D2823" i="8" s="1"/>
  <c r="E2823" i="8" a="1"/>
  <c r="E2823" i="8"/>
  <c r="D2824" i="8" a="1"/>
  <c r="D2824" i="8" s="1"/>
  <c r="E2824" i="8" a="1"/>
  <c r="E2824" i="8" s="1"/>
  <c r="D2825" i="8" a="1"/>
  <c r="D2825" i="8" s="1"/>
  <c r="E2825" i="8" a="1"/>
  <c r="E2825" i="8" s="1"/>
  <c r="D2826" i="8" a="1"/>
  <c r="D2826" i="8"/>
  <c r="E2826" i="8" a="1"/>
  <c r="E2826" i="8" s="1"/>
  <c r="D2827" i="8" a="1"/>
  <c r="D2827" i="8"/>
  <c r="E2827" i="8" a="1"/>
  <c r="E2827" i="8" s="1"/>
  <c r="D2828" i="8" a="1"/>
  <c r="D2828" i="8" s="1"/>
  <c r="E2828" i="8" a="1"/>
  <c r="E2828" i="8" s="1"/>
  <c r="D2829" i="8" a="1"/>
  <c r="D2829" i="8"/>
  <c r="E2829" i="8" a="1"/>
  <c r="E2829" i="8"/>
  <c r="D2830" i="8" a="1"/>
  <c r="D2830" i="8"/>
  <c r="E2830" i="8" a="1"/>
  <c r="E2830" i="8" s="1"/>
  <c r="D2831" i="8" a="1"/>
  <c r="D2831" i="8" s="1"/>
  <c r="E2831" i="8" a="1"/>
  <c r="E2831" i="8" s="1"/>
  <c r="D2832" i="8" a="1"/>
  <c r="D2832" i="8" s="1"/>
  <c r="E2832" i="8" a="1"/>
  <c r="E2832" i="8"/>
  <c r="D2833" i="8" a="1"/>
  <c r="D2833" i="8"/>
  <c r="E2833" i="8" a="1"/>
  <c r="E2833" i="8" s="1"/>
  <c r="D2834" i="8" a="1"/>
  <c r="D2834" i="8" s="1"/>
  <c r="E2834" i="8" a="1"/>
  <c r="E2834" i="8" s="1"/>
  <c r="D2835" i="8" a="1"/>
  <c r="D2835" i="8" s="1"/>
  <c r="E2835" i="8" a="1"/>
  <c r="E2835" i="8" s="1"/>
  <c r="D2836" i="8" a="1"/>
  <c r="D2836" i="8" s="1"/>
  <c r="E2836" i="8" a="1"/>
  <c r="E2836" i="8"/>
  <c r="D2837" i="8" a="1"/>
  <c r="D2837" i="8" s="1"/>
  <c r="E2837" i="8" a="1"/>
  <c r="E2837" i="8" s="1"/>
  <c r="D2838" i="8" a="1"/>
  <c r="D2838" i="8" s="1"/>
  <c r="E2838" i="8" a="1"/>
  <c r="E2838" i="8" s="1"/>
  <c r="D2839" i="8" a="1"/>
  <c r="D2839" i="8" s="1"/>
  <c r="E2839" i="8" a="1"/>
  <c r="E2839" i="8" s="1"/>
  <c r="D2840" i="8" a="1"/>
  <c r="D2840" i="8" s="1"/>
  <c r="E2840" i="8" a="1"/>
  <c r="E2840" i="8" s="1"/>
  <c r="D2841" i="8" a="1"/>
  <c r="D2841" i="8"/>
  <c r="E2841" i="8" a="1"/>
  <c r="E2841" i="8" s="1"/>
  <c r="D2842" i="8" a="1"/>
  <c r="D2842" i="8"/>
  <c r="E2842" i="8" a="1"/>
  <c r="E2842" i="8"/>
  <c r="D2843" i="8" a="1"/>
  <c r="D2843" i="8" s="1"/>
  <c r="E2843" i="8" a="1"/>
  <c r="E2843" i="8" s="1"/>
  <c r="D2844" i="8" a="1"/>
  <c r="D2844" i="8"/>
  <c r="E2844" i="8" a="1"/>
  <c r="E2844" i="8" s="1"/>
  <c r="D2845" i="8" a="1"/>
  <c r="D2845" i="8"/>
  <c r="E2845" i="8" a="1"/>
  <c r="E2845" i="8"/>
  <c r="D2846" i="8" a="1"/>
  <c r="D2846" i="8"/>
  <c r="E2846" i="8" a="1"/>
  <c r="E2846" i="8" s="1"/>
  <c r="D2847" i="8" a="1"/>
  <c r="D2847" i="8" s="1"/>
  <c r="E2847" i="8" a="1"/>
  <c r="E2847" i="8" s="1"/>
  <c r="D2848" i="8" a="1"/>
  <c r="D2848" i="8" s="1"/>
  <c r="E2848" i="8" a="1"/>
  <c r="E2848" i="8" s="1"/>
  <c r="D2849" i="8" a="1"/>
  <c r="D2849" i="8" s="1"/>
  <c r="E2849" i="8" a="1"/>
  <c r="E2849" i="8" s="1"/>
  <c r="D2850" i="8" a="1"/>
  <c r="D2850" i="8" s="1"/>
  <c r="E2850" i="8" a="1"/>
  <c r="E2850" i="8" s="1"/>
  <c r="D2851" i="8" a="1"/>
  <c r="D2851" i="8" s="1"/>
  <c r="E2851" i="8" a="1"/>
  <c r="E2851" i="8" s="1"/>
  <c r="D2852" i="8" a="1"/>
  <c r="D2852" i="8" s="1"/>
  <c r="E2852" i="8" a="1"/>
  <c r="E2852" i="8" s="1"/>
  <c r="D2853" i="8" a="1"/>
  <c r="D2853" i="8" s="1"/>
  <c r="E2853" i="8" a="1"/>
  <c r="E2853" i="8" s="1"/>
  <c r="D2854" i="8" a="1"/>
  <c r="D2854" i="8" s="1"/>
  <c r="E2854" i="8" a="1"/>
  <c r="E2854" i="8"/>
  <c r="D2855" i="8" a="1"/>
  <c r="D2855" i="8" s="1"/>
  <c r="E2855" i="8" a="1"/>
  <c r="E2855" i="8" s="1"/>
  <c r="D2856" i="8" a="1"/>
  <c r="D2856" i="8" s="1"/>
  <c r="E2856" i="8" a="1"/>
  <c r="E2856" i="8" s="1"/>
  <c r="D2857" i="8" a="1"/>
  <c r="D2857" i="8" s="1"/>
  <c r="E2857" i="8" a="1"/>
  <c r="E2857" i="8" s="1"/>
  <c r="D2858" i="8" a="1"/>
  <c r="D2858" i="8" s="1"/>
  <c r="E2858" i="8" a="1"/>
  <c r="E2858" i="8"/>
  <c r="D2859" i="8" a="1"/>
  <c r="D2859" i="8" s="1"/>
  <c r="E2859" i="8" a="1"/>
  <c r="E2859" i="8"/>
  <c r="D2860" i="8" a="1"/>
  <c r="D2860" i="8"/>
  <c r="E2860" i="8" a="1"/>
  <c r="E2860" i="8" s="1"/>
  <c r="D2861" i="8" a="1"/>
  <c r="D2861" i="8" s="1"/>
  <c r="E2861" i="8" a="1"/>
  <c r="E2861" i="8" s="1"/>
  <c r="D2862" i="8" a="1"/>
  <c r="D2862" i="8" s="1"/>
  <c r="E2862" i="8" a="1"/>
  <c r="E2862" i="8" s="1"/>
  <c r="D2863" i="8" a="1"/>
  <c r="D2863" i="8" s="1"/>
  <c r="E2863" i="8" a="1"/>
  <c r="E2863" i="8"/>
  <c r="D2864" i="8" a="1"/>
  <c r="D2864" i="8"/>
  <c r="E2864" i="8" a="1"/>
  <c r="E2864" i="8"/>
  <c r="D2865" i="8" a="1"/>
  <c r="D2865" i="8"/>
  <c r="E2865" i="8" a="1"/>
  <c r="E2865" i="8" s="1"/>
  <c r="D2866" i="8" a="1"/>
  <c r="D2866" i="8" s="1"/>
  <c r="E2866" i="8" a="1"/>
  <c r="E2866" i="8" s="1"/>
  <c r="D2867" i="8" a="1"/>
  <c r="D2867" i="8" s="1"/>
  <c r="E2867" i="8" a="1"/>
  <c r="E2867" i="8" s="1"/>
  <c r="D2868" i="8" a="1"/>
  <c r="D2868" i="8" s="1"/>
  <c r="E2868" i="8" a="1"/>
  <c r="E2868" i="8"/>
  <c r="D2869" i="8" a="1"/>
  <c r="D2869" i="8"/>
  <c r="E2869" i="8" a="1"/>
  <c r="E2869" i="8" s="1"/>
  <c r="D2870" i="8" a="1"/>
  <c r="D2870" i="8" s="1"/>
  <c r="E2870" i="8" a="1"/>
  <c r="E2870" i="8" s="1"/>
  <c r="D2871" i="8" a="1"/>
  <c r="D2871" i="8" s="1"/>
  <c r="E2871" i="8" a="1"/>
  <c r="E2871" i="8" s="1"/>
  <c r="D2872" i="8" a="1"/>
  <c r="D2872" i="8" s="1"/>
  <c r="E2872" i="8" a="1"/>
  <c r="E2872" i="8" s="1"/>
  <c r="D2873" i="8" a="1"/>
  <c r="D2873" i="8" s="1"/>
  <c r="E2873" i="8" a="1"/>
  <c r="E2873" i="8" s="1"/>
  <c r="D2874" i="8" a="1"/>
  <c r="D2874" i="8" s="1"/>
  <c r="E2874" i="8" a="1"/>
  <c r="E2874" i="8" s="1"/>
  <c r="D2875" i="8" a="1"/>
  <c r="D2875" i="8" s="1"/>
  <c r="E2875" i="8" a="1"/>
  <c r="E2875" i="8" s="1"/>
  <c r="D2876" i="8" a="1"/>
  <c r="D2876" i="8"/>
  <c r="E2876" i="8" a="1"/>
  <c r="E2876" i="8" s="1"/>
  <c r="D2877" i="8" a="1"/>
  <c r="D2877" i="8" s="1"/>
  <c r="E2877" i="8" a="1"/>
  <c r="E2877" i="8" s="1"/>
  <c r="D2878" i="8" a="1"/>
  <c r="D2878" i="8" s="1"/>
  <c r="E2878" i="8" a="1"/>
  <c r="E2878" i="8" s="1"/>
  <c r="D2879" i="8" a="1"/>
  <c r="D2879" i="8" s="1"/>
  <c r="E2879" i="8" a="1"/>
  <c r="E2879" i="8" s="1"/>
  <c r="D2880" i="8" a="1"/>
  <c r="D2880" i="8"/>
  <c r="E2880" i="8" a="1"/>
  <c r="E2880" i="8" s="1"/>
  <c r="D2881" i="8" a="1"/>
  <c r="D2881" i="8"/>
  <c r="E2881" i="8" a="1"/>
  <c r="E2881" i="8"/>
  <c r="D2882" i="8" a="1"/>
  <c r="D2882" i="8"/>
  <c r="E2882" i="8" a="1"/>
  <c r="E2882" i="8" s="1"/>
  <c r="D2883" i="8" a="1"/>
  <c r="D2883" i="8" s="1"/>
  <c r="E2883" i="8" a="1"/>
  <c r="E2883" i="8" s="1"/>
  <c r="D2884" i="8" a="1"/>
  <c r="D2884" i="8" s="1"/>
  <c r="E2884" i="8" a="1"/>
  <c r="E2884" i="8" s="1"/>
  <c r="D2885" i="8" a="1"/>
  <c r="D2885" i="8"/>
  <c r="E2885" i="8" a="1"/>
  <c r="E2885" i="8"/>
  <c r="D2886" i="8" a="1"/>
  <c r="D2886" i="8"/>
  <c r="E2886" i="8" a="1"/>
  <c r="E2886" i="8"/>
  <c r="D2887" i="8" a="1"/>
  <c r="D2887" i="8" s="1"/>
  <c r="E2887" i="8" a="1"/>
  <c r="E2887" i="8" s="1"/>
  <c r="D2888" i="8" a="1"/>
  <c r="D2888" i="8" s="1"/>
  <c r="E2888" i="8" a="1"/>
  <c r="E2888" i="8" s="1"/>
  <c r="D2889" i="8" a="1"/>
  <c r="D2889" i="8" s="1"/>
  <c r="E2889" i="8" a="1"/>
  <c r="E2889" i="8" s="1"/>
  <c r="D2890" i="8" a="1"/>
  <c r="D2890" i="8" s="1"/>
  <c r="E2890" i="8" a="1"/>
  <c r="E2890" i="8"/>
  <c r="D2891" i="8" a="1"/>
  <c r="D2891" i="8" s="1"/>
  <c r="E2891" i="8" a="1"/>
  <c r="E2891" i="8" s="1"/>
  <c r="D2892" i="8" a="1"/>
  <c r="D2892" i="8" s="1"/>
  <c r="E2892" i="8" a="1"/>
  <c r="E2892" i="8" s="1"/>
  <c r="D2893" i="8" a="1"/>
  <c r="D2893" i="8" s="1"/>
  <c r="E2893" i="8" a="1"/>
  <c r="E2893" i="8" s="1"/>
  <c r="D2894" i="8" a="1"/>
  <c r="D2894" i="8" s="1"/>
  <c r="E2894" i="8" a="1"/>
  <c r="E2894" i="8" s="1"/>
  <c r="D2895" i="8" a="1"/>
  <c r="D2895" i="8" s="1"/>
  <c r="E2895" i="8" a="1"/>
  <c r="E2895" i="8" s="1"/>
  <c r="D2896" i="8" a="1"/>
  <c r="D2896" i="8"/>
  <c r="E2896" i="8" a="1"/>
  <c r="E2896" i="8"/>
  <c r="D2897" i="8" a="1"/>
  <c r="D2897" i="8"/>
  <c r="E2897" i="8" a="1"/>
  <c r="E2897" i="8" s="1"/>
  <c r="D2898" i="8" a="1"/>
  <c r="D2898" i="8" s="1"/>
  <c r="E2898" i="8" a="1"/>
  <c r="E2898" i="8" s="1"/>
  <c r="D2899" i="8" a="1"/>
  <c r="D2899" i="8" s="1"/>
  <c r="E2899" i="8" a="1"/>
  <c r="E2899" i="8" s="1"/>
  <c r="D2900" i="8" a="1"/>
  <c r="D2900" i="8" s="1"/>
  <c r="E2900" i="8" a="1"/>
  <c r="E2900" i="8" s="1"/>
  <c r="D2901" i="8" a="1"/>
  <c r="D2901" i="8" s="1"/>
  <c r="E2901" i="8" a="1"/>
  <c r="E2901" i="8" s="1"/>
  <c r="D2902" i="8" a="1"/>
  <c r="D2902" i="8" s="1"/>
  <c r="E2902" i="8" a="1"/>
  <c r="E2902" i="8" s="1"/>
  <c r="D2903" i="8" a="1"/>
  <c r="D2903" i="8" s="1"/>
  <c r="E2903" i="8" a="1"/>
  <c r="E2903" i="8" s="1"/>
  <c r="D2904" i="8" a="1"/>
  <c r="D2904" i="8"/>
  <c r="E2904" i="8" a="1"/>
  <c r="E2904" i="8" s="1"/>
  <c r="D2905" i="8" a="1"/>
  <c r="D2905" i="8" s="1"/>
  <c r="E2905" i="8" a="1"/>
  <c r="E2905" i="8" s="1"/>
  <c r="D2906" i="8" a="1"/>
  <c r="D2906" i="8" s="1"/>
  <c r="E2906" i="8" a="1"/>
  <c r="E2906" i="8" s="1"/>
  <c r="D2907" i="8" a="1"/>
  <c r="D2907" i="8"/>
  <c r="E2907" i="8" a="1"/>
  <c r="E2907" i="8"/>
  <c r="D2908" i="8" a="1"/>
  <c r="D2908" i="8" s="1"/>
  <c r="E2908" i="8" a="1"/>
  <c r="E2908" i="8" s="1"/>
  <c r="D2909" i="8" a="1"/>
  <c r="D2909" i="8" s="1"/>
  <c r="E2909" i="8" a="1"/>
  <c r="E2909" i="8" s="1"/>
  <c r="D2910" i="8" a="1"/>
  <c r="D2910" i="8" s="1"/>
  <c r="E2910" i="8" a="1"/>
  <c r="E2910" i="8" s="1"/>
  <c r="D2911" i="8" a="1"/>
  <c r="D2911" i="8" s="1"/>
  <c r="E2911" i="8" a="1"/>
  <c r="E2911" i="8" s="1"/>
  <c r="D2912" i="8" a="1"/>
  <c r="D2912" i="8" s="1"/>
  <c r="E2912" i="8" a="1"/>
  <c r="E2912" i="8"/>
  <c r="D2913" i="8" a="1"/>
  <c r="D2913" i="8"/>
  <c r="E2913" i="8" a="1"/>
  <c r="E2913" i="8"/>
  <c r="D2914" i="8" a="1"/>
  <c r="D2914" i="8"/>
  <c r="E2914" i="8" a="1"/>
  <c r="E2914" i="8" s="1"/>
  <c r="D2915" i="8" a="1"/>
  <c r="D2915" i="8" s="1"/>
  <c r="E2915" i="8" a="1"/>
  <c r="E2915" i="8" s="1"/>
  <c r="D2916" i="8" a="1"/>
  <c r="D2916" i="8" s="1"/>
  <c r="E2916" i="8" a="1"/>
  <c r="E2916" i="8" s="1"/>
  <c r="D2917" i="8" a="1"/>
  <c r="D2917" i="8" s="1"/>
  <c r="E2917" i="8" a="1"/>
  <c r="E2917" i="8" s="1"/>
  <c r="D2918" i="8" a="1"/>
  <c r="D2918" i="8"/>
  <c r="E2918" i="8" a="1"/>
  <c r="E2918" i="8" s="1"/>
  <c r="D2919" i="8" a="1"/>
  <c r="D2919" i="8" s="1"/>
  <c r="E2919" i="8" a="1"/>
  <c r="E2919" i="8" s="1"/>
  <c r="D2920" i="8" a="1"/>
  <c r="D2920" i="8" s="1"/>
  <c r="E2920" i="8" a="1"/>
  <c r="E2920" i="8" s="1"/>
  <c r="D2921" i="8" a="1"/>
  <c r="D2921" i="8" s="1"/>
  <c r="E2921" i="8" a="1"/>
  <c r="E2921" i="8" s="1"/>
  <c r="D2922" i="8" a="1"/>
  <c r="D2922" i="8" s="1"/>
  <c r="E2922" i="8" a="1"/>
  <c r="E2922" i="8" s="1"/>
  <c r="D2923" i="8" a="1"/>
  <c r="D2923" i="8" s="1"/>
  <c r="E2923" i="8" a="1"/>
  <c r="E2923" i="8" s="1"/>
  <c r="D2924" i="8" a="1"/>
  <c r="D2924" i="8" s="1"/>
  <c r="E2924" i="8" a="1"/>
  <c r="E2924" i="8" s="1"/>
  <c r="D2925" i="8" a="1"/>
  <c r="D2925" i="8"/>
  <c r="E2925" i="8" a="1"/>
  <c r="E2925" i="8" s="1"/>
  <c r="D2926" i="8" a="1"/>
  <c r="D2926" i="8"/>
  <c r="E2926" i="8" a="1"/>
  <c r="E2926" i="8" s="1"/>
  <c r="D2927" i="8" a="1"/>
  <c r="D2927" i="8" s="1"/>
  <c r="E2927" i="8" a="1"/>
  <c r="E2927" i="8" s="1"/>
  <c r="D2928" i="8" a="1"/>
  <c r="D2928" i="8" s="1"/>
  <c r="E2928" i="8" a="1"/>
  <c r="E2928" i="8" s="1"/>
  <c r="D2929" i="8" a="1"/>
  <c r="D2929" i="8"/>
  <c r="E2929" i="8" a="1"/>
  <c r="E2929" i="8" s="1"/>
  <c r="D2930" i="8" a="1"/>
  <c r="D2930" i="8"/>
  <c r="E2930" i="8" a="1"/>
  <c r="E2930" i="8"/>
  <c r="D2931" i="8" a="1"/>
  <c r="D2931" i="8"/>
  <c r="E2931" i="8" a="1"/>
  <c r="E2931" i="8"/>
  <c r="D2932" i="8" a="1"/>
  <c r="D2932" i="8" s="1"/>
  <c r="E2932" i="8" a="1"/>
  <c r="E2932" i="8" s="1"/>
  <c r="D2933" i="8" a="1"/>
  <c r="D2933" i="8" s="1"/>
  <c r="E2933" i="8" a="1"/>
  <c r="E2933" i="8" s="1"/>
  <c r="D2934" i="8" a="1"/>
  <c r="D2934" i="8" s="1"/>
  <c r="E2934" i="8" a="1"/>
  <c r="E2934" i="8"/>
  <c r="D2935" i="8" a="1"/>
  <c r="D2935" i="8"/>
  <c r="E2935" i="8" a="1"/>
  <c r="E2935" i="8" s="1"/>
  <c r="D2936" i="8" a="1"/>
  <c r="D2936" i="8"/>
  <c r="E2936" i="8" a="1"/>
  <c r="E2936" i="8" s="1"/>
  <c r="D2937" i="8" a="1"/>
  <c r="D2937" i="8"/>
  <c r="E2937" i="8" a="1"/>
  <c r="E2937" i="8" s="1"/>
  <c r="D2938" i="8" a="1"/>
  <c r="D2938" i="8" s="1"/>
  <c r="E2938" i="8" a="1"/>
  <c r="E2938" i="8" s="1"/>
  <c r="D2939" i="8" a="1"/>
  <c r="D2939" i="8" s="1"/>
  <c r="E2939" i="8" a="1"/>
  <c r="E2939" i="8" s="1"/>
  <c r="D2940" i="8" a="1"/>
  <c r="D2940" i="8"/>
  <c r="E2940" i="8" a="1"/>
  <c r="E2940" i="8" s="1"/>
  <c r="D2941" i="8" a="1"/>
  <c r="D2941" i="8"/>
  <c r="E2941" i="8" a="1"/>
  <c r="E2941" i="8"/>
  <c r="D2942" i="8" a="1"/>
  <c r="D2942" i="8"/>
  <c r="E2942" i="8" a="1"/>
  <c r="E2942" i="8"/>
  <c r="D2943" i="8" a="1"/>
  <c r="D2943" i="8" s="1"/>
  <c r="E2943" i="8" a="1"/>
  <c r="E2943" i="8" s="1"/>
  <c r="D2944" i="8" a="1"/>
  <c r="D2944" i="8" s="1"/>
  <c r="E2944" i="8" a="1"/>
  <c r="E2944" i="8" s="1"/>
  <c r="D2945" i="8" a="1"/>
  <c r="D2945" i="8" s="1"/>
  <c r="E2945" i="8" a="1"/>
  <c r="E2945" i="8"/>
  <c r="D2946" i="8" a="1"/>
  <c r="D2946" i="8"/>
  <c r="E2946" i="8" a="1"/>
  <c r="E2946" i="8"/>
  <c r="D2947" i="8" a="1"/>
  <c r="D2947" i="8" s="1"/>
  <c r="E2947" i="8" a="1"/>
  <c r="E2947" i="8" s="1"/>
  <c r="D2948" i="8" a="1"/>
  <c r="D2948" i="8" s="1"/>
  <c r="E2948" i="8" a="1"/>
  <c r="E2948" i="8" s="1"/>
  <c r="D2949" i="8" a="1"/>
  <c r="D2949" i="8" s="1"/>
  <c r="E2949" i="8" a="1"/>
  <c r="E2949" i="8" s="1"/>
  <c r="D2950" i="8" a="1"/>
  <c r="D2950" i="8" s="1"/>
  <c r="E2950" i="8" a="1"/>
  <c r="E2950" i="8" s="1"/>
  <c r="D2951" i="8" a="1"/>
  <c r="D2951" i="8" s="1"/>
  <c r="E2951" i="8" a="1"/>
  <c r="E2951" i="8" s="1"/>
  <c r="D2952" i="8" a="1"/>
  <c r="D2952" i="8" s="1"/>
  <c r="E2952" i="8" a="1"/>
  <c r="E2952" i="8"/>
  <c r="D2953" i="8" a="1"/>
  <c r="D2953" i="8"/>
  <c r="E2953" i="8" a="1"/>
  <c r="E2953" i="8"/>
  <c r="D2954" i="8" a="1"/>
  <c r="D2954" i="8" s="1"/>
  <c r="E2954" i="8" a="1"/>
  <c r="E2954" i="8" s="1"/>
  <c r="D2955" i="8" a="1"/>
  <c r="D2955" i="8" s="1"/>
  <c r="E2955" i="8" a="1"/>
  <c r="E2955" i="8" s="1"/>
  <c r="D2956" i="8" a="1"/>
  <c r="D2956" i="8" s="1"/>
  <c r="E2956" i="8" a="1"/>
  <c r="E2956" i="8"/>
  <c r="D2957" i="8" a="1"/>
  <c r="D2957" i="8"/>
  <c r="E2957" i="8" a="1"/>
  <c r="E2957" i="8"/>
  <c r="D2958" i="8" a="1"/>
  <c r="D2958" i="8" s="1"/>
  <c r="E2958" i="8" a="1"/>
  <c r="E2958" i="8" s="1"/>
  <c r="D2959" i="8" a="1"/>
  <c r="D2959" i="8" s="1"/>
  <c r="E2959" i="8" a="1"/>
  <c r="E2959" i="8" s="1"/>
  <c r="D2960" i="8" a="1"/>
  <c r="D2960" i="8" s="1"/>
  <c r="E2960" i="8" a="1"/>
  <c r="E2960" i="8" s="1"/>
  <c r="D2961" i="8" a="1"/>
  <c r="D2961" i="8" s="1"/>
  <c r="E2961" i="8" a="1"/>
  <c r="E2961" i="8" s="1"/>
  <c r="D2962" i="8" a="1"/>
  <c r="D2962" i="8" s="1"/>
  <c r="E2962" i="8" a="1"/>
  <c r="E2962" i="8" s="1"/>
  <c r="D2963" i="8" a="1"/>
  <c r="D2963" i="8" s="1"/>
  <c r="E2963" i="8" a="1"/>
  <c r="E2963" i="8" s="1"/>
  <c r="D2964" i="8" a="1"/>
  <c r="D2964" i="8" s="1"/>
  <c r="E2964" i="8" a="1"/>
  <c r="E2964" i="8"/>
  <c r="D2965" i="8" a="1"/>
  <c r="D2965" i="8" s="1"/>
  <c r="E2965" i="8" a="1"/>
  <c r="E2965" i="8" s="1"/>
  <c r="D2966" i="8" a="1"/>
  <c r="D2966" i="8" s="1"/>
  <c r="E2966" i="8" a="1"/>
  <c r="E2966" i="8" s="1"/>
  <c r="D2967" i="8" a="1"/>
  <c r="D2967" i="8" s="1"/>
  <c r="E2967" i="8" a="1"/>
  <c r="E2967" i="8"/>
  <c r="D2968" i="8" a="1"/>
  <c r="D2968" i="8"/>
  <c r="E2968" i="8" a="1"/>
  <c r="E2968" i="8" s="1"/>
  <c r="D2969" i="8" a="1"/>
  <c r="D2969" i="8" s="1"/>
  <c r="E2969" i="8" a="1"/>
  <c r="E2969" i="8" s="1"/>
  <c r="D2970" i="8" a="1"/>
  <c r="D2970" i="8"/>
  <c r="E2970" i="8" a="1"/>
  <c r="E2970" i="8" s="1"/>
  <c r="D2971" i="8" a="1"/>
  <c r="D2971" i="8" s="1"/>
  <c r="E2971" i="8" a="1"/>
  <c r="E2971" i="8" s="1"/>
  <c r="D2972" i="8" a="1"/>
  <c r="D2972" i="8"/>
  <c r="E2972" i="8" a="1"/>
  <c r="E2972" i="8" s="1"/>
  <c r="D2973" i="8" a="1"/>
  <c r="D2973" i="8" s="1"/>
  <c r="E2973" i="8" a="1"/>
  <c r="E2973" i="8" s="1"/>
  <c r="D2974" i="8" a="1"/>
  <c r="D2974" i="8" s="1"/>
  <c r="E2974" i="8" a="1"/>
  <c r="E2974" i="8"/>
  <c r="D2975" i="8" a="1"/>
  <c r="D2975" i="8"/>
  <c r="E2975" i="8" a="1"/>
  <c r="E2975" i="8" s="1"/>
  <c r="D2976" i="8" a="1"/>
  <c r="D2976" i="8" s="1"/>
  <c r="E2976" i="8" a="1"/>
  <c r="E2976" i="8" s="1"/>
  <c r="D2977" i="8" a="1"/>
  <c r="D2977" i="8" s="1"/>
  <c r="E2977" i="8" a="1"/>
  <c r="E2977" i="8" s="1"/>
  <c r="D2978" i="8" a="1"/>
  <c r="D2978" i="8" s="1"/>
  <c r="E2978" i="8" a="1"/>
  <c r="E2978" i="8"/>
  <c r="D2979" i="8" a="1"/>
  <c r="D2979" i="8"/>
  <c r="E2979" i="8" a="1"/>
  <c r="E2979" i="8" s="1"/>
  <c r="D2980" i="8" a="1"/>
  <c r="D2980" i="8" s="1"/>
  <c r="E2980" i="8" a="1"/>
  <c r="E2980" i="8" s="1"/>
  <c r="D2981" i="8" a="1"/>
  <c r="D2981" i="8" s="1"/>
  <c r="E2981" i="8" a="1"/>
  <c r="E2981" i="8" s="1"/>
  <c r="D2982" i="8" a="1"/>
  <c r="D2982" i="8"/>
  <c r="E2982" i="8" a="1"/>
  <c r="E2982" i="8" s="1"/>
  <c r="D2983" i="8" a="1"/>
  <c r="D2983" i="8" s="1"/>
  <c r="E2983" i="8" a="1"/>
  <c r="E2983" i="8" s="1"/>
  <c r="D2984" i="8" a="1"/>
  <c r="D2984" i="8" s="1"/>
  <c r="E2984" i="8" a="1"/>
  <c r="E2984" i="8"/>
  <c r="D2985" i="8" a="1"/>
  <c r="D2985" i="8" s="1"/>
  <c r="E2985" i="8" a="1"/>
  <c r="E2985" i="8" s="1"/>
  <c r="D2986" i="8" a="1"/>
  <c r="D2986" i="8" s="1"/>
  <c r="E2986" i="8" a="1"/>
  <c r="E2986" i="8"/>
  <c r="D2987" i="8" a="1"/>
  <c r="D2987" i="8" s="1"/>
  <c r="E2987" i="8" a="1"/>
  <c r="E2987" i="8" s="1"/>
  <c r="D2988" i="8" a="1"/>
  <c r="D2988" i="8" s="1"/>
  <c r="E2988" i="8" a="1"/>
  <c r="E2988" i="8" s="1"/>
  <c r="D2989" i="8" a="1"/>
  <c r="D2989" i="8" s="1"/>
  <c r="E2989" i="8" a="1"/>
  <c r="E2989" i="8"/>
  <c r="D2990" i="8" a="1"/>
  <c r="D2990" i="8"/>
  <c r="E2990" i="8" a="1"/>
  <c r="E2990" i="8" s="1"/>
  <c r="D2991" i="8" a="1"/>
  <c r="D2991" i="8" s="1"/>
  <c r="E2991" i="8" a="1"/>
  <c r="E2991" i="8" s="1"/>
  <c r="D2992" i="8" a="1"/>
  <c r="D2992" i="8" s="1"/>
  <c r="E2992" i="8" a="1"/>
  <c r="E2992" i="8" s="1"/>
  <c r="D2993" i="8" a="1"/>
  <c r="D2993" i="8" s="1"/>
  <c r="E2993" i="8" a="1"/>
  <c r="E2993" i="8" s="1"/>
  <c r="D2994" i="8" a="1"/>
  <c r="D2994" i="8" s="1"/>
  <c r="E2994" i="8" a="1"/>
  <c r="E2994" i="8" s="1"/>
  <c r="D2995" i="8" a="1"/>
  <c r="D2995" i="8" s="1"/>
  <c r="E2995" i="8" a="1"/>
  <c r="E2995" i="8" s="1"/>
  <c r="D2996" i="8" a="1"/>
  <c r="D2996" i="8" s="1"/>
  <c r="E2996" i="8" a="1"/>
  <c r="E2996" i="8" s="1"/>
  <c r="D2997" i="8" a="1"/>
  <c r="D2997" i="8" s="1"/>
  <c r="E2997" i="8" a="1"/>
  <c r="E2997" i="8" s="1"/>
  <c r="D2998" i="8" a="1"/>
  <c r="D2998" i="8" s="1"/>
  <c r="E2998" i="8" a="1"/>
  <c r="E2998" i="8" s="1"/>
  <c r="D2999" i="8" a="1"/>
  <c r="D2999" i="8" s="1"/>
  <c r="E2999" i="8" a="1"/>
  <c r="E2999" i="8" s="1"/>
  <c r="D3000" i="8" a="1"/>
  <c r="D3000" i="8" s="1"/>
  <c r="E3000" i="8" a="1"/>
  <c r="E3000" i="8"/>
  <c r="D3001" i="8" a="1"/>
  <c r="D3001" i="8"/>
  <c r="E3001" i="8" a="1"/>
  <c r="E3001" i="8" s="1"/>
  <c r="D3002" i="8" a="1"/>
  <c r="D3002" i="8" s="1"/>
  <c r="E3002" i="8" a="1"/>
  <c r="E3002" i="8" s="1"/>
  <c r="D3003" i="8" a="1"/>
  <c r="D3003" i="8" s="1"/>
  <c r="E3003" i="8" a="1"/>
  <c r="E3003" i="8" s="1"/>
  <c r="D3004" i="8" a="1"/>
  <c r="D3004" i="8" s="1"/>
  <c r="E3004" i="8" a="1"/>
  <c r="E3004" i="8" s="1"/>
  <c r="D3005" i="8" a="1"/>
  <c r="D3005" i="8" s="1"/>
  <c r="E3005" i="8" a="1"/>
  <c r="E3005" i="8" s="1"/>
  <c r="D3006" i="8" a="1"/>
  <c r="D3006" i="8" s="1"/>
  <c r="E3006" i="8" a="1"/>
  <c r="E3006" i="8" s="1"/>
  <c r="D3007" i="8" a="1"/>
  <c r="D3007" i="8" s="1"/>
  <c r="E3007" i="8" a="1"/>
  <c r="E3007" i="8" s="1"/>
  <c r="D3008" i="8" a="1"/>
  <c r="D3008" i="8" s="1"/>
  <c r="E3008" i="8" a="1"/>
  <c r="E3008" i="8"/>
  <c r="D3009" i="8" a="1"/>
  <c r="D3009" i="8" s="1"/>
  <c r="E3009" i="8" a="1"/>
  <c r="E3009" i="8" s="1"/>
  <c r="D3010" i="8" a="1"/>
  <c r="D3010" i="8" s="1"/>
  <c r="E3010" i="8" a="1"/>
  <c r="E3010" i="8" s="1"/>
  <c r="D3011" i="8" a="1"/>
  <c r="D3011" i="8" s="1"/>
  <c r="E3011" i="8" a="1"/>
  <c r="E3011" i="8" s="1"/>
  <c r="D3012" i="8" a="1"/>
  <c r="D3012" i="8" s="1"/>
  <c r="E3012" i="8" a="1"/>
  <c r="E3012" i="8"/>
  <c r="D3013" i="8" a="1"/>
  <c r="D3013" i="8" s="1"/>
  <c r="E3013" i="8" a="1"/>
  <c r="E3013" i="8" s="1"/>
  <c r="D3014" i="8" a="1"/>
  <c r="D3014" i="8" s="1"/>
  <c r="E3014" i="8" a="1"/>
  <c r="E3014" i="8" s="1"/>
  <c r="D3015" i="8" a="1"/>
  <c r="D3015" i="8"/>
  <c r="E3015" i="8" a="1"/>
  <c r="E3015" i="8" s="1"/>
  <c r="D3016" i="8" a="1"/>
  <c r="D3016" i="8"/>
  <c r="E3016" i="8" a="1"/>
  <c r="E3016" i="8" s="1"/>
  <c r="D3017" i="8" a="1"/>
  <c r="D3017" i="8" s="1"/>
  <c r="E3017" i="8" a="1"/>
  <c r="E3017" i="8" s="1"/>
  <c r="D3018" i="8" a="1"/>
  <c r="D3018" i="8" s="1"/>
  <c r="E3018" i="8" a="1"/>
  <c r="E3018" i="8"/>
  <c r="D3019" i="8" a="1"/>
  <c r="D3019" i="8"/>
  <c r="E3019" i="8" a="1"/>
  <c r="E3019" i="8" s="1"/>
  <c r="D3020" i="8" a="1"/>
  <c r="D3020" i="8" s="1"/>
  <c r="E3020" i="8" a="1"/>
  <c r="E3020" i="8" s="1"/>
  <c r="D3021" i="8" a="1"/>
  <c r="D3021" i="8" s="1"/>
  <c r="E3021" i="8" a="1"/>
  <c r="E3021" i="8"/>
  <c r="D3022" i="8" a="1"/>
  <c r="D3022" i="8" s="1"/>
  <c r="E3022" i="8" a="1"/>
  <c r="E3022" i="8" s="1"/>
  <c r="D3023" i="8" a="1"/>
  <c r="D3023" i="8"/>
  <c r="E3023" i="8" a="1"/>
  <c r="E3023" i="8" s="1"/>
  <c r="D3024" i="8" a="1"/>
  <c r="D3024" i="8"/>
  <c r="E3024" i="8" a="1"/>
  <c r="E3024" i="8"/>
  <c r="D3025" i="8" a="1"/>
  <c r="D3025" i="8"/>
  <c r="E3025" i="8" a="1"/>
  <c r="E3025" i="8" s="1"/>
  <c r="D3026" i="8" a="1"/>
  <c r="D3026" i="8"/>
  <c r="E3026" i="8" a="1"/>
  <c r="E3026" i="8" s="1"/>
  <c r="D3027" i="8" a="1"/>
  <c r="D3027" i="8" s="1"/>
  <c r="E3027" i="8" a="1"/>
  <c r="E3027" i="8" s="1"/>
  <c r="D3028" i="8" a="1"/>
  <c r="D3028" i="8" s="1"/>
  <c r="E3028" i="8" a="1"/>
  <c r="E3028" i="8" s="1"/>
  <c r="D3029" i="8" a="1"/>
  <c r="D3029" i="8" s="1"/>
  <c r="E3029" i="8" a="1"/>
  <c r="E3029" i="8"/>
  <c r="D3030" i="8" a="1"/>
  <c r="D3030" i="8" s="1"/>
  <c r="E3030" i="8" a="1"/>
  <c r="E3030" i="8" s="1"/>
  <c r="D3031" i="8" a="1"/>
  <c r="D3031" i="8" s="1"/>
  <c r="E3031" i="8" a="1"/>
  <c r="E3031" i="8" s="1"/>
  <c r="D3032" i="8" a="1"/>
  <c r="D3032" i="8" s="1"/>
  <c r="E3032" i="8" a="1"/>
  <c r="E3032" i="8"/>
  <c r="D3033" i="8" a="1"/>
  <c r="D3033" i="8" s="1"/>
  <c r="E3033" i="8" a="1"/>
  <c r="E3033" i="8"/>
  <c r="D3034" i="8" a="1"/>
  <c r="D3034" i="8" s="1"/>
  <c r="E3034" i="8" a="1"/>
  <c r="E3034" i="8"/>
  <c r="D3035" i="8" a="1"/>
  <c r="D3035" i="8"/>
  <c r="E3035" i="8" a="1"/>
  <c r="E3035" i="8"/>
  <c r="D3036" i="8" a="1"/>
  <c r="D3036" i="8"/>
  <c r="E3036" i="8" a="1"/>
  <c r="E3036" i="8" s="1"/>
  <c r="D3037" i="8" a="1"/>
  <c r="D3037" i="8" s="1"/>
  <c r="E3037" i="8" a="1"/>
  <c r="E3037" i="8" s="1"/>
  <c r="D3038" i="8" a="1"/>
  <c r="D3038" i="8" s="1"/>
  <c r="E3038" i="8" a="1"/>
  <c r="E3038" i="8" s="1"/>
  <c r="D3039" i="8" a="1"/>
  <c r="D3039" i="8"/>
  <c r="E3039" i="8" a="1"/>
  <c r="E3039" i="8"/>
  <c r="D3040" i="8" a="1"/>
  <c r="D3040" i="8" s="1"/>
  <c r="E3040" i="8" a="1"/>
  <c r="E3040" i="8"/>
  <c r="D3041" i="8" a="1"/>
  <c r="D3041" i="8" s="1"/>
  <c r="E3041" i="8" a="1"/>
  <c r="E3041" i="8" s="1"/>
  <c r="D3042" i="8" a="1"/>
  <c r="D3042" i="8" s="1"/>
  <c r="E3042" i="8" a="1"/>
  <c r="E3042" i="8"/>
  <c r="D3043" i="8" a="1"/>
  <c r="D3043" i="8" s="1"/>
  <c r="E3043" i="8" a="1"/>
  <c r="E3043" i="8" s="1"/>
  <c r="D3044" i="8" a="1"/>
  <c r="D3044" i="8" s="1"/>
  <c r="E3044" i="8" a="1"/>
  <c r="E3044" i="8"/>
  <c r="D3045" i="8" a="1"/>
  <c r="D3045" i="8" s="1"/>
  <c r="E3045" i="8" a="1"/>
  <c r="E3045" i="8" s="1"/>
  <c r="D3046" i="8" a="1"/>
  <c r="D3046" i="8" s="1"/>
  <c r="E3046" i="8" a="1"/>
  <c r="E3046" i="8" s="1"/>
  <c r="D3047" i="8" a="1"/>
  <c r="D3047" i="8"/>
  <c r="E3047" i="8" a="1"/>
  <c r="E3047" i="8" s="1"/>
  <c r="D3048" i="8" a="1"/>
  <c r="D3048" i="8" s="1"/>
  <c r="E3048" i="8" a="1"/>
  <c r="E3048" i="8" s="1"/>
  <c r="D3049" i="8" a="1"/>
  <c r="D3049" i="8" s="1"/>
  <c r="E3049" i="8" a="1"/>
  <c r="E3049" i="8" s="1"/>
  <c r="D3050" i="8" a="1"/>
  <c r="D3050" i="8" s="1"/>
  <c r="E3050" i="8" a="1"/>
  <c r="E3050" i="8" s="1"/>
  <c r="D3051" i="8" a="1"/>
  <c r="D3051" i="8" s="1"/>
  <c r="E3051" i="8" a="1"/>
  <c r="E3051" i="8"/>
  <c r="D3052" i="8" a="1"/>
  <c r="D3052" i="8" s="1"/>
  <c r="E3052" i="8" a="1"/>
  <c r="E3052" i="8" s="1"/>
  <c r="D3053" i="8" a="1"/>
  <c r="D3053" i="8" s="1"/>
  <c r="E3053" i="8" a="1"/>
  <c r="E3053" i="8"/>
  <c r="D3054" i="8" a="1"/>
  <c r="D3054" i="8" s="1"/>
  <c r="E3054" i="8" a="1"/>
  <c r="E3054" i="8" s="1"/>
  <c r="D3055" i="8" a="1"/>
  <c r="D3055" i="8" s="1"/>
  <c r="E3055" i="8" a="1"/>
  <c r="E3055" i="8" s="1"/>
  <c r="D3056" i="8" a="1"/>
  <c r="D3056" i="8" s="1"/>
  <c r="E3056" i="8" a="1"/>
  <c r="E3056" i="8" s="1"/>
  <c r="D3057" i="8" a="1"/>
  <c r="D3057" i="8"/>
  <c r="E3057" i="8" a="1"/>
  <c r="E3057" i="8"/>
  <c r="D3058" i="8" a="1"/>
  <c r="D3058" i="8" s="1"/>
  <c r="E3058" i="8" a="1"/>
  <c r="E3058" i="8" s="1"/>
  <c r="D3059" i="8" a="1"/>
  <c r="D3059" i="8" s="1"/>
  <c r="E3059" i="8" a="1"/>
  <c r="E3059" i="8" s="1"/>
  <c r="D3060" i="8" a="1"/>
  <c r="D3060" i="8" s="1"/>
  <c r="E3060" i="8" a="1"/>
  <c r="E3060" i="8" s="1"/>
  <c r="D3061" i="8" a="1"/>
  <c r="D3061" i="8"/>
  <c r="E3061" i="8" a="1"/>
  <c r="E3061" i="8"/>
  <c r="D3062" i="8" a="1"/>
  <c r="D3062" i="8" s="1"/>
  <c r="E3062" i="8" a="1"/>
  <c r="E3062" i="8"/>
  <c r="D3063" i="8" a="1"/>
  <c r="D3063" i="8" s="1"/>
  <c r="E3063" i="8" a="1"/>
  <c r="E3063" i="8" s="1"/>
  <c r="D3064" i="8" a="1"/>
  <c r="D3064" i="8" s="1"/>
  <c r="E3064" i="8" a="1"/>
  <c r="E3064" i="8" s="1"/>
  <c r="D3065" i="8" a="1"/>
  <c r="D3065" i="8" s="1"/>
  <c r="E3065" i="8" a="1"/>
  <c r="E3065" i="8" s="1"/>
  <c r="D3066" i="8" a="1"/>
  <c r="D3066" i="8" s="1"/>
  <c r="E3066" i="8" a="1"/>
  <c r="E3066" i="8"/>
  <c r="D3067" i="8" a="1"/>
  <c r="D3067" i="8" s="1"/>
  <c r="E3067" i="8" a="1"/>
  <c r="E3067" i="8" s="1"/>
  <c r="D3068" i="8" a="1"/>
  <c r="D3068" i="8"/>
  <c r="E3068" i="8" a="1"/>
  <c r="E3068" i="8" s="1"/>
  <c r="D3069" i="8" a="1"/>
  <c r="D3069" i="8" s="1"/>
  <c r="E3069" i="8" a="1"/>
  <c r="E3069" i="8" s="1"/>
  <c r="D3070" i="8" a="1"/>
  <c r="D3070" i="8" s="1"/>
  <c r="E3070" i="8" a="1"/>
  <c r="E3070" i="8" s="1"/>
  <c r="D3071" i="8" a="1"/>
  <c r="D3071" i="8" s="1"/>
  <c r="E3071" i="8" a="1"/>
  <c r="E3071" i="8" s="1"/>
  <c r="D3072" i="8" a="1"/>
  <c r="D3072" i="8" s="1"/>
  <c r="E3072" i="8" a="1"/>
  <c r="E3072" i="8"/>
  <c r="D3073" i="8" a="1"/>
  <c r="D3073" i="8" s="1"/>
  <c r="E3073" i="8" a="1"/>
  <c r="E3073" i="8" s="1"/>
  <c r="D3074" i="8" a="1"/>
  <c r="D3074" i="8" s="1"/>
  <c r="E3074" i="8" a="1"/>
  <c r="E3074" i="8" s="1"/>
  <c r="D3075" i="8" a="1"/>
  <c r="D3075" i="8" s="1"/>
  <c r="E3075" i="8" a="1"/>
  <c r="E3075" i="8" s="1"/>
  <c r="D3076" i="8" a="1"/>
  <c r="D3076" i="8" s="1"/>
  <c r="E3076" i="8" a="1"/>
  <c r="E3076" i="8" s="1"/>
  <c r="D3077" i="8" a="1"/>
  <c r="D3077" i="8" s="1"/>
  <c r="E3077" i="8" a="1"/>
  <c r="E3077" i="8" s="1"/>
  <c r="D3078" i="8" a="1"/>
  <c r="D3078" i="8" s="1"/>
  <c r="E3078" i="8" a="1"/>
  <c r="E3078" i="8" s="1"/>
  <c r="D3079" i="8" a="1"/>
  <c r="D3079" i="8"/>
  <c r="E3079" i="8" a="1"/>
  <c r="E3079" i="8" s="1"/>
  <c r="D3080" i="8" a="1"/>
  <c r="D3080" i="8" s="1"/>
  <c r="E3080" i="8" a="1"/>
  <c r="E3080" i="8" s="1"/>
  <c r="D3081" i="8" a="1"/>
  <c r="D3081" i="8" s="1"/>
  <c r="E3081" i="8" a="1"/>
  <c r="E3081" i="8" s="1"/>
  <c r="D3082" i="8" a="1"/>
  <c r="D3082" i="8" s="1"/>
  <c r="E3082" i="8" a="1"/>
  <c r="E3082" i="8" s="1"/>
  <c r="D3083" i="8" a="1"/>
  <c r="D3083" i="8"/>
  <c r="E3083" i="8" a="1"/>
  <c r="E3083" i="8" s="1"/>
  <c r="D3084" i="8" a="1"/>
  <c r="D3084" i="8" s="1"/>
  <c r="E3084" i="8" a="1"/>
  <c r="E3084" i="8" s="1"/>
  <c r="D3085" i="8" a="1"/>
  <c r="D3085" i="8" s="1"/>
  <c r="E3085" i="8" a="1"/>
  <c r="E3085" i="8" s="1"/>
  <c r="D3086" i="8" a="1"/>
  <c r="D3086" i="8" s="1"/>
  <c r="E3086" i="8" a="1"/>
  <c r="E3086" i="8" s="1"/>
  <c r="D3087" i="8" a="1"/>
  <c r="D3087" i="8" s="1"/>
  <c r="E3087" i="8" a="1"/>
  <c r="E3087" i="8" s="1"/>
  <c r="D3088" i="8" a="1"/>
  <c r="D3088" i="8" s="1"/>
  <c r="E3088" i="8" a="1"/>
  <c r="E3088" i="8" s="1"/>
  <c r="D3089" i="8" a="1"/>
  <c r="D3089" i="8" s="1"/>
  <c r="E3089" i="8" a="1"/>
  <c r="E3089" i="8" s="1"/>
  <c r="D3090" i="8" a="1"/>
  <c r="D3090" i="8"/>
  <c r="E3090" i="8" a="1"/>
  <c r="E3090" i="8" s="1"/>
  <c r="D3091" i="8" a="1"/>
  <c r="D3091" i="8" s="1"/>
  <c r="E3091" i="8" a="1"/>
  <c r="E3091" i="8" s="1"/>
  <c r="D3092" i="8" a="1"/>
  <c r="D3092" i="8"/>
  <c r="E3092" i="8" a="1"/>
  <c r="E3092" i="8" s="1"/>
  <c r="D3093" i="8" a="1"/>
  <c r="D3093" i="8" s="1"/>
  <c r="E3093" i="8" a="1"/>
  <c r="E3093" i="8" s="1"/>
  <c r="D3094" i="8" a="1"/>
  <c r="D3094" i="8" s="1"/>
  <c r="E3094" i="8" a="1"/>
  <c r="E3094" i="8"/>
  <c r="D3095" i="8" a="1"/>
  <c r="D3095" i="8" s="1"/>
  <c r="E3095" i="8" a="1"/>
  <c r="E3095" i="8"/>
  <c r="D3096" i="8" a="1"/>
  <c r="D3096" i="8" s="1"/>
  <c r="E3096" i="8" a="1"/>
  <c r="E3096" i="8" s="1"/>
  <c r="D3097" i="8" a="1"/>
  <c r="D3097" i="8" s="1"/>
  <c r="E3097" i="8" a="1"/>
  <c r="E3097" i="8" s="1"/>
  <c r="D3098" i="8" a="1"/>
  <c r="D3098" i="8" s="1"/>
  <c r="E3098" i="8" a="1"/>
  <c r="E3098" i="8" s="1"/>
  <c r="D3099" i="8" a="1"/>
  <c r="D3099" i="8" s="1"/>
  <c r="E3099" i="8" a="1"/>
  <c r="E3099" i="8"/>
  <c r="D3100" i="8" a="1"/>
  <c r="D3100" i="8"/>
  <c r="E3100" i="8" a="1"/>
  <c r="E3100" i="8" s="1"/>
  <c r="D3101" i="8" a="1"/>
  <c r="D3101" i="8" s="1"/>
  <c r="E3101" i="8" a="1"/>
  <c r="E3101" i="8"/>
  <c r="D3102" i="8" a="1"/>
  <c r="D3102" i="8" s="1"/>
  <c r="E3102" i="8" a="1"/>
  <c r="E3102" i="8" s="1"/>
  <c r="D3103" i="8" a="1"/>
  <c r="D3103" i="8" s="1"/>
  <c r="E3103" i="8" a="1"/>
  <c r="E3103" i="8" s="1"/>
  <c r="D3104" i="8" a="1"/>
  <c r="D3104" i="8" s="1"/>
  <c r="E3104" i="8" a="1"/>
  <c r="E3104" i="8" s="1"/>
  <c r="D3105" i="8" a="1"/>
  <c r="D3105" i="8"/>
  <c r="E3105" i="8" a="1"/>
  <c r="E3105" i="8"/>
  <c r="D3106" i="8" a="1"/>
  <c r="D3106" i="8" s="1"/>
  <c r="E3106" i="8" a="1"/>
  <c r="E3106" i="8" s="1"/>
  <c r="D3107" i="8" a="1"/>
  <c r="D3107" i="8" s="1"/>
  <c r="E3107" i="8" a="1"/>
  <c r="E3107" i="8" s="1"/>
  <c r="D3108" i="8" a="1"/>
  <c r="D3108" i="8" s="1"/>
  <c r="E3108" i="8" a="1"/>
  <c r="E3108" i="8" s="1"/>
  <c r="D3109" i="8" a="1"/>
  <c r="D3109" i="8" s="1"/>
  <c r="E3109" i="8" a="1"/>
  <c r="E3109" i="8" s="1"/>
  <c r="D3110" i="8" a="1"/>
  <c r="D3110" i="8" s="1"/>
  <c r="E3110" i="8" a="1"/>
  <c r="E3110" i="8" s="1"/>
  <c r="D3111" i="8" a="1"/>
  <c r="D3111" i="8" s="1"/>
  <c r="E3111" i="8" a="1"/>
  <c r="E3111" i="8" s="1"/>
  <c r="D3112" i="8" a="1"/>
  <c r="D3112" i="8" s="1"/>
  <c r="E3112" i="8" a="1"/>
  <c r="E3112" i="8" s="1"/>
  <c r="D3113" i="8" a="1"/>
  <c r="D3113" i="8" s="1"/>
  <c r="E3113" i="8" a="1"/>
  <c r="E3113" i="8" s="1"/>
  <c r="D3114" i="8" a="1"/>
  <c r="D3114" i="8" s="1"/>
  <c r="E3114" i="8" a="1"/>
  <c r="E3114" i="8" s="1"/>
  <c r="D3115" i="8" a="1"/>
  <c r="D3115" i="8" s="1"/>
  <c r="E3115" i="8" a="1"/>
  <c r="E3115" i="8" s="1"/>
  <c r="D3116" i="8" a="1"/>
  <c r="D3116" i="8" s="1"/>
  <c r="E3116" i="8" a="1"/>
  <c r="E3116" i="8" s="1"/>
  <c r="D3117" i="8" a="1"/>
  <c r="D3117" i="8" s="1"/>
  <c r="E3117" i="8" a="1"/>
  <c r="E3117" i="8"/>
  <c r="D3118" i="8" a="1"/>
  <c r="D3118" i="8" s="1"/>
  <c r="E3118" i="8" a="1"/>
  <c r="E3118" i="8" s="1"/>
  <c r="D3119" i="8" a="1"/>
  <c r="D3119" i="8" s="1"/>
  <c r="E3119" i="8" a="1"/>
  <c r="E3119" i="8" s="1"/>
  <c r="D3120" i="8" a="1"/>
  <c r="D3120" i="8" s="1"/>
  <c r="E3120" i="8" a="1"/>
  <c r="E3120" i="8" s="1"/>
  <c r="D3121" i="8" a="1"/>
  <c r="D3121" i="8" s="1"/>
  <c r="E3121" i="8" a="1"/>
  <c r="E3121" i="8"/>
  <c r="D3122" i="8" a="1"/>
  <c r="D3122" i="8" s="1"/>
  <c r="E3122" i="8" a="1"/>
  <c r="E3122" i="8" s="1"/>
  <c r="D3123" i="8" a="1"/>
  <c r="D3123" i="8" s="1"/>
  <c r="E3123" i="8" a="1"/>
  <c r="E3123" i="8" s="1"/>
  <c r="D3124" i="8" a="1"/>
  <c r="D3124" i="8" s="1"/>
  <c r="E3124" i="8" a="1"/>
  <c r="E3124" i="8" s="1"/>
  <c r="D3125" i="8" a="1"/>
  <c r="D3125" i="8" s="1"/>
  <c r="E3125" i="8" a="1"/>
  <c r="E3125" i="8" s="1"/>
  <c r="D3126" i="8" a="1"/>
  <c r="D3126" i="8" s="1"/>
  <c r="E3126" i="8" a="1"/>
  <c r="E3126" i="8" s="1"/>
  <c r="D3127" i="8" a="1"/>
  <c r="D3127" i="8"/>
  <c r="E3127" i="8" a="1"/>
  <c r="E3127" i="8"/>
  <c r="D3128" i="8" a="1"/>
  <c r="D3128" i="8" s="1"/>
  <c r="E3128" i="8" a="1"/>
  <c r="E3128" i="8"/>
  <c r="D3129" i="8" a="1"/>
  <c r="D3129" i="8" s="1"/>
  <c r="E3129" i="8" a="1"/>
  <c r="E3129" i="8" s="1"/>
  <c r="D3130" i="8" a="1"/>
  <c r="D3130" i="8" s="1"/>
  <c r="E3130" i="8" a="1"/>
  <c r="E3130" i="8" s="1"/>
  <c r="D3131" i="8" a="1"/>
  <c r="D3131" i="8" s="1"/>
  <c r="E3131" i="8" a="1"/>
  <c r="E3131" i="8"/>
  <c r="D3132" i="8" a="1"/>
  <c r="D3132" i="8" s="1"/>
  <c r="E3132" i="8" a="1"/>
  <c r="E3132" i="8"/>
  <c r="D3133" i="8" a="1"/>
  <c r="D3133" i="8" s="1"/>
  <c r="E3133" i="8" a="1"/>
  <c r="E3133" i="8" s="1"/>
  <c r="D3134" i="8" a="1"/>
  <c r="D3134" i="8" s="1"/>
  <c r="E3134" i="8" a="1"/>
  <c r="E3134" i="8" s="1"/>
  <c r="D3135" i="8" a="1"/>
  <c r="D3135" i="8" s="1"/>
  <c r="E3135" i="8" a="1"/>
  <c r="E3135" i="8" s="1"/>
  <c r="D3136" i="8" a="1"/>
  <c r="D3136" i="8" s="1"/>
  <c r="E3136" i="8" a="1"/>
  <c r="E3136" i="8" s="1"/>
  <c r="D3137" i="8" a="1"/>
  <c r="D3137" i="8" s="1"/>
  <c r="E3137" i="8" a="1"/>
  <c r="E3137" i="8" s="1"/>
  <c r="D3138" i="8" a="1"/>
  <c r="D3138" i="8" s="1"/>
  <c r="E3138" i="8" a="1"/>
  <c r="E3138" i="8"/>
  <c r="D3139" i="8" a="1"/>
  <c r="D3139" i="8" s="1"/>
  <c r="E3139" i="8" a="1"/>
  <c r="E3139" i="8" s="1"/>
  <c r="D3140" i="8" a="1"/>
  <c r="D3140" i="8" s="1"/>
  <c r="E3140" i="8" a="1"/>
  <c r="E3140" i="8" s="1"/>
  <c r="D3141" i="8" a="1"/>
  <c r="D3141" i="8" s="1"/>
  <c r="E3141" i="8" a="1"/>
  <c r="E3141" i="8" s="1"/>
  <c r="D3142" i="8" a="1"/>
  <c r="D3142" i="8" s="1"/>
  <c r="E3142" i="8" a="1"/>
  <c r="E3142" i="8" s="1"/>
  <c r="D3143" i="8" a="1"/>
  <c r="D3143" i="8" s="1"/>
  <c r="E3143" i="8" a="1"/>
  <c r="E3143" i="8" s="1"/>
  <c r="D3144" i="8" a="1"/>
  <c r="D3144" i="8" s="1"/>
  <c r="E3144" i="8" a="1"/>
  <c r="E3144" i="8" s="1"/>
  <c r="D3145" i="8" a="1"/>
  <c r="D3145" i="8" s="1"/>
  <c r="E3145" i="8" a="1"/>
  <c r="E3145" i="8" s="1"/>
  <c r="D3146" i="8" a="1"/>
  <c r="D3146" i="8" s="1"/>
  <c r="E3146" i="8" a="1"/>
  <c r="E3146" i="8" s="1"/>
  <c r="D3147" i="8" a="1"/>
  <c r="D3147" i="8" s="1"/>
  <c r="E3147" i="8" a="1"/>
  <c r="E3147" i="8" s="1"/>
  <c r="D3148" i="8" a="1"/>
  <c r="D3148" i="8" s="1"/>
  <c r="E3148" i="8" a="1"/>
  <c r="E3148" i="8" s="1"/>
  <c r="D3149" i="8" a="1"/>
  <c r="D3149" i="8" s="1"/>
  <c r="E3149" i="8" a="1"/>
  <c r="E3149" i="8"/>
  <c r="D3150" i="8" a="1"/>
  <c r="D3150" i="8" s="1"/>
  <c r="E3150" i="8" a="1"/>
  <c r="E3150" i="8" s="1"/>
  <c r="D3151" i="8" a="1"/>
  <c r="D3151" i="8" s="1"/>
  <c r="E3151" i="8" a="1"/>
  <c r="E3151" i="8" s="1"/>
  <c r="D3152" i="8" a="1"/>
  <c r="D3152" i="8" s="1"/>
  <c r="E3152" i="8" a="1"/>
  <c r="E3152" i="8" s="1"/>
  <c r="D3153" i="8" a="1"/>
  <c r="D3153" i="8" s="1"/>
  <c r="E3153" i="8" a="1"/>
  <c r="E3153" i="8" s="1"/>
  <c r="D3154" i="8" a="1"/>
  <c r="D3154" i="8" s="1"/>
  <c r="E3154" i="8" a="1"/>
  <c r="E3154" i="8" s="1"/>
  <c r="D3155" i="8" a="1"/>
  <c r="D3155" i="8"/>
  <c r="E3155" i="8" a="1"/>
  <c r="E3155" i="8"/>
  <c r="D3156" i="8" a="1"/>
  <c r="D3156" i="8"/>
  <c r="E3156" i="8" a="1"/>
  <c r="E3156" i="8" s="1"/>
  <c r="D3157" i="8" a="1"/>
  <c r="D3157" i="8"/>
  <c r="E3157" i="8" a="1"/>
  <c r="E3157" i="8" s="1"/>
  <c r="D3158" i="8" a="1"/>
  <c r="D3158" i="8" s="1"/>
  <c r="E3158" i="8" a="1"/>
  <c r="E3158" i="8" s="1"/>
  <c r="D3159" i="8" a="1"/>
  <c r="D3159" i="8" s="1"/>
  <c r="E3159" i="8" a="1"/>
  <c r="E3159" i="8" s="1"/>
  <c r="D3160" i="8" a="1"/>
  <c r="D3160" i="8" s="1"/>
  <c r="E3160" i="8" a="1"/>
  <c r="E3160" i="8" s="1"/>
  <c r="D3161" i="8" a="1"/>
  <c r="D3161" i="8" s="1"/>
  <c r="E3161" i="8" a="1"/>
  <c r="E3161" i="8" s="1"/>
  <c r="D3162" i="8" a="1"/>
  <c r="D3162" i="8" s="1"/>
  <c r="E3162" i="8" a="1"/>
  <c r="E3162" i="8" s="1"/>
  <c r="D3163" i="8" a="1"/>
  <c r="D3163" i="8" s="1"/>
  <c r="E3163" i="8" a="1"/>
  <c r="E3163" i="8" s="1"/>
  <c r="D3164" i="8" a="1"/>
  <c r="D3164" i="8" s="1"/>
  <c r="E3164" i="8" a="1"/>
  <c r="E3164" i="8" s="1"/>
  <c r="D3165" i="8" a="1"/>
  <c r="D3165" i="8" s="1"/>
  <c r="E3165" i="8" a="1"/>
  <c r="E3165" i="8" s="1"/>
  <c r="D3166" i="8" a="1"/>
  <c r="D3166" i="8" s="1"/>
  <c r="E3166" i="8" a="1"/>
  <c r="E3166" i="8" s="1"/>
  <c r="D3167" i="8" a="1"/>
  <c r="D3167" i="8" s="1"/>
  <c r="E3167" i="8" a="1"/>
  <c r="E3167" i="8" s="1"/>
  <c r="D3168" i="8" a="1"/>
  <c r="D3168" i="8" s="1"/>
  <c r="E3168" i="8" a="1"/>
  <c r="E3168" i="8" s="1"/>
  <c r="D3169" i="8" a="1"/>
  <c r="D3169" i="8" s="1"/>
  <c r="E3169" i="8" a="1"/>
  <c r="E3169" i="8" s="1"/>
  <c r="D3170" i="8" a="1"/>
  <c r="D3170" i="8" s="1"/>
  <c r="E3170" i="8" a="1"/>
  <c r="E3170" i="8" s="1"/>
  <c r="D3171" i="8" a="1"/>
  <c r="D3171" i="8" s="1"/>
  <c r="E3171" i="8" a="1"/>
  <c r="E3171" i="8" s="1"/>
  <c r="D3172" i="8" a="1"/>
  <c r="D3172" i="8" s="1"/>
  <c r="E3172" i="8" a="1"/>
  <c r="E3172" i="8"/>
  <c r="D3173" i="8" a="1"/>
  <c r="D3173" i="8" s="1"/>
  <c r="E3173" i="8" a="1"/>
  <c r="E3173" i="8"/>
  <c r="D3174" i="8" a="1"/>
  <c r="D3174" i="8" s="1"/>
  <c r="E3174" i="8" a="1"/>
  <c r="E3174" i="8" s="1"/>
  <c r="D3175" i="8" a="1"/>
  <c r="D3175" i="8" s="1"/>
  <c r="E3175" i="8" a="1"/>
  <c r="E3175" i="8" s="1"/>
  <c r="D3176" i="8" a="1"/>
  <c r="D3176" i="8" s="1"/>
  <c r="E3176" i="8" a="1"/>
  <c r="E3176" i="8" s="1"/>
  <c r="D3177" i="8" a="1"/>
  <c r="D3177" i="8" s="1"/>
  <c r="E3177" i="8" a="1"/>
  <c r="E3177" i="8" s="1"/>
  <c r="D3178" i="8" a="1"/>
  <c r="D3178" i="8"/>
  <c r="E3178" i="8" a="1"/>
  <c r="E3178" i="8"/>
  <c r="D3179" i="8" a="1"/>
  <c r="D3179" i="8"/>
  <c r="E3179" i="8" a="1"/>
  <c r="E3179" i="8" s="1"/>
  <c r="D3180" i="8" a="1"/>
  <c r="D3180" i="8" s="1"/>
  <c r="E3180" i="8" a="1"/>
  <c r="E3180" i="8" s="1"/>
  <c r="D3181" i="8" a="1"/>
  <c r="D3181" i="8" s="1"/>
  <c r="E3181" i="8" a="1"/>
  <c r="E3181" i="8" s="1"/>
  <c r="D3182" i="8" a="1"/>
  <c r="D3182" i="8" s="1"/>
  <c r="E3182" i="8" a="1"/>
  <c r="E3182" i="8"/>
  <c r="D3183" i="8" a="1"/>
  <c r="D3183" i="8" s="1"/>
  <c r="E3183" i="8" a="1"/>
  <c r="E3183" i="8" s="1"/>
  <c r="D3184" i="8" a="1"/>
  <c r="D3184" i="8" s="1"/>
  <c r="E3184" i="8" a="1"/>
  <c r="E3184" i="8" s="1"/>
  <c r="D3185" i="8" a="1"/>
  <c r="D3185" i="8" s="1"/>
  <c r="E3185" i="8" a="1"/>
  <c r="E3185" i="8" s="1"/>
  <c r="D3186" i="8" a="1"/>
  <c r="D3186" i="8" s="1"/>
  <c r="E3186" i="8" a="1"/>
  <c r="E3186" i="8" s="1"/>
  <c r="D3187" i="8" a="1"/>
  <c r="D3187" i="8" s="1"/>
  <c r="E3187" i="8" a="1"/>
  <c r="E3187" i="8" s="1"/>
  <c r="D3188" i="8" a="1"/>
  <c r="D3188" i="8" s="1"/>
  <c r="E3188" i="8" a="1"/>
  <c r="E3188" i="8" s="1"/>
  <c r="D3189" i="8" a="1"/>
  <c r="D3189" i="8"/>
  <c r="E3189" i="8" a="1"/>
  <c r="E3189" i="8" s="1"/>
  <c r="D3190" i="8" a="1"/>
  <c r="D3190" i="8" s="1"/>
  <c r="E3190" i="8" a="1"/>
  <c r="E3190" i="8" s="1"/>
  <c r="D3191" i="8" a="1"/>
  <c r="D3191" i="8" s="1"/>
  <c r="E3191" i="8" a="1"/>
  <c r="E3191" i="8" s="1"/>
  <c r="D3192" i="8" a="1"/>
  <c r="D3192" i="8"/>
  <c r="E3192" i="8" a="1"/>
  <c r="E3192" i="8" s="1"/>
  <c r="D3193" i="8" a="1"/>
  <c r="D3193" i="8" s="1"/>
  <c r="E3193" i="8" a="1"/>
  <c r="E3193" i="8" s="1"/>
  <c r="D3194" i="8" a="1"/>
  <c r="D3194" i="8" s="1"/>
  <c r="E3194" i="8" a="1"/>
  <c r="E3194" i="8"/>
  <c r="D3195" i="8" a="1"/>
  <c r="D3195" i="8" s="1"/>
  <c r="E3195" i="8" a="1"/>
  <c r="E3195" i="8" s="1"/>
  <c r="D3196" i="8" a="1"/>
  <c r="D3196" i="8" s="1"/>
  <c r="E3196" i="8" a="1"/>
  <c r="E3196" i="8" s="1"/>
  <c r="D3197" i="8" a="1"/>
  <c r="D3197" i="8" s="1"/>
  <c r="E3197" i="8" a="1"/>
  <c r="E3197" i="8" s="1"/>
  <c r="D3198" i="8" a="1"/>
  <c r="D3198" i="8" s="1"/>
  <c r="E3198" i="8" a="1"/>
  <c r="E3198" i="8" s="1"/>
  <c r="D3199" i="8" a="1"/>
  <c r="D3199" i="8"/>
  <c r="E3199" i="8" a="1"/>
  <c r="E3199" i="8" s="1"/>
  <c r="D3200" i="8" a="1"/>
  <c r="D3200" i="8" s="1"/>
  <c r="E3200" i="8" a="1"/>
  <c r="E3200" i="8" s="1"/>
  <c r="D3201" i="8" a="1"/>
  <c r="D3201" i="8" s="1"/>
  <c r="E3201" i="8" a="1"/>
  <c r="E3201" i="8" s="1"/>
  <c r="D3202" i="8" a="1"/>
  <c r="D3202" i="8" s="1"/>
  <c r="E3202" i="8" a="1"/>
  <c r="E3202" i="8" s="1"/>
  <c r="D3203" i="8" a="1"/>
  <c r="D3203" i="8" s="1"/>
  <c r="E3203" i="8" a="1"/>
  <c r="E3203" i="8" s="1"/>
  <c r="D3204" i="8" a="1"/>
  <c r="D3204" i="8" s="1"/>
  <c r="E3204" i="8" a="1"/>
  <c r="E3204" i="8" s="1"/>
  <c r="D3205" i="8" a="1"/>
  <c r="D3205" i="8"/>
  <c r="E3205" i="8" a="1"/>
  <c r="E3205" i="8"/>
  <c r="D3206" i="8" a="1"/>
  <c r="D3206" i="8" s="1"/>
  <c r="E3206" i="8" a="1"/>
  <c r="E3206" i="8" s="1"/>
  <c r="D3207" i="8" a="1"/>
  <c r="D3207" i="8" s="1"/>
  <c r="E3207" i="8" a="1"/>
  <c r="E3207" i="8" s="1"/>
  <c r="D3208" i="8" a="1"/>
  <c r="D3208" i="8" s="1"/>
  <c r="E3208" i="8" a="1"/>
  <c r="E3208" i="8" s="1"/>
  <c r="D3209" i="8" a="1"/>
  <c r="D3209" i="8" s="1"/>
  <c r="E3209" i="8" a="1"/>
  <c r="E3209" i="8" s="1"/>
  <c r="D3210" i="8" a="1"/>
  <c r="D3210" i="8"/>
  <c r="E3210" i="8" a="1"/>
  <c r="E3210" i="8" s="1"/>
  <c r="D3211" i="8" a="1"/>
  <c r="D3211" i="8" s="1"/>
  <c r="E3211" i="8" a="1"/>
  <c r="E3211" i="8" s="1"/>
  <c r="D3212" i="8" a="1"/>
  <c r="D3212" i="8"/>
  <c r="E3212" i="8" a="1"/>
  <c r="E3212" i="8" s="1"/>
  <c r="D3213" i="8" a="1"/>
  <c r="D3213" i="8" s="1"/>
  <c r="E3213" i="8" a="1"/>
  <c r="E3213" i="8" s="1"/>
  <c r="D3214" i="8" a="1"/>
  <c r="D3214" i="8"/>
  <c r="E3214" i="8" a="1"/>
  <c r="E3214" i="8" s="1"/>
  <c r="D3215" i="8" a="1"/>
  <c r="D3215" i="8" s="1"/>
  <c r="E3215" i="8" a="1"/>
  <c r="E3215" i="8" s="1"/>
  <c r="D3216" i="8" a="1"/>
  <c r="D3216" i="8" s="1"/>
  <c r="E3216" i="8" a="1"/>
  <c r="E3216" i="8"/>
  <c r="D3217" i="8" a="1"/>
  <c r="D3217" i="8"/>
  <c r="E3217" i="8" a="1"/>
  <c r="E3217" i="8" s="1"/>
  <c r="D3218" i="8" a="1"/>
  <c r="D3218" i="8" s="1"/>
  <c r="E3218" i="8" a="1"/>
  <c r="E3218" i="8"/>
  <c r="D3219" i="8" a="1"/>
  <c r="D3219" i="8" s="1"/>
  <c r="E3219" i="8" a="1"/>
  <c r="E3219" i="8" s="1"/>
  <c r="D3220" i="8" a="1"/>
  <c r="D3220" i="8" s="1"/>
  <c r="E3220" i="8" a="1"/>
  <c r="E3220" i="8" s="1"/>
  <c r="D3221" i="8" a="1"/>
  <c r="D3221" i="8"/>
  <c r="E3221" i="8" a="1"/>
  <c r="E3221" i="8" s="1"/>
  <c r="D3222" i="8" a="1"/>
  <c r="D3222" i="8" s="1"/>
  <c r="E3222" i="8" a="1"/>
  <c r="E3222" i="8" s="1"/>
  <c r="D3223" i="8" a="1"/>
  <c r="D3223" i="8" s="1"/>
  <c r="E3223" i="8" a="1"/>
  <c r="E3223" i="8" s="1"/>
  <c r="D3224" i="8" a="1"/>
  <c r="D3224" i="8"/>
  <c r="E3224" i="8" a="1"/>
  <c r="E3224" i="8" s="1"/>
  <c r="D3225" i="8" a="1"/>
  <c r="D3225" i="8" s="1"/>
  <c r="E3225" i="8" a="1"/>
  <c r="E3225" i="8" s="1"/>
  <c r="D3226" i="8" a="1"/>
  <c r="D3226" i="8" s="1"/>
  <c r="E3226" i="8" a="1"/>
  <c r="E3226" i="8" s="1"/>
  <c r="D3227" i="8" a="1"/>
  <c r="D3227" i="8" s="1"/>
  <c r="E3227" i="8" a="1"/>
  <c r="E3227" i="8"/>
  <c r="D3228" i="8" a="1"/>
  <c r="D3228" i="8" s="1"/>
  <c r="E3228" i="8" a="1"/>
  <c r="E3228" i="8" s="1"/>
  <c r="D3229" i="8" a="1"/>
  <c r="D3229" i="8" s="1"/>
  <c r="E3229" i="8" a="1"/>
  <c r="E3229" i="8"/>
  <c r="D3230" i="8" a="1"/>
  <c r="D3230" i="8" s="1"/>
  <c r="E3230" i="8" a="1"/>
  <c r="E3230" i="8" s="1"/>
  <c r="D3231" i="8" a="1"/>
  <c r="D3231" i="8" s="1"/>
  <c r="E3231" i="8" a="1"/>
  <c r="E3231" i="8" s="1"/>
  <c r="D3232" i="8" a="1"/>
  <c r="D3232" i="8"/>
  <c r="E3232" i="8" a="1"/>
  <c r="E3232" i="8" s="1"/>
  <c r="D3233" i="8" a="1"/>
  <c r="D3233" i="8"/>
  <c r="E3233" i="8" a="1"/>
  <c r="E3233" i="8"/>
  <c r="D3234" i="8" a="1"/>
  <c r="D3234" i="8" s="1"/>
  <c r="E3234" i="8" a="1"/>
  <c r="E3234" i="8" s="1"/>
  <c r="D3235" i="8" a="1"/>
  <c r="D3235" i="8" s="1"/>
  <c r="E3235" i="8" a="1"/>
  <c r="E3235" i="8" s="1"/>
  <c r="D3236" i="8" a="1"/>
  <c r="D3236" i="8" s="1"/>
  <c r="E3236" i="8" a="1"/>
  <c r="E3236" i="8" s="1"/>
  <c r="D3237" i="8" a="1"/>
  <c r="D3237" i="8" s="1"/>
  <c r="E3237" i="8" a="1"/>
  <c r="E3237" i="8"/>
  <c r="D3238" i="8" a="1"/>
  <c r="D3238" i="8"/>
  <c r="E3238" i="8" a="1"/>
  <c r="E3238" i="8"/>
  <c r="D3239" i="8" a="1"/>
  <c r="D3239" i="8"/>
  <c r="E3239" i="8" a="1"/>
  <c r="E3239" i="8" s="1"/>
  <c r="D3240" i="8" a="1"/>
  <c r="D3240" i="8" s="1"/>
  <c r="E3240" i="8" a="1"/>
  <c r="E3240" i="8" s="1"/>
  <c r="D3241" i="8" a="1"/>
  <c r="D3241" i="8" s="1"/>
  <c r="E3241" i="8" a="1"/>
  <c r="E3241" i="8" s="1"/>
  <c r="D3242" i="8" a="1"/>
  <c r="D3242" i="8" s="1"/>
  <c r="E3242" i="8" a="1"/>
  <c r="E3242" i="8" s="1"/>
  <c r="D3243" i="8" a="1"/>
  <c r="D3243" i="8" s="1"/>
  <c r="E3243" i="8" a="1"/>
  <c r="E3243" i="8"/>
  <c r="D3244" i="8" a="1"/>
  <c r="D3244" i="8"/>
  <c r="E3244" i="8" a="1"/>
  <c r="E3244" i="8" s="1"/>
  <c r="D3245" i="8" a="1"/>
  <c r="D3245" i="8" s="1"/>
  <c r="E3245" i="8" a="1"/>
  <c r="E3245" i="8" s="1"/>
  <c r="D3246" i="8" a="1"/>
  <c r="D3246" i="8"/>
  <c r="E3246" i="8" a="1"/>
  <c r="E3246" i="8" s="1"/>
  <c r="D3247" i="8" a="1"/>
  <c r="D3247" i="8"/>
  <c r="E3247" i="8" a="1"/>
  <c r="E3247" i="8" s="1"/>
  <c r="D3248" i="8" a="1"/>
  <c r="D3248" i="8" s="1"/>
  <c r="E3248" i="8" a="1"/>
  <c r="E3248" i="8"/>
  <c r="D3249" i="8" a="1"/>
  <c r="D3249" i="8" s="1"/>
  <c r="E3249" i="8" a="1"/>
  <c r="E3249" i="8" s="1"/>
  <c r="D3250" i="8" a="1"/>
  <c r="D3250" i="8" s="1"/>
  <c r="E3250" i="8" a="1"/>
  <c r="E3250" i="8" s="1"/>
  <c r="D3251" i="8" a="1"/>
  <c r="D3251" i="8" s="1"/>
  <c r="E3251" i="8" a="1"/>
  <c r="E3251" i="8" s="1"/>
  <c r="D3252" i="8" a="1"/>
  <c r="D3252" i="8" s="1"/>
  <c r="E3252" i="8" a="1"/>
  <c r="E3252" i="8" s="1"/>
  <c r="D3253" i="8" a="1"/>
  <c r="D3253" i="8" s="1"/>
  <c r="E3253" i="8" a="1"/>
  <c r="E3253" i="8"/>
  <c r="D3254" i="8" a="1"/>
  <c r="D3254" i="8"/>
  <c r="E3254" i="8" a="1"/>
  <c r="E3254" i="8"/>
  <c r="D3255" i="8" a="1"/>
  <c r="D3255" i="8"/>
  <c r="E3255" i="8" a="1"/>
  <c r="E3255" i="8" s="1"/>
  <c r="D3256" i="8" a="1"/>
  <c r="D3256" i="8"/>
  <c r="E3256" i="8" a="1"/>
  <c r="E3256" i="8" s="1"/>
  <c r="D3257" i="8" a="1"/>
  <c r="D3257" i="8" s="1"/>
  <c r="E3257" i="8" a="1"/>
  <c r="E3257" i="8" s="1"/>
  <c r="D3258" i="8" a="1"/>
  <c r="D3258" i="8" s="1"/>
  <c r="E3258" i="8" a="1"/>
  <c r="E3258" i="8" s="1"/>
  <c r="D3259" i="8" a="1"/>
  <c r="D3259" i="8"/>
  <c r="E3259" i="8" a="1"/>
  <c r="E3259" i="8" s="1"/>
  <c r="D3260" i="8" a="1"/>
  <c r="D3260" i="8" s="1"/>
  <c r="E3260" i="8" a="1"/>
  <c r="E3260" i="8" s="1"/>
  <c r="D3261" i="8" a="1"/>
  <c r="D3261" i="8" s="1"/>
  <c r="E3261" i="8" a="1"/>
  <c r="E3261" i="8" s="1"/>
  <c r="D3262" i="8" a="1"/>
  <c r="D3262" i="8" s="1"/>
  <c r="E3262" i="8" a="1"/>
  <c r="E3262" i="8" s="1"/>
  <c r="D3263" i="8" a="1"/>
  <c r="D3263" i="8" s="1"/>
  <c r="E3263" i="8" a="1"/>
  <c r="E3263" i="8" s="1"/>
  <c r="D3264" i="8" a="1"/>
  <c r="D3264" i="8" s="1"/>
  <c r="E3264" i="8" a="1"/>
  <c r="E3264" i="8"/>
  <c r="D3265" i="8" a="1"/>
  <c r="D3265" i="8"/>
  <c r="E3265" i="8" a="1"/>
  <c r="E3265" i="8" s="1"/>
  <c r="D3266" i="8" a="1"/>
  <c r="D3266" i="8"/>
  <c r="E3266" i="8" a="1"/>
  <c r="E3266" i="8"/>
  <c r="D3267" i="8" a="1"/>
  <c r="D3267" i="8" s="1"/>
  <c r="E3267" i="8" a="1"/>
  <c r="E3267" i="8" s="1"/>
  <c r="D3268" i="8" a="1"/>
  <c r="D3268" i="8" s="1"/>
  <c r="E3268" i="8" a="1"/>
  <c r="E3268" i="8" s="1"/>
  <c r="D3269" i="8" a="1"/>
  <c r="D3269" i="8" s="1"/>
  <c r="E3269" i="8" a="1"/>
  <c r="E3269" i="8" s="1"/>
  <c r="D3270" i="8" a="1"/>
  <c r="D3270" i="8"/>
  <c r="E3270" i="8" a="1"/>
  <c r="E3270" i="8"/>
  <c r="D3271" i="8" a="1"/>
  <c r="D3271" i="8" s="1"/>
  <c r="E3271" i="8" a="1"/>
  <c r="E3271" i="8" s="1"/>
  <c r="D3272" i="8" a="1"/>
  <c r="D3272" i="8" s="1"/>
  <c r="E3272" i="8" a="1"/>
  <c r="E3272" i="8" s="1"/>
  <c r="D3273" i="8" a="1"/>
  <c r="D3273" i="8" s="1"/>
  <c r="E3273" i="8" a="1"/>
  <c r="E3273" i="8"/>
  <c r="D3274" i="8" a="1"/>
  <c r="D3274" i="8" s="1"/>
  <c r="E3274" i="8" a="1"/>
  <c r="E3274" i="8"/>
  <c r="D3275" i="8" a="1"/>
  <c r="D3275" i="8" s="1"/>
  <c r="E3275" i="8" a="1"/>
  <c r="E3275" i="8" s="1"/>
  <c r="D3276" i="8" a="1"/>
  <c r="D3276" i="8"/>
  <c r="E3276" i="8" a="1"/>
  <c r="E3276" i="8"/>
  <c r="D3277" i="8" a="1"/>
  <c r="D3277" i="8"/>
  <c r="E3277" i="8" a="1"/>
  <c r="E3277" i="8" s="1"/>
  <c r="D3278" i="8" a="1"/>
  <c r="D3278" i="8"/>
  <c r="E3278" i="8" a="1"/>
  <c r="E3278" i="8" s="1"/>
  <c r="D3279" i="8" a="1"/>
  <c r="D3279" i="8" s="1"/>
  <c r="E3279" i="8" a="1"/>
  <c r="E3279" i="8" s="1"/>
  <c r="D3280" i="8" a="1"/>
  <c r="D3280" i="8" s="1"/>
  <c r="E3280" i="8" a="1"/>
  <c r="E3280" i="8" s="1"/>
  <c r="D3281" i="8" a="1"/>
  <c r="D3281" i="8" s="1"/>
  <c r="E3281" i="8" a="1"/>
  <c r="E3281" i="8"/>
  <c r="D3282" i="8" a="1"/>
  <c r="D3282" i="8"/>
  <c r="E3282" i="8" a="1"/>
  <c r="E3282" i="8" s="1"/>
  <c r="D3283" i="8" a="1"/>
  <c r="D3283" i="8" s="1"/>
  <c r="E3283" i="8" a="1"/>
  <c r="E3283" i="8" s="1"/>
  <c r="D3284" i="8" a="1"/>
  <c r="D3284" i="8" s="1"/>
  <c r="E3284" i="8" a="1"/>
  <c r="E3284" i="8"/>
  <c r="D3285" i="8" a="1"/>
  <c r="D3285" i="8" s="1"/>
  <c r="E3285" i="8" a="1"/>
  <c r="E3285" i="8" s="1"/>
  <c r="D3286" i="8" a="1"/>
  <c r="D3286" i="8" s="1"/>
  <c r="E3286" i="8" a="1"/>
  <c r="E3286" i="8" s="1"/>
  <c r="D3287" i="8" a="1"/>
  <c r="D3287" i="8" s="1"/>
  <c r="E3287" i="8" a="1"/>
  <c r="E3287" i="8" s="1"/>
  <c r="D3288" i="8" a="1"/>
  <c r="D3288" i="8" s="1"/>
  <c r="E3288" i="8" a="1"/>
  <c r="E3288" i="8"/>
  <c r="D3289" i="8" a="1"/>
  <c r="D3289" i="8"/>
  <c r="E3289" i="8" a="1"/>
  <c r="E3289" i="8" s="1"/>
  <c r="D3290" i="8" a="1"/>
  <c r="D3290" i="8" s="1"/>
  <c r="E3290" i="8" a="1"/>
  <c r="E3290" i="8" s="1"/>
  <c r="D3291" i="8" a="1"/>
  <c r="D3291" i="8" s="1"/>
  <c r="E3291" i="8" a="1"/>
  <c r="E3291" i="8" s="1"/>
  <c r="D3292" i="8" a="1"/>
  <c r="D3292" i="8" s="1"/>
  <c r="E3292" i="8" a="1"/>
  <c r="E3292" i="8"/>
  <c r="D3293" i="8" a="1"/>
  <c r="D3293" i="8" s="1"/>
  <c r="E3293" i="8" a="1"/>
  <c r="E3293" i="8"/>
  <c r="D3294" i="8" a="1"/>
  <c r="D3294" i="8"/>
  <c r="E3294" i="8" a="1"/>
  <c r="E3294" i="8" s="1"/>
  <c r="D3295" i="8" a="1"/>
  <c r="D3295" i="8" s="1"/>
  <c r="E3295" i="8" a="1"/>
  <c r="E3295" i="8"/>
  <c r="D3296" i="8" a="1"/>
  <c r="D3296" i="8" s="1"/>
  <c r="E3296" i="8" a="1"/>
  <c r="E3296" i="8" s="1"/>
  <c r="D3297" i="8" a="1"/>
  <c r="D3297" i="8" s="1"/>
  <c r="E3297" i="8" a="1"/>
  <c r="E3297" i="8" s="1"/>
  <c r="D3298" i="8" a="1"/>
  <c r="D3298" i="8" s="1"/>
  <c r="E3298" i="8" a="1"/>
  <c r="E3298" i="8" s="1"/>
  <c r="D3299" i="8" a="1"/>
  <c r="D3299" i="8" s="1"/>
  <c r="E3299" i="8" a="1"/>
  <c r="E3299" i="8" s="1"/>
  <c r="D3300" i="8" a="1"/>
  <c r="D3300" i="8"/>
  <c r="E3300" i="8" a="1"/>
  <c r="E3300" i="8" s="1"/>
  <c r="D3301" i="8" a="1"/>
  <c r="D3301" i="8"/>
  <c r="E3301" i="8" a="1"/>
  <c r="E3301" i="8" s="1"/>
  <c r="D3302" i="8" a="1"/>
  <c r="D3302" i="8" s="1"/>
  <c r="E3302" i="8" a="1"/>
  <c r="E3302" i="8" s="1"/>
  <c r="D3303" i="8" a="1"/>
  <c r="D3303" i="8" s="1"/>
  <c r="E3303" i="8" a="1"/>
  <c r="E3303" i="8"/>
  <c r="D3304" i="8" a="1"/>
  <c r="D3304" i="8" s="1"/>
  <c r="E3304" i="8" a="1"/>
  <c r="E3304" i="8"/>
  <c r="D3305" i="8" a="1"/>
  <c r="D3305" i="8"/>
  <c r="E3305" i="8" a="1"/>
  <c r="E3305" i="8"/>
  <c r="D3306" i="8" a="1"/>
  <c r="D3306" i="8" s="1"/>
  <c r="E3306" i="8" a="1"/>
  <c r="E3306" i="8" s="1"/>
  <c r="D3307" i="8" a="1"/>
  <c r="D3307" i="8" s="1"/>
  <c r="E3307" i="8" a="1"/>
  <c r="E3307" i="8" s="1"/>
  <c r="D3308" i="8" a="1"/>
  <c r="D3308" i="8" s="1"/>
  <c r="E3308" i="8" a="1"/>
  <c r="E3308" i="8"/>
  <c r="D3309" i="8" a="1"/>
  <c r="D3309" i="8" s="1"/>
  <c r="E3309" i="8" a="1"/>
  <c r="E3309" i="8" s="1"/>
  <c r="D3310" i="8" a="1"/>
  <c r="D3310" i="8"/>
  <c r="E3310" i="8" a="1"/>
  <c r="E3310" i="8"/>
  <c r="D3311" i="8" a="1"/>
  <c r="D3311" i="8"/>
  <c r="E3311" i="8" a="1"/>
  <c r="E3311" i="8" s="1"/>
  <c r="D3312" i="8" a="1"/>
  <c r="D3312" i="8"/>
  <c r="E3312" i="8" a="1"/>
  <c r="E3312" i="8" s="1"/>
  <c r="D3313" i="8" a="1"/>
  <c r="D3313" i="8" s="1"/>
  <c r="E3313" i="8" a="1"/>
  <c r="E3313" i="8" s="1"/>
  <c r="D3314" i="8" a="1"/>
  <c r="D3314" i="8" s="1"/>
  <c r="E3314" i="8" a="1"/>
  <c r="E3314" i="8" s="1"/>
  <c r="D3315" i="8" a="1"/>
  <c r="D3315" i="8" s="1"/>
  <c r="E3315" i="8" a="1"/>
  <c r="E3315" i="8"/>
  <c r="D3316" i="8" a="1"/>
  <c r="D3316" i="8" s="1"/>
  <c r="E3316" i="8" a="1"/>
  <c r="E3316" i="8"/>
  <c r="D3317" i="8" a="1"/>
  <c r="D3317" i="8" s="1"/>
  <c r="E3317" i="8" a="1"/>
  <c r="E3317" i="8" s="1"/>
  <c r="D3318" i="8" a="1"/>
  <c r="D3318" i="8" s="1"/>
  <c r="E3318" i="8" a="1"/>
  <c r="E3318" i="8" s="1"/>
  <c r="D3319" i="8" a="1"/>
  <c r="D3319" i="8" s="1"/>
  <c r="E3319" i="8" a="1"/>
  <c r="E3319" i="8" s="1"/>
  <c r="D3320" i="8" a="1"/>
  <c r="D3320" i="8"/>
  <c r="E3320" i="8" a="1"/>
  <c r="E3320" i="8"/>
  <c r="D3321" i="8" a="1"/>
  <c r="D3321" i="8"/>
  <c r="E3321" i="8" a="1"/>
  <c r="E3321" i="8" s="1"/>
  <c r="D3322" i="8" a="1"/>
  <c r="D3322" i="8" s="1"/>
  <c r="E3322" i="8" a="1"/>
  <c r="E3322" i="8" s="1"/>
  <c r="D3323" i="8" a="1"/>
  <c r="D3323" i="8" s="1"/>
  <c r="E3323" i="8" a="1"/>
  <c r="E3323" i="8" s="1"/>
  <c r="D3324" i="8" a="1"/>
  <c r="D3324" i="8"/>
  <c r="E3324" i="8" a="1"/>
  <c r="E3324" i="8" s="1"/>
  <c r="D3325" i="8" a="1"/>
  <c r="D3325" i="8" s="1"/>
  <c r="E3325" i="8" a="1"/>
  <c r="E3325" i="8"/>
  <c r="D3326" i="8" a="1"/>
  <c r="D3326" i="8" s="1"/>
  <c r="E3326" i="8" a="1"/>
  <c r="E3326" i="8" s="1"/>
  <c r="D3327" i="8" a="1"/>
  <c r="D3327" i="8" s="1"/>
  <c r="E3327" i="8" a="1"/>
  <c r="E3327" i="8" s="1"/>
  <c r="D3328" i="8" a="1"/>
  <c r="D3328" i="8" s="1"/>
  <c r="E3328" i="8" a="1"/>
  <c r="E3328" i="8" s="1"/>
  <c r="D3329" i="8" a="1"/>
  <c r="D3329" i="8" s="1"/>
  <c r="E3329" i="8" a="1"/>
  <c r="E3329" i="8" s="1"/>
  <c r="D3330" i="8" a="1"/>
  <c r="D3330" i="8" s="1"/>
  <c r="E3330" i="8" a="1"/>
  <c r="E3330" i="8" s="1"/>
  <c r="D3331" i="8" a="1"/>
  <c r="D3331" i="8" s="1"/>
  <c r="E3331" i="8" a="1"/>
  <c r="E3331" i="8"/>
  <c r="D3332" i="8" a="1"/>
  <c r="D3332" i="8"/>
  <c r="E3332" i="8" a="1"/>
  <c r="E3332" i="8"/>
  <c r="D3333" i="8" a="1"/>
  <c r="D3333" i="8"/>
  <c r="E3333" i="8" a="1"/>
  <c r="E3333" i="8" s="1"/>
  <c r="D3334" i="8" a="1"/>
  <c r="D3334" i="8" s="1"/>
  <c r="E3334" i="8" a="1"/>
  <c r="E3334" i="8" s="1"/>
  <c r="D3335" i="8" a="1"/>
  <c r="D3335" i="8" s="1"/>
  <c r="E3335" i="8" a="1"/>
  <c r="E3335" i="8" s="1"/>
  <c r="D3336" i="8" a="1"/>
  <c r="D3336" i="8" s="1"/>
  <c r="E3336" i="8" a="1"/>
  <c r="E3336" i="8" s="1"/>
  <c r="D3337" i="8" a="1"/>
  <c r="D3337" i="8" s="1"/>
  <c r="E3337" i="8" a="1"/>
  <c r="E3337" i="8"/>
  <c r="D3338" i="8" a="1"/>
  <c r="D3338" i="8"/>
  <c r="E3338" i="8" a="1"/>
  <c r="E3338" i="8"/>
  <c r="D3339" i="8" a="1"/>
  <c r="D3339" i="8" s="1"/>
  <c r="E3339" i="8" a="1"/>
  <c r="E3339" i="8" s="1"/>
  <c r="D3340" i="8" a="1"/>
  <c r="D3340" i="8" s="1"/>
  <c r="E3340" i="8" a="1"/>
  <c r="E3340" i="8"/>
  <c r="D3341" i="8" a="1"/>
  <c r="D3341" i="8" s="1"/>
  <c r="E3341" i="8" a="1"/>
  <c r="E3341" i="8" s="1"/>
  <c r="D3342" i="8" a="1"/>
  <c r="D3342" i="8"/>
  <c r="E3342" i="8" a="1"/>
  <c r="E3342" i="8" s="1"/>
  <c r="D3343" i="8" a="1"/>
  <c r="D3343" i="8"/>
  <c r="E3343" i="8" a="1"/>
  <c r="E3343" i="8" s="1"/>
  <c r="D3344" i="8" a="1"/>
  <c r="D3344" i="8" s="1"/>
  <c r="E3344" i="8" a="1"/>
  <c r="E3344" i="8" s="1"/>
  <c r="D3345" i="8" a="1"/>
  <c r="D3345" i="8" s="1"/>
  <c r="E3345" i="8" a="1"/>
  <c r="E3345" i="8" s="1"/>
  <c r="D3346" i="8" a="1"/>
  <c r="D3346" i="8"/>
  <c r="E3346" i="8" a="1"/>
  <c r="E3346" i="8" s="1"/>
  <c r="D3347" i="8" a="1"/>
  <c r="D3347" i="8" s="1"/>
  <c r="E3347" i="8" a="1"/>
  <c r="E3347" i="8"/>
  <c r="D3348" i="8" a="1"/>
  <c r="D3348" i="8" s="1"/>
  <c r="E3348" i="8" a="1"/>
  <c r="E3348" i="8"/>
  <c r="D3349" i="8" a="1"/>
  <c r="D3349" i="8" s="1"/>
  <c r="E3349" i="8" a="1"/>
  <c r="E3349" i="8" s="1"/>
  <c r="D3350" i="8" a="1"/>
  <c r="D3350" i="8" s="1"/>
  <c r="E3350" i="8" a="1"/>
  <c r="E3350" i="8" s="1"/>
  <c r="D3351" i="8" a="1"/>
  <c r="D3351" i="8" s="1"/>
  <c r="E3351" i="8" a="1"/>
  <c r="E3351" i="8" s="1"/>
  <c r="D3352" i="8" a="1"/>
  <c r="D3352" i="8" s="1"/>
  <c r="E3352" i="8" a="1"/>
  <c r="E3352" i="8" s="1"/>
  <c r="D3353" i="8" a="1"/>
  <c r="D3353" i="8" s="1"/>
  <c r="E3353" i="8" a="1"/>
  <c r="E3353" i="8" s="1"/>
  <c r="D3354" i="8" a="1"/>
  <c r="D3354" i="8"/>
  <c r="E3354" i="8" a="1"/>
  <c r="E3354" i="8" s="1"/>
  <c r="D3355" i="8" a="1"/>
  <c r="D3355" i="8" s="1"/>
  <c r="E3355" i="8" a="1"/>
  <c r="E3355" i="8" s="1"/>
  <c r="D3356" i="8" a="1"/>
  <c r="D3356" i="8" s="1"/>
  <c r="E3356" i="8" a="1"/>
  <c r="E3356" i="8" s="1"/>
  <c r="D3357" i="8" a="1"/>
  <c r="D3357" i="8" s="1"/>
  <c r="E3357" i="8" a="1"/>
  <c r="E3357" i="8" s="1"/>
  <c r="D3358" i="8" a="1"/>
  <c r="D3358" i="8" s="1"/>
  <c r="E3358" i="8" a="1"/>
  <c r="E3358" i="8"/>
  <c r="D3359" i="8" a="1"/>
  <c r="D3359" i="8" s="1"/>
  <c r="E3359" i="8" a="1"/>
  <c r="E3359" i="8" s="1"/>
  <c r="D3360" i="8" a="1"/>
  <c r="D3360" i="8" s="1"/>
  <c r="E3360" i="8" a="1"/>
  <c r="E3360" i="8"/>
  <c r="D3361" i="8" a="1"/>
  <c r="D3361" i="8" s="1"/>
  <c r="E3361" i="8" a="1"/>
  <c r="E3361" i="8" s="1"/>
  <c r="D3362" i="8" a="1"/>
  <c r="D3362" i="8" s="1"/>
  <c r="E3362" i="8" a="1"/>
  <c r="E3362" i="8"/>
  <c r="D3363" i="8" a="1"/>
  <c r="D3363" i="8" s="1"/>
  <c r="E3363" i="8" a="1"/>
  <c r="E3363" i="8" s="1"/>
  <c r="D3364" i="8" a="1"/>
  <c r="D3364" i="8"/>
  <c r="E3364" i="8" a="1"/>
  <c r="E3364" i="8"/>
  <c r="D3365" i="8" a="1"/>
  <c r="D3365" i="8" s="1"/>
  <c r="E3365" i="8" a="1"/>
  <c r="E3365" i="8" s="1"/>
  <c r="D3366" i="8" a="1"/>
  <c r="D3366" i="8"/>
  <c r="E3366" i="8" a="1"/>
  <c r="E3366" i="8" s="1"/>
  <c r="D3367" i="8" a="1"/>
  <c r="D3367" i="8" s="1"/>
  <c r="E3367" i="8" a="1"/>
  <c r="E3367" i="8" s="1"/>
  <c r="D3368" i="8" a="1"/>
  <c r="D3368" i="8" s="1"/>
  <c r="E3368" i="8" a="1"/>
  <c r="E3368" i="8" s="1"/>
  <c r="D3369" i="8" a="1"/>
  <c r="D3369" i="8" s="1"/>
  <c r="E3369" i="8" a="1"/>
  <c r="E3369" i="8" s="1"/>
  <c r="D3370" i="8" a="1"/>
  <c r="D3370" i="8" s="1"/>
  <c r="E3370" i="8" a="1"/>
  <c r="E3370" i="8" s="1"/>
  <c r="D3371" i="8" a="1"/>
  <c r="D3371" i="8" s="1"/>
  <c r="E3371" i="8" a="1"/>
  <c r="E3371" i="8"/>
  <c r="D3372" i="8" a="1"/>
  <c r="D3372" i="8" s="1"/>
  <c r="E3372" i="8" a="1"/>
  <c r="E3372" i="8" s="1"/>
  <c r="D3373" i="8" a="1"/>
  <c r="D3373" i="8" s="1"/>
  <c r="E3373" i="8" a="1"/>
  <c r="E3373" i="8" s="1"/>
  <c r="D3374" i="8" a="1"/>
  <c r="D3374" i="8" s="1"/>
  <c r="E3374" i="8" a="1"/>
  <c r="E3374" i="8" s="1"/>
  <c r="D3375" i="8" a="1"/>
  <c r="D3375" i="8" s="1"/>
  <c r="E3375" i="8" a="1"/>
  <c r="E3375" i="8"/>
  <c r="D3376" i="8" a="1"/>
  <c r="D3376" i="8"/>
  <c r="E3376" i="8" a="1"/>
  <c r="E3376" i="8"/>
  <c r="D3377" i="8" a="1"/>
  <c r="D3377" i="8"/>
  <c r="E3377" i="8" a="1"/>
  <c r="E3377" i="8" s="1"/>
  <c r="D3378" i="8" a="1"/>
  <c r="D3378" i="8" s="1"/>
  <c r="E3378" i="8" a="1"/>
  <c r="E3378" i="8" s="1"/>
  <c r="D3379" i="8" a="1"/>
  <c r="D3379" i="8" s="1"/>
  <c r="E3379" i="8" a="1"/>
  <c r="E3379" i="8" s="1"/>
  <c r="D3380" i="8" a="1"/>
  <c r="D3380" i="8" s="1"/>
  <c r="E3380" i="8" a="1"/>
  <c r="E3380" i="8" s="1"/>
  <c r="D3381" i="8" a="1"/>
  <c r="D3381" i="8" s="1"/>
  <c r="E3381" i="8" a="1"/>
  <c r="E3381" i="8"/>
  <c r="D3382" i="8" a="1"/>
  <c r="D3382" i="8"/>
  <c r="E3382" i="8" a="1"/>
  <c r="E3382" i="8"/>
  <c r="D3383" i="8" a="1"/>
  <c r="D3383" i="8" s="1"/>
  <c r="E3383" i="8" a="1"/>
  <c r="E3383" i="8" s="1"/>
  <c r="D3384" i="8" a="1"/>
  <c r="D3384" i="8" s="1"/>
  <c r="E3384" i="8" a="1"/>
  <c r="E3384" i="8"/>
  <c r="D3385" i="8" a="1"/>
  <c r="D3385" i="8" s="1"/>
  <c r="E3385" i="8" a="1"/>
  <c r="E3385" i="8" s="1"/>
  <c r="D3386" i="8" a="1"/>
  <c r="D3386" i="8"/>
  <c r="E3386" i="8" a="1"/>
  <c r="E3386" i="8" s="1"/>
  <c r="D3387" i="8" a="1"/>
  <c r="D3387" i="8"/>
  <c r="E3387" i="8" a="1"/>
  <c r="E3387" i="8" s="1"/>
  <c r="D3388" i="8" a="1"/>
  <c r="D3388" i="8" s="1"/>
  <c r="E3388" i="8" a="1"/>
  <c r="E3388" i="8" s="1"/>
  <c r="D3389" i="8" a="1"/>
  <c r="D3389" i="8" s="1"/>
  <c r="E3389" i="8" a="1"/>
  <c r="E3389" i="8" s="1"/>
  <c r="D3390" i="8" a="1"/>
  <c r="D3390" i="8"/>
  <c r="E3390" i="8" a="1"/>
  <c r="E3390" i="8" s="1"/>
  <c r="D3391" i="8" a="1"/>
  <c r="D3391" i="8"/>
  <c r="E3391" i="8" a="1"/>
  <c r="E3391" i="8"/>
  <c r="D3392" i="8" a="1"/>
  <c r="D3392" i="8"/>
  <c r="E3392" i="8" a="1"/>
  <c r="E3392" i="8"/>
  <c r="D3393" i="8" a="1"/>
  <c r="D3393" i="8"/>
  <c r="E3393" i="8" a="1"/>
  <c r="E3393" i="8" s="1"/>
  <c r="D3394" i="8" a="1"/>
  <c r="D3394" i="8" s="1"/>
  <c r="E3394" i="8" a="1"/>
  <c r="E3394" i="8"/>
  <c r="D3395" i="8" a="1"/>
  <c r="D3395" i="8" s="1"/>
  <c r="E3395" i="8" a="1"/>
  <c r="E3395" i="8"/>
  <c r="D3396" i="8" a="1"/>
  <c r="D3396" i="8" s="1"/>
  <c r="E3396" i="8" a="1"/>
  <c r="E3396" i="8" s="1"/>
  <c r="D3397" i="8" a="1"/>
  <c r="D3397" i="8"/>
  <c r="E3397" i="8" a="1"/>
  <c r="E3397" i="8" s="1"/>
  <c r="D3398" i="8" a="1"/>
  <c r="D3398" i="8"/>
  <c r="E3398" i="8" a="1"/>
  <c r="E3398" i="8"/>
  <c r="D3399" i="8" a="1"/>
  <c r="D3399" i="8" s="1"/>
  <c r="E3399" i="8" a="1"/>
  <c r="E3399" i="8" s="1"/>
  <c r="D3400" i="8" a="1"/>
  <c r="D3400" i="8" s="1"/>
  <c r="E3400" i="8" a="1"/>
  <c r="E3400" i="8" s="1"/>
  <c r="D3401" i="8" a="1"/>
  <c r="D3401" i="8" s="1"/>
  <c r="E3401" i="8" a="1"/>
  <c r="E3401" i="8" s="1"/>
  <c r="D3402" i="8" a="1"/>
  <c r="D3402" i="8" s="1"/>
  <c r="E3402" i="8" a="1"/>
  <c r="E3402" i="8"/>
  <c r="D3403" i="8" a="1"/>
  <c r="D3403" i="8" s="1"/>
  <c r="E3403" i="8" a="1"/>
  <c r="E3403" i="8" s="1"/>
  <c r="D3404" i="8" a="1"/>
  <c r="D3404" i="8" s="1"/>
  <c r="E3404" i="8" a="1"/>
  <c r="E3404" i="8" s="1"/>
  <c r="D3405" i="8" a="1"/>
  <c r="D3405" i="8" s="1"/>
  <c r="E3405" i="8" a="1"/>
  <c r="E3405" i="8" s="1"/>
  <c r="D3406" i="8" a="1"/>
  <c r="D3406" i="8" s="1"/>
  <c r="E3406" i="8" a="1"/>
  <c r="E3406" i="8" s="1"/>
  <c r="D3407" i="8" a="1"/>
  <c r="D3407" i="8" s="1"/>
  <c r="E3407" i="8" a="1"/>
  <c r="E3407" i="8" s="1"/>
  <c r="D3408" i="8" a="1"/>
  <c r="D3408" i="8"/>
  <c r="E3408" i="8" a="1"/>
  <c r="E3408" i="8" s="1"/>
  <c r="D3409" i="8" a="1"/>
  <c r="D3409" i="8" s="1"/>
  <c r="E3409" i="8" a="1"/>
  <c r="E3409" i="8" s="1"/>
  <c r="D3410" i="8" a="1"/>
  <c r="D3410" i="8" s="1"/>
  <c r="E3410" i="8" a="1"/>
  <c r="E3410" i="8" s="1"/>
  <c r="D3411" i="8" a="1"/>
  <c r="D3411" i="8" s="1"/>
  <c r="E3411" i="8" a="1"/>
  <c r="E3411" i="8" s="1"/>
  <c r="D3412" i="8" a="1"/>
  <c r="D3412" i="8" s="1"/>
  <c r="E3412" i="8" a="1"/>
  <c r="E3412" i="8" s="1"/>
  <c r="D3413" i="8" a="1"/>
  <c r="D3413" i="8" s="1"/>
  <c r="E3413" i="8" a="1"/>
  <c r="E3413" i="8" s="1"/>
  <c r="D3414" i="8" a="1"/>
  <c r="D3414" i="8" s="1"/>
  <c r="E3414" i="8" a="1"/>
  <c r="E3414" i="8"/>
  <c r="D3415" i="8" a="1"/>
  <c r="D3415" i="8" s="1"/>
  <c r="E3415" i="8" a="1"/>
  <c r="E3415" i="8"/>
  <c r="D3416" i="8" a="1"/>
  <c r="D3416" i="8" s="1"/>
  <c r="E3416" i="8" a="1"/>
  <c r="E3416" i="8" s="1"/>
  <c r="D3417" i="8" a="1"/>
  <c r="D3417" i="8" s="1"/>
  <c r="E3417" i="8" a="1"/>
  <c r="E3417" i="8" s="1"/>
  <c r="D3418" i="8" a="1"/>
  <c r="D3418" i="8" s="1"/>
  <c r="E3418" i="8" a="1"/>
  <c r="E3418" i="8"/>
  <c r="D3419" i="8" a="1"/>
  <c r="D3419" i="8"/>
  <c r="E3419" i="8" a="1"/>
  <c r="E3419" i="8" s="1"/>
  <c r="D3420" i="8" a="1"/>
  <c r="D3420" i="8" s="1"/>
  <c r="E3420" i="8" a="1"/>
  <c r="E3420" i="8" s="1"/>
  <c r="D3421" i="8" a="1"/>
  <c r="D3421" i="8" s="1"/>
  <c r="E3421" i="8" a="1"/>
  <c r="E3421" i="8" s="1"/>
  <c r="D3422" i="8" a="1"/>
  <c r="D3422" i="8"/>
  <c r="E3422" i="8" a="1"/>
  <c r="E3422" i="8" s="1"/>
  <c r="D3423" i="8" a="1"/>
  <c r="D3423" i="8" s="1"/>
  <c r="E3423" i="8" a="1"/>
  <c r="E3423" i="8" s="1"/>
  <c r="D3424" i="8" a="1"/>
  <c r="D3424" i="8" s="1"/>
  <c r="E3424" i="8" a="1"/>
  <c r="E3424" i="8" s="1"/>
  <c r="D3425" i="8" a="1"/>
  <c r="D3425" i="8" s="1"/>
  <c r="E3425" i="8" a="1"/>
  <c r="E3425" i="8"/>
  <c r="D3426" i="8" a="1"/>
  <c r="D3426" i="8"/>
  <c r="E3426" i="8" a="1"/>
  <c r="E3426" i="8" s="1"/>
  <c r="D3427" i="8" a="1"/>
  <c r="D3427" i="8" s="1"/>
  <c r="E3427" i="8" a="1"/>
  <c r="E3427" i="8"/>
  <c r="D3428" i="8" a="1"/>
  <c r="D3428" i="8" s="1"/>
  <c r="E3428" i="8" a="1"/>
  <c r="E3428" i="8" s="1"/>
  <c r="D3429" i="8" a="1"/>
  <c r="D3429" i="8" s="1"/>
  <c r="E3429" i="8" a="1"/>
  <c r="E3429" i="8" s="1"/>
  <c r="D3430" i="8" a="1"/>
  <c r="D3430" i="8"/>
  <c r="E3430" i="8" a="1"/>
  <c r="E3430" i="8" s="1"/>
  <c r="D3431" i="8" a="1"/>
  <c r="D3431" i="8" s="1"/>
  <c r="E3431" i="8" a="1"/>
  <c r="E3431" i="8" s="1"/>
  <c r="D3432" i="8" a="1"/>
  <c r="D3432" i="8" s="1"/>
  <c r="E3432" i="8" a="1"/>
  <c r="E3432" i="8" s="1"/>
  <c r="D3433" i="8" a="1"/>
  <c r="D3433" i="8" s="1"/>
  <c r="E3433" i="8" a="1"/>
  <c r="E3433" i="8" s="1"/>
  <c r="D3434" i="8" a="1"/>
  <c r="D3434" i="8" s="1"/>
  <c r="E3434" i="8" a="1"/>
  <c r="E3434" i="8" s="1"/>
  <c r="D3435" i="8" a="1"/>
  <c r="D3435" i="8" s="1"/>
  <c r="E3435" i="8" a="1"/>
  <c r="E3435" i="8"/>
  <c r="D3436" i="8" a="1"/>
  <c r="D3436" i="8"/>
  <c r="E3436" i="8" a="1"/>
  <c r="E3436" i="8"/>
  <c r="D3437" i="8" a="1"/>
  <c r="D3437" i="8"/>
  <c r="E3437" i="8" a="1"/>
  <c r="E3437" i="8"/>
  <c r="D3438" i="8" a="1"/>
  <c r="D3438" i="8" s="1"/>
  <c r="E3438" i="8" a="1"/>
  <c r="E3438" i="8"/>
  <c r="D3439" i="8" a="1"/>
  <c r="D3439" i="8"/>
  <c r="E3439" i="8" a="1"/>
  <c r="E3439" i="8"/>
  <c r="D3440" i="8" a="1"/>
  <c r="D3440" i="8" s="1"/>
  <c r="E3440" i="8" a="1"/>
  <c r="E3440" i="8" s="1"/>
  <c r="D3441" i="8" a="1"/>
  <c r="D3441" i="8"/>
  <c r="E3441" i="8" a="1"/>
  <c r="E3441" i="8" s="1"/>
  <c r="D3442" i="8" a="1"/>
  <c r="D3442" i="8"/>
  <c r="E3442" i="8" a="1"/>
  <c r="E3442" i="8" s="1"/>
  <c r="D3443" i="8" a="1"/>
  <c r="D3443" i="8"/>
  <c r="E3443" i="8" a="1"/>
  <c r="E3443" i="8" s="1"/>
  <c r="D3444" i="8" a="1"/>
  <c r="D3444" i="8" s="1"/>
  <c r="E3444" i="8" a="1"/>
  <c r="E3444" i="8"/>
  <c r="D3445" i="8" a="1"/>
  <c r="D3445" i="8" s="1"/>
  <c r="E3445" i="8" a="1"/>
  <c r="E3445" i="8" s="1"/>
  <c r="D3446" i="8" a="1"/>
  <c r="D3446" i="8" s="1"/>
  <c r="E3446" i="8" a="1"/>
  <c r="E3446" i="8" s="1"/>
  <c r="D3447" i="8" a="1"/>
  <c r="D3447" i="8" s="1"/>
  <c r="E3447" i="8" a="1"/>
  <c r="E3447" i="8" s="1"/>
  <c r="D3448" i="8" a="1"/>
  <c r="D3448" i="8"/>
  <c r="E3448" i="8" a="1"/>
  <c r="E3448" i="8"/>
  <c r="D3449" i="8" a="1"/>
  <c r="D3449" i="8" s="1"/>
  <c r="E3449" i="8" a="1"/>
  <c r="E3449" i="8" s="1"/>
  <c r="D3450" i="8" a="1"/>
  <c r="D3450" i="8" s="1"/>
  <c r="E3450" i="8" a="1"/>
  <c r="E3450" i="8" s="1"/>
  <c r="D3451" i="8" a="1"/>
  <c r="D3451" i="8" s="1"/>
  <c r="E3451" i="8" a="1"/>
  <c r="E3451" i="8" s="1"/>
  <c r="D3452" i="8" a="1"/>
  <c r="D3452" i="8"/>
  <c r="E3452" i="8" a="1"/>
  <c r="E3452" i="8"/>
  <c r="D3453" i="8" a="1"/>
  <c r="D3453" i="8" s="1"/>
  <c r="E3453" i="8" a="1"/>
  <c r="E3453" i="8" s="1"/>
  <c r="D3454" i="8" a="1"/>
  <c r="D3454" i="8"/>
  <c r="E3454" i="8" a="1"/>
  <c r="E3454" i="8" s="1"/>
  <c r="D3455" i="8" a="1"/>
  <c r="D3455" i="8" s="1"/>
  <c r="E3455" i="8" a="1"/>
  <c r="E3455" i="8"/>
  <c r="D3456" i="8" a="1"/>
  <c r="D3456" i="8"/>
  <c r="E3456" i="8" a="1"/>
  <c r="E3456" i="8" s="1"/>
  <c r="D3457" i="8" a="1"/>
  <c r="D3457" i="8"/>
  <c r="E3457" i="8" a="1"/>
  <c r="E3457" i="8" s="1"/>
  <c r="D3458" i="8" a="1"/>
  <c r="D3458" i="8" s="1"/>
  <c r="E3458" i="8" a="1"/>
  <c r="E3458" i="8"/>
  <c r="D3459" i="8" a="1"/>
  <c r="D3459" i="8"/>
  <c r="E3459" i="8" a="1"/>
  <c r="E3459" i="8"/>
  <c r="D3460" i="8" a="1"/>
  <c r="D3460" i="8" s="1"/>
  <c r="E3460" i="8" a="1"/>
  <c r="E3460" i="8" s="1"/>
  <c r="D3461" i="8" a="1"/>
  <c r="D3461" i="8" s="1"/>
  <c r="E3461" i="8" a="1"/>
  <c r="E3461" i="8"/>
  <c r="D3462" i="8" a="1"/>
  <c r="D3462" i="8" s="1"/>
  <c r="E3462" i="8" a="1"/>
  <c r="E3462" i="8" s="1"/>
  <c r="D3463" i="8" a="1"/>
  <c r="D3463" i="8"/>
  <c r="E3463" i="8" a="1"/>
  <c r="E3463" i="8" s="1"/>
  <c r="D3464" i="8" a="1"/>
  <c r="D3464" i="8"/>
  <c r="E3464" i="8" a="1"/>
  <c r="E3464" i="8"/>
  <c r="D3465" i="8" a="1"/>
  <c r="D3465" i="8"/>
  <c r="E3465" i="8" a="1"/>
  <c r="E3465" i="8" s="1"/>
  <c r="D3466" i="8" a="1"/>
  <c r="D3466" i="8" s="1"/>
  <c r="E3466" i="8" a="1"/>
  <c r="E3466" i="8" s="1"/>
  <c r="D3467" i="8" a="1"/>
  <c r="D3467" i="8"/>
  <c r="E3467" i="8" a="1"/>
  <c r="E3467" i="8" s="1"/>
  <c r="D3468" i="8" a="1"/>
  <c r="D3468" i="8" s="1"/>
  <c r="E3468" i="8" a="1"/>
  <c r="E3468" i="8"/>
  <c r="D3469" i="8" a="1"/>
  <c r="D3469" i="8" s="1"/>
  <c r="E3469" i="8" a="1"/>
  <c r="E3469" i="8"/>
  <c r="D3470" i="8" a="1"/>
  <c r="D3470" i="8"/>
  <c r="E3470" i="8" a="1"/>
  <c r="E3470" i="8"/>
  <c r="D3471" i="8" a="1"/>
  <c r="D3471" i="8" s="1"/>
  <c r="E3471" i="8" a="1"/>
  <c r="E3471" i="8" s="1"/>
  <c r="D3472" i="8" a="1"/>
  <c r="D3472" i="8" s="1"/>
  <c r="E3472" i="8" a="1"/>
  <c r="E3472" i="8"/>
  <c r="D3473" i="8" a="1"/>
  <c r="D3473" i="8" s="1"/>
  <c r="E3473" i="8" a="1"/>
  <c r="E3473" i="8" s="1"/>
  <c r="D3474" i="8" a="1"/>
  <c r="D3474" i="8"/>
  <c r="E3474" i="8" a="1"/>
  <c r="E3474" i="8" s="1"/>
  <c r="D3475" i="8" a="1"/>
  <c r="D3475" i="8" s="1"/>
  <c r="E3475" i="8" a="1"/>
  <c r="E3475" i="8" s="1"/>
  <c r="D3476" i="8" a="1"/>
  <c r="D3476" i="8"/>
  <c r="E3476" i="8" a="1"/>
  <c r="E3476" i="8" s="1"/>
  <c r="D3477" i="8" a="1"/>
  <c r="D3477" i="8"/>
  <c r="E3477" i="8" a="1"/>
  <c r="E3477" i="8" s="1"/>
  <c r="D3478" i="8" a="1"/>
  <c r="D3478" i="8" s="1"/>
  <c r="E3478" i="8" a="1"/>
  <c r="E3478" i="8" s="1"/>
  <c r="D3479" i="8" a="1"/>
  <c r="D3479" i="8" s="1"/>
  <c r="E3479" i="8" a="1"/>
  <c r="E3479" i="8" s="1"/>
  <c r="D3480" i="8" a="1"/>
  <c r="D3480" i="8"/>
  <c r="E3480" i="8" a="1"/>
  <c r="E3480" i="8" s="1"/>
  <c r="D3481" i="8" a="1"/>
  <c r="D3481" i="8" s="1"/>
  <c r="E3481" i="8" a="1"/>
  <c r="E3481" i="8"/>
  <c r="D3482" i="8" a="1"/>
  <c r="D3482" i="8" s="1"/>
  <c r="E3482" i="8" a="1"/>
  <c r="E3482" i="8" s="1"/>
  <c r="D3483" i="8" a="1"/>
  <c r="D3483" i="8" s="1"/>
  <c r="E3483" i="8" a="1"/>
  <c r="E3483" i="8" s="1"/>
  <c r="D3484" i="8" a="1"/>
  <c r="D3484" i="8" s="1"/>
  <c r="E3484" i="8" a="1"/>
  <c r="E3484" i="8"/>
  <c r="D3485" i="8" a="1"/>
  <c r="D3485" i="8"/>
  <c r="E3485" i="8" a="1"/>
  <c r="E3485" i="8"/>
  <c r="D3486" i="8" a="1"/>
  <c r="D3486" i="8"/>
  <c r="E3486" i="8" a="1"/>
  <c r="E3486" i="8" s="1"/>
  <c r="D3487" i="8" a="1"/>
  <c r="D3487" i="8"/>
  <c r="E3487" i="8" a="1"/>
  <c r="E3487" i="8" s="1"/>
  <c r="D3488" i="8" a="1"/>
  <c r="D3488" i="8" s="1"/>
  <c r="E3488" i="8" a="1"/>
  <c r="E3488" i="8" s="1"/>
  <c r="D3489" i="8" a="1"/>
  <c r="D3489" i="8"/>
  <c r="E3489" i="8" a="1"/>
  <c r="E3489" i="8" s="1"/>
  <c r="D3490" i="8" a="1"/>
  <c r="D3490" i="8" s="1"/>
  <c r="E3490" i="8" a="1"/>
  <c r="E3490" i="8"/>
  <c r="D3491" i="8" a="1"/>
  <c r="D3491" i="8"/>
  <c r="E3491" i="8" a="1"/>
  <c r="E3491" i="8" s="1"/>
  <c r="D3492" i="8" a="1"/>
  <c r="D3492" i="8"/>
  <c r="E3492" i="8" a="1"/>
  <c r="E3492" i="8" s="1"/>
  <c r="D3493" i="8" a="1"/>
  <c r="D3493" i="8" s="1"/>
  <c r="E3493" i="8" a="1"/>
  <c r="E3493" i="8" s="1"/>
  <c r="D3494" i="8" a="1"/>
  <c r="D3494" i="8"/>
  <c r="E3494" i="8" a="1"/>
  <c r="E3494" i="8" s="1"/>
  <c r="D3495" i="8" a="1"/>
  <c r="D3495" i="8" s="1"/>
  <c r="E3495" i="8" a="1"/>
  <c r="E3495" i="8"/>
  <c r="D3496" i="8" a="1"/>
  <c r="D3496" i="8"/>
  <c r="E3496" i="8" a="1"/>
  <c r="E3496" i="8" s="1"/>
  <c r="D3497" i="8" a="1"/>
  <c r="D3497" i="8" s="1"/>
  <c r="E3497" i="8" a="1"/>
  <c r="E3497" i="8" s="1"/>
  <c r="D3498" i="8" a="1"/>
  <c r="D3498" i="8"/>
  <c r="E3498" i="8" a="1"/>
  <c r="E3498" i="8" s="1"/>
  <c r="D3499" i="8" a="1"/>
  <c r="D3499" i="8"/>
  <c r="E3499" i="8" a="1"/>
  <c r="E3499" i="8" s="1"/>
  <c r="D3500" i="8" a="1"/>
  <c r="D3500" i="8" s="1"/>
  <c r="E3500" i="8" a="1"/>
  <c r="E3500" i="8" s="1"/>
  <c r="D3501" i="8" a="1"/>
  <c r="D3501" i="8"/>
  <c r="E3501" i="8" a="1"/>
  <c r="E3501" i="8"/>
  <c r="D3502" i="8" a="1"/>
  <c r="D3502" i="8" s="1"/>
  <c r="E3502" i="8" a="1"/>
  <c r="E3502" i="8" s="1"/>
  <c r="D3503" i="8" a="1"/>
  <c r="D3503" i="8"/>
  <c r="E3503" i="8" a="1"/>
  <c r="E3503" i="8"/>
  <c r="D3504" i="8" a="1"/>
  <c r="D3504" i="8" s="1"/>
  <c r="E3504" i="8" a="1"/>
  <c r="E3504" i="8"/>
  <c r="D3505" i="8" a="1"/>
  <c r="D3505" i="8"/>
  <c r="E3505" i="8" a="1"/>
  <c r="E3505" i="8" s="1"/>
  <c r="D3506" i="8" a="1"/>
  <c r="D3506" i="8" s="1"/>
  <c r="E3506" i="8" a="1"/>
  <c r="E3506" i="8"/>
  <c r="D3507" i="8" a="1"/>
  <c r="D3507" i="8"/>
  <c r="E3507" i="8" a="1"/>
  <c r="E3507" i="8"/>
  <c r="D3508" i="8" a="1"/>
  <c r="D3508" i="8"/>
  <c r="E3508" i="8" a="1"/>
  <c r="E3508" i="8" s="1"/>
  <c r="D3509" i="8" a="1"/>
  <c r="D3509" i="8"/>
  <c r="E3509" i="8" a="1"/>
  <c r="E3509" i="8" s="1"/>
  <c r="D3510" i="8" a="1"/>
  <c r="D3510" i="8" s="1"/>
  <c r="E3510" i="8" a="1"/>
  <c r="E3510" i="8" s="1"/>
  <c r="D3511" i="8" a="1"/>
  <c r="D3511" i="8"/>
  <c r="E3511" i="8" a="1"/>
  <c r="E3511" i="8" s="1"/>
  <c r="D3512" i="8" a="1"/>
  <c r="D3512" i="8" s="1"/>
  <c r="E3512" i="8" a="1"/>
  <c r="E3512" i="8"/>
  <c r="D3513" i="8" a="1"/>
  <c r="D3513" i="8" s="1"/>
  <c r="E3513" i="8" a="1"/>
  <c r="E3513" i="8" s="1"/>
  <c r="D3514" i="8" a="1"/>
  <c r="D3514" i="8"/>
  <c r="E3514" i="8" a="1"/>
  <c r="E3514" i="8" s="1"/>
  <c r="D3515" i="8" a="1"/>
  <c r="D3515" i="8" s="1"/>
  <c r="E3515" i="8" a="1"/>
  <c r="E3515" i="8"/>
  <c r="D3516" i="8" a="1"/>
  <c r="D3516" i="8" s="1"/>
  <c r="E3516" i="8" a="1"/>
  <c r="E3516" i="8" s="1"/>
  <c r="D3517" i="8" a="1"/>
  <c r="D3517" i="8" s="1"/>
  <c r="E3517" i="8" a="1"/>
  <c r="E3517" i="8"/>
  <c r="D3518" i="8" a="1"/>
  <c r="D3518" i="8"/>
  <c r="E3518" i="8" a="1"/>
  <c r="E3518" i="8" s="1"/>
  <c r="D3519" i="8" a="1"/>
  <c r="D3519" i="8" s="1"/>
  <c r="E3519" i="8" a="1"/>
  <c r="E3519" i="8"/>
  <c r="D3520" i="8" a="1"/>
  <c r="D3520" i="8" s="1"/>
  <c r="E3520" i="8" a="1"/>
  <c r="E3520" i="8" s="1"/>
  <c r="D3521" i="8" a="1"/>
  <c r="D3521" i="8" s="1"/>
  <c r="E3521" i="8" a="1"/>
  <c r="E3521" i="8"/>
  <c r="D3522" i="8" a="1"/>
  <c r="D3522" i="8"/>
  <c r="E3522" i="8" a="1"/>
  <c r="E3522" i="8"/>
  <c r="D3523" i="8" a="1"/>
  <c r="D3523" i="8"/>
  <c r="E3523" i="8" a="1"/>
  <c r="E3523" i="8" s="1"/>
  <c r="D3524" i="8" a="1"/>
  <c r="D3524" i="8" s="1"/>
  <c r="E3524" i="8" a="1"/>
  <c r="E3524" i="8" s="1"/>
  <c r="D3525" i="8" a="1"/>
  <c r="D3525" i="8"/>
  <c r="E3525" i="8" a="1"/>
  <c r="E3525" i="8" s="1"/>
  <c r="D3526" i="8" a="1"/>
  <c r="D3526" i="8" s="1"/>
  <c r="E3526" i="8" a="1"/>
  <c r="E3526" i="8" s="1"/>
  <c r="D3527" i="8" a="1"/>
  <c r="D3527" i="8"/>
  <c r="E3527" i="8" a="1"/>
  <c r="E3527" i="8"/>
  <c r="D3528" i="8" a="1"/>
  <c r="D3528" i="8"/>
  <c r="E3528" i="8" a="1"/>
  <c r="E3528" i="8"/>
  <c r="D3529" i="8" a="1"/>
  <c r="D3529" i="8" s="1"/>
  <c r="E3529" i="8" a="1"/>
  <c r="E3529" i="8"/>
  <c r="D3530" i="8" a="1"/>
  <c r="D3530" i="8" s="1"/>
  <c r="E3530" i="8" a="1"/>
  <c r="E3530" i="8" s="1"/>
  <c r="D3531" i="8" a="1"/>
  <c r="D3531" i="8" s="1"/>
  <c r="E3531" i="8" a="1"/>
  <c r="E3531" i="8" s="1"/>
  <c r="D3532" i="8" a="1"/>
  <c r="D3532" i="8" s="1"/>
  <c r="E3532" i="8" a="1"/>
  <c r="E3532" i="8"/>
  <c r="D3533" i="8" a="1"/>
  <c r="D3533" i="8" s="1"/>
  <c r="E3533" i="8" a="1"/>
  <c r="E3533" i="8"/>
  <c r="D3534" i="8" a="1"/>
  <c r="D3534" i="8" s="1"/>
  <c r="E3534" i="8" a="1"/>
  <c r="E3534" i="8" s="1"/>
  <c r="D3535" i="8" a="1"/>
  <c r="D3535" i="8"/>
  <c r="E3535" i="8" a="1"/>
  <c r="E3535" i="8" s="1"/>
  <c r="D3536" i="8" a="1"/>
  <c r="D3536" i="8"/>
  <c r="E3536" i="8" a="1"/>
  <c r="E3536" i="8" s="1"/>
  <c r="D3537" i="8" a="1"/>
  <c r="D3537" i="8" s="1"/>
  <c r="E3537" i="8" a="1"/>
  <c r="E3537" i="8" s="1"/>
  <c r="D3538" i="8" a="1"/>
  <c r="D3538" i="8" s="1"/>
  <c r="E3538" i="8" a="1"/>
  <c r="E3538" i="8" s="1"/>
  <c r="D3539" i="8" a="1"/>
  <c r="D3539" i="8"/>
  <c r="E3539" i="8" a="1"/>
  <c r="E3539" i="8"/>
  <c r="D3540" i="8" a="1"/>
  <c r="D3540" i="8" s="1"/>
  <c r="E3540" i="8" a="1"/>
  <c r="E3540" i="8"/>
  <c r="D3541" i="8" a="1"/>
  <c r="D3541" i="8" s="1"/>
  <c r="E3541" i="8" a="1"/>
  <c r="E3541" i="8"/>
  <c r="D3542" i="8" a="1"/>
  <c r="D3542" i="8" s="1"/>
  <c r="E3542" i="8" a="1"/>
  <c r="E3542" i="8" s="1"/>
  <c r="D3543" i="8" a="1"/>
  <c r="D3543" i="8" s="1"/>
  <c r="E3543" i="8" a="1"/>
  <c r="E3543" i="8"/>
  <c r="D3544" i="8" a="1"/>
  <c r="D3544" i="8"/>
  <c r="E3544" i="8" a="1"/>
  <c r="E3544" i="8"/>
  <c r="D3545" i="8" a="1"/>
  <c r="D3545" i="8"/>
  <c r="E3545" i="8" a="1"/>
  <c r="E3545" i="8" s="1"/>
  <c r="D3546" i="8" a="1"/>
  <c r="D3546" i="8"/>
  <c r="E3546" i="8" a="1"/>
  <c r="E3546" i="8" s="1"/>
  <c r="D3547" i="8" a="1"/>
  <c r="D3547" i="8" s="1"/>
  <c r="E3547" i="8" a="1"/>
  <c r="E3547" i="8" s="1"/>
  <c r="D3548" i="8" a="1"/>
  <c r="D3548" i="8" s="1"/>
  <c r="E3548" i="8" a="1"/>
  <c r="E3548" i="8" s="1"/>
  <c r="D3549" i="8" a="1"/>
  <c r="D3549" i="8"/>
  <c r="E3549" i="8" a="1"/>
  <c r="E3549" i="8"/>
  <c r="D3550" i="8" a="1"/>
  <c r="D3550" i="8"/>
  <c r="E3550" i="8" a="1"/>
  <c r="E3550" i="8" s="1"/>
  <c r="D3551" i="8" a="1"/>
  <c r="D3551" i="8" s="1"/>
  <c r="E3551" i="8" a="1"/>
  <c r="E3551" i="8"/>
  <c r="D3552" i="8" a="1"/>
  <c r="D3552" i="8" s="1"/>
  <c r="E3552" i="8" a="1"/>
  <c r="E3552" i="8" s="1"/>
  <c r="D3553" i="8" a="1"/>
  <c r="D3553" i="8" s="1"/>
  <c r="E3553" i="8" a="1"/>
  <c r="E3553" i="8" s="1"/>
  <c r="D3554" i="8" a="1"/>
  <c r="D3554" i="8" s="1"/>
  <c r="E3554" i="8" a="1"/>
  <c r="E3554" i="8" s="1"/>
  <c r="D3555" i="8" a="1"/>
  <c r="D3555" i="8"/>
  <c r="E3555" i="8" a="1"/>
  <c r="E3555" i="8" s="1"/>
  <c r="D3556" i="8" a="1"/>
  <c r="D3556" i="8" s="1"/>
  <c r="E3556" i="8" a="1"/>
  <c r="E3556" i="8" s="1"/>
  <c r="D3557" i="8" a="1"/>
  <c r="D3557" i="8"/>
  <c r="E3557" i="8" a="1"/>
  <c r="E3557" i="8" s="1"/>
  <c r="D3558" i="8" a="1"/>
  <c r="D3558" i="8"/>
  <c r="E3558" i="8" a="1"/>
  <c r="E3558" i="8" s="1"/>
  <c r="D3559" i="8" a="1"/>
  <c r="D3559" i="8" s="1"/>
  <c r="E3559" i="8" a="1"/>
  <c r="E3559" i="8" s="1"/>
  <c r="D3560" i="8" a="1"/>
  <c r="D3560" i="8" s="1"/>
  <c r="E3560" i="8" a="1"/>
  <c r="E3560" i="8"/>
  <c r="D3561" i="8" a="1"/>
  <c r="D3561" i="8"/>
  <c r="E3561" i="8" a="1"/>
  <c r="E3561" i="8"/>
  <c r="D3562" i="8" a="1"/>
  <c r="D3562" i="8" s="1"/>
  <c r="E3562" i="8" a="1"/>
  <c r="E3562" i="8" s="1"/>
  <c r="D3563" i="8" a="1"/>
  <c r="D3563" i="8" s="1"/>
  <c r="E3563" i="8" a="1"/>
  <c r="E3563" i="8"/>
  <c r="D3564" i="8" a="1"/>
  <c r="D3564" i="8" s="1"/>
  <c r="E3564" i="8" a="1"/>
  <c r="E3564" i="8" s="1"/>
  <c r="D3565" i="8" a="1"/>
  <c r="D3565" i="8" s="1"/>
  <c r="E3565" i="8" a="1"/>
  <c r="E3565" i="8"/>
  <c r="D3566" i="8" a="1"/>
  <c r="D3566" i="8"/>
  <c r="E3566" i="8" a="1"/>
  <c r="E3566" i="8"/>
  <c r="D3567" i="8" a="1"/>
  <c r="D3567" i="8"/>
  <c r="E3567" i="8" a="1"/>
  <c r="E3567" i="8" s="1"/>
  <c r="D3568" i="8" a="1"/>
  <c r="D3568" i="8"/>
  <c r="E3568" i="8" a="1"/>
  <c r="E3568" i="8" s="1"/>
  <c r="D3569" i="8" a="1"/>
  <c r="D3569" i="8"/>
  <c r="E3569" i="8" a="1"/>
  <c r="E3569" i="8" s="1"/>
  <c r="D3570" i="8" a="1"/>
  <c r="D3570" i="8" s="1"/>
  <c r="E3570" i="8" a="1"/>
  <c r="E3570" i="8" s="1"/>
  <c r="D3571" i="8" a="1"/>
  <c r="D3571" i="8"/>
  <c r="E3571" i="8" a="1"/>
  <c r="E3571" i="8"/>
  <c r="D3572" i="8" a="1"/>
  <c r="D3572" i="8" s="1"/>
  <c r="E3572" i="8" a="1"/>
  <c r="E3572" i="8"/>
  <c r="D3573" i="8" a="1"/>
  <c r="D3573" i="8" s="1"/>
  <c r="E3573" i="8" a="1"/>
  <c r="E3573" i="8"/>
  <c r="D3574" i="8" a="1"/>
  <c r="D3574" i="8" s="1"/>
  <c r="E3574" i="8" a="1"/>
  <c r="E3574" i="8"/>
  <c r="D3575" i="8" a="1"/>
  <c r="D3575" i="8" s="1"/>
  <c r="E3575" i="8" a="1"/>
  <c r="E3575" i="8" s="1"/>
  <c r="D3576" i="8" a="1"/>
  <c r="D3576" i="8" s="1"/>
  <c r="E3576" i="8" a="1"/>
  <c r="E3576" i="8"/>
  <c r="D3577" i="8" a="1"/>
  <c r="D3577" i="8" s="1"/>
  <c r="E3577" i="8" a="1"/>
  <c r="E3577" i="8" s="1"/>
  <c r="D3578" i="8" a="1"/>
  <c r="D3578" i="8"/>
  <c r="E3578" i="8" a="1"/>
  <c r="E3578" i="8" s="1"/>
  <c r="D3579" i="8" a="1"/>
  <c r="D3579" i="8" s="1"/>
  <c r="E3579" i="8" a="1"/>
  <c r="E3579" i="8" s="1"/>
  <c r="D3580" i="8" a="1"/>
  <c r="D3580" i="8"/>
  <c r="E3580" i="8" a="1"/>
  <c r="E3580" i="8" s="1"/>
  <c r="D3581" i="8" a="1"/>
  <c r="D3581" i="8" s="1"/>
  <c r="E3581" i="8" a="1"/>
  <c r="E3581" i="8" s="1"/>
  <c r="D3582" i="8" a="1"/>
  <c r="D3582" i="8"/>
  <c r="E3582" i="8" a="1"/>
  <c r="E3582" i="8"/>
  <c r="D3583" i="8" a="1"/>
  <c r="D3583" i="8"/>
  <c r="E3583" i="8" a="1"/>
  <c r="E3583" i="8"/>
  <c r="D3584" i="8" a="1"/>
  <c r="D3584" i="8" s="1"/>
  <c r="E3584" i="8" a="1"/>
  <c r="E3584" i="8" s="1"/>
  <c r="D3585" i="8" a="1"/>
  <c r="D3585" i="8"/>
  <c r="E3585" i="8" a="1"/>
  <c r="E3585" i="8"/>
  <c r="D3586" i="8" a="1"/>
  <c r="D3586" i="8" s="1"/>
  <c r="E3586" i="8" a="1"/>
  <c r="E3586" i="8" s="1"/>
  <c r="D3587" i="8" a="1"/>
  <c r="D3587" i="8" s="1"/>
  <c r="E3587" i="8" a="1"/>
  <c r="E3587" i="8" s="1"/>
  <c r="D3588" i="8" a="1"/>
  <c r="D3588" i="8" s="1"/>
  <c r="E3588" i="8" a="1"/>
  <c r="E3588" i="8"/>
  <c r="D3589" i="8" a="1"/>
  <c r="D3589" i="8"/>
  <c r="E3589" i="8" a="1"/>
  <c r="E3589" i="8" s="1"/>
  <c r="D3590" i="8" a="1"/>
  <c r="D3590" i="8"/>
  <c r="E3590" i="8" a="1"/>
  <c r="E3590" i="8" s="1"/>
  <c r="D3591" i="8" a="1"/>
  <c r="D3591" i="8"/>
  <c r="E3591" i="8" a="1"/>
  <c r="E3591" i="8" s="1"/>
  <c r="D3592" i="8" a="1"/>
  <c r="D3592" i="8" s="1"/>
  <c r="E3592" i="8" a="1"/>
  <c r="E3592" i="8" s="1"/>
  <c r="D3593" i="8" a="1"/>
  <c r="D3593" i="8"/>
  <c r="E3593" i="8" a="1"/>
  <c r="E3593" i="8"/>
  <c r="D3594" i="8" a="1"/>
  <c r="D3594" i="8"/>
  <c r="E3594" i="8" a="1"/>
  <c r="E3594" i="8"/>
  <c r="D3595" i="8" a="1"/>
  <c r="D3595" i="8" s="1"/>
  <c r="E3595" i="8" a="1"/>
  <c r="E3595" i="8"/>
  <c r="D3596" i="8" a="1"/>
  <c r="D3596" i="8" s="1"/>
  <c r="E3596" i="8" a="1"/>
  <c r="E3596" i="8" s="1"/>
  <c r="D3597" i="8" a="1"/>
  <c r="D3597" i="8" s="1"/>
  <c r="E3597" i="8" a="1"/>
  <c r="E3597" i="8" s="1"/>
  <c r="D3598" i="8" a="1"/>
  <c r="D3598" i="8" s="1"/>
  <c r="E3598" i="8" a="1"/>
  <c r="E3598" i="8"/>
  <c r="D3599" i="8" a="1"/>
  <c r="D3599" i="8"/>
  <c r="E3599" i="8" a="1"/>
  <c r="E3599" i="8"/>
  <c r="D3600" i="8" a="1"/>
  <c r="D3600" i="8" s="1"/>
  <c r="E3600" i="8" a="1"/>
  <c r="E3600" i="8" s="1"/>
  <c r="D3601" i="8" a="1"/>
  <c r="D3601" i="8"/>
  <c r="E3601" i="8" a="1"/>
  <c r="E3601" i="8" s="1"/>
  <c r="D3602" i="8" a="1"/>
  <c r="D3602" i="8" s="1"/>
  <c r="E3602" i="8" a="1"/>
  <c r="E3602" i="8" s="1"/>
  <c r="D3603" i="8" a="1"/>
  <c r="D3603" i="8" s="1"/>
  <c r="E3603" i="8" a="1"/>
  <c r="E3603" i="8" s="1"/>
  <c r="D3604" i="8" a="1"/>
  <c r="D3604" i="8" s="1"/>
  <c r="E3604" i="8" a="1"/>
  <c r="E3604" i="8"/>
  <c r="D3605" i="8" a="1"/>
  <c r="D3605" i="8" s="1"/>
  <c r="E3605" i="8" a="1"/>
  <c r="E3605" i="8" s="1"/>
  <c r="D3606" i="8" a="1"/>
  <c r="D3606" i="8" s="1"/>
  <c r="E3606" i="8" a="1"/>
  <c r="E3606" i="8"/>
  <c r="D3607" i="8" a="1"/>
  <c r="D3607" i="8" s="1"/>
  <c r="E3607" i="8" a="1"/>
  <c r="E3607" i="8"/>
  <c r="D3608" i="8" a="1"/>
  <c r="D3608" i="8" s="1"/>
  <c r="E3608" i="8" a="1"/>
  <c r="E3608" i="8" s="1"/>
  <c r="D3609" i="8" a="1"/>
  <c r="D3609" i="8" s="1"/>
  <c r="E3609" i="8" a="1"/>
  <c r="E3609" i="8" s="1"/>
  <c r="D3610" i="8" a="1"/>
  <c r="D3610" i="8"/>
  <c r="E3610" i="8" a="1"/>
  <c r="E3610" i="8"/>
  <c r="D3611" i="8" a="1"/>
  <c r="D3611" i="8"/>
  <c r="E3611" i="8" a="1"/>
  <c r="E3611" i="8" s="1"/>
  <c r="D3612" i="8" a="1"/>
  <c r="D3612" i="8" s="1"/>
  <c r="E3612" i="8" a="1"/>
  <c r="E3612" i="8" s="1"/>
  <c r="D3613" i="8" a="1"/>
  <c r="D3613" i="8"/>
  <c r="E3613" i="8" a="1"/>
  <c r="E3613" i="8" s="1"/>
  <c r="D3614" i="8" a="1"/>
  <c r="D3614" i="8" s="1"/>
  <c r="E3614" i="8" a="1"/>
  <c r="E3614" i="8" s="1"/>
  <c r="D3615" i="8" a="1"/>
  <c r="D3615" i="8"/>
  <c r="E3615" i="8" a="1"/>
  <c r="E3615" i="8"/>
  <c r="D3616" i="8" a="1"/>
  <c r="D3616" i="8"/>
  <c r="E3616" i="8" a="1"/>
  <c r="E3616" i="8"/>
  <c r="D3617" i="8" a="1"/>
  <c r="D3617" i="8" s="1"/>
  <c r="E3617" i="8" a="1"/>
  <c r="E3617" i="8"/>
  <c r="D3618" i="8" a="1"/>
  <c r="D3618" i="8" s="1"/>
  <c r="E3618" i="8" a="1"/>
  <c r="E3618" i="8"/>
  <c r="D3619" i="8" a="1"/>
  <c r="D3619" i="8" s="1"/>
  <c r="E3619" i="8" a="1"/>
  <c r="E3619" i="8" s="1"/>
  <c r="D3620" i="8" a="1"/>
  <c r="D3620" i="8" s="1"/>
  <c r="E3620" i="8" a="1"/>
  <c r="E3620" i="8"/>
  <c r="D3621" i="8" a="1"/>
  <c r="D3621" i="8"/>
  <c r="E3621" i="8" a="1"/>
  <c r="E3621" i="8" s="1"/>
  <c r="D3622" i="8" a="1"/>
  <c r="D3622" i="8"/>
  <c r="E3622" i="8" a="1"/>
  <c r="E3622" i="8" s="1"/>
  <c r="D3623" i="8" a="1"/>
  <c r="D3623" i="8"/>
  <c r="E3623" i="8" a="1"/>
  <c r="E3623" i="8" s="1"/>
  <c r="D3624" i="8" a="1"/>
  <c r="D3624" i="8"/>
  <c r="E3624" i="8" a="1"/>
  <c r="E3624" i="8" s="1"/>
  <c r="D3625" i="8" a="1"/>
  <c r="D3625" i="8" s="1"/>
  <c r="E3625" i="8" a="1"/>
  <c r="E3625" i="8" s="1"/>
  <c r="D3626" i="8" a="1"/>
  <c r="D3626" i="8"/>
  <c r="E3626" i="8" a="1"/>
  <c r="E3626" i="8" s="1"/>
  <c r="D3627" i="8" a="1"/>
  <c r="D3627" i="8" s="1"/>
  <c r="E3627" i="8" a="1"/>
  <c r="E3627" i="8"/>
  <c r="D3628" i="8" a="1"/>
  <c r="D3628" i="8" s="1"/>
  <c r="E3628" i="8" a="1"/>
  <c r="E3628" i="8" s="1"/>
  <c r="D3629" i="8" a="1"/>
  <c r="D3629" i="8"/>
  <c r="E3629" i="8" a="1"/>
  <c r="E3629" i="8" s="1"/>
  <c r="D3630" i="8" a="1"/>
  <c r="D3630" i="8" s="1"/>
  <c r="E3630" i="8" a="1"/>
  <c r="E3630" i="8" s="1"/>
  <c r="D3631" i="8" a="1"/>
  <c r="D3631" i="8" s="1"/>
  <c r="E3631" i="8" a="1"/>
  <c r="E3631" i="8"/>
  <c r="D3632" i="8" a="1"/>
  <c r="D3632" i="8" s="1"/>
  <c r="E3632" i="8" a="1"/>
  <c r="E3632" i="8"/>
  <c r="D3633" i="8" a="1"/>
  <c r="D3633" i="8" s="1"/>
  <c r="E3633" i="8" a="1"/>
  <c r="E3633" i="8" s="1"/>
  <c r="D3634" i="8" a="1"/>
  <c r="D3634" i="8"/>
  <c r="E3634" i="8" a="1"/>
  <c r="E3634" i="8" s="1"/>
  <c r="D3635" i="8" a="1"/>
  <c r="D3635" i="8"/>
  <c r="E3635" i="8" a="1"/>
  <c r="E3635" i="8" s="1"/>
  <c r="D3636" i="8" a="1"/>
  <c r="D3636" i="8" s="1"/>
  <c r="E3636" i="8" a="1"/>
  <c r="E3636" i="8" s="1"/>
  <c r="D3637" i="8" a="1"/>
  <c r="D3637" i="8" s="1"/>
  <c r="E3637" i="8" a="1"/>
  <c r="E3637" i="8" s="1"/>
  <c r="D3638" i="8" a="1"/>
  <c r="D3638" i="8"/>
  <c r="E3638" i="8" a="1"/>
  <c r="E3638" i="8"/>
  <c r="D3639" i="8" a="1"/>
  <c r="D3639" i="8" s="1"/>
  <c r="E3639" i="8" a="1"/>
  <c r="E3639" i="8"/>
  <c r="D3640" i="8" a="1"/>
  <c r="D3640" i="8" s="1"/>
  <c r="E3640" i="8" a="1"/>
  <c r="E3640" i="8"/>
  <c r="D3641" i="8" a="1"/>
  <c r="D3641" i="8" s="1"/>
  <c r="E3641" i="8" a="1"/>
  <c r="E3641" i="8" s="1"/>
  <c r="D3642" i="8" a="1"/>
  <c r="D3642" i="8" s="1"/>
  <c r="E3642" i="8" a="1"/>
  <c r="E3642" i="8"/>
  <c r="D3643" i="8" a="1"/>
  <c r="D3643" i="8"/>
  <c r="E3643" i="8" a="1"/>
  <c r="E3643" i="8"/>
  <c r="D3644" i="8" a="1"/>
  <c r="D3644" i="8"/>
  <c r="E3644" i="8" a="1"/>
  <c r="E3644" i="8" s="1"/>
  <c r="D3645" i="8" a="1"/>
  <c r="D3645" i="8"/>
  <c r="E3645" i="8" a="1"/>
  <c r="E3645" i="8" s="1"/>
  <c r="D3646" i="8" a="1"/>
  <c r="D3646" i="8" s="1"/>
  <c r="E3646" i="8" a="1"/>
  <c r="E3646" i="8" s="1"/>
  <c r="D3647" i="8" a="1"/>
  <c r="D3647" i="8" s="1"/>
  <c r="E3647" i="8" a="1"/>
  <c r="E3647" i="8" s="1"/>
  <c r="D3648" i="8" a="1"/>
  <c r="D3648" i="8"/>
  <c r="E3648" i="8" a="1"/>
  <c r="E3648" i="8"/>
  <c r="D3649" i="8" a="1"/>
  <c r="D3649" i="8"/>
  <c r="E3649" i="8" a="1"/>
  <c r="E3649" i="8" s="1"/>
  <c r="D3650" i="8" a="1"/>
  <c r="D3650" i="8" s="1"/>
  <c r="E3650" i="8" a="1"/>
  <c r="E3650" i="8"/>
  <c r="D3651" i="8" a="1"/>
  <c r="D3651" i="8" s="1"/>
  <c r="E3651" i="8" a="1"/>
  <c r="E3651" i="8" s="1"/>
  <c r="D3652" i="8" a="1"/>
  <c r="D3652" i="8" s="1"/>
  <c r="E3652" i="8" a="1"/>
  <c r="E3652" i="8" s="1"/>
  <c r="D3653" i="8" a="1"/>
  <c r="D3653" i="8" s="1"/>
  <c r="E3653" i="8" a="1"/>
  <c r="E3653" i="8" s="1"/>
  <c r="D3654" i="8" a="1"/>
  <c r="D3654" i="8"/>
  <c r="E3654" i="8" a="1"/>
  <c r="E3654" i="8" s="1"/>
  <c r="D3655" i="8" a="1"/>
  <c r="D3655" i="8" s="1"/>
  <c r="E3655" i="8" a="1"/>
  <c r="E3655" i="8" s="1"/>
  <c r="D3656" i="8" a="1"/>
  <c r="D3656" i="8"/>
  <c r="E3656" i="8" a="1"/>
  <c r="E3656" i="8" s="1"/>
  <c r="D3657" i="8" a="1"/>
  <c r="D3657" i="8"/>
  <c r="E3657" i="8" a="1"/>
  <c r="E3657" i="8" s="1"/>
  <c r="D3658" i="8" a="1"/>
  <c r="D3658" i="8" s="1"/>
  <c r="E3658" i="8" a="1"/>
  <c r="E3658" i="8" s="1"/>
  <c r="D3659" i="8" a="1"/>
  <c r="D3659" i="8" s="1"/>
  <c r="E3659" i="8" a="1"/>
  <c r="E3659" i="8"/>
  <c r="D3660" i="8" a="1"/>
  <c r="D3660" i="8"/>
  <c r="E3660" i="8" a="1"/>
  <c r="E3660" i="8"/>
  <c r="D3661" i="8" a="1"/>
  <c r="D3661" i="8" s="1"/>
  <c r="E3661" i="8" a="1"/>
  <c r="E3661" i="8" s="1"/>
  <c r="D3662" i="8" a="1"/>
  <c r="D3662" i="8" s="1"/>
  <c r="E3662" i="8" a="1"/>
  <c r="E3662" i="8"/>
  <c r="D3663" i="8" a="1"/>
  <c r="D3663" i="8" s="1"/>
  <c r="E3663" i="8" a="1"/>
  <c r="E3663" i="8" s="1"/>
  <c r="D3664" i="8" a="1"/>
  <c r="D3664" i="8" s="1"/>
  <c r="E3664" i="8" a="1"/>
  <c r="E3664" i="8"/>
  <c r="D3665" i="8" a="1"/>
  <c r="D3665" i="8"/>
  <c r="E3665" i="8" a="1"/>
  <c r="E3665" i="8"/>
  <c r="D3666" i="8" a="1"/>
  <c r="D3666" i="8"/>
  <c r="E3666" i="8" a="1"/>
  <c r="E3666" i="8" s="1"/>
  <c r="D3667" i="8" a="1"/>
  <c r="D3667" i="8"/>
  <c r="E3667" i="8" a="1"/>
  <c r="E3667" i="8" s="1"/>
  <c r="D3668" i="8" a="1"/>
  <c r="D3668" i="8"/>
  <c r="E3668" i="8" a="1"/>
  <c r="E3668" i="8" s="1"/>
  <c r="D3669" i="8" a="1"/>
  <c r="D3669" i="8" s="1"/>
  <c r="E3669" i="8" a="1"/>
  <c r="E3669" i="8" s="1"/>
  <c r="D3670" i="8" a="1"/>
  <c r="D3670" i="8"/>
  <c r="E3670" i="8" a="1"/>
  <c r="E3670" i="8"/>
  <c r="D3671" i="8" a="1"/>
  <c r="D3671" i="8" s="1"/>
  <c r="E3671" i="8" a="1"/>
  <c r="E3671" i="8"/>
  <c r="D3672" i="8" a="1"/>
  <c r="D3672" i="8" s="1"/>
  <c r="E3672" i="8" a="1"/>
  <c r="E3672" i="8"/>
  <c r="D3673" i="8" a="1"/>
  <c r="D3673" i="8" s="1"/>
  <c r="E3673" i="8" a="1"/>
  <c r="E3673" i="8"/>
  <c r="D3674" i="8" a="1"/>
  <c r="D3674" i="8" s="1"/>
  <c r="E3674" i="8" a="1"/>
  <c r="E3674" i="8" s="1"/>
  <c r="D3675" i="8" a="1"/>
  <c r="D3675" i="8" s="1"/>
  <c r="E3675" i="8" a="1"/>
  <c r="E3675" i="8"/>
  <c r="D3676" i="8" a="1"/>
  <c r="D3676" i="8" s="1"/>
  <c r="E3676" i="8" a="1"/>
  <c r="E3676" i="8" s="1"/>
  <c r="D3677" i="8" a="1"/>
  <c r="D3677" i="8"/>
  <c r="E3677" i="8" a="1"/>
  <c r="E3677" i="8" s="1"/>
  <c r="D3678" i="8" a="1"/>
  <c r="D3678" i="8" s="1"/>
  <c r="E3678" i="8" a="1"/>
  <c r="E3678" i="8" s="1"/>
  <c r="D3679" i="8" a="1"/>
  <c r="D3679" i="8"/>
  <c r="E3679" i="8" a="1"/>
  <c r="E3679" i="8" s="1"/>
  <c r="D3680" i="8" a="1"/>
  <c r="D3680" i="8" s="1"/>
  <c r="E3680" i="8" a="1"/>
  <c r="E3680" i="8" s="1"/>
  <c r="D3681" i="8" a="1"/>
  <c r="D3681" i="8"/>
  <c r="E3681" i="8" a="1"/>
  <c r="E3681" i="8"/>
  <c r="D3682" i="8" a="1"/>
  <c r="D3682" i="8"/>
  <c r="E3682" i="8" a="1"/>
  <c r="E3682" i="8"/>
  <c r="D3683" i="8" a="1"/>
  <c r="D3683" i="8" s="1"/>
  <c r="E3683" i="8" a="1"/>
  <c r="E3683" i="8" s="1"/>
  <c r="D3684" i="8" a="1"/>
  <c r="D3684" i="8" s="1"/>
  <c r="E3684" i="8" a="1"/>
  <c r="E3684" i="8"/>
  <c r="D3685" i="8" a="1"/>
  <c r="D3685" i="8" s="1"/>
  <c r="E3685" i="8" a="1"/>
  <c r="E3685" i="8" s="1"/>
  <c r="D3686" i="8" a="1"/>
  <c r="D3686" i="8" s="1"/>
  <c r="E3686" i="8" a="1"/>
  <c r="E3686" i="8"/>
  <c r="D3687" i="8" a="1"/>
  <c r="D3687" i="8"/>
  <c r="E3687" i="8" a="1"/>
  <c r="E3687" i="8"/>
  <c r="D3688" i="8" a="1"/>
  <c r="D3688" i="8"/>
  <c r="E3688" i="8" a="1"/>
  <c r="E3688" i="8" s="1"/>
  <c r="D3689" i="8" a="1"/>
  <c r="D3689" i="8"/>
  <c r="E3689" i="8" a="1"/>
  <c r="E3689" i="8" s="1"/>
  <c r="D3690" i="8" a="1"/>
  <c r="D3690" i="8" s="1"/>
  <c r="E3690" i="8" a="1"/>
  <c r="E3690" i="8" s="1"/>
  <c r="D3691" i="8" a="1"/>
  <c r="D3691" i="8" s="1"/>
  <c r="E3691" i="8" a="1"/>
  <c r="E3691" i="8" s="1"/>
  <c r="D3692" i="8" a="1"/>
  <c r="D3692" i="8"/>
  <c r="E3692" i="8" a="1"/>
  <c r="E3692" i="8" s="1"/>
  <c r="D3693" i="8" a="1"/>
  <c r="D3693" i="8"/>
  <c r="E3693" i="8" a="1"/>
  <c r="E3693" i="8" s="1"/>
  <c r="D3694" i="8" a="1"/>
  <c r="D3694" i="8" s="1"/>
  <c r="E3694" i="8" a="1"/>
  <c r="E3694" i="8"/>
  <c r="D3695" i="8" a="1"/>
  <c r="D3695" i="8" s="1"/>
  <c r="E3695" i="8" a="1"/>
  <c r="E3695" i="8"/>
  <c r="D3696" i="8" a="1"/>
  <c r="D3696" i="8" s="1"/>
  <c r="E3696" i="8" a="1"/>
  <c r="E3696" i="8" s="1"/>
  <c r="D3697" i="8" a="1"/>
  <c r="D3697" i="8" s="1"/>
  <c r="E3697" i="8" a="1"/>
  <c r="E3697" i="8" s="1"/>
  <c r="D3698" i="8" a="1"/>
  <c r="D3698" i="8" s="1"/>
  <c r="E3698" i="8" a="1"/>
  <c r="E3698" i="8"/>
  <c r="D3699" i="8" a="1"/>
  <c r="D3699" i="8"/>
  <c r="E3699" i="8" a="1"/>
  <c r="E3699" i="8" s="1"/>
  <c r="D3700" i="8" a="1"/>
  <c r="D3700" i="8"/>
  <c r="E3700" i="8" a="1"/>
  <c r="E3700" i="8" s="1"/>
  <c r="D3701" i="8" a="1"/>
  <c r="D3701" i="8"/>
  <c r="E3701" i="8" a="1"/>
  <c r="E3701" i="8" s="1"/>
  <c r="D3702" i="8" a="1"/>
  <c r="D3702" i="8" s="1"/>
  <c r="E3702" i="8" a="1"/>
  <c r="E3702" i="8" s="1"/>
  <c r="D3703" i="8" a="1"/>
  <c r="D3703" i="8"/>
  <c r="E3703" i="8" a="1"/>
  <c r="E3703" i="8"/>
  <c r="D3704" i="8" a="1"/>
  <c r="D3704" i="8"/>
  <c r="E3704" i="8" a="1"/>
  <c r="E3704" i="8"/>
  <c r="D3705" i="8" a="1"/>
  <c r="D3705" i="8" s="1"/>
  <c r="E3705" i="8" a="1"/>
  <c r="E3705" i="8"/>
  <c r="D3706" i="8" a="1"/>
  <c r="D3706" i="8" s="1"/>
  <c r="E3706" i="8" a="1"/>
  <c r="E3706" i="8" s="1"/>
  <c r="D3707" i="8" a="1"/>
  <c r="D3707" i="8" s="1"/>
  <c r="E3707" i="8" a="1"/>
  <c r="E3707" i="8" s="1"/>
  <c r="D3708" i="8" a="1"/>
  <c r="D3708" i="8" s="1"/>
  <c r="E3708" i="8" a="1"/>
  <c r="E3708" i="8"/>
  <c r="D3709" i="8" a="1"/>
  <c r="D3709" i="8"/>
  <c r="E3709" i="8" a="1"/>
  <c r="E3709" i="8"/>
  <c r="D3710" i="8" a="1"/>
  <c r="D3710" i="8" s="1"/>
  <c r="E3710" i="8" a="1"/>
  <c r="E3710" i="8" s="1"/>
  <c r="D3711" i="8" a="1"/>
  <c r="D3711" i="8"/>
  <c r="E3711" i="8" a="1"/>
  <c r="E3711" i="8" s="1"/>
  <c r="D3712" i="8" a="1"/>
  <c r="D3712" i="8" s="1"/>
  <c r="E3712" i="8" a="1"/>
  <c r="E3712" i="8" s="1"/>
  <c r="D3713" i="8" a="1"/>
  <c r="D3713" i="8" s="1"/>
  <c r="E3713" i="8" a="1"/>
  <c r="E3713" i="8" s="1"/>
  <c r="D3714" i="8" a="1"/>
  <c r="D3714" i="8" s="1"/>
  <c r="E3714" i="8" a="1"/>
  <c r="E3714" i="8"/>
  <c r="D3715" i="8" a="1"/>
  <c r="D3715" i="8" s="1"/>
  <c r="E3715" i="8" a="1"/>
  <c r="E3715" i="8" s="1"/>
  <c r="D3716" i="8" a="1"/>
  <c r="D3716" i="8" s="1"/>
  <c r="E3716" i="8" a="1"/>
  <c r="E3716" i="8"/>
  <c r="D3717" i="8" a="1"/>
  <c r="D3717" i="8" s="1"/>
  <c r="E3717" i="8" a="1"/>
  <c r="E3717" i="8"/>
  <c r="D3718" i="8" a="1"/>
  <c r="D3718" i="8" s="1"/>
  <c r="E3718" i="8" a="1"/>
  <c r="E3718" i="8" s="1"/>
  <c r="D3719" i="8" a="1"/>
  <c r="D3719" i="8" s="1"/>
  <c r="E3719" i="8" a="1"/>
  <c r="E3719" i="8" s="1"/>
  <c r="D3720" i="8" a="1"/>
  <c r="D3720" i="8"/>
  <c r="E3720" i="8" a="1"/>
  <c r="E3720" i="8"/>
  <c r="D3721" i="8" a="1"/>
  <c r="D3721" i="8"/>
  <c r="E3721" i="8" a="1"/>
  <c r="E3721" i="8" s="1"/>
  <c r="D3722" i="8" a="1"/>
  <c r="D3722" i="8" s="1"/>
  <c r="E3722" i="8" a="1"/>
  <c r="E3722" i="8" s="1"/>
  <c r="D3723" i="8" a="1"/>
  <c r="D3723" i="8"/>
  <c r="E3723" i="8" a="1"/>
  <c r="E3723" i="8" s="1"/>
  <c r="D3724" i="8" a="1"/>
  <c r="D3724" i="8" s="1"/>
  <c r="E3724" i="8" a="1"/>
  <c r="E3724" i="8" s="1"/>
  <c r="D3725" i="8" a="1"/>
  <c r="D3725" i="8"/>
  <c r="E3725" i="8" a="1"/>
  <c r="E3725" i="8"/>
  <c r="D3726" i="8" a="1"/>
  <c r="D3726" i="8"/>
  <c r="E3726" i="8" a="1"/>
  <c r="E3726" i="8"/>
  <c r="D3727" i="8" a="1"/>
  <c r="D3727" i="8" s="1"/>
  <c r="E3727" i="8" a="1"/>
  <c r="E3727" i="8"/>
  <c r="D3728" i="8" a="1"/>
  <c r="D3728" i="8" s="1"/>
  <c r="E3728" i="8" a="1"/>
  <c r="E3728" i="8"/>
  <c r="D3729" i="8" a="1"/>
  <c r="D3729" i="8" s="1"/>
  <c r="E3729" i="8" a="1"/>
  <c r="E3729" i="8" s="1"/>
  <c r="D3730" i="8" a="1"/>
  <c r="D3730" i="8" s="1"/>
  <c r="E3730" i="8" a="1"/>
  <c r="E3730" i="8"/>
  <c r="D3731" i="8" a="1"/>
  <c r="D3731" i="8"/>
  <c r="E3731" i="8" a="1"/>
  <c r="E3731" i="8" s="1"/>
  <c r="D3732" i="8" a="1"/>
  <c r="D3732" i="8"/>
  <c r="E3732" i="8" a="1"/>
  <c r="E3732" i="8" s="1"/>
  <c r="D3733" i="8" a="1"/>
  <c r="D3733" i="8"/>
  <c r="E3733" i="8" a="1"/>
  <c r="E3733" i="8" s="1"/>
  <c r="D3734" i="8" a="1"/>
  <c r="D3734" i="8"/>
  <c r="E3734" i="8" a="1"/>
  <c r="E3734" i="8" s="1"/>
  <c r="D3735" i="8" a="1"/>
  <c r="D3735" i="8" s="1"/>
  <c r="E3735" i="8" a="1"/>
  <c r="E3735" i="8" s="1"/>
  <c r="D3736" i="8" a="1"/>
  <c r="D3736" i="8"/>
  <c r="E3736" i="8" a="1"/>
  <c r="E3736" i="8" s="1"/>
  <c r="D3737" i="8" a="1"/>
  <c r="D3737" i="8" s="1"/>
  <c r="E3737" i="8" a="1"/>
  <c r="E3737" i="8"/>
  <c r="D3738" i="8" a="1"/>
  <c r="D3738" i="8" s="1"/>
  <c r="E3738" i="8" a="1"/>
  <c r="E3738" i="8" s="1"/>
  <c r="D3739" i="8" a="1"/>
  <c r="D3739" i="8" s="1"/>
  <c r="E3739" i="8" a="1"/>
  <c r="E3739" i="8"/>
  <c r="D3740" i="8" a="1"/>
  <c r="D3740" i="8" s="1"/>
  <c r="E3740" i="8" a="1"/>
  <c r="E3740" i="8" s="1"/>
  <c r="D3741" i="8" a="1"/>
  <c r="D3741" i="8" s="1"/>
  <c r="E3741" i="8" a="1"/>
  <c r="E3741" i="8"/>
  <c r="D3742" i="8" a="1"/>
  <c r="D3742" i="8"/>
  <c r="E3742" i="8" a="1"/>
  <c r="E3742" i="8"/>
  <c r="D3743" i="8" a="1"/>
  <c r="D3743" i="8"/>
  <c r="E3743" i="8" a="1"/>
  <c r="E3743" i="8" s="1"/>
  <c r="D3744" i="8" a="1"/>
  <c r="D3744" i="8" s="1"/>
  <c r="E3744" i="8" a="1"/>
  <c r="E3744" i="8" s="1"/>
  <c r="D3745" i="8" a="1"/>
  <c r="D3745" i="8"/>
  <c r="E3745" i="8" a="1"/>
  <c r="E3745" i="8" s="1"/>
  <c r="D3746" i="8" a="1"/>
  <c r="D3746" i="8" s="1"/>
  <c r="E3746" i="8" a="1"/>
  <c r="E3746" i="8" s="1"/>
  <c r="D3747" i="8" a="1"/>
  <c r="D3747" i="8"/>
  <c r="E3747" i="8" a="1"/>
  <c r="E3747" i="8"/>
  <c r="D3748" i="8" a="1"/>
  <c r="D3748" i="8"/>
  <c r="E3748" i="8" a="1"/>
  <c r="E3748" i="8"/>
  <c r="D3749" i="8" a="1"/>
  <c r="D3749" i="8" s="1"/>
  <c r="E3749" i="8" a="1"/>
  <c r="E3749" i="8"/>
  <c r="D3750" i="8" a="1"/>
  <c r="D3750" i="8" s="1"/>
  <c r="E3750" i="8" a="1"/>
  <c r="E3750" i="8" s="1"/>
  <c r="D3751" i="8" a="1"/>
  <c r="D3751" i="8" s="1"/>
  <c r="E3751" i="8" a="1"/>
  <c r="E3751" i="8" s="1"/>
  <c r="D3752" i="8" a="1"/>
  <c r="D3752" i="8" s="1"/>
  <c r="E3752" i="8" a="1"/>
  <c r="E3752" i="8"/>
  <c r="D3753" i="8" a="1"/>
  <c r="D3753" i="8" s="1"/>
  <c r="E3753" i="8" a="1"/>
  <c r="E3753" i="8"/>
  <c r="D3754" i="8" a="1"/>
  <c r="D3754" i="8" s="1"/>
  <c r="E3754" i="8" a="1"/>
  <c r="E3754" i="8" s="1"/>
  <c r="D3755" i="8" a="1"/>
  <c r="D3755" i="8"/>
  <c r="E3755" i="8" a="1"/>
  <c r="E3755" i="8" s="1"/>
  <c r="D3756" i="8" a="1"/>
  <c r="D3756" i="8"/>
  <c r="E3756" i="8" a="1"/>
  <c r="E3756" i="8" s="1"/>
  <c r="D3757" i="8" a="1"/>
  <c r="D3757" i="8" s="1"/>
  <c r="E3757" i="8" a="1"/>
  <c r="E3757" i="8" s="1"/>
  <c r="D3758" i="8" a="1"/>
  <c r="D3758" i="8" s="1"/>
  <c r="E3758" i="8" a="1"/>
  <c r="E3758" i="8" s="1"/>
  <c r="D3759" i="8" a="1"/>
  <c r="D3759" i="8"/>
  <c r="E3759" i="8" a="1"/>
  <c r="E3759" i="8"/>
  <c r="D3760" i="8" a="1"/>
  <c r="D3760" i="8" s="1"/>
  <c r="E3760" i="8" a="1"/>
  <c r="E3760" i="8"/>
  <c r="D3761" i="8" a="1"/>
  <c r="D3761" i="8" s="1"/>
  <c r="E3761" i="8" a="1"/>
  <c r="E3761" i="8"/>
  <c r="D3762" i="8" a="1"/>
  <c r="D3762" i="8" s="1"/>
  <c r="E3762" i="8" a="1"/>
  <c r="E3762" i="8" s="1"/>
  <c r="D3763" i="8" a="1"/>
  <c r="D3763" i="8" s="1"/>
  <c r="E3763" i="8" a="1"/>
  <c r="E3763" i="8"/>
  <c r="D3764" i="8" a="1"/>
  <c r="D3764" i="8"/>
  <c r="E3764" i="8" a="1"/>
  <c r="E3764" i="8"/>
  <c r="D3765" i="8" a="1"/>
  <c r="D3765" i="8"/>
  <c r="E3765" i="8" a="1"/>
  <c r="E3765" i="8" s="1"/>
  <c r="D3766" i="8" a="1"/>
  <c r="D3766" i="8"/>
  <c r="E3766" i="8" a="1"/>
  <c r="E3766" i="8" s="1"/>
  <c r="D3767" i="8" a="1"/>
  <c r="D3767" i="8" s="1"/>
  <c r="E3767" i="8" a="1"/>
  <c r="E3767" i="8" s="1"/>
  <c r="D3768" i="8" a="1"/>
  <c r="D3768" i="8" s="1"/>
  <c r="E3768" i="8" a="1"/>
  <c r="E3768" i="8" s="1"/>
  <c r="D3769" i="8" a="1"/>
  <c r="D3769" i="8"/>
  <c r="E3769" i="8" a="1"/>
  <c r="E3769" i="8"/>
  <c r="D3770" i="8" a="1"/>
  <c r="D3770" i="8"/>
  <c r="E3770" i="8" a="1"/>
  <c r="E3770" i="8" s="1"/>
  <c r="D3771" i="8" a="1"/>
  <c r="D3771" i="8" s="1"/>
  <c r="E3771" i="8" a="1"/>
  <c r="E3771" i="8"/>
  <c r="D3772" i="8" a="1"/>
  <c r="D3772" i="8" s="1"/>
  <c r="E3772" i="8" a="1"/>
  <c r="E3772" i="8" s="1"/>
  <c r="D3773" i="8" a="1"/>
  <c r="D3773" i="8" s="1"/>
  <c r="E3773" i="8" a="1"/>
  <c r="E3773" i="8"/>
  <c r="D3774" i="8" a="1"/>
  <c r="D3774" i="8" s="1"/>
  <c r="E3774" i="8" a="1"/>
  <c r="E3774" i="8"/>
  <c r="D3775" i="8" a="1"/>
  <c r="D3775" i="8"/>
  <c r="E3775" i="8" a="1"/>
  <c r="E3775" i="8"/>
  <c r="D3776" i="8" a="1"/>
  <c r="D3776" i="8"/>
  <c r="E3776" i="8" a="1"/>
  <c r="E3776" i="8" s="1"/>
  <c r="D3777" i="8" a="1"/>
  <c r="D3777" i="8"/>
  <c r="E3777" i="8" a="1"/>
  <c r="E3777" i="8" s="1"/>
  <c r="D3778" i="8" a="1"/>
  <c r="D3778" i="8"/>
  <c r="E3778" i="8" a="1"/>
  <c r="E3778" i="8" s="1"/>
  <c r="D3779" i="8" a="1"/>
  <c r="D3779" i="8" s="1"/>
  <c r="E3779" i="8" a="1"/>
  <c r="E3779" i="8" s="1"/>
  <c r="D3780" i="8" a="1"/>
  <c r="D3780" i="8"/>
  <c r="E3780" i="8" a="1"/>
  <c r="E3780" i="8"/>
  <c r="D3781" i="8" a="1"/>
  <c r="D3781" i="8" s="1"/>
  <c r="E3781" i="8" a="1"/>
  <c r="E3781" i="8"/>
  <c r="D3782" i="8" a="1"/>
  <c r="D3782" i="8" s="1"/>
  <c r="E3782" i="8" a="1"/>
  <c r="E3782" i="8"/>
  <c r="D3783" i="8" a="1"/>
  <c r="D3783" i="8" s="1"/>
  <c r="E3783" i="8" a="1"/>
  <c r="E3783" i="8"/>
  <c r="D3784" i="8" a="1"/>
  <c r="D3784" i="8" s="1"/>
  <c r="E3784" i="8" a="1"/>
  <c r="E3784" i="8" s="1"/>
  <c r="D3785" i="8" a="1"/>
  <c r="D3785" i="8" s="1"/>
  <c r="E3785" i="8" a="1"/>
  <c r="E3785" i="8"/>
  <c r="D3786" i="8" a="1"/>
  <c r="D3786" i="8"/>
  <c r="E3786" i="8" a="1"/>
  <c r="E3786" i="8"/>
  <c r="D3787" i="8" a="1"/>
  <c r="D3787" i="8"/>
  <c r="E3787" i="8" a="1"/>
  <c r="E3787" i="8" s="1"/>
  <c r="D3788" i="8" a="1"/>
  <c r="D3788" i="8"/>
  <c r="E3788" i="8" a="1"/>
  <c r="E3788" i="8" s="1"/>
  <c r="D3789" i="8" a="1"/>
  <c r="D3789" i="8" s="1"/>
  <c r="E3789" i="8" a="1"/>
  <c r="E3789" i="8" s="1"/>
  <c r="D3790" i="8" a="1"/>
  <c r="D3790" i="8"/>
  <c r="E3790" i="8" a="1"/>
  <c r="E3790" i="8" s="1"/>
  <c r="D3791" i="8" a="1"/>
  <c r="D3791" i="8"/>
  <c r="E3791" i="8" a="1"/>
  <c r="E3791" i="8"/>
  <c r="D3792" i="8" a="1"/>
  <c r="D3792" i="8"/>
  <c r="E3792" i="8" a="1"/>
  <c r="E3792" i="8" s="1"/>
  <c r="D3793" i="8" a="1"/>
  <c r="D3793" i="8" s="1"/>
  <c r="E3793" i="8" a="1"/>
  <c r="E3793" i="8"/>
  <c r="D3794" i="8" a="1"/>
  <c r="D3794" i="8" s="1"/>
  <c r="E3794" i="8" a="1"/>
  <c r="E3794" i="8"/>
  <c r="D3795" i="8" a="1"/>
  <c r="D3795" i="8"/>
  <c r="E3795" i="8" a="1"/>
  <c r="E3795" i="8"/>
  <c r="D3796" i="8" a="1"/>
  <c r="D3796" i="8" s="1"/>
  <c r="E3796" i="8" a="1"/>
  <c r="E3796" i="8" s="1"/>
  <c r="D3797" i="8" a="1"/>
  <c r="D3797" i="8"/>
  <c r="E3797" i="8" a="1"/>
  <c r="E3797" i="8"/>
  <c r="D3798" i="8" a="1"/>
  <c r="D3798" i="8"/>
  <c r="E3798" i="8" a="1"/>
  <c r="E3798" i="8" s="1"/>
  <c r="D3799" i="8" a="1"/>
  <c r="D3799" i="8" s="1"/>
  <c r="E3799" i="8" a="1"/>
  <c r="E3799" i="8" s="1"/>
  <c r="D3800" i="8" a="1"/>
  <c r="D3800" i="8"/>
  <c r="E3800" i="8" a="1"/>
  <c r="E3800" i="8"/>
  <c r="D3801" i="8" a="1"/>
  <c r="D3801" i="8" s="1"/>
  <c r="E3801" i="8" a="1"/>
  <c r="E3801" i="8" s="1"/>
  <c r="D3802" i="8" a="1"/>
  <c r="D3802" i="8"/>
  <c r="E3802" i="8" a="1"/>
  <c r="E3802" i="8"/>
  <c r="D3803" i="8" a="1"/>
  <c r="D3803" i="8"/>
  <c r="E3803" i="8" a="1"/>
  <c r="E3803" i="8"/>
  <c r="D3804" i="8" a="1"/>
  <c r="D3804" i="8" s="1"/>
  <c r="E3804" i="8" a="1"/>
  <c r="E3804" i="8"/>
  <c r="D3805" i="8" a="1"/>
  <c r="D3805" i="8" s="1"/>
  <c r="E3805" i="8" a="1"/>
  <c r="E3805" i="8" s="1"/>
  <c r="D3806" i="8" a="1"/>
  <c r="D3806" i="8" s="1"/>
  <c r="E3806" i="8" a="1"/>
  <c r="E3806" i="8" s="1"/>
  <c r="D3807" i="8" a="1"/>
  <c r="D3807" i="8" s="1"/>
  <c r="E3807" i="8" a="1"/>
  <c r="E3807" i="8"/>
  <c r="D3808" i="8" a="1"/>
  <c r="D3808" i="8"/>
  <c r="E3808" i="8" a="1"/>
  <c r="E3808" i="8"/>
  <c r="D3809" i="8" a="1"/>
  <c r="D3809" i="8"/>
  <c r="E3809" i="8" a="1"/>
  <c r="E3809" i="8" s="1"/>
  <c r="D3810" i="8" a="1"/>
  <c r="D3810" i="8"/>
  <c r="E3810" i="8" a="1"/>
  <c r="E3810" i="8" s="1"/>
  <c r="D3811" i="8" a="1"/>
  <c r="D3811" i="8" s="1"/>
  <c r="E3811" i="8" a="1"/>
  <c r="E3811" i="8"/>
  <c r="D3812" i="8" a="1"/>
  <c r="D3812" i="8" s="1"/>
  <c r="E3812" i="8" a="1"/>
  <c r="E3812" i="8" s="1"/>
  <c r="D3813" i="8" a="1"/>
  <c r="D3813" i="8"/>
  <c r="E3813" i="8" a="1"/>
  <c r="E3813" i="8"/>
  <c r="D3814" i="8" a="1"/>
  <c r="D3814" i="8" s="1"/>
  <c r="E3814" i="8" a="1"/>
  <c r="E3814" i="8"/>
  <c r="D3815" i="8" a="1"/>
  <c r="D3815" i="8" s="1"/>
  <c r="E3815" i="8" a="1"/>
  <c r="E3815" i="8"/>
  <c r="D3816" i="8" a="1"/>
  <c r="D3816" i="8" s="1"/>
  <c r="E3816" i="8" a="1"/>
  <c r="E3816" i="8"/>
  <c r="D3817" i="8" a="1"/>
  <c r="D3817" i="8"/>
  <c r="E3817" i="8" a="1"/>
  <c r="E3817" i="8" s="1"/>
  <c r="D3818" i="8" a="1"/>
  <c r="D3818" i="8" s="1"/>
  <c r="E3818" i="8" a="1"/>
  <c r="E3818" i="8"/>
  <c r="D3819" i="8" a="1"/>
  <c r="D3819" i="8"/>
  <c r="E3819" i="8" a="1"/>
  <c r="E3819" i="8"/>
  <c r="D3820" i="8" a="1"/>
  <c r="D3820" i="8"/>
  <c r="E3820" i="8" a="1"/>
  <c r="E3820" i="8" s="1"/>
  <c r="D3821" i="8" a="1"/>
  <c r="D3821" i="8"/>
  <c r="E3821" i="8" a="1"/>
  <c r="E3821" i="8" s="1"/>
  <c r="D3822" i="8" a="1"/>
  <c r="D3822" i="8" s="1"/>
  <c r="E3822" i="8" a="1"/>
  <c r="E3822" i="8" s="1"/>
  <c r="D3823" i="8" a="1"/>
  <c r="D3823" i="8" s="1"/>
  <c r="E3823" i="8" a="1"/>
  <c r="E3823" i="8" s="1"/>
  <c r="D3824" i="8" a="1"/>
  <c r="D3824" i="8"/>
  <c r="E3824" i="8" a="1"/>
  <c r="E3824" i="8" s="1"/>
  <c r="D3825" i="8" a="1"/>
  <c r="D3825" i="8"/>
  <c r="E3825" i="8" a="1"/>
  <c r="E3825" i="8" s="1"/>
  <c r="D3826" i="8" a="1"/>
  <c r="D3826" i="8" s="1"/>
  <c r="E3826" i="8" a="1"/>
  <c r="E3826" i="8" s="1"/>
  <c r="D3827" i="8" a="1"/>
  <c r="D3827" i="8" s="1"/>
  <c r="E3827" i="8" a="1"/>
  <c r="E3827" i="8"/>
  <c r="D3828" i="8" a="1"/>
  <c r="D3828" i="8" s="1"/>
  <c r="E3828" i="8" a="1"/>
  <c r="E3828" i="8"/>
  <c r="D3829" i="8" a="1"/>
  <c r="D3829" i="8" s="1"/>
  <c r="E3829" i="8" a="1"/>
  <c r="E3829" i="8"/>
  <c r="D3830" i="8" a="1"/>
  <c r="D3830" i="8"/>
  <c r="E3830" i="8" a="1"/>
  <c r="E3830" i="8"/>
  <c r="D3831" i="8" a="1"/>
  <c r="D3831" i="8" s="1"/>
  <c r="E3831" i="8" a="1"/>
  <c r="E3831" i="8" s="1"/>
  <c r="D3832" i="8" a="1"/>
  <c r="D3832" i="8"/>
  <c r="E3832" i="8" a="1"/>
  <c r="E3832" i="8" s="1"/>
  <c r="D3833" i="8" a="1"/>
  <c r="D3833" i="8" s="1"/>
  <c r="E3833" i="8" a="1"/>
  <c r="E3833" i="8" s="1"/>
  <c r="D3834" i="8" a="1"/>
  <c r="D3834" i="8"/>
  <c r="E3834" i="8" a="1"/>
  <c r="E3834" i="8" s="1"/>
  <c r="D3835" i="8" a="1"/>
  <c r="D3835" i="8"/>
  <c r="E3835" i="8" a="1"/>
  <c r="E3835" i="8"/>
  <c r="D3836" i="8" a="1"/>
  <c r="D3836" i="8"/>
  <c r="E3836" i="8" a="1"/>
  <c r="E3836" i="8" s="1"/>
  <c r="D3837" i="8" a="1"/>
  <c r="D3837" i="8" s="1"/>
  <c r="E3837" i="8" a="1"/>
  <c r="E3837" i="8"/>
  <c r="D3838" i="8" a="1"/>
  <c r="D3838" i="8" s="1"/>
  <c r="E3838" i="8" a="1"/>
  <c r="E3838" i="8"/>
  <c r="D3839" i="8" a="1"/>
  <c r="D3839" i="8" s="1"/>
  <c r="E3839" i="8" a="1"/>
  <c r="E3839" i="8" s="1"/>
  <c r="D3840" i="8" a="1"/>
  <c r="D3840" i="8" s="1"/>
  <c r="E3840" i="8" a="1"/>
  <c r="E3840" i="8"/>
  <c r="D3841" i="8" a="1"/>
  <c r="D3841" i="8"/>
  <c r="E3841" i="8" a="1"/>
  <c r="E3841" i="8" s="1"/>
  <c r="D3842" i="8" a="1"/>
  <c r="D3842" i="8" s="1"/>
  <c r="E3842" i="8" a="1"/>
  <c r="E3842" i="8" s="1"/>
  <c r="D3843" i="8" a="1"/>
  <c r="D3843" i="8" s="1"/>
  <c r="E3843" i="8" a="1"/>
  <c r="E3843" i="8" s="1"/>
  <c r="D3844" i="8" a="1"/>
  <c r="D3844" i="8"/>
  <c r="E3844" i="8" a="1"/>
  <c r="E3844" i="8"/>
  <c r="D3845" i="8" a="1"/>
  <c r="D3845" i="8" s="1"/>
  <c r="E3845" i="8" a="1"/>
  <c r="E3845" i="8" s="1"/>
  <c r="D3846" i="8" a="1"/>
  <c r="D3846" i="8"/>
  <c r="E3846" i="8" a="1"/>
  <c r="E3846" i="8"/>
  <c r="D3847" i="8" a="1"/>
  <c r="D3847" i="8"/>
  <c r="E3847" i="8" a="1"/>
  <c r="E3847" i="8"/>
  <c r="D3848" i="8" a="1"/>
  <c r="D3848" i="8" s="1"/>
  <c r="E3848" i="8" a="1"/>
  <c r="E3848" i="8"/>
  <c r="D3849" i="8" a="1"/>
  <c r="D3849" i="8" s="1"/>
  <c r="E3849" i="8" a="1"/>
  <c r="E3849" i="8" s="1"/>
  <c r="D3850" i="8" a="1"/>
  <c r="D3850" i="8" s="1"/>
  <c r="E3850" i="8" a="1"/>
  <c r="E3850" i="8"/>
  <c r="D3851" i="8" a="1"/>
  <c r="D3851" i="8" s="1"/>
  <c r="E3851" i="8" a="1"/>
  <c r="E3851" i="8"/>
  <c r="D3852" i="8" a="1"/>
  <c r="D3852" i="8"/>
  <c r="E3852" i="8" a="1"/>
  <c r="E3852" i="8"/>
  <c r="D3853" i="8" a="1"/>
  <c r="D3853" i="8" s="1"/>
  <c r="E3853" i="8" a="1"/>
  <c r="E3853" i="8" s="1"/>
  <c r="D3854" i="8" a="1"/>
  <c r="D3854" i="8"/>
  <c r="E3854" i="8" a="1"/>
  <c r="E3854" i="8" s="1"/>
  <c r="D3855" i="8" a="1"/>
  <c r="D3855" i="8"/>
  <c r="E3855" i="8" a="1"/>
  <c r="E3855" i="8"/>
  <c r="D3856" i="8" a="1"/>
  <c r="D3856" i="8"/>
  <c r="E3856" i="8" a="1"/>
  <c r="E3856" i="8" s="1"/>
  <c r="D3857" i="8" a="1"/>
  <c r="D3857" i="8" s="1"/>
  <c r="E3857" i="8" a="1"/>
  <c r="E3857" i="8"/>
  <c r="D3858" i="8" a="1"/>
  <c r="D3858" i="8"/>
  <c r="E3858" i="8" a="1"/>
  <c r="E3858" i="8"/>
  <c r="D3859" i="8" a="1"/>
  <c r="D3859" i="8" s="1"/>
  <c r="E3859" i="8" a="1"/>
  <c r="E3859" i="8" s="1"/>
  <c r="D3860" i="8" a="1"/>
  <c r="D3860" i="8" s="1"/>
  <c r="E3860" i="8" a="1"/>
  <c r="E3860" i="8"/>
  <c r="D3861" i="8" a="1"/>
  <c r="D3861" i="8"/>
  <c r="E3861" i="8" a="1"/>
  <c r="E3861" i="8" s="1"/>
  <c r="D3862" i="8" a="1"/>
  <c r="D3862" i="8" s="1"/>
  <c r="E3862" i="8" a="1"/>
  <c r="E3862" i="8"/>
  <c r="D3863" i="8" a="1"/>
  <c r="D3863" i="8"/>
  <c r="E3863" i="8" a="1"/>
  <c r="E3863" i="8"/>
  <c r="D3864" i="8" a="1"/>
  <c r="D3864" i="8"/>
  <c r="E3864" i="8" a="1"/>
  <c r="E3864" i="8" s="1"/>
  <c r="D3865" i="8" a="1"/>
  <c r="D3865" i="8" s="1"/>
  <c r="E3865" i="8" a="1"/>
  <c r="E3865" i="8" s="1"/>
  <c r="D3866" i="8" a="1"/>
  <c r="D3866" i="8"/>
  <c r="E3866" i="8" a="1"/>
  <c r="E3866" i="8"/>
  <c r="D3867" i="8" a="1"/>
  <c r="D3867" i="8"/>
  <c r="E3867" i="8" a="1"/>
  <c r="E3867" i="8" s="1"/>
  <c r="D3868" i="8" a="1"/>
  <c r="D3868" i="8"/>
  <c r="E3868" i="8" a="1"/>
  <c r="E3868" i="8"/>
  <c r="D3869" i="8" a="1"/>
  <c r="D3869" i="8"/>
  <c r="E3869" i="8" a="1"/>
  <c r="E3869" i="8"/>
  <c r="D3870" i="8" a="1"/>
  <c r="D3870" i="8" s="1"/>
  <c r="E3870" i="8" a="1"/>
  <c r="E3870" i="8" s="1"/>
  <c r="D3871" i="8" a="1"/>
  <c r="D3871" i="8" s="1"/>
  <c r="E3871" i="8" a="1"/>
  <c r="E3871" i="8"/>
  <c r="D3872" i="8" a="1"/>
  <c r="D3872" i="8"/>
  <c r="E3872" i="8" a="1"/>
  <c r="E3872" i="8"/>
  <c r="D3873" i="8" a="1"/>
  <c r="D3873" i="8" s="1"/>
  <c r="E3873" i="8" a="1"/>
  <c r="E3873" i="8" s="1"/>
  <c r="D3874" i="8" a="1"/>
  <c r="D3874" i="8"/>
  <c r="E3874" i="8" a="1"/>
  <c r="E3874" i="8"/>
  <c r="D3875" i="8" a="1"/>
  <c r="D3875" i="8"/>
  <c r="E3875" i="8" a="1"/>
  <c r="E3875" i="8" s="1"/>
  <c r="D3876" i="8" a="1"/>
  <c r="D3876" i="8" s="1"/>
  <c r="E3876" i="8" a="1"/>
  <c r="E3876" i="8" s="1"/>
  <c r="D3877" i="8" a="1"/>
  <c r="D3877" i="8" s="1"/>
  <c r="E3877" i="8" a="1"/>
  <c r="E3877" i="8" s="1"/>
  <c r="D3878" i="8" a="1"/>
  <c r="D3878" i="8" s="1"/>
  <c r="E3878" i="8" a="1"/>
  <c r="E3878" i="8" s="1"/>
  <c r="D3879" i="8" a="1"/>
  <c r="D3879" i="8" s="1"/>
  <c r="E3879" i="8" a="1"/>
  <c r="E3879" i="8"/>
  <c r="D3880" i="8" a="1"/>
  <c r="D3880" i="8" s="1"/>
  <c r="E3880" i="8" a="1"/>
  <c r="E3880" i="8" s="1"/>
  <c r="D3881" i="8" a="1"/>
  <c r="D3881" i="8" s="1"/>
  <c r="E3881" i="8" a="1"/>
  <c r="E3881" i="8" s="1"/>
  <c r="D3882" i="8" a="1"/>
  <c r="D3882" i="8" s="1"/>
  <c r="E3882" i="8" a="1"/>
  <c r="E3882" i="8"/>
  <c r="D3883" i="8" a="1"/>
  <c r="D3883" i="8" s="1"/>
  <c r="E3883" i="8" a="1"/>
  <c r="E3883" i="8"/>
  <c r="D3884" i="8" a="1"/>
  <c r="D3884" i="8" s="1"/>
  <c r="E3884" i="8" a="1"/>
  <c r="E3884" i="8"/>
  <c r="D3885" i="8" a="1"/>
  <c r="D3885" i="8"/>
  <c r="E3885" i="8" a="1"/>
  <c r="E3885" i="8"/>
  <c r="D3886" i="8" a="1"/>
  <c r="D3886" i="8" s="1"/>
  <c r="E3886" i="8" a="1"/>
  <c r="E3886" i="8" s="1"/>
  <c r="D3887" i="8" a="1"/>
  <c r="D3887" i="8" s="1"/>
  <c r="E3887" i="8" a="1"/>
  <c r="E3887" i="8" s="1"/>
  <c r="D3888" i="8" a="1"/>
  <c r="D3888" i="8" s="1"/>
  <c r="E3888" i="8" a="1"/>
  <c r="E3888" i="8" s="1"/>
  <c r="D3889" i="8" a="1"/>
  <c r="D3889" i="8" s="1"/>
  <c r="E3889" i="8" a="1"/>
  <c r="E3889" i="8" s="1"/>
  <c r="D3890" i="8" a="1"/>
  <c r="D3890" i="8"/>
  <c r="E3890" i="8" a="1"/>
  <c r="E3890" i="8"/>
  <c r="D3891" i="8" a="1"/>
  <c r="D3891" i="8"/>
  <c r="E3891" i="8" a="1"/>
  <c r="E3891" i="8"/>
  <c r="D3892" i="8" a="1"/>
  <c r="D3892" i="8" s="1"/>
  <c r="E3892" i="8" a="1"/>
  <c r="E3892" i="8" s="1"/>
  <c r="D3893" i="8" a="1"/>
  <c r="D3893" i="8" s="1"/>
  <c r="E3893" i="8" a="1"/>
  <c r="E3893" i="8"/>
  <c r="D3894" i="8" a="1"/>
  <c r="D3894" i="8"/>
  <c r="E3894" i="8" a="1"/>
  <c r="E3894" i="8"/>
  <c r="D3895" i="8" a="1"/>
  <c r="D3895" i="8" s="1"/>
  <c r="E3895" i="8" a="1"/>
  <c r="E3895" i="8" s="1"/>
  <c r="D3896" i="8" a="1"/>
  <c r="D3896" i="8"/>
  <c r="E3896" i="8" a="1"/>
  <c r="E3896" i="8"/>
  <c r="D3897" i="8" a="1"/>
  <c r="D3897" i="8"/>
  <c r="E3897" i="8" a="1"/>
  <c r="E3897" i="8" s="1"/>
  <c r="D3898" i="8" a="1"/>
  <c r="D3898" i="8" s="1"/>
  <c r="E3898" i="8" a="1"/>
  <c r="E3898" i="8" s="1"/>
  <c r="D3899" i="8" a="1"/>
  <c r="D3899" i="8" s="1"/>
  <c r="E3899" i="8" a="1"/>
  <c r="E3899" i="8"/>
  <c r="D3900" i="8" a="1"/>
  <c r="D3900" i="8"/>
  <c r="E3900" i="8" a="1"/>
  <c r="E3900" i="8" s="1"/>
  <c r="D3901" i="8" a="1"/>
  <c r="D3901" i="8"/>
  <c r="E3901" i="8" a="1"/>
  <c r="E3901" i="8" s="1"/>
  <c r="D3902" i="8" a="1"/>
  <c r="D3902" i="8" s="1"/>
  <c r="E3902" i="8" a="1"/>
  <c r="E3902" i="8"/>
  <c r="D3903" i="8" a="1"/>
  <c r="D3903" i="8" s="1"/>
  <c r="E3903" i="8" a="1"/>
  <c r="E3903" i="8" s="1"/>
  <c r="D3904" i="8" a="1"/>
  <c r="D3904" i="8" s="1"/>
  <c r="E3904" i="8" a="1"/>
  <c r="E3904" i="8"/>
  <c r="D3905" i="8" a="1"/>
  <c r="D3905" i="8" s="1"/>
  <c r="E3905" i="8" a="1"/>
  <c r="E3905" i="8"/>
  <c r="D3906" i="8" a="1"/>
  <c r="D3906" i="8" s="1"/>
  <c r="E3906" i="8" a="1"/>
  <c r="E3906" i="8"/>
  <c r="D3907" i="8" a="1"/>
  <c r="D3907" i="8"/>
  <c r="E3907" i="8" a="1"/>
  <c r="E3907" i="8"/>
  <c r="D3908" i="8" a="1"/>
  <c r="D3908" i="8" s="1"/>
  <c r="E3908" i="8" a="1"/>
  <c r="E3908" i="8" s="1"/>
  <c r="D3909" i="8" a="1"/>
  <c r="D3909" i="8"/>
  <c r="E3909" i="8" a="1"/>
  <c r="E3909" i="8" s="1"/>
  <c r="D3910" i="8" a="1"/>
  <c r="D3910" i="8"/>
  <c r="E3910" i="8" a="1"/>
  <c r="E3910" i="8"/>
  <c r="D3911" i="8" a="1"/>
  <c r="D3911" i="8"/>
  <c r="E3911" i="8" a="1"/>
  <c r="E3911" i="8" s="1"/>
  <c r="D3912" i="8" a="1"/>
  <c r="D3912" i="8" s="1"/>
  <c r="E3912" i="8" a="1"/>
  <c r="E3912" i="8" s="1"/>
  <c r="D3913" i="8" a="1"/>
  <c r="D3913" i="8"/>
  <c r="E3913" i="8" a="1"/>
  <c r="E3913" i="8"/>
  <c r="D3914" i="8" a="1"/>
  <c r="D3914" i="8" s="1"/>
  <c r="E3914" i="8" a="1"/>
  <c r="E3914" i="8" s="1"/>
  <c r="D3915" i="8" a="1"/>
  <c r="D3915" i="8" s="1"/>
  <c r="E3915" i="8" a="1"/>
  <c r="E3915" i="8" s="1"/>
  <c r="D3916" i="8" a="1"/>
  <c r="D3916" i="8" s="1"/>
  <c r="E3916" i="8" a="1"/>
  <c r="E3916" i="8"/>
  <c r="D3917" i="8" a="1"/>
  <c r="D3917" i="8" s="1"/>
  <c r="E3917" i="8" a="1"/>
  <c r="E3917" i="8" s="1"/>
  <c r="D3918" i="8" a="1"/>
  <c r="D3918" i="8"/>
  <c r="E3918" i="8" a="1"/>
  <c r="E3918" i="8" s="1"/>
  <c r="D3919" i="8" a="1"/>
  <c r="D3919" i="8" s="1"/>
  <c r="E3919" i="8" a="1"/>
  <c r="E3919" i="8" s="1"/>
  <c r="D3920" i="8" a="1"/>
  <c r="D3920" i="8" s="1"/>
  <c r="E3920" i="8" a="1"/>
  <c r="E3920" i="8" s="1"/>
  <c r="D3921" i="8" a="1"/>
  <c r="D3921" i="8" s="1"/>
  <c r="E3921" i="8" a="1"/>
  <c r="E3921" i="8" s="1"/>
  <c r="D3922" i="8" a="1"/>
  <c r="D3922" i="8"/>
  <c r="E3922" i="8" a="1"/>
  <c r="E3922" i="8" s="1"/>
  <c r="D3923" i="8" a="1"/>
  <c r="D3923" i="8" s="1"/>
  <c r="E3923" i="8" a="1"/>
  <c r="E3923" i="8"/>
  <c r="D3924" i="8" a="1"/>
  <c r="D3924" i="8"/>
  <c r="E3924" i="8" a="1"/>
  <c r="E3924" i="8" s="1"/>
  <c r="D3925" i="8" a="1"/>
  <c r="D3925" i="8" s="1"/>
  <c r="E3925" i="8" a="1"/>
  <c r="E3925" i="8" s="1"/>
  <c r="D3926" i="8" a="1"/>
  <c r="D3926" i="8" s="1"/>
  <c r="E3926" i="8" a="1"/>
  <c r="E3926" i="8"/>
  <c r="D3927" i="8" a="1"/>
  <c r="D3927" i="8"/>
  <c r="E3927" i="8" a="1"/>
  <c r="E3927" i="8" s="1"/>
  <c r="D3928" i="8" a="1"/>
  <c r="D3928" i="8" s="1"/>
  <c r="E3928" i="8" a="1"/>
  <c r="E3928" i="8" s="1"/>
  <c r="D3929" i="8" a="1"/>
  <c r="D3929" i="8"/>
  <c r="E3929" i="8" a="1"/>
  <c r="E3929" i="8" s="1"/>
  <c r="D3930" i="8" a="1"/>
  <c r="D3930" i="8" s="1"/>
  <c r="E3930" i="8" a="1"/>
  <c r="E3930" i="8" s="1"/>
  <c r="D3931" i="8" a="1"/>
  <c r="D3931" i="8" s="1"/>
  <c r="E3931" i="8" a="1"/>
  <c r="E3931" i="8" s="1"/>
  <c r="D3932" i="8" a="1"/>
  <c r="D3932" i="8" s="1"/>
  <c r="E3932" i="8" a="1"/>
  <c r="E3932" i="8" s="1"/>
  <c r="D3933" i="8" a="1"/>
  <c r="D3933" i="8"/>
  <c r="E3933" i="8" a="1"/>
  <c r="E3933" i="8" s="1"/>
  <c r="D3934" i="8" a="1"/>
  <c r="D3934" i="8" s="1"/>
  <c r="E3934" i="8" a="1"/>
  <c r="E3934" i="8"/>
  <c r="D3935" i="8" a="1"/>
  <c r="D3935" i="8"/>
  <c r="E3935" i="8" a="1"/>
  <c r="E3935" i="8" s="1"/>
  <c r="D3936" i="8" a="1"/>
  <c r="D3936" i="8" s="1"/>
  <c r="E3936" i="8" a="1"/>
  <c r="E3936" i="8" s="1"/>
  <c r="D3937" i="8" a="1"/>
  <c r="D3937" i="8" s="1"/>
  <c r="E3937" i="8" a="1"/>
  <c r="E3937" i="8"/>
  <c r="D3938" i="8" a="1"/>
  <c r="D3938" i="8"/>
  <c r="E3938" i="8" a="1"/>
  <c r="E3938" i="8"/>
  <c r="D3939" i="8" a="1"/>
  <c r="D3939" i="8" s="1"/>
  <c r="E3939" i="8" a="1"/>
  <c r="E3939" i="8"/>
  <c r="D3940" i="8" a="1"/>
  <c r="D3940" i="8"/>
  <c r="E3940" i="8" a="1"/>
  <c r="E3940" i="8"/>
  <c r="D3941" i="8" a="1"/>
  <c r="D3941" i="8"/>
  <c r="E3941" i="8" a="1"/>
  <c r="E3941" i="8" s="1"/>
  <c r="D3942" i="8" a="1"/>
  <c r="D3942" i="8" s="1"/>
  <c r="E3942" i="8" a="1"/>
  <c r="E3942" i="8" s="1"/>
  <c r="D3943" i="8" a="1"/>
  <c r="D3943" i="8"/>
  <c r="E3943" i="8" a="1"/>
  <c r="E3943" i="8"/>
  <c r="D3944" i="8" a="1"/>
  <c r="D3944" i="8"/>
  <c r="E3944" i="8" a="1"/>
  <c r="E3944" i="8" s="1"/>
  <c r="D3945" i="8" a="1"/>
  <c r="D3945" i="8"/>
  <c r="E3945" i="8" a="1"/>
  <c r="E3945" i="8"/>
  <c r="D3946" i="8" a="1"/>
  <c r="D3946" i="8"/>
  <c r="E3946" i="8" a="1"/>
  <c r="E3946" i="8"/>
  <c r="D3947" i="8" a="1"/>
  <c r="D3947" i="8" s="1"/>
  <c r="E3947" i="8" a="1"/>
  <c r="E3947" i="8" s="1"/>
  <c r="D3948" i="8" a="1"/>
  <c r="D3948" i="8" s="1"/>
  <c r="E3948" i="8" a="1"/>
  <c r="E3948" i="8"/>
  <c r="D3949" i="8" a="1"/>
  <c r="D3949" i="8"/>
  <c r="E3949" i="8" a="1"/>
  <c r="E3949" i="8"/>
  <c r="D3950" i="8" a="1"/>
  <c r="D3950" i="8" s="1"/>
  <c r="E3950" i="8" a="1"/>
  <c r="E3950" i="8" s="1"/>
  <c r="D3951" i="8" a="1"/>
  <c r="D3951" i="8" s="1"/>
  <c r="E3951" i="8" a="1"/>
  <c r="E3951" i="8"/>
  <c r="D3952" i="8" a="1"/>
  <c r="D3952" i="8"/>
  <c r="E3952" i="8" a="1"/>
  <c r="E3952" i="8" s="1"/>
  <c r="D3953" i="8" a="1"/>
  <c r="D3953" i="8" s="1"/>
  <c r="E3953" i="8" a="1"/>
  <c r="E3953" i="8" s="1"/>
  <c r="D3954" i="8" a="1"/>
  <c r="D3954" i="8" s="1"/>
  <c r="E3954" i="8" a="1"/>
  <c r="E3954" i="8" s="1"/>
  <c r="D3955" i="8" a="1"/>
  <c r="D3955" i="8" s="1"/>
  <c r="E3955" i="8" a="1"/>
  <c r="E3955" i="8" s="1"/>
  <c r="D3956" i="8" a="1"/>
  <c r="D3956" i="8"/>
  <c r="E3956" i="8" a="1"/>
  <c r="E3956" i="8" s="1"/>
  <c r="D3957" i="8" a="1"/>
  <c r="D3957" i="8"/>
  <c r="E3957" i="8" a="1"/>
  <c r="E3957" i="8" s="1"/>
  <c r="D3958" i="8" a="1"/>
  <c r="D3958" i="8" s="1"/>
  <c r="E3958" i="8" a="1"/>
  <c r="E3958" i="8" s="1"/>
  <c r="D3959" i="8" a="1"/>
  <c r="D3959" i="8" s="1"/>
  <c r="E3959" i="8" a="1"/>
  <c r="E3959" i="8"/>
  <c r="D3960" i="8" a="1"/>
  <c r="D3960" i="8"/>
  <c r="E3960" i="8" a="1"/>
  <c r="E3960" i="8"/>
  <c r="D3961" i="8" a="1"/>
  <c r="D3961" i="8" s="1"/>
  <c r="E3961" i="8" a="1"/>
  <c r="E3961" i="8" s="1"/>
  <c r="D3962" i="8" a="1"/>
  <c r="D3962" i="8" s="1"/>
  <c r="E3962" i="8" a="1"/>
  <c r="E3962" i="8"/>
  <c r="D3963" i="8" a="1"/>
  <c r="D3963" i="8"/>
  <c r="E3963" i="8" a="1"/>
  <c r="E3963" i="8" s="1"/>
  <c r="D3964" i="8" a="1"/>
  <c r="D3964" i="8" s="1"/>
  <c r="E3964" i="8" a="1"/>
  <c r="E3964" i="8" s="1"/>
  <c r="D3965" i="8" a="1"/>
  <c r="D3965" i="8" s="1"/>
  <c r="E3965" i="8" a="1"/>
  <c r="E3965" i="8" s="1"/>
  <c r="D3966" i="8" a="1"/>
  <c r="D3966" i="8" s="1"/>
  <c r="E3966" i="8" a="1"/>
  <c r="E3966" i="8" s="1"/>
  <c r="D3967" i="8" a="1"/>
  <c r="D3967" i="8"/>
  <c r="E3967" i="8" a="1"/>
  <c r="E3967" i="8"/>
  <c r="D3968" i="8" a="1"/>
  <c r="D3968" i="8"/>
  <c r="E3968" i="8" a="1"/>
  <c r="E3968" i="8"/>
  <c r="D3969" i="8" a="1"/>
  <c r="D3969" i="8" s="1"/>
  <c r="E3969" i="8" a="1"/>
  <c r="E3969" i="8" s="1"/>
  <c r="D3970" i="8" a="1"/>
  <c r="D3970" i="8" s="1"/>
  <c r="E3970" i="8" a="1"/>
  <c r="E3970" i="8"/>
  <c r="D3971" i="8" a="1"/>
  <c r="D3971" i="8"/>
  <c r="E3971" i="8" a="1"/>
  <c r="E3971" i="8"/>
  <c r="D3972" i="8" a="1"/>
  <c r="D3972" i="8" s="1"/>
  <c r="E3972" i="8" a="1"/>
  <c r="E3972" i="8" s="1"/>
  <c r="D3973" i="8" a="1"/>
  <c r="D3973" i="8"/>
  <c r="E3973" i="8" a="1"/>
  <c r="E3973" i="8"/>
  <c r="D3974" i="8" a="1"/>
  <c r="D3974" i="8"/>
  <c r="E3974" i="8" a="1"/>
  <c r="E3974" i="8" s="1"/>
  <c r="D3975" i="8" a="1"/>
  <c r="D3975" i="8" s="1"/>
  <c r="E3975" i="8" a="1"/>
  <c r="E3975" i="8" s="1"/>
  <c r="D3976" i="8" a="1"/>
  <c r="D3976" i="8" s="1"/>
  <c r="E3976" i="8" a="1"/>
  <c r="E3976" i="8"/>
  <c r="D3977" i="8" a="1"/>
  <c r="D3977" i="8"/>
  <c r="E3977" i="8" a="1"/>
  <c r="E3977" i="8" s="1"/>
  <c r="D3978" i="8" a="1"/>
  <c r="D3978" i="8"/>
  <c r="E3978" i="8" a="1"/>
  <c r="E3978" i="8" s="1"/>
  <c r="D3979" i="8" a="1"/>
  <c r="D3979" i="8" s="1"/>
  <c r="E3979" i="8" a="1"/>
  <c r="E3979" i="8"/>
  <c r="D3980" i="8" a="1"/>
  <c r="D3980" i="8" s="1"/>
  <c r="E3980" i="8" a="1"/>
  <c r="E3980" i="8" s="1"/>
  <c r="D3981" i="8" a="1"/>
  <c r="D3981" i="8" s="1"/>
  <c r="E3981" i="8" a="1"/>
  <c r="E3981" i="8"/>
  <c r="D3982" i="8" a="1"/>
  <c r="D3982" i="8" s="1"/>
  <c r="E3982" i="8" a="1"/>
  <c r="E3982" i="8"/>
  <c r="D3983" i="8" a="1"/>
  <c r="D3983" i="8" s="1"/>
  <c r="E3983" i="8" a="1"/>
  <c r="E3983" i="8"/>
  <c r="D3984" i="8" a="1"/>
  <c r="D3984" i="8"/>
  <c r="E3984" i="8" a="1"/>
  <c r="E3984" i="8"/>
  <c r="D3985" i="8" a="1"/>
  <c r="D3985" i="8" s="1"/>
  <c r="E3985" i="8" a="1"/>
  <c r="E3985" i="8" s="1"/>
  <c r="D3986" i="8" a="1"/>
  <c r="D3986" i="8" s="1"/>
  <c r="E3986" i="8" a="1"/>
  <c r="E3986" i="8" s="1"/>
  <c r="D3987" i="8" a="1"/>
  <c r="D3987" i="8"/>
  <c r="E3987" i="8" a="1"/>
  <c r="E3987" i="8"/>
  <c r="D3988" i="8" a="1"/>
  <c r="D3988" i="8" s="1"/>
  <c r="E3988" i="8" a="1"/>
  <c r="E3988" i="8" s="1"/>
  <c r="D3989" i="8" a="1"/>
  <c r="D3989" i="8"/>
  <c r="E3989" i="8" a="1"/>
  <c r="E3989" i="8" s="1"/>
  <c r="D3990" i="8" a="1"/>
  <c r="D3990" i="8" s="1"/>
  <c r="E3990" i="8" a="1"/>
  <c r="E3990" i="8"/>
  <c r="D3991" i="8" a="1"/>
  <c r="D3991" i="8" s="1"/>
  <c r="E3991" i="8" a="1"/>
  <c r="E3991" i="8" s="1"/>
  <c r="D3992" i="8" a="1"/>
  <c r="D3992" i="8" s="1"/>
  <c r="E3992" i="8" a="1"/>
  <c r="E3992" i="8"/>
  <c r="D3993" i="8" a="1"/>
  <c r="D3993" i="8" s="1"/>
  <c r="E3993" i="8" a="1"/>
  <c r="E3993" i="8"/>
  <c r="D3994" i="8" a="1"/>
  <c r="D3994" i="8" s="1"/>
  <c r="E3994" i="8" a="1"/>
  <c r="E3994" i="8"/>
  <c r="D3995" i="8" a="1"/>
  <c r="D3995" i="8"/>
  <c r="E3995" i="8" a="1"/>
  <c r="E3995" i="8"/>
  <c r="D3996" i="8" a="1"/>
  <c r="D3996" i="8" s="1"/>
  <c r="E3996" i="8" a="1"/>
  <c r="E3996" i="8" s="1"/>
  <c r="D3997" i="8" a="1"/>
  <c r="D3997" i="8" s="1"/>
  <c r="E3997" i="8" a="1"/>
  <c r="E3997" i="8" s="1"/>
  <c r="D3998" i="8" a="1"/>
  <c r="D3998" i="8"/>
  <c r="E3998" i="8" a="1"/>
  <c r="E3998" i="8"/>
  <c r="D3999" i="8" a="1"/>
  <c r="D3999" i="8" s="1"/>
  <c r="E3999" i="8" a="1"/>
  <c r="E3999" i="8" s="1"/>
  <c r="D4000" i="8" a="1"/>
  <c r="D4000" i="8"/>
  <c r="E4000" i="8" a="1"/>
  <c r="E4000" i="8"/>
  <c r="D4001" i="8" a="1"/>
  <c r="D4001" i="8"/>
  <c r="E4001" i="8" a="1"/>
  <c r="E4001" i="8"/>
  <c r="D4002" i="8" a="1"/>
  <c r="D4002" i="8" s="1"/>
  <c r="E4002" i="8" a="1"/>
  <c r="E4002" i="8" s="1"/>
  <c r="D4003" i="8" a="1"/>
  <c r="D4003" i="8" s="1"/>
  <c r="E4003" i="8" a="1"/>
  <c r="E4003" i="8"/>
  <c r="D4004" i="8" a="1"/>
  <c r="D4004" i="8"/>
  <c r="E4004" i="8" a="1"/>
  <c r="E4004" i="8"/>
  <c r="D4005" i="8" a="1"/>
  <c r="D4005" i="8" s="1"/>
  <c r="E4005" i="8" a="1"/>
  <c r="E4005" i="8"/>
  <c r="D4006" i="8" a="1"/>
  <c r="D4006" i="8"/>
  <c r="E4006" i="8" a="1"/>
  <c r="E4006" i="8"/>
  <c r="D4007" i="8" a="1"/>
  <c r="D4007" i="8"/>
  <c r="E4007" i="8" a="1"/>
  <c r="E4007" i="8" s="1"/>
  <c r="D4008" i="8" a="1"/>
  <c r="D4008" i="8"/>
  <c r="E4008" i="8" a="1"/>
  <c r="E4008" i="8" s="1"/>
  <c r="D4009" i="8" a="1"/>
  <c r="D4009" i="8" s="1"/>
  <c r="E4009" i="8" a="1"/>
  <c r="E4009" i="8" s="1"/>
  <c r="D4010" i="8" a="1"/>
  <c r="D4010" i="8"/>
  <c r="E4010" i="8" a="1"/>
  <c r="E4010" i="8" s="1"/>
  <c r="D4011" i="8" a="1"/>
  <c r="D4011" i="8" s="1"/>
  <c r="E4011" i="8" a="1"/>
  <c r="E4011" i="8"/>
  <c r="D4012" i="8" a="1"/>
  <c r="D4012" i="8"/>
  <c r="E4012" i="8" a="1"/>
  <c r="E4012" i="8" s="1"/>
  <c r="D4013" i="8" a="1"/>
  <c r="D4013" i="8" s="1"/>
  <c r="E4013" i="8" a="1"/>
  <c r="E4013" i="8"/>
  <c r="D4014" i="8" a="1"/>
  <c r="D4014" i="8" s="1"/>
  <c r="E4014" i="8" a="1"/>
  <c r="E4014" i="8" s="1"/>
  <c r="D4015" i="8" a="1"/>
  <c r="D4015" i="8" s="1"/>
  <c r="E4015" i="8" a="1"/>
  <c r="E4015" i="8"/>
  <c r="D4016" i="8" a="1"/>
  <c r="D4016" i="8" s="1"/>
  <c r="E4016" i="8" a="1"/>
  <c r="E4016" i="8"/>
  <c r="D4017" i="8" a="1"/>
  <c r="D4017" i="8"/>
  <c r="E4017" i="8" a="1"/>
  <c r="E4017" i="8"/>
  <c r="D4018" i="8" a="1"/>
  <c r="D4018" i="8" s="1"/>
  <c r="E4018" i="8" a="1"/>
  <c r="E4018" i="8" s="1"/>
  <c r="D4019" i="8" a="1"/>
  <c r="D4019" i="8"/>
  <c r="E4019" i="8" a="1"/>
  <c r="E4019" i="8" s="1"/>
  <c r="D4020" i="8" a="1"/>
  <c r="D4020" i="8"/>
  <c r="E4020" i="8" a="1"/>
  <c r="E4020" i="8"/>
  <c r="D4021" i="8" a="1"/>
  <c r="D4021" i="8"/>
  <c r="E4021" i="8" a="1"/>
  <c r="E4021" i="8" s="1"/>
  <c r="D4022" i="8" a="1"/>
  <c r="D4022" i="8"/>
  <c r="E4022" i="8" a="1"/>
  <c r="E4022" i="8"/>
  <c r="D4023" i="8" a="1"/>
  <c r="D4023" i="8"/>
  <c r="E4023" i="8" a="1"/>
  <c r="E4023" i="8"/>
  <c r="D4024" i="8" a="1"/>
  <c r="D4024" i="8" s="1"/>
  <c r="E4024" i="8" a="1"/>
  <c r="E4024" i="8" s="1"/>
  <c r="D4025" i="8" a="1"/>
  <c r="D4025" i="8" s="1"/>
  <c r="E4025" i="8" a="1"/>
  <c r="E4025" i="8"/>
  <c r="D4026" i="8" a="1"/>
  <c r="D4026" i="8"/>
  <c r="E4026" i="8" a="1"/>
  <c r="E4026" i="8"/>
  <c r="D4027" i="8" a="1"/>
  <c r="D4027" i="8" s="1"/>
  <c r="E4027" i="8" a="1"/>
  <c r="E4027" i="8" s="1"/>
  <c r="D4028" i="8" a="1"/>
  <c r="D4028" i="8" s="1"/>
  <c r="E4028" i="8" a="1"/>
  <c r="E4028" i="8"/>
  <c r="D4029" i="8" a="1"/>
  <c r="D4029" i="8"/>
  <c r="E4029" i="8" a="1"/>
  <c r="E4029" i="8" s="1"/>
  <c r="D4030" i="8" a="1"/>
  <c r="D4030" i="8" s="1"/>
  <c r="E4030" i="8" a="1"/>
  <c r="E4030" i="8" s="1"/>
  <c r="D4031" i="8" a="1"/>
  <c r="D4031" i="8" s="1"/>
  <c r="E4031" i="8" a="1"/>
  <c r="E4031" i="8" s="1"/>
  <c r="D4032" i="8" a="1"/>
  <c r="D4032" i="8"/>
  <c r="E4032" i="8" a="1"/>
  <c r="E4032" i="8" s="1"/>
  <c r="D4033" i="8" a="1"/>
  <c r="D4033" i="8"/>
  <c r="E4033" i="8" a="1"/>
  <c r="E4033" i="8"/>
  <c r="D4034" i="8" a="1"/>
  <c r="D4034" i="8"/>
  <c r="E4034" i="8" a="1"/>
  <c r="E4034" i="8" s="1"/>
  <c r="D4035" i="8" a="1"/>
  <c r="D4035" i="8" s="1"/>
  <c r="E4035" i="8" a="1"/>
  <c r="E4035" i="8"/>
  <c r="D4036" i="8" a="1"/>
  <c r="D4036" i="8" s="1"/>
  <c r="E4036" i="8" a="1"/>
  <c r="E4036" i="8"/>
  <c r="D4037" i="8" a="1"/>
  <c r="D4037" i="8"/>
  <c r="E4037" i="8" a="1"/>
  <c r="E4037" i="8"/>
  <c r="D4038" i="8" a="1"/>
  <c r="D4038" i="8" s="1"/>
  <c r="E4038" i="8" a="1"/>
  <c r="E4038" i="8" s="1"/>
  <c r="D4039" i="8" a="1"/>
  <c r="D4039" i="8"/>
  <c r="E4039" i="8" a="1"/>
  <c r="E4039" i="8"/>
  <c r="D4040" i="8" a="1"/>
  <c r="D4040" i="8" s="1"/>
  <c r="E4040" i="8" a="1"/>
  <c r="E4040" i="8" s="1"/>
  <c r="D4041" i="8" a="1"/>
  <c r="D4041" i="8"/>
  <c r="E4041" i="8" a="1"/>
  <c r="E4041" i="8" s="1"/>
  <c r="D4042" i="8" a="1"/>
  <c r="D4042" i="8" s="1"/>
  <c r="E4042" i="8" a="1"/>
  <c r="E4042" i="8"/>
  <c r="D4043" i="8" a="1"/>
  <c r="D4043" i="8"/>
  <c r="E4043" i="8" a="1"/>
  <c r="E4043" i="8" s="1"/>
  <c r="D4044" i="8" a="1"/>
  <c r="D4044" i="8"/>
  <c r="E4044" i="8" a="1"/>
  <c r="E4044" i="8" s="1"/>
  <c r="D4045" i="8" a="1"/>
  <c r="D4045" i="8" s="1"/>
  <c r="E4045" i="8" a="1"/>
  <c r="E4045" i="8"/>
  <c r="D4046" i="8" a="1"/>
  <c r="D4046" i="8" s="1"/>
  <c r="E4046" i="8" a="1"/>
  <c r="E4046" i="8" s="1"/>
  <c r="D4047" i="8" a="1"/>
  <c r="D4047" i="8" s="1"/>
  <c r="E4047" i="8" a="1"/>
  <c r="E4047" i="8"/>
  <c r="D4048" i="8" a="1"/>
  <c r="D4048" i="8"/>
  <c r="E4048" i="8" a="1"/>
  <c r="E4048" i="8" s="1"/>
  <c r="D4049" i="8" a="1"/>
  <c r="D4049" i="8" s="1"/>
  <c r="E4049" i="8" a="1"/>
  <c r="E4049" i="8" s="1"/>
  <c r="D4050" i="8" a="1"/>
  <c r="D4050" i="8"/>
  <c r="E4050" i="8" a="1"/>
  <c r="E4050" i="8"/>
  <c r="D4051" i="8" a="1"/>
  <c r="D4051" i="8" s="1"/>
  <c r="E4051" i="8" a="1"/>
  <c r="E4051" i="8" s="1"/>
  <c r="D4052" i="8" a="1"/>
  <c r="D4052" i="8"/>
  <c r="E4052" i="8" a="1"/>
  <c r="E4052" i="8" s="1"/>
  <c r="D4053" i="8" a="1"/>
  <c r="D4053" i="8"/>
  <c r="E4053" i="8" a="1"/>
  <c r="E4053" i="8"/>
  <c r="D4054" i="8" a="1"/>
  <c r="D4054" i="8"/>
  <c r="E4054" i="8" a="1"/>
  <c r="E4054" i="8" s="1"/>
  <c r="D4055" i="8" a="1"/>
  <c r="D4055" i="8" s="1"/>
  <c r="E4055" i="8" a="1"/>
  <c r="E4055" i="8" s="1"/>
  <c r="D4056" i="8" a="1"/>
  <c r="D4056" i="8"/>
  <c r="E4056" i="8" a="1"/>
  <c r="E4056" i="8"/>
  <c r="D4057" i="8" a="1"/>
  <c r="D4057" i="8" s="1"/>
  <c r="E4057" i="8" a="1"/>
  <c r="E4057" i="8" s="1"/>
  <c r="D4058" i="8" a="1"/>
  <c r="D4058" i="8" s="1"/>
  <c r="E4058" i="8" a="1"/>
  <c r="E4058" i="8" s="1"/>
  <c r="D4059" i="8" a="1"/>
  <c r="D4059" i="8" s="1"/>
  <c r="E4059" i="8" a="1"/>
  <c r="E4059" i="8"/>
  <c r="D4060" i="8" a="1"/>
  <c r="D4060" i="8" s="1"/>
  <c r="E4060" i="8" a="1"/>
  <c r="E4060" i="8" s="1"/>
  <c r="D4061" i="8" a="1"/>
  <c r="D4061" i="8"/>
  <c r="E4061" i="8" a="1"/>
  <c r="E4061" i="8" s="1"/>
  <c r="G2" i="8" a="1"/>
  <c r="G2" i="8" s="1"/>
  <c r="H2" i="8" a="1"/>
  <c r="H2" i="8"/>
  <c r="J2" i="8" a="1"/>
  <c r="J2" i="8" s="1"/>
  <c r="N2" i="8" s="1"/>
  <c r="H15" i="7" s="1"/>
  <c r="M2" i="8"/>
  <c r="O2" i="8" a="1"/>
  <c r="O2" i="8" s="1"/>
  <c r="D2" i="8" a="1"/>
  <c r="D2" i="8" s="1"/>
  <c r="E2" i="8" a="1"/>
  <c r="E2" i="8" s="1"/>
  <c r="L3997" i="8" l="1"/>
  <c r="I3997" i="8" a="1"/>
  <c r="I3997" i="8" s="1"/>
  <c r="K3997" i="8" s="1"/>
  <c r="O4049" i="8" a="1"/>
  <c r="O4049" i="8" s="1"/>
  <c r="M4049" i="8"/>
  <c r="O3758" i="8" a="1"/>
  <c r="O3758" i="8" s="1"/>
  <c r="M3758" i="8"/>
  <c r="I2" i="8" a="1"/>
  <c r="I2" i="8" s="1"/>
  <c r="K2" i="8" s="1"/>
  <c r="L2" i="8"/>
  <c r="M4052" i="8"/>
  <c r="O4052" i="8" a="1"/>
  <c r="O4052" i="8" s="1"/>
  <c r="O3955" i="8" a="1"/>
  <c r="O3955" i="8" s="1"/>
  <c r="M3955" i="8"/>
  <c r="I4007" i="8" a="1"/>
  <c r="I4007" i="8" s="1"/>
  <c r="K4007" i="8" s="1"/>
  <c r="L4007" i="8"/>
  <c r="O4046" i="8" a="1"/>
  <c r="O4046" i="8" s="1"/>
  <c r="M4046" i="8"/>
  <c r="M4034" i="8"/>
  <c r="O4034" i="8" a="1"/>
  <c r="O4034" i="8" s="1"/>
  <c r="L3880" i="8"/>
  <c r="I3880" i="8" a="1"/>
  <c r="I3880" i="8" s="1"/>
  <c r="K3880" i="8" s="1"/>
  <c r="O3877" i="8" a="1"/>
  <c r="O3877" i="8" s="1"/>
  <c r="M3877" i="8"/>
  <c r="L3832" i="8"/>
  <c r="I3832" i="8" a="1"/>
  <c r="I3832" i="8" s="1"/>
  <c r="K3832" i="8" s="1"/>
  <c r="M3786" i="8"/>
  <c r="O3786" i="8" a="1"/>
  <c r="O3786" i="8" s="1"/>
  <c r="I3296" i="8" a="1"/>
  <c r="I3296" i="8" s="1"/>
  <c r="K3296" i="8" s="1"/>
  <c r="L3296" i="8"/>
  <c r="L3290" i="8"/>
  <c r="I3290" i="8" a="1"/>
  <c r="I3290" i="8" s="1"/>
  <c r="K3290" i="8" s="1"/>
  <c r="O3264" i="8" a="1"/>
  <c r="O3264" i="8" s="1"/>
  <c r="M3264" i="8"/>
  <c r="L4052" i="8"/>
  <c r="I4052" i="8" a="1"/>
  <c r="I4052" i="8" s="1"/>
  <c r="K4052" i="8" s="1"/>
  <c r="O3961" i="8" a="1"/>
  <c r="O3961" i="8" s="1"/>
  <c r="M3932" i="8"/>
  <c r="O3932" i="8" a="1"/>
  <c r="O3932" i="8" s="1"/>
  <c r="O3882" i="8" a="1"/>
  <c r="O3882" i="8" s="1"/>
  <c r="M3882" i="8"/>
  <c r="M3811" i="8"/>
  <c r="O3811" i="8" a="1"/>
  <c r="O3811" i="8" s="1"/>
  <c r="L3723" i="8"/>
  <c r="I3723" i="8" a="1"/>
  <c r="I3723" i="8" s="1"/>
  <c r="K3723" i="8" s="1"/>
  <c r="M3313" i="8"/>
  <c r="O3313" i="8" a="1"/>
  <c r="O3313" i="8" s="1"/>
  <c r="O3253" i="8" a="1"/>
  <c r="O3253" i="8" s="1"/>
  <c r="M3253" i="8"/>
  <c r="I3175" i="8" a="1"/>
  <c r="I3175" i="8" s="1"/>
  <c r="K3175" i="8" s="1"/>
  <c r="L3175" i="8"/>
  <c r="L3079" i="8"/>
  <c r="I3079" i="8" a="1"/>
  <c r="I3079" i="8" s="1"/>
  <c r="K3079" i="8" s="1"/>
  <c r="M3064" i="8"/>
  <c r="O3064" i="8" a="1"/>
  <c r="O3064" i="8" s="1"/>
  <c r="L3035" i="8"/>
  <c r="I3035" i="8" a="1"/>
  <c r="I3035" i="8" s="1"/>
  <c r="K3035" i="8" s="1"/>
  <c r="L3981" i="8"/>
  <c r="I3981" i="8" a="1"/>
  <c r="I3981" i="8" s="1"/>
  <c r="K3981" i="8" s="1"/>
  <c r="M3969" i="8"/>
  <c r="O3969" i="8" a="1"/>
  <c r="O3969" i="8" s="1"/>
  <c r="M3907" i="8"/>
  <c r="O3907" i="8" a="1"/>
  <c r="O3907" i="8" s="1"/>
  <c r="L3905" i="8"/>
  <c r="I3905" i="8" a="1"/>
  <c r="I3905" i="8" s="1"/>
  <c r="K3905" i="8" s="1"/>
  <c r="O3893" i="8" a="1"/>
  <c r="O3893" i="8" s="1"/>
  <c r="M3893" i="8"/>
  <c r="O3889" i="8" a="1"/>
  <c r="O3889" i="8" s="1"/>
  <c r="M3889" i="8"/>
  <c r="L3882" i="8"/>
  <c r="I3882" i="8" a="1"/>
  <c r="I3882" i="8" s="1"/>
  <c r="K3882" i="8" s="1"/>
  <c r="O3834" i="8" a="1"/>
  <c r="O3834" i="8" s="1"/>
  <c r="M3834" i="8"/>
  <c r="I3830" i="8" a="1"/>
  <c r="I3830" i="8" s="1"/>
  <c r="K3830" i="8" s="1"/>
  <c r="L3830" i="8"/>
  <c r="I3798" i="8" a="1"/>
  <c r="I3798" i="8" s="1"/>
  <c r="K3798" i="8" s="1"/>
  <c r="L3798" i="8"/>
  <c r="L3788" i="8"/>
  <c r="I3788" i="8" a="1"/>
  <c r="I3788" i="8" s="1"/>
  <c r="K3788" i="8" s="1"/>
  <c r="M3435" i="8"/>
  <c r="O3435" i="8" a="1"/>
  <c r="O3435" i="8" s="1"/>
  <c r="O3433" i="8" a="1"/>
  <c r="O3433" i="8" s="1"/>
  <c r="M3433" i="8"/>
  <c r="L3431" i="8"/>
  <c r="I3431" i="8" a="1"/>
  <c r="I3431" i="8" s="1"/>
  <c r="K3431" i="8" s="1"/>
  <c r="L3342" i="8"/>
  <c r="I3342" i="8" a="1"/>
  <c r="I3342" i="8" s="1"/>
  <c r="K3342" i="8" s="1"/>
  <c r="I3340" i="8" a="1"/>
  <c r="I3340" i="8" s="1"/>
  <c r="K3340" i="8" s="1"/>
  <c r="L3340" i="8"/>
  <c r="L3324" i="8"/>
  <c r="I3324" i="8" a="1"/>
  <c r="I3324" i="8" s="1"/>
  <c r="K3324" i="8" s="1"/>
  <c r="L4051" i="8"/>
  <c r="L4026" i="8"/>
  <c r="I4026" i="8" a="1"/>
  <c r="I4026" i="8" s="1"/>
  <c r="K4026" i="8" s="1"/>
  <c r="L3985" i="8"/>
  <c r="I3985" i="8" a="1"/>
  <c r="I3985" i="8" s="1"/>
  <c r="K3985" i="8" s="1"/>
  <c r="O3973" i="8" a="1"/>
  <c r="O3973" i="8" s="1"/>
  <c r="M3973" i="8"/>
  <c r="M3954" i="8"/>
  <c r="O3954" i="8" a="1"/>
  <c r="O3954" i="8" s="1"/>
  <c r="M3947" i="8"/>
  <c r="O3947" i="8" a="1"/>
  <c r="O3947" i="8" s="1"/>
  <c r="L3919" i="8"/>
  <c r="I3919" i="8" a="1"/>
  <c r="I3919" i="8" s="1"/>
  <c r="K3919" i="8" s="1"/>
  <c r="O3803" i="8" a="1"/>
  <c r="O3803" i="8" s="1"/>
  <c r="M3803" i="8"/>
  <c r="M3725" i="8"/>
  <c r="O3725" i="8" a="1"/>
  <c r="O3725" i="8" s="1"/>
  <c r="O3675" i="8" a="1"/>
  <c r="O3675" i="8" s="1"/>
  <c r="M3675" i="8"/>
  <c r="I3384" i="8" a="1"/>
  <c r="I3384" i="8" s="1"/>
  <c r="K3384" i="8" s="1"/>
  <c r="L3384" i="8"/>
  <c r="M4048" i="8"/>
  <c r="O4048" i="8" a="1"/>
  <c r="O4048" i="8" s="1"/>
  <c r="M4040" i="8"/>
  <c r="L4005" i="8"/>
  <c r="I3959" i="8" a="1"/>
  <c r="I3959" i="8" s="1"/>
  <c r="K3959" i="8" s="1"/>
  <c r="L3959" i="8"/>
  <c r="M3924" i="8"/>
  <c r="O3924" i="8" a="1"/>
  <c r="O3924" i="8" s="1"/>
  <c r="M3771" i="8"/>
  <c r="O3771" i="8" a="1"/>
  <c r="O3771" i="8" s="1"/>
  <c r="O3699" i="8" a="1"/>
  <c r="O3699" i="8" s="1"/>
  <c r="M3699" i="8"/>
  <c r="O3677" i="8" a="1"/>
  <c r="O3677" i="8" s="1"/>
  <c r="M3677" i="8"/>
  <c r="L3482" i="8"/>
  <c r="I3482" i="8" a="1"/>
  <c r="I3482" i="8" s="1"/>
  <c r="K3482" i="8" s="1"/>
  <c r="M4045" i="8"/>
  <c r="O4045" i="8" a="1"/>
  <c r="O4045" i="8" s="1"/>
  <c r="M3968" i="8"/>
  <c r="O3968" i="8" a="1"/>
  <c r="O3968" i="8" s="1"/>
  <c r="I3952" i="8" a="1"/>
  <c r="I3952" i="8" s="1"/>
  <c r="K3952" i="8" s="1"/>
  <c r="L3952" i="8"/>
  <c r="I3950" i="8" a="1"/>
  <c r="I3950" i="8" s="1"/>
  <c r="K3950" i="8" s="1"/>
  <c r="L3950" i="8"/>
  <c r="L3904" i="8"/>
  <c r="I3904" i="8" a="1"/>
  <c r="I3904" i="8" s="1"/>
  <c r="K3904" i="8" s="1"/>
  <c r="L3825" i="8"/>
  <c r="I3825" i="8" a="1"/>
  <c r="I3825" i="8" s="1"/>
  <c r="K3825" i="8" s="1"/>
  <c r="O3697" i="8" a="1"/>
  <c r="O3697" i="8" s="1"/>
  <c r="M3697" i="8"/>
  <c r="L3677" i="8"/>
  <c r="I3677" i="8" a="1"/>
  <c r="I3677" i="8" s="1"/>
  <c r="K3677" i="8" s="1"/>
  <c r="L3523" i="8"/>
  <c r="I3523" i="8" a="1"/>
  <c r="I3523" i="8" s="1"/>
  <c r="K3523" i="8" s="1"/>
  <c r="O3512" i="8" a="1"/>
  <c r="O3512" i="8" s="1"/>
  <c r="M3512" i="8"/>
  <c r="M4035" i="8"/>
  <c r="O4035" i="8" a="1"/>
  <c r="O4035" i="8" s="1"/>
  <c r="L4003" i="8"/>
  <c r="I4003" i="8" a="1"/>
  <c r="I4003" i="8" s="1"/>
  <c r="K4003" i="8" s="1"/>
  <c r="I3999" i="8" a="1"/>
  <c r="I3999" i="8" s="1"/>
  <c r="K3999" i="8" s="1"/>
  <c r="L3999" i="8"/>
  <c r="I3980" i="8" a="1"/>
  <c r="I3980" i="8" s="1"/>
  <c r="K3980" i="8" s="1"/>
  <c r="L3980" i="8"/>
  <c r="O3977" i="8" a="1"/>
  <c r="O3977" i="8" s="1"/>
  <c r="M3977" i="8"/>
  <c r="O3958" i="8" a="1"/>
  <c r="O3958" i="8" s="1"/>
  <c r="M3958" i="8"/>
  <c r="L3909" i="8"/>
  <c r="I3909" i="8" a="1"/>
  <c r="I3909" i="8" s="1"/>
  <c r="K3909" i="8" s="1"/>
  <c r="M3906" i="8"/>
  <c r="O3906" i="8" a="1"/>
  <c r="O3906" i="8" s="1"/>
  <c r="O3888" i="8" a="1"/>
  <c r="O3888" i="8" s="1"/>
  <c r="M3888" i="8"/>
  <c r="L3860" i="8"/>
  <c r="I3860" i="8" a="1"/>
  <c r="I3860" i="8" s="1"/>
  <c r="K3860" i="8" s="1"/>
  <c r="L3805" i="8"/>
  <c r="I3805" i="8" a="1"/>
  <c r="I3805" i="8" s="1"/>
  <c r="K3805" i="8" s="1"/>
  <c r="L3773" i="8"/>
  <c r="I3773" i="8" a="1"/>
  <c r="I3773" i="8" s="1"/>
  <c r="K3773" i="8" s="1"/>
  <c r="L3743" i="8"/>
  <c r="I3743" i="8" a="1"/>
  <c r="I3743" i="8" s="1"/>
  <c r="K3743" i="8" s="1"/>
  <c r="I3699" i="8" a="1"/>
  <c r="I3699" i="8" s="1"/>
  <c r="K3699" i="8" s="1"/>
  <c r="L3699" i="8"/>
  <c r="L3633" i="8"/>
  <c r="I3633" i="8" a="1"/>
  <c r="I3633" i="8" s="1"/>
  <c r="K3633" i="8" s="1"/>
  <c r="M3623" i="8"/>
  <c r="O3623" i="8" a="1"/>
  <c r="O3623" i="8" s="1"/>
  <c r="I3564" i="8" a="1"/>
  <c r="I3564" i="8" s="1"/>
  <c r="K3564" i="8" s="1"/>
  <c r="L3564" i="8"/>
  <c r="I3557" i="8" a="1"/>
  <c r="I3557" i="8" s="1"/>
  <c r="K3557" i="8" s="1"/>
  <c r="L3557" i="8"/>
  <c r="I4025" i="8" a="1"/>
  <c r="I4025" i="8" s="1"/>
  <c r="K4025" i="8" s="1"/>
  <c r="L4025" i="8"/>
  <c r="O3972" i="8" a="1"/>
  <c r="O3972" i="8" s="1"/>
  <c r="M3972" i="8"/>
  <c r="O3911" i="8" a="1"/>
  <c r="O3911" i="8" s="1"/>
  <c r="M3911" i="8"/>
  <c r="I3827" i="8" a="1"/>
  <c r="I3827" i="8" s="1"/>
  <c r="K3827" i="8" s="1"/>
  <c r="L3827" i="8"/>
  <c r="I3785" i="8" a="1"/>
  <c r="I3785" i="8" s="1"/>
  <c r="K3785" i="8" s="1"/>
  <c r="L3785" i="8"/>
  <c r="M3775" i="8"/>
  <c r="O3775" i="8" a="1"/>
  <c r="O3775" i="8" s="1"/>
  <c r="L4042" i="8"/>
  <c r="L3982" i="8"/>
  <c r="I3982" i="8" a="1"/>
  <c r="I3982" i="8" s="1"/>
  <c r="K3982" i="8" s="1"/>
  <c r="I3953" i="8" a="1"/>
  <c r="I3953" i="8" s="1"/>
  <c r="K3953" i="8" s="1"/>
  <c r="M3940" i="8"/>
  <c r="O3940" i="8" a="1"/>
  <c r="O3940" i="8" s="1"/>
  <c r="L3928" i="8"/>
  <c r="I3840" i="8" a="1"/>
  <c r="I3840" i="8" s="1"/>
  <c r="K3840" i="8" s="1"/>
  <c r="L3840" i="8"/>
  <c r="I3667" i="8" a="1"/>
  <c r="I3667" i="8" s="1"/>
  <c r="K3667" i="8" s="1"/>
  <c r="L3667" i="8"/>
  <c r="M4037" i="8"/>
  <c r="O4037" i="8" a="1"/>
  <c r="O4037" i="8" s="1"/>
  <c r="L4002" i="8"/>
  <c r="M3991" i="8"/>
  <c r="O3991" i="8" a="1"/>
  <c r="O3991" i="8" s="1"/>
  <c r="M3953" i="8"/>
  <c r="O3953" i="8" a="1"/>
  <c r="O3953" i="8" s="1"/>
  <c r="I3930" i="8" a="1"/>
  <c r="I3930" i="8" s="1"/>
  <c r="K3930" i="8" s="1"/>
  <c r="O3859" i="8" a="1"/>
  <c r="O3859" i="8" s="1"/>
  <c r="M3859" i="8"/>
  <c r="I3778" i="8" a="1"/>
  <c r="I3778" i="8" s="1"/>
  <c r="K3778" i="8" s="1"/>
  <c r="L3778" i="8"/>
  <c r="L3736" i="8"/>
  <c r="I3736" i="8" a="1"/>
  <c r="I3736" i="8" s="1"/>
  <c r="K3736" i="8" s="1"/>
  <c r="M3715" i="8"/>
  <c r="O3715" i="8" a="1"/>
  <c r="O3715" i="8" s="1"/>
  <c r="I4019" i="8" a="1"/>
  <c r="I4019" i="8" s="1"/>
  <c r="K4019" i="8" s="1"/>
  <c r="L3974" i="8"/>
  <c r="I3974" i="8" a="1"/>
  <c r="I3974" i="8" s="1"/>
  <c r="K3974" i="8" s="1"/>
  <c r="M3962" i="8"/>
  <c r="O3962" i="8" a="1"/>
  <c r="O3962" i="8" s="1"/>
  <c r="M3885" i="8"/>
  <c r="O3885" i="8" a="1"/>
  <c r="O3885" i="8" s="1"/>
  <c r="I3859" i="8" a="1"/>
  <c r="I3859" i="8" s="1"/>
  <c r="K3859" i="8" s="1"/>
  <c r="L3859" i="8"/>
  <c r="M3832" i="8"/>
  <c r="O3832" i="8" a="1"/>
  <c r="O3832" i="8" s="1"/>
  <c r="L3764" i="8"/>
  <c r="I3764" i="8" a="1"/>
  <c r="I3764" i="8" s="1"/>
  <c r="K3764" i="8" s="1"/>
  <c r="O3696" i="8" a="1"/>
  <c r="O3696" i="8" s="1"/>
  <c r="M3696" i="8"/>
  <c r="I3689" i="8" a="1"/>
  <c r="I3689" i="8" s="1"/>
  <c r="K3689" i="8" s="1"/>
  <c r="L3689" i="8"/>
  <c r="O4060" i="8" a="1"/>
  <c r="O4060" i="8" s="1"/>
  <c r="M4060" i="8"/>
  <c r="M4004" i="8"/>
  <c r="O4004" i="8" a="1"/>
  <c r="O4004" i="8" s="1"/>
  <c r="L4001" i="8"/>
  <c r="I4001" i="8" a="1"/>
  <c r="I4001" i="8" s="1"/>
  <c r="K4001" i="8" s="1"/>
  <c r="M3918" i="8"/>
  <c r="O3918" i="8" a="1"/>
  <c r="O3918" i="8" s="1"/>
  <c r="I3897" i="8" a="1"/>
  <c r="I3897" i="8" s="1"/>
  <c r="K3897" i="8" s="1"/>
  <c r="L3826" i="8"/>
  <c r="L3819" i="8"/>
  <c r="L3772" i="8"/>
  <c r="M3770" i="8"/>
  <c r="L3725" i="8"/>
  <c r="I3725" i="8" a="1"/>
  <c r="I3725" i="8" s="1"/>
  <c r="K3725" i="8" s="1"/>
  <c r="L3719" i="8"/>
  <c r="O3704" i="8" a="1"/>
  <c r="O3704" i="8" s="1"/>
  <c r="M3704" i="8"/>
  <c r="L3691" i="8"/>
  <c r="I3691" i="8" a="1"/>
  <c r="I3691" i="8" s="1"/>
  <c r="K3691" i="8" s="1"/>
  <c r="L3679" i="8"/>
  <c r="I3679" i="8" a="1"/>
  <c r="I3679" i="8" s="1"/>
  <c r="K3679" i="8" s="1"/>
  <c r="O3641" i="8" a="1"/>
  <c r="O3641" i="8" s="1"/>
  <c r="M3641" i="8"/>
  <c r="L3581" i="8"/>
  <c r="I3581" i="8" a="1"/>
  <c r="I3581" i="8" s="1"/>
  <c r="K3581" i="8" s="1"/>
  <c r="M3542" i="8"/>
  <c r="O3542" i="8" a="1"/>
  <c r="O3542" i="8" s="1"/>
  <c r="L3507" i="8"/>
  <c r="I3507" i="8" a="1"/>
  <c r="I3507" i="8" s="1"/>
  <c r="K3507" i="8" s="1"/>
  <c r="M3491" i="8"/>
  <c r="O3491" i="8" a="1"/>
  <c r="O3491" i="8" s="1"/>
  <c r="I3462" i="8" a="1"/>
  <c r="I3462" i="8" s="1"/>
  <c r="K3462" i="8" s="1"/>
  <c r="L3462" i="8"/>
  <c r="M3370" i="8"/>
  <c r="O3370" i="8" a="1"/>
  <c r="O3370" i="8" s="1"/>
  <c r="L3354" i="8"/>
  <c r="I3354" i="8" a="1"/>
  <c r="I3354" i="8" s="1"/>
  <c r="K3354" i="8" s="1"/>
  <c r="O3321" i="8" a="1"/>
  <c r="O3321" i="8" s="1"/>
  <c r="L3313" i="8"/>
  <c r="I3313" i="8" a="1"/>
  <c r="I3313" i="8" s="1"/>
  <c r="K3313" i="8" s="1"/>
  <c r="M3862" i="8"/>
  <c r="O3862" i="8" a="1"/>
  <c r="O3862" i="8" s="1"/>
  <c r="M3856" i="8"/>
  <c r="M3812" i="8"/>
  <c r="I3793" i="8" a="1"/>
  <c r="I3793" i="8" s="1"/>
  <c r="K3793" i="8" s="1"/>
  <c r="L3793" i="8"/>
  <c r="L3780" i="8"/>
  <c r="I3780" i="8" a="1"/>
  <c r="I3780" i="8" s="1"/>
  <c r="K3780" i="8" s="1"/>
  <c r="I3768" i="8" a="1"/>
  <c r="I3768" i="8" s="1"/>
  <c r="K3768" i="8" s="1"/>
  <c r="L3768" i="8"/>
  <c r="O3710" i="8" a="1"/>
  <c r="O3710" i="8" s="1"/>
  <c r="M3710" i="8"/>
  <c r="I3688" i="8" a="1"/>
  <c r="I3688" i="8" s="1"/>
  <c r="K3688" i="8" s="1"/>
  <c r="O3649" i="8" a="1"/>
  <c r="O3649" i="8" s="1"/>
  <c r="M3649" i="8"/>
  <c r="O3378" i="8" a="1"/>
  <c r="O3378" i="8" s="1"/>
  <c r="M3378" i="8"/>
  <c r="L3376" i="8"/>
  <c r="I3376" i="8" a="1"/>
  <c r="I3376" i="8" s="1"/>
  <c r="K3376" i="8" s="1"/>
  <c r="L3276" i="8"/>
  <c r="I3276" i="8" a="1"/>
  <c r="I3276" i="8" s="1"/>
  <c r="K3276" i="8" s="1"/>
  <c r="O3268" i="8" a="1"/>
  <c r="O3268" i="8" s="1"/>
  <c r="M3268" i="8"/>
  <c r="I3261" i="8" a="1"/>
  <c r="I3261" i="8" s="1"/>
  <c r="K3261" i="8" s="1"/>
  <c r="L3261" i="8"/>
  <c r="M3090" i="8"/>
  <c r="O3090" i="8" a="1"/>
  <c r="O3090" i="8" s="1"/>
  <c r="I3032" i="8" a="1"/>
  <c r="I3032" i="8" s="1"/>
  <c r="K3032" i="8" s="1"/>
  <c r="L3032" i="8"/>
  <c r="M2924" i="8"/>
  <c r="O2924" i="8" a="1"/>
  <c r="O2924" i="8" s="1"/>
  <c r="M3881" i="8"/>
  <c r="O3881" i="8" a="1"/>
  <c r="O3881" i="8" s="1"/>
  <c r="I3854" i="8" a="1"/>
  <c r="I3854" i="8" s="1"/>
  <c r="K3854" i="8" s="1"/>
  <c r="O3837" i="8" a="1"/>
  <c r="O3837" i="8" s="1"/>
  <c r="M3837" i="8"/>
  <c r="M3808" i="8"/>
  <c r="M3767" i="8"/>
  <c r="I3765" i="8" a="1"/>
  <c r="I3765" i="8" s="1"/>
  <c r="K3765" i="8" s="1"/>
  <c r="I3724" i="8" a="1"/>
  <c r="I3724" i="8" s="1"/>
  <c r="K3724" i="8" s="1"/>
  <c r="O3688" i="8" a="1"/>
  <c r="O3688" i="8" s="1"/>
  <c r="M3688" i="8"/>
  <c r="I3668" i="8" a="1"/>
  <c r="I3668" i="8" s="1"/>
  <c r="K3668" i="8" s="1"/>
  <c r="M3661" i="8"/>
  <c r="O3661" i="8" a="1"/>
  <c r="O3661" i="8" s="1"/>
  <c r="L3658" i="8"/>
  <c r="I3658" i="8" a="1"/>
  <c r="I3658" i="8" s="1"/>
  <c r="K3658" i="8" s="1"/>
  <c r="L3554" i="8"/>
  <c r="I3554" i="8" a="1"/>
  <c r="I3554" i="8" s="1"/>
  <c r="K3554" i="8" s="1"/>
  <c r="I3549" i="8" a="1"/>
  <c r="I3549" i="8" s="1"/>
  <c r="K3549" i="8" s="1"/>
  <c r="L3549" i="8"/>
  <c r="M3434" i="8"/>
  <c r="O3434" i="8" a="1"/>
  <c r="O3434" i="8" s="1"/>
  <c r="L3430" i="8"/>
  <c r="I3430" i="8" a="1"/>
  <c r="I3430" i="8" s="1"/>
  <c r="K3430" i="8" s="1"/>
  <c r="O3422" i="8" a="1"/>
  <c r="O3422" i="8" s="1"/>
  <c r="M3422" i="8"/>
  <c r="L3383" i="8"/>
  <c r="I3383" i="8" a="1"/>
  <c r="I3383" i="8" s="1"/>
  <c r="K3383" i="8" s="1"/>
  <c r="O3348" i="8" a="1"/>
  <c r="O3348" i="8" s="1"/>
  <c r="M3348" i="8"/>
  <c r="M3946" i="8"/>
  <c r="O3946" i="8" a="1"/>
  <c r="O3946" i="8" s="1"/>
  <c r="L3883" i="8"/>
  <c r="I3883" i="8" a="1"/>
  <c r="I3883" i="8" s="1"/>
  <c r="K3883" i="8" s="1"/>
  <c r="O3823" i="8" a="1"/>
  <c r="O3823" i="8" s="1"/>
  <c r="M3823" i="8"/>
  <c r="O3804" i="8" a="1"/>
  <c r="O3804" i="8" s="1"/>
  <c r="M3804" i="8"/>
  <c r="M3799" i="8"/>
  <c r="O3799" i="8" a="1"/>
  <c r="O3799" i="8" s="1"/>
  <c r="M3797" i="8"/>
  <c r="O3797" i="8" a="1"/>
  <c r="O3797" i="8" s="1"/>
  <c r="L3749" i="8"/>
  <c r="I3749" i="8" a="1"/>
  <c r="I3749" i="8" s="1"/>
  <c r="K3749" i="8" s="1"/>
  <c r="I3740" i="8" a="1"/>
  <c r="I3740" i="8" s="1"/>
  <c r="K3740" i="8" s="1"/>
  <c r="L3740" i="8"/>
  <c r="O3708" i="8" a="1"/>
  <c r="O3708" i="8" s="1"/>
  <c r="M3708" i="8"/>
  <c r="O3706" i="8" a="1"/>
  <c r="O3706" i="8" s="1"/>
  <c r="M3706" i="8"/>
  <c r="M3692" i="8"/>
  <c r="O3692" i="8" a="1"/>
  <c r="O3692" i="8" s="1"/>
  <c r="L3635" i="8"/>
  <c r="I3635" i="8" a="1"/>
  <c r="I3635" i="8" s="1"/>
  <c r="K3635" i="8" s="1"/>
  <c r="L3573" i="8"/>
  <c r="I3573" i="8" a="1"/>
  <c r="I3573" i="8" s="1"/>
  <c r="K3573" i="8" s="1"/>
  <c r="M3458" i="8"/>
  <c r="O3458" i="8" a="1"/>
  <c r="O3458" i="8" s="1"/>
  <c r="O3312" i="8" a="1"/>
  <c r="O3312" i="8" s="1"/>
  <c r="M3312" i="8"/>
  <c r="O3779" i="8" a="1"/>
  <c r="O3779" i="8" s="1"/>
  <c r="M3779" i="8"/>
  <c r="O3750" i="8" a="1"/>
  <c r="O3750" i="8" s="1"/>
  <c r="L3742" i="8"/>
  <c r="I3742" i="8" a="1"/>
  <c r="I3742" i="8" s="1"/>
  <c r="K3742" i="8" s="1"/>
  <c r="M3731" i="8"/>
  <c r="O3731" i="8" a="1"/>
  <c r="O3731" i="8" s="1"/>
  <c r="I3716" i="8" a="1"/>
  <c r="I3716" i="8" s="1"/>
  <c r="K3716" i="8" s="1"/>
  <c r="L3716" i="8"/>
  <c r="I3651" i="8" a="1"/>
  <c r="I3651" i="8" s="1"/>
  <c r="K3651" i="8" s="1"/>
  <c r="L3651" i="8"/>
  <c r="L3595" i="8"/>
  <c r="I3595" i="8" a="1"/>
  <c r="I3595" i="8" s="1"/>
  <c r="K3595" i="8" s="1"/>
  <c r="O3446" i="8" a="1"/>
  <c r="O3446" i="8" s="1"/>
  <c r="M3446" i="8"/>
  <c r="I3424" i="8" a="1"/>
  <c r="I3424" i="8" s="1"/>
  <c r="K3424" i="8" s="1"/>
  <c r="L3424" i="8"/>
  <c r="O3367" i="8" a="1"/>
  <c r="O3367" i="8" s="1"/>
  <c r="M3367" i="8"/>
  <c r="I3362" i="8" a="1"/>
  <c r="I3362" i="8" s="1"/>
  <c r="K3362" i="8" s="1"/>
  <c r="L3362" i="8"/>
  <c r="O3341" i="8" a="1"/>
  <c r="O3341" i="8" s="1"/>
  <c r="M3341" i="8"/>
  <c r="L3321" i="8"/>
  <c r="I3321" i="8" a="1"/>
  <c r="I3321" i="8" s="1"/>
  <c r="K3321" i="8" s="1"/>
  <c r="M3315" i="8"/>
  <c r="O3315" i="8" a="1"/>
  <c r="O3315" i="8" s="1"/>
  <c r="O3297" i="8" a="1"/>
  <c r="O3297" i="8" s="1"/>
  <c r="M3297" i="8"/>
  <c r="I3213" i="8" a="1"/>
  <c r="I3213" i="8" s="1"/>
  <c r="K3213" i="8" s="1"/>
  <c r="L3213" i="8"/>
  <c r="L3199" i="8"/>
  <c r="I3199" i="8" a="1"/>
  <c r="I3199" i="8" s="1"/>
  <c r="K3199" i="8" s="1"/>
  <c r="I2991" i="8" a="1"/>
  <c r="I2991" i="8" s="1"/>
  <c r="K2991" i="8" s="1"/>
  <c r="L2991" i="8"/>
  <c r="O4061" i="8" a="1"/>
  <c r="O4061" i="8" s="1"/>
  <c r="M4061" i="8"/>
  <c r="M4059" i="8"/>
  <c r="O4059" i="8" a="1"/>
  <c r="O4059" i="8" s="1"/>
  <c r="O3922" i="8" a="1"/>
  <c r="O3922" i="8" s="1"/>
  <c r="M3922" i="8"/>
  <c r="O3816" i="8" a="1"/>
  <c r="O3816" i="8" s="1"/>
  <c r="M3816" i="8"/>
  <c r="I3776" i="8" a="1"/>
  <c r="I3776" i="8" s="1"/>
  <c r="K3776" i="8" s="1"/>
  <c r="L3776" i="8"/>
  <c r="L3754" i="8"/>
  <c r="I3754" i="8" a="1"/>
  <c r="I3754" i="8" s="1"/>
  <c r="K3754" i="8" s="1"/>
  <c r="L3721" i="8"/>
  <c r="I3721" i="8" a="1"/>
  <c r="I3721" i="8" s="1"/>
  <c r="K3721" i="8" s="1"/>
  <c r="M3718" i="8"/>
  <c r="L3690" i="8"/>
  <c r="I3690" i="8" a="1"/>
  <c r="I3690" i="8" s="1"/>
  <c r="K3690" i="8" s="1"/>
  <c r="M3674" i="8"/>
  <c r="O3674" i="8" a="1"/>
  <c r="O3674" i="8" s="1"/>
  <c r="O3663" i="8" a="1"/>
  <c r="O3663" i="8" s="1"/>
  <c r="I3645" i="8" a="1"/>
  <c r="I3645" i="8" s="1"/>
  <c r="K3645" i="8" s="1"/>
  <c r="L3645" i="8"/>
  <c r="L3441" i="8"/>
  <c r="I3441" i="8" a="1"/>
  <c r="I3441" i="8" s="1"/>
  <c r="K3441" i="8" s="1"/>
  <c r="M3379" i="8"/>
  <c r="O3379" i="8" a="1"/>
  <c r="O3379" i="8" s="1"/>
  <c r="L3375" i="8"/>
  <c r="I3375" i="8" a="1"/>
  <c r="I3375" i="8" s="1"/>
  <c r="K3375" i="8" s="1"/>
  <c r="M3304" i="8"/>
  <c r="O3304" i="8" a="1"/>
  <c r="O3304" i="8" s="1"/>
  <c r="M3299" i="8"/>
  <c r="O3299" i="8" a="1"/>
  <c r="O3299" i="8" s="1"/>
  <c r="M3249" i="8"/>
  <c r="O3249" i="8" a="1"/>
  <c r="O3249" i="8" s="1"/>
  <c r="L3228" i="8"/>
  <c r="I3228" i="8" a="1"/>
  <c r="I3228" i="8" s="1"/>
  <c r="K3228" i="8" s="1"/>
  <c r="M3152" i="8"/>
  <c r="O3152" i="8" a="1"/>
  <c r="O3152" i="8" s="1"/>
  <c r="I3132" i="8" a="1"/>
  <c r="I3132" i="8" s="1"/>
  <c r="K3132" i="8" s="1"/>
  <c r="L3132" i="8"/>
  <c r="I3110" i="8" a="1"/>
  <c r="I3110" i="8" s="1"/>
  <c r="K3110" i="8" s="1"/>
  <c r="L3110" i="8"/>
  <c r="O3094" i="8" a="1"/>
  <c r="O3094" i="8" s="1"/>
  <c r="M3094" i="8"/>
  <c r="M3055" i="8"/>
  <c r="O3055" i="8" a="1"/>
  <c r="O3055" i="8" s="1"/>
  <c r="L4040" i="8"/>
  <c r="I4040" i="8" a="1"/>
  <c r="I4040" i="8" s="1"/>
  <c r="K4040" i="8" s="1"/>
  <c r="I3700" i="8" a="1"/>
  <c r="I3700" i="8" s="1"/>
  <c r="K3700" i="8" s="1"/>
  <c r="L3700" i="8"/>
  <c r="O3686" i="8" a="1"/>
  <c r="O3686" i="8" s="1"/>
  <c r="M3686" i="8"/>
  <c r="L3657" i="8"/>
  <c r="I3657" i="8" a="1"/>
  <c r="I3657" i="8" s="1"/>
  <c r="K3657" i="8" s="1"/>
  <c r="I3527" i="8" a="1"/>
  <c r="I3527" i="8" s="1"/>
  <c r="K3527" i="8" s="1"/>
  <c r="L3527" i="8"/>
  <c r="O3521" i="8" a="1"/>
  <c r="O3521" i="8" s="1"/>
  <c r="M3521" i="8"/>
  <c r="L3460" i="8"/>
  <c r="I3460" i="8" a="1"/>
  <c r="I3460" i="8" s="1"/>
  <c r="K3460" i="8" s="1"/>
  <c r="O3407" i="8" a="1"/>
  <c r="O3407" i="8" s="1"/>
  <c r="M3407" i="8"/>
  <c r="I3355" i="8" a="1"/>
  <c r="I3355" i="8" s="1"/>
  <c r="K3355" i="8" s="1"/>
  <c r="L3355" i="8"/>
  <c r="I3867" i="8" a="1"/>
  <c r="I3867" i="8" s="1"/>
  <c r="K3867" i="8" s="1"/>
  <c r="L3867" i="8"/>
  <c r="O3836" i="8" a="1"/>
  <c r="O3836" i="8" s="1"/>
  <c r="M3836" i="8"/>
  <c r="M3822" i="8"/>
  <c r="O3822" i="8" a="1"/>
  <c r="O3822" i="8" s="1"/>
  <c r="O3801" i="8" a="1"/>
  <c r="O3801" i="8" s="1"/>
  <c r="M3801" i="8"/>
  <c r="L3735" i="8"/>
  <c r="I3735" i="8" a="1"/>
  <c r="I3735" i="8" s="1"/>
  <c r="K3735" i="8" s="1"/>
  <c r="O3543" i="8" a="1"/>
  <c r="O3543" i="8" s="1"/>
  <c r="M3543" i="8"/>
  <c r="L3533" i="8"/>
  <c r="I3533" i="8" a="1"/>
  <c r="I3533" i="8" s="1"/>
  <c r="K3533" i="8" s="1"/>
  <c r="L3529" i="8"/>
  <c r="I3529" i="8" a="1"/>
  <c r="I3529" i="8" s="1"/>
  <c r="K3529" i="8" s="1"/>
  <c r="O3499" i="8" a="1"/>
  <c r="O3499" i="8" s="1"/>
  <c r="M3499" i="8"/>
  <c r="I3465" i="8" a="1"/>
  <c r="I3465" i="8" s="1"/>
  <c r="K3465" i="8" s="1"/>
  <c r="L3465" i="8"/>
  <c r="I3439" i="8" a="1"/>
  <c r="I3439" i="8" s="1"/>
  <c r="K3439" i="8" s="1"/>
  <c r="L3439" i="8"/>
  <c r="L3412" i="8"/>
  <c r="I3412" i="8" a="1"/>
  <c r="I3412" i="8" s="1"/>
  <c r="K3412" i="8" s="1"/>
  <c r="M4043" i="8"/>
  <c r="I3963" i="8" a="1"/>
  <c r="I3963" i="8" s="1"/>
  <c r="K3963" i="8" s="1"/>
  <c r="I3886" i="8" a="1"/>
  <c r="I3886" i="8" s="1"/>
  <c r="K3886" i="8" s="1"/>
  <c r="I3853" i="8" a="1"/>
  <c r="I3853" i="8" s="1"/>
  <c r="K3853" i="8" s="1"/>
  <c r="L3853" i="8"/>
  <c r="I3809" i="8" a="1"/>
  <c r="I3809" i="8" s="1"/>
  <c r="K3809" i="8" s="1"/>
  <c r="I3803" i="8" a="1"/>
  <c r="I3803" i="8" s="1"/>
  <c r="K3803" i="8" s="1"/>
  <c r="M3766" i="8"/>
  <c r="O3766" i="8" a="1"/>
  <c r="O3766" i="8" s="1"/>
  <c r="L3728" i="8"/>
  <c r="M3665" i="8"/>
  <c r="O3665" i="8" a="1"/>
  <c r="O3665" i="8" s="1"/>
  <c r="L3585" i="8"/>
  <c r="I3585" i="8" a="1"/>
  <c r="I3585" i="8" s="1"/>
  <c r="K3585" i="8" s="1"/>
  <c r="L3572" i="8"/>
  <c r="I3572" i="8" a="1"/>
  <c r="I3572" i="8" s="1"/>
  <c r="K3572" i="8" s="1"/>
  <c r="M3555" i="8"/>
  <c r="O3555" i="8" a="1"/>
  <c r="O3555" i="8" s="1"/>
  <c r="M3552" i="8"/>
  <c r="O3552" i="8" a="1"/>
  <c r="O3552" i="8" s="1"/>
  <c r="M3535" i="8"/>
  <c r="O3535" i="8" a="1"/>
  <c r="O3535" i="8" s="1"/>
  <c r="M3515" i="8"/>
  <c r="O3515" i="8" a="1"/>
  <c r="O3515" i="8" s="1"/>
  <c r="I3513" i="8" a="1"/>
  <c r="I3513" i="8" s="1"/>
  <c r="K3513" i="8" s="1"/>
  <c r="L3513" i="8"/>
  <c r="O3510" i="8" a="1"/>
  <c r="O3510" i="8" s="1"/>
  <c r="M3510" i="8"/>
  <c r="O3500" i="8" a="1"/>
  <c r="O3500" i="8" s="1"/>
  <c r="I3480" i="8" a="1"/>
  <c r="I3480" i="8" s="1"/>
  <c r="K3480" i="8" s="1"/>
  <c r="L3480" i="8"/>
  <c r="M3240" i="8"/>
  <c r="O3240" i="8" a="1"/>
  <c r="O3240" i="8" s="1"/>
  <c r="I3151" i="8" a="1"/>
  <c r="I3151" i="8" s="1"/>
  <c r="K3151" i="8" s="1"/>
  <c r="L3151" i="8"/>
  <c r="I3126" i="8" a="1"/>
  <c r="I3126" i="8" s="1"/>
  <c r="K3126" i="8" s="1"/>
  <c r="L3126" i="8"/>
  <c r="I3224" i="8" a="1"/>
  <c r="I3224" i="8" s="1"/>
  <c r="K3224" i="8" s="1"/>
  <c r="L3224" i="8"/>
  <c r="O3000" i="8" a="1"/>
  <c r="O3000" i="8" s="1"/>
  <c r="M3000" i="8"/>
  <c r="O3915" i="8" a="1"/>
  <c r="O3915" i="8" s="1"/>
  <c r="M3915" i="8"/>
  <c r="L3879" i="8"/>
  <c r="I3879" i="8" a="1"/>
  <c r="I3879" i="8" s="1"/>
  <c r="K3879" i="8" s="1"/>
  <c r="L3829" i="8"/>
  <c r="L3794" i="8"/>
  <c r="O3790" i="8" a="1"/>
  <c r="O3790" i="8" s="1"/>
  <c r="M3790" i="8"/>
  <c r="I3752" i="8" a="1"/>
  <c r="I3752" i="8" s="1"/>
  <c r="K3752" i="8" s="1"/>
  <c r="L3752" i="8"/>
  <c r="O3741" i="8" a="1"/>
  <c r="O3741" i="8" s="1"/>
  <c r="M3741" i="8"/>
  <c r="M3739" i="8"/>
  <c r="O3739" i="8" a="1"/>
  <c r="O3739" i="8" s="1"/>
  <c r="I3718" i="8" a="1"/>
  <c r="I3718" i="8" s="1"/>
  <c r="K3718" i="8" s="1"/>
  <c r="L3718" i="8"/>
  <c r="O3477" i="8" a="1"/>
  <c r="O3477" i="8" s="1"/>
  <c r="M3477" i="8"/>
  <c r="M3405" i="8"/>
  <c r="O3405" i="8" a="1"/>
  <c r="O3405" i="8" s="1"/>
  <c r="L3385" i="8"/>
  <c r="L3339" i="8"/>
  <c r="I3339" i="8" a="1"/>
  <c r="I3339" i="8" s="1"/>
  <c r="K3339" i="8" s="1"/>
  <c r="M3335" i="8"/>
  <c r="O3335" i="8" a="1"/>
  <c r="O3335" i="8" s="1"/>
  <c r="M3273" i="8"/>
  <c r="O3273" i="8" a="1"/>
  <c r="O3273" i="8" s="1"/>
  <c r="L3185" i="8"/>
  <c r="I3185" i="8" a="1"/>
  <c r="I3185" i="8" s="1"/>
  <c r="K3185" i="8" s="1"/>
  <c r="I3239" i="8" a="1"/>
  <c r="I3239" i="8" s="1"/>
  <c r="K3239" i="8" s="1"/>
  <c r="L3239" i="8"/>
  <c r="I3202" i="8" a="1"/>
  <c r="I3202" i="8" s="1"/>
  <c r="K3202" i="8" s="1"/>
  <c r="L3202" i="8"/>
  <c r="L3078" i="8"/>
  <c r="I3078" i="8" a="1"/>
  <c r="I3078" i="8" s="1"/>
  <c r="K3078" i="8" s="1"/>
  <c r="M3020" i="8"/>
  <c r="O3020" i="8" a="1"/>
  <c r="O3020" i="8" s="1"/>
  <c r="M2946" i="8"/>
  <c r="O2946" i="8" a="1"/>
  <c r="O2946" i="8" s="1"/>
  <c r="L3923" i="8"/>
  <c r="I3923" i="8" a="1"/>
  <c r="I3923" i="8" s="1"/>
  <c r="K3923" i="8" s="1"/>
  <c r="I3856" i="8" a="1"/>
  <c r="I3856" i="8" s="1"/>
  <c r="K3856" i="8" s="1"/>
  <c r="L3856" i="8"/>
  <c r="M3806" i="8"/>
  <c r="O3806" i="8" a="1"/>
  <c r="O3806" i="8" s="1"/>
  <c r="L3712" i="8"/>
  <c r="I3712" i="8" a="1"/>
  <c r="I3712" i="8" s="1"/>
  <c r="K3712" i="8" s="1"/>
  <c r="I3678" i="8" a="1"/>
  <c r="I3678" i="8" s="1"/>
  <c r="K3678" i="8" s="1"/>
  <c r="L3678" i="8"/>
  <c r="M3676" i="8"/>
  <c r="O3676" i="8" a="1"/>
  <c r="O3676" i="8" s="1"/>
  <c r="L3669" i="8"/>
  <c r="I3669" i="8" a="1"/>
  <c r="I3669" i="8" s="1"/>
  <c r="K3669" i="8" s="1"/>
  <c r="M3659" i="8"/>
  <c r="O3659" i="8" a="1"/>
  <c r="O3659" i="8" s="1"/>
  <c r="I3556" i="8" a="1"/>
  <c r="I3556" i="8" s="1"/>
  <c r="K3556" i="8" s="1"/>
  <c r="L3556" i="8"/>
  <c r="O3532" i="8" a="1"/>
  <c r="O3532" i="8" s="1"/>
  <c r="M3532" i="8"/>
  <c r="O3466" i="8" a="1"/>
  <c r="O3466" i="8" s="1"/>
  <c r="M3466" i="8"/>
  <c r="L3438" i="8"/>
  <c r="I3438" i="8" a="1"/>
  <c r="I3438" i="8" s="1"/>
  <c r="K3438" i="8" s="1"/>
  <c r="I3392" i="8" a="1"/>
  <c r="I3392" i="8" s="1"/>
  <c r="K3392" i="8" s="1"/>
  <c r="L3392" i="8"/>
  <c r="L3390" i="8"/>
  <c r="I3390" i="8" a="1"/>
  <c r="I3390" i="8" s="1"/>
  <c r="K3390" i="8" s="1"/>
  <c r="L3379" i="8"/>
  <c r="I3379" i="8" a="1"/>
  <c r="I3379" i="8" s="1"/>
  <c r="K3379" i="8" s="1"/>
  <c r="M3374" i="8"/>
  <c r="O3374" i="8" a="1"/>
  <c r="O3374" i="8" s="1"/>
  <c r="L3371" i="8"/>
  <c r="I3371" i="8" a="1"/>
  <c r="I3371" i="8" s="1"/>
  <c r="K3371" i="8" s="1"/>
  <c r="O3330" i="8" a="1"/>
  <c r="O3330" i="8" s="1"/>
  <c r="M3330" i="8"/>
  <c r="I3272" i="8" a="1"/>
  <c r="I3272" i="8" s="1"/>
  <c r="K3272" i="8" s="1"/>
  <c r="L3272" i="8"/>
  <c r="I3142" i="8" a="1"/>
  <c r="I3142" i="8" s="1"/>
  <c r="K3142" i="8" s="1"/>
  <c r="L3142" i="8"/>
  <c r="M3033" i="8"/>
  <c r="O3033" i="8" a="1"/>
  <c r="O3033" i="8" s="1"/>
  <c r="M3892" i="8"/>
  <c r="O3892" i="8" a="1"/>
  <c r="O3892" i="8" s="1"/>
  <c r="M3880" i="8"/>
  <c r="O3880" i="8" a="1"/>
  <c r="O3880" i="8" s="1"/>
  <c r="M3860" i="8"/>
  <c r="L3753" i="8"/>
  <c r="I3753" i="8" a="1"/>
  <c r="I3753" i="8" s="1"/>
  <c r="K3753" i="8" s="1"/>
  <c r="O3728" i="8" a="1"/>
  <c r="O3728" i="8" s="1"/>
  <c r="M3728" i="8"/>
  <c r="O3719" i="8" a="1"/>
  <c r="O3719" i="8" s="1"/>
  <c r="M3719" i="8"/>
  <c r="M3684" i="8"/>
  <c r="O3684" i="8" a="1"/>
  <c r="O3684" i="8" s="1"/>
  <c r="L3609" i="8"/>
  <c r="I3609" i="8" a="1"/>
  <c r="I3609" i="8" s="1"/>
  <c r="K3609" i="8" s="1"/>
  <c r="L3606" i="8"/>
  <c r="I3606" i="8" a="1"/>
  <c r="I3606" i="8" s="1"/>
  <c r="K3606" i="8" s="1"/>
  <c r="L3570" i="8"/>
  <c r="I3570" i="8" a="1"/>
  <c r="I3570" i="8" s="1"/>
  <c r="K3570" i="8" s="1"/>
  <c r="O3567" i="8" a="1"/>
  <c r="O3567" i="8" s="1"/>
  <c r="M3567" i="8"/>
  <c r="I3553" i="8" a="1"/>
  <c r="I3553" i="8" s="1"/>
  <c r="K3553" i="8" s="1"/>
  <c r="L3553" i="8"/>
  <c r="M3541" i="8"/>
  <c r="O3541" i="8" a="1"/>
  <c r="O3541" i="8" s="1"/>
  <c r="M3538" i="8"/>
  <c r="O3538" i="8" a="1"/>
  <c r="O3538" i="8" s="1"/>
  <c r="L3452" i="8"/>
  <c r="I3452" i="8" a="1"/>
  <c r="I3452" i="8" s="1"/>
  <c r="K3452" i="8" s="1"/>
  <c r="M3337" i="8"/>
  <c r="O3337" i="8" a="1"/>
  <c r="O3337" i="8" s="1"/>
  <c r="O3301" i="8" a="1"/>
  <c r="O3301" i="8" s="1"/>
  <c r="M3301" i="8"/>
  <c r="L3246" i="8"/>
  <c r="I3246" i="8" a="1"/>
  <c r="I3246" i="8" s="1"/>
  <c r="K3246" i="8" s="1"/>
  <c r="I3044" i="8" a="1"/>
  <c r="I3044" i="8" s="1"/>
  <c r="K3044" i="8" s="1"/>
  <c r="L3044" i="8"/>
  <c r="O3015" i="8" a="1"/>
  <c r="O3015" i="8" s="1"/>
  <c r="M3015" i="8"/>
  <c r="O4058" i="8" a="1"/>
  <c r="O4058" i="8" s="1"/>
  <c r="M4058" i="8"/>
  <c r="L3970" i="8"/>
  <c r="I3970" i="8" a="1"/>
  <c r="I3970" i="8" s="1"/>
  <c r="K3970" i="8" s="1"/>
  <c r="M3927" i="8"/>
  <c r="O3927" i="8" a="1"/>
  <c r="O3927" i="8" s="1"/>
  <c r="L3811" i="8"/>
  <c r="O3772" i="8" a="1"/>
  <c r="O3772" i="8" s="1"/>
  <c r="M3772" i="8"/>
  <c r="I3738" i="8" a="1"/>
  <c r="I3738" i="8" s="1"/>
  <c r="K3738" i="8" s="1"/>
  <c r="L3738" i="8"/>
  <c r="I3656" i="8" a="1"/>
  <c r="I3656" i="8" s="1"/>
  <c r="K3656" i="8" s="1"/>
  <c r="L3656" i="8"/>
  <c r="M3652" i="8"/>
  <c r="O3652" i="8" a="1"/>
  <c r="O3652" i="8" s="1"/>
  <c r="L3644" i="8"/>
  <c r="I3644" i="8" a="1"/>
  <c r="I3644" i="8" s="1"/>
  <c r="K3644" i="8" s="1"/>
  <c r="I3639" i="8" a="1"/>
  <c r="I3639" i="8" s="1"/>
  <c r="K3639" i="8" s="1"/>
  <c r="L3639" i="8"/>
  <c r="L3624" i="8"/>
  <c r="I3624" i="8" a="1"/>
  <c r="I3624" i="8" s="1"/>
  <c r="K3624" i="8" s="1"/>
  <c r="L3497" i="8"/>
  <c r="I3497" i="8" a="1"/>
  <c r="I3497" i="8" s="1"/>
  <c r="K3497" i="8" s="1"/>
  <c r="I3461" i="8" a="1"/>
  <c r="I3461" i="8" s="1"/>
  <c r="K3461" i="8" s="1"/>
  <c r="L3461" i="8"/>
  <c r="I3425" i="8" a="1"/>
  <c r="I3425" i="8" s="1"/>
  <c r="K3425" i="8" s="1"/>
  <c r="L3425" i="8"/>
  <c r="L3416" i="8"/>
  <c r="I3416" i="8" a="1"/>
  <c r="I3416" i="8" s="1"/>
  <c r="K3416" i="8" s="1"/>
  <c r="O3389" i="8" a="1"/>
  <c r="O3389" i="8" s="1"/>
  <c r="M3389" i="8"/>
  <c r="I3363" i="8" a="1"/>
  <c r="I3363" i="8" s="1"/>
  <c r="K3363" i="8" s="1"/>
  <c r="L3363" i="8"/>
  <c r="O3332" i="8" a="1"/>
  <c r="O3332" i="8" s="1"/>
  <c r="M3332" i="8"/>
  <c r="M3293" i="8"/>
  <c r="O3293" i="8" a="1"/>
  <c r="O3293" i="8" s="1"/>
  <c r="L3262" i="8"/>
  <c r="I3262" i="8" a="1"/>
  <c r="I3262" i="8" s="1"/>
  <c r="K3262" i="8" s="1"/>
  <c r="L3181" i="8"/>
  <c r="I3181" i="8" a="1"/>
  <c r="I3181" i="8" s="1"/>
  <c r="K3181" i="8" s="1"/>
  <c r="M3010" i="8"/>
  <c r="O3010" i="8" a="1"/>
  <c r="O3010" i="8" s="1"/>
  <c r="M2990" i="8"/>
  <c r="O2990" i="8" a="1"/>
  <c r="O2990" i="8" s="1"/>
  <c r="M3326" i="8"/>
  <c r="O3326" i="8" a="1"/>
  <c r="O3326" i="8" s="1"/>
  <c r="L3287" i="8"/>
  <c r="I3287" i="8" a="1"/>
  <c r="I3287" i="8" s="1"/>
  <c r="K3287" i="8" s="1"/>
  <c r="L3236" i="8"/>
  <c r="I3236" i="8" a="1"/>
  <c r="I3236" i="8" s="1"/>
  <c r="K3236" i="8" s="1"/>
  <c r="I3194" i="8" a="1"/>
  <c r="I3194" i="8" s="1"/>
  <c r="K3194" i="8" s="1"/>
  <c r="L3194" i="8"/>
  <c r="L3159" i="8"/>
  <c r="I3159" i="8" a="1"/>
  <c r="I3159" i="8" s="1"/>
  <c r="K3159" i="8" s="1"/>
  <c r="L3086" i="8"/>
  <c r="I3086" i="8" a="1"/>
  <c r="I3086" i="8" s="1"/>
  <c r="K3086" i="8" s="1"/>
  <c r="O3081" i="8" a="1"/>
  <c r="O3081" i="8" s="1"/>
  <c r="M3081" i="8"/>
  <c r="L3054" i="8"/>
  <c r="I3054" i="8" a="1"/>
  <c r="I3054" i="8" s="1"/>
  <c r="K3054" i="8" s="1"/>
  <c r="M2976" i="8"/>
  <c r="O2976" i="8" a="1"/>
  <c r="O2976" i="8" s="1"/>
  <c r="M2896" i="8"/>
  <c r="O2896" i="8" a="1"/>
  <c r="O2896" i="8" s="1"/>
  <c r="I2886" i="8" a="1"/>
  <c r="I2886" i="8" s="1"/>
  <c r="K2886" i="8" s="1"/>
  <c r="L2886" i="8"/>
  <c r="M2789" i="8"/>
  <c r="O2789" i="8" a="1"/>
  <c r="O2789" i="8" s="1"/>
  <c r="M2710" i="8"/>
  <c r="O2710" i="8" a="1"/>
  <c r="O2710" i="8" s="1"/>
  <c r="M2675" i="8"/>
  <c r="O2675" i="8" a="1"/>
  <c r="O2675" i="8" s="1"/>
  <c r="O2369" i="8" a="1"/>
  <c r="O2369" i="8" s="1"/>
  <c r="M2369" i="8"/>
  <c r="L2344" i="8"/>
  <c r="I2344" i="8" a="1"/>
  <c r="I2344" i="8" s="1"/>
  <c r="K2344" i="8" s="1"/>
  <c r="L2161" i="8"/>
  <c r="I2161" i="8" a="1"/>
  <c r="I2161" i="8" s="1"/>
  <c r="K2161" i="8" s="1"/>
  <c r="O1643" i="8" a="1"/>
  <c r="O1643" i="8" s="1"/>
  <c r="M1643" i="8"/>
  <c r="L1388" i="8"/>
  <c r="I1388" i="8" a="1"/>
  <c r="I1388" i="8" s="1"/>
  <c r="K1388" i="8" s="1"/>
  <c r="M722" i="8"/>
  <c r="O722" i="8" a="1"/>
  <c r="O722" i="8" s="1"/>
  <c r="I12" i="8" a="1"/>
  <c r="I12" i="8" s="1"/>
  <c r="K12" i="8" s="1"/>
  <c r="L12" i="8"/>
  <c r="L3696" i="8"/>
  <c r="L3571" i="8"/>
  <c r="I3558" i="8" a="1"/>
  <c r="I3558" i="8" s="1"/>
  <c r="K3558" i="8" s="1"/>
  <c r="O3548" i="8" a="1"/>
  <c r="O3548" i="8" s="1"/>
  <c r="I3463" i="8" a="1"/>
  <c r="I3463" i="8" s="1"/>
  <c r="K3463" i="8" s="1"/>
  <c r="M3455" i="8"/>
  <c r="I3444" i="8" a="1"/>
  <c r="I3444" i="8" s="1"/>
  <c r="K3444" i="8" s="1"/>
  <c r="O3414" i="8" a="1"/>
  <c r="O3414" i="8" s="1"/>
  <c r="M3414" i="8"/>
  <c r="M3343" i="8"/>
  <c r="I3335" i="8" a="1"/>
  <c r="I3335" i="8" s="1"/>
  <c r="K3335" i="8" s="1"/>
  <c r="I3312" i="8" a="1"/>
  <c r="I3312" i="8" s="1"/>
  <c r="K3312" i="8" s="1"/>
  <c r="L3297" i="8"/>
  <c r="O3289" i="8" a="1"/>
  <c r="O3289" i="8" s="1"/>
  <c r="L3253" i="8"/>
  <c r="O3126" i="8" a="1"/>
  <c r="O3126" i="8" s="1"/>
  <c r="I3119" i="8" a="1"/>
  <c r="I3119" i="8" s="1"/>
  <c r="K3119" i="8" s="1"/>
  <c r="M3117" i="8"/>
  <c r="O3117" i="8" a="1"/>
  <c r="O3117" i="8" s="1"/>
  <c r="I3076" i="8" a="1"/>
  <c r="I3076" i="8" s="1"/>
  <c r="K3076" i="8" s="1"/>
  <c r="L3074" i="8"/>
  <c r="O3073" i="8" a="1"/>
  <c r="O3073" i="8" s="1"/>
  <c r="M3073" i="8"/>
  <c r="O3024" i="8" a="1"/>
  <c r="O3024" i="8" s="1"/>
  <c r="M3007" i="8"/>
  <c r="O3007" i="8" a="1"/>
  <c r="O3007" i="8" s="1"/>
  <c r="L2984" i="8"/>
  <c r="I2984" i="8" a="1"/>
  <c r="I2984" i="8" s="1"/>
  <c r="K2984" i="8" s="1"/>
  <c r="L2968" i="8"/>
  <c r="I2968" i="8" a="1"/>
  <c r="I2968" i="8" s="1"/>
  <c r="K2968" i="8" s="1"/>
  <c r="M2960" i="8"/>
  <c r="L2922" i="8"/>
  <c r="L2903" i="8"/>
  <c r="L2829" i="8"/>
  <c r="I2829" i="8" a="1"/>
  <c r="I2829" i="8" s="1"/>
  <c r="K2829" i="8" s="1"/>
  <c r="I2678" i="8" a="1"/>
  <c r="I2678" i="8" s="1"/>
  <c r="K2678" i="8" s="1"/>
  <c r="L2678" i="8"/>
  <c r="O2436" i="8" a="1"/>
  <c r="O2436" i="8" s="1"/>
  <c r="M2436" i="8"/>
  <c r="L3620" i="8"/>
  <c r="I3620" i="8" a="1"/>
  <c r="I3620" i="8" s="1"/>
  <c r="K3620" i="8" s="1"/>
  <c r="O3520" i="8" a="1"/>
  <c r="O3520" i="8" s="1"/>
  <c r="I3485" i="8" a="1"/>
  <c r="I3485" i="8" s="1"/>
  <c r="K3485" i="8" s="1"/>
  <c r="I3474" i="8" a="1"/>
  <c r="I3474" i="8" s="1"/>
  <c r="K3474" i="8" s="1"/>
  <c r="O3428" i="8" a="1"/>
  <c r="O3428" i="8" s="1"/>
  <c r="I3356" i="8" a="1"/>
  <c r="I3356" i="8" s="1"/>
  <c r="K3356" i="8" s="1"/>
  <c r="M3286" i="8"/>
  <c r="L3283" i="8"/>
  <c r="I3279" i="8" a="1"/>
  <c r="I3279" i="8" s="1"/>
  <c r="K3279" i="8" s="1"/>
  <c r="L3259" i="8"/>
  <c r="M3257" i="8"/>
  <c r="M3237" i="8"/>
  <c r="M3235" i="8"/>
  <c r="M3227" i="8"/>
  <c r="O3227" i="8" a="1"/>
  <c r="O3227" i="8" s="1"/>
  <c r="L3193" i="8"/>
  <c r="L3146" i="8"/>
  <c r="I3139" i="8" a="1"/>
  <c r="I3139" i="8" s="1"/>
  <c r="K3139" i="8" s="1"/>
  <c r="L3139" i="8"/>
  <c r="L3098" i="8"/>
  <c r="I3095" i="8" a="1"/>
  <c r="I3095" i="8" s="1"/>
  <c r="K3095" i="8" s="1"/>
  <c r="L3095" i="8"/>
  <c r="L3089" i="8"/>
  <c r="I3089" i="8" a="1"/>
  <c r="I3089" i="8" s="1"/>
  <c r="K3089" i="8" s="1"/>
  <c r="O3026" i="8" a="1"/>
  <c r="O3026" i="8" s="1"/>
  <c r="M3026" i="8"/>
  <c r="L3008" i="8"/>
  <c r="L2975" i="8"/>
  <c r="L2965" i="8"/>
  <c r="I2965" i="8" a="1"/>
  <c r="I2965" i="8" s="1"/>
  <c r="K2965" i="8" s="1"/>
  <c r="I2952" i="8" a="1"/>
  <c r="I2952" i="8" s="1"/>
  <c r="K2952" i="8" s="1"/>
  <c r="L2952" i="8"/>
  <c r="M2882" i="8"/>
  <c r="O2882" i="8" a="1"/>
  <c r="O2882" i="8" s="1"/>
  <c r="L2880" i="8"/>
  <c r="I2880" i="8" a="1"/>
  <c r="I2880" i="8" s="1"/>
  <c r="K2880" i="8" s="1"/>
  <c r="L2818" i="8"/>
  <c r="I2818" i="8" a="1"/>
  <c r="I2818" i="8" s="1"/>
  <c r="K2818" i="8" s="1"/>
  <c r="L2811" i="8"/>
  <c r="I2811" i="8" a="1"/>
  <c r="I2811" i="8" s="1"/>
  <c r="K2811" i="8" s="1"/>
  <c r="M2764" i="8"/>
  <c r="O2764" i="8" a="1"/>
  <c r="O2764" i="8" s="1"/>
  <c r="O2494" i="8" a="1"/>
  <c r="O2494" i="8" s="1"/>
  <c r="M2494" i="8"/>
  <c r="I3518" i="8" a="1"/>
  <c r="I3518" i="8" s="1"/>
  <c r="K3518" i="8" s="1"/>
  <c r="M3502" i="8"/>
  <c r="O3502" i="8" a="1"/>
  <c r="O3502" i="8" s="1"/>
  <c r="M3392" i="8"/>
  <c r="L3389" i="8"/>
  <c r="I3389" i="8" a="1"/>
  <c r="I3389" i="8" s="1"/>
  <c r="K3389" i="8" s="1"/>
  <c r="O3356" i="8" a="1"/>
  <c r="O3356" i="8" s="1"/>
  <c r="M3356" i="8"/>
  <c r="L3338" i="8"/>
  <c r="I3338" i="8" a="1"/>
  <c r="I3338" i="8" s="1"/>
  <c r="K3338" i="8" s="1"/>
  <c r="O3279" i="8" a="1"/>
  <c r="O3279" i="8" s="1"/>
  <c r="M3279" i="8"/>
  <c r="M3251" i="8"/>
  <c r="O3251" i="8" a="1"/>
  <c r="O3251" i="8" s="1"/>
  <c r="L3237" i="8"/>
  <c r="I3216" i="8" a="1"/>
  <c r="I3216" i="8" s="1"/>
  <c r="K3216" i="8" s="1"/>
  <c r="L3216" i="8"/>
  <c r="I3171" i="8" a="1"/>
  <c r="I3171" i="8" s="1"/>
  <c r="K3171" i="8" s="1"/>
  <c r="O3128" i="8" a="1"/>
  <c r="O3128" i="8" s="1"/>
  <c r="I3122" i="8" a="1"/>
  <c r="I3122" i="8" s="1"/>
  <c r="K3122" i="8" s="1"/>
  <c r="I3103" i="8" a="1"/>
  <c r="I3103" i="8" s="1"/>
  <c r="K3103" i="8" s="1"/>
  <c r="M3053" i="8"/>
  <c r="O3053" i="8" a="1"/>
  <c r="O3053" i="8" s="1"/>
  <c r="M3042" i="8"/>
  <c r="O3031" i="8" a="1"/>
  <c r="O3031" i="8" s="1"/>
  <c r="L3019" i="8"/>
  <c r="L3016" i="8"/>
  <c r="I3016" i="8" a="1"/>
  <c r="I3016" i="8" s="1"/>
  <c r="K3016" i="8" s="1"/>
  <c r="L2945" i="8"/>
  <c r="I2945" i="8" a="1"/>
  <c r="I2945" i="8" s="1"/>
  <c r="K2945" i="8" s="1"/>
  <c r="O2938" i="8" a="1"/>
  <c r="O2938" i="8" s="1"/>
  <c r="M2938" i="8"/>
  <c r="I2936" i="8" a="1"/>
  <c r="I2936" i="8" s="1"/>
  <c r="K2936" i="8" s="1"/>
  <c r="L2936" i="8"/>
  <c r="M2929" i="8"/>
  <c r="O2929" i="8" a="1"/>
  <c r="O2929" i="8" s="1"/>
  <c r="L2924" i="8"/>
  <c r="I2924" i="8" a="1"/>
  <c r="I2924" i="8" s="1"/>
  <c r="K2924" i="8" s="1"/>
  <c r="I2893" i="8" a="1"/>
  <c r="I2893" i="8" s="1"/>
  <c r="K2893" i="8" s="1"/>
  <c r="L2893" i="8"/>
  <c r="L2650" i="8"/>
  <c r="I2650" i="8" a="1"/>
  <c r="I2650" i="8" s="1"/>
  <c r="K2650" i="8" s="1"/>
  <c r="I2603" i="8" a="1"/>
  <c r="I2603" i="8" s="1"/>
  <c r="K2603" i="8" s="1"/>
  <c r="L2603" i="8"/>
  <c r="I3560" i="8" a="1"/>
  <c r="I3560" i="8" s="1"/>
  <c r="K3560" i="8" s="1"/>
  <c r="L3560" i="8"/>
  <c r="L3332" i="8"/>
  <c r="I3332" i="8" a="1"/>
  <c r="I3332" i="8" s="1"/>
  <c r="K3332" i="8" s="1"/>
  <c r="I3322" i="8" a="1"/>
  <c r="I3322" i="8" s="1"/>
  <c r="K3322" i="8" s="1"/>
  <c r="L3322" i="8"/>
  <c r="M3242" i="8"/>
  <c r="O3185" i="8" a="1"/>
  <c r="O3185" i="8" s="1"/>
  <c r="I3177" i="8" a="1"/>
  <c r="I3177" i="8" s="1"/>
  <c r="K3177" i="8" s="1"/>
  <c r="O3175" i="8" a="1"/>
  <c r="O3175" i="8" s="1"/>
  <c r="M3175" i="8"/>
  <c r="O3136" i="8" a="1"/>
  <c r="O3136" i="8" s="1"/>
  <c r="I3124" i="8" a="1"/>
  <c r="I3124" i="8" s="1"/>
  <c r="K3124" i="8" s="1"/>
  <c r="M3103" i="8"/>
  <c r="O3103" i="8" a="1"/>
  <c r="O3103" i="8" s="1"/>
  <c r="I3059" i="8" a="1"/>
  <c r="I3059" i="8" s="1"/>
  <c r="K3059" i="8" s="1"/>
  <c r="L2997" i="8"/>
  <c r="I2992" i="8" a="1"/>
  <c r="I2992" i="8" s="1"/>
  <c r="K2992" i="8" s="1"/>
  <c r="L2992" i="8"/>
  <c r="M2989" i="8"/>
  <c r="O2989" i="8" a="1"/>
  <c r="O2989" i="8" s="1"/>
  <c r="L2987" i="8"/>
  <c r="I2987" i="8" a="1"/>
  <c r="I2987" i="8" s="1"/>
  <c r="K2987" i="8" s="1"/>
  <c r="M2978" i="8"/>
  <c r="O2978" i="8" a="1"/>
  <c r="O2978" i="8" s="1"/>
  <c r="M2967" i="8"/>
  <c r="O2967" i="8" a="1"/>
  <c r="O2967" i="8" s="1"/>
  <c r="L2898" i="8"/>
  <c r="I2898" i="8" a="1"/>
  <c r="I2898" i="8" s="1"/>
  <c r="K2898" i="8" s="1"/>
  <c r="I2820" i="8" a="1"/>
  <c r="I2820" i="8" s="1"/>
  <c r="K2820" i="8" s="1"/>
  <c r="L2820" i="8"/>
  <c r="L3562" i="8"/>
  <c r="I3562" i="8" a="1"/>
  <c r="I3562" i="8" s="1"/>
  <c r="K3562" i="8" s="1"/>
  <c r="L3459" i="8"/>
  <c r="I3459" i="8" a="1"/>
  <c r="I3459" i="8" s="1"/>
  <c r="K3459" i="8" s="1"/>
  <c r="L3301" i="8"/>
  <c r="L3271" i="8"/>
  <c r="I3235" i="8" a="1"/>
  <c r="I3235" i="8" s="1"/>
  <c r="K3235" i="8" s="1"/>
  <c r="M2993" i="8"/>
  <c r="I2942" i="8" a="1"/>
  <c r="I2942" i="8" s="1"/>
  <c r="K2942" i="8" s="1"/>
  <c r="I2865" i="8" a="1"/>
  <c r="I2865" i="8" s="1"/>
  <c r="K2865" i="8" s="1"/>
  <c r="L2865" i="8"/>
  <c r="L2855" i="8"/>
  <c r="I2855" i="8" a="1"/>
  <c r="I2855" i="8" s="1"/>
  <c r="K2855" i="8" s="1"/>
  <c r="O2837" i="8" a="1"/>
  <c r="O2837" i="8" s="1"/>
  <c r="L3260" i="8"/>
  <c r="H19" i="7"/>
  <c r="L3206" i="8"/>
  <c r="I3206" i="8" a="1"/>
  <c r="I3206" i="8" s="1"/>
  <c r="K3206" i="8" s="1"/>
  <c r="O3140" i="8" a="1"/>
  <c r="O3140" i="8" s="1"/>
  <c r="M3140" i="8"/>
  <c r="O3118" i="8" a="1"/>
  <c r="O3118" i="8" s="1"/>
  <c r="M3118" i="8"/>
  <c r="O3065" i="8" a="1"/>
  <c r="O3065" i="8" s="1"/>
  <c r="M3065" i="8"/>
  <c r="I2978" i="8" a="1"/>
  <c r="I2978" i="8" s="1"/>
  <c r="K2978" i="8" s="1"/>
  <c r="L2978" i="8"/>
  <c r="O2951" i="8" a="1"/>
  <c r="O2951" i="8" s="1"/>
  <c r="M2951" i="8"/>
  <c r="M2881" i="8"/>
  <c r="O2881" i="8" a="1"/>
  <c r="O2881" i="8" s="1"/>
  <c r="L2825" i="8"/>
  <c r="I2825" i="8" a="1"/>
  <c r="I2825" i="8" s="1"/>
  <c r="K2825" i="8" s="1"/>
  <c r="O2718" i="8" a="1"/>
  <c r="O2718" i="8" s="1"/>
  <c r="M2718" i="8"/>
  <c r="M3655" i="8"/>
  <c r="L3605" i="8"/>
  <c r="I3605" i="8" a="1"/>
  <c r="I3605" i="8" s="1"/>
  <c r="K3605" i="8" s="1"/>
  <c r="M3579" i="8"/>
  <c r="O3579" i="8" a="1"/>
  <c r="O3579" i="8" s="1"/>
  <c r="I3567" i="8" a="1"/>
  <c r="I3567" i="8" s="1"/>
  <c r="K3567" i="8" s="1"/>
  <c r="L3567" i="8"/>
  <c r="I3512" i="8" a="1"/>
  <c r="I3512" i="8" s="1"/>
  <c r="K3512" i="8" s="1"/>
  <c r="L3512" i="8"/>
  <c r="L3496" i="8"/>
  <c r="I3496" i="8" a="1"/>
  <c r="I3496" i="8" s="1"/>
  <c r="K3496" i="8" s="1"/>
  <c r="M3467" i="8"/>
  <c r="O3467" i="8" a="1"/>
  <c r="O3467" i="8" s="1"/>
  <c r="L3464" i="8"/>
  <c r="I3464" i="8" a="1"/>
  <c r="I3464" i="8" s="1"/>
  <c r="K3464" i="8" s="1"/>
  <c r="L3349" i="8"/>
  <c r="I3349" i="8" a="1"/>
  <c r="I3349" i="8" s="1"/>
  <c r="K3349" i="8" s="1"/>
  <c r="O3323" i="8" a="1"/>
  <c r="O3323" i="8" s="1"/>
  <c r="M3323" i="8"/>
  <c r="L3294" i="8"/>
  <c r="I3264" i="8" a="1"/>
  <c r="I3264" i="8" s="1"/>
  <c r="K3264" i="8" s="1"/>
  <c r="L3264" i="8"/>
  <c r="M3262" i="8"/>
  <c r="O3262" i="8" a="1"/>
  <c r="O3262" i="8" s="1"/>
  <c r="I3242" i="8" a="1"/>
  <c r="I3242" i="8" s="1"/>
  <c r="K3242" i="8" s="1"/>
  <c r="L3242" i="8"/>
  <c r="L3183" i="8"/>
  <c r="O3151" i="8" a="1"/>
  <c r="O3151" i="8" s="1"/>
  <c r="L3048" i="8"/>
  <c r="I3048" i="8" a="1"/>
  <c r="I3048" i="8" s="1"/>
  <c r="K3048" i="8" s="1"/>
  <c r="L3031" i="8"/>
  <c r="I3031" i="8" a="1"/>
  <c r="I3031" i="8" s="1"/>
  <c r="K3031" i="8" s="1"/>
  <c r="M3029" i="8"/>
  <c r="O3029" i="8" a="1"/>
  <c r="O3029" i="8" s="1"/>
  <c r="M3023" i="8"/>
  <c r="O3023" i="8" a="1"/>
  <c r="O3023" i="8" s="1"/>
  <c r="I2964" i="8" a="1"/>
  <c r="I2964" i="8" s="1"/>
  <c r="K2964" i="8" s="1"/>
  <c r="L2964" i="8"/>
  <c r="L2884" i="8"/>
  <c r="I2884" i="8" a="1"/>
  <c r="I2884" i="8" s="1"/>
  <c r="K2884" i="8" s="1"/>
  <c r="O2879" i="8" a="1"/>
  <c r="O2879" i="8" s="1"/>
  <c r="M2879" i="8"/>
  <c r="O2874" i="8" a="1"/>
  <c r="O2874" i="8" s="1"/>
  <c r="M2874" i="8"/>
  <c r="O2668" i="8" a="1"/>
  <c r="O2668" i="8" s="1"/>
  <c r="M2668" i="8"/>
  <c r="O3612" i="8" a="1"/>
  <c r="O3612" i="8" s="1"/>
  <c r="I3577" i="8" a="1"/>
  <c r="I3577" i="8" s="1"/>
  <c r="K3577" i="8" s="1"/>
  <c r="M3564" i="8"/>
  <c r="I3561" i="8" a="1"/>
  <c r="I3561" i="8" s="1"/>
  <c r="K3561" i="8" s="1"/>
  <c r="M3539" i="8"/>
  <c r="O3498" i="8" a="1"/>
  <c r="O3498" i="8" s="1"/>
  <c r="M3498" i="8"/>
  <c r="O3488" i="8" a="1"/>
  <c r="O3488" i="8" s="1"/>
  <c r="M3488" i="8"/>
  <c r="M3484" i="8"/>
  <c r="L3479" i="8"/>
  <c r="I3364" i="8" a="1"/>
  <c r="I3364" i="8" s="1"/>
  <c r="K3364" i="8" s="1"/>
  <c r="O3324" i="8" a="1"/>
  <c r="O3324" i="8" s="1"/>
  <c r="O3282" i="8" a="1"/>
  <c r="O3282" i="8" s="1"/>
  <c r="I3254" i="8" a="1"/>
  <c r="I3254" i="8" s="1"/>
  <c r="K3254" i="8" s="1"/>
  <c r="O3241" i="8" a="1"/>
  <c r="O3241" i="8" s="1"/>
  <c r="I3170" i="8" a="1"/>
  <c r="I3170" i="8" s="1"/>
  <c r="K3170" i="8" s="1"/>
  <c r="L3157" i="8"/>
  <c r="M3115" i="8"/>
  <c r="I3111" i="8" a="1"/>
  <c r="I3111" i="8" s="1"/>
  <c r="K3111" i="8" s="1"/>
  <c r="M3084" i="8"/>
  <c r="I3072" i="8" a="1"/>
  <c r="I3072" i="8" s="1"/>
  <c r="K3072" i="8" s="1"/>
  <c r="L3072" i="8"/>
  <c r="I3063" i="8" a="1"/>
  <c r="I3063" i="8" s="1"/>
  <c r="K3063" i="8" s="1"/>
  <c r="L3063" i="8"/>
  <c r="M3039" i="8"/>
  <c r="O3039" i="8" a="1"/>
  <c r="O3039" i="8" s="1"/>
  <c r="M3027" i="8"/>
  <c r="O3027" i="8" a="1"/>
  <c r="O3027" i="8" s="1"/>
  <c r="L3013" i="8"/>
  <c r="O3011" i="8" a="1"/>
  <c r="O3011" i="8" s="1"/>
  <c r="L3001" i="8"/>
  <c r="I3001" i="8" a="1"/>
  <c r="I3001" i="8" s="1"/>
  <c r="K3001" i="8" s="1"/>
  <c r="M2995" i="8"/>
  <c r="O2995" i="8" a="1"/>
  <c r="O2995" i="8" s="1"/>
  <c r="I2986" i="8" a="1"/>
  <c r="I2986" i="8" s="1"/>
  <c r="K2986" i="8" s="1"/>
  <c r="M2984" i="8"/>
  <c r="O2971" i="8" a="1"/>
  <c r="O2971" i="8" s="1"/>
  <c r="M2971" i="8"/>
  <c r="L2955" i="8"/>
  <c r="M2886" i="8"/>
  <c r="L2854" i="8"/>
  <c r="I2854" i="8" a="1"/>
  <c r="I2854" i="8" s="1"/>
  <c r="K2854" i="8" s="1"/>
  <c r="O2773" i="8" a="1"/>
  <c r="O2773" i="8" s="1"/>
  <c r="M2773" i="8"/>
  <c r="M3644" i="8"/>
  <c r="L3551" i="8"/>
  <c r="I3551" i="8" a="1"/>
  <c r="I3551" i="8" s="1"/>
  <c r="K3551" i="8" s="1"/>
  <c r="L3526" i="8"/>
  <c r="I3526" i="8" a="1"/>
  <c r="I3526" i="8" s="1"/>
  <c r="K3526" i="8" s="1"/>
  <c r="I3498" i="8" a="1"/>
  <c r="I3498" i="8" s="1"/>
  <c r="K3498" i="8" s="1"/>
  <c r="L3498" i="8"/>
  <c r="L3484" i="8"/>
  <c r="M3444" i="8"/>
  <c r="M3427" i="8"/>
  <c r="O3427" i="8" a="1"/>
  <c r="O3427" i="8" s="1"/>
  <c r="L3423" i="8"/>
  <c r="I3423" i="8" a="1"/>
  <c r="I3423" i="8" s="1"/>
  <c r="K3423" i="8" s="1"/>
  <c r="M3421" i="8"/>
  <c r="O3421" i="8" a="1"/>
  <c r="O3421" i="8" s="1"/>
  <c r="L3411" i="8"/>
  <c r="I3411" i="8" a="1"/>
  <c r="I3411" i="8" s="1"/>
  <c r="K3411" i="8" s="1"/>
  <c r="O3399" i="8" a="1"/>
  <c r="O3399" i="8" s="1"/>
  <c r="L3398" i="8"/>
  <c r="I3398" i="8" a="1"/>
  <c r="I3398" i="8" s="1"/>
  <c r="K3398" i="8" s="1"/>
  <c r="L3357" i="8"/>
  <c r="I3357" i="8" a="1"/>
  <c r="I3357" i="8" s="1"/>
  <c r="K3357" i="8" s="1"/>
  <c r="M3340" i="8"/>
  <c r="O3319" i="8" a="1"/>
  <c r="O3319" i="8" s="1"/>
  <c r="M3319" i="8"/>
  <c r="L3316" i="8"/>
  <c r="I3284" i="8" a="1"/>
  <c r="I3284" i="8" s="1"/>
  <c r="K3284" i="8" s="1"/>
  <c r="L3274" i="8"/>
  <c r="L3269" i="8"/>
  <c r="I3269" i="8" a="1"/>
  <c r="I3269" i="8" s="1"/>
  <c r="K3269" i="8" s="1"/>
  <c r="I3265" i="8" a="1"/>
  <c r="I3265" i="8" s="1"/>
  <c r="K3265" i="8" s="1"/>
  <c r="L3232" i="8"/>
  <c r="I3232" i="8" a="1"/>
  <c r="I3232" i="8" s="1"/>
  <c r="K3232" i="8" s="1"/>
  <c r="I3210" i="8" a="1"/>
  <c r="I3210" i="8" s="1"/>
  <c r="K3210" i="8" s="1"/>
  <c r="O3186" i="8" a="1"/>
  <c r="O3186" i="8" s="1"/>
  <c r="M3163" i="8"/>
  <c r="O3163" i="8" a="1"/>
  <c r="O3163" i="8" s="1"/>
  <c r="O3139" i="8" a="1"/>
  <c r="O3139" i="8" s="1"/>
  <c r="I3131" i="8" a="1"/>
  <c r="I3131" i="8" s="1"/>
  <c r="K3131" i="8" s="1"/>
  <c r="O3091" i="8" a="1"/>
  <c r="O3091" i="8" s="1"/>
  <c r="L3050" i="8"/>
  <c r="I3050" i="8" a="1"/>
  <c r="I3050" i="8" s="1"/>
  <c r="K3050" i="8" s="1"/>
  <c r="L3034" i="8"/>
  <c r="I3034" i="8" a="1"/>
  <c r="I3034" i="8" s="1"/>
  <c r="K3034" i="8" s="1"/>
  <c r="L3017" i="8"/>
  <c r="I3017" i="8" a="1"/>
  <c r="I3017" i="8" s="1"/>
  <c r="K3017" i="8" s="1"/>
  <c r="O2996" i="8" a="1"/>
  <c r="O2996" i="8" s="1"/>
  <c r="I2953" i="8" a="1"/>
  <c r="I2953" i="8" s="1"/>
  <c r="K2953" i="8" s="1"/>
  <c r="L2953" i="8"/>
  <c r="O2880" i="8" a="1"/>
  <c r="O2880" i="8" s="1"/>
  <c r="L2844" i="8"/>
  <c r="I2844" i="8" a="1"/>
  <c r="I2844" i="8" s="1"/>
  <c r="K2844" i="8" s="1"/>
  <c r="I2794" i="8" a="1"/>
  <c r="I2794" i="8" s="1"/>
  <c r="K2794" i="8" s="1"/>
  <c r="L2794" i="8"/>
  <c r="M3666" i="8"/>
  <c r="M3601" i="8"/>
  <c r="M3568" i="8"/>
  <c r="O3568" i="8" a="1"/>
  <c r="O3568" i="8" s="1"/>
  <c r="M3545" i="8"/>
  <c r="I3517" i="8" a="1"/>
  <c r="I3517" i="8" s="1"/>
  <c r="K3517" i="8" s="1"/>
  <c r="L3517" i="8"/>
  <c r="I3488" i="8" a="1"/>
  <c r="I3488" i="8" s="1"/>
  <c r="K3488" i="8" s="1"/>
  <c r="L3488" i="8"/>
  <c r="O3482" i="8" a="1"/>
  <c r="O3482" i="8" s="1"/>
  <c r="L3481" i="8"/>
  <c r="I3481" i="8" a="1"/>
  <c r="I3481" i="8" s="1"/>
  <c r="K3481" i="8" s="1"/>
  <c r="L3468" i="8"/>
  <c r="L3453" i="8"/>
  <c r="I3453" i="8" a="1"/>
  <c r="I3453" i="8" s="1"/>
  <c r="K3453" i="8" s="1"/>
  <c r="L3446" i="8"/>
  <c r="I3434" i="8" a="1"/>
  <c r="I3434" i="8" s="1"/>
  <c r="K3434" i="8" s="1"/>
  <c r="L3415" i="8"/>
  <c r="I3415" i="8" a="1"/>
  <c r="I3415" i="8" s="1"/>
  <c r="K3415" i="8" s="1"/>
  <c r="L3410" i="8"/>
  <c r="O3391" i="8" a="1"/>
  <c r="O3391" i="8" s="1"/>
  <c r="M3391" i="8"/>
  <c r="M3385" i="8"/>
  <c r="O3384" i="8" a="1"/>
  <c r="O3384" i="8" s="1"/>
  <c r="M3384" i="8"/>
  <c r="M3372" i="8"/>
  <c r="O3372" i="8" a="1"/>
  <c r="O3372" i="8" s="1"/>
  <c r="I3368" i="8" a="1"/>
  <c r="I3368" i="8" s="1"/>
  <c r="K3368" i="8" s="1"/>
  <c r="I3311" i="8" a="1"/>
  <c r="I3311" i="8" s="1"/>
  <c r="K3311" i="8" s="1"/>
  <c r="L3311" i="8"/>
  <c r="O3302" i="8" a="1"/>
  <c r="O3302" i="8" s="1"/>
  <c r="M3285" i="8"/>
  <c r="M3275" i="8"/>
  <c r="I3243" i="8" a="1"/>
  <c r="I3243" i="8" s="1"/>
  <c r="K3243" i="8" s="1"/>
  <c r="L3227" i="8"/>
  <c r="L3198" i="8"/>
  <c r="I3147" i="8" a="1"/>
  <c r="I3147" i="8" s="1"/>
  <c r="K3147" i="8" s="1"/>
  <c r="L3147" i="8"/>
  <c r="M3135" i="8"/>
  <c r="O3135" i="8" a="1"/>
  <c r="O3135" i="8" s="1"/>
  <c r="O3131" i="8" a="1"/>
  <c r="O3131" i="8" s="1"/>
  <c r="M3131" i="8"/>
  <c r="I3125" i="8" a="1"/>
  <c r="I3125" i="8" s="1"/>
  <c r="K3125" i="8" s="1"/>
  <c r="M3113" i="8"/>
  <c r="O3113" i="8" a="1"/>
  <c r="O3113" i="8" s="1"/>
  <c r="M3076" i="8"/>
  <c r="O3069" i="8" a="1"/>
  <c r="O3069" i="8" s="1"/>
  <c r="M3032" i="8"/>
  <c r="O3032" i="8" a="1"/>
  <c r="O3032" i="8" s="1"/>
  <c r="M3022" i="8"/>
  <c r="M3018" i="8"/>
  <c r="M2955" i="8"/>
  <c r="O2955" i="8" a="1"/>
  <c r="O2955" i="8" s="1"/>
  <c r="O2878" i="8" a="1"/>
  <c r="O2878" i="8" s="1"/>
  <c r="M2878" i="8"/>
  <c r="I2864" i="8" a="1"/>
  <c r="I2864" i="8" s="1"/>
  <c r="K2864" i="8" s="1"/>
  <c r="L2864" i="8"/>
  <c r="I2803" i="8" a="1"/>
  <c r="I2803" i="8" s="1"/>
  <c r="K2803" i="8" s="1"/>
  <c r="L2756" i="8"/>
  <c r="I2756" i="8" a="1"/>
  <c r="I2756" i="8" s="1"/>
  <c r="K2756" i="8" s="1"/>
  <c r="I2710" i="8" a="1"/>
  <c r="I2710" i="8" s="1"/>
  <c r="K2710" i="8" s="1"/>
  <c r="L2710" i="8"/>
  <c r="O2705" i="8" a="1"/>
  <c r="O2705" i="8" s="1"/>
  <c r="M2684" i="8"/>
  <c r="O2684" i="8" a="1"/>
  <c r="O2684" i="8" s="1"/>
  <c r="L2675" i="8"/>
  <c r="I2675" i="8" a="1"/>
  <c r="I2675" i="8" s="1"/>
  <c r="K2675" i="8" s="1"/>
  <c r="I2670" i="8" a="1"/>
  <c r="I2670" i="8" s="1"/>
  <c r="K2670" i="8" s="1"/>
  <c r="I2776" i="8" a="1"/>
  <c r="I2776" i="8" s="1"/>
  <c r="K2776" i="8" s="1"/>
  <c r="L2776" i="8"/>
  <c r="M2774" i="8"/>
  <c r="O2774" i="8" a="1"/>
  <c r="O2774" i="8" s="1"/>
  <c r="L2769" i="8"/>
  <c r="I2769" i="8" a="1"/>
  <c r="I2769" i="8" s="1"/>
  <c r="K2769" i="8" s="1"/>
  <c r="L2758" i="8"/>
  <c r="I2758" i="8" a="1"/>
  <c r="I2758" i="8" s="1"/>
  <c r="K2758" i="8" s="1"/>
  <c r="O2729" i="8" a="1"/>
  <c r="O2729" i="8" s="1"/>
  <c r="M2729" i="8"/>
  <c r="M2717" i="8"/>
  <c r="O2707" i="8" a="1"/>
  <c r="O2707" i="8" s="1"/>
  <c r="M2707" i="8"/>
  <c r="L2701" i="8"/>
  <c r="I2701" i="8" a="1"/>
  <c r="I2701" i="8" s="1"/>
  <c r="K2701" i="8" s="1"/>
  <c r="M2695" i="8"/>
  <c r="O2695" i="8" a="1"/>
  <c r="O2695" i="8" s="1"/>
  <c r="L2680" i="8"/>
  <c r="I2680" i="8" a="1"/>
  <c r="I2680" i="8" s="1"/>
  <c r="K2680" i="8" s="1"/>
  <c r="M2649" i="8"/>
  <c r="O2649" i="8" a="1"/>
  <c r="O2649" i="8" s="1"/>
  <c r="I2760" i="8" a="1"/>
  <c r="I2760" i="8" s="1"/>
  <c r="K2760" i="8" s="1"/>
  <c r="O2751" i="8" a="1"/>
  <c r="O2751" i="8" s="1"/>
  <c r="M2751" i="8"/>
  <c r="I2714" i="8" a="1"/>
  <c r="I2714" i="8" s="1"/>
  <c r="K2714" i="8" s="1"/>
  <c r="L2714" i="8"/>
  <c r="O2692" i="8" a="1"/>
  <c r="O2692" i="8" s="1"/>
  <c r="O2667" i="8" a="1"/>
  <c r="O2667" i="8" s="1"/>
  <c r="M2667" i="8"/>
  <c r="I2644" i="8" a="1"/>
  <c r="I2644" i="8" s="1"/>
  <c r="K2644" i="8" s="1"/>
  <c r="L2644" i="8"/>
  <c r="M2585" i="8"/>
  <c r="O2585" i="8" a="1"/>
  <c r="O2585" i="8" s="1"/>
  <c r="M2575" i="8"/>
  <c r="O2575" i="8" a="1"/>
  <c r="O2575" i="8" s="1"/>
  <c r="L2565" i="8"/>
  <c r="I2565" i="8" a="1"/>
  <c r="I2565" i="8" s="1"/>
  <c r="K2565" i="8" s="1"/>
  <c r="M2559" i="8"/>
  <c r="O2559" i="8" a="1"/>
  <c r="O2559" i="8" s="1"/>
  <c r="I2527" i="8" a="1"/>
  <c r="I2527" i="8" s="1"/>
  <c r="K2527" i="8" s="1"/>
  <c r="L2527" i="8"/>
  <c r="L3134" i="8"/>
  <c r="I3134" i="8" a="1"/>
  <c r="I3134" i="8" s="1"/>
  <c r="K3134" i="8" s="1"/>
  <c r="M3127" i="8"/>
  <c r="O3127" i="8" a="1"/>
  <c r="O3127" i="8" s="1"/>
  <c r="M2979" i="8"/>
  <c r="O2979" i="8" a="1"/>
  <c r="O2979" i="8" s="1"/>
  <c r="M2962" i="8"/>
  <c r="O2962" i="8" a="1"/>
  <c r="O2962" i="8" s="1"/>
  <c r="M2944" i="8"/>
  <c r="O2944" i="8" a="1"/>
  <c r="O2944" i="8" s="1"/>
  <c r="O2915" i="8" a="1"/>
  <c r="O2915" i="8" s="1"/>
  <c r="M2915" i="8"/>
  <c r="O2888" i="8" a="1"/>
  <c r="O2888" i="8" s="1"/>
  <c r="M2888" i="8"/>
  <c r="M2869" i="8"/>
  <c r="O2869" i="8" a="1"/>
  <c r="O2869" i="8" s="1"/>
  <c r="I2860" i="8" a="1"/>
  <c r="I2860" i="8" s="1"/>
  <c r="K2860" i="8" s="1"/>
  <c r="L2860" i="8"/>
  <c r="L2840" i="8"/>
  <c r="I2840" i="8" a="1"/>
  <c r="I2840" i="8" s="1"/>
  <c r="K2840" i="8" s="1"/>
  <c r="M2825" i="8"/>
  <c r="O2825" i="8" a="1"/>
  <c r="O2825" i="8" s="1"/>
  <c r="I2813" i="8" a="1"/>
  <c r="I2813" i="8" s="1"/>
  <c r="K2813" i="8" s="1"/>
  <c r="I2787" i="8" a="1"/>
  <c r="I2787" i="8" s="1"/>
  <c r="K2787" i="8" s="1"/>
  <c r="L2787" i="8"/>
  <c r="O2711" i="8" a="1"/>
  <c r="O2711" i="8" s="1"/>
  <c r="M2711" i="8"/>
  <c r="O2674" i="8" a="1"/>
  <c r="O2674" i="8" s="1"/>
  <c r="M2674" i="8"/>
  <c r="M2662" i="8"/>
  <c r="O2641" i="8" a="1"/>
  <c r="O2641" i="8" s="1"/>
  <c r="M2641" i="8"/>
  <c r="I2626" i="8" a="1"/>
  <c r="I2626" i="8" s="1"/>
  <c r="K2626" i="8" s="1"/>
  <c r="L2626" i="8"/>
  <c r="I2570" i="8" a="1"/>
  <c r="I2570" i="8" s="1"/>
  <c r="K2570" i="8" s="1"/>
  <c r="L2570" i="8"/>
  <c r="L2562" i="8"/>
  <c r="I2562" i="8" a="1"/>
  <c r="I2562" i="8" s="1"/>
  <c r="K2562" i="8" s="1"/>
  <c r="M2496" i="8"/>
  <c r="O2496" i="8" a="1"/>
  <c r="O2496" i="8" s="1"/>
  <c r="I2671" i="8" a="1"/>
  <c r="I2671" i="8" s="1"/>
  <c r="K2671" i="8" s="1"/>
  <c r="O2633" i="8" a="1"/>
  <c r="O2633" i="8" s="1"/>
  <c r="M2633" i="8"/>
  <c r="M2614" i="8"/>
  <c r="O2614" i="8" a="1"/>
  <c r="O2614" i="8" s="1"/>
  <c r="M2591" i="8"/>
  <c r="O2591" i="8" a="1"/>
  <c r="O2591" i="8" s="1"/>
  <c r="M2582" i="8"/>
  <c r="O2582" i="8" a="1"/>
  <c r="O2582" i="8" s="1"/>
  <c r="O2757" i="8" a="1"/>
  <c r="O2757" i="8" s="1"/>
  <c r="M2757" i="8"/>
  <c r="I2748" i="8" a="1"/>
  <c r="I2748" i="8" s="1"/>
  <c r="K2748" i="8" s="1"/>
  <c r="L2748" i="8"/>
  <c r="O2643" i="8" a="1"/>
  <c r="O2643" i="8" s="1"/>
  <c r="M2643" i="8"/>
  <c r="L2554" i="8"/>
  <c r="I2554" i="8" a="1"/>
  <c r="I2554" i="8" s="1"/>
  <c r="K2554" i="8" s="1"/>
  <c r="O2805" i="8" a="1"/>
  <c r="O2805" i="8" s="1"/>
  <c r="M2805" i="8"/>
  <c r="O2798" i="8" a="1"/>
  <c r="O2798" i="8" s="1"/>
  <c r="M2798" i="8"/>
  <c r="L2789" i="8"/>
  <c r="I2789" i="8" a="1"/>
  <c r="I2789" i="8" s="1"/>
  <c r="K2789" i="8" s="1"/>
  <c r="M2750" i="8"/>
  <c r="O2750" i="8" a="1"/>
  <c r="O2750" i="8" s="1"/>
  <c r="I2717" i="8" a="1"/>
  <c r="I2717" i="8" s="1"/>
  <c r="K2717" i="8" s="1"/>
  <c r="L2717" i="8"/>
  <c r="I2715" i="8" a="1"/>
  <c r="I2715" i="8" s="1"/>
  <c r="K2715" i="8" s="1"/>
  <c r="L2715" i="8"/>
  <c r="I2681" i="8" a="1"/>
  <c r="I2681" i="8" s="1"/>
  <c r="K2681" i="8" s="1"/>
  <c r="L2681" i="8"/>
  <c r="M2669" i="8"/>
  <c r="O2669" i="8" a="1"/>
  <c r="O2669" i="8" s="1"/>
  <c r="O2645" i="8" a="1"/>
  <c r="O2645" i="8" s="1"/>
  <c r="M2645" i="8"/>
  <c r="M2640" i="8"/>
  <c r="O2640" i="8" a="1"/>
  <c r="O2640" i="8" s="1"/>
  <c r="L2621" i="8"/>
  <c r="I2621" i="8" a="1"/>
  <c r="I2621" i="8" s="1"/>
  <c r="K2621" i="8" s="1"/>
  <c r="I2604" i="8" a="1"/>
  <c r="I2604" i="8" s="1"/>
  <c r="K2604" i="8" s="1"/>
  <c r="L2604" i="8"/>
  <c r="O2586" i="8" a="1"/>
  <c r="O2586" i="8" s="1"/>
  <c r="M2586" i="8"/>
  <c r="O3553" i="8" a="1"/>
  <c r="O3553" i="8" s="1"/>
  <c r="M3174" i="8"/>
  <c r="O3174" i="8" a="1"/>
  <c r="O3174" i="8" s="1"/>
  <c r="I3116" i="8" a="1"/>
  <c r="I3116" i="8" s="1"/>
  <c r="K3116" i="8" s="1"/>
  <c r="L3116" i="8"/>
  <c r="L2928" i="8"/>
  <c r="I2928" i="8" a="1"/>
  <c r="I2928" i="8" s="1"/>
  <c r="K2928" i="8" s="1"/>
  <c r="M2925" i="8"/>
  <c r="O2925" i="8" a="1"/>
  <c r="O2925" i="8" s="1"/>
  <c r="I2908" i="8" a="1"/>
  <c r="I2908" i="8" s="1"/>
  <c r="K2908" i="8" s="1"/>
  <c r="L2908" i="8"/>
  <c r="M2786" i="8"/>
  <c r="O2786" i="8" a="1"/>
  <c r="O2786" i="8" s="1"/>
  <c r="L2770" i="8"/>
  <c r="I2770" i="8" a="1"/>
  <c r="I2770" i="8" s="1"/>
  <c r="K2770" i="8" s="1"/>
  <c r="M2687" i="8"/>
  <c r="O2687" i="8" a="1"/>
  <c r="O2687" i="8" s="1"/>
  <c r="L2669" i="8"/>
  <c r="I2669" i="8" a="1"/>
  <c r="I2669" i="8" s="1"/>
  <c r="K2669" i="8" s="1"/>
  <c r="M2659" i="8"/>
  <c r="O2659" i="8" a="1"/>
  <c r="O2659" i="8" s="1"/>
  <c r="O2632" i="8" a="1"/>
  <c r="O2632" i="8" s="1"/>
  <c r="M2632" i="8"/>
  <c r="M2627" i="8"/>
  <c r="O2627" i="8" a="1"/>
  <c r="O2627" i="8" s="1"/>
  <c r="L2383" i="8"/>
  <c r="I2383" i="8" a="1"/>
  <c r="I2383" i="8" s="1"/>
  <c r="K2383" i="8" s="1"/>
  <c r="I2323" i="8" a="1"/>
  <c r="I2323" i="8" s="1"/>
  <c r="K2323" i="8" s="1"/>
  <c r="L2323" i="8"/>
  <c r="I3215" i="8" a="1"/>
  <c r="I3215" i="8" s="1"/>
  <c r="K3215" i="8" s="1"/>
  <c r="L3215" i="8"/>
  <c r="O3187" i="8" a="1"/>
  <c r="O3187" i="8" s="1"/>
  <c r="M3187" i="8"/>
  <c r="L3007" i="8"/>
  <c r="L2971" i="8"/>
  <c r="I2970" i="8" a="1"/>
  <c r="I2970" i="8" s="1"/>
  <c r="K2970" i="8" s="1"/>
  <c r="L2970" i="8"/>
  <c r="M2934" i="8"/>
  <c r="O2934" i="8" a="1"/>
  <c r="O2934" i="8" s="1"/>
  <c r="M2866" i="8"/>
  <c r="O2866" i="8" a="1"/>
  <c r="O2866" i="8" s="1"/>
  <c r="L2836" i="8"/>
  <c r="I2836" i="8" a="1"/>
  <c r="I2836" i="8" s="1"/>
  <c r="K2836" i="8" s="1"/>
  <c r="O2802" i="8" a="1"/>
  <c r="O2802" i="8" s="1"/>
  <c r="M2802" i="8"/>
  <c r="L2745" i="8"/>
  <c r="I2745" i="8" a="1"/>
  <c r="I2745" i="8" s="1"/>
  <c r="K2745" i="8" s="1"/>
  <c r="M2742" i="8"/>
  <c r="O2742" i="8" a="1"/>
  <c r="O2742" i="8" s="1"/>
  <c r="I2722" i="8" a="1"/>
  <c r="I2722" i="8" s="1"/>
  <c r="K2722" i="8" s="1"/>
  <c r="L2722" i="8"/>
  <c r="I2720" i="8" a="1"/>
  <c r="I2720" i="8" s="1"/>
  <c r="K2720" i="8" s="1"/>
  <c r="L2720" i="8"/>
  <c r="L2698" i="8"/>
  <c r="L2682" i="8"/>
  <c r="M2663" i="8"/>
  <c r="L2659" i="8"/>
  <c r="I2659" i="8" a="1"/>
  <c r="I2659" i="8" s="1"/>
  <c r="K2659" i="8" s="1"/>
  <c r="O2629" i="8" a="1"/>
  <c r="O2629" i="8" s="1"/>
  <c r="M2629" i="8"/>
  <c r="L2584" i="8"/>
  <c r="I2584" i="8" a="1"/>
  <c r="I2584" i="8" s="1"/>
  <c r="K2584" i="8" s="1"/>
  <c r="L2579" i="8"/>
  <c r="I2579" i="8" a="1"/>
  <c r="I2579" i="8" s="1"/>
  <c r="K2579" i="8" s="1"/>
  <c r="M2566" i="8"/>
  <c r="O2566" i="8" a="1"/>
  <c r="O2566" i="8" s="1"/>
  <c r="L3552" i="8"/>
  <c r="L3399" i="8"/>
  <c r="L3152" i="8"/>
  <c r="L3097" i="8"/>
  <c r="I3097" i="8" a="1"/>
  <c r="I3097" i="8" s="1"/>
  <c r="K3097" i="8" s="1"/>
  <c r="L3075" i="8"/>
  <c r="I3075" i="8" a="1"/>
  <c r="I3075" i="8" s="1"/>
  <c r="K3075" i="8" s="1"/>
  <c r="O2907" i="8" a="1"/>
  <c r="O2907" i="8" s="1"/>
  <c r="M2907" i="8"/>
  <c r="L2824" i="8"/>
  <c r="I2824" i="8" a="1"/>
  <c r="I2824" i="8" s="1"/>
  <c r="K2824" i="8" s="1"/>
  <c r="M2794" i="8"/>
  <c r="M2783" i="8"/>
  <c r="L2712" i="8"/>
  <c r="I2712" i="8" a="1"/>
  <c r="I2712" i="8" s="1"/>
  <c r="K2712" i="8" s="1"/>
  <c r="L2708" i="8"/>
  <c r="I2708" i="8" a="1"/>
  <c r="I2708" i="8" s="1"/>
  <c r="K2708" i="8" s="1"/>
  <c r="M2704" i="8"/>
  <c r="O2704" i="8" a="1"/>
  <c r="O2704" i="8" s="1"/>
  <c r="M2693" i="8"/>
  <c r="O2693" i="8" a="1"/>
  <c r="O2693" i="8" s="1"/>
  <c r="M2639" i="8"/>
  <c r="O2639" i="8" a="1"/>
  <c r="O2639" i="8" s="1"/>
  <c r="I2573" i="8" a="1"/>
  <c r="I2573" i="8" s="1"/>
  <c r="K2573" i="8" s="1"/>
  <c r="I2512" i="8" a="1"/>
  <c r="I2512" i="8" s="1"/>
  <c r="K2512" i="8" s="1"/>
  <c r="L2512" i="8"/>
  <c r="L2847" i="8"/>
  <c r="I2847" i="8" a="1"/>
  <c r="I2847" i="8" s="1"/>
  <c r="K2847" i="8" s="1"/>
  <c r="L2766" i="8"/>
  <c r="O2736" i="8" a="1"/>
  <c r="O2736" i="8" s="1"/>
  <c r="O2712" i="8" a="1"/>
  <c r="O2712" i="8" s="1"/>
  <c r="I2662" i="8" a="1"/>
  <c r="I2662" i="8" s="1"/>
  <c r="K2662" i="8" s="1"/>
  <c r="L2662" i="8"/>
  <c r="M2638" i="8"/>
  <c r="O2638" i="8" a="1"/>
  <c r="O2638" i="8" s="1"/>
  <c r="M2610" i="8"/>
  <c r="O2610" i="8" a="1"/>
  <c r="O2610" i="8" s="1"/>
  <c r="M2531" i="8"/>
  <c r="O2531" i="8" a="1"/>
  <c r="O2531" i="8" s="1"/>
  <c r="O2524" i="8" a="1"/>
  <c r="O2524" i="8" s="1"/>
  <c r="M2524" i="8"/>
  <c r="M2472" i="8"/>
  <c r="O2472" i="8" a="1"/>
  <c r="O2472" i="8" s="1"/>
  <c r="L2463" i="8"/>
  <c r="I2463" i="8" a="1"/>
  <c r="I2463" i="8" s="1"/>
  <c r="K2463" i="8" s="1"/>
  <c r="M2441" i="8"/>
  <c r="O2441" i="8" a="1"/>
  <c r="O2441" i="8" s="1"/>
  <c r="L2233" i="8"/>
  <c r="I2233" i="8" a="1"/>
  <c r="I2233" i="8" s="1"/>
  <c r="K2233" i="8" s="1"/>
  <c r="L2201" i="8"/>
  <c r="I2201" i="8" a="1"/>
  <c r="I2201" i="8" s="1"/>
  <c r="K2201" i="8" s="1"/>
  <c r="I2199" i="8" a="1"/>
  <c r="I2199" i="8" s="1"/>
  <c r="K2199" i="8" s="1"/>
  <c r="L2199" i="8"/>
  <c r="M2933" i="8"/>
  <c r="O2933" i="8" a="1"/>
  <c r="O2933" i="8" s="1"/>
  <c r="I2899" i="8" a="1"/>
  <c r="I2899" i="8" s="1"/>
  <c r="K2899" i="8" s="1"/>
  <c r="L2873" i="8"/>
  <c r="I2873" i="8" a="1"/>
  <c r="I2873" i="8" s="1"/>
  <c r="K2873" i="8" s="1"/>
  <c r="M2836" i="8"/>
  <c r="O2836" i="8" a="1"/>
  <c r="O2836" i="8" s="1"/>
  <c r="L2810" i="8"/>
  <c r="I2810" i="8" a="1"/>
  <c r="I2810" i="8" s="1"/>
  <c r="K2810" i="8" s="1"/>
  <c r="I2706" i="8" a="1"/>
  <c r="I2706" i="8" s="1"/>
  <c r="K2706" i="8" s="1"/>
  <c r="L2706" i="8"/>
  <c r="L2700" i="8"/>
  <c r="I2700" i="8" a="1"/>
  <c r="I2700" i="8" s="1"/>
  <c r="K2700" i="8" s="1"/>
  <c r="I2634" i="8" a="1"/>
  <c r="I2634" i="8" s="1"/>
  <c r="K2634" i="8" s="1"/>
  <c r="L2634" i="8"/>
  <c r="I2627" i="8" a="1"/>
  <c r="I2627" i="8" s="1"/>
  <c r="K2627" i="8" s="1"/>
  <c r="L2627" i="8"/>
  <c r="M2616" i="8"/>
  <c r="O2616" i="8" a="1"/>
  <c r="O2616" i="8" s="1"/>
  <c r="I2531" i="8" a="1"/>
  <c r="I2531" i="8" s="1"/>
  <c r="K2531" i="8" s="1"/>
  <c r="L2531" i="8"/>
  <c r="O2505" i="8" a="1"/>
  <c r="O2505" i="8" s="1"/>
  <c r="L2444" i="8"/>
  <c r="I2444" i="8" a="1"/>
  <c r="I2444" i="8" s="1"/>
  <c r="K2444" i="8" s="1"/>
  <c r="L2433" i="8"/>
  <c r="I2433" i="8" a="1"/>
  <c r="I2433" i="8" s="1"/>
  <c r="K2433" i="8" s="1"/>
  <c r="M2417" i="8"/>
  <c r="O2417" i="8" a="1"/>
  <c r="O2417" i="8" s="1"/>
  <c r="I2271" i="8" a="1"/>
  <c r="I2271" i="8" s="1"/>
  <c r="K2271" i="8" s="1"/>
  <c r="L2271" i="8"/>
  <c r="M2268" i="8"/>
  <c r="O2268" i="8" a="1"/>
  <c r="O2268" i="8" s="1"/>
  <c r="I2259" i="8" a="1"/>
  <c r="I2259" i="8" s="1"/>
  <c r="K2259" i="8" s="1"/>
  <c r="L2259" i="8"/>
  <c r="M2290" i="8"/>
  <c r="O2290" i="8" a="1"/>
  <c r="O2290" i="8" s="1"/>
  <c r="L2916" i="8"/>
  <c r="L2851" i="8"/>
  <c r="I2851" i="8" a="1"/>
  <c r="I2851" i="8" s="1"/>
  <c r="K2851" i="8" s="1"/>
  <c r="I2805" i="8" a="1"/>
  <c r="I2805" i="8" s="1"/>
  <c r="K2805" i="8" s="1"/>
  <c r="L2805" i="8"/>
  <c r="M2776" i="8"/>
  <c r="O2776" i="8" a="1"/>
  <c r="O2776" i="8" s="1"/>
  <c r="L2702" i="8"/>
  <c r="I2702" i="8" a="1"/>
  <c r="I2702" i="8" s="1"/>
  <c r="K2702" i="8" s="1"/>
  <c r="O2652" i="8" a="1"/>
  <c r="O2652" i="8" s="1"/>
  <c r="M2652" i="8"/>
  <c r="I2614" i="8" a="1"/>
  <c r="I2614" i="8" s="1"/>
  <c r="K2614" i="8" s="1"/>
  <c r="L2614" i="8"/>
  <c r="M2573" i="8"/>
  <c r="O2573" i="8" a="1"/>
  <c r="O2573" i="8" s="1"/>
  <c r="O2535" i="8" a="1"/>
  <c r="O2535" i="8" s="1"/>
  <c r="M2535" i="8"/>
  <c r="L2510" i="8"/>
  <c r="I2510" i="8" a="1"/>
  <c r="I2510" i="8" s="1"/>
  <c r="K2510" i="8" s="1"/>
  <c r="I3000" i="8" a="1"/>
  <c r="I3000" i="8" s="1"/>
  <c r="K3000" i="8" s="1"/>
  <c r="I2934" i="8" a="1"/>
  <c r="I2934" i="8" s="1"/>
  <c r="K2934" i="8" s="1"/>
  <c r="O2904" i="8" a="1"/>
  <c r="O2904" i="8" s="1"/>
  <c r="I2902" i="8" a="1"/>
  <c r="I2902" i="8" s="1"/>
  <c r="K2902" i="8" s="1"/>
  <c r="L2888" i="8"/>
  <c r="I2888" i="8" a="1"/>
  <c r="I2888" i="8" s="1"/>
  <c r="K2888" i="8" s="1"/>
  <c r="O2808" i="8" a="1"/>
  <c r="O2808" i="8" s="1"/>
  <c r="L2804" i="8"/>
  <c r="M2793" i="8"/>
  <c r="O2793" i="8" a="1"/>
  <c r="O2793" i="8" s="1"/>
  <c r="M2769" i="8"/>
  <c r="L2755" i="8"/>
  <c r="I2721" i="8" a="1"/>
  <c r="I2721" i="8" s="1"/>
  <c r="K2721" i="8" s="1"/>
  <c r="L2721" i="8"/>
  <c r="M2698" i="8"/>
  <c r="L2697" i="8"/>
  <c r="I2697" i="8" a="1"/>
  <c r="I2697" i="8" s="1"/>
  <c r="K2697" i="8" s="1"/>
  <c r="I2691" i="8" a="1"/>
  <c r="I2691" i="8" s="1"/>
  <c r="K2691" i="8" s="1"/>
  <c r="O2685" i="8" a="1"/>
  <c r="O2685" i="8" s="1"/>
  <c r="M2685" i="8"/>
  <c r="L2649" i="8"/>
  <c r="I2649" i="8" a="1"/>
  <c r="I2649" i="8" s="1"/>
  <c r="K2649" i="8" s="1"/>
  <c r="M2615" i="8"/>
  <c r="L2543" i="8"/>
  <c r="I2543" i="8" a="1"/>
  <c r="I2543" i="8" s="1"/>
  <c r="K2543" i="8" s="1"/>
  <c r="L2521" i="8"/>
  <c r="I2521" i="8" a="1"/>
  <c r="I2521" i="8" s="1"/>
  <c r="K2521" i="8" s="1"/>
  <c r="L2507" i="8"/>
  <c r="I2507" i="8" a="1"/>
  <c r="I2507" i="8" s="1"/>
  <c r="K2507" i="8" s="1"/>
  <c r="O2500" i="8" a="1"/>
  <c r="O2500" i="8" s="1"/>
  <c r="M2500" i="8"/>
  <c r="L2493" i="8"/>
  <c r="I2493" i="8" a="1"/>
  <c r="I2493" i="8" s="1"/>
  <c r="K2493" i="8" s="1"/>
  <c r="L2467" i="8"/>
  <c r="I2467" i="8" a="1"/>
  <c r="I2467" i="8" s="1"/>
  <c r="K2467" i="8" s="1"/>
  <c r="I2428" i="8" a="1"/>
  <c r="I2428" i="8" s="1"/>
  <c r="K2428" i="8" s="1"/>
  <c r="L2428" i="8"/>
  <c r="L2381" i="8"/>
  <c r="I2381" i="8" a="1"/>
  <c r="I2381" i="8" s="1"/>
  <c r="K2381" i="8" s="1"/>
  <c r="L2958" i="8"/>
  <c r="M2875" i="8"/>
  <c r="I2866" i="8" a="1"/>
  <c r="I2866" i="8" s="1"/>
  <c r="K2866" i="8" s="1"/>
  <c r="L2859" i="8"/>
  <c r="I2859" i="8" a="1"/>
  <c r="I2859" i="8" s="1"/>
  <c r="K2859" i="8" s="1"/>
  <c r="M2758" i="8"/>
  <c r="I2735" i="8" a="1"/>
  <c r="I2735" i="8" s="1"/>
  <c r="K2735" i="8" s="1"/>
  <c r="M2720" i="8"/>
  <c r="L2716" i="8"/>
  <c r="I2660" i="8" a="1"/>
  <c r="I2660" i="8" s="1"/>
  <c r="K2660" i="8" s="1"/>
  <c r="O2655" i="8" a="1"/>
  <c r="O2655" i="8" s="1"/>
  <c r="L2623" i="8"/>
  <c r="O2601" i="8" a="1"/>
  <c r="O2601" i="8" s="1"/>
  <c r="M2601" i="8"/>
  <c r="M2593" i="8"/>
  <c r="O2593" i="8" a="1"/>
  <c r="O2593" i="8" s="1"/>
  <c r="O2328" i="8" a="1"/>
  <c r="O2328" i="8" s="1"/>
  <c r="M2328" i="8"/>
  <c r="L2289" i="8"/>
  <c r="I2289" i="8" a="1"/>
  <c r="I2289" i="8" s="1"/>
  <c r="K2289" i="8" s="1"/>
  <c r="I2877" i="8" a="1"/>
  <c r="I2877" i="8" s="1"/>
  <c r="K2877" i="8" s="1"/>
  <c r="I2822" i="8" a="1"/>
  <c r="I2822" i="8" s="1"/>
  <c r="K2822" i="8" s="1"/>
  <c r="L2767" i="8"/>
  <c r="I2767" i="8" a="1"/>
  <c r="I2767" i="8" s="1"/>
  <c r="K2767" i="8" s="1"/>
  <c r="L2749" i="8"/>
  <c r="I2731" i="8" a="1"/>
  <c r="I2731" i="8" s="1"/>
  <c r="K2731" i="8" s="1"/>
  <c r="M2634" i="8"/>
  <c r="O2621" i="8" a="1"/>
  <c r="O2621" i="8" s="1"/>
  <c r="I2615" i="8" a="1"/>
  <c r="I2615" i="8" s="1"/>
  <c r="K2615" i="8" s="1"/>
  <c r="L2615" i="8"/>
  <c r="M2596" i="8"/>
  <c r="O2596" i="8" a="1"/>
  <c r="O2596" i="8" s="1"/>
  <c r="O2590" i="8" a="1"/>
  <c r="O2590" i="8" s="1"/>
  <c r="M2590" i="8"/>
  <c r="M2412" i="8"/>
  <c r="O2412" i="8" a="1"/>
  <c r="O2412" i="8" s="1"/>
  <c r="O2344" i="8" a="1"/>
  <c r="O2344" i="8" s="1"/>
  <c r="M2344" i="8"/>
  <c r="M2291" i="8"/>
  <c r="O2291" i="8" a="1"/>
  <c r="O2291" i="8" s="1"/>
  <c r="M2612" i="8"/>
  <c r="O2605" i="8" a="1"/>
  <c r="O2605" i="8" s="1"/>
  <c r="O2567" i="8" a="1"/>
  <c r="O2567" i="8" s="1"/>
  <c r="L2548" i="8"/>
  <c r="M2533" i="8"/>
  <c r="O2530" i="8" a="1"/>
  <c r="O2530" i="8" s="1"/>
  <c r="M2511" i="8"/>
  <c r="M2501" i="8"/>
  <c r="L2500" i="8"/>
  <c r="I2500" i="8" a="1"/>
  <c r="I2500" i="8" s="1"/>
  <c r="K2500" i="8" s="1"/>
  <c r="L2494" i="8"/>
  <c r="O2450" i="8" a="1"/>
  <c r="O2450" i="8" s="1"/>
  <c r="M2446" i="8"/>
  <c r="O2430" i="8" a="1"/>
  <c r="O2430" i="8" s="1"/>
  <c r="I2423" i="8" a="1"/>
  <c r="I2423" i="8" s="1"/>
  <c r="K2423" i="8" s="1"/>
  <c r="I2372" i="8" a="1"/>
  <c r="I2372" i="8" s="1"/>
  <c r="K2372" i="8" s="1"/>
  <c r="L2346" i="8"/>
  <c r="I2346" i="8" a="1"/>
  <c r="I2346" i="8" s="1"/>
  <c r="K2346" i="8" s="1"/>
  <c r="L2331" i="8"/>
  <c r="I2331" i="8" a="1"/>
  <c r="I2331" i="8" s="1"/>
  <c r="K2331" i="8" s="1"/>
  <c r="L2301" i="8"/>
  <c r="I2301" i="8" a="1"/>
  <c r="I2301" i="8" s="1"/>
  <c r="K2301" i="8" s="1"/>
  <c r="O2273" i="8" a="1"/>
  <c r="O2273" i="8" s="1"/>
  <c r="M2273" i="8"/>
  <c r="M2203" i="8"/>
  <c r="O2203" i="8" a="1"/>
  <c r="O2203" i="8" s="1"/>
  <c r="L2188" i="8"/>
  <c r="I2188" i="8" a="1"/>
  <c r="I2188" i="8" s="1"/>
  <c r="K2188" i="8" s="1"/>
  <c r="L2141" i="8"/>
  <c r="I2141" i="8" a="1"/>
  <c r="I2141" i="8" s="1"/>
  <c r="K2141" i="8" s="1"/>
  <c r="O1908" i="8" a="1"/>
  <c r="O1908" i="8" s="1"/>
  <c r="M1908" i="8"/>
  <c r="I2601" i="8" a="1"/>
  <c r="I2601" i="8" s="1"/>
  <c r="K2601" i="8" s="1"/>
  <c r="O2540" i="8" a="1"/>
  <c r="O2540" i="8" s="1"/>
  <c r="M2518" i="8"/>
  <c r="O2518" i="8" a="1"/>
  <c r="O2518" i="8" s="1"/>
  <c r="O2516" i="8" a="1"/>
  <c r="O2516" i="8" s="1"/>
  <c r="L2473" i="8"/>
  <c r="O2425" i="8" a="1"/>
  <c r="O2425" i="8" s="1"/>
  <c r="M2425" i="8"/>
  <c r="O2423" i="8" a="1"/>
  <c r="O2423" i="8" s="1"/>
  <c r="M2423" i="8"/>
  <c r="O2283" i="8" a="1"/>
  <c r="O2283" i="8" s="1"/>
  <c r="M2283" i="8"/>
  <c r="L2268" i="8"/>
  <c r="I2268" i="8" a="1"/>
  <c r="I2268" i="8" s="1"/>
  <c r="K2268" i="8" s="1"/>
  <c r="M2248" i="8"/>
  <c r="O2248" i="8" a="1"/>
  <c r="O2248" i="8" s="1"/>
  <c r="M2235" i="8"/>
  <c r="O2235" i="8" a="1"/>
  <c r="O2235" i="8" s="1"/>
  <c r="L2191" i="8"/>
  <c r="I2191" i="8" a="1"/>
  <c r="I2191" i="8" s="1"/>
  <c r="K2191" i="8" s="1"/>
  <c r="M2183" i="8"/>
  <c r="O2183" i="8" a="1"/>
  <c r="O2183" i="8" s="1"/>
  <c r="I2151" i="8" a="1"/>
  <c r="I2151" i="8" s="1"/>
  <c r="K2151" i="8" s="1"/>
  <c r="L2151" i="8"/>
  <c r="M2787" i="8"/>
  <c r="M2630" i="8"/>
  <c r="I2602" i="8" a="1"/>
  <c r="I2602" i="8" s="1"/>
  <c r="K2602" i="8" s="1"/>
  <c r="O2584" i="8" a="1"/>
  <c r="O2584" i="8" s="1"/>
  <c r="I2583" i="8" a="1"/>
  <c r="I2583" i="8" s="1"/>
  <c r="K2583" i="8" s="1"/>
  <c r="M2579" i="8"/>
  <c r="I2576" i="8" a="1"/>
  <c r="I2576" i="8" s="1"/>
  <c r="K2576" i="8" s="1"/>
  <c r="O2560" i="8" a="1"/>
  <c r="O2560" i="8" s="1"/>
  <c r="O2536" i="8" a="1"/>
  <c r="O2536" i="8" s="1"/>
  <c r="I2533" i="8" a="1"/>
  <c r="I2533" i="8" s="1"/>
  <c r="K2533" i="8" s="1"/>
  <c r="I2529" i="8" a="1"/>
  <c r="I2529" i="8" s="1"/>
  <c r="K2529" i="8" s="1"/>
  <c r="I2511" i="8" a="1"/>
  <c r="I2511" i="8" s="1"/>
  <c r="K2511" i="8" s="1"/>
  <c r="M2497" i="8"/>
  <c r="M2480" i="8"/>
  <c r="L2475" i="8"/>
  <c r="L2466" i="8"/>
  <c r="I2466" i="8" a="1"/>
  <c r="I2466" i="8" s="1"/>
  <c r="K2466" i="8" s="1"/>
  <c r="M2456" i="8"/>
  <c r="M2442" i="8"/>
  <c r="I2378" i="8" a="1"/>
  <c r="I2378" i="8" s="1"/>
  <c r="K2378" i="8" s="1"/>
  <c r="M2300" i="8"/>
  <c r="O2261" i="8" a="1"/>
  <c r="O2261" i="8" s="1"/>
  <c r="M2261" i="8"/>
  <c r="L2232" i="8"/>
  <c r="I2232" i="8" a="1"/>
  <c r="I2232" i="8" s="1"/>
  <c r="K2232" i="8" s="1"/>
  <c r="L2158" i="8"/>
  <c r="I2158" i="8" a="1"/>
  <c r="I2158" i="8" s="1"/>
  <c r="K2158" i="8" s="1"/>
  <c r="I2405" i="8" a="1"/>
  <c r="I2405" i="8" s="1"/>
  <c r="K2405" i="8" s="1"/>
  <c r="L2386" i="8"/>
  <c r="I2386" i="8" a="1"/>
  <c r="I2386" i="8" s="1"/>
  <c r="K2386" i="8" s="1"/>
  <c r="L2382" i="8"/>
  <c r="I2382" i="8" a="1"/>
  <c r="I2382" i="8" s="1"/>
  <c r="K2382" i="8" s="1"/>
  <c r="I2374" i="8" a="1"/>
  <c r="I2374" i="8" s="1"/>
  <c r="K2374" i="8" s="1"/>
  <c r="L2374" i="8"/>
  <c r="L2360" i="8"/>
  <c r="I2360" i="8" a="1"/>
  <c r="I2360" i="8" s="1"/>
  <c r="K2360" i="8" s="1"/>
  <c r="M2332" i="8"/>
  <c r="O2332" i="8" a="1"/>
  <c r="O2332" i="8" s="1"/>
  <c r="L2312" i="8"/>
  <c r="I2312" i="8" a="1"/>
  <c r="I2312" i="8" s="1"/>
  <c r="K2312" i="8" s="1"/>
  <c r="O2295" i="8" a="1"/>
  <c r="O2295" i="8" s="1"/>
  <c r="M2295" i="8"/>
  <c r="M2267" i="8"/>
  <c r="O2267" i="8" a="1"/>
  <c r="O2267" i="8" s="1"/>
  <c r="I2265" i="8" a="1"/>
  <c r="I2265" i="8" s="1"/>
  <c r="K2265" i="8" s="1"/>
  <c r="L2265" i="8"/>
  <c r="I2248" i="8" a="1"/>
  <c r="I2248" i="8" s="1"/>
  <c r="K2248" i="8" s="1"/>
  <c r="L2248" i="8"/>
  <c r="M2193" i="8"/>
  <c r="O2193" i="8" a="1"/>
  <c r="O2193" i="8" s="1"/>
  <c r="H18" i="7"/>
  <c r="I2427" i="8" a="1"/>
  <c r="I2427" i="8" s="1"/>
  <c r="K2427" i="8" s="1"/>
  <c r="L2427" i="8"/>
  <c r="O2373" i="8" a="1"/>
  <c r="O2373" i="8" s="1"/>
  <c r="M2368" i="8"/>
  <c r="O2368" i="8" a="1"/>
  <c r="O2368" i="8" s="1"/>
  <c r="I2345" i="8" a="1"/>
  <c r="I2345" i="8" s="1"/>
  <c r="K2345" i="8" s="1"/>
  <c r="I2322" i="8" a="1"/>
  <c r="I2322" i="8" s="1"/>
  <c r="K2322" i="8" s="1"/>
  <c r="L2322" i="8"/>
  <c r="I2317" i="8" a="1"/>
  <c r="I2317" i="8" s="1"/>
  <c r="K2317" i="8" s="1"/>
  <c r="L2317" i="8"/>
  <c r="M2308" i="8"/>
  <c r="O2308" i="8" a="1"/>
  <c r="O2308" i="8" s="1"/>
  <c r="I2302" i="8" a="1"/>
  <c r="I2302" i="8" s="1"/>
  <c r="K2302" i="8" s="1"/>
  <c r="O2285" i="8" a="1"/>
  <c r="O2285" i="8" s="1"/>
  <c r="M2285" i="8"/>
  <c r="L2267" i="8"/>
  <c r="I2267" i="8" a="1"/>
  <c r="I2267" i="8" s="1"/>
  <c r="K2267" i="8" s="1"/>
  <c r="O2240" i="8" a="1"/>
  <c r="O2240" i="8" s="1"/>
  <c r="M2240" i="8"/>
  <c r="I2227" i="8" a="1"/>
  <c r="I2227" i="8" s="1"/>
  <c r="K2227" i="8" s="1"/>
  <c r="L2227" i="8"/>
  <c r="I2193" i="8" a="1"/>
  <c r="I2193" i="8" s="1"/>
  <c r="K2193" i="8" s="1"/>
  <c r="L2193" i="8"/>
  <c r="M2172" i="8"/>
  <c r="O2172" i="8" a="1"/>
  <c r="O2172" i="8" s="1"/>
  <c r="O2475" i="8" a="1"/>
  <c r="O2475" i="8" s="1"/>
  <c r="M2475" i="8"/>
  <c r="L2430" i="8"/>
  <c r="I2430" i="8" a="1"/>
  <c r="I2430" i="8" s="1"/>
  <c r="K2430" i="8" s="1"/>
  <c r="M2362" i="8"/>
  <c r="O2362" i="8" a="1"/>
  <c r="O2362" i="8" s="1"/>
  <c r="O2292" i="8" a="1"/>
  <c r="O2292" i="8" s="1"/>
  <c r="L2276" i="8"/>
  <c r="M2260" i="8"/>
  <c r="O2260" i="8" a="1"/>
  <c r="O2260" i="8" s="1"/>
  <c r="M2247" i="8"/>
  <c r="O2247" i="8" a="1"/>
  <c r="O2247" i="8" s="1"/>
  <c r="I2244" i="8" a="1"/>
  <c r="I2244" i="8" s="1"/>
  <c r="K2244" i="8" s="1"/>
  <c r="L2244" i="8"/>
  <c r="M2202" i="8"/>
  <c r="O2202" i="8" a="1"/>
  <c r="O2202" i="8" s="1"/>
  <c r="I2160" i="8" a="1"/>
  <c r="I2160" i="8" s="1"/>
  <c r="K2160" i="8" s="1"/>
  <c r="L2160" i="8"/>
  <c r="I2150" i="8" a="1"/>
  <c r="I2150" i="8" s="1"/>
  <c r="K2150" i="8" s="1"/>
  <c r="L2150" i="8"/>
  <c r="M2056" i="8"/>
  <c r="O2056" i="8" a="1"/>
  <c r="O2056" i="8" s="1"/>
  <c r="L2449" i="8"/>
  <c r="O2447" i="8" a="1"/>
  <c r="O2447" i="8" s="1"/>
  <c r="M2447" i="8"/>
  <c r="O2424" i="8" a="1"/>
  <c r="O2424" i="8" s="1"/>
  <c r="M2424" i="8"/>
  <c r="L2415" i="8"/>
  <c r="I2415" i="8" a="1"/>
  <c r="I2415" i="8" s="1"/>
  <c r="K2415" i="8" s="1"/>
  <c r="O2381" i="8" a="1"/>
  <c r="O2381" i="8" s="1"/>
  <c r="M2381" i="8"/>
  <c r="M2348" i="8"/>
  <c r="M2269" i="8"/>
  <c r="O2269" i="8" a="1"/>
  <c r="O2269" i="8" s="1"/>
  <c r="I2260" i="8" a="1"/>
  <c r="I2260" i="8" s="1"/>
  <c r="K2260" i="8" s="1"/>
  <c r="L2260" i="8"/>
  <c r="L2247" i="8"/>
  <c r="I2247" i="8" a="1"/>
  <c r="I2247" i="8" s="1"/>
  <c r="K2247" i="8" s="1"/>
  <c r="M2234" i="8"/>
  <c r="O2234" i="8" a="1"/>
  <c r="O2234" i="8" s="1"/>
  <c r="M2192" i="8"/>
  <c r="O2192" i="8" a="1"/>
  <c r="O2192" i="8" s="1"/>
  <c r="L2406" i="8"/>
  <c r="O2361" i="8" a="1"/>
  <c r="O2361" i="8" s="1"/>
  <c r="O2359" i="8" a="1"/>
  <c r="O2359" i="8" s="1"/>
  <c r="M2359" i="8"/>
  <c r="L2348" i="8"/>
  <c r="O2311" i="8" a="1"/>
  <c r="O2311" i="8" s="1"/>
  <c r="M2311" i="8"/>
  <c r="L2309" i="8"/>
  <c r="L2305" i="8"/>
  <c r="I2305" i="8" a="1"/>
  <c r="I2305" i="8" s="1"/>
  <c r="K2305" i="8" s="1"/>
  <c r="O2294" i="8" a="1"/>
  <c r="O2294" i="8" s="1"/>
  <c r="M2294" i="8"/>
  <c r="I2282" i="8" a="1"/>
  <c r="I2282" i="8" s="1"/>
  <c r="K2282" i="8" s="1"/>
  <c r="L2282" i="8"/>
  <c r="I2278" i="8" a="1"/>
  <c r="I2278" i="8" s="1"/>
  <c r="K2278" i="8" s="1"/>
  <c r="M2256" i="8"/>
  <c r="O2256" i="8" a="1"/>
  <c r="O2256" i="8" s="1"/>
  <c r="L2234" i="8"/>
  <c r="I2234" i="8" a="1"/>
  <c r="I2234" i="8" s="1"/>
  <c r="K2234" i="8" s="1"/>
  <c r="L2202" i="8"/>
  <c r="I2202" i="8" a="1"/>
  <c r="I2202" i="8" s="1"/>
  <c r="K2202" i="8" s="1"/>
  <c r="L2192" i="8"/>
  <c r="I2192" i="8" a="1"/>
  <c r="I2192" i="8" s="1"/>
  <c r="K2192" i="8" s="1"/>
  <c r="M2164" i="8"/>
  <c r="O2164" i="8" a="1"/>
  <c r="O2164" i="8" s="1"/>
  <c r="I2740" i="8" a="1"/>
  <c r="I2740" i="8" s="1"/>
  <c r="K2740" i="8" s="1"/>
  <c r="O2654" i="8" a="1"/>
  <c r="O2654" i="8" s="1"/>
  <c r="M2564" i="8"/>
  <c r="O2464" i="8" a="1"/>
  <c r="O2464" i="8" s="1"/>
  <c r="O2460" i="8" a="1"/>
  <c r="O2460" i="8" s="1"/>
  <c r="I2455" i="8" a="1"/>
  <c r="I2455" i="8" s="1"/>
  <c r="K2455" i="8" s="1"/>
  <c r="L2439" i="8"/>
  <c r="S18" i="7" s="1"/>
  <c r="L2435" i="8"/>
  <c r="L2422" i="8"/>
  <c r="I2422" i="8" a="1"/>
  <c r="I2422" i="8" s="1"/>
  <c r="K2422" i="8" s="1"/>
  <c r="I2392" i="8" a="1"/>
  <c r="I2392" i="8" s="1"/>
  <c r="K2392" i="8" s="1"/>
  <c r="L2392" i="8"/>
  <c r="L2371" i="8"/>
  <c r="I2371" i="8" a="1"/>
  <c r="I2371" i="8" s="1"/>
  <c r="K2371" i="8" s="1"/>
  <c r="M2351" i="8"/>
  <c r="O2351" i="8" a="1"/>
  <c r="O2351" i="8" s="1"/>
  <c r="I2339" i="8" a="1"/>
  <c r="I2339" i="8" s="1"/>
  <c r="K2339" i="8" s="1"/>
  <c r="L2339" i="8"/>
  <c r="I2326" i="8" a="1"/>
  <c r="I2326" i="8" s="1"/>
  <c r="K2326" i="8" s="1"/>
  <c r="L2326" i="8"/>
  <c r="O2321" i="8" a="1"/>
  <c r="O2321" i="8" s="1"/>
  <c r="M2321" i="8"/>
  <c r="I2294" i="8" a="1"/>
  <c r="I2294" i="8" s="1"/>
  <c r="K2294" i="8" s="1"/>
  <c r="L2294" i="8"/>
  <c r="L2290" i="8"/>
  <c r="M2249" i="8"/>
  <c r="O2249" i="8" a="1"/>
  <c r="O2249" i="8" s="1"/>
  <c r="O2131" i="8" a="1"/>
  <c r="O2131" i="8" s="1"/>
  <c r="M2131" i="8"/>
  <c r="I2107" i="8" a="1"/>
  <c r="I2107" i="8" s="1"/>
  <c r="K2107" i="8" s="1"/>
  <c r="L2107" i="8"/>
  <c r="L2552" i="8"/>
  <c r="I2532" i="8" a="1"/>
  <c r="I2532" i="8" s="1"/>
  <c r="K2532" i="8" s="1"/>
  <c r="I2526" i="8" a="1"/>
  <c r="I2526" i="8" s="1"/>
  <c r="K2526" i="8" s="1"/>
  <c r="M2513" i="8"/>
  <c r="L2502" i="8"/>
  <c r="I2502" i="8" a="1"/>
  <c r="I2502" i="8" s="1"/>
  <c r="K2502" i="8" s="1"/>
  <c r="I2488" i="8" a="1"/>
  <c r="I2488" i="8" s="1"/>
  <c r="K2488" i="8" s="1"/>
  <c r="I2481" i="8" a="1"/>
  <c r="I2481" i="8" s="1"/>
  <c r="K2481" i="8" s="1"/>
  <c r="O2479" i="8" a="1"/>
  <c r="O2479" i="8" s="1"/>
  <c r="I2470" i="8" a="1"/>
  <c r="I2470" i="8" s="1"/>
  <c r="K2470" i="8" s="1"/>
  <c r="M2458" i="8"/>
  <c r="L2367" i="8"/>
  <c r="I2367" i="8" a="1"/>
  <c r="I2367" i="8" s="1"/>
  <c r="K2367" i="8" s="1"/>
  <c r="L2266" i="8"/>
  <c r="I2266" i="8" a="1"/>
  <c r="I2266" i="8" s="1"/>
  <c r="K2266" i="8" s="1"/>
  <c r="I2254" i="8" a="1"/>
  <c r="I2254" i="8" s="1"/>
  <c r="K2254" i="8" s="1"/>
  <c r="L2254" i="8"/>
  <c r="O2251" i="8" a="1"/>
  <c r="O2251" i="8" s="1"/>
  <c r="M2251" i="8"/>
  <c r="M2237" i="8"/>
  <c r="O2237" i="8" a="1"/>
  <c r="O2237" i="8" s="1"/>
  <c r="M2201" i="8"/>
  <c r="O2201" i="8" a="1"/>
  <c r="O2201" i="8" s="1"/>
  <c r="M2166" i="8"/>
  <c r="O2166" i="8" a="1"/>
  <c r="O2166" i="8" s="1"/>
  <c r="O2232" i="8" a="1"/>
  <c r="O2232" i="8" s="1"/>
  <c r="O2212" i="8" a="1"/>
  <c r="O2212" i="8" s="1"/>
  <c r="I2194" i="8" a="1"/>
  <c r="I2194" i="8" s="1"/>
  <c r="K2194" i="8" s="1"/>
  <c r="L2194" i="8"/>
  <c r="L2183" i="8"/>
  <c r="I2183" i="8" a="1"/>
  <c r="I2183" i="8" s="1"/>
  <c r="K2183" i="8" s="1"/>
  <c r="L2172" i="8"/>
  <c r="I2172" i="8" a="1"/>
  <c r="I2172" i="8" s="1"/>
  <c r="K2172" i="8" s="1"/>
  <c r="I2095" i="8" a="1"/>
  <c r="I2095" i="8" s="1"/>
  <c r="K2095" i="8" s="1"/>
  <c r="L2095" i="8"/>
  <c r="O2032" i="8" a="1"/>
  <c r="O2032" i="8" s="1"/>
  <c r="M2032" i="8"/>
  <c r="I2015" i="8" a="1"/>
  <c r="I2015" i="8" s="1"/>
  <c r="K2015" i="8" s="1"/>
  <c r="L2015" i="8"/>
  <c r="I1968" i="8" a="1"/>
  <c r="I1968" i="8" s="1"/>
  <c r="K1968" i="8" s="1"/>
  <c r="L1968" i="8"/>
  <c r="I1956" i="8" a="1"/>
  <c r="I1956" i="8" s="1"/>
  <c r="K1956" i="8" s="1"/>
  <c r="L1956" i="8"/>
  <c r="M1902" i="8"/>
  <c r="O1902" i="8" a="1"/>
  <c r="O1902" i="8" s="1"/>
  <c r="I2395" i="8" a="1"/>
  <c r="I2395" i="8" s="1"/>
  <c r="K2395" i="8" s="1"/>
  <c r="L2395" i="8"/>
  <c r="L2349" i="8"/>
  <c r="I2349" i="8" a="1"/>
  <c r="I2349" i="8" s="1"/>
  <c r="K2349" i="8" s="1"/>
  <c r="O2339" i="8" a="1"/>
  <c r="O2339" i="8" s="1"/>
  <c r="M2339" i="8"/>
  <c r="L2261" i="8"/>
  <c r="I2211" i="8" a="1"/>
  <c r="I2211" i="8" s="1"/>
  <c r="K2211" i="8" s="1"/>
  <c r="M2197" i="8"/>
  <c r="O2023" i="8" a="1"/>
  <c r="O2023" i="8" s="1"/>
  <c r="M2023" i="8"/>
  <c r="M2003" i="8"/>
  <c r="O2003" i="8" a="1"/>
  <c r="O2003" i="8" s="1"/>
  <c r="O1998" i="8" a="1"/>
  <c r="O1998" i="8" s="1"/>
  <c r="M1998" i="8"/>
  <c r="M1948" i="8"/>
  <c r="O1948" i="8" a="1"/>
  <c r="O1948" i="8" s="1"/>
  <c r="L2221" i="8"/>
  <c r="O2186" i="8" a="1"/>
  <c r="O2186" i="8" s="1"/>
  <c r="M2161" i="8"/>
  <c r="O2161" i="8" a="1"/>
  <c r="O2161" i="8" s="1"/>
  <c r="M2155" i="8"/>
  <c r="O2155" i="8" a="1"/>
  <c r="O2155" i="8" s="1"/>
  <c r="I2106" i="8" a="1"/>
  <c r="I2106" i="8" s="1"/>
  <c r="K2106" i="8" s="1"/>
  <c r="L2106" i="8"/>
  <c r="L2073" i="8"/>
  <c r="I2073" i="8" a="1"/>
  <c r="I2073" i="8" s="1"/>
  <c r="K2073" i="8" s="1"/>
  <c r="I2012" i="8" a="1"/>
  <c r="I2012" i="8" s="1"/>
  <c r="K2012" i="8" s="1"/>
  <c r="L2012" i="8"/>
  <c r="O1910" i="8" a="1"/>
  <c r="O1910" i="8" s="1"/>
  <c r="M1910" i="8"/>
  <c r="O1899" i="8" a="1"/>
  <c r="O1899" i="8" s="1"/>
  <c r="M1899" i="8"/>
  <c r="M2253" i="8"/>
  <c r="O2253" i="8" a="1"/>
  <c r="O2253" i="8" s="1"/>
  <c r="O2223" i="8" a="1"/>
  <c r="O2223" i="8" s="1"/>
  <c r="I2212" i="8" a="1"/>
  <c r="I2212" i="8" s="1"/>
  <c r="K2212" i="8" s="1"/>
  <c r="I2184" i="8" a="1"/>
  <c r="I2184" i="8" s="1"/>
  <c r="K2184" i="8" s="1"/>
  <c r="L2162" i="8"/>
  <c r="M2123" i="8"/>
  <c r="O2123" i="8" a="1"/>
  <c r="O2123" i="8" s="1"/>
  <c r="O2070" i="8" a="1"/>
  <c r="O2070" i="8" s="1"/>
  <c r="M2070" i="8"/>
  <c r="O2064" i="8" a="1"/>
  <c r="O2064" i="8" s="1"/>
  <c r="M2064" i="8"/>
  <c r="M2038" i="8"/>
  <c r="O2038" i="8" a="1"/>
  <c r="O2038" i="8" s="1"/>
  <c r="L1955" i="8"/>
  <c r="I1955" i="8" a="1"/>
  <c r="I1955" i="8" s="1"/>
  <c r="K1955" i="8" s="1"/>
  <c r="L2200" i="8"/>
  <c r="I2200" i="8" a="1"/>
  <c r="I2200" i="8" s="1"/>
  <c r="K2200" i="8" s="1"/>
  <c r="I2190" i="8" a="1"/>
  <c r="I2190" i="8" s="1"/>
  <c r="K2190" i="8" s="1"/>
  <c r="L2177" i="8"/>
  <c r="I2177" i="8" a="1"/>
  <c r="I2177" i="8" s="1"/>
  <c r="K2177" i="8" s="1"/>
  <c r="L2165" i="8"/>
  <c r="I2165" i="8" a="1"/>
  <c r="I2165" i="8" s="1"/>
  <c r="K2165" i="8" s="1"/>
  <c r="I2147" i="8" a="1"/>
  <c r="I2147" i="8" s="1"/>
  <c r="K2147" i="8" s="1"/>
  <c r="O2135" i="8" a="1"/>
  <c r="O2135" i="8" s="1"/>
  <c r="M2135" i="8"/>
  <c r="O2114" i="8" a="1"/>
  <c r="O2114" i="8" s="1"/>
  <c r="M2114" i="8"/>
  <c r="L2070" i="8"/>
  <c r="I2070" i="8" a="1"/>
  <c r="I2070" i="8" s="1"/>
  <c r="K2070" i="8" s="1"/>
  <c r="M2031" i="8"/>
  <c r="O2031" i="8" a="1"/>
  <c r="O2031" i="8" s="1"/>
  <c r="M1960" i="8"/>
  <c r="O1960" i="8" a="1"/>
  <c r="O1960" i="8" s="1"/>
  <c r="O1784" i="8" a="1"/>
  <c r="O1784" i="8" s="1"/>
  <c r="M1784" i="8"/>
  <c r="M2314" i="8"/>
  <c r="O2314" i="8" a="1"/>
  <c r="O2314" i="8" s="1"/>
  <c r="I2283" i="8" a="1"/>
  <c r="I2283" i="8" s="1"/>
  <c r="K2283" i="8" s="1"/>
  <c r="L2283" i="8"/>
  <c r="O2258" i="8" a="1"/>
  <c r="O2258" i="8" s="1"/>
  <c r="O2233" i="8" a="1"/>
  <c r="O2233" i="8" s="1"/>
  <c r="L2226" i="8"/>
  <c r="L2214" i="8"/>
  <c r="M2210" i="8"/>
  <c r="L2062" i="8"/>
  <c r="I2062" i="8" a="1"/>
  <c r="I2062" i="8" s="1"/>
  <c r="K2062" i="8" s="1"/>
  <c r="I1962" i="8" a="1"/>
  <c r="I1962" i="8" s="1"/>
  <c r="K1962" i="8" s="1"/>
  <c r="L1962" i="8"/>
  <c r="L1830" i="8"/>
  <c r="I1830" i="8" a="1"/>
  <c r="I1830" i="8" s="1"/>
  <c r="K1830" i="8" s="1"/>
  <c r="O2178" i="8" a="1"/>
  <c r="O2178" i="8" s="1"/>
  <c r="M2178" i="8"/>
  <c r="L2159" i="8"/>
  <c r="I2159" i="8" a="1"/>
  <c r="I2159" i="8" s="1"/>
  <c r="K2159" i="8" s="1"/>
  <c r="L2128" i="8"/>
  <c r="I2128" i="8" a="1"/>
  <c r="I2128" i="8" s="1"/>
  <c r="K2128" i="8" s="1"/>
  <c r="M2122" i="8"/>
  <c r="O2122" i="8" a="1"/>
  <c r="O2122" i="8" s="1"/>
  <c r="M2119" i="8"/>
  <c r="O2119" i="8" a="1"/>
  <c r="O2119" i="8" s="1"/>
  <c r="L2052" i="8"/>
  <c r="I2052" i="8" a="1"/>
  <c r="I2052" i="8" s="1"/>
  <c r="K2052" i="8" s="1"/>
  <c r="M1984" i="8"/>
  <c r="O1984" i="8" a="1"/>
  <c r="O1984" i="8" s="1"/>
  <c r="M1977" i="8"/>
  <c r="O1977" i="8" a="1"/>
  <c r="O1977" i="8" s="1"/>
  <c r="O1938" i="8" a="1"/>
  <c r="O1938" i="8" s="1"/>
  <c r="M1938" i="8"/>
  <c r="I2272" i="8" a="1"/>
  <c r="I2272" i="8" s="1"/>
  <c r="K2272" i="8" s="1"/>
  <c r="L2272" i="8"/>
  <c r="L2258" i="8"/>
  <c r="O2255" i="8" a="1"/>
  <c r="O2255" i="8" s="1"/>
  <c r="L2245" i="8"/>
  <c r="I2239" i="8" a="1"/>
  <c r="I2239" i="8" s="1"/>
  <c r="K2239" i="8" s="1"/>
  <c r="L2239" i="8"/>
  <c r="O2231" i="8" a="1"/>
  <c r="O2231" i="8" s="1"/>
  <c r="O2219" i="8" a="1"/>
  <c r="O2219" i="8" s="1"/>
  <c r="M2219" i="8"/>
  <c r="M2213" i="8"/>
  <c r="O2213" i="8" a="1"/>
  <c r="O2213" i="8" s="1"/>
  <c r="O2179" i="8" a="1"/>
  <c r="O2179" i="8" s="1"/>
  <c r="L2119" i="8"/>
  <c r="I2119" i="8" a="1"/>
  <c r="I2119" i="8" s="1"/>
  <c r="K2119" i="8" s="1"/>
  <c r="M2042" i="8"/>
  <c r="O2042" i="8" a="1"/>
  <c r="O2042" i="8" s="1"/>
  <c r="O2037" i="8" a="1"/>
  <c r="O2037" i="8" s="1"/>
  <c r="M2037" i="8"/>
  <c r="O1986" i="8" a="1"/>
  <c r="O1986" i="8" s="1"/>
  <c r="M1986" i="8"/>
  <c r="M2236" i="8"/>
  <c r="O2236" i="8" a="1"/>
  <c r="O2236" i="8" s="1"/>
  <c r="M2191" i="8"/>
  <c r="O2191" i="8" a="1"/>
  <c r="O2191" i="8" s="1"/>
  <c r="O2168" i="8" a="1"/>
  <c r="O2168" i="8" s="1"/>
  <c r="M2168" i="8"/>
  <c r="I2116" i="8" a="1"/>
  <c r="I2116" i="8" s="1"/>
  <c r="K2116" i="8" s="1"/>
  <c r="L2116" i="8"/>
  <c r="L2037" i="8"/>
  <c r="I2037" i="8" a="1"/>
  <c r="I2037" i="8" s="1"/>
  <c r="K2037" i="8" s="1"/>
  <c r="M2004" i="8"/>
  <c r="O2004" i="8" a="1"/>
  <c r="O2004" i="8" s="1"/>
  <c r="L1940" i="8"/>
  <c r="I1940" i="8" a="1"/>
  <c r="I1940" i="8" s="1"/>
  <c r="K1940" i="8" s="1"/>
  <c r="I2495" i="8" a="1"/>
  <c r="I2495" i="8" s="1"/>
  <c r="K2495" i="8" s="1"/>
  <c r="L2397" i="8"/>
  <c r="I2397" i="8" a="1"/>
  <c r="I2397" i="8" s="1"/>
  <c r="K2397" i="8" s="1"/>
  <c r="I2393" i="8" a="1"/>
  <c r="I2393" i="8" s="1"/>
  <c r="K2393" i="8" s="1"/>
  <c r="O2246" i="8" a="1"/>
  <c r="O2246" i="8" s="1"/>
  <c r="O2225" i="8" a="1"/>
  <c r="O2225" i="8" s="1"/>
  <c r="M2097" i="8"/>
  <c r="L2074" i="8"/>
  <c r="I2074" i="8" a="1"/>
  <c r="I2074" i="8" s="1"/>
  <c r="K2074" i="8" s="1"/>
  <c r="L2063" i="8"/>
  <c r="I2063" i="8" a="1"/>
  <c r="I2063" i="8" s="1"/>
  <c r="K2063" i="8" s="1"/>
  <c r="L2059" i="8"/>
  <c r="I2059" i="8" a="1"/>
  <c r="I2059" i="8" s="1"/>
  <c r="K2059" i="8" s="1"/>
  <c r="I2017" i="8" a="1"/>
  <c r="I2017" i="8" s="1"/>
  <c r="K2017" i="8" s="1"/>
  <c r="I1928" i="8" a="1"/>
  <c r="I1928" i="8" s="1"/>
  <c r="K1928" i="8" s="1"/>
  <c r="L1928" i="8"/>
  <c r="L1918" i="8"/>
  <c r="I1918" i="8" a="1"/>
  <c r="I1918" i="8" s="1"/>
  <c r="K1918" i="8" s="1"/>
  <c r="M1900" i="8"/>
  <c r="O1900" i="8" a="1"/>
  <c r="O1900" i="8" s="1"/>
  <c r="O2214" i="8" a="1"/>
  <c r="O2214" i="8" s="1"/>
  <c r="M2127" i="8"/>
  <c r="I2125" i="8" a="1"/>
  <c r="I2125" i="8" s="1"/>
  <c r="K2125" i="8" s="1"/>
  <c r="O2116" i="8" a="1"/>
  <c r="O2116" i="8" s="1"/>
  <c r="O2108" i="8" a="1"/>
  <c r="O2108" i="8" s="1"/>
  <c r="I2099" i="8" a="1"/>
  <c r="I2099" i="8" s="1"/>
  <c r="K2099" i="8" s="1"/>
  <c r="M2075" i="8"/>
  <c r="I2042" i="8" a="1"/>
  <c r="I2042" i="8" s="1"/>
  <c r="K2042" i="8" s="1"/>
  <c r="L2035" i="8"/>
  <c r="L2002" i="8"/>
  <c r="I2002" i="8" a="1"/>
  <c r="I2002" i="8" s="1"/>
  <c r="K2002" i="8" s="1"/>
  <c r="O1999" i="8" a="1"/>
  <c r="O1999" i="8" s="1"/>
  <c r="M1990" i="8"/>
  <c r="I1976" i="8" a="1"/>
  <c r="I1976" i="8" s="1"/>
  <c r="K1976" i="8" s="1"/>
  <c r="M1963" i="8"/>
  <c r="M1949" i="8"/>
  <c r="I1932" i="8" a="1"/>
  <c r="I1932" i="8" s="1"/>
  <c r="K1932" i="8" s="1"/>
  <c r="O1927" i="8" a="1"/>
  <c r="O1927" i="8" s="1"/>
  <c r="O1905" i="8" a="1"/>
  <c r="O1905" i="8" s="1"/>
  <c r="O1868" i="8" a="1"/>
  <c r="O1868" i="8" s="1"/>
  <c r="M1868" i="8"/>
  <c r="M1824" i="8"/>
  <c r="O1824" i="8" a="1"/>
  <c r="O1824" i="8" s="1"/>
  <c r="M1724" i="8"/>
  <c r="O1724" i="8" a="1"/>
  <c r="O1724" i="8" s="1"/>
  <c r="O1718" i="8" a="1"/>
  <c r="O1718" i="8" s="1"/>
  <c r="M1718" i="8"/>
  <c r="I1700" i="8" a="1"/>
  <c r="I1700" i="8" s="1"/>
  <c r="K1700" i="8" s="1"/>
  <c r="L1700" i="8"/>
  <c r="M1690" i="8"/>
  <c r="O1690" i="8" a="1"/>
  <c r="O1690" i="8" s="1"/>
  <c r="O1676" i="8" a="1"/>
  <c r="O1676" i="8" s="1"/>
  <c r="M1676" i="8"/>
  <c r="O1507" i="8" a="1"/>
  <c r="O1507" i="8" s="1"/>
  <c r="M1507" i="8"/>
  <c r="L1957" i="8"/>
  <c r="L1949" i="8"/>
  <c r="I1946" i="8" a="1"/>
  <c r="I1946" i="8" s="1"/>
  <c r="K1946" i="8" s="1"/>
  <c r="L1946" i="8"/>
  <c r="L1939" i="8"/>
  <c r="I1901" i="8" a="1"/>
  <c r="I1901" i="8" s="1"/>
  <c r="K1901" i="8" s="1"/>
  <c r="L1901" i="8"/>
  <c r="O1897" i="8" a="1"/>
  <c r="O1897" i="8" s="1"/>
  <c r="M1897" i="8"/>
  <c r="L1873" i="8"/>
  <c r="I1873" i="8" a="1"/>
  <c r="I1873" i="8" s="1"/>
  <c r="K1873" i="8" s="1"/>
  <c r="I1777" i="8" a="1"/>
  <c r="I1777" i="8" s="1"/>
  <c r="K1777" i="8" s="1"/>
  <c r="L1777" i="8"/>
  <c r="O1774" i="8" a="1"/>
  <c r="O1774" i="8" s="1"/>
  <c r="M1774" i="8"/>
  <c r="M1695" i="8"/>
  <c r="O1695" i="8" a="1"/>
  <c r="O1695" i="8" s="1"/>
  <c r="I1693" i="8" a="1"/>
  <c r="I1693" i="8" s="1"/>
  <c r="K1693" i="8" s="1"/>
  <c r="L1693" i="8"/>
  <c r="O1678" i="8" a="1"/>
  <c r="O1678" i="8" s="1"/>
  <c r="M1678" i="8"/>
  <c r="L1590" i="8"/>
  <c r="I1590" i="8" a="1"/>
  <c r="I1590" i="8" s="1"/>
  <c r="K1590" i="8" s="1"/>
  <c r="I1546" i="8" a="1"/>
  <c r="I1546" i="8" s="1"/>
  <c r="K1546" i="8" s="1"/>
  <c r="L1546" i="8"/>
  <c r="M2102" i="8"/>
  <c r="M2082" i="8"/>
  <c r="O2082" i="8" a="1"/>
  <c r="O2082" i="8" s="1"/>
  <c r="M2071" i="8"/>
  <c r="L2044" i="8"/>
  <c r="I2044" i="8" a="1"/>
  <c r="I2044" i="8" s="1"/>
  <c r="K2044" i="8" s="1"/>
  <c r="I2038" i="8" a="1"/>
  <c r="I2038" i="8" s="1"/>
  <c r="K2038" i="8" s="1"/>
  <c r="O2029" i="8" a="1"/>
  <c r="O2029" i="8" s="1"/>
  <c r="I1929" i="8" a="1"/>
  <c r="I1929" i="8" s="1"/>
  <c r="K1929" i="8" s="1"/>
  <c r="I1912" i="8" a="1"/>
  <c r="I1912" i="8" s="1"/>
  <c r="K1912" i="8" s="1"/>
  <c r="L1912" i="8"/>
  <c r="M1847" i="8"/>
  <c r="O1847" i="8" a="1"/>
  <c r="O1847" i="8" s="1"/>
  <c r="L1786" i="8"/>
  <c r="I1786" i="8" a="1"/>
  <c r="I1786" i="8" s="1"/>
  <c r="K1786" i="8" s="1"/>
  <c r="L1726" i="8"/>
  <c r="I1726" i="8" a="1"/>
  <c r="I1726" i="8" s="1"/>
  <c r="K1726" i="8" s="1"/>
  <c r="I2114" i="8" a="1"/>
  <c r="I2114" i="8" s="1"/>
  <c r="K2114" i="8" s="1"/>
  <c r="I2085" i="8" a="1"/>
  <c r="I2085" i="8" s="1"/>
  <c r="K2085" i="8" s="1"/>
  <c r="L2075" i="8"/>
  <c r="I2075" i="8" a="1"/>
  <c r="I2075" i="8" s="1"/>
  <c r="K2075" i="8" s="1"/>
  <c r="L2040" i="8"/>
  <c r="I2040" i="8" a="1"/>
  <c r="I2040" i="8" s="1"/>
  <c r="K2040" i="8" s="1"/>
  <c r="M2027" i="8"/>
  <c r="O2027" i="8" a="1"/>
  <c r="O2027" i="8" s="1"/>
  <c r="L2009" i="8"/>
  <c r="I2009" i="8" a="1"/>
  <c r="I2009" i="8" s="1"/>
  <c r="K2009" i="8" s="1"/>
  <c r="I2006" i="8" a="1"/>
  <c r="I2006" i="8" s="1"/>
  <c r="K2006" i="8" s="1"/>
  <c r="I1990" i="8" a="1"/>
  <c r="I1990" i="8" s="1"/>
  <c r="K1990" i="8" s="1"/>
  <c r="L1990" i="8"/>
  <c r="O1967" i="8" a="1"/>
  <c r="O1967" i="8" s="1"/>
  <c r="M1967" i="8"/>
  <c r="M1959" i="8"/>
  <c r="O1959" i="8" a="1"/>
  <c r="O1959" i="8" s="1"/>
  <c r="M1955" i="8"/>
  <c r="O1955" i="8" a="1"/>
  <c r="O1955" i="8" s="1"/>
  <c r="I1925" i="8" a="1"/>
  <c r="I1925" i="8" s="1"/>
  <c r="K1925" i="8" s="1"/>
  <c r="L1925" i="8"/>
  <c r="L1860" i="8"/>
  <c r="I1860" i="8" a="1"/>
  <c r="I1860" i="8" s="1"/>
  <c r="K1860" i="8" s="1"/>
  <c r="L1855" i="8"/>
  <c r="I1855" i="8" a="1"/>
  <c r="I1855" i="8" s="1"/>
  <c r="K1855" i="8" s="1"/>
  <c r="L1837" i="8"/>
  <c r="I1837" i="8" a="1"/>
  <c r="I1837" i="8" s="1"/>
  <c r="K1837" i="8" s="1"/>
  <c r="I1759" i="8" a="1"/>
  <c r="I1759" i="8" s="1"/>
  <c r="K1759" i="8" s="1"/>
  <c r="I1651" i="8" a="1"/>
  <c r="I1651" i="8" s="1"/>
  <c r="K1651" i="8" s="1"/>
  <c r="L1651" i="8"/>
  <c r="L1647" i="8"/>
  <c r="I1647" i="8" a="1"/>
  <c r="I1647" i="8" s="1"/>
  <c r="K1647" i="8" s="1"/>
  <c r="L1603" i="8"/>
  <c r="I1603" i="8" a="1"/>
  <c r="I1603" i="8" s="1"/>
  <c r="K1603" i="8" s="1"/>
  <c r="I2135" i="8" a="1"/>
  <c r="I2135" i="8" s="1"/>
  <c r="K2135" i="8" s="1"/>
  <c r="L2135" i="8"/>
  <c r="I2122" i="8" a="1"/>
  <c r="I2122" i="8" s="1"/>
  <c r="K2122" i="8" s="1"/>
  <c r="I2118" i="8" a="1"/>
  <c r="I2118" i="8" s="1"/>
  <c r="K2118" i="8" s="1"/>
  <c r="L2118" i="8"/>
  <c r="O2106" i="8" a="1"/>
  <c r="O2106" i="8" s="1"/>
  <c r="M2106" i="8"/>
  <c r="I2058" i="8" a="1"/>
  <c r="I2058" i="8" s="1"/>
  <c r="K2058" i="8" s="1"/>
  <c r="L2058" i="8"/>
  <c r="O2022" i="8" a="1"/>
  <c r="O2022" i="8" s="1"/>
  <c r="M2022" i="8"/>
  <c r="M1773" i="8"/>
  <c r="O1773" i="8" a="1"/>
  <c r="O1773" i="8" s="1"/>
  <c r="O1639" i="8" a="1"/>
  <c r="O1639" i="8" s="1"/>
  <c r="M1639" i="8"/>
  <c r="O1632" i="8" a="1"/>
  <c r="O1632" i="8" s="1"/>
  <c r="M1632" i="8"/>
  <c r="L1630" i="8"/>
  <c r="I1630" i="8" a="1"/>
  <c r="I1630" i="8" s="1"/>
  <c r="K1630" i="8" s="1"/>
  <c r="L1626" i="8"/>
  <c r="I1626" i="8" a="1"/>
  <c r="I1626" i="8" s="1"/>
  <c r="K1626" i="8" s="1"/>
  <c r="M1568" i="8"/>
  <c r="O1568" i="8" a="1"/>
  <c r="O1568" i="8" s="1"/>
  <c r="O2049" i="8" a="1"/>
  <c r="O2049" i="8" s="1"/>
  <c r="M2049" i="8"/>
  <c r="L1999" i="8"/>
  <c r="I1999" i="8" a="1"/>
  <c r="I1999" i="8" s="1"/>
  <c r="K1999" i="8" s="1"/>
  <c r="M1935" i="8"/>
  <c r="O1935" i="8" a="1"/>
  <c r="O1935" i="8" s="1"/>
  <c r="M1885" i="8"/>
  <c r="O1885" i="8" a="1"/>
  <c r="O1885" i="8" s="1"/>
  <c r="I1883" i="8" a="1"/>
  <c r="I1883" i="8" s="1"/>
  <c r="K1883" i="8" s="1"/>
  <c r="L1883" i="8"/>
  <c r="O1877" i="8" a="1"/>
  <c r="O1877" i="8" s="1"/>
  <c r="M1877" i="8"/>
  <c r="I1857" i="8" a="1"/>
  <c r="I1857" i="8" s="1"/>
  <c r="K1857" i="8" s="1"/>
  <c r="L1857" i="8"/>
  <c r="M1776" i="8"/>
  <c r="O1776" i="8" a="1"/>
  <c r="O1776" i="8" s="1"/>
  <c r="I1565" i="8" a="1"/>
  <c r="I1565" i="8" s="1"/>
  <c r="K1565" i="8" s="1"/>
  <c r="L1565" i="8"/>
  <c r="M2096" i="8"/>
  <c r="O2096" i="8" a="1"/>
  <c r="O2096" i="8" s="1"/>
  <c r="L2089" i="8"/>
  <c r="I2089" i="8" a="1"/>
  <c r="I2089" i="8" s="1"/>
  <c r="K2089" i="8" s="1"/>
  <c r="I2087" i="8" a="1"/>
  <c r="I2087" i="8" s="1"/>
  <c r="K2087" i="8" s="1"/>
  <c r="L2087" i="8"/>
  <c r="L2066" i="8"/>
  <c r="I2066" i="8" a="1"/>
  <c r="I2066" i="8" s="1"/>
  <c r="K2066" i="8" s="1"/>
  <c r="L2061" i="8"/>
  <c r="I2061" i="8" a="1"/>
  <c r="I2061" i="8" s="1"/>
  <c r="K2061" i="8" s="1"/>
  <c r="M2041" i="8"/>
  <c r="O2041" i="8" a="1"/>
  <c r="O2041" i="8" s="1"/>
  <c r="M2010" i="8"/>
  <c r="O2010" i="8" a="1"/>
  <c r="O2010" i="8" s="1"/>
  <c r="I1983" i="8" a="1"/>
  <c r="I1983" i="8" s="1"/>
  <c r="K1983" i="8" s="1"/>
  <c r="L1983" i="8"/>
  <c r="M1981" i="8"/>
  <c r="O1981" i="8" a="1"/>
  <c r="O1981" i="8" s="1"/>
  <c r="O1864" i="8" a="1"/>
  <c r="O1864" i="8" s="1"/>
  <c r="M1864" i="8"/>
  <c r="O1806" i="8" a="1"/>
  <c r="O1806" i="8" s="1"/>
  <c r="M1806" i="8"/>
  <c r="O1763" i="8" a="1"/>
  <c r="O1763" i="8" s="1"/>
  <c r="M1763" i="8"/>
  <c r="L1662" i="8"/>
  <c r="I1662" i="8" a="1"/>
  <c r="I1662" i="8" s="1"/>
  <c r="K1662" i="8" s="1"/>
  <c r="L1655" i="8"/>
  <c r="I1655" i="8" a="1"/>
  <c r="I1655" i="8" s="1"/>
  <c r="K1655" i="8" s="1"/>
  <c r="L1600" i="8"/>
  <c r="I1600" i="8" a="1"/>
  <c r="I1600" i="8" s="1"/>
  <c r="K1600" i="8" s="1"/>
  <c r="O2109" i="8" a="1"/>
  <c r="O2109" i="8" s="1"/>
  <c r="M2109" i="8"/>
  <c r="L2072" i="8"/>
  <c r="M2068" i="8"/>
  <c r="O2068" i="8" a="1"/>
  <c r="O2068" i="8" s="1"/>
  <c r="L2046" i="8"/>
  <c r="I2024" i="8" a="1"/>
  <c r="I2024" i="8" s="1"/>
  <c r="K2024" i="8" s="1"/>
  <c r="L2024" i="8"/>
  <c r="O2021" i="8" a="1"/>
  <c r="O2021" i="8" s="1"/>
  <c r="O1994" i="8" a="1"/>
  <c r="O1994" i="8" s="1"/>
  <c r="M1971" i="8"/>
  <c r="O1971" i="8" a="1"/>
  <c r="O1971" i="8" s="1"/>
  <c r="I1931" i="8" a="1"/>
  <c r="I1931" i="8" s="1"/>
  <c r="K1931" i="8" s="1"/>
  <c r="L1931" i="8"/>
  <c r="L1892" i="8"/>
  <c r="I1892" i="8" a="1"/>
  <c r="I1892" i="8" s="1"/>
  <c r="K1892" i="8" s="1"/>
  <c r="M1874" i="8"/>
  <c r="O1874" i="8" a="1"/>
  <c r="O1874" i="8" s="1"/>
  <c r="I1839" i="8" a="1"/>
  <c r="I1839" i="8" s="1"/>
  <c r="K1839" i="8" s="1"/>
  <c r="L1839" i="8"/>
  <c r="L1834" i="8"/>
  <c r="I1834" i="8" a="1"/>
  <c r="I1834" i="8" s="1"/>
  <c r="K1834" i="8" s="1"/>
  <c r="O1820" i="8" a="1"/>
  <c r="O1820" i="8" s="1"/>
  <c r="M1820" i="8"/>
  <c r="M1790" i="8"/>
  <c r="O1790" i="8" a="1"/>
  <c r="O1790" i="8" s="1"/>
  <c r="I1669" i="8" a="1"/>
  <c r="I1669" i="8" s="1"/>
  <c r="K1669" i="8" s="1"/>
  <c r="L1669" i="8"/>
  <c r="L2096" i="8"/>
  <c r="I2096" i="8" a="1"/>
  <c r="I2096" i="8" s="1"/>
  <c r="K2096" i="8" s="1"/>
  <c r="L2094" i="8"/>
  <c r="L2084" i="8"/>
  <c r="L2078" i="8"/>
  <c r="I2078" i="8" a="1"/>
  <c r="I2078" i="8" s="1"/>
  <c r="K2078" i="8" s="1"/>
  <c r="O2060" i="8" a="1"/>
  <c r="O2060" i="8" s="1"/>
  <c r="M2030" i="8"/>
  <c r="M2014" i="8"/>
  <c r="O2014" i="8" a="1"/>
  <c r="O2014" i="8" s="1"/>
  <c r="M2012" i="8"/>
  <c r="O2012" i="8" a="1"/>
  <c r="O2012" i="8" s="1"/>
  <c r="L2005" i="8"/>
  <c r="O1972" i="8" a="1"/>
  <c r="O1972" i="8" s="1"/>
  <c r="M1962" i="8"/>
  <c r="O1962" i="8" a="1"/>
  <c r="O1962" i="8" s="1"/>
  <c r="O1946" i="8" a="1"/>
  <c r="O1946" i="8" s="1"/>
  <c r="I1924" i="8" a="1"/>
  <c r="I1924" i="8" s="1"/>
  <c r="K1924" i="8" s="1"/>
  <c r="L1924" i="8"/>
  <c r="O1901" i="8" a="1"/>
  <c r="O1901" i="8" s="1"/>
  <c r="M1879" i="8"/>
  <c r="O1879" i="8" a="1"/>
  <c r="O1879" i="8" s="1"/>
  <c r="L1822" i="8"/>
  <c r="I1822" i="8" a="1"/>
  <c r="I1822" i="8" s="1"/>
  <c r="K1822" i="8" s="1"/>
  <c r="M1817" i="8"/>
  <c r="O1817" i="8" a="1"/>
  <c r="O1817" i="8" s="1"/>
  <c r="L1778" i="8"/>
  <c r="I1778" i="8" a="1"/>
  <c r="I1778" i="8" s="1"/>
  <c r="K1778" i="8" s="1"/>
  <c r="M1775" i="8"/>
  <c r="O1775" i="8" a="1"/>
  <c r="O1775" i="8" s="1"/>
  <c r="I1684" i="8" a="1"/>
  <c r="I1684" i="8" s="1"/>
  <c r="K1684" i="8" s="1"/>
  <c r="L1684" i="8"/>
  <c r="O2113" i="8" a="1"/>
  <c r="O2113" i="8" s="1"/>
  <c r="M2113" i="8"/>
  <c r="I2103" i="8" a="1"/>
  <c r="I2103" i="8" s="1"/>
  <c r="K2103" i="8" s="1"/>
  <c r="M2080" i="8"/>
  <c r="M2063" i="8"/>
  <c r="O2063" i="8" a="1"/>
  <c r="O2063" i="8" s="1"/>
  <c r="O2000" i="8" a="1"/>
  <c r="O2000" i="8" s="1"/>
  <c r="M2000" i="8"/>
  <c r="L1994" i="8"/>
  <c r="L1972" i="8"/>
  <c r="L1966" i="8"/>
  <c r="I1966" i="8" a="1"/>
  <c r="I1966" i="8" s="1"/>
  <c r="K1966" i="8" s="1"/>
  <c r="M1934" i="8"/>
  <c r="O1934" i="8" a="1"/>
  <c r="O1934" i="8" s="1"/>
  <c r="O1930" i="8" a="1"/>
  <c r="O1930" i="8" s="1"/>
  <c r="M1930" i="8"/>
  <c r="L1897" i="8"/>
  <c r="M1891" i="8"/>
  <c r="O1891" i="8" a="1"/>
  <c r="O1891" i="8" s="1"/>
  <c r="M1858" i="8"/>
  <c r="M1838" i="8"/>
  <c r="O1838" i="8" a="1"/>
  <c r="O1838" i="8" s="1"/>
  <c r="L1765" i="8"/>
  <c r="I1765" i="8" a="1"/>
  <c r="I1765" i="8" s="1"/>
  <c r="K1765" i="8" s="1"/>
  <c r="M1748" i="8"/>
  <c r="O1748" i="8" a="1"/>
  <c r="O1748" i="8" s="1"/>
  <c r="I1607" i="8" a="1"/>
  <c r="I1607" i="8" s="1"/>
  <c r="K1607" i="8" s="1"/>
  <c r="L1607" i="8"/>
  <c r="O1887" i="8" a="1"/>
  <c r="O1887" i="8" s="1"/>
  <c r="M1887" i="8"/>
  <c r="I1885" i="8" a="1"/>
  <c r="I1885" i="8" s="1"/>
  <c r="K1885" i="8" s="1"/>
  <c r="L1845" i="8"/>
  <c r="I1845" i="8" a="1"/>
  <c r="I1845" i="8" s="1"/>
  <c r="K1845" i="8" s="1"/>
  <c r="O1836" i="8" a="1"/>
  <c r="O1836" i="8" s="1"/>
  <c r="L1824" i="8"/>
  <c r="I1824" i="8" a="1"/>
  <c r="I1824" i="8" s="1"/>
  <c r="K1824" i="8" s="1"/>
  <c r="M1792" i="8"/>
  <c r="O1792" i="8" a="1"/>
  <c r="O1792" i="8" s="1"/>
  <c r="M1785" i="8"/>
  <c r="M1782" i="8"/>
  <c r="O1782" i="8" a="1"/>
  <c r="O1782" i="8" s="1"/>
  <c r="I1756" i="8" a="1"/>
  <c r="I1756" i="8" s="1"/>
  <c r="K1756" i="8" s="1"/>
  <c r="M1730" i="8"/>
  <c r="M1728" i="8"/>
  <c r="I1709" i="8" a="1"/>
  <c r="I1709" i="8" s="1"/>
  <c r="K1709" i="8" s="1"/>
  <c r="O1694" i="8" a="1"/>
  <c r="O1694" i="8" s="1"/>
  <c r="M1694" i="8"/>
  <c r="I1636" i="8" a="1"/>
  <c r="I1636" i="8" s="1"/>
  <c r="K1636" i="8" s="1"/>
  <c r="H17" i="7"/>
  <c r="L1620" i="8"/>
  <c r="I1615" i="8" a="1"/>
  <c r="I1615" i="8" s="1"/>
  <c r="K1615" i="8" s="1"/>
  <c r="M1560" i="8"/>
  <c r="O1560" i="8" a="1"/>
  <c r="O1560" i="8" s="1"/>
  <c r="L1548" i="8"/>
  <c r="I1548" i="8" a="1"/>
  <c r="I1548" i="8" s="1"/>
  <c r="K1548" i="8" s="1"/>
  <c r="M1520" i="8"/>
  <c r="O1520" i="8" a="1"/>
  <c r="O1520" i="8" s="1"/>
  <c r="L1518" i="8"/>
  <c r="I1518" i="8" a="1"/>
  <c r="I1518" i="8" s="1"/>
  <c r="K1518" i="8" s="1"/>
  <c r="L1864" i="8"/>
  <c r="L1833" i="8"/>
  <c r="I1833" i="8" a="1"/>
  <c r="I1833" i="8" s="1"/>
  <c r="K1833" i="8" s="1"/>
  <c r="O1825" i="8" a="1"/>
  <c r="O1825" i="8" s="1"/>
  <c r="L1811" i="8"/>
  <c r="M1809" i="8"/>
  <c r="M1803" i="8"/>
  <c r="O1803" i="8" a="1"/>
  <c r="O1803" i="8" s="1"/>
  <c r="L1800" i="8"/>
  <c r="I1792" i="8" a="1"/>
  <c r="I1792" i="8" s="1"/>
  <c r="K1792" i="8" s="1"/>
  <c r="L1792" i="8"/>
  <c r="I1721" i="8" a="1"/>
  <c r="I1721" i="8" s="1"/>
  <c r="K1721" i="8" s="1"/>
  <c r="L1721" i="8"/>
  <c r="I1694" i="8" a="1"/>
  <c r="I1694" i="8" s="1"/>
  <c r="K1694" i="8" s="1"/>
  <c r="L1694" i="8"/>
  <c r="O1670" i="8" a="1"/>
  <c r="O1670" i="8" s="1"/>
  <c r="M1670" i="8"/>
  <c r="O1654" i="8" a="1"/>
  <c r="O1654" i="8" s="1"/>
  <c r="M1654" i="8"/>
  <c r="M1652" i="8"/>
  <c r="O1652" i="8" a="1"/>
  <c r="O1652" i="8" s="1"/>
  <c r="I1646" i="8" a="1"/>
  <c r="I1646" i="8" s="1"/>
  <c r="K1646" i="8" s="1"/>
  <c r="L1646" i="8"/>
  <c r="O1599" i="8" a="1"/>
  <c r="O1599" i="8" s="1"/>
  <c r="M1599" i="8"/>
  <c r="L1560" i="8"/>
  <c r="I1560" i="8" a="1"/>
  <c r="I1560" i="8" s="1"/>
  <c r="K1560" i="8" s="1"/>
  <c r="L1441" i="8"/>
  <c r="I1441" i="8" a="1"/>
  <c r="I1441" i="8" s="1"/>
  <c r="K1441" i="8" s="1"/>
  <c r="L1715" i="8"/>
  <c r="I1715" i="8" a="1"/>
  <c r="I1715" i="8" s="1"/>
  <c r="K1715" i="8" s="1"/>
  <c r="O1687" i="8" a="1"/>
  <c r="O1687" i="8" s="1"/>
  <c r="M1687" i="8"/>
  <c r="O1677" i="8" a="1"/>
  <c r="O1677" i="8" s="1"/>
  <c r="M1677" i="8"/>
  <c r="L1644" i="8"/>
  <c r="I1644" i="8" a="1"/>
  <c r="I1644" i="8" s="1"/>
  <c r="K1644" i="8" s="1"/>
  <c r="O1605" i="8" a="1"/>
  <c r="O1605" i="8" s="1"/>
  <c r="M1605" i="8"/>
  <c r="L1550" i="8"/>
  <c r="I1550" i="8" a="1"/>
  <c r="I1550" i="8" s="1"/>
  <c r="K1550" i="8" s="1"/>
  <c r="M1545" i="8"/>
  <c r="O1545" i="8" a="1"/>
  <c r="O1545" i="8" s="1"/>
  <c r="I1543" i="8" a="1"/>
  <c r="I1543" i="8" s="1"/>
  <c r="K1543" i="8" s="1"/>
  <c r="L1543" i="8"/>
  <c r="M1343" i="8"/>
  <c r="O1343" i="8" a="1"/>
  <c r="O1343" i="8" s="1"/>
  <c r="O1890" i="8" a="1"/>
  <c r="O1890" i="8" s="1"/>
  <c r="M1876" i="8"/>
  <c r="I1787" i="8" a="1"/>
  <c r="I1787" i="8" s="1"/>
  <c r="K1787" i="8" s="1"/>
  <c r="O1783" i="8" a="1"/>
  <c r="O1783" i="8" s="1"/>
  <c r="L1780" i="8"/>
  <c r="I1780" i="8" a="1"/>
  <c r="I1780" i="8" s="1"/>
  <c r="K1780" i="8" s="1"/>
  <c r="I1768" i="8" a="1"/>
  <c r="I1768" i="8" s="1"/>
  <c r="K1768" i="8" s="1"/>
  <c r="I1713" i="8" a="1"/>
  <c r="I1713" i="8" s="1"/>
  <c r="K1713" i="8" s="1"/>
  <c r="L1652" i="8"/>
  <c r="I1652" i="8" a="1"/>
  <c r="I1652" i="8" s="1"/>
  <c r="K1652" i="8" s="1"/>
  <c r="I1628" i="8" a="1"/>
  <c r="I1628" i="8" s="1"/>
  <c r="K1628" i="8" s="1"/>
  <c r="L1628" i="8"/>
  <c r="L1592" i="8"/>
  <c r="L1589" i="8"/>
  <c r="I1589" i="8" a="1"/>
  <c r="I1589" i="8" s="1"/>
  <c r="K1589" i="8" s="1"/>
  <c r="M1532" i="8"/>
  <c r="O1532" i="8" a="1"/>
  <c r="O1532" i="8" s="1"/>
  <c r="M1493" i="8"/>
  <c r="O1493" i="8" a="1"/>
  <c r="O1493" i="8" s="1"/>
  <c r="O1409" i="8" a="1"/>
  <c r="O1409" i="8" s="1"/>
  <c r="M1409" i="8"/>
  <c r="M1291" i="8"/>
  <c r="O1291" i="8" a="1"/>
  <c r="O1291" i="8" s="1"/>
  <c r="L1151" i="8"/>
  <c r="I1151" i="8" a="1"/>
  <c r="I1151" i="8" s="1"/>
  <c r="K1151" i="8" s="1"/>
  <c r="L1122" i="8"/>
  <c r="I1122" i="8" a="1"/>
  <c r="I1122" i="8" s="1"/>
  <c r="K1122" i="8" s="1"/>
  <c r="O1832" i="8" a="1"/>
  <c r="O1832" i="8" s="1"/>
  <c r="M1832" i="8"/>
  <c r="L1815" i="8"/>
  <c r="I1815" i="8" a="1"/>
  <c r="I1815" i="8" s="1"/>
  <c r="K1815" i="8" s="1"/>
  <c r="L1805" i="8"/>
  <c r="I1805" i="8" a="1"/>
  <c r="I1805" i="8" s="1"/>
  <c r="K1805" i="8" s="1"/>
  <c r="I1764" i="8" a="1"/>
  <c r="I1764" i="8" s="1"/>
  <c r="K1764" i="8" s="1"/>
  <c r="I1751" i="8" a="1"/>
  <c r="I1751" i="8" s="1"/>
  <c r="K1751" i="8" s="1"/>
  <c r="L1751" i="8"/>
  <c r="L1716" i="8"/>
  <c r="I1716" i="8" a="1"/>
  <c r="I1716" i="8" s="1"/>
  <c r="K1716" i="8" s="1"/>
  <c r="L1656" i="8"/>
  <c r="I1656" i="8" a="1"/>
  <c r="I1656" i="8" s="1"/>
  <c r="K1656" i="8" s="1"/>
  <c r="L1649" i="8"/>
  <c r="I1649" i="8" a="1"/>
  <c r="I1649" i="8" s="1"/>
  <c r="K1649" i="8" s="1"/>
  <c r="I1466" i="8" a="1"/>
  <c r="I1466" i="8" s="1"/>
  <c r="K1466" i="8" s="1"/>
  <c r="L1466" i="8"/>
  <c r="L1325" i="8"/>
  <c r="I1325" i="8" a="1"/>
  <c r="I1325" i="8" s="1"/>
  <c r="K1325" i="8" s="1"/>
  <c r="I1825" i="8" a="1"/>
  <c r="I1825" i="8" s="1"/>
  <c r="K1825" i="8" s="1"/>
  <c r="L1825" i="8"/>
  <c r="L1760" i="8"/>
  <c r="I1760" i="8" a="1"/>
  <c r="I1760" i="8" s="1"/>
  <c r="K1760" i="8" s="1"/>
  <c r="L1735" i="8"/>
  <c r="I1735" i="8" a="1"/>
  <c r="I1735" i="8" s="1"/>
  <c r="K1735" i="8" s="1"/>
  <c r="I1733" i="8" a="1"/>
  <c r="I1733" i="8" s="1"/>
  <c r="K1733" i="8" s="1"/>
  <c r="L1733" i="8"/>
  <c r="L1582" i="8"/>
  <c r="I1582" i="8" a="1"/>
  <c r="I1582" i="8" s="1"/>
  <c r="K1582" i="8" s="1"/>
  <c r="I1559" i="8" a="1"/>
  <c r="I1559" i="8" s="1"/>
  <c r="K1559" i="8" s="1"/>
  <c r="L1559" i="8"/>
  <c r="I1554" i="8" a="1"/>
  <c r="I1554" i="8" s="1"/>
  <c r="K1554" i="8" s="1"/>
  <c r="L1554" i="8"/>
  <c r="O1485" i="8" a="1"/>
  <c r="O1485" i="8" s="1"/>
  <c r="M1485" i="8"/>
  <c r="O1468" i="8" a="1"/>
  <c r="O1468" i="8" s="1"/>
  <c r="M1468" i="8"/>
  <c r="M1827" i="8"/>
  <c r="O1827" i="8" a="1"/>
  <c r="O1827" i="8" s="1"/>
  <c r="I1817" i="8" a="1"/>
  <c r="I1817" i="8" s="1"/>
  <c r="K1817" i="8" s="1"/>
  <c r="L1817" i="8"/>
  <c r="M1726" i="8"/>
  <c r="O1726" i="8" a="1"/>
  <c r="O1726" i="8" s="1"/>
  <c r="L1676" i="8"/>
  <c r="L1641" i="8"/>
  <c r="I1641" i="8" a="1"/>
  <c r="I1641" i="8" s="1"/>
  <c r="K1641" i="8" s="1"/>
  <c r="M1637" i="8"/>
  <c r="O1637" i="8" a="1"/>
  <c r="O1637" i="8" s="1"/>
  <c r="M1835" i="8"/>
  <c r="L1794" i="8"/>
  <c r="I1762" i="8" a="1"/>
  <c r="I1762" i="8" s="1"/>
  <c r="K1762" i="8" s="1"/>
  <c r="L1762" i="8"/>
  <c r="O1759" i="8" a="1"/>
  <c r="O1759" i="8" s="1"/>
  <c r="L1755" i="8"/>
  <c r="O1646" i="8" a="1"/>
  <c r="O1646" i="8" s="1"/>
  <c r="M1619" i="8"/>
  <c r="O1619" i="8" a="1"/>
  <c r="O1619" i="8" s="1"/>
  <c r="L1617" i="8"/>
  <c r="I1602" i="8" a="1"/>
  <c r="I1602" i="8" s="1"/>
  <c r="K1602" i="8" s="1"/>
  <c r="L1602" i="8"/>
  <c r="M1521" i="8"/>
  <c r="O1521" i="8" a="1"/>
  <c r="O1521" i="8" s="1"/>
  <c r="L1463" i="8"/>
  <c r="I1463" i="8" a="1"/>
  <c r="I1463" i="8" s="1"/>
  <c r="K1463" i="8" s="1"/>
  <c r="M1442" i="8"/>
  <c r="O1442" i="8" a="1"/>
  <c r="O1442" i="8" s="1"/>
  <c r="I1389" i="8" a="1"/>
  <c r="I1389" i="8" s="1"/>
  <c r="K1389" i="8" s="1"/>
  <c r="L1389" i="8"/>
  <c r="I2092" i="8" a="1"/>
  <c r="I2092" i="8" s="1"/>
  <c r="K2092" i="8" s="1"/>
  <c r="I2081" i="8" a="1"/>
  <c r="I2081" i="8" s="1"/>
  <c r="K2081" i="8" s="1"/>
  <c r="I1921" i="8" a="1"/>
  <c r="I1921" i="8" s="1"/>
  <c r="K1921" i="8" s="1"/>
  <c r="L1884" i="8"/>
  <c r="I1884" i="8" a="1"/>
  <c r="I1884" i="8" s="1"/>
  <c r="K1884" i="8" s="1"/>
  <c r="O1869" i="8" a="1"/>
  <c r="O1869" i="8" s="1"/>
  <c r="O1777" i="8" a="1"/>
  <c r="O1777" i="8" s="1"/>
  <c r="M1777" i="8"/>
  <c r="I1758" i="8" a="1"/>
  <c r="I1758" i="8" s="1"/>
  <c r="K1758" i="8" s="1"/>
  <c r="L1758" i="8"/>
  <c r="I1741" i="8" a="1"/>
  <c r="I1741" i="8" s="1"/>
  <c r="K1741" i="8" s="1"/>
  <c r="L1737" i="8"/>
  <c r="I1737" i="8" a="1"/>
  <c r="I1737" i="8" s="1"/>
  <c r="K1737" i="8" s="1"/>
  <c r="M1732" i="8"/>
  <c r="M1721" i="8"/>
  <c r="L1717" i="8"/>
  <c r="M1630" i="8"/>
  <c r="O1630" i="8" a="1"/>
  <c r="O1630" i="8" s="1"/>
  <c r="M1609" i="8"/>
  <c r="I1529" i="8" a="1"/>
  <c r="I1529" i="8" s="1"/>
  <c r="K1529" i="8" s="1"/>
  <c r="L1529" i="8"/>
  <c r="I1521" i="8" a="1"/>
  <c r="I1521" i="8" s="1"/>
  <c r="K1521" i="8" s="1"/>
  <c r="L1521" i="8"/>
  <c r="L1442" i="8"/>
  <c r="I1442" i="8" a="1"/>
  <c r="I1442" i="8" s="1"/>
  <c r="K1442" i="8" s="1"/>
  <c r="O1889" i="8" a="1"/>
  <c r="O1889" i="8" s="1"/>
  <c r="O1875" i="8" a="1"/>
  <c r="O1875" i="8" s="1"/>
  <c r="M1875" i="8"/>
  <c r="I1829" i="8" a="1"/>
  <c r="I1829" i="8" s="1"/>
  <c r="K1829" i="8" s="1"/>
  <c r="L1829" i="8"/>
  <c r="M1812" i="8"/>
  <c r="O1812" i="8" a="1"/>
  <c r="O1812" i="8" s="1"/>
  <c r="O1810" i="8" a="1"/>
  <c r="O1810" i="8" s="1"/>
  <c r="M1810" i="8"/>
  <c r="L1796" i="8"/>
  <c r="I1781" i="8" a="1"/>
  <c r="I1781" i="8" s="1"/>
  <c r="K1781" i="8" s="1"/>
  <c r="L1781" i="8"/>
  <c r="I1767" i="8" a="1"/>
  <c r="I1767" i="8" s="1"/>
  <c r="K1767" i="8" s="1"/>
  <c r="L1767" i="8"/>
  <c r="O1765" i="8" a="1"/>
  <c r="O1765" i="8" s="1"/>
  <c r="M1765" i="8"/>
  <c r="I1750" i="8" a="1"/>
  <c r="I1750" i="8" s="1"/>
  <c r="K1750" i="8" s="1"/>
  <c r="L1750" i="8"/>
  <c r="M1743" i="8"/>
  <c r="O1743" i="8" a="1"/>
  <c r="O1743" i="8" s="1"/>
  <c r="O1729" i="8" a="1"/>
  <c r="O1729" i="8" s="1"/>
  <c r="M1729" i="8"/>
  <c r="I1690" i="8" a="1"/>
  <c r="I1690" i="8" s="1"/>
  <c r="K1690" i="8" s="1"/>
  <c r="M1679" i="8"/>
  <c r="M1634" i="8"/>
  <c r="I1581" i="8" a="1"/>
  <c r="I1581" i="8" s="1"/>
  <c r="K1581" i="8" s="1"/>
  <c r="L1581" i="8"/>
  <c r="O1546" i="8" a="1"/>
  <c r="O1546" i="8" s="1"/>
  <c r="M1546" i="8"/>
  <c r="M1543" i="8"/>
  <c r="I1505" i="8" a="1"/>
  <c r="I1505" i="8" s="1"/>
  <c r="K1505" i="8" s="1"/>
  <c r="L1505" i="8"/>
  <c r="I1465" i="8" a="1"/>
  <c r="I1465" i="8" s="1"/>
  <c r="K1465" i="8" s="1"/>
  <c r="L1465" i="8"/>
  <c r="O1425" i="8" a="1"/>
  <c r="O1425" i="8" s="1"/>
  <c r="M1425" i="8"/>
  <c r="I1444" i="8" a="1"/>
  <c r="I1444" i="8" s="1"/>
  <c r="K1444" i="8" s="1"/>
  <c r="L1444" i="8"/>
  <c r="I1409" i="8" a="1"/>
  <c r="I1409" i="8" s="1"/>
  <c r="K1409" i="8" s="1"/>
  <c r="L1409" i="8"/>
  <c r="M1357" i="8"/>
  <c r="O1357" i="8" a="1"/>
  <c r="O1357" i="8" s="1"/>
  <c r="I1218" i="8" a="1"/>
  <c r="I1218" i="8" s="1"/>
  <c r="K1218" i="8" s="1"/>
  <c r="L1218" i="8"/>
  <c r="I1208" i="8" a="1"/>
  <c r="I1208" i="8" s="1"/>
  <c r="K1208" i="8" s="1"/>
  <c r="L1208" i="8"/>
  <c r="L1140" i="8"/>
  <c r="I1140" i="8" a="1"/>
  <c r="I1140" i="8" s="1"/>
  <c r="K1140" i="8" s="1"/>
  <c r="O944" i="8" a="1"/>
  <c r="O944" i="8" s="1"/>
  <c r="M944" i="8"/>
  <c r="O923" i="8" a="1"/>
  <c r="O923" i="8" s="1"/>
  <c r="M923" i="8"/>
  <c r="L838" i="8"/>
  <c r="I838" i="8" a="1"/>
  <c r="I838" i="8" s="1"/>
  <c r="K838" i="8" s="1"/>
  <c r="M817" i="8"/>
  <c r="O817" i="8" a="1"/>
  <c r="O817" i="8" s="1"/>
  <c r="O376" i="8" a="1"/>
  <c r="O376" i="8" s="1"/>
  <c r="M376" i="8"/>
  <c r="L369" i="8"/>
  <c r="I369" i="8" a="1"/>
  <c r="I369" i="8" s="1"/>
  <c r="K369" i="8" s="1"/>
  <c r="L1820" i="8"/>
  <c r="M1756" i="8"/>
  <c r="L1722" i="8"/>
  <c r="M1710" i="8"/>
  <c r="L1577" i="8"/>
  <c r="I1547" i="8" a="1"/>
  <c r="I1547" i="8" s="1"/>
  <c r="K1547" i="8" s="1"/>
  <c r="L1522" i="8"/>
  <c r="L1500" i="8"/>
  <c r="I1452" i="8" a="1"/>
  <c r="I1452" i="8" s="1"/>
  <c r="K1452" i="8" s="1"/>
  <c r="I1430" i="8" a="1"/>
  <c r="I1430" i="8" s="1"/>
  <c r="K1430" i="8" s="1"/>
  <c r="O1412" i="8" a="1"/>
  <c r="O1412" i="8" s="1"/>
  <c r="M1401" i="8"/>
  <c r="I1393" i="8" a="1"/>
  <c r="I1393" i="8" s="1"/>
  <c r="K1393" i="8" s="1"/>
  <c r="L1384" i="8"/>
  <c r="I1380" i="8" a="1"/>
  <c r="I1380" i="8" s="1"/>
  <c r="K1380" i="8" s="1"/>
  <c r="O1365" i="8" a="1"/>
  <c r="O1365" i="8" s="1"/>
  <c r="M1365" i="8"/>
  <c r="L1283" i="8"/>
  <c r="I1283" i="8" a="1"/>
  <c r="I1283" i="8" s="1"/>
  <c r="K1283" i="8" s="1"/>
  <c r="M1240" i="8"/>
  <c r="O1240" i="8" a="1"/>
  <c r="O1240" i="8" s="1"/>
  <c r="L1198" i="8"/>
  <c r="I1198" i="8" a="1"/>
  <c r="I1198" i="8" s="1"/>
  <c r="K1198" i="8" s="1"/>
  <c r="M1189" i="8"/>
  <c r="O1189" i="8" a="1"/>
  <c r="O1189" i="8" s="1"/>
  <c r="M1157" i="8"/>
  <c r="O1157" i="8" a="1"/>
  <c r="O1157" i="8" s="1"/>
  <c r="I1135" i="8" a="1"/>
  <c r="I1135" i="8" s="1"/>
  <c r="K1135" i="8" s="1"/>
  <c r="L1135" i="8"/>
  <c r="O1562" i="8" a="1"/>
  <c r="O1562" i="8" s="1"/>
  <c r="O1551" i="8" a="1"/>
  <c r="O1551" i="8" s="1"/>
  <c r="M1506" i="8"/>
  <c r="I1503" i="8" a="1"/>
  <c r="I1503" i="8" s="1"/>
  <c r="K1503" i="8" s="1"/>
  <c r="L1492" i="8"/>
  <c r="I1483" i="8" a="1"/>
  <c r="I1483" i="8" s="1"/>
  <c r="K1483" i="8" s="1"/>
  <c r="L1483" i="8"/>
  <c r="I1468" i="8" a="1"/>
  <c r="I1468" i="8" s="1"/>
  <c r="K1468" i="8" s="1"/>
  <c r="M1464" i="8"/>
  <c r="O1464" i="8" a="1"/>
  <c r="O1464" i="8" s="1"/>
  <c r="L1462" i="8"/>
  <c r="O1431" i="8" a="1"/>
  <c r="O1431" i="8" s="1"/>
  <c r="L1372" i="8"/>
  <c r="I1365" i="8" a="1"/>
  <c r="I1365" i="8" s="1"/>
  <c r="K1365" i="8" s="1"/>
  <c r="L1365" i="8"/>
  <c r="L1317" i="8"/>
  <c r="L1305" i="8"/>
  <c r="I1299" i="8" a="1"/>
  <c r="I1299" i="8" s="1"/>
  <c r="K1299" i="8" s="1"/>
  <c r="L1299" i="8"/>
  <c r="M1290" i="8"/>
  <c r="O1290" i="8" a="1"/>
  <c r="O1290" i="8" s="1"/>
  <c r="I1265" i="8" a="1"/>
  <c r="I1265" i="8" s="1"/>
  <c r="K1265" i="8" s="1"/>
  <c r="L1265" i="8"/>
  <c r="I1189" i="8" a="1"/>
  <c r="I1189" i="8" s="1"/>
  <c r="K1189" i="8" s="1"/>
  <c r="L1189" i="8"/>
  <c r="M1165" i="8"/>
  <c r="O1165" i="8" a="1"/>
  <c r="O1165" i="8" s="1"/>
  <c r="I1157" i="8" a="1"/>
  <c r="I1157" i="8" s="1"/>
  <c r="K1157" i="8" s="1"/>
  <c r="L1157" i="8"/>
  <c r="I1526" i="8" a="1"/>
  <c r="I1526" i="8" s="1"/>
  <c r="K1526" i="8" s="1"/>
  <c r="M1423" i="8"/>
  <c r="I1377" i="8" a="1"/>
  <c r="I1377" i="8" s="1"/>
  <c r="K1377" i="8" s="1"/>
  <c r="O1347" i="8" a="1"/>
  <c r="O1347" i="8" s="1"/>
  <c r="M1347" i="8"/>
  <c r="I1312" i="8" a="1"/>
  <c r="I1312" i="8" s="1"/>
  <c r="K1312" i="8" s="1"/>
  <c r="M1298" i="8"/>
  <c r="M1282" i="8"/>
  <c r="O1282" i="8" a="1"/>
  <c r="O1282" i="8" s="1"/>
  <c r="L1245" i="8"/>
  <c r="I1245" i="8" a="1"/>
  <c r="I1245" i="8" s="1"/>
  <c r="K1245" i="8" s="1"/>
  <c r="M1210" i="8"/>
  <c r="O1210" i="8" a="1"/>
  <c r="O1210" i="8" s="1"/>
  <c r="M1200" i="8"/>
  <c r="O1200" i="8" a="1"/>
  <c r="O1200" i="8" s="1"/>
  <c r="L1507" i="8"/>
  <c r="L1470" i="8"/>
  <c r="I1470" i="8" a="1"/>
  <c r="I1470" i="8" s="1"/>
  <c r="K1470" i="8" s="1"/>
  <c r="I1448" i="8" a="1"/>
  <c r="I1448" i="8" s="1"/>
  <c r="K1448" i="8" s="1"/>
  <c r="L1448" i="8"/>
  <c r="M1405" i="8"/>
  <c r="L1359" i="8"/>
  <c r="I1359" i="8" a="1"/>
  <c r="I1359" i="8" s="1"/>
  <c r="K1359" i="8" s="1"/>
  <c r="O1353" i="8" a="1"/>
  <c r="O1353" i="8" s="1"/>
  <c r="I1351" i="8" a="1"/>
  <c r="I1351" i="8" s="1"/>
  <c r="K1351" i="8" s="1"/>
  <c r="M1312" i="8"/>
  <c r="O1312" i="8" a="1"/>
  <c r="O1312" i="8" s="1"/>
  <c r="I1269" i="8" a="1"/>
  <c r="I1269" i="8" s="1"/>
  <c r="K1269" i="8" s="1"/>
  <c r="L1269" i="8"/>
  <c r="I1253" i="8" a="1"/>
  <c r="I1253" i="8" s="1"/>
  <c r="K1253" i="8" s="1"/>
  <c r="O1247" i="8" a="1"/>
  <c r="O1247" i="8" s="1"/>
  <c r="M1247" i="8"/>
  <c r="M1231" i="8"/>
  <c r="O1231" i="8" a="1"/>
  <c r="O1231" i="8" s="1"/>
  <c r="L1220" i="8"/>
  <c r="I1220" i="8" a="1"/>
  <c r="I1220" i="8" s="1"/>
  <c r="K1220" i="8" s="1"/>
  <c r="I1200" i="8" a="1"/>
  <c r="I1200" i="8" s="1"/>
  <c r="K1200" i="8" s="1"/>
  <c r="L1200" i="8"/>
  <c r="L1169" i="8"/>
  <c r="I1169" i="8" a="1"/>
  <c r="I1169" i="8" s="1"/>
  <c r="K1169" i="8" s="1"/>
  <c r="M1123" i="8"/>
  <c r="O1123" i="8" a="1"/>
  <c r="O1123" i="8" s="1"/>
  <c r="L1485" i="8"/>
  <c r="M1408" i="8"/>
  <c r="O1408" i="8" a="1"/>
  <c r="O1408" i="8" s="1"/>
  <c r="O1369" i="8" a="1"/>
  <c r="O1369" i="8" s="1"/>
  <c r="M1369" i="8"/>
  <c r="M1337" i="8"/>
  <c r="O1337" i="8" a="1"/>
  <c r="O1337" i="8" s="1"/>
  <c r="L1332" i="8"/>
  <c r="M1244" i="8"/>
  <c r="O1244" i="8" a="1"/>
  <c r="O1244" i="8" s="1"/>
  <c r="L1186" i="8"/>
  <c r="I1186" i="8" a="1"/>
  <c r="I1186" i="8" s="1"/>
  <c r="K1186" i="8" s="1"/>
  <c r="L1183" i="8"/>
  <c r="I1183" i="8" a="1"/>
  <c r="I1183" i="8" s="1"/>
  <c r="K1183" i="8" s="1"/>
  <c r="I1114" i="8" a="1"/>
  <c r="I1114" i="8" s="1"/>
  <c r="K1114" i="8" s="1"/>
  <c r="L1114" i="8"/>
  <c r="M1487" i="8"/>
  <c r="O1487" i="8" a="1"/>
  <c r="O1487" i="8" s="1"/>
  <c r="O1435" i="8" a="1"/>
  <c r="O1435" i="8" s="1"/>
  <c r="M1435" i="8"/>
  <c r="L1344" i="8"/>
  <c r="I1344" i="8" a="1"/>
  <c r="I1344" i="8" s="1"/>
  <c r="K1344" i="8" s="1"/>
  <c r="O1284" i="8" a="1"/>
  <c r="O1284" i="8" s="1"/>
  <c r="M1284" i="8"/>
  <c r="O1255" i="8" a="1"/>
  <c r="O1255" i="8" s="1"/>
  <c r="M1255" i="8"/>
  <c r="I1131" i="8" a="1"/>
  <c r="I1131" i="8" s="1"/>
  <c r="K1131" i="8" s="1"/>
  <c r="L1131" i="8"/>
  <c r="I902" i="8" a="1"/>
  <c r="I902" i="8" s="1"/>
  <c r="K902" i="8" s="1"/>
  <c r="L902" i="8"/>
  <c r="M1566" i="8"/>
  <c r="M1547" i="8"/>
  <c r="L1520" i="8"/>
  <c r="I1484" i="8" a="1"/>
  <c r="I1484" i="8" s="1"/>
  <c r="K1484" i="8" s="1"/>
  <c r="L1484" i="8"/>
  <c r="M1477" i="8"/>
  <c r="M1449" i="8"/>
  <c r="O1449" i="8" a="1"/>
  <c r="O1449" i="8" s="1"/>
  <c r="O1436" i="8" a="1"/>
  <c r="O1436" i="8" s="1"/>
  <c r="O1424" i="8" a="1"/>
  <c r="O1424" i="8" s="1"/>
  <c r="L1392" i="8"/>
  <c r="I1392" i="8" a="1"/>
  <c r="I1392" i="8" s="1"/>
  <c r="K1392" i="8" s="1"/>
  <c r="O1363" i="8" a="1"/>
  <c r="O1363" i="8" s="1"/>
  <c r="M1363" i="8"/>
  <c r="O1358" i="8" a="1"/>
  <c r="O1358" i="8" s="1"/>
  <c r="M1358" i="8"/>
  <c r="M1268" i="8"/>
  <c r="O1268" i="8" a="1"/>
  <c r="O1268" i="8" s="1"/>
  <c r="O1257" i="8" a="1"/>
  <c r="O1257" i="8" s="1"/>
  <c r="M1257" i="8"/>
  <c r="O1246" i="8" a="1"/>
  <c r="O1246" i="8" s="1"/>
  <c r="M1246" i="8"/>
  <c r="M1213" i="8"/>
  <c r="O1213" i="8" a="1"/>
  <c r="O1213" i="8" s="1"/>
  <c r="M1190" i="8"/>
  <c r="O1190" i="8" a="1"/>
  <c r="O1190" i="8" s="1"/>
  <c r="I1116" i="8" a="1"/>
  <c r="I1116" i="8" s="1"/>
  <c r="K1116" i="8" s="1"/>
  <c r="L1116" i="8"/>
  <c r="I1085" i="8" a="1"/>
  <c r="I1085" i="8" s="1"/>
  <c r="K1085" i="8" s="1"/>
  <c r="L1085" i="8"/>
  <c r="L1729" i="8"/>
  <c r="L1566" i="8"/>
  <c r="O1510" i="8" a="1"/>
  <c r="O1510" i="8" s="1"/>
  <c r="O1508" i="8" a="1"/>
  <c r="O1508" i="8" s="1"/>
  <c r="O1486" i="8" a="1"/>
  <c r="O1486" i="8" s="1"/>
  <c r="L1477" i="8"/>
  <c r="M1452" i="8"/>
  <c r="M1430" i="8"/>
  <c r="L1418" i="8"/>
  <c r="M1391" i="8"/>
  <c r="L1383" i="8"/>
  <c r="O1352" i="8" a="1"/>
  <c r="O1352" i="8" s="1"/>
  <c r="I1316" i="8" a="1"/>
  <c r="I1316" i="8" s="1"/>
  <c r="K1316" i="8" s="1"/>
  <c r="L1306" i="8"/>
  <c r="O1281" i="8" a="1"/>
  <c r="O1281" i="8" s="1"/>
  <c r="M1281" i="8"/>
  <c r="L1209" i="8"/>
  <c r="I1209" i="8" a="1"/>
  <c r="I1209" i="8" s="1"/>
  <c r="K1209" i="8" s="1"/>
  <c r="O1185" i="8" a="1"/>
  <c r="O1185" i="8" s="1"/>
  <c r="M1185" i="8"/>
  <c r="O1151" i="8" a="1"/>
  <c r="O1151" i="8" s="1"/>
  <c r="M1151" i="8"/>
  <c r="I1877" i="8" a="1"/>
  <c r="I1877" i="8" s="1"/>
  <c r="K1877" i="8" s="1"/>
  <c r="I1708" i="8" a="1"/>
  <c r="I1708" i="8" s="1"/>
  <c r="K1708" i="8" s="1"/>
  <c r="I1666" i="8" a="1"/>
  <c r="I1666" i="8" s="1"/>
  <c r="K1666" i="8" s="1"/>
  <c r="M1657" i="8"/>
  <c r="L1557" i="8"/>
  <c r="L1544" i="8"/>
  <c r="I1481" i="8" a="1"/>
  <c r="I1481" i="8" s="1"/>
  <c r="K1481" i="8" s="1"/>
  <c r="L1434" i="8"/>
  <c r="I1402" i="8" a="1"/>
  <c r="I1402" i="8" s="1"/>
  <c r="K1402" i="8" s="1"/>
  <c r="I1394" i="8" a="1"/>
  <c r="I1394" i="8" s="1"/>
  <c r="K1394" i="8" s="1"/>
  <c r="L1394" i="8"/>
  <c r="I1348" i="8" a="1"/>
  <c r="I1348" i="8" s="1"/>
  <c r="K1348" i="8" s="1"/>
  <c r="I1343" i="8" a="1"/>
  <c r="I1343" i="8" s="1"/>
  <c r="K1343" i="8" s="1"/>
  <c r="O1286" i="8" a="1"/>
  <c r="O1286" i="8" s="1"/>
  <c r="M1286" i="8"/>
  <c r="M1235" i="8"/>
  <c r="O1235" i="8" a="1"/>
  <c r="O1235" i="8" s="1"/>
  <c r="O1204" i="8" a="1"/>
  <c r="O1204" i="8" s="1"/>
  <c r="M1204" i="8"/>
  <c r="I1185" i="8" a="1"/>
  <c r="I1185" i="8" s="1"/>
  <c r="K1185" i="8" s="1"/>
  <c r="L1185" i="8"/>
  <c r="M1153" i="8"/>
  <c r="O1153" i="8" a="1"/>
  <c r="O1153" i="8" s="1"/>
  <c r="I1138" i="8" a="1"/>
  <c r="I1138" i="8" s="1"/>
  <c r="K1138" i="8" s="1"/>
  <c r="L1138" i="8"/>
  <c r="I1118" i="8" a="1"/>
  <c r="I1118" i="8" s="1"/>
  <c r="K1118" i="8" s="1"/>
  <c r="L1118" i="8"/>
  <c r="I1321" i="8" a="1"/>
  <c r="I1321" i="8" s="1"/>
  <c r="K1321" i="8" s="1"/>
  <c r="I1288" i="8" a="1"/>
  <c r="I1288" i="8" s="1"/>
  <c r="K1288" i="8" s="1"/>
  <c r="I1244" i="8" a="1"/>
  <c r="I1244" i="8" s="1"/>
  <c r="K1244" i="8" s="1"/>
  <c r="L1244" i="8"/>
  <c r="L1233" i="8"/>
  <c r="I1233" i="8" a="1"/>
  <c r="I1233" i="8" s="1"/>
  <c r="K1233" i="8" s="1"/>
  <c r="I1219" i="8" a="1"/>
  <c r="I1219" i="8" s="1"/>
  <c r="K1219" i="8" s="1"/>
  <c r="M1215" i="8"/>
  <c r="M1203" i="8"/>
  <c r="L1199" i="8"/>
  <c r="M1184" i="8"/>
  <c r="L1180" i="8"/>
  <c r="I1162" i="8" a="1"/>
  <c r="I1162" i="8" s="1"/>
  <c r="K1162" i="8" s="1"/>
  <c r="O1159" i="8" a="1"/>
  <c r="O1159" i="8" s="1"/>
  <c r="I1055" i="8" a="1"/>
  <c r="I1055" i="8" s="1"/>
  <c r="K1055" i="8" s="1"/>
  <c r="L1055" i="8"/>
  <c r="I1011" i="8" a="1"/>
  <c r="I1011" i="8" s="1"/>
  <c r="K1011" i="8" s="1"/>
  <c r="L1011" i="8"/>
  <c r="I998" i="8" a="1"/>
  <c r="I998" i="8" s="1"/>
  <c r="K998" i="8" s="1"/>
  <c r="L998" i="8"/>
  <c r="O827" i="8" a="1"/>
  <c r="O827" i="8" s="1"/>
  <c r="M827" i="8"/>
  <c r="I817" i="8" a="1"/>
  <c r="I817" i="8" s="1"/>
  <c r="K817" i="8" s="1"/>
  <c r="L817" i="8"/>
  <c r="O747" i="8" a="1"/>
  <c r="O747" i="8" s="1"/>
  <c r="M747" i="8"/>
  <c r="I1268" i="8" a="1"/>
  <c r="I1268" i="8" s="1"/>
  <c r="K1268" i="8" s="1"/>
  <c r="M1254" i="8"/>
  <c r="L1243" i="8"/>
  <c r="I1166" i="8" a="1"/>
  <c r="I1166" i="8" s="1"/>
  <c r="K1166" i="8" s="1"/>
  <c r="L1133" i="8"/>
  <c r="L1111" i="8"/>
  <c r="I1111" i="8" a="1"/>
  <c r="I1111" i="8" s="1"/>
  <c r="K1111" i="8" s="1"/>
  <c r="L1109" i="8"/>
  <c r="I1109" i="8" a="1"/>
  <c r="I1109" i="8" s="1"/>
  <c r="K1109" i="8" s="1"/>
  <c r="M1047" i="8"/>
  <c r="O1047" i="8" a="1"/>
  <c r="O1047" i="8" s="1"/>
  <c r="L927" i="8"/>
  <c r="I927" i="8" a="1"/>
  <c r="I927" i="8" s="1"/>
  <c r="K927" i="8" s="1"/>
  <c r="M1166" i="8"/>
  <c r="O1166" i="8" a="1"/>
  <c r="O1166" i="8" s="1"/>
  <c r="O1156" i="8" a="1"/>
  <c r="O1156" i="8" s="1"/>
  <c r="M1156" i="8"/>
  <c r="I1121" i="8" a="1"/>
  <c r="I1121" i="8" s="1"/>
  <c r="K1121" i="8" s="1"/>
  <c r="L1121" i="8"/>
  <c r="I1087" i="8" a="1"/>
  <c r="I1087" i="8" s="1"/>
  <c r="K1087" i="8" s="1"/>
  <c r="L1087" i="8"/>
  <c r="L1052" i="8"/>
  <c r="I1052" i="8" a="1"/>
  <c r="I1052" i="8" s="1"/>
  <c r="K1052" i="8" s="1"/>
  <c r="O949" i="8" a="1"/>
  <c r="O949" i="8" s="1"/>
  <c r="M949" i="8"/>
  <c r="I1289" i="8" a="1"/>
  <c r="I1289" i="8" s="1"/>
  <c r="K1289" i="8" s="1"/>
  <c r="I1270" i="8" a="1"/>
  <c r="I1270" i="8" s="1"/>
  <c r="K1270" i="8" s="1"/>
  <c r="M1239" i="8"/>
  <c r="L1237" i="8"/>
  <c r="I1237" i="8" a="1"/>
  <c r="I1237" i="8" s="1"/>
  <c r="K1237" i="8" s="1"/>
  <c r="I1234" i="8" a="1"/>
  <c r="I1234" i="8" s="1"/>
  <c r="K1234" i="8" s="1"/>
  <c r="L1194" i="8"/>
  <c r="I1194" i="8" a="1"/>
  <c r="I1194" i="8" s="1"/>
  <c r="K1194" i="8" s="1"/>
  <c r="L1191" i="8"/>
  <c r="I1159" i="8" a="1"/>
  <c r="I1159" i="8" s="1"/>
  <c r="K1159" i="8" s="1"/>
  <c r="O1112" i="8" a="1"/>
  <c r="O1112" i="8" s="1"/>
  <c r="O899" i="8" a="1"/>
  <c r="O899" i="8" s="1"/>
  <c r="M899" i="8"/>
  <c r="M1249" i="8"/>
  <c r="O1249" i="8" a="1"/>
  <c r="O1249" i="8" s="1"/>
  <c r="M1143" i="8"/>
  <c r="O1143" i="8" a="1"/>
  <c r="O1143" i="8" s="1"/>
  <c r="M1099" i="8"/>
  <c r="O1099" i="8" a="1"/>
  <c r="O1099" i="8" s="1"/>
  <c r="L961" i="8"/>
  <c r="I961" i="8" a="1"/>
  <c r="I961" i="8" s="1"/>
  <c r="K961" i="8" s="1"/>
  <c r="I926" i="8" a="1"/>
  <c r="I926" i="8" s="1"/>
  <c r="K926" i="8" s="1"/>
  <c r="L926" i="8"/>
  <c r="L1252" i="8"/>
  <c r="I1252" i="8" a="1"/>
  <c r="I1252" i="8" s="1"/>
  <c r="K1252" i="8" s="1"/>
  <c r="I1222" i="8" a="1"/>
  <c r="I1222" i="8" s="1"/>
  <c r="K1222" i="8" s="1"/>
  <c r="L1222" i="8"/>
  <c r="O1081" i="8" a="1"/>
  <c r="O1081" i="8" s="1"/>
  <c r="M1081" i="8"/>
  <c r="L1075" i="8"/>
  <c r="I1075" i="8" a="1"/>
  <c r="I1075" i="8" s="1"/>
  <c r="K1075" i="8" s="1"/>
  <c r="L1067" i="8"/>
  <c r="I1067" i="8" a="1"/>
  <c r="I1067" i="8" s="1"/>
  <c r="K1067" i="8" s="1"/>
  <c r="O938" i="8" a="1"/>
  <c r="O938" i="8" s="1"/>
  <c r="M938" i="8"/>
  <c r="L1177" i="8"/>
  <c r="I1177" i="8" a="1"/>
  <c r="I1177" i="8" s="1"/>
  <c r="K1177" i="8" s="1"/>
  <c r="O1173" i="8" a="1"/>
  <c r="O1173" i="8" s="1"/>
  <c r="M1173" i="8"/>
  <c r="M1108" i="8"/>
  <c r="O1108" i="8" a="1"/>
  <c r="O1108" i="8" s="1"/>
  <c r="L1021" i="8"/>
  <c r="I1021" i="8" a="1"/>
  <c r="I1021" i="8" s="1"/>
  <c r="K1021" i="8" s="1"/>
  <c r="O1015" i="8" a="1"/>
  <c r="O1015" i="8" s="1"/>
  <c r="M1015" i="8"/>
  <c r="I963" i="8" a="1"/>
  <c r="I963" i="8" s="1"/>
  <c r="K963" i="8" s="1"/>
  <c r="L963" i="8"/>
  <c r="L1397" i="8"/>
  <c r="O1372" i="8" a="1"/>
  <c r="O1372" i="8" s="1"/>
  <c r="L1295" i="8"/>
  <c r="I1262" i="8" a="1"/>
  <c r="I1262" i="8" s="1"/>
  <c r="K1262" i="8" s="1"/>
  <c r="L1262" i="8"/>
  <c r="M1158" i="8"/>
  <c r="L1112" i="8"/>
  <c r="I1112" i="8" a="1"/>
  <c r="I1112" i="8" s="1"/>
  <c r="K1112" i="8" s="1"/>
  <c r="L1004" i="8"/>
  <c r="I1004" i="8" a="1"/>
  <c r="I1004" i="8" s="1"/>
  <c r="K1004" i="8" s="1"/>
  <c r="M933" i="8"/>
  <c r="O933" i="8" a="1"/>
  <c r="O933" i="8" s="1"/>
  <c r="M1297" i="8"/>
  <c r="I1278" i="8" a="1"/>
  <c r="I1278" i="8" s="1"/>
  <c r="K1278" i="8" s="1"/>
  <c r="M1226" i="8"/>
  <c r="L1196" i="8"/>
  <c r="I1187" i="8" a="1"/>
  <c r="I1187" i="8" s="1"/>
  <c r="K1187" i="8" s="1"/>
  <c r="O1114" i="8" a="1"/>
  <c r="O1114" i="8" s="1"/>
  <c r="M1114" i="8"/>
  <c r="M1066" i="8"/>
  <c r="O1066" i="8" a="1"/>
  <c r="O1066" i="8" s="1"/>
  <c r="L1053" i="8"/>
  <c r="I1053" i="8" a="1"/>
  <c r="I1053" i="8" s="1"/>
  <c r="K1053" i="8" s="1"/>
  <c r="I1028" i="8" a="1"/>
  <c r="I1028" i="8" s="1"/>
  <c r="K1028" i="8" s="1"/>
  <c r="L1028" i="8"/>
  <c r="I915" i="8" a="1"/>
  <c r="I915" i="8" s="1"/>
  <c r="K915" i="8" s="1"/>
  <c r="L915" i="8"/>
  <c r="L1096" i="8"/>
  <c r="M1092" i="8"/>
  <c r="O1086" i="8" a="1"/>
  <c r="O1086" i="8" s="1"/>
  <c r="I1078" i="8" a="1"/>
  <c r="I1078" i="8" s="1"/>
  <c r="K1078" i="8" s="1"/>
  <c r="M1070" i="8"/>
  <c r="I1056" i="8" a="1"/>
  <c r="I1056" i="8" s="1"/>
  <c r="K1056" i="8" s="1"/>
  <c r="L1054" i="8"/>
  <c r="L985" i="8"/>
  <c r="I985" i="8" a="1"/>
  <c r="I985" i="8" s="1"/>
  <c r="K985" i="8" s="1"/>
  <c r="L979" i="8"/>
  <c r="I975" i="8" a="1"/>
  <c r="I975" i="8" s="1"/>
  <c r="K975" i="8" s="1"/>
  <c r="L975" i="8"/>
  <c r="L962" i="8"/>
  <c r="M960" i="8"/>
  <c r="L917" i="8"/>
  <c r="I917" i="8" a="1"/>
  <c r="I917" i="8" s="1"/>
  <c r="K917" i="8" s="1"/>
  <c r="M914" i="8"/>
  <c r="O914" i="8" a="1"/>
  <c r="O914" i="8" s="1"/>
  <c r="I896" i="8" a="1"/>
  <c r="I896" i="8" s="1"/>
  <c r="K896" i="8" s="1"/>
  <c r="L896" i="8"/>
  <c r="M888" i="8"/>
  <c r="O888" i="8" a="1"/>
  <c r="O888" i="8" s="1"/>
  <c r="L780" i="8"/>
  <c r="I780" i="8" a="1"/>
  <c r="I780" i="8" s="1"/>
  <c r="K780" i="8" s="1"/>
  <c r="L1103" i="8"/>
  <c r="L1063" i="8"/>
  <c r="O1059" i="8" a="1"/>
  <c r="O1059" i="8" s="1"/>
  <c r="M1059" i="8"/>
  <c r="M1048" i="8"/>
  <c r="L1031" i="8"/>
  <c r="O994" i="8" a="1"/>
  <c r="O994" i="8" s="1"/>
  <c r="M994" i="8"/>
  <c r="I982" i="8" a="1"/>
  <c r="I982" i="8" s="1"/>
  <c r="K982" i="8" s="1"/>
  <c r="O974" i="8" a="1"/>
  <c r="O974" i="8" s="1"/>
  <c r="I934" i="8" a="1"/>
  <c r="I934" i="8" s="1"/>
  <c r="K934" i="8" s="1"/>
  <c r="O868" i="8" a="1"/>
  <c r="O868" i="8" s="1"/>
  <c r="M868" i="8"/>
  <c r="I1080" i="8" a="1"/>
  <c r="I1080" i="8" s="1"/>
  <c r="K1080" i="8" s="1"/>
  <c r="L1080" i="8"/>
  <c r="L1015" i="8"/>
  <c r="I1015" i="8" a="1"/>
  <c r="I1015" i="8" s="1"/>
  <c r="K1015" i="8" s="1"/>
  <c r="L1003" i="8"/>
  <c r="I1003" i="8" a="1"/>
  <c r="I1003" i="8" s="1"/>
  <c r="K1003" i="8" s="1"/>
  <c r="L996" i="8"/>
  <c r="I996" i="8" a="1"/>
  <c r="I996" i="8" s="1"/>
  <c r="K996" i="8" s="1"/>
  <c r="M976" i="8"/>
  <c r="I972" i="8" a="1"/>
  <c r="I972" i="8" s="1"/>
  <c r="K972" i="8" s="1"/>
  <c r="M901" i="8"/>
  <c r="O901" i="8" a="1"/>
  <c r="O901" i="8" s="1"/>
  <c r="O898" i="8" a="1"/>
  <c r="O898" i="8" s="1"/>
  <c r="M898" i="8"/>
  <c r="O893" i="8" a="1"/>
  <c r="O893" i="8" s="1"/>
  <c r="M893" i="8"/>
  <c r="I854" i="8" a="1"/>
  <c r="I854" i="8" s="1"/>
  <c r="K854" i="8" s="1"/>
  <c r="L854" i="8"/>
  <c r="I799" i="8" a="1"/>
  <c r="I799" i="8" s="1"/>
  <c r="K799" i="8" s="1"/>
  <c r="L799" i="8"/>
  <c r="I718" i="8" a="1"/>
  <c r="I718" i="8" s="1"/>
  <c r="K718" i="8" s="1"/>
  <c r="L718" i="8"/>
  <c r="L663" i="8"/>
  <c r="I663" i="8" a="1"/>
  <c r="I663" i="8" s="1"/>
  <c r="K663" i="8" s="1"/>
  <c r="O1040" i="8" a="1"/>
  <c r="O1040" i="8" s="1"/>
  <c r="I1039" i="8" a="1"/>
  <c r="I1039" i="8" s="1"/>
  <c r="K1039" i="8" s="1"/>
  <c r="L1039" i="8"/>
  <c r="L1029" i="8"/>
  <c r="I1029" i="8" a="1"/>
  <c r="I1029" i="8" s="1"/>
  <c r="K1029" i="8" s="1"/>
  <c r="I960" i="8" a="1"/>
  <c r="I960" i="8" s="1"/>
  <c r="K960" i="8" s="1"/>
  <c r="M957" i="8"/>
  <c r="O957" i="8" a="1"/>
  <c r="O957" i="8" s="1"/>
  <c r="I912" i="8" a="1"/>
  <c r="I912" i="8" s="1"/>
  <c r="K912" i="8" s="1"/>
  <c r="L912" i="8"/>
  <c r="L1017" i="8"/>
  <c r="I1017" i="8" a="1"/>
  <c r="I1017" i="8" s="1"/>
  <c r="K1017" i="8" s="1"/>
  <c r="I940" i="8" a="1"/>
  <c r="I940" i="8" s="1"/>
  <c r="K940" i="8" s="1"/>
  <c r="L940" i="8"/>
  <c r="M932" i="8"/>
  <c r="O932" i="8" a="1"/>
  <c r="O932" i="8" s="1"/>
  <c r="O787" i="8" a="1"/>
  <c r="O787" i="8" s="1"/>
  <c r="M787" i="8"/>
  <c r="L741" i="8"/>
  <c r="I741" i="8" a="1"/>
  <c r="I741" i="8" s="1"/>
  <c r="K741" i="8" s="1"/>
  <c r="I991" i="8" a="1"/>
  <c r="I991" i="8" s="1"/>
  <c r="K991" i="8" s="1"/>
  <c r="L991" i="8"/>
  <c r="M978" i="8"/>
  <c r="O978" i="8" a="1"/>
  <c r="O978" i="8" s="1"/>
  <c r="O798" i="8" a="1"/>
  <c r="O798" i="8" s="1"/>
  <c r="M798" i="8"/>
  <c r="M720" i="8"/>
  <c r="O720" i="8" a="1"/>
  <c r="O720" i="8" s="1"/>
  <c r="L1081" i="8"/>
  <c r="I1081" i="8" a="1"/>
  <c r="I1081" i="8" s="1"/>
  <c r="K1081" i="8" s="1"/>
  <c r="M1055" i="8"/>
  <c r="O1055" i="8" a="1"/>
  <c r="O1055" i="8" s="1"/>
  <c r="L1042" i="8"/>
  <c r="I1042" i="8" a="1"/>
  <c r="I1042" i="8" s="1"/>
  <c r="K1042" i="8" s="1"/>
  <c r="L993" i="8"/>
  <c r="I993" i="8" a="1"/>
  <c r="I993" i="8" s="1"/>
  <c r="K993" i="8" s="1"/>
  <c r="L969" i="8"/>
  <c r="I969" i="8" a="1"/>
  <c r="I969" i="8" s="1"/>
  <c r="K969" i="8" s="1"/>
  <c r="O892" i="8" a="1"/>
  <c r="O892" i="8" s="1"/>
  <c r="M892" i="8"/>
  <c r="I798" i="8" a="1"/>
  <c r="I798" i="8" s="1"/>
  <c r="K798" i="8" s="1"/>
  <c r="L798" i="8"/>
  <c r="M745" i="8"/>
  <c r="O745" i="8" a="1"/>
  <c r="O745" i="8" s="1"/>
  <c r="L1188" i="8"/>
  <c r="O1080" i="8" a="1"/>
  <c r="O1080" i="8" s="1"/>
  <c r="M1041" i="8"/>
  <c r="L1007" i="8"/>
  <c r="I1007" i="8" a="1"/>
  <c r="I1007" i="8" s="1"/>
  <c r="K1007" i="8" s="1"/>
  <c r="O956" i="8" a="1"/>
  <c r="O956" i="8" s="1"/>
  <c r="L933" i="8"/>
  <c r="L918" i="8"/>
  <c r="I918" i="8" a="1"/>
  <c r="I918" i="8" s="1"/>
  <c r="K918" i="8" s="1"/>
  <c r="O832" i="8" a="1"/>
  <c r="O832" i="8" s="1"/>
  <c r="M832" i="8"/>
  <c r="M751" i="8"/>
  <c r="O751" i="8" a="1"/>
  <c r="O751" i="8" s="1"/>
  <c r="I1290" i="8" a="1"/>
  <c r="I1290" i="8" s="1"/>
  <c r="K1290" i="8" s="1"/>
  <c r="I1285" i="8" a="1"/>
  <c r="I1285" i="8" s="1"/>
  <c r="K1285" i="8" s="1"/>
  <c r="O1280" i="8" a="1"/>
  <c r="O1280" i="8" s="1"/>
  <c r="L1013" i="8"/>
  <c r="M1001" i="8"/>
  <c r="I992" i="8" a="1"/>
  <c r="I992" i="8" s="1"/>
  <c r="K992" i="8" s="1"/>
  <c r="M977" i="8"/>
  <c r="I911" i="8" a="1"/>
  <c r="I911" i="8" s="1"/>
  <c r="K911" i="8" s="1"/>
  <c r="L911" i="8"/>
  <c r="M902" i="8"/>
  <c r="O902" i="8" a="1"/>
  <c r="O902" i="8" s="1"/>
  <c r="O894" i="8" a="1"/>
  <c r="O894" i="8" s="1"/>
  <c r="M894" i="8"/>
  <c r="L852" i="8"/>
  <c r="I920" i="8" a="1"/>
  <c r="I920" i="8" s="1"/>
  <c r="K920" i="8" s="1"/>
  <c r="M915" i="8"/>
  <c r="O876" i="8" a="1"/>
  <c r="O876" i="8" s="1"/>
  <c r="M876" i="8"/>
  <c r="O874" i="8" a="1"/>
  <c r="O874" i="8" s="1"/>
  <c r="M874" i="8"/>
  <c r="I832" i="8" a="1"/>
  <c r="I832" i="8" s="1"/>
  <c r="K832" i="8" s="1"/>
  <c r="L832" i="8"/>
  <c r="I830" i="8" a="1"/>
  <c r="I830" i="8" s="1"/>
  <c r="K830" i="8" s="1"/>
  <c r="L756" i="8"/>
  <c r="I756" i="8" a="1"/>
  <c r="I756" i="8" s="1"/>
  <c r="K756" i="8" s="1"/>
  <c r="I749" i="8" a="1"/>
  <c r="I749" i="8" s="1"/>
  <c r="K749" i="8" s="1"/>
  <c r="O667" i="8" a="1"/>
  <c r="O667" i="8" s="1"/>
  <c r="I656" i="8" a="1"/>
  <c r="I656" i="8" s="1"/>
  <c r="K656" i="8" s="1"/>
  <c r="L656" i="8"/>
  <c r="I644" i="8" a="1"/>
  <c r="I644" i="8" s="1"/>
  <c r="K644" i="8" s="1"/>
  <c r="L644" i="8"/>
  <c r="I556" i="8" a="1"/>
  <c r="I556" i="8" s="1"/>
  <c r="K556" i="8" s="1"/>
  <c r="L556" i="8"/>
  <c r="L177" i="8"/>
  <c r="I177" i="8" a="1"/>
  <c r="I177" i="8" s="1"/>
  <c r="K177" i="8" s="1"/>
  <c r="O165" i="8" a="1"/>
  <c r="O165" i="8" s="1"/>
  <c r="M165" i="8"/>
  <c r="O870" i="8" a="1"/>
  <c r="O870" i="8" s="1"/>
  <c r="M870" i="8"/>
  <c r="I774" i="8" a="1"/>
  <c r="I774" i="8" s="1"/>
  <c r="K774" i="8" s="1"/>
  <c r="I772" i="8" a="1"/>
  <c r="I772" i="8" s="1"/>
  <c r="K772" i="8" s="1"/>
  <c r="I763" i="8" a="1"/>
  <c r="I763" i="8" s="1"/>
  <c r="K763" i="8" s="1"/>
  <c r="O733" i="8" a="1"/>
  <c r="O733" i="8" s="1"/>
  <c r="M712" i="8"/>
  <c r="O712" i="8" a="1"/>
  <c r="O712" i="8" s="1"/>
  <c r="L495" i="8"/>
  <c r="I495" i="8" a="1"/>
  <c r="I495" i="8" s="1"/>
  <c r="K495" i="8" s="1"/>
  <c r="L389" i="8"/>
  <c r="I389" i="8" a="1"/>
  <c r="I389" i="8" s="1"/>
  <c r="K389" i="8" s="1"/>
  <c r="M219" i="8"/>
  <c r="O219" i="8" a="1"/>
  <c r="O219" i="8" s="1"/>
  <c r="L883" i="8"/>
  <c r="O854" i="8" a="1"/>
  <c r="O854" i="8" s="1"/>
  <c r="M854" i="8"/>
  <c r="O850" i="8" a="1"/>
  <c r="O850" i="8" s="1"/>
  <c r="M850" i="8"/>
  <c r="O810" i="8" a="1"/>
  <c r="O810" i="8" s="1"/>
  <c r="M810" i="8"/>
  <c r="L761" i="8"/>
  <c r="I761" i="8" a="1"/>
  <c r="I761" i="8" s="1"/>
  <c r="K761" i="8" s="1"/>
  <c r="I758" i="8" a="1"/>
  <c r="I758" i="8" s="1"/>
  <c r="K758" i="8" s="1"/>
  <c r="L758" i="8"/>
  <c r="I755" i="8" a="1"/>
  <c r="I755" i="8" s="1"/>
  <c r="K755" i="8" s="1"/>
  <c r="M662" i="8"/>
  <c r="O662" i="8" a="1"/>
  <c r="O662" i="8" s="1"/>
  <c r="L399" i="8"/>
  <c r="I399" i="8" a="1"/>
  <c r="I399" i="8" s="1"/>
  <c r="K399" i="8" s="1"/>
  <c r="H16" i="7"/>
  <c r="L753" i="8"/>
  <c r="I753" i="8" a="1"/>
  <c r="I753" i="8" s="1"/>
  <c r="K753" i="8" s="1"/>
  <c r="I742" i="8" a="1"/>
  <c r="I742" i="8" s="1"/>
  <c r="K742" i="8" s="1"/>
  <c r="L742" i="8"/>
  <c r="L728" i="8"/>
  <c r="I728" i="8" a="1"/>
  <c r="I728" i="8" s="1"/>
  <c r="K728" i="8" s="1"/>
  <c r="I715" i="8" a="1"/>
  <c r="I715" i="8" s="1"/>
  <c r="K715" i="8" s="1"/>
  <c r="L715" i="8"/>
  <c r="I253" i="8" a="1"/>
  <c r="I253" i="8" s="1"/>
  <c r="K253" i="8" s="1"/>
  <c r="L253" i="8"/>
  <c r="L875" i="8"/>
  <c r="M855" i="8"/>
  <c r="M816" i="8"/>
  <c r="I802" i="8" a="1"/>
  <c r="I802" i="8" s="1"/>
  <c r="K802" i="8" s="1"/>
  <c r="L802" i="8"/>
  <c r="I776" i="8" a="1"/>
  <c r="I776" i="8" s="1"/>
  <c r="K776" i="8" s="1"/>
  <c r="L776" i="8"/>
  <c r="L746" i="8"/>
  <c r="I746" i="8" a="1"/>
  <c r="I746" i="8" s="1"/>
  <c r="K746" i="8" s="1"/>
  <c r="L719" i="8"/>
  <c r="I719" i="8" a="1"/>
  <c r="I719" i="8" s="1"/>
  <c r="K719" i="8" s="1"/>
  <c r="M648" i="8"/>
  <c r="O648" i="8" a="1"/>
  <c r="O648" i="8" s="1"/>
  <c r="L631" i="8"/>
  <c r="I631" i="8" a="1"/>
  <c r="I631" i="8" s="1"/>
  <c r="K631" i="8" s="1"/>
  <c r="L591" i="8"/>
  <c r="I591" i="8" a="1"/>
  <c r="I591" i="8" s="1"/>
  <c r="K591" i="8" s="1"/>
  <c r="O527" i="8" a="1"/>
  <c r="O527" i="8" s="1"/>
  <c r="M527" i="8"/>
  <c r="M908" i="8"/>
  <c r="O908" i="8" a="1"/>
  <c r="O908" i="8" s="1"/>
  <c r="O896" i="8" a="1"/>
  <c r="O896" i="8" s="1"/>
  <c r="M896" i="8"/>
  <c r="I891" i="8" a="1"/>
  <c r="I891" i="8" s="1"/>
  <c r="K891" i="8" s="1"/>
  <c r="L891" i="8"/>
  <c r="O859" i="8" a="1"/>
  <c r="O859" i="8" s="1"/>
  <c r="M859" i="8"/>
  <c r="M849" i="8"/>
  <c r="O833" i="8" a="1"/>
  <c r="O833" i="8" s="1"/>
  <c r="M833" i="8"/>
  <c r="M829" i="8"/>
  <c r="O829" i="8" a="1"/>
  <c r="O829" i="8" s="1"/>
  <c r="L814" i="8"/>
  <c r="I814" i="8" a="1"/>
  <c r="I814" i="8" s="1"/>
  <c r="K814" i="8" s="1"/>
  <c r="L760" i="8"/>
  <c r="I760" i="8" a="1"/>
  <c r="I760" i="8" s="1"/>
  <c r="K760" i="8" s="1"/>
  <c r="I730" i="8" a="1"/>
  <c r="I730" i="8" s="1"/>
  <c r="K730" i="8" s="1"/>
  <c r="M727" i="8"/>
  <c r="L717" i="8"/>
  <c r="I717" i="8" a="1"/>
  <c r="I717" i="8" s="1"/>
  <c r="K717" i="8" s="1"/>
  <c r="I669" i="8" a="1"/>
  <c r="I669" i="8" s="1"/>
  <c r="K669" i="8" s="1"/>
  <c r="L669" i="8"/>
  <c r="L570" i="8"/>
  <c r="I570" i="8" a="1"/>
  <c r="I570" i="8" s="1"/>
  <c r="K570" i="8" s="1"/>
  <c r="O449" i="8" a="1"/>
  <c r="O449" i="8" s="1"/>
  <c r="M449" i="8"/>
  <c r="M444" i="8"/>
  <c r="O444" i="8" a="1"/>
  <c r="O444" i="8" s="1"/>
  <c r="O315" i="8" a="1"/>
  <c r="O315" i="8" s="1"/>
  <c r="M315" i="8"/>
  <c r="O308" i="8" a="1"/>
  <c r="O308" i="8" s="1"/>
  <c r="M308" i="8"/>
  <c r="L1105" i="8"/>
  <c r="L1070" i="8"/>
  <c r="I1014" i="8" a="1"/>
  <c r="I1014" i="8" s="1"/>
  <c r="K1014" i="8" s="1"/>
  <c r="L981" i="8"/>
  <c r="O963" i="8" a="1"/>
  <c r="O963" i="8" s="1"/>
  <c r="O897" i="8" a="1"/>
  <c r="O897" i="8" s="1"/>
  <c r="O880" i="8" a="1"/>
  <c r="O880" i="8" s="1"/>
  <c r="M872" i="8"/>
  <c r="O866" i="8" a="1"/>
  <c r="O866" i="8" s="1"/>
  <c r="I847" i="8" a="1"/>
  <c r="I847" i="8" s="1"/>
  <c r="K847" i="8" s="1"/>
  <c r="L847" i="8"/>
  <c r="L778" i="8"/>
  <c r="I778" i="8" a="1"/>
  <c r="I778" i="8" s="1"/>
  <c r="K778" i="8" s="1"/>
  <c r="I764" i="8" a="1"/>
  <c r="I764" i="8" s="1"/>
  <c r="K764" i="8" s="1"/>
  <c r="M673" i="8"/>
  <c r="O673" i="8" a="1"/>
  <c r="O673" i="8" s="1"/>
  <c r="O638" i="8" a="1"/>
  <c r="O638" i="8" s="1"/>
  <c r="M638" i="8"/>
  <c r="I865" i="8" a="1"/>
  <c r="I865" i="8" s="1"/>
  <c r="K865" i="8" s="1"/>
  <c r="L865" i="8"/>
  <c r="M835" i="8"/>
  <c r="O835" i="8" a="1"/>
  <c r="O835" i="8" s="1"/>
  <c r="O661" i="8" a="1"/>
  <c r="O661" i="8" s="1"/>
  <c r="M661" i="8"/>
  <c r="L506" i="8"/>
  <c r="I506" i="8" a="1"/>
  <c r="I506" i="8" s="1"/>
  <c r="K506" i="8" s="1"/>
  <c r="M493" i="8"/>
  <c r="O493" i="8" a="1"/>
  <c r="O493" i="8" s="1"/>
  <c r="M940" i="8"/>
  <c r="L892" i="8"/>
  <c r="I879" i="8" a="1"/>
  <c r="I879" i="8" s="1"/>
  <c r="K879" i="8" s="1"/>
  <c r="L879" i="8"/>
  <c r="L874" i="8"/>
  <c r="L858" i="8"/>
  <c r="O857" i="8" a="1"/>
  <c r="O857" i="8" s="1"/>
  <c r="M857" i="8"/>
  <c r="M830" i="8"/>
  <c r="O736" i="8" a="1"/>
  <c r="O736" i="8" s="1"/>
  <c r="M736" i="8"/>
  <c r="M734" i="8"/>
  <c r="O734" i="8" a="1"/>
  <c r="O734" i="8" s="1"/>
  <c r="L729" i="8"/>
  <c r="L708" i="8"/>
  <c r="I708" i="8" a="1"/>
  <c r="I708" i="8" s="1"/>
  <c r="K708" i="8" s="1"/>
  <c r="L694" i="8"/>
  <c r="I694" i="8" a="1"/>
  <c r="I694" i="8" s="1"/>
  <c r="K694" i="8" s="1"/>
  <c r="M654" i="8"/>
  <c r="O654" i="8" a="1"/>
  <c r="O654" i="8" s="1"/>
  <c r="I945" i="8" a="1"/>
  <c r="I945" i="8" s="1"/>
  <c r="K945" i="8" s="1"/>
  <c r="O922" i="8" a="1"/>
  <c r="O922" i="8" s="1"/>
  <c r="I907" i="8" a="1"/>
  <c r="I907" i="8" s="1"/>
  <c r="K907" i="8" s="1"/>
  <c r="L897" i="8"/>
  <c r="L850" i="8"/>
  <c r="M848" i="8"/>
  <c r="L834" i="8"/>
  <c r="L775" i="8"/>
  <c r="I775" i="8" a="1"/>
  <c r="I775" i="8" s="1"/>
  <c r="K775" i="8" s="1"/>
  <c r="O738" i="8" a="1"/>
  <c r="O738" i="8" s="1"/>
  <c r="M738" i="8"/>
  <c r="M672" i="8"/>
  <c r="L647" i="8"/>
  <c r="I647" i="8" a="1"/>
  <c r="I647" i="8" s="1"/>
  <c r="K647" i="8" s="1"/>
  <c r="O468" i="8" a="1"/>
  <c r="O468" i="8" s="1"/>
  <c r="M468" i="8"/>
  <c r="I354" i="8" a="1"/>
  <c r="I354" i="8" s="1"/>
  <c r="K354" i="8" s="1"/>
  <c r="L354" i="8"/>
  <c r="L750" i="8"/>
  <c r="I750" i="8" a="1"/>
  <c r="I750" i="8" s="1"/>
  <c r="K750" i="8" s="1"/>
  <c r="M635" i="8"/>
  <c r="O635" i="8" a="1"/>
  <c r="O635" i="8" s="1"/>
  <c r="O626" i="8" a="1"/>
  <c r="O626" i="8" s="1"/>
  <c r="M588" i="8"/>
  <c r="O588" i="8" a="1"/>
  <c r="O588" i="8" s="1"/>
  <c r="O578" i="8" a="1"/>
  <c r="O578" i="8" s="1"/>
  <c r="I549" i="8" a="1"/>
  <c r="I549" i="8" s="1"/>
  <c r="K549" i="8" s="1"/>
  <c r="L549" i="8"/>
  <c r="M489" i="8"/>
  <c r="O489" i="8" a="1"/>
  <c r="O489" i="8" s="1"/>
  <c r="I420" i="8" a="1"/>
  <c r="I420" i="8" s="1"/>
  <c r="K420" i="8" s="1"/>
  <c r="L420" i="8"/>
  <c r="O413" i="8" a="1"/>
  <c r="O413" i="8" s="1"/>
  <c r="M413" i="8"/>
  <c r="O371" i="8" a="1"/>
  <c r="O371" i="8" s="1"/>
  <c r="M371" i="8"/>
  <c r="L364" i="8"/>
  <c r="I364" i="8" a="1"/>
  <c r="I364" i="8" s="1"/>
  <c r="K364" i="8" s="1"/>
  <c r="I317" i="8" a="1"/>
  <c r="I317" i="8" s="1"/>
  <c r="K317" i="8" s="1"/>
  <c r="L317" i="8"/>
  <c r="L315" i="8"/>
  <c r="I315" i="8" a="1"/>
  <c r="I315" i="8" s="1"/>
  <c r="K315" i="8" s="1"/>
  <c r="L308" i="8"/>
  <c r="I308" i="8" a="1"/>
  <c r="I308" i="8" s="1"/>
  <c r="K308" i="8" s="1"/>
  <c r="L306" i="8"/>
  <c r="I306" i="8" a="1"/>
  <c r="I306" i="8" s="1"/>
  <c r="K306" i="8" s="1"/>
  <c r="O279" i="8" a="1"/>
  <c r="O279" i="8" s="1"/>
  <c r="M279" i="8"/>
  <c r="I134" i="8" a="1"/>
  <c r="I134" i="8" s="1"/>
  <c r="K134" i="8" s="1"/>
  <c r="L134" i="8"/>
  <c r="I132" i="8" a="1"/>
  <c r="I132" i="8" s="1"/>
  <c r="K132" i="8" s="1"/>
  <c r="L132" i="8"/>
  <c r="M106" i="8"/>
  <c r="O106" i="8" a="1"/>
  <c r="O106" i="8" s="1"/>
  <c r="L620" i="8"/>
  <c r="I620" i="8" a="1"/>
  <c r="I620" i="8" s="1"/>
  <c r="K620" i="8" s="1"/>
  <c r="O573" i="8" a="1"/>
  <c r="O573" i="8" s="1"/>
  <c r="M573" i="8"/>
  <c r="L551" i="8"/>
  <c r="I551" i="8" a="1"/>
  <c r="I551" i="8" s="1"/>
  <c r="K551" i="8" s="1"/>
  <c r="M544" i="8"/>
  <c r="O544" i="8" a="1"/>
  <c r="O544" i="8" s="1"/>
  <c r="L527" i="8"/>
  <c r="O476" i="8" a="1"/>
  <c r="O476" i="8" s="1"/>
  <c r="M476" i="8"/>
  <c r="I473" i="8" a="1"/>
  <c r="I473" i="8" s="1"/>
  <c r="K473" i="8" s="1"/>
  <c r="L473" i="8"/>
  <c r="L396" i="8"/>
  <c r="I396" i="8" a="1"/>
  <c r="I396" i="8" s="1"/>
  <c r="K396" i="8" s="1"/>
  <c r="I373" i="8" a="1"/>
  <c r="I373" i="8" s="1"/>
  <c r="K373" i="8" s="1"/>
  <c r="L373" i="8"/>
  <c r="O276" i="8" a="1"/>
  <c r="O276" i="8" s="1"/>
  <c r="M276" i="8"/>
  <c r="O262" i="8" a="1"/>
  <c r="O262" i="8" s="1"/>
  <c r="M262" i="8"/>
  <c r="I260" i="8" a="1"/>
  <c r="I260" i="8" s="1"/>
  <c r="K260" i="8" s="1"/>
  <c r="L260" i="8"/>
  <c r="L652" i="8"/>
  <c r="I652" i="8" a="1"/>
  <c r="I652" i="8" s="1"/>
  <c r="K652" i="8" s="1"/>
  <c r="L538" i="8"/>
  <c r="O534" i="8" a="1"/>
  <c r="O534" i="8" s="1"/>
  <c r="M534" i="8"/>
  <c r="L525" i="8"/>
  <c r="I525" i="8" a="1"/>
  <c r="I525" i="8" s="1"/>
  <c r="K525" i="8" s="1"/>
  <c r="O465" i="8" a="1"/>
  <c r="O465" i="8" s="1"/>
  <c r="M465" i="8"/>
  <c r="I439" i="8" a="1"/>
  <c r="I439" i="8" s="1"/>
  <c r="K439" i="8" s="1"/>
  <c r="L439" i="8"/>
  <c r="I406" i="8" a="1"/>
  <c r="I406" i="8" s="1"/>
  <c r="K406" i="8" s="1"/>
  <c r="L406" i="8"/>
  <c r="O398" i="8" a="1"/>
  <c r="O398" i="8" s="1"/>
  <c r="M398" i="8"/>
  <c r="I388" i="8" a="1"/>
  <c r="I388" i="8" s="1"/>
  <c r="K388" i="8" s="1"/>
  <c r="L353" i="8"/>
  <c r="I300" i="8" a="1"/>
  <c r="I300" i="8" s="1"/>
  <c r="K300" i="8" s="1"/>
  <c r="L300" i="8"/>
  <c r="O612" i="8" a="1"/>
  <c r="O612" i="8" s="1"/>
  <c r="M645" i="8"/>
  <c r="O645" i="8" a="1"/>
  <c r="O645" i="8" s="1"/>
  <c r="O637" i="8" a="1"/>
  <c r="O637" i="8" s="1"/>
  <c r="M637" i="8"/>
  <c r="I632" i="8" a="1"/>
  <c r="I632" i="8" s="1"/>
  <c r="K632" i="8" s="1"/>
  <c r="I602" i="8" a="1"/>
  <c r="I602" i="8" s="1"/>
  <c r="K602" i="8" s="1"/>
  <c r="L602" i="8"/>
  <c r="M557" i="8"/>
  <c r="O557" i="8" a="1"/>
  <c r="O557" i="8" s="1"/>
  <c r="L520" i="8"/>
  <c r="I520" i="8" a="1"/>
  <c r="I520" i="8" s="1"/>
  <c r="K520" i="8" s="1"/>
  <c r="I465" i="8" a="1"/>
  <c r="I465" i="8" s="1"/>
  <c r="K465" i="8" s="1"/>
  <c r="L465" i="8"/>
  <c r="M400" i="8"/>
  <c r="O400" i="8" a="1"/>
  <c r="O400" i="8" s="1"/>
  <c r="I290" i="8" a="1"/>
  <c r="I290" i="8" s="1"/>
  <c r="K290" i="8" s="1"/>
  <c r="L290" i="8"/>
  <c r="L273" i="8"/>
  <c r="I273" i="8" a="1"/>
  <c r="I273" i="8" s="1"/>
  <c r="K273" i="8" s="1"/>
  <c r="M383" i="8"/>
  <c r="O383" i="8" a="1"/>
  <c r="O383" i="8" s="1"/>
  <c r="I323" i="8" a="1"/>
  <c r="I323" i="8" s="1"/>
  <c r="K323" i="8" s="1"/>
  <c r="L323" i="8"/>
  <c r="O302" i="8" a="1"/>
  <c r="O302" i="8" s="1"/>
  <c r="M302" i="8"/>
  <c r="L281" i="8"/>
  <c r="I281" i="8" a="1"/>
  <c r="I281" i="8" s="1"/>
  <c r="K281" i="8" s="1"/>
  <c r="I587" i="8" a="1"/>
  <c r="I587" i="8" s="1"/>
  <c r="K587" i="8" s="1"/>
  <c r="L587" i="8"/>
  <c r="M538" i="8"/>
  <c r="O538" i="8" a="1"/>
  <c r="O538" i="8" s="1"/>
  <c r="M511" i="8"/>
  <c r="O511" i="8" a="1"/>
  <c r="O511" i="8" s="1"/>
  <c r="I443" i="8" a="1"/>
  <c r="I443" i="8" s="1"/>
  <c r="K443" i="8" s="1"/>
  <c r="L443" i="8"/>
  <c r="O431" i="8" a="1"/>
  <c r="O431" i="8" s="1"/>
  <c r="M431" i="8"/>
  <c r="I427" i="8" a="1"/>
  <c r="I427" i="8" s="1"/>
  <c r="K427" i="8" s="1"/>
  <c r="L427" i="8"/>
  <c r="I395" i="8" a="1"/>
  <c r="I395" i="8" s="1"/>
  <c r="K395" i="8" s="1"/>
  <c r="L395" i="8"/>
  <c r="O390" i="8" a="1"/>
  <c r="O390" i="8" s="1"/>
  <c r="M390" i="8"/>
  <c r="O347" i="8" a="1"/>
  <c r="O347" i="8" s="1"/>
  <c r="M347" i="8"/>
  <c r="I297" i="8" a="1"/>
  <c r="I297" i="8" s="1"/>
  <c r="K297" i="8" s="1"/>
  <c r="L297" i="8"/>
  <c r="M188" i="8"/>
  <c r="O188" i="8" a="1"/>
  <c r="O188" i="8" s="1"/>
  <c r="M920" i="8"/>
  <c r="L816" i="8"/>
  <c r="L808" i="8"/>
  <c r="I724" i="8" a="1"/>
  <c r="I724" i="8" s="1"/>
  <c r="K724" i="8" s="1"/>
  <c r="L664" i="8"/>
  <c r="I664" i="8" a="1"/>
  <c r="I664" i="8" s="1"/>
  <c r="K664" i="8" s="1"/>
  <c r="O540" i="8" a="1"/>
  <c r="O540" i="8" s="1"/>
  <c r="M540" i="8"/>
  <c r="M438" i="8"/>
  <c r="O438" i="8" a="1"/>
  <c r="O438" i="8" s="1"/>
  <c r="I351" i="8" a="1"/>
  <c r="I351" i="8" s="1"/>
  <c r="K351" i="8" s="1"/>
  <c r="L351" i="8"/>
  <c r="I266" i="8" a="1"/>
  <c r="I266" i="8" s="1"/>
  <c r="K266" i="8" s="1"/>
  <c r="L266" i="8"/>
  <c r="I232" i="8" a="1"/>
  <c r="I232" i="8" s="1"/>
  <c r="K232" i="8" s="1"/>
  <c r="L232" i="8"/>
  <c r="M110" i="8"/>
  <c r="O110" i="8" a="1"/>
  <c r="O110" i="8" s="1"/>
  <c r="O50" i="8" a="1"/>
  <c r="O50" i="8" s="1"/>
  <c r="M50" i="8"/>
  <c r="O39" i="8" a="1"/>
  <c r="O39" i="8" s="1"/>
  <c r="M39" i="8"/>
  <c r="O627" i="8" a="1"/>
  <c r="O627" i="8" s="1"/>
  <c r="M627" i="8"/>
  <c r="L625" i="8"/>
  <c r="I625" i="8" a="1"/>
  <c r="I625" i="8" s="1"/>
  <c r="K625" i="8" s="1"/>
  <c r="I550" i="8" a="1"/>
  <c r="I550" i="8" s="1"/>
  <c r="K550" i="8" s="1"/>
  <c r="L550" i="8"/>
  <c r="L540" i="8"/>
  <c r="I540" i="8" a="1"/>
  <c r="I540" i="8" s="1"/>
  <c r="K540" i="8" s="1"/>
  <c r="O516" i="8" a="1"/>
  <c r="O516" i="8" s="1"/>
  <c r="M516" i="8"/>
  <c r="O487" i="8" a="1"/>
  <c r="O487" i="8" s="1"/>
  <c r="M487" i="8"/>
  <c r="M426" i="8"/>
  <c r="O426" i="8" a="1"/>
  <c r="O426" i="8" s="1"/>
  <c r="M416" i="8"/>
  <c r="O416" i="8" a="1"/>
  <c r="O416" i="8" s="1"/>
  <c r="M394" i="8"/>
  <c r="O394" i="8" a="1"/>
  <c r="O394" i="8" s="1"/>
  <c r="O387" i="8" a="1"/>
  <c r="O387" i="8" s="1"/>
  <c r="M387" i="8"/>
  <c r="L377" i="8"/>
  <c r="I377" i="8" a="1"/>
  <c r="I377" i="8" s="1"/>
  <c r="K377" i="8" s="1"/>
  <c r="O258" i="8" a="1"/>
  <c r="O258" i="8" s="1"/>
  <c r="M258" i="8"/>
  <c r="O240" i="8" a="1"/>
  <c r="O240" i="8" s="1"/>
  <c r="M240" i="8"/>
  <c r="I200" i="8" a="1"/>
  <c r="I200" i="8" s="1"/>
  <c r="K200" i="8" s="1"/>
  <c r="L200" i="8"/>
  <c r="O838" i="8" a="1"/>
  <c r="O838" i="8" s="1"/>
  <c r="I812" i="8" a="1"/>
  <c r="I812" i="8" s="1"/>
  <c r="K812" i="8" s="1"/>
  <c r="L812" i="8"/>
  <c r="I800" i="8" a="1"/>
  <c r="I800" i="8" s="1"/>
  <c r="K800" i="8" s="1"/>
  <c r="L713" i="8"/>
  <c r="I713" i="8" a="1"/>
  <c r="I713" i="8" s="1"/>
  <c r="K713" i="8" s="1"/>
  <c r="I574" i="8" a="1"/>
  <c r="I574" i="8" s="1"/>
  <c r="K574" i="8" s="1"/>
  <c r="L574" i="8"/>
  <c r="I572" i="8" a="1"/>
  <c r="I572" i="8" s="1"/>
  <c r="K572" i="8" s="1"/>
  <c r="L572" i="8"/>
  <c r="M554" i="8"/>
  <c r="O554" i="8" a="1"/>
  <c r="O554" i="8" s="1"/>
  <c r="L543" i="8"/>
  <c r="I543" i="8" a="1"/>
  <c r="I543" i="8" s="1"/>
  <c r="K543" i="8" s="1"/>
  <c r="L521" i="8"/>
  <c r="I521" i="8" a="1"/>
  <c r="I521" i="8" s="1"/>
  <c r="K521" i="8" s="1"/>
  <c r="L462" i="8"/>
  <c r="I462" i="8" a="1"/>
  <c r="I462" i="8" s="1"/>
  <c r="K462" i="8" s="1"/>
  <c r="M452" i="8"/>
  <c r="O452" i="8" a="1"/>
  <c r="O452" i="8" s="1"/>
  <c r="I412" i="8" a="1"/>
  <c r="I412" i="8" s="1"/>
  <c r="K412" i="8" s="1"/>
  <c r="L412" i="8"/>
  <c r="I362" i="8" a="1"/>
  <c r="I362" i="8" s="1"/>
  <c r="K362" i="8" s="1"/>
  <c r="I294" i="8" a="1"/>
  <c r="I294" i="8" s="1"/>
  <c r="K294" i="8" s="1"/>
  <c r="L294" i="8"/>
  <c r="I275" i="8" a="1"/>
  <c r="I275" i="8" s="1"/>
  <c r="K275" i="8" s="1"/>
  <c r="L275" i="8"/>
  <c r="I258" i="8" a="1"/>
  <c r="I258" i="8" s="1"/>
  <c r="K258" i="8" s="1"/>
  <c r="L258" i="8"/>
  <c r="I220" i="8" a="1"/>
  <c r="I220" i="8" s="1"/>
  <c r="K220" i="8" s="1"/>
  <c r="L220" i="8"/>
  <c r="I205" i="8" a="1"/>
  <c r="I205" i="8" s="1"/>
  <c r="K205" i="8" s="1"/>
  <c r="L205" i="8"/>
  <c r="O64" i="8" a="1"/>
  <c r="O64" i="8" s="1"/>
  <c r="M64" i="8"/>
  <c r="I62" i="8" a="1"/>
  <c r="I62" i="8" s="1"/>
  <c r="K62" i="8" s="1"/>
  <c r="L62" i="8"/>
  <c r="I824" i="8" a="1"/>
  <c r="I824" i="8" s="1"/>
  <c r="K824" i="8" s="1"/>
  <c r="I651" i="8" a="1"/>
  <c r="I651" i="8" s="1"/>
  <c r="K651" i="8" s="1"/>
  <c r="L651" i="8"/>
  <c r="I642" i="8" a="1"/>
  <c r="I642" i="8" s="1"/>
  <c r="K642" i="8" s="1"/>
  <c r="O631" i="8" a="1"/>
  <c r="O631" i="8" s="1"/>
  <c r="M631" i="8"/>
  <c r="I609" i="8" a="1"/>
  <c r="I609" i="8" s="1"/>
  <c r="K609" i="8" s="1"/>
  <c r="L609" i="8"/>
  <c r="M586" i="8"/>
  <c r="O586" i="8" a="1"/>
  <c r="O586" i="8" s="1"/>
  <c r="O562" i="8" a="1"/>
  <c r="O562" i="8" s="1"/>
  <c r="M562" i="8"/>
  <c r="O556" i="8" a="1"/>
  <c r="O556" i="8" s="1"/>
  <c r="M556" i="8"/>
  <c r="I516" i="8" a="1"/>
  <c r="I516" i="8" s="1"/>
  <c r="K516" i="8" s="1"/>
  <c r="L516" i="8"/>
  <c r="M389" i="8"/>
  <c r="O389" i="8" a="1"/>
  <c r="O389" i="8" s="1"/>
  <c r="M298" i="8"/>
  <c r="O298" i="8" a="1"/>
  <c r="O298" i="8" s="1"/>
  <c r="M265" i="8"/>
  <c r="O265" i="8" a="1"/>
  <c r="O265" i="8" s="1"/>
  <c r="L255" i="8"/>
  <c r="I255" i="8" a="1"/>
  <c r="I255" i="8" s="1"/>
  <c r="K255" i="8" s="1"/>
  <c r="I244" i="8" a="1"/>
  <c r="I244" i="8" s="1"/>
  <c r="K244" i="8" s="1"/>
  <c r="L244" i="8"/>
  <c r="O126" i="8" a="1"/>
  <c r="O126" i="8" s="1"/>
  <c r="M126" i="8"/>
  <c r="L102" i="8"/>
  <c r="I102" i="8" a="1"/>
  <c r="I102" i="8" s="1"/>
  <c r="K102" i="8" s="1"/>
  <c r="I480" i="8" a="1"/>
  <c r="I480" i="8" s="1"/>
  <c r="K480" i="8" s="1"/>
  <c r="M412" i="8"/>
  <c r="L386" i="8"/>
  <c r="M366" i="8"/>
  <c r="O366" i="8" a="1"/>
  <c r="O366" i="8" s="1"/>
  <c r="O362" i="8" a="1"/>
  <c r="O362" i="8" s="1"/>
  <c r="M362" i="8"/>
  <c r="M352" i="8"/>
  <c r="O330" i="8" a="1"/>
  <c r="O330" i="8" s="1"/>
  <c r="I326" i="8" a="1"/>
  <c r="I326" i="8" s="1"/>
  <c r="K326" i="8" s="1"/>
  <c r="O238" i="8" a="1"/>
  <c r="O238" i="8" s="1"/>
  <c r="M238" i="8"/>
  <c r="L198" i="8"/>
  <c r="I198" i="8" a="1"/>
  <c r="I198" i="8" s="1"/>
  <c r="K198" i="8" s="1"/>
  <c r="M186" i="8"/>
  <c r="O186" i="8" a="1"/>
  <c r="O186" i="8" s="1"/>
  <c r="L168" i="8"/>
  <c r="I168" i="8" a="1"/>
  <c r="I168" i="8" s="1"/>
  <c r="K168" i="8" s="1"/>
  <c r="L121" i="8"/>
  <c r="I121" i="8" a="1"/>
  <c r="I121" i="8" s="1"/>
  <c r="K121" i="8" s="1"/>
  <c r="I106" i="8" a="1"/>
  <c r="I106" i="8" s="1"/>
  <c r="K106" i="8" s="1"/>
  <c r="L106" i="8"/>
  <c r="M34" i="8"/>
  <c r="O34" i="8" a="1"/>
  <c r="O34" i="8" s="1"/>
  <c r="O28" i="8" a="1"/>
  <c r="O28" i="8" s="1"/>
  <c r="M5" i="8"/>
  <c r="O5" i="8" a="1"/>
  <c r="O5" i="8" s="1"/>
  <c r="O674" i="8" a="1"/>
  <c r="O674" i="8" s="1"/>
  <c r="M404" i="8"/>
  <c r="I347" i="8" a="1"/>
  <c r="I347" i="8" s="1"/>
  <c r="K347" i="8" s="1"/>
  <c r="L322" i="8"/>
  <c r="I322" i="8" a="1"/>
  <c r="I322" i="8" s="1"/>
  <c r="K322" i="8" s="1"/>
  <c r="L299" i="8"/>
  <c r="O296" i="8" a="1"/>
  <c r="O296" i="8" s="1"/>
  <c r="M296" i="8"/>
  <c r="L280" i="8"/>
  <c r="L191" i="8"/>
  <c r="I191" i="8" a="1"/>
  <c r="I191" i="8" s="1"/>
  <c r="K191" i="8" s="1"/>
  <c r="M107" i="8"/>
  <c r="O84" i="8" a="1"/>
  <c r="O84" i="8" s="1"/>
  <c r="M84" i="8"/>
  <c r="O31" i="8" a="1"/>
  <c r="O31" i="8" s="1"/>
  <c r="M31" i="8"/>
  <c r="O597" i="8" a="1"/>
  <c r="O597" i="8" s="1"/>
  <c r="O607" i="8" a="1"/>
  <c r="O607" i="8" s="1"/>
  <c r="O590" i="8" a="1"/>
  <c r="O590" i="8" s="1"/>
  <c r="O525" i="8" a="1"/>
  <c r="O525" i="8" s="1"/>
  <c r="O500" i="8" a="1"/>
  <c r="O500" i="8" s="1"/>
  <c r="L410" i="8"/>
  <c r="I410" i="8" a="1"/>
  <c r="I410" i="8" s="1"/>
  <c r="K410" i="8" s="1"/>
  <c r="M399" i="8"/>
  <c r="O399" i="8" a="1"/>
  <c r="O399" i="8" s="1"/>
  <c r="I342" i="8" a="1"/>
  <c r="I342" i="8" s="1"/>
  <c r="K342" i="8" s="1"/>
  <c r="L342" i="8"/>
  <c r="L288" i="8"/>
  <c r="I270" i="8" a="1"/>
  <c r="I270" i="8" s="1"/>
  <c r="K270" i="8" s="1"/>
  <c r="O268" i="8" a="1"/>
  <c r="O268" i="8" s="1"/>
  <c r="I251" i="8" a="1"/>
  <c r="I251" i="8" s="1"/>
  <c r="K251" i="8" s="1"/>
  <c r="I214" i="8" a="1"/>
  <c r="I214" i="8" s="1"/>
  <c r="K214" i="8" s="1"/>
  <c r="L214" i="8"/>
  <c r="I183" i="8" a="1"/>
  <c r="I183" i="8" s="1"/>
  <c r="K183" i="8" s="1"/>
  <c r="L183" i="8"/>
  <c r="M161" i="8"/>
  <c r="O161" i="8" a="1"/>
  <c r="O161" i="8" s="1"/>
  <c r="I125" i="8" a="1"/>
  <c r="I125" i="8" s="1"/>
  <c r="K125" i="8" s="1"/>
  <c r="I112" i="8" a="1"/>
  <c r="I112" i="8" s="1"/>
  <c r="K112" i="8" s="1"/>
  <c r="M77" i="8"/>
  <c r="O77" i="8" a="1"/>
  <c r="O77" i="8" s="1"/>
  <c r="I69" i="8" a="1"/>
  <c r="I69" i="8" s="1"/>
  <c r="K69" i="8" s="1"/>
  <c r="L64" i="8"/>
  <c r="I64" i="8" a="1"/>
  <c r="I64" i="8" s="1"/>
  <c r="K64" i="8" s="1"/>
  <c r="I28" i="8" a="1"/>
  <c r="I28" i="8" s="1"/>
  <c r="K28" i="8" s="1"/>
  <c r="L28" i="8"/>
  <c r="O432" i="8" a="1"/>
  <c r="O432" i="8" s="1"/>
  <c r="L344" i="8"/>
  <c r="I344" i="8" a="1"/>
  <c r="I344" i="8" s="1"/>
  <c r="K344" i="8" s="1"/>
  <c r="M197" i="8"/>
  <c r="O197" i="8" a="1"/>
  <c r="O197" i="8" s="1"/>
  <c r="I128" i="8" a="1"/>
  <c r="I128" i="8" s="1"/>
  <c r="K128" i="8" s="1"/>
  <c r="L128" i="8"/>
  <c r="O120" i="8" a="1"/>
  <c r="O120" i="8" s="1"/>
  <c r="M120" i="8"/>
  <c r="L41" i="8"/>
  <c r="I41" i="8" a="1"/>
  <c r="I41" i="8" s="1"/>
  <c r="K41" i="8" s="1"/>
  <c r="O293" i="8" a="1"/>
  <c r="O293" i="8" s="1"/>
  <c r="M293" i="8"/>
  <c r="M254" i="8"/>
  <c r="O254" i="8" a="1"/>
  <c r="O254" i="8" s="1"/>
  <c r="M243" i="8"/>
  <c r="O243" i="8" a="1"/>
  <c r="O243" i="8" s="1"/>
  <c r="L167" i="8"/>
  <c r="I167" i="8" a="1"/>
  <c r="I167" i="8" s="1"/>
  <c r="K167" i="8" s="1"/>
  <c r="L163" i="8"/>
  <c r="I163" i="8" a="1"/>
  <c r="I163" i="8" s="1"/>
  <c r="K163" i="8" s="1"/>
  <c r="O145" i="8" a="1"/>
  <c r="O145" i="8" s="1"/>
  <c r="M145" i="8"/>
  <c r="M134" i="8"/>
  <c r="I120" i="8" a="1"/>
  <c r="I120" i="8" s="1"/>
  <c r="K120" i="8" s="1"/>
  <c r="L120" i="8"/>
  <c r="O52" i="8" a="1"/>
  <c r="O52" i="8" s="1"/>
  <c r="M52" i="8"/>
  <c r="L44" i="8"/>
  <c r="I44" i="8" a="1"/>
  <c r="I44" i="8" s="1"/>
  <c r="K44" i="8" s="1"/>
  <c r="M30" i="8"/>
  <c r="O30" i="8" a="1"/>
  <c r="O30" i="8" s="1"/>
  <c r="I356" i="8" a="1"/>
  <c r="I356" i="8" s="1"/>
  <c r="K356" i="8" s="1"/>
  <c r="L356" i="8"/>
  <c r="L279" i="8"/>
  <c r="M239" i="8"/>
  <c r="O239" i="8" a="1"/>
  <c r="O239" i="8" s="1"/>
  <c r="O220" i="8" a="1"/>
  <c r="O220" i="8" s="1"/>
  <c r="L187" i="8"/>
  <c r="I187" i="8" a="1"/>
  <c r="I187" i="8" s="1"/>
  <c r="K187" i="8" s="1"/>
  <c r="M173" i="8"/>
  <c r="M154" i="8"/>
  <c r="M130" i="8"/>
  <c r="O130" i="8" a="1"/>
  <c r="O130" i="8" s="1"/>
  <c r="I116" i="8" a="1"/>
  <c r="I116" i="8" s="1"/>
  <c r="K116" i="8" s="1"/>
  <c r="L116" i="8"/>
  <c r="I107" i="8" a="1"/>
  <c r="I107" i="8" s="1"/>
  <c r="K107" i="8" s="1"/>
  <c r="L107" i="8"/>
  <c r="I33" i="8" a="1"/>
  <c r="I33" i="8" s="1"/>
  <c r="K33" i="8" s="1"/>
  <c r="L33" i="8"/>
  <c r="I667" i="8" a="1"/>
  <c r="I667" i="8" s="1"/>
  <c r="K667" i="8" s="1"/>
  <c r="L667" i="8"/>
  <c r="M639" i="8"/>
  <c r="O604" i="8" a="1"/>
  <c r="O604" i="8" s="1"/>
  <c r="I575" i="8" a="1"/>
  <c r="I575" i="8" s="1"/>
  <c r="K575" i="8" s="1"/>
  <c r="L575" i="8"/>
  <c r="L513" i="8"/>
  <c r="I513" i="8" a="1"/>
  <c r="I513" i="8" s="1"/>
  <c r="K513" i="8" s="1"/>
  <c r="O482" i="8" a="1"/>
  <c r="O482" i="8" s="1"/>
  <c r="I468" i="8" a="1"/>
  <c r="I468" i="8" s="1"/>
  <c r="K468" i="8" s="1"/>
  <c r="L468" i="8"/>
  <c r="L379" i="8"/>
  <c r="M349" i="8"/>
  <c r="M331" i="8"/>
  <c r="O331" i="8" a="1"/>
  <c r="O331" i="8" s="1"/>
  <c r="O309" i="8" a="1"/>
  <c r="O309" i="8" s="1"/>
  <c r="O282" i="8" a="1"/>
  <c r="O282" i="8" s="1"/>
  <c r="M273" i="8"/>
  <c r="L262" i="8"/>
  <c r="I249" i="8" a="1"/>
  <c r="I249" i="8" s="1"/>
  <c r="K249" i="8" s="1"/>
  <c r="L249" i="8"/>
  <c r="M231" i="8"/>
  <c r="O231" i="8" a="1"/>
  <c r="O231" i="8" s="1"/>
  <c r="O229" i="8" a="1"/>
  <c r="O229" i="8" s="1"/>
  <c r="M229" i="8"/>
  <c r="M213" i="8"/>
  <c r="O213" i="8" a="1"/>
  <c r="O213" i="8" s="1"/>
  <c r="M208" i="8"/>
  <c r="O208" i="8" a="1"/>
  <c r="O208" i="8" s="1"/>
  <c r="M189" i="8"/>
  <c r="L147" i="8"/>
  <c r="I147" i="8" a="1"/>
  <c r="I147" i="8" s="1"/>
  <c r="K147" i="8" s="1"/>
  <c r="I105" i="8" a="1"/>
  <c r="I105" i="8" s="1"/>
  <c r="K105" i="8" s="1"/>
  <c r="L105" i="8"/>
  <c r="L46" i="8"/>
  <c r="I46" i="8" a="1"/>
  <c r="I46" i="8" s="1"/>
  <c r="K46" i="8" s="1"/>
  <c r="I38" i="8" a="1"/>
  <c r="I38" i="8" s="1"/>
  <c r="K38" i="8" s="1"/>
  <c r="L38" i="8"/>
  <c r="O9" i="8" a="1"/>
  <c r="O9" i="8" s="1"/>
  <c r="M9" i="8"/>
  <c r="L662" i="8"/>
  <c r="I508" i="8" a="1"/>
  <c r="I508" i="8" s="1"/>
  <c r="K508" i="8" s="1"/>
  <c r="L508" i="8"/>
  <c r="I346" i="8" a="1"/>
  <c r="I346" i="8" s="1"/>
  <c r="K346" i="8" s="1"/>
  <c r="L346" i="8"/>
  <c r="O338" i="8" a="1"/>
  <c r="O338" i="8" s="1"/>
  <c r="M338" i="8"/>
  <c r="M304" i="8"/>
  <c r="L302" i="8"/>
  <c r="I284" i="8" a="1"/>
  <c r="I284" i="8" s="1"/>
  <c r="K284" i="8" s="1"/>
  <c r="O227" i="8" a="1"/>
  <c r="O227" i="8" s="1"/>
  <c r="M227" i="8"/>
  <c r="M177" i="8"/>
  <c r="O177" i="8" a="1"/>
  <c r="O177" i="8" s="1"/>
  <c r="M144" i="8"/>
  <c r="O144" i="8" a="1"/>
  <c r="O144" i="8" s="1"/>
  <c r="M111" i="8"/>
  <c r="O111" i="8" a="1"/>
  <c r="O111" i="8" s="1"/>
  <c r="I494" i="8" a="1"/>
  <c r="I494" i="8" s="1"/>
  <c r="K494" i="8" s="1"/>
  <c r="L494" i="8"/>
  <c r="M375" i="8"/>
  <c r="O375" i="8" a="1"/>
  <c r="O375" i="8" s="1"/>
  <c r="I361" i="8" a="1"/>
  <c r="I361" i="8" s="1"/>
  <c r="K361" i="8" s="1"/>
  <c r="L361" i="8"/>
  <c r="L336" i="8"/>
  <c r="I336" i="8" a="1"/>
  <c r="I336" i="8" s="1"/>
  <c r="K336" i="8" s="1"/>
  <c r="L329" i="8"/>
  <c r="I329" i="8" a="1"/>
  <c r="I329" i="8" s="1"/>
  <c r="K329" i="8" s="1"/>
  <c r="I215" i="8" a="1"/>
  <c r="I215" i="8" s="1"/>
  <c r="K215" i="8" s="1"/>
  <c r="L215" i="8"/>
  <c r="L157" i="8"/>
  <c r="I157" i="8" a="1"/>
  <c r="I157" i="8" s="1"/>
  <c r="K157" i="8" s="1"/>
  <c r="O149" i="8" a="1"/>
  <c r="O149" i="8" s="1"/>
  <c r="M149" i="8"/>
  <c r="M119" i="8"/>
  <c r="O119" i="8" a="1"/>
  <c r="O119" i="8" s="1"/>
  <c r="L76" i="8"/>
  <c r="I76" i="8" a="1"/>
  <c r="I76" i="8" s="1"/>
  <c r="K76" i="8" s="1"/>
  <c r="M51" i="8"/>
  <c r="O51" i="8" a="1"/>
  <c r="O51" i="8" s="1"/>
  <c r="L119" i="8"/>
  <c r="I119" i="8" a="1"/>
  <c r="I119" i="8" s="1"/>
  <c r="K119" i="8" s="1"/>
  <c r="O247" i="8" a="1"/>
  <c r="O247" i="8" s="1"/>
  <c r="M247" i="8"/>
  <c r="O176" i="8" a="1"/>
  <c r="O176" i="8" s="1"/>
  <c r="M176" i="8"/>
  <c r="M151" i="8"/>
  <c r="O151" i="8" a="1"/>
  <c r="O151" i="8" s="1"/>
  <c r="I115" i="8" a="1"/>
  <c r="I115" i="8" s="1"/>
  <c r="K115" i="8" s="1"/>
  <c r="L115" i="8"/>
  <c r="L91" i="8"/>
  <c r="I91" i="8" a="1"/>
  <c r="I91" i="8" s="1"/>
  <c r="K91" i="8" s="1"/>
  <c r="I17" i="8" a="1"/>
  <c r="I17" i="8" s="1"/>
  <c r="K17" i="8" s="1"/>
  <c r="L17" i="8"/>
  <c r="O486" i="8" a="1"/>
  <c r="O486" i="8" s="1"/>
  <c r="I338" i="8" a="1"/>
  <c r="I338" i="8" s="1"/>
  <c r="K338" i="8" s="1"/>
  <c r="L338" i="8"/>
  <c r="O305" i="8" a="1"/>
  <c r="O305" i="8" s="1"/>
  <c r="M305" i="8"/>
  <c r="M218" i="8"/>
  <c r="O218" i="8" a="1"/>
  <c r="O218" i="8" s="1"/>
  <c r="O148" i="8" a="1"/>
  <c r="O148" i="8" s="1"/>
  <c r="M148" i="8"/>
  <c r="O139" i="8" a="1"/>
  <c r="O139" i="8" s="1"/>
  <c r="M139" i="8"/>
  <c r="I131" i="8" a="1"/>
  <c r="I131" i="8" s="1"/>
  <c r="K131" i="8" s="1"/>
  <c r="L131" i="8"/>
  <c r="L60" i="8"/>
  <c r="I60" i="8" a="1"/>
  <c r="I60" i="8" s="1"/>
  <c r="K60" i="8" s="1"/>
  <c r="I58" i="8" a="1"/>
  <c r="I58" i="8" s="1"/>
  <c r="K58" i="8" s="1"/>
  <c r="L58" i="8"/>
  <c r="I56" i="8" a="1"/>
  <c r="I56" i="8" s="1"/>
  <c r="K56" i="8" s="1"/>
  <c r="L56" i="8"/>
  <c r="L39" i="8"/>
  <c r="L22" i="8"/>
  <c r="I22" i="8" a="1"/>
  <c r="I22" i="8" s="1"/>
  <c r="K22" i="8" s="1"/>
  <c r="M236" i="8"/>
  <c r="O236" i="8" a="1"/>
  <c r="O236" i="8" s="1"/>
  <c r="I222" i="8" a="1"/>
  <c r="I222" i="8" s="1"/>
  <c r="K222" i="8" s="1"/>
  <c r="L222" i="8"/>
  <c r="L188" i="8"/>
  <c r="L100" i="8"/>
  <c r="L96" i="8"/>
  <c r="I96" i="8" a="1"/>
  <c r="I96" i="8" s="1"/>
  <c r="K96" i="8" s="1"/>
  <c r="O41" i="8" a="1"/>
  <c r="O41" i="8" s="1"/>
  <c r="M41" i="8"/>
  <c r="O559" i="8" a="1"/>
  <c r="O559" i="8" s="1"/>
  <c r="O46" i="8" a="1"/>
  <c r="O46" i="8" s="1"/>
  <c r="M46" i="8"/>
  <c r="I36" i="8" a="1"/>
  <c r="I36" i="8" s="1"/>
  <c r="K36" i="8" s="1"/>
  <c r="L36" i="8"/>
  <c r="O33" i="8" a="1"/>
  <c r="O33" i="8" s="1"/>
  <c r="O71" i="8" a="1"/>
  <c r="O71" i="8" s="1"/>
  <c r="O73" i="8" a="1"/>
  <c r="O73" i="8" s="1"/>
  <c r="O970" i="8" a="1"/>
  <c r="O970" i="8" s="1"/>
  <c r="O162" i="8" a="1"/>
  <c r="O162" i="8" s="1"/>
  <c r="O15" i="7"/>
  <c r="I17" i="7"/>
  <c r="I15" i="7"/>
  <c r="O85" i="8" a="1"/>
  <c r="O85" i="8" s="1"/>
  <c r="O58" i="8" a="1"/>
  <c r="O58" i="8" s="1"/>
  <c r="O40" i="8" a="1"/>
  <c r="O40" i="8" s="1"/>
  <c r="O1088" i="8" a="1"/>
  <c r="O1088" i="8" s="1"/>
  <c r="N18" i="7"/>
  <c r="Q17" i="7"/>
  <c r="I16" i="7"/>
  <c r="O379" i="8" a="1"/>
  <c r="O379" i="8" s="1"/>
  <c r="I19" i="7"/>
  <c r="I18" i="7"/>
  <c r="Z16" i="7"/>
  <c r="AB16" i="7" s="1"/>
  <c r="O423" i="8" a="1"/>
  <c r="O423" i="8" s="1"/>
  <c r="O204" i="8" a="1"/>
  <c r="O204" i="8" s="1"/>
  <c r="O171" i="8" a="1"/>
  <c r="O171" i="8" s="1"/>
  <c r="E10" i="7"/>
  <c r="O1132" i="8" a="1"/>
  <c r="O1132" i="8" s="1"/>
  <c r="AB15" i="7"/>
  <c r="O759" i="8" a="1"/>
  <c r="O759" i="8" s="1"/>
  <c r="O1583" i="8" a="1"/>
  <c r="O1583" i="8" s="1"/>
  <c r="O2408" i="8" a="1"/>
  <c r="O2408" i="8" s="1"/>
  <c r="O762" i="8" a="1"/>
  <c r="O762" i="8" s="1"/>
  <c r="O1584" i="8" a="1"/>
  <c r="O1584" i="8" s="1"/>
  <c r="O1594" i="8" a="1"/>
  <c r="O1594" i="8" s="1"/>
  <c r="O2409" i="8" a="1"/>
  <c r="O2409" i="8" s="1"/>
  <c r="O4010" i="8" a="1"/>
  <c r="O4010" i="8" s="1"/>
  <c r="O1576" i="8" a="1"/>
  <c r="O1576" i="8" s="1"/>
  <c r="O2384" i="8" a="1"/>
  <c r="O2384" i="8" s="1"/>
  <c r="O2395" i="8" a="1"/>
  <c r="O2395" i="8" s="1"/>
  <c r="O4028" i="8" a="1"/>
  <c r="O4028" i="8" s="1"/>
  <c r="O773" i="8" a="1"/>
  <c r="O773" i="8" s="1"/>
  <c r="O1593" i="8" a="1"/>
  <c r="O1593" i="8" s="1"/>
  <c r="O1573" i="8" a="1"/>
  <c r="O1573" i="8" s="1"/>
  <c r="O1582" i="8" a="1"/>
  <c r="O1582" i="8" s="1"/>
  <c r="O3219" i="8" a="1"/>
  <c r="O3219" i="8" s="1"/>
  <c r="O4009" i="8" a="1"/>
  <c r="O4009" i="8" s="1"/>
  <c r="O1587" i="8" a="1"/>
  <c r="O1587" i="8" s="1"/>
  <c r="O1595" i="8" a="1"/>
  <c r="O1595" i="8" s="1"/>
  <c r="O3197" i="8" a="1"/>
  <c r="O3197" i="8" s="1"/>
  <c r="O3205" i="8" a="1"/>
  <c r="O3205" i="8" s="1"/>
  <c r="O4015" i="8" a="1"/>
  <c r="O4015" i="8" s="1"/>
  <c r="O4032" i="8" a="1"/>
  <c r="O4032" i="8" s="1"/>
  <c r="O1575" i="8" a="1"/>
  <c r="O1575" i="8" s="1"/>
  <c r="O3208" i="8" a="1"/>
  <c r="O3208" i="8" s="1"/>
  <c r="O3216" i="8" a="1"/>
  <c r="O3216" i="8" s="1"/>
  <c r="O3194" i="8" a="1"/>
  <c r="O3194" i="8" s="1"/>
  <c r="O4006" i="8" a="1"/>
  <c r="O4006" i="8" s="1"/>
  <c r="O3215" i="8" a="1"/>
  <c r="O3215" i="8" s="1"/>
  <c r="O4021" i="8" a="1"/>
  <c r="O4021" i="8" s="1"/>
  <c r="O3207" i="8" a="1"/>
  <c r="O3207" i="8" s="1"/>
  <c r="O3198" i="8" a="1"/>
  <c r="O3198" i="8" s="1"/>
  <c r="O1588" i="8" a="1"/>
  <c r="O1588" i="8" s="1"/>
  <c r="O2079" i="8" a="1"/>
  <c r="O2079" i="8" s="1"/>
  <c r="O1265" i="8" a="1"/>
  <c r="O1265" i="8" s="1"/>
  <c r="O460" i="8" a="1"/>
  <c r="O460" i="8" s="1"/>
  <c r="O4029" i="8" a="1"/>
  <c r="O4029" i="8" s="1"/>
  <c r="O3220" i="8" a="1"/>
  <c r="O3220" i="8" s="1"/>
  <c r="O2398" i="8" a="1"/>
  <c r="O2398" i="8" s="1"/>
  <c r="O1591" i="8" a="1"/>
  <c r="O1591" i="8" s="1"/>
  <c r="O811" i="8" a="1"/>
  <c r="O811" i="8" s="1"/>
  <c r="O793" i="8" a="1"/>
  <c r="O793" i="8" s="1"/>
  <c r="O809" i="8" a="1"/>
  <c r="O809" i="8" s="1"/>
  <c r="O786" i="8" a="1"/>
  <c r="O786" i="8" s="1"/>
  <c r="O789" i="8" a="1"/>
  <c r="O789" i="8" s="1"/>
  <c r="O800" i="8" a="1"/>
  <c r="O800" i="8" s="1"/>
  <c r="O812" i="8" a="1"/>
  <c r="O812" i="8" s="1"/>
  <c r="O2426" i="8" a="1"/>
  <c r="O2426" i="8" s="1"/>
  <c r="O803" i="8" a="1"/>
  <c r="O803" i="8" s="1"/>
  <c r="O1613" i="8" a="1"/>
  <c r="O1613" i="8" s="1"/>
  <c r="O2431" i="8" a="1"/>
  <c r="O2431" i="8" s="1"/>
  <c r="O4014" i="8" a="1"/>
  <c r="O4014" i="8" s="1"/>
  <c r="O2403" i="8" a="1"/>
  <c r="O2403" i="8" s="1"/>
  <c r="O1577" i="8" a="1"/>
  <c r="O1577" i="8" s="1"/>
  <c r="O615" i="8" a="1"/>
  <c r="O615" i="8" s="1"/>
  <c r="O608" i="8" a="1"/>
  <c r="O608" i="8" s="1"/>
  <c r="O611" i="8" a="1"/>
  <c r="O611" i="8" s="1"/>
  <c r="O2238" i="8" a="1"/>
  <c r="O2238" i="8" s="1"/>
  <c r="O1428" i="8" a="1"/>
  <c r="O1428" i="8" s="1"/>
  <c r="O2216" i="8" a="1"/>
  <c r="O2216" i="8" s="1"/>
  <c r="O2226" i="8" a="1"/>
  <c r="O2226" i="8" s="1"/>
  <c r="O609" i="8" a="1"/>
  <c r="O609" i="8" s="1"/>
  <c r="O598" i="8" a="1"/>
  <c r="O598" i="8" s="1"/>
  <c r="O2227" i="8" a="1"/>
  <c r="O2227" i="8" s="1"/>
  <c r="O4016" i="8" a="1"/>
  <c r="O4016" i="8" s="1"/>
  <c r="O4025" i="8" a="1"/>
  <c r="O4025" i="8" s="1"/>
  <c r="O471" i="8" a="1"/>
  <c r="O471" i="8" s="1"/>
  <c r="O457" i="8" a="1"/>
  <c r="O457" i="8" s="1"/>
  <c r="O455" i="8" a="1"/>
  <c r="O455" i="8" s="1"/>
  <c r="O454" i="8" a="1"/>
  <c r="O454" i="8" s="1"/>
  <c r="O709" i="8" a="1"/>
  <c r="O709" i="8" s="1"/>
  <c r="O1538" i="8" a="1"/>
  <c r="O1538" i="8" s="1"/>
  <c r="O2343" i="8" a="1"/>
  <c r="O2343" i="8" s="1"/>
  <c r="O723" i="8" a="1"/>
  <c r="O723" i="8" s="1"/>
  <c r="O2327" i="8" a="1"/>
  <c r="O2327" i="8" s="1"/>
  <c r="O2347" i="8" a="1"/>
  <c r="O2347" i="8" s="1"/>
  <c r="O2350" i="8" a="1"/>
  <c r="O2350" i="8" s="1"/>
  <c r="O587" i="8" a="1"/>
  <c r="O587" i="8" s="1"/>
  <c r="O1375" i="8" a="1"/>
  <c r="O1375" i="8" s="1"/>
  <c r="O1379" i="8" a="1"/>
  <c r="O1379" i="8" s="1"/>
  <c r="O2194" i="8" a="1"/>
  <c r="O2194" i="8" s="1"/>
  <c r="O2204" i="8" a="1"/>
  <c r="O2204" i="8" s="1"/>
  <c r="O581" i="8" a="1"/>
  <c r="O581" i="8" s="1"/>
  <c r="O1390" i="8" a="1"/>
  <c r="O1390" i="8" s="1"/>
  <c r="O1393" i="8" a="1"/>
  <c r="O1393" i="8" s="1"/>
  <c r="O1396" i="8" a="1"/>
  <c r="O1396" i="8" s="1"/>
  <c r="O2205" i="8" a="1"/>
  <c r="O2205" i="8" s="1"/>
  <c r="O4017" i="8" a="1"/>
  <c r="O4017" i="8" s="1"/>
  <c r="O2406" i="8" a="1"/>
  <c r="O2406" i="8" s="1"/>
  <c r="O2399" i="8" a="1"/>
  <c r="O2399" i="8" s="1"/>
  <c r="O772" i="8" a="1"/>
  <c r="O772" i="8" s="1"/>
  <c r="O677" i="8" a="1"/>
  <c r="O677" i="8" s="1"/>
  <c r="O685" i="8" a="1"/>
  <c r="O685" i="8" s="1"/>
  <c r="O1488" i="8" a="1"/>
  <c r="O1488" i="8" s="1"/>
  <c r="O2298" i="8" a="1"/>
  <c r="O2298" i="8" s="1"/>
  <c r="O1499" i="8" a="1"/>
  <c r="O1499" i="8" s="1"/>
  <c r="O2309" i="8" a="1"/>
  <c r="O2309" i="8" s="1"/>
  <c r="O681" i="8" a="1"/>
  <c r="O681" i="8" s="1"/>
  <c r="O1513" i="8" a="1"/>
  <c r="O1513" i="8" s="1"/>
  <c r="O2299" i="8" a="1"/>
  <c r="O2299" i="8" s="1"/>
  <c r="O2320" i="8" a="1"/>
  <c r="O2320" i="8" s="1"/>
  <c r="O2391" i="8" a="1"/>
  <c r="O2391" i="8" s="1"/>
  <c r="O781" i="8" a="1"/>
  <c r="O781" i="8" s="1"/>
  <c r="O512" i="8" a="1"/>
  <c r="O512" i="8" s="1"/>
  <c r="O519" i="8" a="1"/>
  <c r="O519" i="8" s="1"/>
  <c r="O2149" i="8" a="1"/>
  <c r="O2149" i="8" s="1"/>
  <c r="O1321" i="8" a="1"/>
  <c r="O1321" i="8" s="1"/>
  <c r="O1323" i="8" a="1"/>
  <c r="O1323" i="8" s="1"/>
  <c r="O2130" i="8" a="1"/>
  <c r="O2130" i="8" s="1"/>
  <c r="O2144" i="8" a="1"/>
  <c r="O2144" i="8" s="1"/>
  <c r="O515" i="8" a="1"/>
  <c r="O515" i="8" s="1"/>
  <c r="O1332" i="8" a="1"/>
  <c r="O1332" i="8" s="1"/>
  <c r="O3209" i="8" a="1"/>
  <c r="O3209" i="8" s="1"/>
  <c r="O652" i="8" a="1"/>
  <c r="O652" i="8" s="1"/>
  <c r="O655" i="8" a="1"/>
  <c r="O655" i="8" s="1"/>
  <c r="O1466" i="8" a="1"/>
  <c r="O1466" i="8" s="1"/>
  <c r="O2278" i="8" a="1"/>
  <c r="O2278" i="8" s="1"/>
  <c r="O2287" i="8" a="1"/>
  <c r="O2287" i="8" s="1"/>
  <c r="O2288" i="8" a="1"/>
  <c r="O2288" i="8" s="1"/>
  <c r="O663" i="8" a="1"/>
  <c r="O663" i="8" s="1"/>
  <c r="O1458" i="8" a="1"/>
  <c r="O1458" i="8" s="1"/>
  <c r="O2276" i="8" a="1"/>
  <c r="O2276" i="8" s="1"/>
  <c r="O2277" i="8" a="1"/>
  <c r="O2277" i="8" s="1"/>
  <c r="O2297" i="8" a="1"/>
  <c r="O2297" i="8" s="1"/>
  <c r="O656" i="8" a="1"/>
  <c r="O656" i="8" s="1"/>
  <c r="O670" i="8" a="1"/>
  <c r="O670" i="8" s="1"/>
  <c r="O2270" i="8" a="1"/>
  <c r="O2270" i="8" s="1"/>
  <c r="O2279" i="8" a="1"/>
  <c r="O2279" i="8" s="1"/>
  <c r="O2280" i="8" a="1"/>
  <c r="O2280" i="8" s="1"/>
  <c r="O2289" i="8" a="1"/>
  <c r="O2289" i="8" s="1"/>
  <c r="O2392" i="8" a="1"/>
  <c r="O2392" i="8" s="1"/>
  <c r="O2387" i="8" a="1"/>
  <c r="O2387" i="8" s="1"/>
  <c r="O2322" i="8" a="1"/>
  <c r="O2322" i="8" s="1"/>
  <c r="O2229" i="8" a="1"/>
  <c r="O2229" i="8" s="1"/>
  <c r="O2139" i="8" a="1"/>
  <c r="O2139" i="8" s="1"/>
  <c r="O2134" i="8" a="1"/>
  <c r="O2134" i="8" s="1"/>
  <c r="O1610" i="8" a="1"/>
  <c r="O1610" i="8" s="1"/>
  <c r="O1590" i="8" a="1"/>
  <c r="O1590" i="8" s="1"/>
  <c r="O1540" i="8" a="1"/>
  <c r="O1540" i="8" s="1"/>
  <c r="O1483" i="8" a="1"/>
  <c r="O1483" i="8" s="1"/>
  <c r="O1462" i="8" a="1"/>
  <c r="O1462" i="8" s="1"/>
  <c r="O1398" i="8" a="1"/>
  <c r="O1398" i="8" s="1"/>
  <c r="O1385" i="8" a="1"/>
  <c r="O1385" i="8" s="1"/>
  <c r="O1339" i="8" a="1"/>
  <c r="O1339" i="8" s="1"/>
  <c r="O1335" i="8" a="1"/>
  <c r="O1335" i="8" s="1"/>
  <c r="O788" i="8" a="1"/>
  <c r="O788" i="8" s="1"/>
  <c r="O694" i="8" a="1"/>
  <c r="O694" i="8" s="1"/>
  <c r="O337" i="8" a="1"/>
  <c r="O337" i="8" s="1"/>
  <c r="O311" i="8" a="1"/>
  <c r="O311" i="8" s="1"/>
  <c r="O619" i="8" a="1"/>
  <c r="O619" i="8" s="1"/>
  <c r="O636" i="8" a="1"/>
  <c r="O636" i="8" s="1"/>
  <c r="N17" i="7"/>
  <c r="P17" i="7"/>
  <c r="O797" i="8" a="1"/>
  <c r="O797" i="8" s="1"/>
  <c r="O761" i="8" a="1"/>
  <c r="O761" i="8" s="1"/>
  <c r="O509" i="8" a="1"/>
  <c r="O509" i="8" s="1"/>
  <c r="O475" i="8" a="1"/>
  <c r="O475" i="8" s="1"/>
  <c r="N15" i="7"/>
  <c r="P15" i="7"/>
  <c r="W15" i="7"/>
  <c r="W19" i="7"/>
  <c r="W18" i="7"/>
  <c r="W17" i="7"/>
  <c r="W16" i="7"/>
  <c r="O138" i="8" a="1"/>
  <c r="O138" i="8" s="1"/>
  <c r="O941" i="8" a="1"/>
  <c r="O941" i="8" s="1"/>
  <c r="E8" i="7"/>
  <c r="O372" i="8" a="1"/>
  <c r="O372" i="8" s="1"/>
  <c r="O388" i="8" a="1"/>
  <c r="O388" i="8" s="1"/>
  <c r="O62" i="8" a="1"/>
  <c r="O62" i="8" s="1"/>
  <c r="O82" i="8" a="1"/>
  <c r="O82" i="8" s="1"/>
  <c r="O879" i="8" a="1"/>
  <c r="O879" i="8" s="1"/>
  <c r="O886" i="8" a="1"/>
  <c r="O886" i="8" s="1"/>
  <c r="O889" i="8" a="1"/>
  <c r="O889" i="8" s="1"/>
  <c r="O339" i="8" a="1"/>
  <c r="O339" i="8" s="1"/>
  <c r="O342" i="8" a="1"/>
  <c r="O342" i="8" s="1"/>
  <c r="O359" i="8" a="1"/>
  <c r="O359" i="8" s="1"/>
  <c r="O18" i="7"/>
  <c r="Q18" i="7"/>
  <c r="P16" i="7"/>
  <c r="N16" i="7"/>
  <c r="O2333" i="8" a="1"/>
  <c r="O2333" i="8" s="1"/>
  <c r="O2317" i="8" a="1"/>
  <c r="O2317" i="8" s="1"/>
  <c r="O2206" i="8" a="1"/>
  <c r="O2206" i="8" s="1"/>
  <c r="O2156" i="8" a="1"/>
  <c r="O2156" i="8" s="1"/>
  <c r="O2147" i="8" a="1"/>
  <c r="O2147" i="8" s="1"/>
  <c r="O2141" i="8" a="1"/>
  <c r="O2141" i="8" s="1"/>
  <c r="O2136" i="8" a="1"/>
  <c r="O2136" i="8" s="1"/>
  <c r="O1621" i="8" a="1"/>
  <c r="O1621" i="8" s="1"/>
  <c r="O1404" i="8" a="1"/>
  <c r="O1404" i="8" s="1"/>
  <c r="O1402" i="8" a="1"/>
  <c r="O1402" i="8" s="1"/>
  <c r="O1139" i="8" a="1"/>
  <c r="O1139" i="8" s="1"/>
  <c r="O1129" i="8" a="1"/>
  <c r="O1129" i="8" s="1"/>
  <c r="O1127" i="8" a="1"/>
  <c r="O1127" i="8" s="1"/>
  <c r="O1125" i="8" a="1"/>
  <c r="O1125" i="8" s="1"/>
  <c r="O549" i="8" a="1"/>
  <c r="O549" i="8" s="1"/>
  <c r="O508" i="8" a="1"/>
  <c r="O508" i="8" s="1"/>
  <c r="O463" i="8" a="1"/>
  <c r="O463" i="8" s="1"/>
  <c r="O439" i="8" a="1"/>
  <c r="O439" i="8" s="1"/>
  <c r="O435" i="8" a="1"/>
  <c r="O435" i="8" s="1"/>
  <c r="O246" i="8" a="1"/>
  <c r="O246" i="8" s="1"/>
  <c r="O1053" i="8" a="1"/>
  <c r="O1053" i="8" s="1"/>
  <c r="O1054" i="8" a="1"/>
  <c r="O1054" i="8" s="1"/>
  <c r="O1057" i="8" a="1"/>
  <c r="O1057" i="8" s="1"/>
  <c r="O2420" i="8" a="1"/>
  <c r="O2420" i="8" s="1"/>
  <c r="O2414" i="8" a="1"/>
  <c r="O2414" i="8" s="1"/>
  <c r="O2405" i="8" a="1"/>
  <c r="O2405" i="8" s="1"/>
  <c r="O2196" i="8" a="1"/>
  <c r="O2196" i="8" s="1"/>
  <c r="O1419" i="8" a="1"/>
  <c r="O1419" i="8" s="1"/>
  <c r="O1320" i="8" a="1"/>
  <c r="O1320" i="8" s="1"/>
  <c r="O1147" i="8" a="1"/>
  <c r="O1147" i="8" s="1"/>
  <c r="O1136" i="8" a="1"/>
  <c r="O1136" i="8" s="1"/>
  <c r="O985" i="8" a="1"/>
  <c r="O985" i="8" s="1"/>
  <c r="O983" i="8" a="1"/>
  <c r="O983" i="8" s="1"/>
  <c r="O799" i="8" a="1"/>
  <c r="O799" i="8" s="1"/>
  <c r="O678" i="8" a="1"/>
  <c r="O678" i="8" s="1"/>
  <c r="O580" i="8" a="1"/>
  <c r="O580" i="8" s="1"/>
  <c r="O555" i="8" a="1"/>
  <c r="O555" i="8" s="1"/>
  <c r="O531" i="8" a="1"/>
  <c r="O531" i="8" s="1"/>
  <c r="O424" i="8" a="1"/>
  <c r="O424" i="8" s="1"/>
  <c r="O318" i="8" a="1"/>
  <c r="O318" i="8" s="1"/>
  <c r="O316" i="8" a="1"/>
  <c r="O316" i="8" s="1"/>
  <c r="Z17" i="7"/>
  <c r="AB17" i="7" s="1"/>
  <c r="AA18" i="7"/>
  <c r="AB18" i="7" s="1"/>
  <c r="P18" i="7"/>
  <c r="F18" i="7"/>
  <c r="AA19" i="7"/>
  <c r="AB19" i="7" s="1"/>
  <c r="Q19" i="7"/>
  <c r="E18" i="7"/>
  <c r="P19" i="7"/>
  <c r="F19" i="7"/>
  <c r="E19" i="7"/>
  <c r="Q15" i="7"/>
  <c r="O1103" i="8" a="1"/>
  <c r="O1103" i="8" s="1"/>
  <c r="O1052" i="8" a="1"/>
  <c r="O1052" i="8" s="1"/>
  <c r="O1005" i="8" a="1"/>
  <c r="O1005" i="8" s="1"/>
  <c r="O784" i="8" a="1"/>
  <c r="O784" i="8" s="1"/>
  <c r="O716" i="8" a="1"/>
  <c r="O716" i="8" s="1"/>
  <c r="O467" i="8" a="1"/>
  <c r="O467" i="8" s="1"/>
  <c r="O442" i="8" a="1"/>
  <c r="O442" i="8" s="1"/>
  <c r="O434" i="8" a="1"/>
  <c r="O434" i="8" s="1"/>
  <c r="O235" i="8" a="1"/>
  <c r="O235" i="8" s="1"/>
  <c r="O214" i="8" a="1"/>
  <c r="O214" i="8" s="1"/>
  <c r="O155" i="8" a="1"/>
  <c r="O155" i="8" s="1"/>
  <c r="O153" i="8" a="1"/>
  <c r="O153" i="8" s="1"/>
  <c r="O128" i="8" a="1"/>
  <c r="O128" i="8" s="1"/>
  <c r="O112" i="8" a="1"/>
  <c r="O112" i="8" s="1"/>
  <c r="F15" i="7"/>
  <c r="Q16" i="7"/>
  <c r="E15" i="7"/>
  <c r="F16" i="7"/>
  <c r="L3917" i="8"/>
  <c r="I3917" i="8" a="1"/>
  <c r="I3917" i="8" s="1"/>
  <c r="K3917" i="8" s="1"/>
  <c r="L4056" i="8"/>
  <c r="I4056" i="8" a="1"/>
  <c r="I4056" i="8" s="1"/>
  <c r="K4056" i="8" s="1"/>
  <c r="M4011" i="8"/>
  <c r="O4011" i="8" a="1"/>
  <c r="O4011" i="8" s="1"/>
  <c r="M3993" i="8"/>
  <c r="O3993" i="8" a="1"/>
  <c r="O3993" i="8" s="1"/>
  <c r="O3921" i="8" a="1"/>
  <c r="O3921" i="8" s="1"/>
  <c r="M3921" i="8"/>
  <c r="M3887" i="8"/>
  <c r="O3887" i="8" a="1"/>
  <c r="O3887" i="8" s="1"/>
  <c r="M3869" i="8"/>
  <c r="O3869" i="8" a="1"/>
  <c r="O3869" i="8" s="1"/>
  <c r="M3861" i="8"/>
  <c r="O3861" i="8" a="1"/>
  <c r="O3861" i="8" s="1"/>
  <c r="O3847" i="8" a="1"/>
  <c r="O3847" i="8" s="1"/>
  <c r="M3847" i="8"/>
  <c r="M3843" i="8"/>
  <c r="O3843" i="8" a="1"/>
  <c r="O3843" i="8" s="1"/>
  <c r="I3822" i="8" a="1"/>
  <c r="I3822" i="8" s="1"/>
  <c r="K3822" i="8" s="1"/>
  <c r="L3822" i="8"/>
  <c r="M3791" i="8"/>
  <c r="O3791" i="8" a="1"/>
  <c r="O3791" i="8" s="1"/>
  <c r="I3789" i="8" a="1"/>
  <c r="I3789" i="8" s="1"/>
  <c r="K3789" i="8" s="1"/>
  <c r="L3789" i="8"/>
  <c r="L3781" i="8"/>
  <c r="I3781" i="8" a="1"/>
  <c r="I3781" i="8" s="1"/>
  <c r="K3781" i="8" s="1"/>
  <c r="M3765" i="8"/>
  <c r="O3765" i="8" a="1"/>
  <c r="O3765" i="8" s="1"/>
  <c r="L3746" i="8"/>
  <c r="I3746" i="8" a="1"/>
  <c r="I3746" i="8" s="1"/>
  <c r="K3746" i="8" s="1"/>
  <c r="L3670" i="8"/>
  <c r="I3670" i="8" a="1"/>
  <c r="I3670" i="8" s="1"/>
  <c r="K3670" i="8" s="1"/>
  <c r="O3668" i="8" a="1"/>
  <c r="O3668" i="8" s="1"/>
  <c r="M3668" i="8"/>
  <c r="I3634" i="8" a="1"/>
  <c r="I3634" i="8" s="1"/>
  <c r="K3634" i="8" s="1"/>
  <c r="L3634" i="8"/>
  <c r="L3629" i="8"/>
  <c r="I3629" i="8" a="1"/>
  <c r="I3629" i="8" s="1"/>
  <c r="K3629" i="8" s="1"/>
  <c r="M3626" i="8"/>
  <c r="O3626" i="8" a="1"/>
  <c r="O3626" i="8" s="1"/>
  <c r="M3621" i="8"/>
  <c r="O3621" i="8" a="1"/>
  <c r="O3621" i="8" s="1"/>
  <c r="L3614" i="8"/>
  <c r="I3614" i="8" a="1"/>
  <c r="I3614" i="8" s="1"/>
  <c r="K3614" i="8" s="1"/>
  <c r="M3611" i="8"/>
  <c r="O3611" i="8" a="1"/>
  <c r="O3611" i="8" s="1"/>
  <c r="I3586" i="8" a="1"/>
  <c r="I3586" i="8" s="1"/>
  <c r="K3586" i="8" s="1"/>
  <c r="L3586" i="8"/>
  <c r="M3496" i="8"/>
  <c r="O3496" i="8" a="1"/>
  <c r="O3496" i="8" s="1"/>
  <c r="I3325" i="8" a="1"/>
  <c r="I3325" i="8" s="1"/>
  <c r="K3325" i="8" s="1"/>
  <c r="L3325" i="8"/>
  <c r="M3269" i="8"/>
  <c r="O3269" i="8" a="1"/>
  <c r="O3269" i="8" s="1"/>
  <c r="M3236" i="8"/>
  <c r="O3236" i="8" a="1"/>
  <c r="O3236" i="8" s="1"/>
  <c r="L4034" i="8"/>
  <c r="I4034" i="8" a="1"/>
  <c r="I4034" i="8" s="1"/>
  <c r="K4034" i="8" s="1"/>
  <c r="M3949" i="8"/>
  <c r="O3949" i="8" a="1"/>
  <c r="O3949" i="8" s="1"/>
  <c r="I3947" i="8" a="1"/>
  <c r="I3947" i="8" s="1"/>
  <c r="K3947" i="8" s="1"/>
  <c r="L3947" i="8"/>
  <c r="I3940" i="8" a="1"/>
  <c r="I3940" i="8" s="1"/>
  <c r="K3940" i="8" s="1"/>
  <c r="L3940" i="8"/>
  <c r="M3934" i="8"/>
  <c r="O3934" i="8" a="1"/>
  <c r="O3934" i="8" s="1"/>
  <c r="I3892" i="8" a="1"/>
  <c r="I3892" i="8" s="1"/>
  <c r="K3892" i="8" s="1"/>
  <c r="L3892" i="8"/>
  <c r="L3887" i="8"/>
  <c r="I3887" i="8" a="1"/>
  <c r="I3887" i="8" s="1"/>
  <c r="K3887" i="8" s="1"/>
  <c r="M3884" i="8"/>
  <c r="O3884" i="8" a="1"/>
  <c r="O3884" i="8" s="1"/>
  <c r="M3872" i="8"/>
  <c r="O3872" i="8" a="1"/>
  <c r="O3872" i="8" s="1"/>
  <c r="I3775" i="8" a="1"/>
  <c r="I3775" i="8" s="1"/>
  <c r="K3775" i="8" s="1"/>
  <c r="L3775" i="8"/>
  <c r="M3761" i="8"/>
  <c r="O3761" i="8" a="1"/>
  <c r="O3761" i="8" s="1"/>
  <c r="I3739" i="8" a="1"/>
  <c r="I3739" i="8" s="1"/>
  <c r="K3739" i="8" s="1"/>
  <c r="L3739" i="8"/>
  <c r="L3726" i="8"/>
  <c r="I3726" i="8" a="1"/>
  <c r="I3726" i="8" s="1"/>
  <c r="K3726" i="8" s="1"/>
  <c r="M3714" i="8"/>
  <c r="O3714" i="8" a="1"/>
  <c r="O3714" i="8" s="1"/>
  <c r="I3662" i="8" a="1"/>
  <c r="I3662" i="8" s="1"/>
  <c r="K3662" i="8" s="1"/>
  <c r="L3662" i="8"/>
  <c r="L3660" i="8"/>
  <c r="I3660" i="8" a="1"/>
  <c r="I3660" i="8" s="1"/>
  <c r="K3660" i="8" s="1"/>
  <c r="M3648" i="8"/>
  <c r="O3648" i="8" a="1"/>
  <c r="O3648" i="8" s="1"/>
  <c r="M3636" i="8"/>
  <c r="O3636" i="8" a="1"/>
  <c r="O3636" i="8" s="1"/>
  <c r="M3591" i="8"/>
  <c r="O3591" i="8" a="1"/>
  <c r="O3591" i="8" s="1"/>
  <c r="M3588" i="8"/>
  <c r="O3588" i="8" a="1"/>
  <c r="O3588" i="8" s="1"/>
  <c r="O3570" i="8" a="1"/>
  <c r="O3570" i="8" s="1"/>
  <c r="M3570" i="8"/>
  <c r="M3526" i="8"/>
  <c r="O3526" i="8" a="1"/>
  <c r="O3526" i="8" s="1"/>
  <c r="M3522" i="8"/>
  <c r="O3522" i="8" a="1"/>
  <c r="O3522" i="8" s="1"/>
  <c r="L3486" i="8"/>
  <c r="I3486" i="8" a="1"/>
  <c r="I3486" i="8" s="1"/>
  <c r="K3486" i="8" s="1"/>
  <c r="M3460" i="8"/>
  <c r="O3460" i="8" a="1"/>
  <c r="O3460" i="8" s="1"/>
  <c r="I3351" i="8" a="1"/>
  <c r="I3351" i="8" s="1"/>
  <c r="K3351" i="8" s="1"/>
  <c r="L3351" i="8"/>
  <c r="I3245" i="8" a="1"/>
  <c r="I3245" i="8" s="1"/>
  <c r="K3245" i="8" s="1"/>
  <c r="L3245" i="8"/>
  <c r="I4054" i="8" a="1"/>
  <c r="I4054" i="8" s="1"/>
  <c r="K4054" i="8" s="1"/>
  <c r="L4054" i="8"/>
  <c r="M4020" i="8"/>
  <c r="O4020" i="8" a="1"/>
  <c r="O4020" i="8" s="1"/>
  <c r="I4009" i="8" a="1"/>
  <c r="I4009" i="8" s="1"/>
  <c r="K4009" i="8" s="1"/>
  <c r="L4009" i="8"/>
  <c r="I3995" i="8" a="1"/>
  <c r="I3995" i="8" s="1"/>
  <c r="K3995" i="8" s="1"/>
  <c r="L3995" i="8"/>
  <c r="I3991" i="8" a="1"/>
  <c r="I3991" i="8" s="1"/>
  <c r="K3991" i="8" s="1"/>
  <c r="L3991" i="8"/>
  <c r="I3983" i="8" a="1"/>
  <c r="I3983" i="8" s="1"/>
  <c r="K3983" i="8" s="1"/>
  <c r="L3983" i="8"/>
  <c r="M3979" i="8"/>
  <c r="O3979" i="8" a="1"/>
  <c r="O3979" i="8" s="1"/>
  <c r="M3975" i="8"/>
  <c r="O3975" i="8" a="1"/>
  <c r="O3975" i="8" s="1"/>
  <c r="I3969" i="8" a="1"/>
  <c r="I3969" i="8" s="1"/>
  <c r="K3969" i="8" s="1"/>
  <c r="L3969" i="8"/>
  <c r="I3932" i="8" a="1"/>
  <c r="I3932" i="8" s="1"/>
  <c r="K3932" i="8" s="1"/>
  <c r="L3932" i="8"/>
  <c r="M3917" i="8"/>
  <c r="O3917" i="8" a="1"/>
  <c r="O3917" i="8" s="1"/>
  <c r="M3899" i="8"/>
  <c r="O3899" i="8" a="1"/>
  <c r="O3899" i="8" s="1"/>
  <c r="I3884" i="8" a="1"/>
  <c r="I3884" i="8" s="1"/>
  <c r="K3884" i="8" s="1"/>
  <c r="L3884" i="8"/>
  <c r="I3833" i="8" a="1"/>
  <c r="I3833" i="8" s="1"/>
  <c r="K3833" i="8" s="1"/>
  <c r="L3833" i="8"/>
  <c r="M3800" i="8"/>
  <c r="O3800" i="8" a="1"/>
  <c r="O3800" i="8" s="1"/>
  <c r="L3796" i="8"/>
  <c r="I3796" i="8" a="1"/>
  <c r="I3796" i="8" s="1"/>
  <c r="K3796" i="8" s="1"/>
  <c r="L3761" i="8"/>
  <c r="I3761" i="8" a="1"/>
  <c r="I3761" i="8" s="1"/>
  <c r="K3761" i="8" s="1"/>
  <c r="L3714" i="8"/>
  <c r="I3714" i="8" a="1"/>
  <c r="I3714" i="8" s="1"/>
  <c r="K3714" i="8" s="1"/>
  <c r="M3658" i="8"/>
  <c r="O3658" i="8" a="1"/>
  <c r="O3658" i="8" s="1"/>
  <c r="L3648" i="8"/>
  <c r="I3648" i="8" a="1"/>
  <c r="I3648" i="8" s="1"/>
  <c r="K3648" i="8" s="1"/>
  <c r="I3640" i="8" a="1"/>
  <c r="I3640" i="8" s="1"/>
  <c r="K3640" i="8" s="1"/>
  <c r="L3640" i="8"/>
  <c r="M3600" i="8"/>
  <c r="O3600" i="8" a="1"/>
  <c r="O3600" i="8" s="1"/>
  <c r="M3593" i="8"/>
  <c r="O3593" i="8" a="1"/>
  <c r="O3593" i="8" s="1"/>
  <c r="M3493" i="8"/>
  <c r="O3493" i="8" a="1"/>
  <c r="O3493" i="8" s="1"/>
  <c r="I3421" i="8" a="1"/>
  <c r="I3421" i="8" s="1"/>
  <c r="K3421" i="8" s="1"/>
  <c r="L3421" i="8"/>
  <c r="L3409" i="8"/>
  <c r="I3409" i="8" a="1"/>
  <c r="I3409" i="8" s="1"/>
  <c r="K3409" i="8" s="1"/>
  <c r="M3317" i="8"/>
  <c r="O3317" i="8" a="1"/>
  <c r="O3317" i="8" s="1"/>
  <c r="L3306" i="8"/>
  <c r="I3306" i="8" a="1"/>
  <c r="I3306" i="8" s="1"/>
  <c r="K3306" i="8" s="1"/>
  <c r="M4041" i="8"/>
  <c r="O4041" i="8" a="1"/>
  <c r="O4041" i="8" s="1"/>
  <c r="I4032" i="8" a="1"/>
  <c r="I4032" i="8" s="1"/>
  <c r="K4032" i="8" s="1"/>
  <c r="L4032" i="8"/>
  <c r="I4028" i="8" a="1"/>
  <c r="I4028" i="8" s="1"/>
  <c r="K4028" i="8" s="1"/>
  <c r="L4028" i="8"/>
  <c r="I4020" i="8" a="1"/>
  <c r="I4020" i="8" s="1"/>
  <c r="K4020" i="8" s="1"/>
  <c r="L4020" i="8"/>
  <c r="M3965" i="8"/>
  <c r="O3965" i="8" a="1"/>
  <c r="O3965" i="8" s="1"/>
  <c r="I3800" i="8" a="1"/>
  <c r="I3800" i="8" s="1"/>
  <c r="K3800" i="8" s="1"/>
  <c r="L3800" i="8"/>
  <c r="L3757" i="8"/>
  <c r="I3757" i="8" a="1"/>
  <c r="I3757" i="8" s="1"/>
  <c r="K3757" i="8" s="1"/>
  <c r="L3737" i="8"/>
  <c r="I3737" i="8" a="1"/>
  <c r="I3737" i="8" s="1"/>
  <c r="K3737" i="8" s="1"/>
  <c r="L3682" i="8"/>
  <c r="I3682" i="8" a="1"/>
  <c r="I3682" i="8" s="1"/>
  <c r="K3682" i="8" s="1"/>
  <c r="M3577" i="8"/>
  <c r="O3577" i="8" a="1"/>
  <c r="O3577" i="8" s="1"/>
  <c r="L3493" i="8"/>
  <c r="I3493" i="8" a="1"/>
  <c r="I3493" i="8" s="1"/>
  <c r="K3493" i="8" s="1"/>
  <c r="L3442" i="8"/>
  <c r="I3442" i="8" a="1"/>
  <c r="I3442" i="8" s="1"/>
  <c r="K3442" i="8" s="1"/>
  <c r="M3346" i="8"/>
  <c r="O3346" i="8" a="1"/>
  <c r="O3346" i="8" s="1"/>
  <c r="M3292" i="8"/>
  <c r="O3292" i="8" a="1"/>
  <c r="O3292" i="8" s="1"/>
  <c r="M4005" i="8"/>
  <c r="O4005" i="8" a="1"/>
  <c r="O4005" i="8" s="1"/>
  <c r="I3954" i="8" a="1"/>
  <c r="I3954" i="8" s="1"/>
  <c r="K3954" i="8" s="1"/>
  <c r="L3954" i="8"/>
  <c r="M3928" i="8"/>
  <c r="O3928" i="8" a="1"/>
  <c r="O3928" i="8" s="1"/>
  <c r="M3920" i="8"/>
  <c r="O3920" i="8" a="1"/>
  <c r="O3920" i="8" s="1"/>
  <c r="L3895" i="8"/>
  <c r="I3895" i="8" a="1"/>
  <c r="I3895" i="8" s="1"/>
  <c r="K3895" i="8" s="1"/>
  <c r="L3858" i="8"/>
  <c r="I3858" i="8" a="1"/>
  <c r="I3858" i="8" s="1"/>
  <c r="K3858" i="8" s="1"/>
  <c r="M3840" i="8"/>
  <c r="O3840" i="8" a="1"/>
  <c r="O3840" i="8" s="1"/>
  <c r="I3807" i="8" a="1"/>
  <c r="I3807" i="8" s="1"/>
  <c r="K3807" i="8" s="1"/>
  <c r="L3807" i="8"/>
  <c r="M3802" i="8"/>
  <c r="O3802" i="8" a="1"/>
  <c r="O3802" i="8" s="1"/>
  <c r="M3778" i="8"/>
  <c r="O3778" i="8" a="1"/>
  <c r="O3778" i="8" s="1"/>
  <c r="O3745" i="8" a="1"/>
  <c r="O3745" i="8" s="1"/>
  <c r="M3745" i="8"/>
  <c r="M3724" i="8"/>
  <c r="O3724" i="8" a="1"/>
  <c r="O3724" i="8" s="1"/>
  <c r="M3713" i="8"/>
  <c r="O3713" i="8" a="1"/>
  <c r="O3713" i="8" s="1"/>
  <c r="M3604" i="8"/>
  <c r="O3604" i="8" a="1"/>
  <c r="O3604" i="8" s="1"/>
  <c r="M3595" i="8"/>
  <c r="O3595" i="8" a="1"/>
  <c r="O3595" i="8" s="1"/>
  <c r="M3508" i="8"/>
  <c r="O3508" i="8" a="1"/>
  <c r="O3508" i="8" s="1"/>
  <c r="M3402" i="8"/>
  <c r="O3402" i="8" a="1"/>
  <c r="O3402" i="8" s="1"/>
  <c r="I3289" i="8" a="1"/>
  <c r="I3289" i="8" s="1"/>
  <c r="K3289" i="8" s="1"/>
  <c r="L3289" i="8"/>
  <c r="I4035" i="8" a="1"/>
  <c r="I4035" i="8" s="1"/>
  <c r="K4035" i="8" s="1"/>
  <c r="L4035" i="8"/>
  <c r="O4031" i="8" a="1"/>
  <c r="O4031" i="8" s="1"/>
  <c r="M4031" i="8"/>
  <c r="I3961" i="8" a="1"/>
  <c r="I3961" i="8" s="1"/>
  <c r="K3961" i="8" s="1"/>
  <c r="L3961" i="8"/>
  <c r="L3913" i="8"/>
  <c r="I3913" i="8" a="1"/>
  <c r="I3913" i="8" s="1"/>
  <c r="K3913" i="8" s="1"/>
  <c r="M3866" i="8"/>
  <c r="O3866" i="8" a="1"/>
  <c r="O3866" i="8" s="1"/>
  <c r="M3846" i="8"/>
  <c r="O3846" i="8" a="1"/>
  <c r="O3846" i="8" s="1"/>
  <c r="L3821" i="8"/>
  <c r="I3821" i="8" a="1"/>
  <c r="I3821" i="8" s="1"/>
  <c r="K3821" i="8" s="1"/>
  <c r="I3818" i="8" a="1"/>
  <c r="I3818" i="8" s="1"/>
  <c r="K3818" i="8" s="1"/>
  <c r="L3818" i="8"/>
  <c r="L3810" i="8"/>
  <c r="I3810" i="8" a="1"/>
  <c r="I3810" i="8" s="1"/>
  <c r="K3810" i="8" s="1"/>
  <c r="I3797" i="8" a="1"/>
  <c r="I3797" i="8" s="1"/>
  <c r="K3797" i="8" s="1"/>
  <c r="L3797" i="8"/>
  <c r="M3774" i="8"/>
  <c r="O3774" i="8" a="1"/>
  <c r="O3774" i="8" s="1"/>
  <c r="I3604" i="8" a="1"/>
  <c r="I3604" i="8" s="1"/>
  <c r="K3604" i="8" s="1"/>
  <c r="L3604" i="8"/>
  <c r="L3350" i="8"/>
  <c r="I3350" i="8" a="1"/>
  <c r="I3350" i="8" s="1"/>
  <c r="K3350" i="8" s="1"/>
  <c r="I4057" i="8" a="1"/>
  <c r="I4057" i="8" s="1"/>
  <c r="K4057" i="8" s="1"/>
  <c r="L4057" i="8"/>
  <c r="L4038" i="8"/>
  <c r="I4038" i="8" a="1"/>
  <c r="I4038" i="8" s="1"/>
  <c r="K4038" i="8" s="1"/>
  <c r="L4031" i="8"/>
  <c r="I4031" i="8" a="1"/>
  <c r="I4031" i="8" s="1"/>
  <c r="K4031" i="8" s="1"/>
  <c r="I4016" i="8" a="1"/>
  <c r="I4016" i="8" s="1"/>
  <c r="K4016" i="8" s="1"/>
  <c r="L4016" i="8"/>
  <c r="M4012" i="8"/>
  <c r="O4012" i="8" a="1"/>
  <c r="O4012" i="8" s="1"/>
  <c r="M3994" i="8"/>
  <c r="O3994" i="8" a="1"/>
  <c r="O3994" i="8" s="1"/>
  <c r="I3907" i="8" a="1"/>
  <c r="I3907" i="8" s="1"/>
  <c r="K3907" i="8" s="1"/>
  <c r="L3907" i="8"/>
  <c r="M3854" i="8"/>
  <c r="O3854" i="8" a="1"/>
  <c r="O3854" i="8" s="1"/>
  <c r="I3837" i="8" a="1"/>
  <c r="I3837" i="8" s="1"/>
  <c r="K3837" i="8" s="1"/>
  <c r="L3837" i="8"/>
  <c r="M3825" i="8"/>
  <c r="O3825" i="8" a="1"/>
  <c r="O3825" i="8" s="1"/>
  <c r="L3774" i="8"/>
  <c r="I3774" i="8" a="1"/>
  <c r="I3774" i="8" s="1"/>
  <c r="K3774" i="8" s="1"/>
  <c r="I3771" i="8" a="1"/>
  <c r="I3771" i="8" s="1"/>
  <c r="K3771" i="8" s="1"/>
  <c r="L3771" i="8"/>
  <c r="L3625" i="8"/>
  <c r="I3625" i="8" a="1"/>
  <c r="I3625" i="8" s="1"/>
  <c r="K3625" i="8" s="1"/>
  <c r="L3610" i="8"/>
  <c r="I3610" i="8" a="1"/>
  <c r="I3610" i="8" s="1"/>
  <c r="K3610" i="8" s="1"/>
  <c r="M3599" i="8"/>
  <c r="O3599" i="8" a="1"/>
  <c r="O3599" i="8" s="1"/>
  <c r="M3582" i="8"/>
  <c r="O3582" i="8" a="1"/>
  <c r="O3582" i="8" s="1"/>
  <c r="I3538" i="8" a="1"/>
  <c r="I3538" i="8" s="1"/>
  <c r="K3538" i="8" s="1"/>
  <c r="L3538" i="8"/>
  <c r="O3354" i="8" a="1"/>
  <c r="O3354" i="8" s="1"/>
  <c r="M3354" i="8"/>
  <c r="M3956" i="8"/>
  <c r="O3956" i="8" a="1"/>
  <c r="O3956" i="8" s="1"/>
  <c r="M3895" i="8"/>
  <c r="O3895" i="8" a="1"/>
  <c r="O3895" i="8" s="1"/>
  <c r="M3858" i="8"/>
  <c r="O3858" i="8" a="1"/>
  <c r="O3858" i="8" s="1"/>
  <c r="M3850" i="8"/>
  <c r="O3850" i="8" a="1"/>
  <c r="O3850" i="8" s="1"/>
  <c r="L3770" i="8"/>
  <c r="I3770" i="8" a="1"/>
  <c r="I3770" i="8" s="1"/>
  <c r="K3770" i="8" s="1"/>
  <c r="M3755" i="8"/>
  <c r="O3755" i="8" a="1"/>
  <c r="O3755" i="8" s="1"/>
  <c r="I4060" i="8" a="1"/>
  <c r="I4060" i="8" s="1"/>
  <c r="K4060" i="8" s="1"/>
  <c r="L4060" i="8"/>
  <c r="M4027" i="8"/>
  <c r="O4027" i="8" a="1"/>
  <c r="O4027" i="8" s="1"/>
  <c r="M4023" i="8"/>
  <c r="O4023" i="8" a="1"/>
  <c r="O4023" i="8" s="1"/>
  <c r="L4008" i="8"/>
  <c r="I4008" i="8" a="1"/>
  <c r="I4008" i="8" s="1"/>
  <c r="K4008" i="8" s="1"/>
  <c r="L3990" i="8"/>
  <c r="I3990" i="8" a="1"/>
  <c r="I3990" i="8" s="1"/>
  <c r="K3990" i="8" s="1"/>
  <c r="M3978" i="8"/>
  <c r="O3978" i="8" a="1"/>
  <c r="O3978" i="8" s="1"/>
  <c r="L3968" i="8"/>
  <c r="I3968" i="8" a="1"/>
  <c r="I3968" i="8" s="1"/>
  <c r="K3968" i="8" s="1"/>
  <c r="L3931" i="8"/>
  <c r="I3931" i="8" a="1"/>
  <c r="I3931" i="8" s="1"/>
  <c r="K3931" i="8" s="1"/>
  <c r="M3910" i="8"/>
  <c r="O3910" i="8" a="1"/>
  <c r="O3910" i="8" s="1"/>
  <c r="M3898" i="8"/>
  <c r="O3898" i="8" a="1"/>
  <c r="O3898" i="8" s="1"/>
  <c r="M3876" i="8"/>
  <c r="O3876" i="8" a="1"/>
  <c r="O3876" i="8" s="1"/>
  <c r="M3873" i="8"/>
  <c r="O3873" i="8" a="1"/>
  <c r="O3873" i="8" s="1"/>
  <c r="I3870" i="8" a="1"/>
  <c r="I3870" i="8" s="1"/>
  <c r="K3870" i="8" s="1"/>
  <c r="L3870" i="8"/>
  <c r="M3703" i="8"/>
  <c r="O3703" i="8" a="1"/>
  <c r="O3703" i="8" s="1"/>
  <c r="M3681" i="8"/>
  <c r="O3681" i="8" a="1"/>
  <c r="O3681" i="8" s="1"/>
  <c r="M3622" i="8"/>
  <c r="O3622" i="8" a="1"/>
  <c r="O3622" i="8" s="1"/>
  <c r="M3580" i="8"/>
  <c r="O3580" i="8" a="1"/>
  <c r="O3580" i="8" s="1"/>
  <c r="M3569" i="8"/>
  <c r="O3569" i="8" a="1"/>
  <c r="O3569" i="8" s="1"/>
  <c r="M3490" i="8"/>
  <c r="O3490" i="8" a="1"/>
  <c r="O3490" i="8" s="1"/>
  <c r="I3487" i="8" a="1"/>
  <c r="I3487" i="8" s="1"/>
  <c r="K3487" i="8" s="1"/>
  <c r="L3487" i="8"/>
  <c r="M3457" i="8"/>
  <c r="O3457" i="8" a="1"/>
  <c r="O3457" i="8" s="1"/>
  <c r="M3397" i="8"/>
  <c r="O3397" i="8" a="1"/>
  <c r="O3397" i="8" s="1"/>
  <c r="L3244" i="8"/>
  <c r="I3244" i="8" a="1"/>
  <c r="I3244" i="8" s="1"/>
  <c r="K3244" i="8" s="1"/>
  <c r="M4042" i="8"/>
  <c r="O4042" i="8" a="1"/>
  <c r="O4042" i="8" s="1"/>
  <c r="L4027" i="8"/>
  <c r="I4027" i="8" a="1"/>
  <c r="I4027" i="8" s="1"/>
  <c r="K4027" i="8" s="1"/>
  <c r="M3964" i="8"/>
  <c r="O3964" i="8" a="1"/>
  <c r="O3964" i="8" s="1"/>
  <c r="M3950" i="8"/>
  <c r="O3950" i="8" a="1"/>
  <c r="O3950" i="8" s="1"/>
  <c r="L3946" i="8"/>
  <c r="I3946" i="8" a="1"/>
  <c r="I3946" i="8" s="1"/>
  <c r="K3946" i="8" s="1"/>
  <c r="O3935" i="8" a="1"/>
  <c r="O3935" i="8" s="1"/>
  <c r="M3935" i="8"/>
  <c r="M3912" i="8"/>
  <c r="O3912" i="8" a="1"/>
  <c r="O3912" i="8" s="1"/>
  <c r="I3910" i="8" a="1"/>
  <c r="I3910" i="8" s="1"/>
  <c r="K3910" i="8" s="1"/>
  <c r="L3910" i="8"/>
  <c r="L3902" i="8"/>
  <c r="I3902" i="8" a="1"/>
  <c r="I3902" i="8" s="1"/>
  <c r="K3902" i="8" s="1"/>
  <c r="L3898" i="8"/>
  <c r="I3898" i="8" a="1"/>
  <c r="I3898" i="8" s="1"/>
  <c r="K3898" i="8" s="1"/>
  <c r="L3876" i="8"/>
  <c r="I3876" i="8" a="1"/>
  <c r="I3876" i="8" s="1"/>
  <c r="K3876" i="8" s="1"/>
  <c r="I3863" i="8" a="1"/>
  <c r="I3863" i="8" s="1"/>
  <c r="K3863" i="8" s="1"/>
  <c r="L3863" i="8"/>
  <c r="I3844" i="8" a="1"/>
  <c r="I3844" i="8" s="1"/>
  <c r="K3844" i="8" s="1"/>
  <c r="L3844" i="8"/>
  <c r="M3817" i="8"/>
  <c r="O3817" i="8" a="1"/>
  <c r="O3817" i="8" s="1"/>
  <c r="M3814" i="8"/>
  <c r="O3814" i="8" a="1"/>
  <c r="O3814" i="8" s="1"/>
  <c r="L3792" i="8"/>
  <c r="I3792" i="8" a="1"/>
  <c r="I3792" i="8" s="1"/>
  <c r="K3792" i="8" s="1"/>
  <c r="I3762" i="8" a="1"/>
  <c r="I3762" i="8" s="1"/>
  <c r="K3762" i="8" s="1"/>
  <c r="L3762" i="8"/>
  <c r="M3744" i="8"/>
  <c r="O3744" i="8" a="1"/>
  <c r="O3744" i="8" s="1"/>
  <c r="L3703" i="8"/>
  <c r="I3703" i="8" a="1"/>
  <c r="I3703" i="8" s="1"/>
  <c r="K3703" i="8" s="1"/>
  <c r="O3690" i="8" a="1"/>
  <c r="O3690" i="8" s="1"/>
  <c r="M3690" i="8"/>
  <c r="O3679" i="8" a="1"/>
  <c r="O3679" i="8" s="1"/>
  <c r="M3679" i="8"/>
  <c r="M3637" i="8"/>
  <c r="O3637" i="8" a="1"/>
  <c r="O3637" i="8" s="1"/>
  <c r="M3632" i="8"/>
  <c r="O3632" i="8" a="1"/>
  <c r="O3632" i="8" s="1"/>
  <c r="I3615" i="8" a="1"/>
  <c r="I3615" i="8" s="1"/>
  <c r="K3615" i="8" s="1"/>
  <c r="L3615" i="8"/>
  <c r="M3589" i="8"/>
  <c r="O3589" i="8" a="1"/>
  <c r="O3589" i="8" s="1"/>
  <c r="M3584" i="8"/>
  <c r="O3584" i="8" a="1"/>
  <c r="O3584" i="8" s="1"/>
  <c r="O3578" i="8" a="1"/>
  <c r="O3578" i="8" s="1"/>
  <c r="M3578" i="8"/>
  <c r="I3534" i="8" a="1"/>
  <c r="I3534" i="8" s="1"/>
  <c r="K3534" i="8" s="1"/>
  <c r="L3534" i="8"/>
  <c r="M3505" i="8"/>
  <c r="O3505" i="8" a="1"/>
  <c r="O3505" i="8" s="1"/>
  <c r="L3490" i="8"/>
  <c r="I3490" i="8" a="1"/>
  <c r="I3490" i="8" s="1"/>
  <c r="K3490" i="8" s="1"/>
  <c r="M3472" i="8"/>
  <c r="O3472" i="8" a="1"/>
  <c r="O3472" i="8" s="1"/>
  <c r="I3336" i="8" a="1"/>
  <c r="I3336" i="8" s="1"/>
  <c r="K3336" i="8" s="1"/>
  <c r="L3336" i="8"/>
  <c r="M3280" i="8"/>
  <c r="O3280" i="8" a="1"/>
  <c r="O3280" i="8" s="1"/>
  <c r="L3277" i="8"/>
  <c r="I3277" i="8" a="1"/>
  <c r="I3277" i="8" s="1"/>
  <c r="K3277" i="8" s="1"/>
  <c r="M4030" i="8"/>
  <c r="O4030" i="8" a="1"/>
  <c r="O4030" i="8" s="1"/>
  <c r="M3987" i="8"/>
  <c r="O3987" i="8" a="1"/>
  <c r="O3987" i="8" s="1"/>
  <c r="I3973" i="8" a="1"/>
  <c r="I3973" i="8" s="1"/>
  <c r="K3973" i="8" s="1"/>
  <c r="L3973" i="8"/>
  <c r="L3964" i="8"/>
  <c r="I3964" i="8" a="1"/>
  <c r="I3964" i="8" s="1"/>
  <c r="K3964" i="8" s="1"/>
  <c r="I3962" i="8" a="1"/>
  <c r="I3962" i="8" s="1"/>
  <c r="K3962" i="8" s="1"/>
  <c r="L3962" i="8"/>
  <c r="M3942" i="8"/>
  <c r="O3942" i="8" a="1"/>
  <c r="O3942" i="8" s="1"/>
  <c r="I3918" i="8" a="1"/>
  <c r="I3918" i="8" s="1"/>
  <c r="K3918" i="8" s="1"/>
  <c r="L3918" i="8"/>
  <c r="L3891" i="8"/>
  <c r="I3891" i="8" a="1"/>
  <c r="I3891" i="8" s="1"/>
  <c r="K3891" i="8" s="1"/>
  <c r="M3835" i="8"/>
  <c r="O3835" i="8" a="1"/>
  <c r="O3835" i="8" s="1"/>
  <c r="L3799" i="8"/>
  <c r="I3799" i="8" a="1"/>
  <c r="I3799" i="8" s="1"/>
  <c r="K3799" i="8" s="1"/>
  <c r="I3786" i="8" a="1"/>
  <c r="I3786" i="8" s="1"/>
  <c r="K3786" i="8" s="1"/>
  <c r="L3786" i="8"/>
  <c r="M3777" i="8"/>
  <c r="O3777" i="8" a="1"/>
  <c r="O3777" i="8" s="1"/>
  <c r="L3659" i="8"/>
  <c r="I3659" i="8" a="1"/>
  <c r="I3659" i="8" s="1"/>
  <c r="K3659" i="8" s="1"/>
  <c r="I3601" i="8" a="1"/>
  <c r="I3601" i="8" s="1"/>
  <c r="K3601" i="8" s="1"/>
  <c r="L3601" i="8"/>
  <c r="O3574" i="8" a="1"/>
  <c r="O3574" i="8" s="1"/>
  <c r="M3574" i="8"/>
  <c r="I3541" i="8" a="1"/>
  <c r="I3541" i="8" s="1"/>
  <c r="K3541" i="8" s="1"/>
  <c r="L3541" i="8"/>
  <c r="I3505" i="8" a="1"/>
  <c r="I3505" i="8" s="1"/>
  <c r="K3505" i="8" s="1"/>
  <c r="L3505" i="8"/>
  <c r="M3494" i="8"/>
  <c r="O3494" i="8" a="1"/>
  <c r="O3494" i="8" s="1"/>
  <c r="M3438" i="8"/>
  <c r="O3438" i="8" a="1"/>
  <c r="O3438" i="8" s="1"/>
  <c r="M3320" i="8"/>
  <c r="O3320" i="8" a="1"/>
  <c r="O3320" i="8" s="1"/>
  <c r="L3288" i="8"/>
  <c r="I3288" i="8" a="1"/>
  <c r="I3288" i="8" s="1"/>
  <c r="K3288" i="8" s="1"/>
  <c r="L4030" i="8"/>
  <c r="I4030" i="8" a="1"/>
  <c r="I4030" i="8" s="1"/>
  <c r="K4030" i="8" s="1"/>
  <c r="M3997" i="8"/>
  <c r="O3997" i="8" a="1"/>
  <c r="O3997" i="8" s="1"/>
  <c r="M3989" i="8"/>
  <c r="O3989" i="8" a="1"/>
  <c r="O3989" i="8" s="1"/>
  <c r="I3987" i="8" a="1"/>
  <c r="I3987" i="8" s="1"/>
  <c r="K3987" i="8" s="1"/>
  <c r="L3987" i="8"/>
  <c r="I3976" i="8" a="1"/>
  <c r="I3976" i="8" s="1"/>
  <c r="K3976" i="8" s="1"/>
  <c r="L3976" i="8"/>
  <c r="M3971" i="8"/>
  <c r="O3971" i="8" a="1"/>
  <c r="O3971" i="8" s="1"/>
  <c r="L3942" i="8"/>
  <c r="I3942" i="8" a="1"/>
  <c r="I3942" i="8" s="1"/>
  <c r="K3942" i="8" s="1"/>
  <c r="I3896" i="8" a="1"/>
  <c r="I3896" i="8" s="1"/>
  <c r="K3896" i="8" s="1"/>
  <c r="L3896" i="8"/>
  <c r="I3881" i="8" a="1"/>
  <c r="I3881" i="8" s="1"/>
  <c r="K3881" i="8" s="1"/>
  <c r="L3881" i="8"/>
  <c r="M3824" i="8"/>
  <c r="O3824" i="8" a="1"/>
  <c r="O3824" i="8" s="1"/>
  <c r="M3789" i="8"/>
  <c r="O3789" i="8" a="1"/>
  <c r="O3789" i="8" s="1"/>
  <c r="L3777" i="8"/>
  <c r="I3777" i="8" a="1"/>
  <c r="I3777" i="8" s="1"/>
  <c r="K3777" i="8" s="1"/>
  <c r="I3706" i="8" a="1"/>
  <c r="I3706" i="8" s="1"/>
  <c r="K3706" i="8" s="1"/>
  <c r="L3706" i="8"/>
  <c r="M3702" i="8"/>
  <c r="O3702" i="8" a="1"/>
  <c r="O3702" i="8" s="1"/>
  <c r="M3629" i="8"/>
  <c r="O3629" i="8" a="1"/>
  <c r="O3629" i="8" s="1"/>
  <c r="M3624" i="8"/>
  <c r="O3624" i="8" a="1"/>
  <c r="O3624" i="8" s="1"/>
  <c r="I3619" i="8" a="1"/>
  <c r="I3619" i="8" s="1"/>
  <c r="K3619" i="8" s="1"/>
  <c r="L3619" i="8"/>
  <c r="M3614" i="8"/>
  <c r="O3614" i="8" a="1"/>
  <c r="O3614" i="8" s="1"/>
  <c r="M3507" i="8"/>
  <c r="O3507" i="8" a="1"/>
  <c r="O3507" i="8" s="1"/>
  <c r="M3463" i="8"/>
  <c r="O3463" i="8" a="1"/>
  <c r="O3463" i="8" s="1"/>
  <c r="M3452" i="8"/>
  <c r="O3452" i="8" a="1"/>
  <c r="O3452" i="8" s="1"/>
  <c r="M3383" i="8"/>
  <c r="O3383" i="8" a="1"/>
  <c r="O3383" i="8" s="1"/>
  <c r="I3358" i="8" a="1"/>
  <c r="I3358" i="8" s="1"/>
  <c r="K3358" i="8" s="1"/>
  <c r="L3358" i="8"/>
  <c r="I3318" i="8" a="1"/>
  <c r="I3318" i="8" s="1"/>
  <c r="K3318" i="8" s="1"/>
  <c r="L3318" i="8"/>
  <c r="I3314" i="8" a="1"/>
  <c r="I3314" i="8" s="1"/>
  <c r="K3314" i="8" s="1"/>
  <c r="L3314" i="8"/>
  <c r="M3998" i="8"/>
  <c r="I3978" i="8" a="1"/>
  <c r="I3978" i="8" s="1"/>
  <c r="K3978" i="8" s="1"/>
  <c r="M3903" i="8"/>
  <c r="I3872" i="8" a="1"/>
  <c r="I3872" i="8" s="1"/>
  <c r="K3872" i="8" s="1"/>
  <c r="I3671" i="8" a="1"/>
  <c r="I3671" i="8" s="1"/>
  <c r="K3671" i="8" s="1"/>
  <c r="M3638" i="8"/>
  <c r="I3626" i="8" a="1"/>
  <c r="I3626" i="8" s="1"/>
  <c r="K3626" i="8" s="1"/>
  <c r="L3626" i="8"/>
  <c r="M3619" i="8"/>
  <c r="O3619" i="8" a="1"/>
  <c r="O3619" i="8" s="1"/>
  <c r="O3616" i="8" a="1"/>
  <c r="O3616" i="8" s="1"/>
  <c r="M3616" i="8"/>
  <c r="M3606" i="8"/>
  <c r="O3606" i="8" a="1"/>
  <c r="O3606" i="8" s="1"/>
  <c r="M3596" i="8"/>
  <c r="O3596" i="8" a="1"/>
  <c r="O3596" i="8" s="1"/>
  <c r="I3593" i="8" a="1"/>
  <c r="I3593" i="8" s="1"/>
  <c r="K3593" i="8" s="1"/>
  <c r="L3593" i="8"/>
  <c r="I3591" i="8" a="1"/>
  <c r="I3591" i="8" s="1"/>
  <c r="K3591" i="8" s="1"/>
  <c r="M3586" i="8"/>
  <c r="O3586" i="8" a="1"/>
  <c r="O3586" i="8" s="1"/>
  <c r="O3581" i="8" a="1"/>
  <c r="O3581" i="8" s="1"/>
  <c r="M3581" i="8"/>
  <c r="M3560" i="8"/>
  <c r="O3544" i="8" a="1"/>
  <c r="O3544" i="8" s="1"/>
  <c r="L3535" i="8"/>
  <c r="I3524" i="8" a="1"/>
  <c r="I3524" i="8" s="1"/>
  <c r="K3524" i="8" s="1"/>
  <c r="L3524" i="8"/>
  <c r="I3495" i="8" a="1"/>
  <c r="I3495" i="8" s="1"/>
  <c r="K3495" i="8" s="1"/>
  <c r="L3495" i="8"/>
  <c r="M3474" i="8"/>
  <c r="O3474" i="8" a="1"/>
  <c r="O3474" i="8" s="1"/>
  <c r="L3471" i="8"/>
  <c r="I3471" i="8" a="1"/>
  <c r="I3471" i="8" s="1"/>
  <c r="K3471" i="8" s="1"/>
  <c r="I3428" i="8" a="1"/>
  <c r="I3428" i="8" s="1"/>
  <c r="K3428" i="8" s="1"/>
  <c r="L3428" i="8"/>
  <c r="M3423" i="8"/>
  <c r="O3423" i="8" a="1"/>
  <c r="O3423" i="8" s="1"/>
  <c r="L3420" i="8"/>
  <c r="I3420" i="8" a="1"/>
  <c r="I3420" i="8" s="1"/>
  <c r="K3420" i="8" s="1"/>
  <c r="L3406" i="8"/>
  <c r="L3405" i="8"/>
  <c r="I3405" i="8" a="1"/>
  <c r="I3405" i="8" s="1"/>
  <c r="K3405" i="8" s="1"/>
  <c r="M3364" i="8"/>
  <c r="O3364" i="8" a="1"/>
  <c r="O3364" i="8" s="1"/>
  <c r="O3352" i="8" a="1"/>
  <c r="O3352" i="8" s="1"/>
  <c r="M3352" i="8"/>
  <c r="I3317" i="8" a="1"/>
  <c r="I3317" i="8" s="1"/>
  <c r="K3317" i="8" s="1"/>
  <c r="L3307" i="8"/>
  <c r="M3281" i="8"/>
  <c r="O3281" i="8" a="1"/>
  <c r="O3281" i="8" s="1"/>
  <c r="I3278" i="8" a="1"/>
  <c r="I3278" i="8" s="1"/>
  <c r="K3278" i="8" s="1"/>
  <c r="L3278" i="8"/>
  <c r="I3267" i="8" a="1"/>
  <c r="I3267" i="8" s="1"/>
  <c r="K3267" i="8" s="1"/>
  <c r="L3267" i="8"/>
  <c r="L3252" i="8"/>
  <c r="M3229" i="8"/>
  <c r="O3229" i="8" a="1"/>
  <c r="O3229" i="8" s="1"/>
  <c r="M3221" i="8"/>
  <c r="O3221" i="8" a="1"/>
  <c r="O3221" i="8" s="1"/>
  <c r="I3168" i="8" a="1"/>
  <c r="I3168" i="8" s="1"/>
  <c r="K3168" i="8" s="1"/>
  <c r="L3168" i="8"/>
  <c r="L3113" i="8"/>
  <c r="I3113" i="8" a="1"/>
  <c r="I3113" i="8" s="1"/>
  <c r="K3113" i="8" s="1"/>
  <c r="M3945" i="8"/>
  <c r="O3945" i="8" a="1"/>
  <c r="O3945" i="8" s="1"/>
  <c r="M3798" i="8"/>
  <c r="O3798" i="8" a="1"/>
  <c r="O3798" i="8" s="1"/>
  <c r="M3769" i="8"/>
  <c r="O3769" i="8" a="1"/>
  <c r="O3769" i="8" s="1"/>
  <c r="M3753" i="8"/>
  <c r="O3753" i="8" a="1"/>
  <c r="O3753" i="8" s="1"/>
  <c r="O3678" i="8" a="1"/>
  <c r="O3678" i="8" s="1"/>
  <c r="M3678" i="8"/>
  <c r="L3665" i="8"/>
  <c r="I3665" i="8" a="1"/>
  <c r="I3665" i="8" s="1"/>
  <c r="K3665" i="8" s="1"/>
  <c r="O3598" i="8" a="1"/>
  <c r="O3598" i="8" s="1"/>
  <c r="M3598" i="8"/>
  <c r="O3583" i="8" a="1"/>
  <c r="O3583" i="8" s="1"/>
  <c r="M3583" i="8"/>
  <c r="O3571" i="8" a="1"/>
  <c r="O3571" i="8" s="1"/>
  <c r="M3571" i="8"/>
  <c r="M3562" i="8"/>
  <c r="O3562" i="8" a="1"/>
  <c r="O3562" i="8" s="1"/>
  <c r="L3537" i="8"/>
  <c r="I3537" i="8" a="1"/>
  <c r="I3537" i="8" s="1"/>
  <c r="K3537" i="8" s="1"/>
  <c r="M3524" i="8"/>
  <c r="O3524" i="8" a="1"/>
  <c r="O3524" i="8" s="1"/>
  <c r="L3504" i="8"/>
  <c r="I3504" i="8" a="1"/>
  <c r="I3504" i="8" s="1"/>
  <c r="K3504" i="8" s="1"/>
  <c r="O3495" i="8" a="1"/>
  <c r="O3495" i="8" s="1"/>
  <c r="M3495" i="8"/>
  <c r="L3489" i="8"/>
  <c r="I3489" i="8" a="1"/>
  <c r="I3489" i="8" s="1"/>
  <c r="K3489" i="8" s="1"/>
  <c r="I3476" i="8" a="1"/>
  <c r="I3476" i="8" s="1"/>
  <c r="K3476" i="8" s="1"/>
  <c r="L3476" i="8"/>
  <c r="I3455" i="8" a="1"/>
  <c r="I3455" i="8" s="1"/>
  <c r="K3455" i="8" s="1"/>
  <c r="L3455" i="8"/>
  <c r="L3449" i="8"/>
  <c r="I3449" i="8" a="1"/>
  <c r="I3449" i="8" s="1"/>
  <c r="K3449" i="8" s="1"/>
  <c r="M3437" i="8"/>
  <c r="O3437" i="8" a="1"/>
  <c r="O3437" i="8" s="1"/>
  <c r="I3414" i="8" a="1"/>
  <c r="I3414" i="8" s="1"/>
  <c r="K3414" i="8" s="1"/>
  <c r="L3414" i="8"/>
  <c r="I3400" i="8" a="1"/>
  <c r="I3400" i="8" s="1"/>
  <c r="K3400" i="8" s="1"/>
  <c r="L3400" i="8"/>
  <c r="L3394" i="8"/>
  <c r="I3394" i="8" a="1"/>
  <c r="I3394" i="8" s="1"/>
  <c r="K3394" i="8" s="1"/>
  <c r="M3382" i="8"/>
  <c r="O3382" i="8" a="1"/>
  <c r="O3382" i="8" s="1"/>
  <c r="M3338" i="8"/>
  <c r="O3338" i="8" a="1"/>
  <c r="O3338" i="8" s="1"/>
  <c r="M3331" i="8"/>
  <c r="O3331" i="8" a="1"/>
  <c r="O3331" i="8" s="1"/>
  <c r="M3306" i="8"/>
  <c r="O3306" i="8" a="1"/>
  <c r="O3306" i="8" s="1"/>
  <c r="M3284" i="8"/>
  <c r="O3284" i="8" a="1"/>
  <c r="O3284" i="8" s="1"/>
  <c r="O3270" i="8" a="1"/>
  <c r="O3270" i="8" s="1"/>
  <c r="M3270" i="8"/>
  <c r="M3248" i="8"/>
  <c r="O3248" i="8" a="1"/>
  <c r="O3248" i="8" s="1"/>
  <c r="L3240" i="8"/>
  <c r="I3240" i="8" a="1"/>
  <c r="I3240" i="8" s="1"/>
  <c r="K3240" i="8" s="1"/>
  <c r="O3233" i="8" a="1"/>
  <c r="O3233" i="8" s="1"/>
  <c r="M3233" i="8"/>
  <c r="I3201" i="8" a="1"/>
  <c r="I3201" i="8" s="1"/>
  <c r="K3201" i="8" s="1"/>
  <c r="L3201" i="8"/>
  <c r="O3177" i="8" a="1"/>
  <c r="O3177" i="8" s="1"/>
  <c r="M3177" i="8"/>
  <c r="L3101" i="8"/>
  <c r="I3101" i="8" a="1"/>
  <c r="I3101" i="8" s="1"/>
  <c r="K3101" i="8" s="1"/>
  <c r="L4061" i="8"/>
  <c r="M4057" i="8"/>
  <c r="I4036" i="8" a="1"/>
  <c r="I4036" i="8" s="1"/>
  <c r="K4036" i="8" s="1"/>
  <c r="M4033" i="8"/>
  <c r="O4033" i="8" a="1"/>
  <c r="O4033" i="8" s="1"/>
  <c r="M4017" i="8"/>
  <c r="M4016" i="8"/>
  <c r="I4011" i="8" a="1"/>
  <c r="I4011" i="8" s="1"/>
  <c r="K4011" i="8" s="1"/>
  <c r="I3993" i="8" a="1"/>
  <c r="I3993" i="8" s="1"/>
  <c r="K3993" i="8" s="1"/>
  <c r="I3992" i="8" a="1"/>
  <c r="I3992" i="8" s="1"/>
  <c r="K3992" i="8" s="1"/>
  <c r="M3984" i="8"/>
  <c r="M3983" i="8"/>
  <c r="M3963" i="8"/>
  <c r="O3963" i="8" a="1"/>
  <c r="O3963" i="8" s="1"/>
  <c r="O3938" i="8" a="1"/>
  <c r="O3938" i="8" s="1"/>
  <c r="L3936" i="8"/>
  <c r="L3921" i="8"/>
  <c r="O3905" i="8" a="1"/>
  <c r="O3905" i="8" s="1"/>
  <c r="M3902" i="8"/>
  <c r="M3897" i="8"/>
  <c r="O3897" i="8" a="1"/>
  <c r="O3897" i="8" s="1"/>
  <c r="L3877" i="8"/>
  <c r="I3869" i="8" a="1"/>
  <c r="I3869" i="8" s="1"/>
  <c r="K3869" i="8" s="1"/>
  <c r="M3868" i="8"/>
  <c r="O3868" i="8" a="1"/>
  <c r="O3868" i="8" s="1"/>
  <c r="M3855" i="8"/>
  <c r="I3846" i="8" a="1"/>
  <c r="I3846" i="8" s="1"/>
  <c r="K3846" i="8" s="1"/>
  <c r="O3810" i="8" a="1"/>
  <c r="O3810" i="8" s="1"/>
  <c r="L3808" i="8"/>
  <c r="M3807" i="8"/>
  <c r="L3804" i="8"/>
  <c r="O3784" i="8" a="1"/>
  <c r="O3784" i="8" s="1"/>
  <c r="M3782" i="8"/>
  <c r="M3781" i="8"/>
  <c r="M3776" i="8"/>
  <c r="O3776" i="8" a="1"/>
  <c r="O3776" i="8" s="1"/>
  <c r="M3756" i="8"/>
  <c r="M3754" i="8"/>
  <c r="O3754" i="8" a="1"/>
  <c r="O3754" i="8" s="1"/>
  <c r="I3745" i="8" a="1"/>
  <c r="I3745" i="8" s="1"/>
  <c r="K3745" i="8" s="1"/>
  <c r="I3744" i="8" a="1"/>
  <c r="I3744" i="8" s="1"/>
  <c r="K3744" i="8" s="1"/>
  <c r="L3744" i="8"/>
  <c r="M3735" i="8"/>
  <c r="O3735" i="8" a="1"/>
  <c r="O3735" i="8" s="1"/>
  <c r="L3733" i="8"/>
  <c r="O3727" i="8" a="1"/>
  <c r="O3727" i="8" s="1"/>
  <c r="M3717" i="8"/>
  <c r="O3712" i="8" a="1"/>
  <c r="O3712" i="8" s="1"/>
  <c r="M3712" i="8"/>
  <c r="L3707" i="8"/>
  <c r="O3701" i="8" a="1"/>
  <c r="O3701" i="8" s="1"/>
  <c r="M3701" i="8"/>
  <c r="M3695" i="8"/>
  <c r="O3673" i="8" a="1"/>
  <c r="O3673" i="8" s="1"/>
  <c r="O3667" i="8" a="1"/>
  <c r="O3667" i="8" s="1"/>
  <c r="M3667" i="8"/>
  <c r="L3661" i="8"/>
  <c r="L3654" i="8"/>
  <c r="I3654" i="8" a="1"/>
  <c r="I3654" i="8" s="1"/>
  <c r="K3654" i="8" s="1"/>
  <c r="O3650" i="8" a="1"/>
  <c r="O3650" i="8" s="1"/>
  <c r="O4019" i="8" a="1"/>
  <c r="O4019" i="8" s="1"/>
  <c r="L4017" i="8"/>
  <c r="I4012" i="8" a="1"/>
  <c r="I4012" i="8" s="1"/>
  <c r="K4012" i="8" s="1"/>
  <c r="M4003" i="8"/>
  <c r="L3998" i="8"/>
  <c r="I3994" i="8" a="1"/>
  <c r="I3994" i="8" s="1"/>
  <c r="K3994" i="8" s="1"/>
  <c r="O3986" i="8" a="1"/>
  <c r="O3986" i="8" s="1"/>
  <c r="L3984" i="8"/>
  <c r="I3979" i="8" a="1"/>
  <c r="I3979" i="8" s="1"/>
  <c r="K3979" i="8" s="1"/>
  <c r="L3955" i="8"/>
  <c r="I3949" i="8" a="1"/>
  <c r="I3949" i="8" s="1"/>
  <c r="K3949" i="8" s="1"/>
  <c r="I3948" i="8" a="1"/>
  <c r="I3948" i="8" s="1"/>
  <c r="K3948" i="8" s="1"/>
  <c r="I3934" i="8" a="1"/>
  <c r="I3934" i="8" s="1"/>
  <c r="K3934" i="8" s="1"/>
  <c r="M3926" i="8"/>
  <c r="I3920" i="8" a="1"/>
  <c r="I3920" i="8" s="1"/>
  <c r="K3920" i="8" s="1"/>
  <c r="M3919" i="8"/>
  <c r="O3919" i="8" a="1"/>
  <c r="O3919" i="8" s="1"/>
  <c r="O3909" i="8" a="1"/>
  <c r="O3909" i="8" s="1"/>
  <c r="L3903" i="8"/>
  <c r="O3883" i="8" a="1"/>
  <c r="O3883" i="8" s="1"/>
  <c r="M3875" i="8"/>
  <c r="O3875" i="8" a="1"/>
  <c r="O3875" i="8" s="1"/>
  <c r="I3873" i="8" a="1"/>
  <c r="I3873" i="8" s="1"/>
  <c r="K3873" i="8" s="1"/>
  <c r="L3855" i="8"/>
  <c r="I3850" i="8" a="1"/>
  <c r="I3850" i="8" s="1"/>
  <c r="K3850" i="8" s="1"/>
  <c r="I3847" i="8" a="1"/>
  <c r="I3847" i="8" s="1"/>
  <c r="K3847" i="8" s="1"/>
  <c r="M3838" i="8"/>
  <c r="L3834" i="8"/>
  <c r="I3824" i="8" a="1"/>
  <c r="I3824" i="8" s="1"/>
  <c r="K3824" i="8" s="1"/>
  <c r="O3788" i="8" a="1"/>
  <c r="O3788" i="8" s="1"/>
  <c r="L3782" i="8"/>
  <c r="L3727" i="8"/>
  <c r="O3722" i="8" a="1"/>
  <c r="O3722" i="8" s="1"/>
  <c r="M3722" i="8"/>
  <c r="L3717" i="8"/>
  <c r="L3695" i="8"/>
  <c r="O3662" i="8" a="1"/>
  <c r="O3662" i="8" s="1"/>
  <c r="O3656" i="8" a="1"/>
  <c r="O3656" i="8" s="1"/>
  <c r="M3656" i="8"/>
  <c r="L3650" i="8"/>
  <c r="L3643" i="8"/>
  <c r="I3643" i="8" a="1"/>
  <c r="I3643" i="8" s="1"/>
  <c r="K3643" i="8" s="1"/>
  <c r="O3639" i="8" a="1"/>
  <c r="O3639" i="8" s="1"/>
  <c r="I3637" i="8" a="1"/>
  <c r="I3637" i="8" s="1"/>
  <c r="K3637" i="8" s="1"/>
  <c r="I3632" i="8" a="1"/>
  <c r="I3632" i="8" s="1"/>
  <c r="K3632" i="8" s="1"/>
  <c r="I3622" i="8" a="1"/>
  <c r="I3622" i="8" s="1"/>
  <c r="K3622" i="8" s="1"/>
  <c r="O3609" i="8" a="1"/>
  <c r="O3609" i="8" s="1"/>
  <c r="M3609" i="8"/>
  <c r="I3589" i="8" a="1"/>
  <c r="I3589" i="8" s="1"/>
  <c r="K3589" i="8" s="1"/>
  <c r="I3584" i="8" a="1"/>
  <c r="I3584" i="8" s="1"/>
  <c r="K3584" i="8" s="1"/>
  <c r="M3558" i="8"/>
  <c r="O3558" i="8" a="1"/>
  <c r="O3558" i="8" s="1"/>
  <c r="O3540" i="8" a="1"/>
  <c r="O3540" i="8" s="1"/>
  <c r="M3518" i="8"/>
  <c r="O3518" i="8" a="1"/>
  <c r="O3518" i="8" s="1"/>
  <c r="I3508" i="8" a="1"/>
  <c r="I3508" i="8" s="1"/>
  <c r="K3508" i="8" s="1"/>
  <c r="M3497" i="8"/>
  <c r="M3464" i="8"/>
  <c r="I3458" i="8" a="1"/>
  <c r="I3458" i="8" s="1"/>
  <c r="K3458" i="8" s="1"/>
  <c r="L3458" i="8"/>
  <c r="O3442" i="8" a="1"/>
  <c r="O3442" i="8" s="1"/>
  <c r="O3409" i="8" a="1"/>
  <c r="O3409" i="8" s="1"/>
  <c r="M3409" i="8"/>
  <c r="I3403" i="8" a="1"/>
  <c r="I3403" i="8" s="1"/>
  <c r="K3403" i="8" s="1"/>
  <c r="L3403" i="8"/>
  <c r="O3387" i="8" a="1"/>
  <c r="O3387" i="8" s="1"/>
  <c r="I3373" i="8" a="1"/>
  <c r="I3373" i="8" s="1"/>
  <c r="K3373" i="8" s="1"/>
  <c r="L3373" i="8"/>
  <c r="I3352" i="8" a="1"/>
  <c r="I3352" i="8" s="1"/>
  <c r="K3352" i="8" s="1"/>
  <c r="L3352" i="8"/>
  <c r="M3329" i="8"/>
  <c r="O3329" i="8" a="1"/>
  <c r="O3329" i="8" s="1"/>
  <c r="I3319" i="8" a="1"/>
  <c r="I3319" i="8" s="1"/>
  <c r="K3319" i="8" s="1"/>
  <c r="L3319" i="8"/>
  <c r="I3295" i="8" a="1"/>
  <c r="I3295" i="8" s="1"/>
  <c r="K3295" i="8" s="1"/>
  <c r="M3255" i="8"/>
  <c r="O3255" i="8" a="1"/>
  <c r="O3255" i="8" s="1"/>
  <c r="M3244" i="8"/>
  <c r="O3244" i="8" a="1"/>
  <c r="O3244" i="8" s="1"/>
  <c r="L3229" i="8"/>
  <c r="I3229" i="8" a="1"/>
  <c r="I3229" i="8" s="1"/>
  <c r="K3229" i="8" s="1"/>
  <c r="I3208" i="8" a="1"/>
  <c r="I3208" i="8" s="1"/>
  <c r="K3208" i="8" s="1"/>
  <c r="L3208" i="8"/>
  <c r="I3179" i="8" a="1"/>
  <c r="I3179" i="8" s="1"/>
  <c r="K3179" i="8" s="1"/>
  <c r="L3179" i="8"/>
  <c r="I3127" i="8" a="1"/>
  <c r="I3127" i="8" s="1"/>
  <c r="K3127" i="8" s="1"/>
  <c r="L3127" i="8"/>
  <c r="I2837" i="8" a="1"/>
  <c r="I2837" i="8" s="1"/>
  <c r="K2837" i="8" s="1"/>
  <c r="L2837" i="8"/>
  <c r="M2364" i="8"/>
  <c r="O2364" i="8" a="1"/>
  <c r="O2364" i="8" s="1"/>
  <c r="L4044" i="8"/>
  <c r="M3996" i="8"/>
  <c r="O3996" i="8" a="1"/>
  <c r="O3996" i="8" s="1"/>
  <c r="I3935" i="8" a="1"/>
  <c r="I3935" i="8" s="1"/>
  <c r="K3935" i="8" s="1"/>
  <c r="M3853" i="8"/>
  <c r="O3853" i="8" a="1"/>
  <c r="O3853" i="8" s="1"/>
  <c r="I3802" i="8" a="1"/>
  <c r="I3802" i="8" s="1"/>
  <c r="K3802" i="8" s="1"/>
  <c r="L3731" i="8"/>
  <c r="I3731" i="8" a="1"/>
  <c r="I3731" i="8" s="1"/>
  <c r="K3731" i="8" s="1"/>
  <c r="I3713" i="8" a="1"/>
  <c r="I3713" i="8" s="1"/>
  <c r="K3713" i="8" s="1"/>
  <c r="I3702" i="8" a="1"/>
  <c r="I3702" i="8" s="1"/>
  <c r="K3702" i="8" s="1"/>
  <c r="L3684" i="8"/>
  <c r="I3649" i="8" a="1"/>
  <c r="I3649" i="8" s="1"/>
  <c r="K3649" i="8" s="1"/>
  <c r="O3645" i="8" a="1"/>
  <c r="O3645" i="8" s="1"/>
  <c r="M3645" i="8"/>
  <c r="I3599" i="8" a="1"/>
  <c r="I3599" i="8" s="1"/>
  <c r="K3599" i="8" s="1"/>
  <c r="O3575" i="8" a="1"/>
  <c r="O3575" i="8" s="1"/>
  <c r="M3575" i="8"/>
  <c r="L3548" i="8"/>
  <c r="I3548" i="8" a="1"/>
  <c r="I3548" i="8" s="1"/>
  <c r="K3548" i="8" s="1"/>
  <c r="I3477" i="8" a="1"/>
  <c r="I3477" i="8" s="1"/>
  <c r="K3477" i="8" s="1"/>
  <c r="L3456" i="8"/>
  <c r="I3456" i="8" a="1"/>
  <c r="I3456" i="8" s="1"/>
  <c r="K3456" i="8" s="1"/>
  <c r="I3435" i="8" a="1"/>
  <c r="I3435" i="8" s="1"/>
  <c r="K3435" i="8" s="1"/>
  <c r="L3435" i="8"/>
  <c r="M3415" i="8"/>
  <c r="O3415" i="8" a="1"/>
  <c r="O3415" i="8" s="1"/>
  <c r="L3407" i="8"/>
  <c r="L3401" i="8"/>
  <c r="I3401" i="8" a="1"/>
  <c r="I3401" i="8" s="1"/>
  <c r="K3401" i="8" s="1"/>
  <c r="I3380" i="8" a="1"/>
  <c r="I3380" i="8" s="1"/>
  <c r="K3380" i="8" s="1"/>
  <c r="L3380" i="8"/>
  <c r="M3365" i="8"/>
  <c r="O3365" i="8" a="1"/>
  <c r="O3365" i="8" s="1"/>
  <c r="O3351" i="8" a="1"/>
  <c r="O3351" i="8" s="1"/>
  <c r="I3329" i="8" a="1"/>
  <c r="I3329" i="8" s="1"/>
  <c r="K3329" i="8" s="1"/>
  <c r="L3329" i="8"/>
  <c r="I3303" i="8" a="1"/>
  <c r="I3303" i="8" s="1"/>
  <c r="K3303" i="8" s="1"/>
  <c r="L3303" i="8"/>
  <c r="L3300" i="8"/>
  <c r="M3295" i="8"/>
  <c r="O3295" i="8" a="1"/>
  <c r="O3295" i="8" s="1"/>
  <c r="I3281" i="8" a="1"/>
  <c r="I3281" i="8" s="1"/>
  <c r="K3281" i="8" s="1"/>
  <c r="L3281" i="8"/>
  <c r="M3258" i="8"/>
  <c r="O3258" i="8" a="1"/>
  <c r="O3258" i="8" s="1"/>
  <c r="L3255" i="8"/>
  <c r="I3255" i="8" a="1"/>
  <c r="I3255" i="8" s="1"/>
  <c r="K3255" i="8" s="1"/>
  <c r="I3231" i="8" a="1"/>
  <c r="I3231" i="8" s="1"/>
  <c r="K3231" i="8" s="1"/>
  <c r="L3231" i="8"/>
  <c r="M3226" i="8"/>
  <c r="O3226" i="8" a="1"/>
  <c r="O3226" i="8" s="1"/>
  <c r="L3135" i="8"/>
  <c r="I3135" i="8" a="1"/>
  <c r="I3135" i="8" s="1"/>
  <c r="K3135" i="8" s="1"/>
  <c r="M3890" i="8"/>
  <c r="O3890" i="8" a="1"/>
  <c r="O3890" i="8" s="1"/>
  <c r="L4049" i="8"/>
  <c r="L4047" i="8"/>
  <c r="L4043" i="8"/>
  <c r="O4039" i="8" a="1"/>
  <c r="O4039" i="8" s="1"/>
  <c r="O4024" i="8" a="1"/>
  <c r="O4024" i="8" s="1"/>
  <c r="L4021" i="8"/>
  <c r="L3988" i="8"/>
  <c r="M3959" i="8"/>
  <c r="M3952" i="8"/>
  <c r="O3952" i="8" a="1"/>
  <c r="O3952" i="8" s="1"/>
  <c r="O3914" i="8" a="1"/>
  <c r="O3914" i="8" s="1"/>
  <c r="O3913" i="8" a="1"/>
  <c r="O3913" i="8" s="1"/>
  <c r="L3911" i="8"/>
  <c r="M3831" i="8"/>
  <c r="O3831" i="8" a="1"/>
  <c r="O3831" i="8" s="1"/>
  <c r="O3818" i="8" a="1"/>
  <c r="O3818" i="8" s="1"/>
  <c r="M3794" i="8"/>
  <c r="O3793" i="8" a="1"/>
  <c r="O3793" i="8" s="1"/>
  <c r="O3792" i="8" a="1"/>
  <c r="O3792" i="8" s="1"/>
  <c r="L3790" i="8"/>
  <c r="M3764" i="8"/>
  <c r="O3764" i="8" a="1"/>
  <c r="O3764" i="8" s="1"/>
  <c r="L3759" i="8"/>
  <c r="I3638" i="8" a="1"/>
  <c r="I3638" i="8" s="1"/>
  <c r="K3638" i="8" s="1"/>
  <c r="I3627" i="8" a="1"/>
  <c r="I3627" i="8" s="1"/>
  <c r="K3627" i="8" s="1"/>
  <c r="I3617" i="8" a="1"/>
  <c r="I3617" i="8" s="1"/>
  <c r="K3617" i="8" s="1"/>
  <c r="I3607" i="8" a="1"/>
  <c r="I3607" i="8" s="1"/>
  <c r="K3607" i="8" s="1"/>
  <c r="I3602" i="8" a="1"/>
  <c r="I3602" i="8" s="1"/>
  <c r="K3602" i="8" s="1"/>
  <c r="I3594" i="8" a="1"/>
  <c r="I3594" i="8" s="1"/>
  <c r="K3594" i="8" s="1"/>
  <c r="I3511" i="8" a="1"/>
  <c r="I3511" i="8" s="1"/>
  <c r="K3511" i="8" s="1"/>
  <c r="I3475" i="8" a="1"/>
  <c r="I3475" i="8" s="1"/>
  <c r="K3475" i="8" s="1"/>
  <c r="M3450" i="8"/>
  <c r="O3450" i="8" a="1"/>
  <c r="O3450" i="8" s="1"/>
  <c r="I3445" i="8" a="1"/>
  <c r="I3445" i="8" s="1"/>
  <c r="K3445" i="8" s="1"/>
  <c r="I3429" i="8" a="1"/>
  <c r="I3429" i="8" s="1"/>
  <c r="K3429" i="8" s="1"/>
  <c r="L3429" i="8"/>
  <c r="M3424" i="8"/>
  <c r="M3395" i="8"/>
  <c r="O3395" i="8" a="1"/>
  <c r="O3395" i="8" s="1"/>
  <c r="O3359" i="8" a="1"/>
  <c r="O3359" i="8" s="1"/>
  <c r="M3359" i="8"/>
  <c r="M3265" i="8"/>
  <c r="O3265" i="8" a="1"/>
  <c r="O3265" i="8" s="1"/>
  <c r="M3261" i="8"/>
  <c r="O3261" i="8" a="1"/>
  <c r="O3261" i="8" s="1"/>
  <c r="I3247" i="8" a="1"/>
  <c r="I3247" i="8" s="1"/>
  <c r="K3247" i="8" s="1"/>
  <c r="O3234" i="8" a="1"/>
  <c r="O3234" i="8" s="1"/>
  <c r="M3234" i="8"/>
  <c r="I3226" i="8" a="1"/>
  <c r="I3226" i="8" s="1"/>
  <c r="K3226" i="8" s="1"/>
  <c r="L3226" i="8"/>
  <c r="M3200" i="8"/>
  <c r="O3200" i="8" a="1"/>
  <c r="O3200" i="8" s="1"/>
  <c r="I3197" i="8" a="1"/>
  <c r="I3197" i="8" s="1"/>
  <c r="K3197" i="8" s="1"/>
  <c r="L3197" i="8"/>
  <c r="M3188" i="8"/>
  <c r="O3188" i="8" a="1"/>
  <c r="O3188" i="8" s="1"/>
  <c r="O3182" i="8" a="1"/>
  <c r="O3182" i="8" s="1"/>
  <c r="M3182" i="8"/>
  <c r="M3176" i="8"/>
  <c r="O3176" i="8" a="1"/>
  <c r="O3176" i="8" s="1"/>
  <c r="I3138" i="8" a="1"/>
  <c r="I3138" i="8" s="1"/>
  <c r="K3138" i="8" s="1"/>
  <c r="L3138" i="8"/>
  <c r="L2746" i="8"/>
  <c r="I2746" i="8" a="1"/>
  <c r="I2746" i="8" s="1"/>
  <c r="K2746" i="8" s="1"/>
  <c r="L4046" i="8"/>
  <c r="O3990" i="8" a="1"/>
  <c r="O3990" i="8" s="1"/>
  <c r="O3976" i="8" a="1"/>
  <c r="O3976" i="8" s="1"/>
  <c r="L3972" i="8"/>
  <c r="M3967" i="8"/>
  <c r="O3967" i="8" a="1"/>
  <c r="O3967" i="8" s="1"/>
  <c r="M3901" i="8"/>
  <c r="O3901" i="8" a="1"/>
  <c r="O3901" i="8" s="1"/>
  <c r="L3862" i="8"/>
  <c r="O3844" i="8" a="1"/>
  <c r="O3844" i="8" s="1"/>
  <c r="L3841" i="8"/>
  <c r="M3809" i="8"/>
  <c r="O3809" i="8" a="1"/>
  <c r="O3809" i="8" s="1"/>
  <c r="M3780" i="8"/>
  <c r="O3780" i="8" a="1"/>
  <c r="O3780" i="8" s="1"/>
  <c r="I3755" i="8" a="1"/>
  <c r="I3755" i="8" s="1"/>
  <c r="K3755" i="8" s="1"/>
  <c r="L3755" i="8"/>
  <c r="M3742" i="8"/>
  <c r="O3742" i="8" a="1"/>
  <c r="O3742" i="8" s="1"/>
  <c r="O3723" i="8" a="1"/>
  <c r="O3723" i="8" s="1"/>
  <c r="M3723" i="8"/>
  <c r="O3693" i="8" a="1"/>
  <c r="O3693" i="8" s="1"/>
  <c r="M3691" i="8"/>
  <c r="O3691" i="8" a="1"/>
  <c r="O3691" i="8" s="1"/>
  <c r="L3663" i="8"/>
  <c r="O3657" i="8" a="1"/>
  <c r="O3657" i="8" s="1"/>
  <c r="M3657" i="8"/>
  <c r="M3630" i="8"/>
  <c r="O3630" i="8" a="1"/>
  <c r="O3630" i="8" s="1"/>
  <c r="O3627" i="8" a="1"/>
  <c r="O3627" i="8" s="1"/>
  <c r="M3627" i="8"/>
  <c r="M3617" i="8"/>
  <c r="O3617" i="8" a="1"/>
  <c r="O3617" i="8" s="1"/>
  <c r="I3612" i="8" a="1"/>
  <c r="I3612" i="8" s="1"/>
  <c r="K3612" i="8" s="1"/>
  <c r="L3612" i="8"/>
  <c r="M3607" i="8"/>
  <c r="O3607" i="8" a="1"/>
  <c r="O3607" i="8" s="1"/>
  <c r="M3602" i="8"/>
  <c r="O3602" i="8" a="1"/>
  <c r="O3602" i="8" s="1"/>
  <c r="O3594" i="8" a="1"/>
  <c r="O3594" i="8" s="1"/>
  <c r="M3594" i="8"/>
  <c r="O3572" i="8" a="1"/>
  <c r="O3572" i="8" s="1"/>
  <c r="M3572" i="8"/>
  <c r="L3522" i="8"/>
  <c r="I3522" i="8" a="1"/>
  <c r="I3522" i="8" s="1"/>
  <c r="K3522" i="8" s="1"/>
  <c r="L3519" i="8"/>
  <c r="I3519" i="8" a="1"/>
  <c r="I3519" i="8" s="1"/>
  <c r="K3519" i="8" s="1"/>
  <c r="M3511" i="8"/>
  <c r="O3511" i="8" a="1"/>
  <c r="O3511" i="8" s="1"/>
  <c r="L3483" i="8"/>
  <c r="M3481" i="8"/>
  <c r="O3481" i="8" a="1"/>
  <c r="O3481" i="8" s="1"/>
  <c r="M3475" i="8"/>
  <c r="O3475" i="8" a="1"/>
  <c r="O3475" i="8" s="1"/>
  <c r="I3472" i="8" a="1"/>
  <c r="I3472" i="8" s="1"/>
  <c r="K3472" i="8" s="1"/>
  <c r="L3472" i="8"/>
  <c r="I3450" i="8" a="1"/>
  <c r="I3450" i="8" s="1"/>
  <c r="K3450" i="8" s="1"/>
  <c r="L3450" i="8"/>
  <c r="M3445" i="8"/>
  <c r="O3445" i="8" a="1"/>
  <c r="O3445" i="8" s="1"/>
  <c r="O3436" i="8" a="1"/>
  <c r="O3436" i="8" s="1"/>
  <c r="M3436" i="8"/>
  <c r="I3395" i="8" a="1"/>
  <c r="I3395" i="8" s="1"/>
  <c r="K3395" i="8" s="1"/>
  <c r="L3395" i="8"/>
  <c r="M3390" i="8"/>
  <c r="O3390" i="8" a="1"/>
  <c r="O3390" i="8" s="1"/>
  <c r="O3381" i="8" a="1"/>
  <c r="O3381" i="8" s="1"/>
  <c r="M3381" i="8"/>
  <c r="L3365" i="8"/>
  <c r="I3365" i="8" a="1"/>
  <c r="I3365" i="8" s="1"/>
  <c r="K3365" i="8" s="1"/>
  <c r="I3359" i="8" a="1"/>
  <c r="I3359" i="8" s="1"/>
  <c r="K3359" i="8" s="1"/>
  <c r="L3359" i="8"/>
  <c r="L3346" i="8"/>
  <c r="I3346" i="8" a="1"/>
  <c r="I3346" i="8" s="1"/>
  <c r="K3346" i="8" s="1"/>
  <c r="M3339" i="8"/>
  <c r="O3339" i="8" a="1"/>
  <c r="O3339" i="8" s="1"/>
  <c r="L3310" i="8"/>
  <c r="I3310" i="8" a="1"/>
  <c r="I3310" i="8" s="1"/>
  <c r="K3310" i="8" s="1"/>
  <c r="O3307" i="8" a="1"/>
  <c r="O3307" i="8" s="1"/>
  <c r="M3307" i="8"/>
  <c r="L3299" i="8"/>
  <c r="I3299" i="8" a="1"/>
  <c r="I3299" i="8" s="1"/>
  <c r="K3299" i="8" s="1"/>
  <c r="I3292" i="8" a="1"/>
  <c r="I3292" i="8" s="1"/>
  <c r="K3292" i="8" s="1"/>
  <c r="L3292" i="8"/>
  <c r="M3272" i="8"/>
  <c r="O3272" i="8" a="1"/>
  <c r="O3272" i="8" s="1"/>
  <c r="L3258" i="8"/>
  <c r="I3258" i="8" a="1"/>
  <c r="I3258" i="8" s="1"/>
  <c r="K3258" i="8" s="1"/>
  <c r="M3247" i="8"/>
  <c r="O3247" i="8" a="1"/>
  <c r="O3247" i="8" s="1"/>
  <c r="I3234" i="8" a="1"/>
  <c r="I3234" i="8" s="1"/>
  <c r="K3234" i="8" s="1"/>
  <c r="L3234" i="8"/>
  <c r="L3211" i="8"/>
  <c r="I3211" i="8" a="1"/>
  <c r="I3211" i="8" s="1"/>
  <c r="K3211" i="8" s="1"/>
  <c r="L3200" i="8"/>
  <c r="I3200" i="8" a="1"/>
  <c r="I3200" i="8" s="1"/>
  <c r="K3200" i="8" s="1"/>
  <c r="O3193" i="8" a="1"/>
  <c r="O3193" i="8" s="1"/>
  <c r="M3193" i="8"/>
  <c r="M3167" i="8"/>
  <c r="O3167" i="8" a="1"/>
  <c r="O3167" i="8" s="1"/>
  <c r="I3162" i="8" a="1"/>
  <c r="I3162" i="8" s="1"/>
  <c r="K3162" i="8" s="1"/>
  <c r="L3162" i="8"/>
  <c r="I2966" i="8" a="1"/>
  <c r="I2966" i="8" s="1"/>
  <c r="K2966" i="8" s="1"/>
  <c r="L2966" i="8"/>
  <c r="L3943" i="8"/>
  <c r="O3931" i="8" a="1"/>
  <c r="O3931" i="8" s="1"/>
  <c r="L3929" i="8"/>
  <c r="M3923" i="8"/>
  <c r="O3923" i="8" a="1"/>
  <c r="O3923" i="8" s="1"/>
  <c r="M3908" i="8"/>
  <c r="O3908" i="8" a="1"/>
  <c r="O3908" i="8" s="1"/>
  <c r="L3888" i="8"/>
  <c r="M3879" i="8"/>
  <c r="O3879" i="8" a="1"/>
  <c r="O3879" i="8" s="1"/>
  <c r="O3821" i="8" a="1"/>
  <c r="O3821" i="8" s="1"/>
  <c r="L3815" i="8"/>
  <c r="O3795" i="8" a="1"/>
  <c r="O3795" i="8" s="1"/>
  <c r="M3787" i="8"/>
  <c r="O3787" i="8" a="1"/>
  <c r="O3787" i="8" s="1"/>
  <c r="L3767" i="8"/>
  <c r="M3748" i="8"/>
  <c r="O3748" i="8" a="1"/>
  <c r="O3748" i="8" s="1"/>
  <c r="O3733" i="8" a="1"/>
  <c r="O3733" i="8" s="1"/>
  <c r="M3733" i="8"/>
  <c r="M3680" i="8"/>
  <c r="O3680" i="8" a="1"/>
  <c r="O3680" i="8" s="1"/>
  <c r="O3670" i="8" a="1"/>
  <c r="O3670" i="8" s="1"/>
  <c r="O3646" i="8" a="1"/>
  <c r="O3646" i="8" s="1"/>
  <c r="M3646" i="8"/>
  <c r="M3635" i="8"/>
  <c r="O3635" i="8" a="1"/>
  <c r="O3635" i="8" s="1"/>
  <c r="I3630" i="8" a="1"/>
  <c r="I3630" i="8" s="1"/>
  <c r="K3630" i="8" s="1"/>
  <c r="L3630" i="8"/>
  <c r="M3625" i="8"/>
  <c r="O3625" i="8" a="1"/>
  <c r="O3625" i="8" s="1"/>
  <c r="O3620" i="8" a="1"/>
  <c r="O3620" i="8" s="1"/>
  <c r="M3620" i="8"/>
  <c r="M3615" i="8"/>
  <c r="O3615" i="8" a="1"/>
  <c r="O3615" i="8" s="1"/>
  <c r="M3610" i="8"/>
  <c r="O3610" i="8" a="1"/>
  <c r="O3610" i="8" s="1"/>
  <c r="M3597" i="8"/>
  <c r="O3597" i="8" a="1"/>
  <c r="O3597" i="8" s="1"/>
  <c r="O3592" i="8" a="1"/>
  <c r="O3592" i="8" s="1"/>
  <c r="M3592" i="8"/>
  <c r="O3587" i="8" a="1"/>
  <c r="O3587" i="8" s="1"/>
  <c r="M3587" i="8"/>
  <c r="L3544" i="8"/>
  <c r="I3544" i="8" a="1"/>
  <c r="I3544" i="8" s="1"/>
  <c r="K3544" i="8" s="1"/>
  <c r="M3525" i="8"/>
  <c r="O3525" i="8" a="1"/>
  <c r="O3525" i="8" s="1"/>
  <c r="L3516" i="8"/>
  <c r="O3506" i="8" a="1"/>
  <c r="O3506" i="8" s="1"/>
  <c r="M3506" i="8"/>
  <c r="M3461" i="8"/>
  <c r="I3436" i="8" a="1"/>
  <c r="I3436" i="8" s="1"/>
  <c r="K3436" i="8" s="1"/>
  <c r="L3436" i="8"/>
  <c r="M3404" i="8"/>
  <c r="O3404" i="8" a="1"/>
  <c r="O3404" i="8" s="1"/>
  <c r="L3387" i="8"/>
  <c r="I3387" i="8" a="1"/>
  <c r="I3387" i="8" s="1"/>
  <c r="K3387" i="8" s="1"/>
  <c r="I3381" i="8" a="1"/>
  <c r="I3381" i="8" s="1"/>
  <c r="K3381" i="8" s="1"/>
  <c r="L3381" i="8"/>
  <c r="M3353" i="8"/>
  <c r="O3353" i="8" a="1"/>
  <c r="O3353" i="8" s="1"/>
  <c r="I3326" i="8" a="1"/>
  <c r="I3326" i="8" s="1"/>
  <c r="K3326" i="8" s="1"/>
  <c r="L3326" i="8"/>
  <c r="M3232" i="8"/>
  <c r="O3232" i="8" a="1"/>
  <c r="O3232" i="8" s="1"/>
  <c r="O3222" i="8" a="1"/>
  <c r="O3222" i="8" s="1"/>
  <c r="M3222" i="8"/>
  <c r="M3196" i="8"/>
  <c r="O3196" i="8" a="1"/>
  <c r="O3196" i="8" s="1"/>
  <c r="M3178" i="8"/>
  <c r="O3178" i="8" a="1"/>
  <c r="O3178" i="8" s="1"/>
  <c r="L3167" i="8"/>
  <c r="I3167" i="8" a="1"/>
  <c r="I3167" i="8" s="1"/>
  <c r="K3167" i="8" s="1"/>
  <c r="L3150" i="8"/>
  <c r="I3150" i="8" a="1"/>
  <c r="I3150" i="8" s="1"/>
  <c r="K3150" i="8" s="1"/>
  <c r="L3136" i="8"/>
  <c r="I3136" i="8" a="1"/>
  <c r="I3136" i="8" s="1"/>
  <c r="K3136" i="8" s="1"/>
  <c r="I3102" i="8" a="1"/>
  <c r="I3102" i="8" s="1"/>
  <c r="K3102" i="8" s="1"/>
  <c r="L3102" i="8"/>
  <c r="M3082" i="8"/>
  <c r="O3082" i="8" a="1"/>
  <c r="O3082" i="8" s="1"/>
  <c r="L3039" i="8"/>
  <c r="I3039" i="8" a="1"/>
  <c r="I3039" i="8" s="1"/>
  <c r="K3039" i="8" s="1"/>
  <c r="O4026" i="8" a="1"/>
  <c r="O4026" i="8" s="1"/>
  <c r="L3751" i="8"/>
  <c r="M3669" i="8"/>
  <c r="O3669" i="8" a="1"/>
  <c r="O3669" i="8" s="1"/>
  <c r="M3633" i="8"/>
  <c r="O3633" i="8" a="1"/>
  <c r="O3633" i="8" s="1"/>
  <c r="I3597" i="8" a="1"/>
  <c r="I3597" i="8" s="1"/>
  <c r="K3597" i="8" s="1"/>
  <c r="L3597" i="8"/>
  <c r="M3585" i="8"/>
  <c r="O3585" i="8" a="1"/>
  <c r="O3585" i="8" s="1"/>
  <c r="I3582" i="8" a="1"/>
  <c r="I3582" i="8" s="1"/>
  <c r="K3582" i="8" s="1"/>
  <c r="L3582" i="8"/>
  <c r="I3579" i="8" a="1"/>
  <c r="I3579" i="8" s="1"/>
  <c r="K3579" i="8" s="1"/>
  <c r="L3579" i="8"/>
  <c r="O3576" i="8" a="1"/>
  <c r="O3576" i="8" s="1"/>
  <c r="M3576" i="8"/>
  <c r="M3573" i="8"/>
  <c r="O3573" i="8" a="1"/>
  <c r="O3573" i="8" s="1"/>
  <c r="L3540" i="8"/>
  <c r="I3540" i="8" a="1"/>
  <c r="I3540" i="8" s="1"/>
  <c r="K3540" i="8" s="1"/>
  <c r="M3536" i="8"/>
  <c r="O3536" i="8" a="1"/>
  <c r="O3536" i="8" s="1"/>
  <c r="L3531" i="8"/>
  <c r="M3523" i="8"/>
  <c r="O3523" i="8" a="1"/>
  <c r="O3523" i="8" s="1"/>
  <c r="I3506" i="8" a="1"/>
  <c r="I3506" i="8" s="1"/>
  <c r="K3506" i="8" s="1"/>
  <c r="L3506" i="8"/>
  <c r="I3491" i="8" a="1"/>
  <c r="I3491" i="8" s="1"/>
  <c r="K3491" i="8" s="1"/>
  <c r="L3491" i="8"/>
  <c r="M3479" i="8"/>
  <c r="M3478" i="8"/>
  <c r="O3478" i="8" a="1"/>
  <c r="O3478" i="8" s="1"/>
  <c r="L3448" i="8"/>
  <c r="I3448" i="8" a="1"/>
  <c r="I3448" i="8" s="1"/>
  <c r="K3448" i="8" s="1"/>
  <c r="M3430" i="8"/>
  <c r="O3430" i="8" a="1"/>
  <c r="O3430" i="8" s="1"/>
  <c r="L3393" i="8"/>
  <c r="I3393" i="8" a="1"/>
  <c r="I3393" i="8" s="1"/>
  <c r="K3393" i="8" s="1"/>
  <c r="M3375" i="8"/>
  <c r="O3375" i="8" a="1"/>
  <c r="O3375" i="8" s="1"/>
  <c r="O3369" i="8" a="1"/>
  <c r="O3369" i="8" s="1"/>
  <c r="L3347" i="8"/>
  <c r="L3343" i="8"/>
  <c r="I3343" i="8" a="1"/>
  <c r="I3343" i="8" s="1"/>
  <c r="K3343" i="8" s="1"/>
  <c r="M3328" i="8"/>
  <c r="O3328" i="8" a="1"/>
  <c r="O3328" i="8" s="1"/>
  <c r="I3315" i="8" a="1"/>
  <c r="I3315" i="8" s="1"/>
  <c r="K3315" i="8" s="1"/>
  <c r="L3315" i="8"/>
  <c r="O3278" i="8" a="1"/>
  <c r="O3278" i="8" s="1"/>
  <c r="O3267" i="8" a="1"/>
  <c r="O3267" i="8" s="1"/>
  <c r="L3263" i="8"/>
  <c r="M3256" i="8"/>
  <c r="O3256" i="8" a="1"/>
  <c r="O3256" i="8" s="1"/>
  <c r="M3214" i="8"/>
  <c r="O3214" i="8" a="1"/>
  <c r="O3214" i="8" s="1"/>
  <c r="I3204" i="8" a="1"/>
  <c r="I3204" i="8" s="1"/>
  <c r="K3204" i="8" s="1"/>
  <c r="L3204" i="8"/>
  <c r="L3196" i="8"/>
  <c r="I3196" i="8" a="1"/>
  <c r="I3196" i="8" s="1"/>
  <c r="K3196" i="8" s="1"/>
  <c r="L3178" i="8"/>
  <c r="I3178" i="8" a="1"/>
  <c r="I3178" i="8" s="1"/>
  <c r="K3178" i="8" s="1"/>
  <c r="M3154" i="8"/>
  <c r="O3154" i="8" a="1"/>
  <c r="O3154" i="8" s="1"/>
  <c r="M2969" i="8"/>
  <c r="O2969" i="8" a="1"/>
  <c r="O2969" i="8" s="1"/>
  <c r="M4018" i="8"/>
  <c r="O4018" i="8" a="1"/>
  <c r="O4018" i="8" s="1"/>
  <c r="O4008" i="8" a="1"/>
  <c r="O4008" i="8" s="1"/>
  <c r="M4000" i="8"/>
  <c r="O4000" i="8" a="1"/>
  <c r="O4000" i="8" s="1"/>
  <c r="O3960" i="8" a="1"/>
  <c r="O3960" i="8" s="1"/>
  <c r="L3958" i="8"/>
  <c r="L3914" i="8"/>
  <c r="O3848" i="8" a="1"/>
  <c r="O3848" i="8" s="1"/>
  <c r="L3845" i="8"/>
  <c r="L3709" i="8"/>
  <c r="I3709" i="8" a="1"/>
  <c r="I3709" i="8" s="1"/>
  <c r="K3709" i="8" s="1"/>
  <c r="I4048" i="8" a="1"/>
  <c r="I4048" i="8" s="1"/>
  <c r="K4048" i="8" s="1"/>
  <c r="I4045" i="8" a="1"/>
  <c r="I4045" i="8" s="1"/>
  <c r="K4045" i="8" s="1"/>
  <c r="I4022" i="8" a="1"/>
  <c r="I4022" i="8" s="1"/>
  <c r="K4022" i="8" s="1"/>
  <c r="O4013" i="8" a="1"/>
  <c r="O4013" i="8" s="1"/>
  <c r="L4010" i="8"/>
  <c r="I4004" i="8" a="1"/>
  <c r="I4004" i="8" s="1"/>
  <c r="K4004" i="8" s="1"/>
  <c r="O3980" i="8" a="1"/>
  <c r="O3980" i="8" s="1"/>
  <c r="I3957" i="8" a="1"/>
  <c r="I3957" i="8" s="1"/>
  <c r="K3957" i="8" s="1"/>
  <c r="O3951" i="8" a="1"/>
  <c r="O3951" i="8" s="1"/>
  <c r="L3933" i="8"/>
  <c r="I3927" i="8" a="1"/>
  <c r="I3927" i="8" s="1"/>
  <c r="K3927" i="8" s="1"/>
  <c r="I3865" i="8" a="1"/>
  <c r="I3865" i="8" s="1"/>
  <c r="K3865" i="8" s="1"/>
  <c r="M3864" i="8"/>
  <c r="O3864" i="8" a="1"/>
  <c r="O3864" i="8" s="1"/>
  <c r="O3851" i="8" a="1"/>
  <c r="O3851" i="8" s="1"/>
  <c r="I3839" i="8" a="1"/>
  <c r="I3839" i="8" s="1"/>
  <c r="K3839" i="8" s="1"/>
  <c r="I3836" i="8" a="1"/>
  <c r="I3836" i="8" s="1"/>
  <c r="K3836" i="8" s="1"/>
  <c r="M3827" i="8"/>
  <c r="O3826" i="8" a="1"/>
  <c r="O3826" i="8" s="1"/>
  <c r="L3823" i="8"/>
  <c r="I3813" i="8" a="1"/>
  <c r="I3813" i="8" s="1"/>
  <c r="K3813" i="8" s="1"/>
  <c r="O3762" i="8" a="1"/>
  <c r="O3762" i="8" s="1"/>
  <c r="I3750" i="8" a="1"/>
  <c r="I3750" i="8" s="1"/>
  <c r="K3750" i="8" s="1"/>
  <c r="O3746" i="8" a="1"/>
  <c r="O3746" i="8" s="1"/>
  <c r="M3732" i="8"/>
  <c r="O3726" i="8" a="1"/>
  <c r="O3726" i="8" s="1"/>
  <c r="L3722" i="8"/>
  <c r="O3716" i="8" a="1"/>
  <c r="O3716" i="8" s="1"/>
  <c r="L3705" i="8"/>
  <c r="L3698" i="8"/>
  <c r="I3698" i="8" a="1"/>
  <c r="I3698" i="8" s="1"/>
  <c r="K3698" i="8" s="1"/>
  <c r="O3694" i="8" a="1"/>
  <c r="O3694" i="8" s="1"/>
  <c r="I3692" i="8" a="1"/>
  <c r="I3692" i="8" s="1"/>
  <c r="K3692" i="8" s="1"/>
  <c r="O3660" i="8" a="1"/>
  <c r="O3660" i="8" s="1"/>
  <c r="I3647" i="8" a="1"/>
  <c r="I3647" i="8" s="1"/>
  <c r="K3647" i="8" s="1"/>
  <c r="I3628" i="8" a="1"/>
  <c r="I3628" i="8" s="1"/>
  <c r="K3628" i="8" s="1"/>
  <c r="I3618" i="8" a="1"/>
  <c r="I3618" i="8" s="1"/>
  <c r="K3618" i="8" s="1"/>
  <c r="I3613" i="8" a="1"/>
  <c r="I3613" i="8" s="1"/>
  <c r="K3613" i="8" s="1"/>
  <c r="M3608" i="8"/>
  <c r="O3608" i="8" a="1"/>
  <c r="O3608" i="8" s="1"/>
  <c r="O3605" i="8" a="1"/>
  <c r="O3605" i="8" s="1"/>
  <c r="M3605" i="8"/>
  <c r="I3603" i="8" a="1"/>
  <c r="I3603" i="8" s="1"/>
  <c r="K3603" i="8" s="1"/>
  <c r="M3590" i="8"/>
  <c r="O3590" i="8" a="1"/>
  <c r="O3590" i="8" s="1"/>
  <c r="O3565" i="8" a="1"/>
  <c r="O3565" i="8" s="1"/>
  <c r="M3565" i="8"/>
  <c r="M3563" i="8"/>
  <c r="O3534" i="8" a="1"/>
  <c r="O3534" i="8" s="1"/>
  <c r="M3527" i="8"/>
  <c r="L3521" i="8"/>
  <c r="M3513" i="8"/>
  <c r="M3509" i="8"/>
  <c r="O3509" i="8" a="1"/>
  <c r="O3509" i="8" s="1"/>
  <c r="I3494" i="8" a="1"/>
  <c r="I3494" i="8" s="1"/>
  <c r="K3494" i="8" s="1"/>
  <c r="L3494" i="8"/>
  <c r="I3492" i="8" a="1"/>
  <c r="I3492" i="8" s="1"/>
  <c r="K3492" i="8" s="1"/>
  <c r="O3473" i="8" a="1"/>
  <c r="O3473" i="8" s="1"/>
  <c r="M3473" i="8"/>
  <c r="O3471" i="8" a="1"/>
  <c r="O3471" i="8" s="1"/>
  <c r="I3470" i="8" a="1"/>
  <c r="I3470" i="8" s="1"/>
  <c r="K3470" i="8" s="1"/>
  <c r="L3470" i="8"/>
  <c r="I3457" i="8" a="1"/>
  <c r="I3457" i="8" s="1"/>
  <c r="K3457" i="8" s="1"/>
  <c r="L3457" i="8"/>
  <c r="O3420" i="8" a="1"/>
  <c r="O3420" i="8" s="1"/>
  <c r="M3417" i="8"/>
  <c r="M3416" i="8"/>
  <c r="O3416" i="8" a="1"/>
  <c r="O3416" i="8" s="1"/>
  <c r="O3410" i="8" a="1"/>
  <c r="O3410" i="8" s="1"/>
  <c r="M3410" i="8"/>
  <c r="I3402" i="8" a="1"/>
  <c r="I3402" i="8" s="1"/>
  <c r="K3402" i="8" s="1"/>
  <c r="L3402" i="8"/>
  <c r="O3373" i="8" a="1"/>
  <c r="O3373" i="8" s="1"/>
  <c r="M3368" i="8"/>
  <c r="O3368" i="8" a="1"/>
  <c r="O3368" i="8" s="1"/>
  <c r="L3345" i="8"/>
  <c r="I3330" i="8" a="1"/>
  <c r="I3330" i="8" s="1"/>
  <c r="K3330" i="8" s="1"/>
  <c r="L3330" i="8"/>
  <c r="M3316" i="8"/>
  <c r="O3316" i="8" a="1"/>
  <c r="O3316" i="8" s="1"/>
  <c r="O3314" i="8" a="1"/>
  <c r="O3314" i="8" s="1"/>
  <c r="M3305" i="8"/>
  <c r="O3305" i="8" a="1"/>
  <c r="O3305" i="8" s="1"/>
  <c r="O3303" i="8" a="1"/>
  <c r="O3303" i="8" s="1"/>
  <c r="M3291" i="8"/>
  <c r="O3291" i="8" a="1"/>
  <c r="O3291" i="8" s="1"/>
  <c r="I3282" i="8" a="1"/>
  <c r="I3282" i="8" s="1"/>
  <c r="K3282" i="8" s="1"/>
  <c r="L3282" i="8"/>
  <c r="L3280" i="8"/>
  <c r="I3280" i="8" a="1"/>
  <c r="I3280" i="8" s="1"/>
  <c r="K3280" i="8" s="1"/>
  <c r="L3270" i="8"/>
  <c r="I3256" i="8" a="1"/>
  <c r="I3256" i="8" s="1"/>
  <c r="K3256" i="8" s="1"/>
  <c r="L3256" i="8"/>
  <c r="L3248" i="8"/>
  <c r="M3218" i="8"/>
  <c r="O3218" i="8" a="1"/>
  <c r="O3218" i="8" s="1"/>
  <c r="M3210" i="8"/>
  <c r="O3210" i="8" a="1"/>
  <c r="O3210" i="8" s="1"/>
  <c r="L3207" i="8"/>
  <c r="I3207" i="8" a="1"/>
  <c r="I3207" i="8" s="1"/>
  <c r="K3207" i="8" s="1"/>
  <c r="O3166" i="8" a="1"/>
  <c r="O3166" i="8" s="1"/>
  <c r="M3166" i="8"/>
  <c r="M3161" i="8"/>
  <c r="O3161" i="8" a="1"/>
  <c r="O3161" i="8" s="1"/>
  <c r="M3156" i="8"/>
  <c r="O3156" i="8" a="1"/>
  <c r="O3156" i="8" s="1"/>
  <c r="M3149" i="8"/>
  <c r="O3149" i="8" a="1"/>
  <c r="O3149" i="8" s="1"/>
  <c r="M3143" i="8"/>
  <c r="O3143" i="8" a="1"/>
  <c r="O3143" i="8" s="1"/>
  <c r="M4055" i="8"/>
  <c r="O4055" i="8" a="1"/>
  <c r="O4055" i="8" s="1"/>
  <c r="L4024" i="8"/>
  <c r="M3948" i="8"/>
  <c r="M3941" i="8"/>
  <c r="O3941" i="8" a="1"/>
  <c r="O3941" i="8" s="1"/>
  <c r="O3916" i="8" a="1"/>
  <c r="O3916" i="8" s="1"/>
  <c r="M3857" i="8"/>
  <c r="O3857" i="8" a="1"/>
  <c r="O3857" i="8" s="1"/>
  <c r="M3849" i="8"/>
  <c r="M4044" i="8"/>
  <c r="O4044" i="8" a="1"/>
  <c r="O4044" i="8" s="1"/>
  <c r="I4041" i="8" a="1"/>
  <c r="I4041" i="8" s="1"/>
  <c r="K4041" i="8" s="1"/>
  <c r="I4023" i="8" a="1"/>
  <c r="I4023" i="8" s="1"/>
  <c r="K4023" i="8" s="1"/>
  <c r="M4022" i="8"/>
  <c r="O4022" i="8" a="1"/>
  <c r="O4022" i="8" s="1"/>
  <c r="M4014" i="8"/>
  <c r="M3995" i="8"/>
  <c r="I3989" i="8" a="1"/>
  <c r="I3989" i="8" s="1"/>
  <c r="K3989" i="8" s="1"/>
  <c r="M3981" i="8"/>
  <c r="I3975" i="8" a="1"/>
  <c r="I3975" i="8" s="1"/>
  <c r="K3975" i="8" s="1"/>
  <c r="M3974" i="8"/>
  <c r="O3974" i="8" a="1"/>
  <c r="O3974" i="8" s="1"/>
  <c r="I3912" i="8" a="1"/>
  <c r="I3912" i="8" s="1"/>
  <c r="K3912" i="8" s="1"/>
  <c r="L3874" i="8"/>
  <c r="I3843" i="8" a="1"/>
  <c r="I3843" i="8" s="1"/>
  <c r="K3843" i="8" s="1"/>
  <c r="M3842" i="8"/>
  <c r="O3842" i="8" a="1"/>
  <c r="O3842" i="8" s="1"/>
  <c r="I3817" i="8" a="1"/>
  <c r="I3817" i="8" s="1"/>
  <c r="K3817" i="8" s="1"/>
  <c r="I3814" i="8" a="1"/>
  <c r="I3814" i="8" s="1"/>
  <c r="K3814" i="8" s="1"/>
  <c r="M3813" i="8"/>
  <c r="O3813" i="8" a="1"/>
  <c r="O3813" i="8" s="1"/>
  <c r="M3805" i="8"/>
  <c r="L3801" i="8"/>
  <c r="I3791" i="8" a="1"/>
  <c r="I3791" i="8" s="1"/>
  <c r="K3791" i="8" s="1"/>
  <c r="I3766" i="8" a="1"/>
  <c r="I3766" i="8" s="1"/>
  <c r="K3766" i="8" s="1"/>
  <c r="L3766" i="8"/>
  <c r="O3734" i="8" a="1"/>
  <c r="O3734" i="8" s="1"/>
  <c r="M3734" i="8"/>
  <c r="I3715" i="8" a="1"/>
  <c r="I3715" i="8" s="1"/>
  <c r="K3715" i="8" s="1"/>
  <c r="O3711" i="8" a="1"/>
  <c r="O3711" i="8" s="1"/>
  <c r="M3711" i="8"/>
  <c r="I3704" i="8" a="1"/>
  <c r="I3704" i="8" s="1"/>
  <c r="K3704" i="8" s="1"/>
  <c r="O3700" i="8" a="1"/>
  <c r="O3700" i="8" s="1"/>
  <c r="M3700" i="8"/>
  <c r="L3694" i="8"/>
  <c r="L3687" i="8"/>
  <c r="I3687" i="8" a="1"/>
  <c r="I3687" i="8" s="1"/>
  <c r="K3687" i="8" s="1"/>
  <c r="O3683" i="8" a="1"/>
  <c r="O3683" i="8" s="1"/>
  <c r="I3681" i="8" a="1"/>
  <c r="I3681" i="8" s="1"/>
  <c r="K3681" i="8" s="1"/>
  <c r="M3647" i="8"/>
  <c r="O3647" i="8" a="1"/>
  <c r="O3647" i="8" s="1"/>
  <c r="I3636" i="8" a="1"/>
  <c r="I3636" i="8" s="1"/>
  <c r="K3636" i="8" s="1"/>
  <c r="O3634" i="8" a="1"/>
  <c r="O3634" i="8" s="1"/>
  <c r="I3631" i="8" a="1"/>
  <c r="I3631" i="8" s="1"/>
  <c r="K3631" i="8" s="1"/>
  <c r="M3628" i="8"/>
  <c r="O3628" i="8" a="1"/>
  <c r="O3628" i="8" s="1"/>
  <c r="I3623" i="8" a="1"/>
  <c r="I3623" i="8" s="1"/>
  <c r="K3623" i="8" s="1"/>
  <c r="L3623" i="8"/>
  <c r="I3621" i="8" a="1"/>
  <c r="I3621" i="8" s="1"/>
  <c r="K3621" i="8" s="1"/>
  <c r="M3618" i="8"/>
  <c r="O3618" i="8" a="1"/>
  <c r="O3618" i="8" s="1"/>
  <c r="M3613" i="8"/>
  <c r="O3613" i="8" a="1"/>
  <c r="O3613" i="8" s="1"/>
  <c r="I3611" i="8" a="1"/>
  <c r="I3611" i="8" s="1"/>
  <c r="K3611" i="8" s="1"/>
  <c r="I3608" i="8" a="1"/>
  <c r="I3608" i="8" s="1"/>
  <c r="K3608" i="8" s="1"/>
  <c r="L3608" i="8"/>
  <c r="M3603" i="8"/>
  <c r="O3603" i="8" a="1"/>
  <c r="O3603" i="8" s="1"/>
  <c r="I3590" i="8" a="1"/>
  <c r="I3590" i="8" s="1"/>
  <c r="K3590" i="8" s="1"/>
  <c r="L3590" i="8"/>
  <c r="I3588" i="8" a="1"/>
  <c r="I3588" i="8" s="1"/>
  <c r="K3588" i="8" s="1"/>
  <c r="L3543" i="8"/>
  <c r="L3542" i="8"/>
  <c r="I3520" i="8" a="1"/>
  <c r="I3520" i="8" s="1"/>
  <c r="K3520" i="8" s="1"/>
  <c r="L3520" i="8"/>
  <c r="L3515" i="8"/>
  <c r="I3515" i="8" a="1"/>
  <c r="I3515" i="8" s="1"/>
  <c r="K3515" i="8" s="1"/>
  <c r="I3509" i="8" a="1"/>
  <c r="I3509" i="8" s="1"/>
  <c r="K3509" i="8" s="1"/>
  <c r="L3509" i="8"/>
  <c r="M3492" i="8"/>
  <c r="O3492" i="8" a="1"/>
  <c r="O3492" i="8" s="1"/>
  <c r="I3473" i="8" a="1"/>
  <c r="I3473" i="8" s="1"/>
  <c r="K3473" i="8" s="1"/>
  <c r="L3473" i="8"/>
  <c r="M3449" i="8"/>
  <c r="O3449" i="8" a="1"/>
  <c r="O3449" i="8" s="1"/>
  <c r="M3431" i="8"/>
  <c r="L3427" i="8"/>
  <c r="I3427" i="8" a="1"/>
  <c r="I3427" i="8" s="1"/>
  <c r="K3427" i="8" s="1"/>
  <c r="M3408" i="8"/>
  <c r="O3408" i="8" a="1"/>
  <c r="O3408" i="8" s="1"/>
  <c r="M3394" i="8"/>
  <c r="O3394" i="8" a="1"/>
  <c r="O3394" i="8" s="1"/>
  <c r="M3376" i="8"/>
  <c r="L3372" i="8"/>
  <c r="I3372" i="8" a="1"/>
  <c r="I3372" i="8" s="1"/>
  <c r="K3372" i="8" s="1"/>
  <c r="M3366" i="8"/>
  <c r="O3366" i="8" a="1"/>
  <c r="O3366" i="8" s="1"/>
  <c r="O3347" i="8" a="1"/>
  <c r="O3347" i="8" s="1"/>
  <c r="M3347" i="8"/>
  <c r="I3344" i="8" a="1"/>
  <c r="I3344" i="8" s="1"/>
  <c r="K3344" i="8" s="1"/>
  <c r="L3344" i="8"/>
  <c r="I3337" i="8" a="1"/>
  <c r="I3337" i="8" s="1"/>
  <c r="K3337" i="8" s="1"/>
  <c r="L3337" i="8"/>
  <c r="L3328" i="8"/>
  <c r="I3328" i="8" a="1"/>
  <c r="I3328" i="8" s="1"/>
  <c r="K3328" i="8" s="1"/>
  <c r="M3325" i="8"/>
  <c r="L3302" i="8"/>
  <c r="I3302" i="8" a="1"/>
  <c r="I3302" i="8" s="1"/>
  <c r="K3302" i="8" s="1"/>
  <c r="I3293" i="8" a="1"/>
  <c r="I3293" i="8" s="1"/>
  <c r="K3293" i="8" s="1"/>
  <c r="L3293" i="8"/>
  <c r="L3291" i="8"/>
  <c r="I3291" i="8" a="1"/>
  <c r="I3291" i="8" s="1"/>
  <c r="K3291" i="8" s="1"/>
  <c r="M3287" i="8"/>
  <c r="O3287" i="8" a="1"/>
  <c r="O3287" i="8" s="1"/>
  <c r="L3266" i="8"/>
  <c r="I3266" i="8" a="1"/>
  <c r="I3266" i="8" s="1"/>
  <c r="K3266" i="8" s="1"/>
  <c r="O3259" i="8" a="1"/>
  <c r="O3259" i="8" s="1"/>
  <c r="M3259" i="8"/>
  <c r="M3254" i="8"/>
  <c r="O3254" i="8" a="1"/>
  <c r="O3254" i="8" s="1"/>
  <c r="I3230" i="8" a="1"/>
  <c r="I3230" i="8" s="1"/>
  <c r="K3230" i="8" s="1"/>
  <c r="L3230" i="8"/>
  <c r="M3203" i="8"/>
  <c r="O3203" i="8" a="1"/>
  <c r="O3203" i="8" s="1"/>
  <c r="M3189" i="8"/>
  <c r="O3189" i="8" a="1"/>
  <c r="O3189" i="8" s="1"/>
  <c r="I3186" i="8" a="1"/>
  <c r="I3186" i="8" s="1"/>
  <c r="K3186" i="8" s="1"/>
  <c r="L3186" i="8"/>
  <c r="M3181" i="8"/>
  <c r="O3181" i="8" a="1"/>
  <c r="O3181" i="8" s="1"/>
  <c r="M3172" i="8"/>
  <c r="O3172" i="8" a="1"/>
  <c r="O3172" i="8" s="1"/>
  <c r="L2962" i="8"/>
  <c r="I2962" i="8" a="1"/>
  <c r="I2962" i="8" s="1"/>
  <c r="K2962" i="8" s="1"/>
  <c r="L4006" i="8"/>
  <c r="M3985" i="8"/>
  <c r="O3985" i="8" a="1"/>
  <c r="O3985" i="8" s="1"/>
  <c r="L4039" i="8"/>
  <c r="L3977" i="8"/>
  <c r="O3894" i="8" a="1"/>
  <c r="O3894" i="8" s="1"/>
  <c r="M3886" i="8"/>
  <c r="O3886" i="8" a="1"/>
  <c r="O3886" i="8" s="1"/>
  <c r="L3866" i="8"/>
  <c r="O3760" i="8" a="1"/>
  <c r="O3760" i="8" s="1"/>
  <c r="M3743" i="8"/>
  <c r="O3743" i="8" a="1"/>
  <c r="O3743" i="8" s="1"/>
  <c r="M4007" i="8"/>
  <c r="O4007" i="8" a="1"/>
  <c r="O4007" i="8" s="1"/>
  <c r="L3966" i="8"/>
  <c r="I3960" i="8" a="1"/>
  <c r="I3960" i="8" s="1"/>
  <c r="K3960" i="8" s="1"/>
  <c r="I3945" i="8" a="1"/>
  <c r="I3945" i="8" s="1"/>
  <c r="K3945" i="8" s="1"/>
  <c r="M3937" i="8"/>
  <c r="M3930" i="8"/>
  <c r="O3930" i="8" a="1"/>
  <c r="O3930" i="8" s="1"/>
  <c r="M3904" i="8"/>
  <c r="L3900" i="8"/>
  <c r="I3890" i="8" a="1"/>
  <c r="I3890" i="8" s="1"/>
  <c r="K3890" i="8" s="1"/>
  <c r="L3852" i="8"/>
  <c r="L3848" i="8"/>
  <c r="O3828" i="8" a="1"/>
  <c r="O3828" i="8" s="1"/>
  <c r="M3820" i="8"/>
  <c r="O3820" i="8" a="1"/>
  <c r="O3820" i="8" s="1"/>
  <c r="I3795" i="8" a="1"/>
  <c r="I3795" i="8" s="1"/>
  <c r="K3795" i="8" s="1"/>
  <c r="M3783" i="8"/>
  <c r="L3779" i="8"/>
  <c r="I3769" i="8" a="1"/>
  <c r="I3769" i="8" s="1"/>
  <c r="K3769" i="8" s="1"/>
  <c r="L3763" i="8"/>
  <c r="I3760" i="8" a="1"/>
  <c r="I3760" i="8" s="1"/>
  <c r="K3760" i="8" s="1"/>
  <c r="M3759" i="8"/>
  <c r="O3759" i="8" a="1"/>
  <c r="O3759" i="8" s="1"/>
  <c r="L3747" i="8"/>
  <c r="L3741" i="8"/>
  <c r="L3720" i="8"/>
  <c r="I3720" i="8" a="1"/>
  <c r="I3720" i="8" s="1"/>
  <c r="K3720" i="8" s="1"/>
  <c r="I3693" i="8" a="1"/>
  <c r="I3693" i="8" s="1"/>
  <c r="K3693" i="8" s="1"/>
  <c r="O3689" i="8" a="1"/>
  <c r="O3689" i="8" s="1"/>
  <c r="M3689" i="8"/>
  <c r="L3683" i="8"/>
  <c r="L3676" i="8"/>
  <c r="I3676" i="8" a="1"/>
  <c r="I3676" i="8" s="1"/>
  <c r="K3676" i="8" s="1"/>
  <c r="O3672" i="8" a="1"/>
  <c r="O3672" i="8" s="1"/>
  <c r="O3631" i="8" a="1"/>
  <c r="O3631" i="8" s="1"/>
  <c r="M3631" i="8"/>
  <c r="I3598" i="8" a="1"/>
  <c r="I3598" i="8" s="1"/>
  <c r="K3598" i="8" s="1"/>
  <c r="I3583" i="8" a="1"/>
  <c r="I3583" i="8" s="1"/>
  <c r="K3583" i="8" s="1"/>
  <c r="L3575" i="8"/>
  <c r="M3566" i="8"/>
  <c r="O3566" i="8" a="1"/>
  <c r="O3566" i="8" s="1"/>
  <c r="L3530" i="8"/>
  <c r="I3530" i="8" a="1"/>
  <c r="I3530" i="8" s="1"/>
  <c r="K3530" i="8" s="1"/>
  <c r="I3451" i="8" a="1"/>
  <c r="I3451" i="8" s="1"/>
  <c r="K3451" i="8" s="1"/>
  <c r="L3451" i="8"/>
  <c r="I3443" i="8" a="1"/>
  <c r="I3443" i="8" s="1"/>
  <c r="K3443" i="8" s="1"/>
  <c r="L3443" i="8"/>
  <c r="I3437" i="8" a="1"/>
  <c r="I3437" i="8" s="1"/>
  <c r="K3437" i="8" s="1"/>
  <c r="I3396" i="8" a="1"/>
  <c r="I3396" i="8" s="1"/>
  <c r="K3396" i="8" s="1"/>
  <c r="L3396" i="8"/>
  <c r="I3388" i="8" a="1"/>
  <c r="I3388" i="8" s="1"/>
  <c r="K3388" i="8" s="1"/>
  <c r="L3388" i="8"/>
  <c r="I3382" i="8" a="1"/>
  <c r="I3382" i="8" s="1"/>
  <c r="K3382" i="8" s="1"/>
  <c r="I3366" i="8" a="1"/>
  <c r="I3366" i="8" s="1"/>
  <c r="K3366" i="8" s="1"/>
  <c r="L3366" i="8"/>
  <c r="I3360" i="8" a="1"/>
  <c r="I3360" i="8" s="1"/>
  <c r="K3360" i="8" s="1"/>
  <c r="O3350" i="8" a="1"/>
  <c r="O3350" i="8" s="1"/>
  <c r="O3336" i="8" a="1"/>
  <c r="O3336" i="8" s="1"/>
  <c r="M3309" i="8"/>
  <c r="O3309" i="8" a="1"/>
  <c r="O3309" i="8" s="1"/>
  <c r="M3294" i="8"/>
  <c r="O3294" i="8" a="1"/>
  <c r="O3294" i="8" s="1"/>
  <c r="M3288" i="8"/>
  <c r="L3251" i="8"/>
  <c r="S19" i="7" s="1"/>
  <c r="I3251" i="8" a="1"/>
  <c r="I3251" i="8" s="1"/>
  <c r="K3251" i="8" s="1"/>
  <c r="I3233" i="8" a="1"/>
  <c r="I3233" i="8" s="1"/>
  <c r="K3233" i="8" s="1"/>
  <c r="I3212" i="8" a="1"/>
  <c r="I3212" i="8" s="1"/>
  <c r="K3212" i="8" s="1"/>
  <c r="L3212" i="8"/>
  <c r="M3199" i="8"/>
  <c r="O3199" i="8" a="1"/>
  <c r="O3199" i="8" s="1"/>
  <c r="L3172" i="8"/>
  <c r="I3172" i="8" a="1"/>
  <c r="I3172" i="8" s="1"/>
  <c r="K3172" i="8" s="1"/>
  <c r="L3145" i="8"/>
  <c r="I3145" i="8" a="1"/>
  <c r="I3145" i="8" s="1"/>
  <c r="K3145" i="8" s="1"/>
  <c r="I3105" i="8" a="1"/>
  <c r="I3105" i="8" s="1"/>
  <c r="K3105" i="8" s="1"/>
  <c r="L3105" i="8"/>
  <c r="O3050" i="8" a="1"/>
  <c r="O3050" i="8" s="1"/>
  <c r="M3050" i="8"/>
  <c r="I2925" i="8" a="1"/>
  <c r="I2925" i="8" s="1"/>
  <c r="K2925" i="8" s="1"/>
  <c r="L2925" i="8"/>
  <c r="L3568" i="8"/>
  <c r="M3561" i="8"/>
  <c r="M3554" i="8"/>
  <c r="M3327" i="8"/>
  <c r="O3327" i="8" a="1"/>
  <c r="O3327" i="8" s="1"/>
  <c r="L3308" i="8"/>
  <c r="M3223" i="8"/>
  <c r="O3204" i="8" a="1"/>
  <c r="O3204" i="8" s="1"/>
  <c r="I3189" i="8" a="1"/>
  <c r="I3189" i="8" s="1"/>
  <c r="K3189" i="8" s="1"/>
  <c r="L3163" i="8"/>
  <c r="I3161" i="8" a="1"/>
  <c r="I3161" i="8" s="1"/>
  <c r="K3161" i="8" s="1"/>
  <c r="I3155" i="8" a="1"/>
  <c r="I3155" i="8" s="1"/>
  <c r="K3155" i="8" s="1"/>
  <c r="L3128" i="8"/>
  <c r="I3123" i="8" a="1"/>
  <c r="I3123" i="8" s="1"/>
  <c r="K3123" i="8" s="1"/>
  <c r="L3115" i="8"/>
  <c r="I3114" i="8" a="1"/>
  <c r="I3114" i="8" s="1"/>
  <c r="K3114" i="8" s="1"/>
  <c r="L3100" i="8"/>
  <c r="O3096" i="8" a="1"/>
  <c r="O3096" i="8" s="1"/>
  <c r="M3096" i="8"/>
  <c r="O3092" i="8" a="1"/>
  <c r="O3092" i="8" s="1"/>
  <c r="M3092" i="8"/>
  <c r="L3084" i="8"/>
  <c r="I3061" i="8" a="1"/>
  <c r="I3061" i="8" s="1"/>
  <c r="K3061" i="8" s="1"/>
  <c r="L3061" i="8"/>
  <c r="O3037" i="8" a="1"/>
  <c r="O3037" i="8" s="1"/>
  <c r="M3037" i="8"/>
  <c r="L3012" i="8"/>
  <c r="I3012" i="8" a="1"/>
  <c r="I3012" i="8" s="1"/>
  <c r="K3012" i="8" s="1"/>
  <c r="M2980" i="8"/>
  <c r="O2980" i="8" a="1"/>
  <c r="O2980" i="8" s="1"/>
  <c r="I2977" i="8" a="1"/>
  <c r="I2977" i="8" s="1"/>
  <c r="K2977" i="8" s="1"/>
  <c r="L2977" i="8"/>
  <c r="O2952" i="8" a="1"/>
  <c r="O2952" i="8" s="1"/>
  <c r="M2952" i="8"/>
  <c r="I2889" i="8" a="1"/>
  <c r="I2889" i="8" s="1"/>
  <c r="K2889" i="8" s="1"/>
  <c r="L2889" i="8"/>
  <c r="I2878" i="8" a="1"/>
  <c r="I2878" i="8" s="1"/>
  <c r="K2878" i="8" s="1"/>
  <c r="L2878" i="8"/>
  <c r="O2876" i="8" a="1"/>
  <c r="O2876" i="8" s="1"/>
  <c r="M2876" i="8"/>
  <c r="L2862" i="8"/>
  <c r="I2862" i="8" a="1"/>
  <c r="I2862" i="8" s="1"/>
  <c r="K2862" i="8" s="1"/>
  <c r="O2853" i="8" a="1"/>
  <c r="O2853" i="8" s="1"/>
  <c r="M2853" i="8"/>
  <c r="O2842" i="8" a="1"/>
  <c r="O2842" i="8" s="1"/>
  <c r="M2842" i="8"/>
  <c r="I2823" i="8" a="1"/>
  <c r="I2823" i="8" s="1"/>
  <c r="K2823" i="8" s="1"/>
  <c r="L2823" i="8"/>
  <c r="O2821" i="8" a="1"/>
  <c r="O2821" i="8" s="1"/>
  <c r="M2821" i="8"/>
  <c r="M2815" i="8"/>
  <c r="O2815" i="8" a="1"/>
  <c r="O2815" i="8" s="1"/>
  <c r="M2772" i="8"/>
  <c r="O2772" i="8" a="1"/>
  <c r="O2772" i="8" s="1"/>
  <c r="I2694" i="8" a="1"/>
  <c r="I2694" i="8" s="1"/>
  <c r="K2694" i="8" s="1"/>
  <c r="L2694" i="8"/>
  <c r="O2676" i="8" a="1"/>
  <c r="O2676" i="8" s="1"/>
  <c r="M2676" i="8"/>
  <c r="I2582" i="8" a="1"/>
  <c r="I2582" i="8" s="1"/>
  <c r="K2582" i="8" s="1"/>
  <c r="L2582" i="8"/>
  <c r="M2466" i="8"/>
  <c r="O2466" i="8" a="1"/>
  <c r="O2466" i="8" s="1"/>
  <c r="O2421" i="8" a="1"/>
  <c r="O2421" i="8" s="1"/>
  <c r="M2421" i="8"/>
  <c r="M3243" i="8"/>
  <c r="O3243" i="8" a="1"/>
  <c r="O3243" i="8" s="1"/>
  <c r="L3223" i="8"/>
  <c r="L3182" i="8"/>
  <c r="L3169" i="8"/>
  <c r="M3157" i="8"/>
  <c r="O3155" i="8" a="1"/>
  <c r="O3155" i="8" s="1"/>
  <c r="M3155" i="8"/>
  <c r="O3145" i="8" a="1"/>
  <c r="O3145" i="8" s="1"/>
  <c r="L3129" i="8"/>
  <c r="M3123" i="8"/>
  <c r="O3123" i="8" a="1"/>
  <c r="O3123" i="8" s="1"/>
  <c r="L3106" i="8"/>
  <c r="L3062" i="8"/>
  <c r="O3003" i="8" a="1"/>
  <c r="O3003" i="8" s="1"/>
  <c r="M3003" i="8"/>
  <c r="I2980" i="8" a="1"/>
  <c r="I2980" i="8" s="1"/>
  <c r="K2980" i="8" s="1"/>
  <c r="L2980" i="8"/>
  <c r="M2943" i="8"/>
  <c r="M2906" i="8"/>
  <c r="O2906" i="8" a="1"/>
  <c r="O2906" i="8" s="1"/>
  <c r="I2853" i="8" a="1"/>
  <c r="I2853" i="8" s="1"/>
  <c r="K2853" i="8" s="1"/>
  <c r="L2853" i="8"/>
  <c r="I2842" i="8" a="1"/>
  <c r="I2842" i="8" s="1"/>
  <c r="K2842" i="8" s="1"/>
  <c r="L2842" i="8"/>
  <c r="I2826" i="8" a="1"/>
  <c r="I2826" i="8" s="1"/>
  <c r="K2826" i="8" s="1"/>
  <c r="L2826" i="8"/>
  <c r="I2815" i="8" a="1"/>
  <c r="I2815" i="8" s="1"/>
  <c r="K2815" i="8" s="1"/>
  <c r="L2815" i="8"/>
  <c r="I2772" i="8" a="1"/>
  <c r="I2772" i="8" s="1"/>
  <c r="K2772" i="8" s="1"/>
  <c r="L2772" i="8"/>
  <c r="O2728" i="8" a="1"/>
  <c r="O2728" i="8" s="1"/>
  <c r="M2728" i="8"/>
  <c r="O2722" i="8" a="1"/>
  <c r="O2722" i="8" s="1"/>
  <c r="M2722" i="8"/>
  <c r="I2699" i="8" a="1"/>
  <c r="I2699" i="8" s="1"/>
  <c r="K2699" i="8" s="1"/>
  <c r="L2699" i="8"/>
  <c r="I2589" i="8" a="1"/>
  <c r="I2589" i="8" s="1"/>
  <c r="K2589" i="8" s="1"/>
  <c r="L2589" i="8"/>
  <c r="I2442" i="8" a="1"/>
  <c r="I2442" i="8" s="1"/>
  <c r="K2442" i="8" s="1"/>
  <c r="L2442" i="8"/>
  <c r="L2379" i="8"/>
  <c r="I2379" i="8" a="1"/>
  <c r="I2379" i="8" s="1"/>
  <c r="K2379" i="8" s="1"/>
  <c r="O3225" i="8" a="1"/>
  <c r="O3225" i="8" s="1"/>
  <c r="I3192" i="8" a="1"/>
  <c r="I3192" i="8" s="1"/>
  <c r="K3192" i="8" s="1"/>
  <c r="I3144" i="8" a="1"/>
  <c r="I3144" i="8" s="1"/>
  <c r="K3144" i="8" s="1"/>
  <c r="O3133" i="8" a="1"/>
  <c r="O3133" i="8" s="1"/>
  <c r="M3133" i="8"/>
  <c r="O3125" i="8" a="1"/>
  <c r="O3125" i="8" s="1"/>
  <c r="O3116" i="8" a="1"/>
  <c r="O3116" i="8" s="1"/>
  <c r="I3081" i="8" a="1"/>
  <c r="I3081" i="8" s="1"/>
  <c r="K3081" i="8" s="1"/>
  <c r="L3081" i="8"/>
  <c r="M3071" i="8"/>
  <c r="O3071" i="8" a="1"/>
  <c r="O3071" i="8" s="1"/>
  <c r="M3046" i="8"/>
  <c r="O3046" i="8" a="1"/>
  <c r="O3046" i="8" s="1"/>
  <c r="I2996" i="8" a="1"/>
  <c r="I2996" i="8" s="1"/>
  <c r="K2996" i="8" s="1"/>
  <c r="L2996" i="8"/>
  <c r="I2926" i="8" a="1"/>
  <c r="I2926" i="8" s="1"/>
  <c r="K2926" i="8" s="1"/>
  <c r="L2926" i="8"/>
  <c r="O2921" i="8" a="1"/>
  <c r="O2921" i="8" s="1"/>
  <c r="M2921" i="8"/>
  <c r="L2906" i="8"/>
  <c r="I2906" i="8" a="1"/>
  <c r="I2906" i="8" s="1"/>
  <c r="K2906" i="8" s="1"/>
  <c r="L2892" i="8"/>
  <c r="I2892" i="8" a="1"/>
  <c r="I2892" i="8" s="1"/>
  <c r="K2892" i="8" s="1"/>
  <c r="O2827" i="8" a="1"/>
  <c r="O2827" i="8" s="1"/>
  <c r="M2770" i="8"/>
  <c r="O2770" i="8" a="1"/>
  <c r="O2770" i="8" s="1"/>
  <c r="L2445" i="8"/>
  <c r="I2445" i="8" a="1"/>
  <c r="I2445" i="8" s="1"/>
  <c r="K2445" i="8" s="1"/>
  <c r="O2427" i="8" a="1"/>
  <c r="O2427" i="8" s="1"/>
  <c r="M2427" i="8"/>
  <c r="I3222" i="8" a="1"/>
  <c r="I3222" i="8" s="1"/>
  <c r="K3222" i="8" s="1"/>
  <c r="I3203" i="8" a="1"/>
  <c r="I3203" i="8" s="1"/>
  <c r="K3203" i="8" s="1"/>
  <c r="I3156" i="8" a="1"/>
  <c r="I3156" i="8" s="1"/>
  <c r="K3156" i="8" s="1"/>
  <c r="O3144" i="8" a="1"/>
  <c r="O3144" i="8" s="1"/>
  <c r="M3144" i="8"/>
  <c r="O3111" i="8" a="1"/>
  <c r="O3111" i="8" s="1"/>
  <c r="M3111" i="8"/>
  <c r="M3100" i="8"/>
  <c r="O3100" i="8" a="1"/>
  <c r="O3100" i="8" s="1"/>
  <c r="M3079" i="8"/>
  <c r="O3079" i="8" a="1"/>
  <c r="O3079" i="8" s="1"/>
  <c r="M3057" i="8"/>
  <c r="O3057" i="8" a="1"/>
  <c r="O3057" i="8" s="1"/>
  <c r="I3046" i="8" a="1"/>
  <c r="I3046" i="8" s="1"/>
  <c r="K3046" i="8" s="1"/>
  <c r="L3046" i="8"/>
  <c r="M3013" i="8"/>
  <c r="O3013" i="8" a="1"/>
  <c r="O3013" i="8" s="1"/>
  <c r="M2963" i="8"/>
  <c r="O2963" i="8" a="1"/>
  <c r="O2963" i="8" s="1"/>
  <c r="O2953" i="8" a="1"/>
  <c r="O2953" i="8" s="1"/>
  <c r="M2953" i="8"/>
  <c r="L2946" i="8"/>
  <c r="I2946" i="8" a="1"/>
  <c r="I2946" i="8" s="1"/>
  <c r="K2946" i="8" s="1"/>
  <c r="M2932" i="8"/>
  <c r="O2932" i="8" a="1"/>
  <c r="O2932" i="8" s="1"/>
  <c r="L2921" i="8"/>
  <c r="I2921" i="8" a="1"/>
  <c r="I2921" i="8" s="1"/>
  <c r="K2921" i="8" s="1"/>
  <c r="I2904" i="8" a="1"/>
  <c r="I2904" i="8" s="1"/>
  <c r="K2904" i="8" s="1"/>
  <c r="L2904" i="8"/>
  <c r="M2877" i="8"/>
  <c r="O2877" i="8" a="1"/>
  <c r="O2877" i="8" s="1"/>
  <c r="M2752" i="8"/>
  <c r="O2752" i="8" a="1"/>
  <c r="O2752" i="8" s="1"/>
  <c r="L2703" i="8"/>
  <c r="I2703" i="8" a="1"/>
  <c r="I2703" i="8" s="1"/>
  <c r="K2703" i="8" s="1"/>
  <c r="I2637" i="8" a="1"/>
  <c r="I2637" i="8" s="1"/>
  <c r="K2637" i="8" s="1"/>
  <c r="L2637" i="8"/>
  <c r="L2557" i="8"/>
  <c r="I2557" i="8" a="1"/>
  <c r="I2557" i="8" s="1"/>
  <c r="K2557" i="8" s="1"/>
  <c r="I2515" i="8" a="1"/>
  <c r="I2515" i="8" s="1"/>
  <c r="K2515" i="8" s="1"/>
  <c r="L2515" i="8"/>
  <c r="M2452" i="8"/>
  <c r="O2452" i="8" a="1"/>
  <c r="O2452" i="8" s="1"/>
  <c r="I2343" i="8" a="1"/>
  <c r="I2343" i="8" s="1"/>
  <c r="K2343" i="8" s="1"/>
  <c r="L2343" i="8"/>
  <c r="M3459" i="8"/>
  <c r="O3459" i="8" a="1"/>
  <c r="O3459" i="8" s="1"/>
  <c r="M3360" i="8"/>
  <c r="O3360" i="8" a="1"/>
  <c r="O3360" i="8" s="1"/>
  <c r="M3283" i="8"/>
  <c r="O3283" i="8" a="1"/>
  <c r="O3283" i="8" s="1"/>
  <c r="M3121" i="8"/>
  <c r="O3121" i="8" a="1"/>
  <c r="O3121" i="8" s="1"/>
  <c r="O3080" i="8" a="1"/>
  <c r="O3080" i="8" s="1"/>
  <c r="L3071" i="8"/>
  <c r="I3071" i="8" a="1"/>
  <c r="I3071" i="8" s="1"/>
  <c r="K3071" i="8" s="1"/>
  <c r="M3060" i="8"/>
  <c r="O3060" i="8" a="1"/>
  <c r="O3060" i="8" s="1"/>
  <c r="M3040" i="8"/>
  <c r="O3040" i="8" a="1"/>
  <c r="O3040" i="8" s="1"/>
  <c r="M3016" i="8"/>
  <c r="O3016" i="8" a="1"/>
  <c r="O3016" i="8" s="1"/>
  <c r="M3006" i="8"/>
  <c r="O3006" i="8" a="1"/>
  <c r="O3006" i="8" s="1"/>
  <c r="I2999" i="8" a="1"/>
  <c r="I2999" i="8" s="1"/>
  <c r="K2999" i="8" s="1"/>
  <c r="L2999" i="8"/>
  <c r="O2997" i="8" a="1"/>
  <c r="O2997" i="8" s="1"/>
  <c r="M2997" i="8"/>
  <c r="O2981" i="8" a="1"/>
  <c r="O2981" i="8" s="1"/>
  <c r="M2966" i="8"/>
  <c r="O2966" i="8" a="1"/>
  <c r="O2966" i="8" s="1"/>
  <c r="L2932" i="8"/>
  <c r="I2932" i="8" a="1"/>
  <c r="I2932" i="8" s="1"/>
  <c r="K2932" i="8" s="1"/>
  <c r="M2870" i="8"/>
  <c r="O2870" i="8" a="1"/>
  <c r="O2870" i="8" s="1"/>
  <c r="I2856" i="8" a="1"/>
  <c r="I2856" i="8" s="1"/>
  <c r="K2856" i="8" s="1"/>
  <c r="L2856" i="8"/>
  <c r="O2845" i="8" a="1"/>
  <c r="O2845" i="8" s="1"/>
  <c r="M2845" i="8"/>
  <c r="O2797" i="8" a="1"/>
  <c r="O2797" i="8" s="1"/>
  <c r="M2797" i="8"/>
  <c r="O2778" i="8" a="1"/>
  <c r="O2778" i="8" s="1"/>
  <c r="M2778" i="8"/>
  <c r="I2775" i="8" a="1"/>
  <c r="I2775" i="8" s="1"/>
  <c r="K2775" i="8" s="1"/>
  <c r="L2775" i="8"/>
  <c r="M2761" i="8"/>
  <c r="O2761" i="8" a="1"/>
  <c r="O2761" i="8" s="1"/>
  <c r="I2754" i="8" a="1"/>
  <c r="I2754" i="8" s="1"/>
  <c r="K2754" i="8" s="1"/>
  <c r="L2754" i="8"/>
  <c r="O2733" i="8" a="1"/>
  <c r="O2733" i="8" s="1"/>
  <c r="M2733" i="8"/>
  <c r="I2651" i="8" a="1"/>
  <c r="I2651" i="8" s="1"/>
  <c r="K2651" i="8" s="1"/>
  <c r="L2651" i="8"/>
  <c r="L2522" i="8"/>
  <c r="I2522" i="8" a="1"/>
  <c r="I2522" i="8" s="1"/>
  <c r="K2522" i="8" s="1"/>
  <c r="L2452" i="8"/>
  <c r="I2452" i="8" a="1"/>
  <c r="I2452" i="8" s="1"/>
  <c r="K2452" i="8" s="1"/>
  <c r="I2130" i="8" a="1"/>
  <c r="I2130" i="8" s="1"/>
  <c r="K2130" i="8" s="1"/>
  <c r="L2130" i="8"/>
  <c r="L2111" i="8"/>
  <c r="I2111" i="8" a="1"/>
  <c r="I2111" i="8" s="1"/>
  <c r="K2111" i="8" s="1"/>
  <c r="M3184" i="8"/>
  <c r="O3184" i="8" a="1"/>
  <c r="O3184" i="8" s="1"/>
  <c r="M3170" i="8"/>
  <c r="O3170" i="8" a="1"/>
  <c r="O3170" i="8" s="1"/>
  <c r="L3090" i="8"/>
  <c r="I3090" i="8" a="1"/>
  <c r="I3090" i="8" s="1"/>
  <c r="K3090" i="8" s="1"/>
  <c r="L3060" i="8"/>
  <c r="I3060" i="8" a="1"/>
  <c r="I3060" i="8" s="1"/>
  <c r="K3060" i="8" s="1"/>
  <c r="I3040" i="8" a="1"/>
  <c r="I3040" i="8" s="1"/>
  <c r="K3040" i="8" s="1"/>
  <c r="L3040" i="8"/>
  <c r="M3036" i="8"/>
  <c r="O3036" i="8" a="1"/>
  <c r="O3036" i="8" s="1"/>
  <c r="L3027" i="8"/>
  <c r="I3027" i="8" a="1"/>
  <c r="I3027" i="8" s="1"/>
  <c r="K3027" i="8" s="1"/>
  <c r="M2935" i="8"/>
  <c r="O2935" i="8" a="1"/>
  <c r="O2935" i="8" s="1"/>
  <c r="L2870" i="8"/>
  <c r="I2870" i="8" a="1"/>
  <c r="I2870" i="8" s="1"/>
  <c r="K2870" i="8" s="1"/>
  <c r="M2848" i="8"/>
  <c r="O2848" i="8" a="1"/>
  <c r="O2848" i="8" s="1"/>
  <c r="I2831" i="8" a="1"/>
  <c r="I2831" i="8" s="1"/>
  <c r="K2831" i="8" s="1"/>
  <c r="L2831" i="8"/>
  <c r="M2829" i="8"/>
  <c r="O2829" i="8" a="1"/>
  <c r="O2829" i="8" s="1"/>
  <c r="L2797" i="8"/>
  <c r="I2797" i="8" a="1"/>
  <c r="I2797" i="8" s="1"/>
  <c r="K2797" i="8" s="1"/>
  <c r="M2763" i="8"/>
  <c r="O2763" i="8" a="1"/>
  <c r="O2763" i="8" s="1"/>
  <c r="M2738" i="8"/>
  <c r="O2738" i="8" a="1"/>
  <c r="O2738" i="8" s="1"/>
  <c r="M2598" i="8"/>
  <c r="O2598" i="8" a="1"/>
  <c r="O2598" i="8" s="1"/>
  <c r="M2562" i="8"/>
  <c r="O2562" i="8" a="1"/>
  <c r="O2562" i="8" s="1"/>
  <c r="M2525" i="8"/>
  <c r="O2525" i="8" a="1"/>
  <c r="O2525" i="8" s="1"/>
  <c r="L2518" i="8"/>
  <c r="I2518" i="8" a="1"/>
  <c r="I2518" i="8" s="1"/>
  <c r="K2518" i="8" s="1"/>
  <c r="I2413" i="8" a="1"/>
  <c r="I2413" i="8" s="1"/>
  <c r="K2413" i="8" s="1"/>
  <c r="L2413" i="8"/>
  <c r="M2404" i="8"/>
  <c r="O2404" i="8" a="1"/>
  <c r="O2404" i="8" s="1"/>
  <c r="M3195" i="8"/>
  <c r="O3195" i="8" a="1"/>
  <c r="O3195" i="8" s="1"/>
  <c r="M3165" i="8"/>
  <c r="O3165" i="8" a="1"/>
  <c r="O3165" i="8" s="1"/>
  <c r="M3134" i="8"/>
  <c r="O3134" i="8" a="1"/>
  <c r="O3134" i="8" s="1"/>
  <c r="L3093" i="8"/>
  <c r="I3093" i="8" a="1"/>
  <c r="I3093" i="8" s="1"/>
  <c r="K3093" i="8" s="1"/>
  <c r="O3085" i="8" a="1"/>
  <c r="O3085" i="8" s="1"/>
  <c r="M3085" i="8"/>
  <c r="L3082" i="8"/>
  <c r="I3082" i="8" a="1"/>
  <c r="I3082" i="8" s="1"/>
  <c r="K3082" i="8" s="1"/>
  <c r="L3077" i="8"/>
  <c r="I3077" i="8" a="1"/>
  <c r="I3077" i="8" s="1"/>
  <c r="K3077" i="8" s="1"/>
  <c r="I3051" i="8" a="1"/>
  <c r="I3051" i="8" s="1"/>
  <c r="K3051" i="8" s="1"/>
  <c r="L3051" i="8"/>
  <c r="M3049" i="8"/>
  <c r="O3049" i="8" a="1"/>
  <c r="O3049" i="8" s="1"/>
  <c r="I3036" i="8" a="1"/>
  <c r="I3036" i="8" s="1"/>
  <c r="K3036" i="8" s="1"/>
  <c r="L3036" i="8"/>
  <c r="M3021" i="8"/>
  <c r="O3021" i="8" a="1"/>
  <c r="O3021" i="8" s="1"/>
  <c r="L3002" i="8"/>
  <c r="I3002" i="8" a="1"/>
  <c r="I3002" i="8" s="1"/>
  <c r="K3002" i="8" s="1"/>
  <c r="M2994" i="8"/>
  <c r="O2994" i="8" a="1"/>
  <c r="O2994" i="8" s="1"/>
  <c r="M2947" i="8"/>
  <c r="O2947" i="8" a="1"/>
  <c r="O2947" i="8" s="1"/>
  <c r="O2885" i="8" a="1"/>
  <c r="O2885" i="8" s="1"/>
  <c r="M2885" i="8"/>
  <c r="I2883" i="8" a="1"/>
  <c r="I2883" i="8" s="1"/>
  <c r="K2883" i="8" s="1"/>
  <c r="L2883" i="8"/>
  <c r="I2848" i="8" a="1"/>
  <c r="I2848" i="8" s="1"/>
  <c r="K2848" i="8" s="1"/>
  <c r="L2848" i="8"/>
  <c r="O2806" i="8" a="1"/>
  <c r="O2806" i="8" s="1"/>
  <c r="M2806" i="8"/>
  <c r="I2783" i="8" a="1"/>
  <c r="I2783" i="8" s="1"/>
  <c r="K2783" i="8" s="1"/>
  <c r="L2783" i="8"/>
  <c r="M2781" i="8"/>
  <c r="O2781" i="8" a="1"/>
  <c r="O2781" i="8" s="1"/>
  <c r="L2738" i="8"/>
  <c r="I2738" i="8" a="1"/>
  <c r="I2738" i="8" s="1"/>
  <c r="K2738" i="8" s="1"/>
  <c r="O2709" i="8" a="1"/>
  <c r="O2709" i="8" s="1"/>
  <c r="M2709" i="8"/>
  <c r="L2690" i="8"/>
  <c r="I2690" i="8" a="1"/>
  <c r="I2690" i="8" s="1"/>
  <c r="K2690" i="8" s="1"/>
  <c r="O2600" i="8" a="1"/>
  <c r="O2600" i="8" s="1"/>
  <c r="M2600" i="8"/>
  <c r="M2577" i="8"/>
  <c r="O2577" i="8" a="1"/>
  <c r="O2577" i="8" s="1"/>
  <c r="O2538" i="8" a="1"/>
  <c r="O2538" i="8" s="1"/>
  <c r="M2538" i="8"/>
  <c r="L2525" i="8"/>
  <c r="I2525" i="8" a="1"/>
  <c r="I2525" i="8" s="1"/>
  <c r="K2525" i="8" s="1"/>
  <c r="I2465" i="8" a="1"/>
  <c r="I2465" i="8" s="1"/>
  <c r="K2465" i="8" s="1"/>
  <c r="L2465" i="8"/>
  <c r="M2184" i="8"/>
  <c r="O2184" i="8" a="1"/>
  <c r="O2184" i="8" s="1"/>
  <c r="M3529" i="8"/>
  <c r="O3529" i="8" a="1"/>
  <c r="O3529" i="8" s="1"/>
  <c r="M3514" i="8"/>
  <c r="O3514" i="8" a="1"/>
  <c r="O3514" i="8" s="1"/>
  <c r="M3426" i="8"/>
  <c r="O3426" i="8" a="1"/>
  <c r="O3426" i="8" s="1"/>
  <c r="M3342" i="8"/>
  <c r="O3342" i="8" a="1"/>
  <c r="O3342" i="8" s="1"/>
  <c r="M3298" i="8"/>
  <c r="O3298" i="8" a="1"/>
  <c r="O3298" i="8" s="1"/>
  <c r="M3250" i="8"/>
  <c r="O3250" i="8" a="1"/>
  <c r="O3250" i="8" s="1"/>
  <c r="L3241" i="8"/>
  <c r="L3220" i="8"/>
  <c r="M3206" i="8"/>
  <c r="O3206" i="8" a="1"/>
  <c r="O3206" i="8" s="1"/>
  <c r="O3201" i="8" a="1"/>
  <c r="O3201" i="8" s="1"/>
  <c r="M3171" i="8"/>
  <c r="O3171" i="8" a="1"/>
  <c r="O3171" i="8" s="1"/>
  <c r="M3159" i="8"/>
  <c r="O3159" i="8" a="1"/>
  <c r="O3159" i="8" s="1"/>
  <c r="L3118" i="8"/>
  <c r="M3112" i="8"/>
  <c r="O3112" i="8" a="1"/>
  <c r="O3112" i="8" s="1"/>
  <c r="O3063" i="8" a="1"/>
  <c r="O3063" i="8" s="1"/>
  <c r="M3063" i="8"/>
  <c r="I3021" i="8" a="1"/>
  <c r="I3021" i="8" s="1"/>
  <c r="K3021" i="8" s="1"/>
  <c r="L3021" i="8"/>
  <c r="I3010" i="8" a="1"/>
  <c r="I3010" i="8" s="1"/>
  <c r="K3010" i="8" s="1"/>
  <c r="L3010" i="8"/>
  <c r="O2986" i="8" a="1"/>
  <c r="O2986" i="8" s="1"/>
  <c r="M2986" i="8"/>
  <c r="I2969" i="8" a="1"/>
  <c r="I2969" i="8" s="1"/>
  <c r="K2969" i="8" s="1"/>
  <c r="L2969" i="8"/>
  <c r="L2935" i="8"/>
  <c r="I2935" i="8" a="1"/>
  <c r="I2935" i="8" s="1"/>
  <c r="K2935" i="8" s="1"/>
  <c r="L2895" i="8"/>
  <c r="I2895" i="8" a="1"/>
  <c r="I2895" i="8" s="1"/>
  <c r="K2895" i="8" s="1"/>
  <c r="O2834" i="8" a="1"/>
  <c r="O2834" i="8" s="1"/>
  <c r="M2834" i="8"/>
  <c r="M2818" i="8"/>
  <c r="O2818" i="8" a="1"/>
  <c r="O2818" i="8" s="1"/>
  <c r="I2658" i="8" a="1"/>
  <c r="I2658" i="8" s="1"/>
  <c r="K2658" i="8" s="1"/>
  <c r="L2658" i="8"/>
  <c r="M2606" i="8"/>
  <c r="O2606" i="8" a="1"/>
  <c r="O2606" i="8" s="1"/>
  <c r="I2483" i="8" a="1"/>
  <c r="I2483" i="8" s="1"/>
  <c r="K2483" i="8" s="1"/>
  <c r="L2483" i="8"/>
  <c r="I2402" i="8" a="1"/>
  <c r="I2402" i="8" s="1"/>
  <c r="K2402" i="8" s="1"/>
  <c r="L2402" i="8"/>
  <c r="O2307" i="8" a="1"/>
  <c r="O2307" i="8" s="1"/>
  <c r="M2307" i="8"/>
  <c r="L2253" i="8"/>
  <c r="I2253" i="8" a="1"/>
  <c r="I2253" i="8" s="1"/>
  <c r="K2253" i="8" s="1"/>
  <c r="O2239" i="8" a="1"/>
  <c r="O2239" i="8" s="1"/>
  <c r="M2239" i="8"/>
  <c r="I2168" i="8" a="1"/>
  <c r="I2168" i="8" s="1"/>
  <c r="K2168" i="8" s="1"/>
  <c r="L2168" i="8"/>
  <c r="O3476" i="8" a="1"/>
  <c r="O3476" i="8" s="1"/>
  <c r="M3419" i="8"/>
  <c r="O3419" i="8" a="1"/>
  <c r="O3419" i="8" s="1"/>
  <c r="L3374" i="8"/>
  <c r="M3349" i="8"/>
  <c r="O3349" i="8" a="1"/>
  <c r="O3349" i="8" s="1"/>
  <c r="O3318" i="8" a="1"/>
  <c r="O3318" i="8" s="1"/>
  <c r="O3245" i="8" a="1"/>
  <c r="O3245" i="8" s="1"/>
  <c r="M3239" i="8"/>
  <c r="O3239" i="8" a="1"/>
  <c r="O3239" i="8" s="1"/>
  <c r="L3219" i="8"/>
  <c r="M3217" i="8"/>
  <c r="O3217" i="8" a="1"/>
  <c r="O3217" i="8" s="1"/>
  <c r="O3212" i="8" a="1"/>
  <c r="O3212" i="8" s="1"/>
  <c r="O3211" i="8" a="1"/>
  <c r="O3211" i="8" s="1"/>
  <c r="L3173" i="8"/>
  <c r="O3168" i="8" a="1"/>
  <c r="O3168" i="8" s="1"/>
  <c r="I3160" i="8" a="1"/>
  <c r="I3160" i="8" s="1"/>
  <c r="K3160" i="8" s="1"/>
  <c r="O3122" i="8" a="1"/>
  <c r="O3122" i="8" s="1"/>
  <c r="M3122" i="8"/>
  <c r="O3114" i="8" a="1"/>
  <c r="O3114" i="8" s="1"/>
  <c r="O3105" i="8" a="1"/>
  <c r="O3105" i="8" s="1"/>
  <c r="O3068" i="8" a="1"/>
  <c r="O3068" i="8" s="1"/>
  <c r="M3067" i="8"/>
  <c r="O3067" i="8" a="1"/>
  <c r="O3067" i="8" s="1"/>
  <c r="L3056" i="8"/>
  <c r="I3056" i="8" a="1"/>
  <c r="I3056" i="8" s="1"/>
  <c r="K3056" i="8" s="1"/>
  <c r="L3049" i="8"/>
  <c r="I3049" i="8" a="1"/>
  <c r="I3049" i="8" s="1"/>
  <c r="K3049" i="8" s="1"/>
  <c r="I3043" i="8" a="1"/>
  <c r="I3043" i="8" s="1"/>
  <c r="K3043" i="8" s="1"/>
  <c r="L3043" i="8"/>
  <c r="M3034" i="8"/>
  <c r="O3034" i="8" a="1"/>
  <c r="O3034" i="8" s="1"/>
  <c r="M2983" i="8"/>
  <c r="O2983" i="8" a="1"/>
  <c r="O2983" i="8" s="1"/>
  <c r="M2911" i="8"/>
  <c r="O2911" i="8" a="1"/>
  <c r="O2911" i="8" s="1"/>
  <c r="M2859" i="8"/>
  <c r="O2859" i="8" a="1"/>
  <c r="O2859" i="8" s="1"/>
  <c r="I2850" i="8" a="1"/>
  <c r="I2850" i="8" s="1"/>
  <c r="K2850" i="8" s="1"/>
  <c r="L2850" i="8"/>
  <c r="I2839" i="8" a="1"/>
  <c r="I2839" i="8" s="1"/>
  <c r="K2839" i="8" s="1"/>
  <c r="L2839" i="8"/>
  <c r="I2834" i="8" a="1"/>
  <c r="I2834" i="8" s="1"/>
  <c r="K2834" i="8" s="1"/>
  <c r="L2834" i="8"/>
  <c r="M2811" i="8"/>
  <c r="O2811" i="8" a="1"/>
  <c r="O2811" i="8" s="1"/>
  <c r="L2781" i="8"/>
  <c r="I2781" i="8" a="1"/>
  <c r="I2781" i="8" s="1"/>
  <c r="K2781" i="8" s="1"/>
  <c r="O2766" i="8" a="1"/>
  <c r="O2766" i="8" s="1"/>
  <c r="M2766" i="8"/>
  <c r="L2568" i="8"/>
  <c r="I2568" i="8" a="1"/>
  <c r="I2568" i="8" s="1"/>
  <c r="K2568" i="8" s="1"/>
  <c r="L2547" i="8"/>
  <c r="I2547" i="8" a="1"/>
  <c r="I2547" i="8" s="1"/>
  <c r="K2547" i="8" s="1"/>
  <c r="M2488" i="8"/>
  <c r="O2488" i="8" a="1"/>
  <c r="O2488" i="8" s="1"/>
  <c r="L2485" i="8"/>
  <c r="I2485" i="8" a="1"/>
  <c r="I2485" i="8" s="1"/>
  <c r="K2485" i="8" s="1"/>
  <c r="I2332" i="8" a="1"/>
  <c r="I2332" i="8" s="1"/>
  <c r="K2332" i="8" s="1"/>
  <c r="L2332" i="8"/>
  <c r="M2330" i="8"/>
  <c r="O2330" i="8" a="1"/>
  <c r="O2330" i="8" s="1"/>
  <c r="M3547" i="8"/>
  <c r="O3547" i="8" a="1"/>
  <c r="O3547" i="8" s="1"/>
  <c r="M3485" i="8"/>
  <c r="O3485" i="8" a="1"/>
  <c r="O3485" i="8" s="1"/>
  <c r="M3451" i="8"/>
  <c r="M3441" i="8"/>
  <c r="O3441" i="8" a="1"/>
  <c r="O3441" i="8" s="1"/>
  <c r="M3396" i="8"/>
  <c r="M3386" i="8"/>
  <c r="O3386" i="8" a="1"/>
  <c r="O3386" i="8" s="1"/>
  <c r="M3371" i="8"/>
  <c r="O3371" i="8" a="1"/>
  <c r="O3371" i="8" s="1"/>
  <c r="L3304" i="8"/>
  <c r="M3276" i="8"/>
  <c r="O3276" i="8" a="1"/>
  <c r="O3276" i="8" s="1"/>
  <c r="M3228" i="8"/>
  <c r="O3228" i="8" a="1"/>
  <c r="O3228" i="8" s="1"/>
  <c r="I3218" i="8" a="1"/>
  <c r="I3218" i="8" s="1"/>
  <c r="K3218" i="8" s="1"/>
  <c r="L3190" i="8"/>
  <c r="L3174" i="8"/>
  <c r="I3166" i="8" a="1"/>
  <c r="I3166" i="8" s="1"/>
  <c r="K3166" i="8" s="1"/>
  <c r="M3160" i="8"/>
  <c r="O3160" i="8" a="1"/>
  <c r="O3160" i="8" s="1"/>
  <c r="M3148" i="8"/>
  <c r="O3148" i="8" a="1"/>
  <c r="O3148" i="8" s="1"/>
  <c r="L3137" i="8"/>
  <c r="M3132" i="8"/>
  <c r="O3132" i="8" a="1"/>
  <c r="O3132" i="8" s="1"/>
  <c r="O3102" i="8" a="1"/>
  <c r="O3102" i="8" s="1"/>
  <c r="I3091" i="8" a="1"/>
  <c r="I3091" i="8" s="1"/>
  <c r="K3091" i="8" s="1"/>
  <c r="L3091" i="8"/>
  <c r="O3087" i="8" a="1"/>
  <c r="O3087" i="8" s="1"/>
  <c r="M3087" i="8"/>
  <c r="M3083" i="8"/>
  <c r="O3083" i="8" a="1"/>
  <c r="O3083" i="8" s="1"/>
  <c r="M3078" i="8"/>
  <c r="O3078" i="8" a="1"/>
  <c r="O3078" i="8" s="1"/>
  <c r="O3041" i="8" a="1"/>
  <c r="O3041" i="8" s="1"/>
  <c r="M3041" i="8"/>
  <c r="I3011" i="8" a="1"/>
  <c r="I3011" i="8" s="1"/>
  <c r="K3011" i="8" s="1"/>
  <c r="L3011" i="8"/>
  <c r="M2987" i="8"/>
  <c r="O2987" i="8" a="1"/>
  <c r="O2987" i="8" s="1"/>
  <c r="M2972" i="8"/>
  <c r="O2972" i="8" a="1"/>
  <c r="O2972" i="8" s="1"/>
  <c r="I2959" i="8" a="1"/>
  <c r="I2959" i="8" s="1"/>
  <c r="K2959" i="8" s="1"/>
  <c r="L2959" i="8"/>
  <c r="L2951" i="8"/>
  <c r="I2951" i="8" a="1"/>
  <c r="I2951" i="8" s="1"/>
  <c r="K2951" i="8" s="1"/>
  <c r="I2941" i="8" a="1"/>
  <c r="I2941" i="8" s="1"/>
  <c r="K2941" i="8" s="1"/>
  <c r="L2941" i="8"/>
  <c r="M2918" i="8"/>
  <c r="O2918" i="8" a="1"/>
  <c r="O2918" i="8" s="1"/>
  <c r="I2900" i="8" a="1"/>
  <c r="I2900" i="8" s="1"/>
  <c r="K2900" i="8" s="1"/>
  <c r="L2900" i="8"/>
  <c r="M2873" i="8"/>
  <c r="O2873" i="8" a="1"/>
  <c r="O2873" i="8" s="1"/>
  <c r="M2862" i="8"/>
  <c r="O2862" i="8" a="1"/>
  <c r="O2862" i="8" s="1"/>
  <c r="I2743" i="8" a="1"/>
  <c r="I2743" i="8" s="1"/>
  <c r="K2743" i="8" s="1"/>
  <c r="L2743" i="8"/>
  <c r="M2741" i="8"/>
  <c r="O2741" i="8" a="1"/>
  <c r="O2741" i="8" s="1"/>
  <c r="I2617" i="8" a="1"/>
  <c r="I2617" i="8" s="1"/>
  <c r="K2617" i="8" s="1"/>
  <c r="L2617" i="8"/>
  <c r="M2595" i="8"/>
  <c r="O2595" i="8" a="1"/>
  <c r="O2595" i="8" s="1"/>
  <c r="M2543" i="8"/>
  <c r="O2543" i="8" a="1"/>
  <c r="O2543" i="8" s="1"/>
  <c r="M2492" i="8"/>
  <c r="O2492" i="8" a="1"/>
  <c r="O2492" i="8" s="1"/>
  <c r="I2373" i="8" a="1"/>
  <c r="I2373" i="8" s="1"/>
  <c r="K2373" i="8" s="1"/>
  <c r="L2373" i="8"/>
  <c r="M3503" i="8"/>
  <c r="O3503" i="8" a="1"/>
  <c r="O3503" i="8" s="1"/>
  <c r="M3470" i="8"/>
  <c r="O3470" i="8" a="1"/>
  <c r="O3470" i="8" s="1"/>
  <c r="M3448" i="8"/>
  <c r="O3448" i="8" a="1"/>
  <c r="O3448" i="8" s="1"/>
  <c r="M3403" i="8"/>
  <c r="M3393" i="8"/>
  <c r="O3393" i="8" a="1"/>
  <c r="O3393" i="8" s="1"/>
  <c r="O3192" i="8" a="1"/>
  <c r="O3192" i="8" s="1"/>
  <c r="O3150" i="8" a="1"/>
  <c r="O3150" i="8" s="1"/>
  <c r="I3149" i="8" a="1"/>
  <c r="I3149" i="8" s="1"/>
  <c r="K3149" i="8" s="1"/>
  <c r="O3138" i="8" a="1"/>
  <c r="O3138" i="8" s="1"/>
  <c r="O3124" i="8" a="1"/>
  <c r="O3124" i="8" s="1"/>
  <c r="M3110" i="8"/>
  <c r="O3110" i="8" a="1"/>
  <c r="O3110" i="8" s="1"/>
  <c r="L3099" i="8"/>
  <c r="I3099" i="8" a="1"/>
  <c r="I3099" i="8" s="1"/>
  <c r="K3099" i="8" s="1"/>
  <c r="M3097" i="8"/>
  <c r="I3083" i="8" a="1"/>
  <c r="I3083" i="8" s="1"/>
  <c r="K3083" i="8" s="1"/>
  <c r="L3083" i="8"/>
  <c r="O3070" i="8" a="1"/>
  <c r="O3070" i="8" s="1"/>
  <c r="M3070" i="8"/>
  <c r="M3061" i="8"/>
  <c r="O3061" i="8" a="1"/>
  <c r="O3061" i="8" s="1"/>
  <c r="M2977" i="8"/>
  <c r="O2977" i="8" a="1"/>
  <c r="O2977" i="8" s="1"/>
  <c r="I2949" i="8" a="1"/>
  <c r="I2949" i="8" s="1"/>
  <c r="K2949" i="8" s="1"/>
  <c r="L2949" i="8"/>
  <c r="L2918" i="8"/>
  <c r="I2918" i="8" a="1"/>
  <c r="I2918" i="8" s="1"/>
  <c r="K2918" i="8" s="1"/>
  <c r="M2914" i="8"/>
  <c r="O2914" i="8" a="1"/>
  <c r="O2914" i="8" s="1"/>
  <c r="O2823" i="8" a="1"/>
  <c r="O2823" i="8" s="1"/>
  <c r="M2823" i="8"/>
  <c r="O2788" i="8" a="1"/>
  <c r="O2788" i="8" s="1"/>
  <c r="M2788" i="8"/>
  <c r="M2691" i="8"/>
  <c r="O2691" i="8" a="1"/>
  <c r="O2691" i="8" s="1"/>
  <c r="L2686" i="8"/>
  <c r="I2686" i="8" a="1"/>
  <c r="I2686" i="8" s="1"/>
  <c r="K2686" i="8" s="1"/>
  <c r="I2629" i="8" a="1"/>
  <c r="I2629" i="8" s="1"/>
  <c r="K2629" i="8" s="1"/>
  <c r="L2629" i="8"/>
  <c r="L2414" i="8"/>
  <c r="I2414" i="8" a="1"/>
  <c r="I2414" i="8" s="1"/>
  <c r="K2414" i="8" s="1"/>
  <c r="M2360" i="8"/>
  <c r="O2360" i="8" a="1"/>
  <c r="O2360" i="8" s="1"/>
  <c r="L2763" i="8"/>
  <c r="I2763" i="8" a="1"/>
  <c r="I2763" i="8" s="1"/>
  <c r="K2763" i="8" s="1"/>
  <c r="L2752" i="8"/>
  <c r="I2752" i="8" a="1"/>
  <c r="I2752" i="8" s="1"/>
  <c r="K2752" i="8" s="1"/>
  <c r="M2747" i="8"/>
  <c r="O2747" i="8" a="1"/>
  <c r="O2747" i="8" s="1"/>
  <c r="L2741" i="8"/>
  <c r="I2741" i="8" a="1"/>
  <c r="I2741" i="8" s="1"/>
  <c r="K2741" i="8" s="1"/>
  <c r="L2676" i="8"/>
  <c r="I2676" i="8" a="1"/>
  <c r="I2676" i="8" s="1"/>
  <c r="K2676" i="8" s="1"/>
  <c r="M2642" i="8"/>
  <c r="O2642" i="8" a="1"/>
  <c r="O2642" i="8" s="1"/>
  <c r="M2624" i="8"/>
  <c r="O2624" i="8" a="1"/>
  <c r="O2624" i="8" s="1"/>
  <c r="L2610" i="8"/>
  <c r="I2610" i="8" a="1"/>
  <c r="I2610" i="8" s="1"/>
  <c r="K2610" i="8" s="1"/>
  <c r="O2608" i="8" a="1"/>
  <c r="O2608" i="8" s="1"/>
  <c r="M2608" i="8"/>
  <c r="I2606" i="8" a="1"/>
  <c r="I2606" i="8" s="1"/>
  <c r="K2606" i="8" s="1"/>
  <c r="L2606" i="8"/>
  <c r="I2600" i="8" a="1"/>
  <c r="I2600" i="8" s="1"/>
  <c r="K2600" i="8" s="1"/>
  <c r="L2600" i="8"/>
  <c r="L2594" i="8"/>
  <c r="I2594" i="8" a="1"/>
  <c r="I2594" i="8" s="1"/>
  <c r="K2594" i="8" s="1"/>
  <c r="M2592" i="8"/>
  <c r="O2592" i="8" a="1"/>
  <c r="O2592" i="8" s="1"/>
  <c r="I2560" i="8" a="1"/>
  <c r="I2560" i="8" s="1"/>
  <c r="K2560" i="8" s="1"/>
  <c r="L2560" i="8"/>
  <c r="M2558" i="8"/>
  <c r="O2558" i="8" a="1"/>
  <c r="O2558" i="8" s="1"/>
  <c r="O2545" i="8" a="1"/>
  <c r="O2545" i="8" s="1"/>
  <c r="M2545" i="8"/>
  <c r="I2534" i="8" a="1"/>
  <c r="I2534" i="8" s="1"/>
  <c r="K2534" i="8" s="1"/>
  <c r="L2534" i="8"/>
  <c r="M2499" i="8"/>
  <c r="O2499" i="8" a="1"/>
  <c r="O2499" i="8" s="1"/>
  <c r="L2448" i="8"/>
  <c r="I2448" i="8" a="1"/>
  <c r="I2448" i="8" s="1"/>
  <c r="K2448" i="8" s="1"/>
  <c r="I2424" i="8" a="1"/>
  <c r="I2424" i="8" s="1"/>
  <c r="K2424" i="8" s="1"/>
  <c r="L2424" i="8"/>
  <c r="M2397" i="8"/>
  <c r="O2397" i="8" a="1"/>
  <c r="O2397" i="8" s="1"/>
  <c r="O2394" i="8" a="1"/>
  <c r="O2394" i="8" s="1"/>
  <c r="M2394" i="8"/>
  <c r="M2372" i="8"/>
  <c r="O2372" i="8" a="1"/>
  <c r="O2372" i="8" s="1"/>
  <c r="I2351" i="8" a="1"/>
  <c r="I2351" i="8" s="1"/>
  <c r="K2351" i="8" s="1"/>
  <c r="L2351" i="8"/>
  <c r="L2330" i="8"/>
  <c r="I2330" i="8" a="1"/>
  <c r="I2330" i="8" s="1"/>
  <c r="K2330" i="8" s="1"/>
  <c r="M2324" i="8"/>
  <c r="O2324" i="8" a="1"/>
  <c r="O2324" i="8" s="1"/>
  <c r="L3006" i="8"/>
  <c r="I3006" i="8" a="1"/>
  <c r="I3006" i="8" s="1"/>
  <c r="K3006" i="8" s="1"/>
  <c r="I2981" i="8" a="1"/>
  <c r="I2981" i="8" s="1"/>
  <c r="K2981" i="8" s="1"/>
  <c r="L2981" i="8"/>
  <c r="I2963" i="8" a="1"/>
  <c r="I2963" i="8" s="1"/>
  <c r="K2963" i="8" s="1"/>
  <c r="L2963" i="8"/>
  <c r="L2943" i="8"/>
  <c r="I2943" i="8" a="1"/>
  <c r="I2943" i="8" s="1"/>
  <c r="K2943" i="8" s="1"/>
  <c r="M2936" i="8"/>
  <c r="O2936" i="8" a="1"/>
  <c r="O2936" i="8" s="1"/>
  <c r="M2928" i="8"/>
  <c r="O2928" i="8" a="1"/>
  <c r="O2928" i="8" s="1"/>
  <c r="I2911" i="8" a="1"/>
  <c r="I2911" i="8" s="1"/>
  <c r="K2911" i="8" s="1"/>
  <c r="L2911" i="8"/>
  <c r="M2840" i="8"/>
  <c r="O2840" i="8" a="1"/>
  <c r="O2840" i="8" s="1"/>
  <c r="O2832" i="8" a="1"/>
  <c r="O2832" i="8" s="1"/>
  <c r="M2832" i="8"/>
  <c r="I2827" i="8" a="1"/>
  <c r="I2827" i="8" s="1"/>
  <c r="K2827" i="8" s="1"/>
  <c r="L2827" i="8"/>
  <c r="I2809" i="8" a="1"/>
  <c r="I2809" i="8" s="1"/>
  <c r="K2809" i="8" s="1"/>
  <c r="L2809" i="8"/>
  <c r="L2800" i="8"/>
  <c r="I2800" i="8" a="1"/>
  <c r="I2800" i="8" s="1"/>
  <c r="K2800" i="8" s="1"/>
  <c r="L2788" i="8"/>
  <c r="I2788" i="8" a="1"/>
  <c r="I2788" i="8" s="1"/>
  <c r="K2788" i="8" s="1"/>
  <c r="I2747" i="8" a="1"/>
  <c r="I2747" i="8" s="1"/>
  <c r="K2747" i="8" s="1"/>
  <c r="L2747" i="8"/>
  <c r="O2744" i="8" a="1"/>
  <c r="O2744" i="8" s="1"/>
  <c r="M2744" i="8"/>
  <c r="M2731" i="8"/>
  <c r="O2731" i="8" a="1"/>
  <c r="O2731" i="8" s="1"/>
  <c r="M2713" i="8"/>
  <c r="O2713" i="8" a="1"/>
  <c r="O2713" i="8" s="1"/>
  <c r="O2647" i="8" a="1"/>
  <c r="O2647" i="8" s="1"/>
  <c r="M2647" i="8"/>
  <c r="M2583" i="8"/>
  <c r="O2583" i="8" a="1"/>
  <c r="O2583" i="8" s="1"/>
  <c r="O2563" i="8" a="1"/>
  <c r="O2563" i="8" s="1"/>
  <c r="M2563" i="8"/>
  <c r="I2545" i="8" a="1"/>
  <c r="I2545" i="8" s="1"/>
  <c r="K2545" i="8" s="1"/>
  <c r="L2545" i="8"/>
  <c r="M2510" i="8"/>
  <c r="O2510" i="8" a="1"/>
  <c r="O2510" i="8" s="1"/>
  <c r="I2505" i="8" a="1"/>
  <c r="I2505" i="8" s="1"/>
  <c r="K2505" i="8" s="1"/>
  <c r="L2505" i="8"/>
  <c r="I2490" i="8" a="1"/>
  <c r="I2490" i="8" s="1"/>
  <c r="K2490" i="8" s="1"/>
  <c r="L2490" i="8"/>
  <c r="M2482" i="8"/>
  <c r="O2482" i="8" a="1"/>
  <c r="O2482" i="8" s="1"/>
  <c r="O2471" i="8" a="1"/>
  <c r="O2471" i="8" s="1"/>
  <c r="M2471" i="8"/>
  <c r="I2450" i="8" a="1"/>
  <c r="I2450" i="8" s="1"/>
  <c r="K2450" i="8" s="1"/>
  <c r="L2450" i="8"/>
  <c r="O2434" i="8" a="1"/>
  <c r="O2434" i="8" s="1"/>
  <c r="M2434" i="8"/>
  <c r="I2399" i="8" a="1"/>
  <c r="I2399" i="8" s="1"/>
  <c r="K2399" i="8" s="1"/>
  <c r="L2399" i="8"/>
  <c r="L2394" i="8"/>
  <c r="I2394" i="8" a="1"/>
  <c r="I2394" i="8" s="1"/>
  <c r="K2394" i="8" s="1"/>
  <c r="M2375" i="8"/>
  <c r="O2375" i="8" a="1"/>
  <c r="O2375" i="8" s="1"/>
  <c r="L2342" i="8"/>
  <c r="I2342" i="8" a="1"/>
  <c r="I2342" i="8" s="1"/>
  <c r="K2342" i="8" s="1"/>
  <c r="M2336" i="8"/>
  <c r="O2336" i="8" a="1"/>
  <c r="O2336" i="8" s="1"/>
  <c r="I2328" i="8" a="1"/>
  <c r="I2328" i="8" s="1"/>
  <c r="K2328" i="8" s="1"/>
  <c r="L2328" i="8"/>
  <c r="I2031" i="8" a="1"/>
  <c r="I2031" i="8" s="1"/>
  <c r="K2031" i="8" s="1"/>
  <c r="L2031" i="8"/>
  <c r="L2022" i="8"/>
  <c r="I2022" i="8" a="1"/>
  <c r="I2022" i="8" s="1"/>
  <c r="K2022" i="8" s="1"/>
  <c r="I3052" i="8" a="1"/>
  <c r="I3052" i="8" s="1"/>
  <c r="K3052" i="8" s="1"/>
  <c r="L3052" i="8"/>
  <c r="M3047" i="8"/>
  <c r="O3047" i="8" a="1"/>
  <c r="O3047" i="8" s="1"/>
  <c r="L3037" i="8"/>
  <c r="I3037" i="8" a="1"/>
  <c r="I3037" i="8" s="1"/>
  <c r="K3037" i="8" s="1"/>
  <c r="L3023" i="8"/>
  <c r="I3023" i="8" a="1"/>
  <c r="I3023" i="8" s="1"/>
  <c r="K3023" i="8" s="1"/>
  <c r="M3001" i="8"/>
  <c r="O3001" i="8" a="1"/>
  <c r="O3001" i="8" s="1"/>
  <c r="M2998" i="8"/>
  <c r="O2998" i="8" a="1"/>
  <c r="O2998" i="8" s="1"/>
  <c r="L2983" i="8"/>
  <c r="I2983" i="8" a="1"/>
  <c r="I2983" i="8" s="1"/>
  <c r="K2983" i="8" s="1"/>
  <c r="L2939" i="8"/>
  <c r="I2939" i="8" a="1"/>
  <c r="I2939" i="8" s="1"/>
  <c r="K2939" i="8" s="1"/>
  <c r="I2919" i="8" a="1"/>
  <c r="I2919" i="8" s="1"/>
  <c r="K2919" i="8" s="1"/>
  <c r="L2919" i="8"/>
  <c r="O2905" i="8" a="1"/>
  <c r="O2905" i="8" s="1"/>
  <c r="M2905" i="8"/>
  <c r="O2854" i="8" a="1"/>
  <c r="O2854" i="8" s="1"/>
  <c r="M2854" i="8"/>
  <c r="M2851" i="8"/>
  <c r="O2851" i="8" a="1"/>
  <c r="O2851" i="8" s="1"/>
  <c r="O2843" i="8" a="1"/>
  <c r="O2843" i="8" s="1"/>
  <c r="M2843" i="8"/>
  <c r="I2838" i="8" a="1"/>
  <c r="I2838" i="8" s="1"/>
  <c r="K2838" i="8" s="1"/>
  <c r="L2838" i="8"/>
  <c r="I2816" i="8" a="1"/>
  <c r="I2816" i="8" s="1"/>
  <c r="K2816" i="8" s="1"/>
  <c r="L2816" i="8"/>
  <c r="M2804" i="8"/>
  <c r="O2804" i="8" a="1"/>
  <c r="O2804" i="8" s="1"/>
  <c r="M2782" i="8"/>
  <c r="O2782" i="8" a="1"/>
  <c r="O2782" i="8" s="1"/>
  <c r="M2759" i="8"/>
  <c r="O2759" i="8" a="1"/>
  <c r="O2759" i="8" s="1"/>
  <c r="M2737" i="8"/>
  <c r="O2737" i="8" a="1"/>
  <c r="O2737" i="8" s="1"/>
  <c r="O2734" i="8" a="1"/>
  <c r="O2734" i="8" s="1"/>
  <c r="M2734" i="8"/>
  <c r="M2683" i="8"/>
  <c r="O2683" i="8" a="1"/>
  <c r="O2683" i="8" s="1"/>
  <c r="L2679" i="8"/>
  <c r="I2679" i="8" a="1"/>
  <c r="I2679" i="8" s="1"/>
  <c r="K2679" i="8" s="1"/>
  <c r="M2672" i="8"/>
  <c r="O2672" i="8" a="1"/>
  <c r="O2672" i="8" s="1"/>
  <c r="L2668" i="8"/>
  <c r="I2668" i="8" a="1"/>
  <c r="I2668" i="8" s="1"/>
  <c r="K2668" i="8" s="1"/>
  <c r="L2665" i="8"/>
  <c r="I2665" i="8" a="1"/>
  <c r="I2665" i="8" s="1"/>
  <c r="K2665" i="8" s="1"/>
  <c r="I2647" i="8" a="1"/>
  <c r="I2647" i="8" s="1"/>
  <c r="K2647" i="8" s="1"/>
  <c r="L2647" i="8"/>
  <c r="L2642" i="8"/>
  <c r="I2642" i="8" a="1"/>
  <c r="I2642" i="8" s="1"/>
  <c r="K2642" i="8" s="1"/>
  <c r="M2620" i="8"/>
  <c r="O2620" i="8" a="1"/>
  <c r="O2620" i="8" s="1"/>
  <c r="M2576" i="8"/>
  <c r="O2576" i="8" a="1"/>
  <c r="O2576" i="8" s="1"/>
  <c r="O2537" i="8" a="1"/>
  <c r="O2537" i="8" s="1"/>
  <c r="M2537" i="8"/>
  <c r="M2532" i="8"/>
  <c r="O2532" i="8" a="1"/>
  <c r="O2532" i="8" s="1"/>
  <c r="L2528" i="8"/>
  <c r="I2528" i="8" a="1"/>
  <c r="I2528" i="8" s="1"/>
  <c r="K2528" i="8" s="1"/>
  <c r="M2521" i="8"/>
  <c r="O2521" i="8" a="1"/>
  <c r="O2521" i="8" s="1"/>
  <c r="I2508" i="8" a="1"/>
  <c r="I2508" i="8" s="1"/>
  <c r="K2508" i="8" s="1"/>
  <c r="L2508" i="8"/>
  <c r="L2482" i="8"/>
  <c r="I2482" i="8" a="1"/>
  <c r="I2482" i="8" s="1"/>
  <c r="K2482" i="8" s="1"/>
  <c r="M2474" i="8"/>
  <c r="O2474" i="8" a="1"/>
  <c r="O2474" i="8" s="1"/>
  <c r="O2432" i="8" a="1"/>
  <c r="O2432" i="8" s="1"/>
  <c r="M2432" i="8"/>
  <c r="M2422" i="8"/>
  <c r="O2422" i="8" a="1"/>
  <c r="O2422" i="8" s="1"/>
  <c r="M2050" i="8"/>
  <c r="O2050" i="8" a="1"/>
  <c r="O2050" i="8" s="1"/>
  <c r="I3047" i="8" a="1"/>
  <c r="I3047" i="8" s="1"/>
  <c r="K3047" i="8" s="1"/>
  <c r="L3047" i="8"/>
  <c r="O2964" i="8" a="1"/>
  <c r="O2964" i="8" s="1"/>
  <c r="M2964" i="8"/>
  <c r="M2950" i="8"/>
  <c r="O2950" i="8" a="1"/>
  <c r="O2950" i="8" s="1"/>
  <c r="M2917" i="8"/>
  <c r="O2917" i="8" a="1"/>
  <c r="O2917" i="8" s="1"/>
  <c r="L2907" i="8"/>
  <c r="I2907" i="8" a="1"/>
  <c r="I2907" i="8" s="1"/>
  <c r="K2907" i="8" s="1"/>
  <c r="M2899" i="8"/>
  <c r="O2899" i="8" a="1"/>
  <c r="O2899" i="8" s="1"/>
  <c r="M2884" i="8"/>
  <c r="O2884" i="8" a="1"/>
  <c r="O2884" i="8" s="1"/>
  <c r="L2874" i="8"/>
  <c r="I2874" i="8" a="1"/>
  <c r="I2874" i="8" s="1"/>
  <c r="K2874" i="8" s="1"/>
  <c r="L2863" i="8"/>
  <c r="I2863" i="8" a="1"/>
  <c r="I2863" i="8" s="1"/>
  <c r="K2863" i="8" s="1"/>
  <c r="I2849" i="8" a="1"/>
  <c r="I2849" i="8" s="1"/>
  <c r="K2849" i="8" s="1"/>
  <c r="L2849" i="8"/>
  <c r="I2801" i="8" a="1"/>
  <c r="I2801" i="8" s="1"/>
  <c r="K2801" i="8" s="1"/>
  <c r="L2801" i="8"/>
  <c r="L2773" i="8"/>
  <c r="I2773" i="8" a="1"/>
  <c r="I2773" i="8" s="1"/>
  <c r="K2773" i="8" s="1"/>
  <c r="I2750" i="8" a="1"/>
  <c r="I2750" i="8" s="1"/>
  <c r="K2750" i="8" s="1"/>
  <c r="L2750" i="8"/>
  <c r="L2744" i="8"/>
  <c r="I2744" i="8" a="1"/>
  <c r="I2744" i="8" s="1"/>
  <c r="K2744" i="8" s="1"/>
  <c r="L2734" i="8"/>
  <c r="I2734" i="8" a="1"/>
  <c r="I2734" i="8" s="1"/>
  <c r="K2734" i="8" s="1"/>
  <c r="O2702" i="8" a="1"/>
  <c r="O2702" i="8" s="1"/>
  <c r="M2702" i="8"/>
  <c r="I2652" i="8" a="1"/>
  <c r="I2652" i="8" s="1"/>
  <c r="K2652" i="8" s="1"/>
  <c r="L2652" i="8"/>
  <c r="I2640" i="8" a="1"/>
  <c r="I2640" i="8" s="1"/>
  <c r="K2640" i="8" s="1"/>
  <c r="L2640" i="8"/>
  <c r="M2631" i="8"/>
  <c r="O2631" i="8" a="1"/>
  <c r="O2631" i="8" s="1"/>
  <c r="M2599" i="8"/>
  <c r="O2599" i="8" a="1"/>
  <c r="O2599" i="8" s="1"/>
  <c r="O2571" i="8" a="1"/>
  <c r="O2571" i="8" s="1"/>
  <c r="M2571" i="8"/>
  <c r="L2569" i="8"/>
  <c r="I2569" i="8" a="1"/>
  <c r="I2569" i="8" s="1"/>
  <c r="K2569" i="8" s="1"/>
  <c r="I2537" i="8" a="1"/>
  <c r="I2537" i="8" s="1"/>
  <c r="K2537" i="8" s="1"/>
  <c r="L2537" i="8"/>
  <c r="O2526" i="8" a="1"/>
  <c r="O2526" i="8" s="1"/>
  <c r="M2526" i="8"/>
  <c r="L2496" i="8"/>
  <c r="I2496" i="8" a="1"/>
  <c r="I2496" i="8" s="1"/>
  <c r="K2496" i="8" s="1"/>
  <c r="I2484" i="8" a="1"/>
  <c r="I2484" i="8" s="1"/>
  <c r="K2484" i="8" s="1"/>
  <c r="L2484" i="8"/>
  <c r="O2453" i="8" a="1"/>
  <c r="O2453" i="8" s="1"/>
  <c r="M2453" i="8"/>
  <c r="L2436" i="8"/>
  <c r="I2436" i="8" a="1"/>
  <c r="I2436" i="8" s="1"/>
  <c r="K2436" i="8" s="1"/>
  <c r="L2434" i="8"/>
  <c r="I2434" i="8" a="1"/>
  <c r="I2434" i="8" s="1"/>
  <c r="K2434" i="8" s="1"/>
  <c r="I2417" i="8" a="1"/>
  <c r="I2417" i="8" s="1"/>
  <c r="K2417" i="8" s="1"/>
  <c r="L2417" i="8"/>
  <c r="L2408" i="8"/>
  <c r="I2408" i="8" a="1"/>
  <c r="I2408" i="8" s="1"/>
  <c r="K2408" i="8" s="1"/>
  <c r="M2400" i="8"/>
  <c r="O2400" i="8" a="1"/>
  <c r="O2400" i="8" s="1"/>
  <c r="I2391" i="8" a="1"/>
  <c r="I2391" i="8" s="1"/>
  <c r="K2391" i="8" s="1"/>
  <c r="L2391" i="8"/>
  <c r="M2380" i="8"/>
  <c r="O2380" i="8" a="1"/>
  <c r="O2380" i="8" s="1"/>
  <c r="L2336" i="8"/>
  <c r="I2336" i="8" a="1"/>
  <c r="I2336" i="8" s="1"/>
  <c r="K2336" i="8" s="1"/>
  <c r="M2334" i="8"/>
  <c r="O2334" i="8" a="1"/>
  <c r="O2334" i="8" s="1"/>
  <c r="M2313" i="8"/>
  <c r="O2313" i="8" a="1"/>
  <c r="O2313" i="8" s="1"/>
  <c r="I2050" i="8" a="1"/>
  <c r="I2050" i="8" s="1"/>
  <c r="K2050" i="8" s="1"/>
  <c r="L2050" i="8"/>
  <c r="M3098" i="8"/>
  <c r="O3098" i="8" a="1"/>
  <c r="O3098" i="8" s="1"/>
  <c r="I3058" i="8" a="1"/>
  <c r="I3058" i="8" s="1"/>
  <c r="K3058" i="8" s="1"/>
  <c r="L3058" i="8"/>
  <c r="O3004" i="8" a="1"/>
  <c r="O3004" i="8" s="1"/>
  <c r="M3004" i="8"/>
  <c r="L2994" i="8"/>
  <c r="I2994" i="8" a="1"/>
  <c r="I2994" i="8" s="1"/>
  <c r="K2994" i="8" s="1"/>
  <c r="L2973" i="8"/>
  <c r="I2973" i="8" a="1"/>
  <c r="I2973" i="8" s="1"/>
  <c r="K2973" i="8" s="1"/>
  <c r="M2965" i="8"/>
  <c r="O2965" i="8" a="1"/>
  <c r="O2965" i="8" s="1"/>
  <c r="M2961" i="8"/>
  <c r="O2961" i="8" a="1"/>
  <c r="O2961" i="8" s="1"/>
  <c r="M2948" i="8"/>
  <c r="O2948" i="8" a="1"/>
  <c r="O2948" i="8" s="1"/>
  <c r="I2933" i="8" a="1"/>
  <c r="I2933" i="8" s="1"/>
  <c r="K2933" i="8" s="1"/>
  <c r="L2933" i="8"/>
  <c r="L2917" i="8"/>
  <c r="I2917" i="8" a="1"/>
  <c r="I2917" i="8" s="1"/>
  <c r="K2917" i="8" s="1"/>
  <c r="L2896" i="8"/>
  <c r="I2896" i="8" a="1"/>
  <c r="I2896" i="8" s="1"/>
  <c r="K2896" i="8" s="1"/>
  <c r="L2891" i="8"/>
  <c r="I2891" i="8" a="1"/>
  <c r="I2891" i="8" s="1"/>
  <c r="K2891" i="8" s="1"/>
  <c r="L2869" i="8"/>
  <c r="I2869" i="8" a="1"/>
  <c r="I2869" i="8" s="1"/>
  <c r="K2869" i="8" s="1"/>
  <c r="M2822" i="8"/>
  <c r="O2822" i="8" a="1"/>
  <c r="O2822" i="8" s="1"/>
  <c r="L2819" i="8"/>
  <c r="I2819" i="8" a="1"/>
  <c r="I2819" i="8" s="1"/>
  <c r="K2819" i="8" s="1"/>
  <c r="L2807" i="8"/>
  <c r="I2807" i="8" a="1"/>
  <c r="I2807" i="8" s="1"/>
  <c r="K2807" i="8" s="1"/>
  <c r="M2796" i="8"/>
  <c r="O2796" i="8" a="1"/>
  <c r="O2796" i="8" s="1"/>
  <c r="M2792" i="8"/>
  <c r="O2792" i="8" a="1"/>
  <c r="O2792" i="8" s="1"/>
  <c r="O2700" i="8" a="1"/>
  <c r="O2700" i="8" s="1"/>
  <c r="M2700" i="8"/>
  <c r="L2692" i="8"/>
  <c r="I2692" i="8" a="1"/>
  <c r="I2692" i="8" s="1"/>
  <c r="K2692" i="8" s="1"/>
  <c r="I2674" i="8" a="1"/>
  <c r="I2674" i="8" s="1"/>
  <c r="K2674" i="8" s="1"/>
  <c r="L2674" i="8"/>
  <c r="I2655" i="8" a="1"/>
  <c r="I2655" i="8" s="1"/>
  <c r="K2655" i="8" s="1"/>
  <c r="L2655" i="8"/>
  <c r="M2646" i="8"/>
  <c r="O2646" i="8" a="1"/>
  <c r="O2646" i="8" s="1"/>
  <c r="I2628" i="8" a="1"/>
  <c r="I2628" i="8" s="1"/>
  <c r="K2628" i="8" s="1"/>
  <c r="L2628" i="8"/>
  <c r="L2599" i="8"/>
  <c r="I2599" i="8" a="1"/>
  <c r="I2599" i="8" s="1"/>
  <c r="K2599" i="8" s="1"/>
  <c r="I2574" i="8" a="1"/>
  <c r="I2574" i="8" s="1"/>
  <c r="K2574" i="8" s="1"/>
  <c r="L2574" i="8"/>
  <c r="I2516" i="8" a="1"/>
  <c r="I2516" i="8" s="1"/>
  <c r="K2516" i="8" s="1"/>
  <c r="L2516" i="8"/>
  <c r="O2489" i="8" a="1"/>
  <c r="O2489" i="8" s="1"/>
  <c r="M2489" i="8"/>
  <c r="I2486" i="8" a="1"/>
  <c r="I2486" i="8" s="1"/>
  <c r="K2486" i="8" s="1"/>
  <c r="L2486" i="8"/>
  <c r="M2449" i="8"/>
  <c r="O2449" i="8" a="1"/>
  <c r="O2449" i="8" s="1"/>
  <c r="L2441" i="8"/>
  <c r="I2441" i="8" a="1"/>
  <c r="I2441" i="8" s="1"/>
  <c r="K2441" i="8" s="1"/>
  <c r="M2429" i="8"/>
  <c r="O2429" i="8" a="1"/>
  <c r="O2429" i="8" s="1"/>
  <c r="L2313" i="8"/>
  <c r="I2313" i="8" a="1"/>
  <c r="I2313" i="8" s="1"/>
  <c r="K2313" i="8" s="1"/>
  <c r="M3141" i="8"/>
  <c r="O3141" i="8" a="1"/>
  <c r="O3141" i="8" s="1"/>
  <c r="M3130" i="8"/>
  <c r="O3130" i="8" a="1"/>
  <c r="O3130" i="8" s="1"/>
  <c r="M3119" i="8"/>
  <c r="O3119" i="8" a="1"/>
  <c r="O3119" i="8" s="1"/>
  <c r="M3108" i="8"/>
  <c r="O3108" i="8" a="1"/>
  <c r="O3108" i="8" s="1"/>
  <c r="I3080" i="8" a="1"/>
  <c r="I3080" i="8" s="1"/>
  <c r="K3080" i="8" s="1"/>
  <c r="L3080" i="8"/>
  <c r="L3053" i="8"/>
  <c r="I3053" i="8" a="1"/>
  <c r="I3053" i="8" s="1"/>
  <c r="K3053" i="8" s="1"/>
  <c r="M3045" i="8"/>
  <c r="O3045" i="8" a="1"/>
  <c r="O3045" i="8" s="1"/>
  <c r="L3042" i="8"/>
  <c r="I3042" i="8" a="1"/>
  <c r="I3042" i="8" s="1"/>
  <c r="K3042" i="8" s="1"/>
  <c r="M3038" i="8"/>
  <c r="O3038" i="8" a="1"/>
  <c r="O3038" i="8" s="1"/>
  <c r="O3019" i="8" a="1"/>
  <c r="O3019" i="8" s="1"/>
  <c r="M3019" i="8"/>
  <c r="I3018" i="8" a="1"/>
  <c r="I3018" i="8" s="1"/>
  <c r="K3018" i="8" s="1"/>
  <c r="L3018" i="8"/>
  <c r="I3014" i="8" a="1"/>
  <c r="I3014" i="8" s="1"/>
  <c r="K3014" i="8" s="1"/>
  <c r="L3014" i="8"/>
  <c r="O2982" i="8" a="1"/>
  <c r="O2982" i="8" s="1"/>
  <c r="M2982" i="8"/>
  <c r="L2967" i="8"/>
  <c r="I2967" i="8" a="1"/>
  <c r="I2967" i="8" s="1"/>
  <c r="K2967" i="8" s="1"/>
  <c r="I2948" i="8" a="1"/>
  <c r="I2948" i="8" s="1"/>
  <c r="K2948" i="8" s="1"/>
  <c r="L2948" i="8"/>
  <c r="I2944" i="8" a="1"/>
  <c r="I2944" i="8" s="1"/>
  <c r="K2944" i="8" s="1"/>
  <c r="L2944" i="8"/>
  <c r="M2913" i="8"/>
  <c r="O2913" i="8" a="1"/>
  <c r="O2913" i="8" s="1"/>
  <c r="M2903" i="8"/>
  <c r="O2903" i="8" a="1"/>
  <c r="O2903" i="8" s="1"/>
  <c r="O2894" i="8" a="1"/>
  <c r="O2894" i="8" s="1"/>
  <c r="M2894" i="8"/>
  <c r="O2872" i="8" a="1"/>
  <c r="O2872" i="8" s="1"/>
  <c r="M2872" i="8"/>
  <c r="M2855" i="8"/>
  <c r="O2855" i="8" a="1"/>
  <c r="O2855" i="8" s="1"/>
  <c r="M2833" i="8"/>
  <c r="O2833" i="8" a="1"/>
  <c r="O2833" i="8" s="1"/>
  <c r="L2830" i="8"/>
  <c r="I2830" i="8" a="1"/>
  <c r="I2830" i="8" s="1"/>
  <c r="K2830" i="8" s="1"/>
  <c r="L2814" i="8"/>
  <c r="I2814" i="8" a="1"/>
  <c r="I2814" i="8" s="1"/>
  <c r="K2814" i="8" s="1"/>
  <c r="L2785" i="8"/>
  <c r="I2785" i="8" a="1"/>
  <c r="I2785" i="8" s="1"/>
  <c r="K2785" i="8" s="1"/>
  <c r="L2771" i="8"/>
  <c r="I2771" i="8" a="1"/>
  <c r="I2771" i="8" s="1"/>
  <c r="K2771" i="8" s="1"/>
  <c r="M2760" i="8"/>
  <c r="O2760" i="8" a="1"/>
  <c r="O2760" i="8" s="1"/>
  <c r="L2753" i="8"/>
  <c r="I2753" i="8" a="1"/>
  <c r="I2753" i="8" s="1"/>
  <c r="K2753" i="8" s="1"/>
  <c r="M2730" i="8"/>
  <c r="O2730" i="8" a="1"/>
  <c r="O2730" i="8" s="1"/>
  <c r="L2704" i="8"/>
  <c r="O2690" i="8" a="1"/>
  <c r="O2690" i="8" s="1"/>
  <c r="M2690" i="8"/>
  <c r="I2666" i="8" a="1"/>
  <c r="I2666" i="8" s="1"/>
  <c r="K2666" i="8" s="1"/>
  <c r="L2666" i="8"/>
  <c r="L2646" i="8"/>
  <c r="I2646" i="8" a="1"/>
  <c r="I2646" i="8" s="1"/>
  <c r="K2646" i="8" s="1"/>
  <c r="I2636" i="8" a="1"/>
  <c r="I2636" i="8" s="1"/>
  <c r="K2636" i="8" s="1"/>
  <c r="L2636" i="8"/>
  <c r="L2631" i="8"/>
  <c r="I2631" i="8" a="1"/>
  <c r="I2631" i="8" s="1"/>
  <c r="K2631" i="8" s="1"/>
  <c r="I2616" i="8" a="1"/>
  <c r="I2616" i="8" s="1"/>
  <c r="K2616" i="8" s="1"/>
  <c r="L2616" i="8"/>
  <c r="L2581" i="8"/>
  <c r="I2581" i="8" a="1"/>
  <c r="I2581" i="8" s="1"/>
  <c r="K2581" i="8" s="1"/>
  <c r="I2556" i="8" a="1"/>
  <c r="I2556" i="8" s="1"/>
  <c r="K2556" i="8" s="1"/>
  <c r="L2556" i="8"/>
  <c r="O2544" i="8" a="1"/>
  <c r="O2544" i="8" s="1"/>
  <c r="M2544" i="8"/>
  <c r="M2416" i="8"/>
  <c r="O2416" i="8" a="1"/>
  <c r="O2416" i="8" s="1"/>
  <c r="M2331" i="8"/>
  <c r="O2331" i="8" a="1"/>
  <c r="O2331" i="8" s="1"/>
  <c r="O3224" i="8" a="1"/>
  <c r="O3224" i="8" s="1"/>
  <c r="O3213" i="8" a="1"/>
  <c r="O3213" i="8" s="1"/>
  <c r="O3202" i="8" a="1"/>
  <c r="O3202" i="8" s="1"/>
  <c r="O3191" i="8" a="1"/>
  <c r="O3191" i="8" s="1"/>
  <c r="O3180" i="8" a="1"/>
  <c r="O3180" i="8" s="1"/>
  <c r="L3092" i="8"/>
  <c r="I3066" i="8" a="1"/>
  <c r="I3066" i="8" s="1"/>
  <c r="K3066" i="8" s="1"/>
  <c r="M3002" i="8"/>
  <c r="O3002" i="8" a="1"/>
  <c r="O3002" i="8" s="1"/>
  <c r="M2999" i="8"/>
  <c r="O2999" i="8" a="1"/>
  <c r="O2999" i="8" s="1"/>
  <c r="L2993" i="8"/>
  <c r="I2988" i="8" a="1"/>
  <c r="I2988" i="8" s="1"/>
  <c r="K2988" i="8" s="1"/>
  <c r="L2988" i="8"/>
  <c r="M2985" i="8"/>
  <c r="O2985" i="8" a="1"/>
  <c r="O2985" i="8" s="1"/>
  <c r="L2979" i="8"/>
  <c r="I2979" i="8" a="1"/>
  <c r="I2979" i="8" s="1"/>
  <c r="K2979" i="8" s="1"/>
  <c r="L2940" i="8"/>
  <c r="I2940" i="8" a="1"/>
  <c r="I2940" i="8" s="1"/>
  <c r="K2940" i="8" s="1"/>
  <c r="O2927" i="8" a="1"/>
  <c r="O2927" i="8" s="1"/>
  <c r="M2927" i="8"/>
  <c r="O2920" i="8" a="1"/>
  <c r="O2920" i="8" s="1"/>
  <c r="M2920" i="8"/>
  <c r="O2897" i="8" a="1"/>
  <c r="O2897" i="8" s="1"/>
  <c r="M2897" i="8"/>
  <c r="M2892" i="8"/>
  <c r="O2892" i="8" a="1"/>
  <c r="O2892" i="8" s="1"/>
  <c r="M2858" i="8"/>
  <c r="O2858" i="8" a="1"/>
  <c r="O2858" i="8" s="1"/>
  <c r="L2857" i="8"/>
  <c r="I2857" i="8" a="1"/>
  <c r="I2857" i="8" s="1"/>
  <c r="K2857" i="8" s="1"/>
  <c r="M2844" i="8"/>
  <c r="O2844" i="8" a="1"/>
  <c r="O2844" i="8" s="1"/>
  <c r="L2841" i="8"/>
  <c r="I2841" i="8" a="1"/>
  <c r="I2841" i="8" s="1"/>
  <c r="K2841" i="8" s="1"/>
  <c r="O2810" i="8" a="1"/>
  <c r="O2810" i="8" s="1"/>
  <c r="M2810" i="8"/>
  <c r="L2792" i="8"/>
  <c r="I2792" i="8" a="1"/>
  <c r="I2792" i="8" s="1"/>
  <c r="K2792" i="8" s="1"/>
  <c r="M2780" i="8"/>
  <c r="O2780" i="8" a="1"/>
  <c r="O2780" i="8" s="1"/>
  <c r="I2762" i="8" a="1"/>
  <c r="I2762" i="8" s="1"/>
  <c r="K2762" i="8" s="1"/>
  <c r="L2762" i="8"/>
  <c r="O2740" i="8" a="1"/>
  <c r="O2740" i="8" s="1"/>
  <c r="M2740" i="8"/>
  <c r="O2735" i="8" a="1"/>
  <c r="O2735" i="8" s="1"/>
  <c r="M2735" i="8"/>
  <c r="O2727" i="8" a="1"/>
  <c r="O2727" i="8" s="1"/>
  <c r="M2727" i="8"/>
  <c r="I2693" i="8" a="1"/>
  <c r="I2693" i="8" s="1"/>
  <c r="K2693" i="8" s="1"/>
  <c r="L2693" i="8"/>
  <c r="M2661" i="8"/>
  <c r="O2661" i="8" a="1"/>
  <c r="O2661" i="8" s="1"/>
  <c r="M2653" i="8"/>
  <c r="O2653" i="8" a="1"/>
  <c r="O2653" i="8" s="1"/>
  <c r="M2609" i="8"/>
  <c r="O2609" i="8" a="1"/>
  <c r="O2609" i="8" s="1"/>
  <c r="L2559" i="8"/>
  <c r="I2559" i="8" a="1"/>
  <c r="I2559" i="8" s="1"/>
  <c r="K2559" i="8" s="1"/>
  <c r="L2544" i="8"/>
  <c r="I2544" i="8" a="1"/>
  <c r="I2544" i="8" s="1"/>
  <c r="K2544" i="8" s="1"/>
  <c r="O2542" i="8" a="1"/>
  <c r="O2542" i="8" s="1"/>
  <c r="M2542" i="8"/>
  <c r="M2517" i="8"/>
  <c r="O2517" i="8" a="1"/>
  <c r="O2517" i="8" s="1"/>
  <c r="L2514" i="8"/>
  <c r="I2514" i="8" a="1"/>
  <c r="I2514" i="8" s="1"/>
  <c r="K2514" i="8" s="1"/>
  <c r="O2509" i="8" a="1"/>
  <c r="O2509" i="8" s="1"/>
  <c r="M2509" i="8"/>
  <c r="L2491" i="8"/>
  <c r="I2491" i="8" a="1"/>
  <c r="I2491" i="8" s="1"/>
  <c r="K2491" i="8" s="1"/>
  <c r="L2489" i="8"/>
  <c r="I2489" i="8" a="1"/>
  <c r="I2489" i="8" s="1"/>
  <c r="K2489" i="8" s="1"/>
  <c r="M2481" i="8"/>
  <c r="O2481" i="8" a="1"/>
  <c r="O2481" i="8" s="1"/>
  <c r="M2444" i="8"/>
  <c r="O2444" i="8" a="1"/>
  <c r="O2444" i="8" s="1"/>
  <c r="M2437" i="8"/>
  <c r="O2437" i="8" a="1"/>
  <c r="O2437" i="8" s="1"/>
  <c r="I2416" i="8" a="1"/>
  <c r="I2416" i="8" s="1"/>
  <c r="K2416" i="8" s="1"/>
  <c r="L2416" i="8"/>
  <c r="O2365" i="8" a="1"/>
  <c r="O2365" i="8" s="1"/>
  <c r="M2365" i="8"/>
  <c r="L2350" i="8"/>
  <c r="I2350" i="8" a="1"/>
  <c r="I2350" i="8" s="1"/>
  <c r="K2350" i="8" s="1"/>
  <c r="I2347" i="8" a="1"/>
  <c r="I2347" i="8" s="1"/>
  <c r="K2347" i="8" s="1"/>
  <c r="L2347" i="8"/>
  <c r="L2275" i="8"/>
  <c r="I2275" i="8" a="1"/>
  <c r="I2275" i="8" s="1"/>
  <c r="K2275" i="8" s="1"/>
  <c r="O2146" i="8" a="1"/>
  <c r="O2146" i="8" s="1"/>
  <c r="M2146" i="8"/>
  <c r="L2144" i="8"/>
  <c r="I2144" i="8" a="1"/>
  <c r="I2144" i="8" s="1"/>
  <c r="K2144" i="8" s="1"/>
  <c r="O3093" i="8" a="1"/>
  <c r="O3093" i="8" s="1"/>
  <c r="I3069" i="8" a="1"/>
  <c r="I3069" i="8" s="1"/>
  <c r="K3069" i="8" s="1"/>
  <c r="L3069" i="8"/>
  <c r="M3066" i="8"/>
  <c r="O3066" i="8" a="1"/>
  <c r="O3066" i="8" s="1"/>
  <c r="L3028" i="8"/>
  <c r="L3022" i="8"/>
  <c r="L3020" i="8"/>
  <c r="I3020" i="8" a="1"/>
  <c r="I3020" i="8" s="1"/>
  <c r="K3020" i="8" s="1"/>
  <c r="I2982" i="8" a="1"/>
  <c r="I2982" i="8" s="1"/>
  <c r="K2982" i="8" s="1"/>
  <c r="L2982" i="8"/>
  <c r="L2976" i="8"/>
  <c r="I2976" i="8" a="1"/>
  <c r="I2976" i="8" s="1"/>
  <c r="K2976" i="8" s="1"/>
  <c r="O2954" i="8" a="1"/>
  <c r="O2954" i="8" s="1"/>
  <c r="O2902" i="8" a="1"/>
  <c r="O2902" i="8" s="1"/>
  <c r="O2883" i="8" a="1"/>
  <c r="O2883" i="8" s="1"/>
  <c r="M2883" i="8"/>
  <c r="I2875" i="8" a="1"/>
  <c r="I2875" i="8" s="1"/>
  <c r="K2875" i="8" s="1"/>
  <c r="L2875" i="8"/>
  <c r="L2852" i="8"/>
  <c r="I2852" i="8" a="1"/>
  <c r="I2852" i="8" s="1"/>
  <c r="K2852" i="8" s="1"/>
  <c r="I2817" i="8" a="1"/>
  <c r="I2817" i="8" s="1"/>
  <c r="K2817" i="8" s="1"/>
  <c r="L2817" i="8"/>
  <c r="M2803" i="8"/>
  <c r="O2803" i="8" a="1"/>
  <c r="O2803" i="8" s="1"/>
  <c r="L2795" i="8"/>
  <c r="M2790" i="8"/>
  <c r="O2790" i="8" a="1"/>
  <c r="O2790" i="8" s="1"/>
  <c r="I2768" i="8" a="1"/>
  <c r="I2768" i="8" s="1"/>
  <c r="K2768" i="8" s="1"/>
  <c r="L2768" i="8"/>
  <c r="I2656" i="8" a="1"/>
  <c r="I2656" i="8" s="1"/>
  <c r="K2656" i="8" s="1"/>
  <c r="L2656" i="8"/>
  <c r="L2643" i="8"/>
  <c r="I2643" i="8" a="1"/>
  <c r="I2643" i="8" s="1"/>
  <c r="K2643" i="8" s="1"/>
  <c r="I2625" i="8" a="1"/>
  <c r="I2625" i="8" s="1"/>
  <c r="K2625" i="8" s="1"/>
  <c r="L2625" i="8"/>
  <c r="O2619" i="8" a="1"/>
  <c r="O2619" i="8" s="1"/>
  <c r="M2619" i="8"/>
  <c r="L2596" i="8"/>
  <c r="L2595" i="8"/>
  <c r="I2595" i="8" a="1"/>
  <c r="I2595" i="8" s="1"/>
  <c r="K2595" i="8" s="1"/>
  <c r="M2551" i="8"/>
  <c r="O2551" i="8" a="1"/>
  <c r="O2551" i="8" s="1"/>
  <c r="M2547" i="8"/>
  <c r="O2547" i="8" a="1"/>
  <c r="O2547" i="8" s="1"/>
  <c r="I2542" i="8" a="1"/>
  <c r="I2542" i="8" s="1"/>
  <c r="K2542" i="8" s="1"/>
  <c r="L2542" i="8"/>
  <c r="L2540" i="8"/>
  <c r="I2540" i="8" a="1"/>
  <c r="I2540" i="8" s="1"/>
  <c r="K2540" i="8" s="1"/>
  <c r="I2509" i="8" a="1"/>
  <c r="I2509" i="8" s="1"/>
  <c r="K2509" i="8" s="1"/>
  <c r="L2509" i="8"/>
  <c r="I2504" i="8" a="1"/>
  <c r="I2504" i="8" s="1"/>
  <c r="K2504" i="8" s="1"/>
  <c r="L2504" i="8"/>
  <c r="M2462" i="8"/>
  <c r="O2462" i="8" a="1"/>
  <c r="O2462" i="8" s="1"/>
  <c r="I2447" i="8" a="1"/>
  <c r="I2447" i="8" s="1"/>
  <c r="K2447" i="8" s="1"/>
  <c r="L2447" i="8"/>
  <c r="L2437" i="8"/>
  <c r="I2437" i="8" a="1"/>
  <c r="I2437" i="8" s="1"/>
  <c r="K2437" i="8" s="1"/>
  <c r="L2418" i="8"/>
  <c r="I2418" i="8" a="1"/>
  <c r="I2418" i="8" s="1"/>
  <c r="K2418" i="8" s="1"/>
  <c r="I2403" i="8" a="1"/>
  <c r="I2403" i="8" s="1"/>
  <c r="K2403" i="8" s="1"/>
  <c r="L2403" i="8"/>
  <c r="O2230" i="8" a="1"/>
  <c r="O2230" i="8" s="1"/>
  <c r="M2230" i="8"/>
  <c r="I2076" i="8" a="1"/>
  <c r="I2076" i="8" s="1"/>
  <c r="K2076" i="8" s="1"/>
  <c r="L2076" i="8"/>
  <c r="I2068" i="8" a="1"/>
  <c r="I2068" i="8" s="1"/>
  <c r="K2068" i="8" s="1"/>
  <c r="L2068" i="8"/>
  <c r="L3176" i="8"/>
  <c r="L3165" i="8"/>
  <c r="L3154" i="8"/>
  <c r="L3143" i="8"/>
  <c r="M3077" i="8"/>
  <c r="O3077" i="8" a="1"/>
  <c r="O3077" i="8" s="1"/>
  <c r="M3056" i="8"/>
  <c r="O3056" i="8" a="1"/>
  <c r="O3056" i="8" s="1"/>
  <c r="L3041" i="8"/>
  <c r="I3026" i="8" a="1"/>
  <c r="I3026" i="8" s="1"/>
  <c r="K3026" i="8" s="1"/>
  <c r="L3026" i="8"/>
  <c r="O3017" i="8" a="1"/>
  <c r="O3017" i="8" s="1"/>
  <c r="L3003" i="8"/>
  <c r="L2960" i="8"/>
  <c r="I2927" i="8" a="1"/>
  <c r="I2927" i="8" s="1"/>
  <c r="K2927" i="8" s="1"/>
  <c r="L2927" i="8"/>
  <c r="L2910" i="8"/>
  <c r="I2910" i="8" a="1"/>
  <c r="I2910" i="8" s="1"/>
  <c r="K2910" i="8" s="1"/>
  <c r="M2893" i="8"/>
  <c r="L2890" i="8"/>
  <c r="L2871" i="8"/>
  <c r="L2868" i="8"/>
  <c r="L2867" i="8"/>
  <c r="M2863" i="8"/>
  <c r="L2858" i="8"/>
  <c r="I2858" i="8" a="1"/>
  <c r="I2858" i="8" s="1"/>
  <c r="K2858" i="8" s="1"/>
  <c r="L2845" i="8"/>
  <c r="I2828" i="8" a="1"/>
  <c r="I2828" i="8" s="1"/>
  <c r="K2828" i="8" s="1"/>
  <c r="L2828" i="8"/>
  <c r="L2808" i="8"/>
  <c r="I2808" i="8" a="1"/>
  <c r="I2808" i="8" s="1"/>
  <c r="K2808" i="8" s="1"/>
  <c r="I2790" i="8" a="1"/>
  <c r="I2790" i="8" s="1"/>
  <c r="K2790" i="8" s="1"/>
  <c r="L2790" i="8"/>
  <c r="O2784" i="8" a="1"/>
  <c r="O2784" i="8" s="1"/>
  <c r="M2784" i="8"/>
  <c r="O2767" i="8" a="1"/>
  <c r="O2767" i="8" s="1"/>
  <c r="I2724" i="8" a="1"/>
  <c r="I2724" i="8" s="1"/>
  <c r="K2724" i="8" s="1"/>
  <c r="L2724" i="8"/>
  <c r="I2709" i="8" a="1"/>
  <c r="I2709" i="8" s="1"/>
  <c r="K2709" i="8" s="1"/>
  <c r="L2696" i="8"/>
  <c r="I2696" i="8" a="1"/>
  <c r="I2696" i="8" s="1"/>
  <c r="K2696" i="8" s="1"/>
  <c r="I2688" i="8" a="1"/>
  <c r="I2688" i="8" s="1"/>
  <c r="K2688" i="8" s="1"/>
  <c r="L2688" i="8"/>
  <c r="M2679" i="8"/>
  <c r="O2678" i="8" a="1"/>
  <c r="O2678" i="8" s="1"/>
  <c r="M2678" i="8"/>
  <c r="O2673" i="8" a="1"/>
  <c r="O2673" i="8" s="1"/>
  <c r="M2673" i="8"/>
  <c r="I2648" i="8" a="1"/>
  <c r="I2648" i="8" s="1"/>
  <c r="K2648" i="8" s="1"/>
  <c r="L2648" i="8"/>
  <c r="L2639" i="8"/>
  <c r="I2639" i="8" a="1"/>
  <c r="I2639" i="8" s="1"/>
  <c r="K2639" i="8" s="1"/>
  <c r="O2589" i="8" a="1"/>
  <c r="O2589" i="8" s="1"/>
  <c r="M2589" i="8"/>
  <c r="M2580" i="8"/>
  <c r="O2580" i="8" a="1"/>
  <c r="O2580" i="8" s="1"/>
  <c r="L2563" i="8"/>
  <c r="M2552" i="8"/>
  <c r="M2522" i="8"/>
  <c r="O2522" i="8" a="1"/>
  <c r="O2522" i="8" s="1"/>
  <c r="I2520" i="8" a="1"/>
  <c r="I2520" i="8" s="1"/>
  <c r="K2520" i="8" s="1"/>
  <c r="L2520" i="8"/>
  <c r="O2515" i="8" a="1"/>
  <c r="O2515" i="8" s="1"/>
  <c r="M2515" i="8"/>
  <c r="M2495" i="8"/>
  <c r="O2495" i="8" a="1"/>
  <c r="O2495" i="8" s="1"/>
  <c r="I2492" i="8" a="1"/>
  <c r="I2492" i="8" s="1"/>
  <c r="K2492" i="8" s="1"/>
  <c r="I2487" i="8" a="1"/>
  <c r="I2487" i="8" s="1"/>
  <c r="K2487" i="8" s="1"/>
  <c r="L2487" i="8"/>
  <c r="M2485" i="8"/>
  <c r="O2485" i="8" a="1"/>
  <c r="O2485" i="8" s="1"/>
  <c r="I2410" i="8" a="1"/>
  <c r="I2410" i="8" s="1"/>
  <c r="K2410" i="8" s="1"/>
  <c r="L2410" i="8"/>
  <c r="M2376" i="8"/>
  <c r="O2376" i="8" a="1"/>
  <c r="O2376" i="8" s="1"/>
  <c r="O2181" i="8" a="1"/>
  <c r="O2181" i="8" s="1"/>
  <c r="M2181" i="8"/>
  <c r="I2152" i="8" a="1"/>
  <c r="I2152" i="8" s="1"/>
  <c r="K2152" i="8" s="1"/>
  <c r="L2152" i="8"/>
  <c r="I2120" i="8" a="1"/>
  <c r="I2120" i="8" s="1"/>
  <c r="K2120" i="8" s="1"/>
  <c r="L2120" i="8"/>
  <c r="M2118" i="8"/>
  <c r="O2118" i="8" a="1"/>
  <c r="O2118" i="8" s="1"/>
  <c r="M1769" i="8"/>
  <c r="O1769" i="8" a="1"/>
  <c r="O1769" i="8" s="1"/>
  <c r="O2898" i="8" a="1"/>
  <c r="O2898" i="8" s="1"/>
  <c r="M2898" i="8"/>
  <c r="O2850" i="8" a="1"/>
  <c r="O2850" i="8" s="1"/>
  <c r="M2850" i="8"/>
  <c r="O2839" i="8" a="1"/>
  <c r="O2839" i="8" s="1"/>
  <c r="M2839" i="8"/>
  <c r="O2828" i="8" a="1"/>
  <c r="O2828" i="8" s="1"/>
  <c r="M2828" i="8"/>
  <c r="O2817" i="8" a="1"/>
  <c r="O2817" i="8" s="1"/>
  <c r="M2817" i="8"/>
  <c r="L2784" i="8"/>
  <c r="I2784" i="8" a="1"/>
  <c r="I2784" i="8" s="1"/>
  <c r="K2784" i="8" s="1"/>
  <c r="O2749" i="8" a="1"/>
  <c r="O2749" i="8" s="1"/>
  <c r="O2694" i="8" a="1"/>
  <c r="O2694" i="8" s="1"/>
  <c r="M2694" i="8"/>
  <c r="L2687" i="8"/>
  <c r="I2687" i="8" a="1"/>
  <c r="I2687" i="8" s="1"/>
  <c r="K2687" i="8" s="1"/>
  <c r="M2617" i="8"/>
  <c r="O2617" i="8" a="1"/>
  <c r="O2617" i="8" s="1"/>
  <c r="L2592" i="8"/>
  <c r="I2592" i="8" a="1"/>
  <c r="I2592" i="8" s="1"/>
  <c r="K2592" i="8" s="1"/>
  <c r="L2566" i="8"/>
  <c r="I2566" i="8" a="1"/>
  <c r="I2566" i="8" s="1"/>
  <c r="K2566" i="8" s="1"/>
  <c r="L2535" i="8"/>
  <c r="I2535" i="8" a="1"/>
  <c r="I2535" i="8" s="1"/>
  <c r="K2535" i="8" s="1"/>
  <c r="M2506" i="8"/>
  <c r="O2506" i="8" a="1"/>
  <c r="O2506" i="8" s="1"/>
  <c r="L2474" i="8"/>
  <c r="I2474" i="8" a="1"/>
  <c r="I2474" i="8" s="1"/>
  <c r="K2474" i="8" s="1"/>
  <c r="M2448" i="8"/>
  <c r="O2448" i="8" a="1"/>
  <c r="O2448" i="8" s="1"/>
  <c r="M2439" i="8"/>
  <c r="O2439" i="8" a="1"/>
  <c r="O2439" i="8" s="1"/>
  <c r="I2432" i="8" a="1"/>
  <c r="I2432" i="8" s="1"/>
  <c r="K2432" i="8" s="1"/>
  <c r="L2432" i="8"/>
  <c r="I2321" i="8" a="1"/>
  <c r="I2321" i="8" s="1"/>
  <c r="K2321" i="8" s="1"/>
  <c r="L2321" i="8"/>
  <c r="M2315" i="8"/>
  <c r="O2315" i="8" a="1"/>
  <c r="O2315" i="8" s="1"/>
  <c r="O2208" i="8" a="1"/>
  <c r="O2208" i="8" s="1"/>
  <c r="M2208" i="8"/>
  <c r="O2175" i="8" a="1"/>
  <c r="O2175" i="8" s="1"/>
  <c r="M2175" i="8"/>
  <c r="I2163" i="8" a="1"/>
  <c r="I2163" i="8" s="1"/>
  <c r="K2163" i="8" s="1"/>
  <c r="L2163" i="8"/>
  <c r="O2115" i="8" a="1"/>
  <c r="O2115" i="8" s="1"/>
  <c r="M2115" i="8"/>
  <c r="I2105" i="8" a="1"/>
  <c r="I2105" i="8" s="1"/>
  <c r="K2105" i="8" s="1"/>
  <c r="L2105" i="8"/>
  <c r="M2100" i="8"/>
  <c r="O2100" i="8" a="1"/>
  <c r="O2100" i="8" s="1"/>
  <c r="I2097" i="8" a="1"/>
  <c r="I2097" i="8" s="1"/>
  <c r="K2097" i="8" s="1"/>
  <c r="L2097" i="8"/>
  <c r="O1701" i="8" a="1"/>
  <c r="O1701" i="8" s="1"/>
  <c r="M1701" i="8"/>
  <c r="I1642" i="8" a="1"/>
  <c r="I1642" i="8" s="1"/>
  <c r="K1642" i="8" s="1"/>
  <c r="L1642" i="8"/>
  <c r="O1789" i="8" a="1"/>
  <c r="O1789" i="8" s="1"/>
  <c r="M1789" i="8"/>
  <c r="M3048" i="8"/>
  <c r="O3030" i="8" a="1"/>
  <c r="O3030" i="8" s="1"/>
  <c r="M3030" i="8"/>
  <c r="L3015" i="8"/>
  <c r="M3005" i="8"/>
  <c r="O3005" i="8" a="1"/>
  <c r="O3005" i="8" s="1"/>
  <c r="O2916" i="8" a="1"/>
  <c r="O2916" i="8" s="1"/>
  <c r="M2916" i="8"/>
  <c r="L2905" i="8"/>
  <c r="L2885" i="8"/>
  <c r="I2885" i="8" a="1"/>
  <c r="I2885" i="8" s="1"/>
  <c r="K2885" i="8" s="1"/>
  <c r="O2865" i="8" a="1"/>
  <c r="O2865" i="8" s="1"/>
  <c r="M2865" i="8"/>
  <c r="L2778" i="8"/>
  <c r="I2778" i="8" a="1"/>
  <c r="I2778" i="8" s="1"/>
  <c r="K2778" i="8" s="1"/>
  <c r="L2764" i="8"/>
  <c r="I2764" i="8" a="1"/>
  <c r="I2764" i="8" s="1"/>
  <c r="K2764" i="8" s="1"/>
  <c r="I2761" i="8" a="1"/>
  <c r="I2761" i="8" s="1"/>
  <c r="K2761" i="8" s="1"/>
  <c r="L2761" i="8"/>
  <c r="M2739" i="8"/>
  <c r="O2739" i="8" a="1"/>
  <c r="O2739" i="8" s="1"/>
  <c r="M2701" i="8"/>
  <c r="O2701" i="8" a="1"/>
  <c r="O2701" i="8" s="1"/>
  <c r="M2671" i="8"/>
  <c r="O2671" i="8" a="1"/>
  <c r="O2671" i="8" s="1"/>
  <c r="L2632" i="8"/>
  <c r="I2632" i="8" a="1"/>
  <c r="I2632" i="8" s="1"/>
  <c r="K2632" i="8" s="1"/>
  <c r="O2607" i="8" a="1"/>
  <c r="O2607" i="8" s="1"/>
  <c r="M2607" i="8"/>
  <c r="I2593" i="8" a="1"/>
  <c r="I2593" i="8" s="1"/>
  <c r="K2593" i="8" s="1"/>
  <c r="L2593" i="8"/>
  <c r="O2588" i="8" a="1"/>
  <c r="O2588" i="8" s="1"/>
  <c r="M2588" i="8"/>
  <c r="I2567" i="8" a="1"/>
  <c r="I2567" i="8" s="1"/>
  <c r="K2567" i="8" s="1"/>
  <c r="L2567" i="8"/>
  <c r="L2555" i="8"/>
  <c r="I2555" i="8" a="1"/>
  <c r="I2555" i="8" s="1"/>
  <c r="K2555" i="8" s="1"/>
  <c r="L2551" i="8"/>
  <c r="I2551" i="8" a="1"/>
  <c r="I2551" i="8" s="1"/>
  <c r="K2551" i="8" s="1"/>
  <c r="M2541" i="8"/>
  <c r="O2541" i="8" a="1"/>
  <c r="O2541" i="8" s="1"/>
  <c r="L2536" i="8"/>
  <c r="I2536" i="8" a="1"/>
  <c r="I2536" i="8" s="1"/>
  <c r="K2536" i="8" s="1"/>
  <c r="M2461" i="8"/>
  <c r="O2461" i="8" a="1"/>
  <c r="O2461" i="8" s="1"/>
  <c r="L2451" i="8"/>
  <c r="I2451" i="8" a="1"/>
  <c r="I2451" i="8" s="1"/>
  <c r="K2451" i="8" s="1"/>
  <c r="M2433" i="8"/>
  <c r="O2433" i="8" a="1"/>
  <c r="O2433" i="8" s="1"/>
  <c r="M2415" i="8"/>
  <c r="O2415" i="8" a="1"/>
  <c r="O2415" i="8" s="1"/>
  <c r="M2357" i="8"/>
  <c r="O2357" i="8" a="1"/>
  <c r="O2357" i="8" s="1"/>
  <c r="M2335" i="8"/>
  <c r="O2335" i="8" a="1"/>
  <c r="O2335" i="8" s="1"/>
  <c r="O2318" i="8" a="1"/>
  <c r="O2318" i="8" s="1"/>
  <c r="M2318" i="8"/>
  <c r="L2264" i="8"/>
  <c r="I2264" i="8" a="1"/>
  <c r="I2264" i="8" s="1"/>
  <c r="K2264" i="8" s="1"/>
  <c r="I2251" i="8" a="1"/>
  <c r="I2251" i="8" s="1"/>
  <c r="K2251" i="8" s="1"/>
  <c r="L2251" i="8"/>
  <c r="L2198" i="8"/>
  <c r="I2198" i="8" a="1"/>
  <c r="I2198" i="8" s="1"/>
  <c r="K2198" i="8" s="1"/>
  <c r="L2133" i="8"/>
  <c r="I2133" i="8" a="1"/>
  <c r="I2133" i="8" s="1"/>
  <c r="K2133" i="8" s="1"/>
  <c r="L1937" i="8"/>
  <c r="I1937" i="8" a="1"/>
  <c r="I1937" i="8" s="1"/>
  <c r="K1937" i="8" s="1"/>
  <c r="M1914" i="8"/>
  <c r="O1914" i="8" a="1"/>
  <c r="O1914" i="8" s="1"/>
  <c r="O1816" i="8" a="1"/>
  <c r="O1816" i="8" s="1"/>
  <c r="M1816" i="8"/>
  <c r="O3008" i="8" a="1"/>
  <c r="O3008" i="8" s="1"/>
  <c r="M3008" i="8"/>
  <c r="O2968" i="8" a="1"/>
  <c r="O2968" i="8" s="1"/>
  <c r="M2949" i="8"/>
  <c r="M2919" i="8"/>
  <c r="L2897" i="8"/>
  <c r="O2887" i="8" a="1"/>
  <c r="O2887" i="8" s="1"/>
  <c r="M2887" i="8"/>
  <c r="O2871" i="8" a="1"/>
  <c r="O2871" i="8" s="1"/>
  <c r="O2856" i="8" a="1"/>
  <c r="O2856" i="8" s="1"/>
  <c r="M2809" i="8"/>
  <c r="O2799" i="8" a="1"/>
  <c r="O2799" i="8" s="1"/>
  <c r="M2799" i="8"/>
  <c r="M2791" i="8"/>
  <c r="M2777" i="8"/>
  <c r="L2774" i="8"/>
  <c r="I2774" i="8" a="1"/>
  <c r="I2774" i="8" s="1"/>
  <c r="K2774" i="8" s="1"/>
  <c r="M2771" i="8"/>
  <c r="O2771" i="8" a="1"/>
  <c r="O2771" i="8" s="1"/>
  <c r="M2755" i="8"/>
  <c r="L2725" i="8"/>
  <c r="O2689" i="8" a="1"/>
  <c r="O2689" i="8" s="1"/>
  <c r="M2689" i="8"/>
  <c r="I2685" i="8" a="1"/>
  <c r="I2685" i="8" s="1"/>
  <c r="K2685" i="8" s="1"/>
  <c r="L2685" i="8"/>
  <c r="O2677" i="8" a="1"/>
  <c r="O2677" i="8" s="1"/>
  <c r="M2677" i="8"/>
  <c r="M2660" i="8"/>
  <c r="O2660" i="8" a="1"/>
  <c r="O2660" i="8" s="1"/>
  <c r="O2657" i="8" a="1"/>
  <c r="O2657" i="8" s="1"/>
  <c r="M2657" i="8"/>
  <c r="I2641" i="8" a="1"/>
  <c r="I2641" i="8" s="1"/>
  <c r="K2641" i="8" s="1"/>
  <c r="L2641" i="8"/>
  <c r="I2630" i="8" a="1"/>
  <c r="I2630" i="8" s="1"/>
  <c r="K2630" i="8" s="1"/>
  <c r="L2630" i="8"/>
  <c r="L2619" i="8"/>
  <c r="O2618" i="8" a="1"/>
  <c r="O2618" i="8" s="1"/>
  <c r="M2618" i="8"/>
  <c r="L2611" i="8"/>
  <c r="I2607" i="8" a="1"/>
  <c r="I2607" i="8" s="1"/>
  <c r="K2607" i="8" s="1"/>
  <c r="L2607" i="8"/>
  <c r="O2603" i="8" a="1"/>
  <c r="O2603" i="8" s="1"/>
  <c r="L2588" i="8"/>
  <c r="I2588" i="8" a="1"/>
  <c r="I2588" i="8" s="1"/>
  <c r="K2588" i="8" s="1"/>
  <c r="O2581" i="8" a="1"/>
  <c r="O2581" i="8" s="1"/>
  <c r="M2581" i="8"/>
  <c r="M2578" i="8"/>
  <c r="O2578" i="8" a="1"/>
  <c r="O2578" i="8" s="1"/>
  <c r="I2575" i="8" a="1"/>
  <c r="I2575" i="8" s="1"/>
  <c r="K2575" i="8" s="1"/>
  <c r="L2575" i="8"/>
  <c r="O2570" i="8" a="1"/>
  <c r="O2570" i="8" s="1"/>
  <c r="M2570" i="8"/>
  <c r="I2541" i="8" a="1"/>
  <c r="I2541" i="8" s="1"/>
  <c r="K2541" i="8" s="1"/>
  <c r="L2541" i="8"/>
  <c r="M2529" i="8"/>
  <c r="O2529" i="8" a="1"/>
  <c r="O2529" i="8" s="1"/>
  <c r="I2461" i="8" a="1"/>
  <c r="I2461" i="8" s="1"/>
  <c r="K2461" i="8" s="1"/>
  <c r="L2461" i="8"/>
  <c r="O2443" i="8" a="1"/>
  <c r="O2443" i="8" s="1"/>
  <c r="M2443" i="8"/>
  <c r="L2412" i="8"/>
  <c r="I2412" i="8" a="1"/>
  <c r="I2412" i="8" s="1"/>
  <c r="K2412" i="8" s="1"/>
  <c r="I2366" i="8" a="1"/>
  <c r="I2366" i="8" s="1"/>
  <c r="K2366" i="8" s="1"/>
  <c r="L2366" i="8"/>
  <c r="I2362" i="8" a="1"/>
  <c r="I2362" i="8" s="1"/>
  <c r="K2362" i="8" s="1"/>
  <c r="L2362" i="8"/>
  <c r="M2353" i="8"/>
  <c r="O2353" i="8" a="1"/>
  <c r="O2353" i="8" s="1"/>
  <c r="M2337" i="8"/>
  <c r="O2337" i="8" a="1"/>
  <c r="O2337" i="8" s="1"/>
  <c r="L2325" i="8"/>
  <c r="I2325" i="8" a="1"/>
  <c r="I2325" i="8" s="1"/>
  <c r="K2325" i="8" s="1"/>
  <c r="I2030" i="8" a="1"/>
  <c r="I2030" i="8" s="1"/>
  <c r="K2030" i="8" s="1"/>
  <c r="L2030" i="8"/>
  <c r="L1987" i="8"/>
  <c r="I1987" i="8" a="1"/>
  <c r="I1987" i="8" s="1"/>
  <c r="K1987" i="8" s="1"/>
  <c r="L1970" i="8"/>
  <c r="I1970" i="8" a="1"/>
  <c r="I1970" i="8" s="1"/>
  <c r="K1970" i="8" s="1"/>
  <c r="M1968" i="8"/>
  <c r="O1968" i="8" a="1"/>
  <c r="O1968" i="8" s="1"/>
  <c r="L1826" i="8"/>
  <c r="I1826" i="8" a="1"/>
  <c r="I1826" i="8" s="1"/>
  <c r="K1826" i="8" s="1"/>
  <c r="O2975" i="8" a="1"/>
  <c r="O2975" i="8" s="1"/>
  <c r="M2975" i="8"/>
  <c r="M2939" i="8"/>
  <c r="O2939" i="8" a="1"/>
  <c r="O2939" i="8" s="1"/>
  <c r="L2929" i="8"/>
  <c r="I2929" i="8" a="1"/>
  <c r="I2929" i="8" s="1"/>
  <c r="K2929" i="8" s="1"/>
  <c r="O2909" i="8" a="1"/>
  <c r="O2909" i="8" s="1"/>
  <c r="M2909" i="8"/>
  <c r="M2895" i="8"/>
  <c r="O2895" i="8" a="1"/>
  <c r="O2895" i="8" s="1"/>
  <c r="M2807" i="8"/>
  <c r="O2807" i="8" a="1"/>
  <c r="O2807" i="8" s="1"/>
  <c r="O2795" i="8" a="1"/>
  <c r="O2795" i="8" s="1"/>
  <c r="M2795" i="8"/>
  <c r="O2779" i="8" a="1"/>
  <c r="O2779" i="8" s="1"/>
  <c r="M2779" i="8"/>
  <c r="M2768" i="8"/>
  <c r="L2751" i="8"/>
  <c r="I2739" i="8" a="1"/>
  <c r="I2739" i="8" s="1"/>
  <c r="K2739" i="8" s="1"/>
  <c r="L2739" i="8"/>
  <c r="I2732" i="8" a="1"/>
  <c r="I2732" i="8" s="1"/>
  <c r="K2732" i="8" s="1"/>
  <c r="L2732" i="8"/>
  <c r="L2723" i="8"/>
  <c r="I2723" i="8" a="1"/>
  <c r="I2723" i="8" s="1"/>
  <c r="K2723" i="8" s="1"/>
  <c r="O2699" i="8" a="1"/>
  <c r="O2699" i="8" s="1"/>
  <c r="M2699" i="8"/>
  <c r="O2697" i="8" a="1"/>
  <c r="O2697" i="8" s="1"/>
  <c r="I2695" i="8" a="1"/>
  <c r="I2695" i="8" s="1"/>
  <c r="K2695" i="8" s="1"/>
  <c r="L2695" i="8"/>
  <c r="L2657" i="8"/>
  <c r="I2657" i="8" a="1"/>
  <c r="I2657" i="8" s="1"/>
  <c r="K2657" i="8" s="1"/>
  <c r="M2636" i="8"/>
  <c r="O2636" i="8" a="1"/>
  <c r="O2636" i="8" s="1"/>
  <c r="M2594" i="8"/>
  <c r="O2594" i="8" a="1"/>
  <c r="O2594" i="8" s="1"/>
  <c r="M2565" i="8"/>
  <c r="O2565" i="8" a="1"/>
  <c r="O2565" i="8" s="1"/>
  <c r="L2561" i="8"/>
  <c r="I2561" i="8" a="1"/>
  <c r="I2561" i="8" s="1"/>
  <c r="K2561" i="8" s="1"/>
  <c r="M2556" i="8"/>
  <c r="O2556" i="8" a="1"/>
  <c r="O2556" i="8" s="1"/>
  <c r="O2498" i="8" a="1"/>
  <c r="O2498" i="8" s="1"/>
  <c r="M2498" i="8"/>
  <c r="M2484" i="8"/>
  <c r="O2484" i="8" a="1"/>
  <c r="O2484" i="8" s="1"/>
  <c r="M2470" i="8"/>
  <c r="O2470" i="8" a="1"/>
  <c r="O2470" i="8" s="1"/>
  <c r="I2446" i="8" a="1"/>
  <c r="I2446" i="8" s="1"/>
  <c r="K2446" i="8" s="1"/>
  <c r="L2446" i="8"/>
  <c r="I2443" i="8" a="1"/>
  <c r="I2443" i="8" s="1"/>
  <c r="K2443" i="8" s="1"/>
  <c r="L2443" i="8"/>
  <c r="M2438" i="8"/>
  <c r="O2438" i="8" a="1"/>
  <c r="O2438" i="8" s="1"/>
  <c r="I2431" i="8" a="1"/>
  <c r="I2431" i="8" s="1"/>
  <c r="K2431" i="8" s="1"/>
  <c r="L2431" i="8"/>
  <c r="L2426" i="8"/>
  <c r="I2426" i="8" a="1"/>
  <c r="I2426" i="8" s="1"/>
  <c r="K2426" i="8" s="1"/>
  <c r="M2418" i="8"/>
  <c r="O2418" i="8" a="1"/>
  <c r="O2418" i="8" s="1"/>
  <c r="M2349" i="8"/>
  <c r="O2349" i="8" a="1"/>
  <c r="O2349" i="8" s="1"/>
  <c r="M2316" i="8"/>
  <c r="O2316" i="8" a="1"/>
  <c r="O2316" i="8" s="1"/>
  <c r="I2306" i="8" a="1"/>
  <c r="I2306" i="8" s="1"/>
  <c r="K2306" i="8" s="1"/>
  <c r="L2306" i="8"/>
  <c r="L2220" i="8"/>
  <c r="I2220" i="8" a="1"/>
  <c r="I2220" i="8" s="1"/>
  <c r="K2220" i="8" s="1"/>
  <c r="M2171" i="8"/>
  <c r="O2171" i="8" a="1"/>
  <c r="O2171" i="8" s="1"/>
  <c r="L2056" i="8"/>
  <c r="I2056" i="8" a="1"/>
  <c r="I2056" i="8" s="1"/>
  <c r="K2056" i="8" s="1"/>
  <c r="I2047" i="8" a="1"/>
  <c r="I2047" i="8" s="1"/>
  <c r="K2047" i="8" s="1"/>
  <c r="L2047" i="8"/>
  <c r="O2002" i="8" a="1"/>
  <c r="O2002" i="8" s="1"/>
  <c r="M2002" i="8"/>
  <c r="O1997" i="8" a="1"/>
  <c r="O1997" i="8" s="1"/>
  <c r="M1997" i="8"/>
  <c r="M1992" i="8"/>
  <c r="O1992" i="8" a="1"/>
  <c r="O1992" i="8" s="1"/>
  <c r="O2942" i="8" a="1"/>
  <c r="O2942" i="8" s="1"/>
  <c r="M2942" i="8"/>
  <c r="O2931" i="8" a="1"/>
  <c r="O2931" i="8" s="1"/>
  <c r="M2931" i="8"/>
  <c r="O2861" i="8" a="1"/>
  <c r="O2861" i="8" s="1"/>
  <c r="M2861" i="8"/>
  <c r="O2762" i="8" a="1"/>
  <c r="O2762" i="8" s="1"/>
  <c r="M2762" i="8"/>
  <c r="I2736" i="8" a="1"/>
  <c r="I2736" i="8" s="1"/>
  <c r="K2736" i="8" s="1"/>
  <c r="L2736" i="8"/>
  <c r="L2713" i="8"/>
  <c r="M2708" i="8"/>
  <c r="O2708" i="8" a="1"/>
  <c r="O2708" i="8" s="1"/>
  <c r="L2689" i="8"/>
  <c r="I2689" i="8" a="1"/>
  <c r="I2689" i="8" s="1"/>
  <c r="K2689" i="8" s="1"/>
  <c r="I2667" i="8" a="1"/>
  <c r="I2667" i="8" s="1"/>
  <c r="K2667" i="8" s="1"/>
  <c r="L2667" i="8"/>
  <c r="L2654" i="8"/>
  <c r="I2654" i="8" a="1"/>
  <c r="I2654" i="8" s="1"/>
  <c r="K2654" i="8" s="1"/>
  <c r="M2602" i="8"/>
  <c r="O2602" i="8" a="1"/>
  <c r="O2602" i="8" s="1"/>
  <c r="O2574" i="8" a="1"/>
  <c r="O2574" i="8" s="1"/>
  <c r="M2539" i="8"/>
  <c r="O2539" i="8" a="1"/>
  <c r="O2539" i="8" s="1"/>
  <c r="I2519" i="8" a="1"/>
  <c r="I2519" i="8" s="1"/>
  <c r="K2519" i="8" s="1"/>
  <c r="L2519" i="8"/>
  <c r="I2501" i="8" a="1"/>
  <c r="I2501" i="8" s="1"/>
  <c r="K2501" i="8" s="1"/>
  <c r="L2501" i="8"/>
  <c r="I2498" i="8" a="1"/>
  <c r="I2498" i="8" s="1"/>
  <c r="K2498" i="8" s="1"/>
  <c r="L2498" i="8"/>
  <c r="I2479" i="8" a="1"/>
  <c r="I2479" i="8" s="1"/>
  <c r="K2479" i="8" s="1"/>
  <c r="L2479" i="8"/>
  <c r="O2445" i="8" a="1"/>
  <c r="O2445" i="8" s="1"/>
  <c r="O2419" i="8" a="1"/>
  <c r="O2419" i="8" s="1"/>
  <c r="L2390" i="8"/>
  <c r="I2390" i="8" a="1"/>
  <c r="I2390" i="8" s="1"/>
  <c r="K2390" i="8" s="1"/>
  <c r="I2387" i="8" a="1"/>
  <c r="I2387" i="8" s="1"/>
  <c r="K2387" i="8" s="1"/>
  <c r="L2387" i="8"/>
  <c r="I2355" i="8" a="1"/>
  <c r="I2355" i="8" s="1"/>
  <c r="K2355" i="8" s="1"/>
  <c r="L2355" i="8"/>
  <c r="L2320" i="8"/>
  <c r="I2320" i="8" a="1"/>
  <c r="I2320" i="8" s="1"/>
  <c r="K2320" i="8" s="1"/>
  <c r="L2242" i="8"/>
  <c r="I2242" i="8" a="1"/>
  <c r="I2242" i="8" s="1"/>
  <c r="K2242" i="8" s="1"/>
  <c r="I2196" i="8" a="1"/>
  <c r="I2196" i="8" s="1"/>
  <c r="K2196" i="8" s="1"/>
  <c r="L2196" i="8"/>
  <c r="L2104" i="8"/>
  <c r="I2104" i="8" a="1"/>
  <c r="I2104" i="8" s="1"/>
  <c r="K2104" i="8" s="1"/>
  <c r="M2093" i="8"/>
  <c r="M2085" i="8"/>
  <c r="O2085" i="8" a="1"/>
  <c r="O2085" i="8" s="1"/>
  <c r="I1875" i="8" a="1"/>
  <c r="I1875" i="8" s="1"/>
  <c r="K1875" i="8" s="1"/>
  <c r="L1875" i="8"/>
  <c r="L2664" i="8"/>
  <c r="I2664" i="8" a="1"/>
  <c r="I2664" i="8" s="1"/>
  <c r="K2664" i="8" s="1"/>
  <c r="L2613" i="8"/>
  <c r="I2613" i="8" a="1"/>
  <c r="I2613" i="8" s="1"/>
  <c r="K2613" i="8" s="1"/>
  <c r="L2478" i="8"/>
  <c r="I2478" i="8" a="1"/>
  <c r="I2478" i="8" s="1"/>
  <c r="K2478" i="8" s="1"/>
  <c r="I2464" i="8" a="1"/>
  <c r="I2464" i="8" s="1"/>
  <c r="K2464" i="8" s="1"/>
  <c r="L2464" i="8"/>
  <c r="M2455" i="8"/>
  <c r="O2455" i="8" a="1"/>
  <c r="O2455" i="8" s="1"/>
  <c r="M2451" i="8"/>
  <c r="O2451" i="8" a="1"/>
  <c r="O2451" i="8" s="1"/>
  <c r="M2411" i="8"/>
  <c r="O2411" i="8" a="1"/>
  <c r="O2411" i="8" s="1"/>
  <c r="I2409" i="8" a="1"/>
  <c r="I2409" i="8" s="1"/>
  <c r="K2409" i="8" s="1"/>
  <c r="L2409" i="8"/>
  <c r="O2390" i="8" a="1"/>
  <c r="O2390" i="8" s="1"/>
  <c r="M2386" i="8"/>
  <c r="O2386" i="8" a="1"/>
  <c r="O2386" i="8" s="1"/>
  <c r="O2383" i="8" a="1"/>
  <c r="O2383" i="8" s="1"/>
  <c r="M2382" i="8"/>
  <c r="O2382" i="8" a="1"/>
  <c r="O2382" i="8" s="1"/>
  <c r="O2340" i="8" a="1"/>
  <c r="O2340" i="8" s="1"/>
  <c r="M2340" i="8"/>
  <c r="I2327" i="8" a="1"/>
  <c r="I2327" i="8" s="1"/>
  <c r="K2327" i="8" s="1"/>
  <c r="L2327" i="8"/>
  <c r="M2325" i="8"/>
  <c r="O2325" i="8" a="1"/>
  <c r="O2325" i="8" s="1"/>
  <c r="M2319" i="8"/>
  <c r="O2319" i="8" a="1"/>
  <c r="O2319" i="8" s="1"/>
  <c r="L2315" i="8"/>
  <c r="I2304" i="8" a="1"/>
  <c r="I2304" i="8" s="1"/>
  <c r="K2304" i="8" s="1"/>
  <c r="L2304" i="8"/>
  <c r="M2302" i="8"/>
  <c r="O2302" i="8" a="1"/>
  <c r="O2302" i="8" s="1"/>
  <c r="L2296" i="8"/>
  <c r="I2296" i="8" a="1"/>
  <c r="I2296" i="8" s="1"/>
  <c r="K2296" i="8" s="1"/>
  <c r="L2146" i="8"/>
  <c r="I2124" i="8" a="1"/>
  <c r="I2124" i="8" s="1"/>
  <c r="K2124" i="8" s="1"/>
  <c r="L2124" i="8"/>
  <c r="L1959" i="8"/>
  <c r="I1959" i="8" a="1"/>
  <c r="I1959" i="8" s="1"/>
  <c r="K1959" i="8" s="1"/>
  <c r="M1937" i="8"/>
  <c r="O1937" i="8" a="1"/>
  <c r="O1937" i="8" s="1"/>
  <c r="I1773" i="8" a="1"/>
  <c r="I1773" i="8" s="1"/>
  <c r="K1773" i="8" s="1"/>
  <c r="L1773" i="8"/>
  <c r="M1771" i="8"/>
  <c r="O1771" i="8" a="1"/>
  <c r="O1771" i="8" s="1"/>
  <c r="L2677" i="8"/>
  <c r="L2635" i="8"/>
  <c r="I2635" i="8" a="1"/>
  <c r="I2635" i="8" s="1"/>
  <c r="K2635" i="8" s="1"/>
  <c r="L2624" i="8"/>
  <c r="I2624" i="8" a="1"/>
  <c r="I2624" i="8" s="1"/>
  <c r="K2624" i="8" s="1"/>
  <c r="L2608" i="8"/>
  <c r="L2590" i="8"/>
  <c r="M2587" i="8"/>
  <c r="O2587" i="8" a="1"/>
  <c r="O2587" i="8" s="1"/>
  <c r="M2561" i="8"/>
  <c r="O2561" i="8" a="1"/>
  <c r="O2561" i="8" s="1"/>
  <c r="M2528" i="8"/>
  <c r="O2528" i="8" a="1"/>
  <c r="O2528" i="8" s="1"/>
  <c r="I2468" i="8" a="1"/>
  <c r="I2468" i="8" s="1"/>
  <c r="K2468" i="8" s="1"/>
  <c r="L2468" i="8"/>
  <c r="O2465" i="8" a="1"/>
  <c r="O2465" i="8" s="1"/>
  <c r="M2465" i="8"/>
  <c r="M2402" i="8"/>
  <c r="O2402" i="8" a="1"/>
  <c r="O2402" i="8" s="1"/>
  <c r="O2379" i="8" a="1"/>
  <c r="O2379" i="8" s="1"/>
  <c r="I2369" i="8" a="1"/>
  <c r="I2369" i="8" s="1"/>
  <c r="K2369" i="8" s="1"/>
  <c r="L2369" i="8"/>
  <c r="I2307" i="8" a="1"/>
  <c r="I2307" i="8" s="1"/>
  <c r="K2307" i="8" s="1"/>
  <c r="I2229" i="8" a="1"/>
  <c r="I2229" i="8" s="1"/>
  <c r="K2229" i="8" s="1"/>
  <c r="L2229" i="8"/>
  <c r="I2181" i="8" a="1"/>
  <c r="I2181" i="8" s="1"/>
  <c r="K2181" i="8" s="1"/>
  <c r="I2167" i="8" a="1"/>
  <c r="I2167" i="8" s="1"/>
  <c r="K2167" i="8" s="1"/>
  <c r="L2167" i="8"/>
  <c r="O2165" i="8" a="1"/>
  <c r="O2165" i="8" s="1"/>
  <c r="M2165" i="8"/>
  <c r="O2163" i="8" a="1"/>
  <c r="O2163" i="8" s="1"/>
  <c r="M2163" i="8"/>
  <c r="O2152" i="8" a="1"/>
  <c r="O2152" i="8" s="1"/>
  <c r="M2152" i="8"/>
  <c r="O2087" i="8" a="1"/>
  <c r="O2087" i="8" s="1"/>
  <c r="M2087" i="8"/>
  <c r="I2079" i="8" a="1"/>
  <c r="I2079" i="8" s="1"/>
  <c r="K2079" i="8" s="1"/>
  <c r="L2079" i="8"/>
  <c r="L1508" i="8"/>
  <c r="I1508" i="8" a="1"/>
  <c r="I1508" i="8" s="1"/>
  <c r="K1508" i="8" s="1"/>
  <c r="M2378" i="8"/>
  <c r="O2378" i="8" a="1"/>
  <c r="O2378" i="8" s="1"/>
  <c r="M2371" i="8"/>
  <c r="O2371" i="8" a="1"/>
  <c r="O2371" i="8" s="1"/>
  <c r="M2367" i="8"/>
  <c r="O2367" i="8" a="1"/>
  <c r="O2367" i="8" s="1"/>
  <c r="M2303" i="8"/>
  <c r="O2303" i="8" a="1"/>
  <c r="O2303" i="8" s="1"/>
  <c r="L2286" i="8"/>
  <c r="I2286" i="8" a="1"/>
  <c r="I2286" i="8" s="1"/>
  <c r="K2286" i="8" s="1"/>
  <c r="O2272" i="8" a="1"/>
  <c r="O2272" i="8" s="1"/>
  <c r="M2272" i="8"/>
  <c r="L2230" i="8"/>
  <c r="I2230" i="8" a="1"/>
  <c r="I2230" i="8" s="1"/>
  <c r="K2230" i="8" s="1"/>
  <c r="L2170" i="8"/>
  <c r="I2170" i="8" a="1"/>
  <c r="I2170" i="8" s="1"/>
  <c r="K2170" i="8" s="1"/>
  <c r="L2132" i="8"/>
  <c r="I2132" i="8" a="1"/>
  <c r="I2132" i="8" s="1"/>
  <c r="K2132" i="8" s="1"/>
  <c r="I2110" i="8" a="1"/>
  <c r="I2110" i="8" s="1"/>
  <c r="K2110" i="8" s="1"/>
  <c r="L2110" i="8"/>
  <c r="O2091" i="8" a="1"/>
  <c r="O2091" i="8" s="1"/>
  <c r="M2091" i="8"/>
  <c r="L2049" i="8"/>
  <c r="I2049" i="8" a="1"/>
  <c r="I2049" i="8" s="1"/>
  <c r="K2049" i="8" s="1"/>
  <c r="L2041" i="8"/>
  <c r="I2041" i="8" a="1"/>
  <c r="I2041" i="8" s="1"/>
  <c r="K2041" i="8" s="1"/>
  <c r="M2034" i="8"/>
  <c r="O2034" i="8" a="1"/>
  <c r="O2034" i="8" s="1"/>
  <c r="O2008" i="8" a="1"/>
  <c r="O2008" i="8" s="1"/>
  <c r="M2008" i="8"/>
  <c r="M2572" i="8"/>
  <c r="O2572" i="8" a="1"/>
  <c r="O2572" i="8" s="1"/>
  <c r="M2508" i="8"/>
  <c r="M2490" i="8"/>
  <c r="M2477" i="8"/>
  <c r="O2477" i="8" a="1"/>
  <c r="O2477" i="8" s="1"/>
  <c r="M2468" i="8"/>
  <c r="M2463" i="8"/>
  <c r="O2463" i="8" a="1"/>
  <c r="O2463" i="8" s="1"/>
  <c r="L2375" i="8"/>
  <c r="I2375" i="8" a="1"/>
  <c r="I2375" i="8" s="1"/>
  <c r="K2375" i="8" s="1"/>
  <c r="O2358" i="8" a="1"/>
  <c r="O2358" i="8" s="1"/>
  <c r="O2354" i="8" a="1"/>
  <c r="O2354" i="8" s="1"/>
  <c r="M2354" i="8"/>
  <c r="I2284" i="8" a="1"/>
  <c r="I2284" i="8" s="1"/>
  <c r="K2284" i="8" s="1"/>
  <c r="L2284" i="8"/>
  <c r="I2262" i="8" a="1"/>
  <c r="I2262" i="8" s="1"/>
  <c r="K2262" i="8" s="1"/>
  <c r="L2262" i="8"/>
  <c r="O2217" i="8" a="1"/>
  <c r="O2217" i="8" s="1"/>
  <c r="M2217" i="8"/>
  <c r="L2208" i="8"/>
  <c r="I2208" i="8" a="1"/>
  <c r="I2208" i="8" s="1"/>
  <c r="K2208" i="8" s="1"/>
  <c r="M2174" i="8"/>
  <c r="O2174" i="8" a="1"/>
  <c r="O2174" i="8" s="1"/>
  <c r="M2138" i="8"/>
  <c r="O2138" i="8" a="1"/>
  <c r="O2138" i="8" s="1"/>
  <c r="M2133" i="8"/>
  <c r="O2133" i="8" a="1"/>
  <c r="O2133" i="8" s="1"/>
  <c r="M2111" i="8"/>
  <c r="O2111" i="8" a="1"/>
  <c r="O2111" i="8" s="1"/>
  <c r="L1823" i="8"/>
  <c r="I1823" i="8" a="1"/>
  <c r="I1823" i="8" s="1"/>
  <c r="K1823" i="8" s="1"/>
  <c r="L1816" i="8"/>
  <c r="I1816" i="8" a="1"/>
  <c r="I1816" i="8" s="1"/>
  <c r="K1816" i="8" s="1"/>
  <c r="I1810" i="8" a="1"/>
  <c r="I1810" i="8" s="1"/>
  <c r="K1810" i="8" s="1"/>
  <c r="L1810" i="8"/>
  <c r="L2591" i="8"/>
  <c r="I2591" i="8" a="1"/>
  <c r="I2591" i="8" s="1"/>
  <c r="K2591" i="8" s="1"/>
  <c r="I2580" i="8" a="1"/>
  <c r="I2580" i="8" s="1"/>
  <c r="K2580" i="8" s="1"/>
  <c r="M2554" i="8"/>
  <c r="O2554" i="8" a="1"/>
  <c r="O2554" i="8" s="1"/>
  <c r="I2524" i="8" a="1"/>
  <c r="I2524" i="8" s="1"/>
  <c r="K2524" i="8" s="1"/>
  <c r="M2520" i="8"/>
  <c r="I2503" i="8" a="1"/>
  <c r="I2503" i="8" s="1"/>
  <c r="K2503" i="8" s="1"/>
  <c r="L2460" i="8"/>
  <c r="I2419" i="8" a="1"/>
  <c r="I2419" i="8" s="1"/>
  <c r="K2419" i="8" s="1"/>
  <c r="L2407" i="8"/>
  <c r="M2401" i="8"/>
  <c r="O2401" i="8" a="1"/>
  <c r="O2401" i="8" s="1"/>
  <c r="M2393" i="8"/>
  <c r="O2393" i="8" a="1"/>
  <c r="O2393" i="8" s="1"/>
  <c r="L2368" i="8"/>
  <c r="I2368" i="8" a="1"/>
  <c r="I2368" i="8" s="1"/>
  <c r="K2368" i="8" s="1"/>
  <c r="I2363" i="8" a="1"/>
  <c r="I2363" i="8" s="1"/>
  <c r="K2363" i="8" s="1"/>
  <c r="L2363" i="8"/>
  <c r="I2361" i="8" a="1"/>
  <c r="I2361" i="8" s="1"/>
  <c r="K2361" i="8" s="1"/>
  <c r="L2357" i="8"/>
  <c r="I2357" i="8" a="1"/>
  <c r="I2357" i="8" s="1"/>
  <c r="K2357" i="8" s="1"/>
  <c r="M2355" i="8"/>
  <c r="I2354" i="8" a="1"/>
  <c r="I2354" i="8" s="1"/>
  <c r="K2354" i="8" s="1"/>
  <c r="L2354" i="8"/>
  <c r="I2352" i="8" a="1"/>
  <c r="I2352" i="8" s="1"/>
  <c r="K2352" i="8" s="1"/>
  <c r="L2352" i="8"/>
  <c r="I2337" i="8" a="1"/>
  <c r="I2337" i="8" s="1"/>
  <c r="K2337" i="8" s="1"/>
  <c r="L2337" i="8"/>
  <c r="O2263" i="8" a="1"/>
  <c r="O2263" i="8" s="1"/>
  <c r="M2263" i="8"/>
  <c r="O2180" i="8" a="1"/>
  <c r="O2180" i="8" s="1"/>
  <c r="M2180" i="8"/>
  <c r="O1907" i="8" a="1"/>
  <c r="O1907" i="8" s="1"/>
  <c r="L1878" i="8"/>
  <c r="I1878" i="8" a="1"/>
  <c r="I1878" i="8" s="1"/>
  <c r="K1878" i="8" s="1"/>
  <c r="M1860" i="8"/>
  <c r="O1860" i="8" a="1"/>
  <c r="O1860" i="8" s="1"/>
  <c r="M2664" i="8"/>
  <c r="O2664" i="8" a="1"/>
  <c r="O2664" i="8" s="1"/>
  <c r="L2653" i="8"/>
  <c r="I2653" i="8" a="1"/>
  <c r="I2653" i="8" s="1"/>
  <c r="K2653" i="8" s="1"/>
  <c r="O2597" i="8" a="1"/>
  <c r="O2597" i="8" s="1"/>
  <c r="M2597" i="8"/>
  <c r="L2459" i="8"/>
  <c r="I2459" i="8" a="1"/>
  <c r="I2459" i="8" s="1"/>
  <c r="K2459" i="8" s="1"/>
  <c r="L2398" i="8"/>
  <c r="O2388" i="8" a="1"/>
  <c r="O2388" i="8" s="1"/>
  <c r="M2388" i="8"/>
  <c r="O2296" i="8" a="1"/>
  <c r="O2296" i="8" s="1"/>
  <c r="M2296" i="8"/>
  <c r="L2263" i="8"/>
  <c r="I2263" i="8" a="1"/>
  <c r="I2263" i="8" s="1"/>
  <c r="K2263" i="8" s="1"/>
  <c r="L2231" i="8"/>
  <c r="I2231" i="8" a="1"/>
  <c r="I2231" i="8" s="1"/>
  <c r="K2231" i="8" s="1"/>
  <c r="I2143" i="8" a="1"/>
  <c r="I2143" i="8" s="1"/>
  <c r="K2143" i="8" s="1"/>
  <c r="L2143" i="8"/>
  <c r="O2126" i="8" a="1"/>
  <c r="O2126" i="8" s="1"/>
  <c r="M2126" i="8"/>
  <c r="O2124" i="8" a="1"/>
  <c r="O2124" i="8" s="1"/>
  <c r="M2124" i="8"/>
  <c r="I1894" i="8" a="1"/>
  <c r="I1894" i="8" s="1"/>
  <c r="K1894" i="8" s="1"/>
  <c r="L1894" i="8"/>
  <c r="L1882" i="8"/>
  <c r="I1882" i="8" a="1"/>
  <c r="I1882" i="8" s="1"/>
  <c r="K1882" i="8" s="1"/>
  <c r="I2057" i="8" a="1"/>
  <c r="I2057" i="8" s="1"/>
  <c r="K2057" i="8" s="1"/>
  <c r="L2057" i="8"/>
  <c r="L2034" i="8"/>
  <c r="I2034" i="8" a="1"/>
  <c r="I2034" i="8" s="1"/>
  <c r="K2034" i="8" s="1"/>
  <c r="M2025" i="8"/>
  <c r="O2025" i="8" a="1"/>
  <c r="O2025" i="8" s="1"/>
  <c r="M1978" i="8"/>
  <c r="O1978" i="8" a="1"/>
  <c r="O1978" i="8" s="1"/>
  <c r="M1974" i="8"/>
  <c r="O1974" i="8" a="1"/>
  <c r="O1974" i="8" s="1"/>
  <c r="O1920" i="8" a="1"/>
  <c r="O1920" i="8" s="1"/>
  <c r="M1920" i="8"/>
  <c r="M1893" i="8"/>
  <c r="O1893" i="8" a="1"/>
  <c r="O1893" i="8" s="1"/>
  <c r="M1831" i="8"/>
  <c r="O1831" i="8" a="1"/>
  <c r="O1831" i="8" s="1"/>
  <c r="I1828" i="8" a="1"/>
  <c r="I1828" i="8" s="1"/>
  <c r="K1828" i="8" s="1"/>
  <c r="L1828" i="8"/>
  <c r="L1797" i="8"/>
  <c r="I1797" i="8" a="1"/>
  <c r="I1797" i="8" s="1"/>
  <c r="K1797" i="8" s="1"/>
  <c r="I1776" i="8" a="1"/>
  <c r="I1776" i="8" s="1"/>
  <c r="K1776" i="8" s="1"/>
  <c r="L1776" i="8"/>
  <c r="M2440" i="8"/>
  <c r="O2440" i="8" a="1"/>
  <c r="O2440" i="8" s="1"/>
  <c r="I2376" i="8" a="1"/>
  <c r="I2376" i="8" s="1"/>
  <c r="K2376" i="8" s="1"/>
  <c r="L2376" i="8"/>
  <c r="L2364" i="8"/>
  <c r="I2364" i="8" a="1"/>
  <c r="I2364" i="8" s="1"/>
  <c r="K2364" i="8" s="1"/>
  <c r="M2356" i="8"/>
  <c r="O2356" i="8" a="1"/>
  <c r="O2356" i="8" s="1"/>
  <c r="M2341" i="8"/>
  <c r="O2341" i="8" a="1"/>
  <c r="O2341" i="8" s="1"/>
  <c r="L2335" i="8"/>
  <c r="I2335" i="8" a="1"/>
  <c r="I2335" i="8" s="1"/>
  <c r="K2335" i="8" s="1"/>
  <c r="M2323" i="8"/>
  <c r="O2323" i="8" a="1"/>
  <c r="O2323" i="8" s="1"/>
  <c r="L2308" i="8"/>
  <c r="I2308" i="8" a="1"/>
  <c r="I2308" i="8" s="1"/>
  <c r="K2308" i="8" s="1"/>
  <c r="M2250" i="8"/>
  <c r="M2241" i="8"/>
  <c r="I2218" i="8" a="1"/>
  <c r="I2218" i="8" s="1"/>
  <c r="K2218" i="8" s="1"/>
  <c r="L2218" i="8"/>
  <c r="L2171" i="8"/>
  <c r="I2171" i="8" a="1"/>
  <c r="I2171" i="8" s="1"/>
  <c r="K2171" i="8" s="1"/>
  <c r="L2155" i="8"/>
  <c r="I2155" i="8" a="1"/>
  <c r="I2155" i="8" s="1"/>
  <c r="K2155" i="8" s="1"/>
  <c r="L2086" i="8"/>
  <c r="L2077" i="8"/>
  <c r="I2077" i="8" a="1"/>
  <c r="I2077" i="8" s="1"/>
  <c r="K2077" i="8" s="1"/>
  <c r="O2058" i="8" a="1"/>
  <c r="O2058" i="8" s="1"/>
  <c r="M2058" i="8"/>
  <c r="I2027" i="8" a="1"/>
  <c r="I2027" i="8" s="1"/>
  <c r="K2027" i="8" s="1"/>
  <c r="L2027" i="8"/>
  <c r="L2025" i="8"/>
  <c r="I2025" i="8" a="1"/>
  <c r="I2025" i="8" s="1"/>
  <c r="K2025" i="8" s="1"/>
  <c r="M1983" i="8"/>
  <c r="O1983" i="8" a="1"/>
  <c r="O1983" i="8" s="1"/>
  <c r="O1980" i="8" a="1"/>
  <c r="O1980" i="8" s="1"/>
  <c r="M1980" i="8"/>
  <c r="L1978" i="8"/>
  <c r="I1978" i="8" a="1"/>
  <c r="I1978" i="8" s="1"/>
  <c r="K1978" i="8" s="1"/>
  <c r="I1974" i="8" a="1"/>
  <c r="I1974" i="8" s="1"/>
  <c r="K1974" i="8" s="1"/>
  <c r="L1974" i="8"/>
  <c r="L1944" i="8"/>
  <c r="I1944" i="8" a="1"/>
  <c r="I1944" i="8" s="1"/>
  <c r="K1944" i="8" s="1"/>
  <c r="M1904" i="8"/>
  <c r="O1904" i="8" a="1"/>
  <c r="O1904" i="8" s="1"/>
  <c r="M1856" i="8"/>
  <c r="O1856" i="8" a="1"/>
  <c r="O1856" i="8" s="1"/>
  <c r="M1793" i="8"/>
  <c r="O1793" i="8" a="1"/>
  <c r="O1793" i="8" s="1"/>
  <c r="M2550" i="8"/>
  <c r="O2550" i="8" a="1"/>
  <c r="O2550" i="8" s="1"/>
  <c r="M2473" i="8"/>
  <c r="O2473" i="8" a="1"/>
  <c r="O2473" i="8" s="1"/>
  <c r="L2353" i="8"/>
  <c r="I2353" i="8" a="1"/>
  <c r="I2353" i="8" s="1"/>
  <c r="K2353" i="8" s="1"/>
  <c r="M2345" i="8"/>
  <c r="O2345" i="8" a="1"/>
  <c r="O2345" i="8" s="1"/>
  <c r="M2326" i="8"/>
  <c r="O2326" i="8" a="1"/>
  <c r="O2326" i="8" s="1"/>
  <c r="L2319" i="8"/>
  <c r="I2319" i="8" a="1"/>
  <c r="I2319" i="8" s="1"/>
  <c r="K2319" i="8" s="1"/>
  <c r="I2314" i="8" a="1"/>
  <c r="I2314" i="8" s="1"/>
  <c r="K2314" i="8" s="1"/>
  <c r="O2305" i="8" a="1"/>
  <c r="O2305" i="8" s="1"/>
  <c r="M2305" i="8"/>
  <c r="L2303" i="8"/>
  <c r="I2303" i="8" a="1"/>
  <c r="I2303" i="8" s="1"/>
  <c r="K2303" i="8" s="1"/>
  <c r="L2297" i="8"/>
  <c r="I2297" i="8" a="1"/>
  <c r="I2297" i="8" s="1"/>
  <c r="K2297" i="8" s="1"/>
  <c r="L2285" i="8"/>
  <c r="I2285" i="8" a="1"/>
  <c r="I2285" i="8" s="1"/>
  <c r="K2285" i="8" s="1"/>
  <c r="M2274" i="8"/>
  <c r="L2252" i="8"/>
  <c r="I2252" i="8" a="1"/>
  <c r="I2252" i="8" s="1"/>
  <c r="K2252" i="8" s="1"/>
  <c r="I2240" i="8" a="1"/>
  <c r="I2240" i="8" s="1"/>
  <c r="K2240" i="8" s="1"/>
  <c r="L2240" i="8"/>
  <c r="L2209" i="8"/>
  <c r="I2209" i="8" a="1"/>
  <c r="I2209" i="8" s="1"/>
  <c r="K2209" i="8" s="1"/>
  <c r="L2166" i="8"/>
  <c r="I2166" i="8" a="1"/>
  <c r="I2166" i="8" s="1"/>
  <c r="K2166" i="8" s="1"/>
  <c r="O2158" i="8" a="1"/>
  <c r="O2158" i="8" s="1"/>
  <c r="M2158" i="8"/>
  <c r="O2125" i="8" a="1"/>
  <c r="O2125" i="8" s="1"/>
  <c r="M2125" i="8"/>
  <c r="O2103" i="8" a="1"/>
  <c r="O2103" i="8" s="1"/>
  <c r="M2103" i="8"/>
  <c r="O2098" i="8" a="1"/>
  <c r="O2098" i="8" s="1"/>
  <c r="M2098" i="8"/>
  <c r="L2082" i="8"/>
  <c r="I2082" i="8" a="1"/>
  <c r="I2082" i="8" s="1"/>
  <c r="K2082" i="8" s="1"/>
  <c r="O2013" i="8" a="1"/>
  <c r="O2013" i="8" s="1"/>
  <c r="M2013" i="8"/>
  <c r="L2011" i="8"/>
  <c r="I2011" i="8" a="1"/>
  <c r="I2011" i="8" s="1"/>
  <c r="K2011" i="8" s="1"/>
  <c r="L1984" i="8"/>
  <c r="L1922" i="8"/>
  <c r="I1922" i="8" a="1"/>
  <c r="I1922" i="8" s="1"/>
  <c r="K1922" i="8" s="1"/>
  <c r="L1804" i="8"/>
  <c r="I1804" i="8" a="1"/>
  <c r="I1804" i="8" s="1"/>
  <c r="K1804" i="8" s="1"/>
  <c r="M2407" i="8"/>
  <c r="O2407" i="8" a="1"/>
  <c r="O2407" i="8" s="1"/>
  <c r="L2341" i="8"/>
  <c r="I2341" i="8" a="1"/>
  <c r="I2341" i="8" s="1"/>
  <c r="K2341" i="8" s="1"/>
  <c r="O2329" i="8" a="1"/>
  <c r="O2329" i="8" s="1"/>
  <c r="M2329" i="8"/>
  <c r="I2273" i="8" a="1"/>
  <c r="I2273" i="8" s="1"/>
  <c r="K2273" i="8" s="1"/>
  <c r="L2273" i="8"/>
  <c r="L2197" i="8"/>
  <c r="I2197" i="8" a="1"/>
  <c r="I2197" i="8" s="1"/>
  <c r="K2197" i="8" s="1"/>
  <c r="L2187" i="8"/>
  <c r="I2187" i="8" a="1"/>
  <c r="I2187" i="8" s="1"/>
  <c r="K2187" i="8" s="1"/>
  <c r="L2178" i="8"/>
  <c r="I2178" i="8" a="1"/>
  <c r="I2178" i="8" s="1"/>
  <c r="K2178" i="8" s="1"/>
  <c r="I2169" i="8" a="1"/>
  <c r="I2169" i="8" s="1"/>
  <c r="K2169" i="8" s="1"/>
  <c r="M2153" i="8"/>
  <c r="O2153" i="8" a="1"/>
  <c r="O2153" i="8" s="1"/>
  <c r="M2145" i="8"/>
  <c r="O2145" i="8" a="1"/>
  <c r="O2145" i="8" s="1"/>
  <c r="I2131" i="8" a="1"/>
  <c r="I2131" i="8" s="1"/>
  <c r="K2131" i="8" s="1"/>
  <c r="L2131" i="8"/>
  <c r="M2086" i="8"/>
  <c r="O2086" i="8" a="1"/>
  <c r="O2086" i="8" s="1"/>
  <c r="I2069" i="8" a="1"/>
  <c r="I2069" i="8" s="1"/>
  <c r="K2069" i="8" s="1"/>
  <c r="L2069" i="8"/>
  <c r="M2043" i="8"/>
  <c r="O2043" i="8" a="1"/>
  <c r="O2043" i="8" s="1"/>
  <c r="L1988" i="8"/>
  <c r="I1988" i="8" a="1"/>
  <c r="I1988" i="8" s="1"/>
  <c r="K1988" i="8" s="1"/>
  <c r="L1906" i="8"/>
  <c r="I1906" i="8" a="1"/>
  <c r="I1906" i="8" s="1"/>
  <c r="K1906" i="8" s="1"/>
  <c r="L1867" i="8"/>
  <c r="I1867" i="8" a="1"/>
  <c r="I1867" i="8" s="1"/>
  <c r="K1867" i="8" s="1"/>
  <c r="M1842" i="8"/>
  <c r="O1842" i="8" a="1"/>
  <c r="O1842" i="8" s="1"/>
  <c r="O1829" i="8" a="1"/>
  <c r="O1829" i="8" s="1"/>
  <c r="M1829" i="8"/>
  <c r="L2219" i="8"/>
  <c r="I2219" i="8" a="1"/>
  <c r="I2219" i="8" s="1"/>
  <c r="K2219" i="8" s="1"/>
  <c r="O2185" i="8" a="1"/>
  <c r="O2185" i="8" s="1"/>
  <c r="M2185" i="8"/>
  <c r="M2182" i="8"/>
  <c r="O2182" i="8" a="1"/>
  <c r="O2182" i="8" s="1"/>
  <c r="I2175" i="8" a="1"/>
  <c r="I2175" i="8" s="1"/>
  <c r="K2175" i="8" s="1"/>
  <c r="L2175" i="8"/>
  <c r="I2164" i="8" a="1"/>
  <c r="I2164" i="8" s="1"/>
  <c r="K2164" i="8" s="1"/>
  <c r="L2164" i="8"/>
  <c r="I2145" i="8" a="1"/>
  <c r="I2145" i="8" s="1"/>
  <c r="K2145" i="8" s="1"/>
  <c r="L2145" i="8"/>
  <c r="L2139" i="8"/>
  <c r="I2139" i="8" a="1"/>
  <c r="I2139" i="8" s="1"/>
  <c r="K2139" i="8" s="1"/>
  <c r="I2117" i="8" a="1"/>
  <c r="I2117" i="8" s="1"/>
  <c r="K2117" i="8" s="1"/>
  <c r="L2117" i="8"/>
  <c r="M2112" i="8"/>
  <c r="O2112" i="8" a="1"/>
  <c r="O2112" i="8" s="1"/>
  <c r="I2098" i="8" a="1"/>
  <c r="I2098" i="8" s="1"/>
  <c r="K2098" i="8" s="1"/>
  <c r="L2098" i="8"/>
  <c r="M2078" i="8"/>
  <c r="O2078" i="8" a="1"/>
  <c r="O2078" i="8" s="1"/>
  <c r="I2064" i="8" a="1"/>
  <c r="I2064" i="8" s="1"/>
  <c r="K2064" i="8" s="1"/>
  <c r="L2064" i="8"/>
  <c r="M2054" i="8"/>
  <c r="O2054" i="8" a="1"/>
  <c r="O2054" i="8" s="1"/>
  <c r="M2046" i="8"/>
  <c r="O2046" i="8" a="1"/>
  <c r="O2046" i="8" s="1"/>
  <c r="L2039" i="8"/>
  <c r="I2039" i="8" a="1"/>
  <c r="I2039" i="8" s="1"/>
  <c r="K2039" i="8" s="1"/>
  <c r="M2028" i="8"/>
  <c r="O2028" i="8" a="1"/>
  <c r="O2028" i="8" s="1"/>
  <c r="I2016" i="8" a="1"/>
  <c r="I2016" i="8" s="1"/>
  <c r="K2016" i="8" s="1"/>
  <c r="L2016" i="8"/>
  <c r="I1802" i="8" a="1"/>
  <c r="I1802" i="8" s="1"/>
  <c r="K1802" i="8" s="1"/>
  <c r="L1802" i="8"/>
  <c r="O1751" i="8" a="1"/>
  <c r="O1751" i="8" s="1"/>
  <c r="M1751" i="8"/>
  <c r="M2306" i="8"/>
  <c r="O2306" i="8" a="1"/>
  <c r="O2306" i="8" s="1"/>
  <c r="L2241" i="8"/>
  <c r="I2241" i="8" a="1"/>
  <c r="I2241" i="8" s="1"/>
  <c r="K2241" i="8" s="1"/>
  <c r="I2156" i="8" a="1"/>
  <c r="I2156" i="8" s="1"/>
  <c r="K2156" i="8" s="1"/>
  <c r="L2156" i="8"/>
  <c r="M2137" i="8"/>
  <c r="O2137" i="8" a="1"/>
  <c r="O2137" i="8" s="1"/>
  <c r="O2120" i="8" a="1"/>
  <c r="O2120" i="8" s="1"/>
  <c r="M2120" i="8"/>
  <c r="M2107" i="8"/>
  <c r="O2107" i="8" a="1"/>
  <c r="O2107" i="8" s="1"/>
  <c r="M2104" i="8"/>
  <c r="O2104" i="8" a="1"/>
  <c r="O2104" i="8" s="1"/>
  <c r="O2092" i="8" a="1"/>
  <c r="O2092" i="8" s="1"/>
  <c r="M2092" i="8"/>
  <c r="I2083" i="8" a="1"/>
  <c r="I2083" i="8" s="1"/>
  <c r="K2083" i="8" s="1"/>
  <c r="L2083" i="8"/>
  <c r="O2059" i="8" a="1"/>
  <c r="O2059" i="8" s="1"/>
  <c r="M2059" i="8"/>
  <c r="O1931" i="8" a="1"/>
  <c r="O1931" i="8" s="1"/>
  <c r="M1931" i="8"/>
  <c r="I1908" i="8" a="1"/>
  <c r="I1908" i="8" s="1"/>
  <c r="K1908" i="8" s="1"/>
  <c r="L1908" i="8"/>
  <c r="M1846" i="8"/>
  <c r="O1846" i="8" a="1"/>
  <c r="O1846" i="8" s="1"/>
  <c r="L2454" i="8"/>
  <c r="L2453" i="8"/>
  <c r="L2421" i="8"/>
  <c r="L2420" i="8"/>
  <c r="I2365" i="8" a="1"/>
  <c r="I2365" i="8" s="1"/>
  <c r="K2365" i="8" s="1"/>
  <c r="L2365" i="8"/>
  <c r="L2324" i="8"/>
  <c r="I2324" i="8" a="1"/>
  <c r="I2324" i="8" s="1"/>
  <c r="K2324" i="8" s="1"/>
  <c r="M2312" i="8"/>
  <c r="O2312" i="8" a="1"/>
  <c r="O2312" i="8" s="1"/>
  <c r="M2304" i="8"/>
  <c r="O2304" i="8" a="1"/>
  <c r="O2304" i="8" s="1"/>
  <c r="I2295" i="8" a="1"/>
  <c r="I2295" i="8" s="1"/>
  <c r="K2295" i="8" s="1"/>
  <c r="L2295" i="8"/>
  <c r="L2274" i="8"/>
  <c r="I2274" i="8" a="1"/>
  <c r="I2274" i="8" s="1"/>
  <c r="K2274" i="8" s="1"/>
  <c r="I2207" i="8" a="1"/>
  <c r="I2207" i="8" s="1"/>
  <c r="K2207" i="8" s="1"/>
  <c r="L2207" i="8"/>
  <c r="M2173" i="8"/>
  <c r="O2173" i="8" a="1"/>
  <c r="O2173" i="8" s="1"/>
  <c r="M2170" i="8"/>
  <c r="O2170" i="8" a="1"/>
  <c r="O2170" i="8" s="1"/>
  <c r="M2140" i="8"/>
  <c r="O2140" i="8" a="1"/>
  <c r="O2140" i="8" s="1"/>
  <c r="I2054" i="8" a="1"/>
  <c r="I2054" i="8" s="1"/>
  <c r="K2054" i="8" s="1"/>
  <c r="L2054" i="8"/>
  <c r="M2052" i="8"/>
  <c r="O2052" i="8" a="1"/>
  <c r="O2052" i="8" s="1"/>
  <c r="M1878" i="8"/>
  <c r="O1878" i="8" a="1"/>
  <c r="O1878" i="8" s="1"/>
  <c r="I1846" i="8" a="1"/>
  <c r="I1846" i="8" s="1"/>
  <c r="K1846" i="8" s="1"/>
  <c r="L1846" i="8"/>
  <c r="I1809" i="8" a="1"/>
  <c r="I1809" i="8" s="1"/>
  <c r="K1809" i="8" s="1"/>
  <c r="L1809" i="8"/>
  <c r="M2142" i="8"/>
  <c r="L2137" i="8"/>
  <c r="I2137" i="8" a="1"/>
  <c r="I2137" i="8" s="1"/>
  <c r="K2137" i="8" s="1"/>
  <c r="O2129" i="8" a="1"/>
  <c r="O2129" i="8" s="1"/>
  <c r="L2127" i="8"/>
  <c r="L2101" i="8"/>
  <c r="M2081" i="8"/>
  <c r="L2080" i="8"/>
  <c r="I2028" i="8" a="1"/>
  <c r="I2028" i="8" s="1"/>
  <c r="K2028" i="8" s="1"/>
  <c r="L2028" i="8"/>
  <c r="M2017" i="8"/>
  <c r="O2017" i="8" a="1"/>
  <c r="O2017" i="8" s="1"/>
  <c r="O2015" i="8" a="1"/>
  <c r="O2015" i="8" s="1"/>
  <c r="L2000" i="8"/>
  <c r="I2000" i="8" a="1"/>
  <c r="I2000" i="8" s="1"/>
  <c r="K2000" i="8" s="1"/>
  <c r="L1992" i="8"/>
  <c r="I1992" i="8" a="1"/>
  <c r="I1992" i="8" s="1"/>
  <c r="K1992" i="8" s="1"/>
  <c r="O1987" i="8" a="1"/>
  <c r="O1987" i="8" s="1"/>
  <c r="M1987" i="8"/>
  <c r="M1957" i="8"/>
  <c r="O1957" i="8" a="1"/>
  <c r="O1957" i="8" s="1"/>
  <c r="L1948" i="8"/>
  <c r="I1948" i="8" a="1"/>
  <c r="I1948" i="8" s="1"/>
  <c r="K1948" i="8" s="1"/>
  <c r="I1934" i="8" a="1"/>
  <c r="I1934" i="8" s="1"/>
  <c r="K1934" i="8" s="1"/>
  <c r="L1934" i="8"/>
  <c r="M1916" i="8"/>
  <c r="O1916" i="8" a="1"/>
  <c r="O1916" i="8" s="1"/>
  <c r="L1904" i="8"/>
  <c r="I1904" i="8" a="1"/>
  <c r="I1904" i="8" s="1"/>
  <c r="K1904" i="8" s="1"/>
  <c r="O1883" i="8" a="1"/>
  <c r="O1883" i="8" s="1"/>
  <c r="O1882" i="8" a="1"/>
  <c r="O1882" i="8" s="1"/>
  <c r="M1882" i="8"/>
  <c r="L1870" i="8"/>
  <c r="I1869" i="8" a="1"/>
  <c r="I1869" i="8" s="1"/>
  <c r="K1869" i="8" s="1"/>
  <c r="L1869" i="8"/>
  <c r="M1867" i="8"/>
  <c r="O1867" i="8" a="1"/>
  <c r="O1867" i="8" s="1"/>
  <c r="L1798" i="8"/>
  <c r="M1787" i="8"/>
  <c r="O1787" i="8" a="1"/>
  <c r="O1787" i="8" s="1"/>
  <c r="O1735" i="8" a="1"/>
  <c r="O1735" i="8" s="1"/>
  <c r="M1735" i="8"/>
  <c r="L1681" i="8"/>
  <c r="I1681" i="8" a="1"/>
  <c r="I1681" i="8" s="1"/>
  <c r="K1681" i="8" s="1"/>
  <c r="L1926" i="8"/>
  <c r="I1926" i="8" a="1"/>
  <c r="I1926" i="8" s="1"/>
  <c r="K1926" i="8" s="1"/>
  <c r="O1919" i="8" a="1"/>
  <c r="O1919" i="8" s="1"/>
  <c r="M1919" i="8"/>
  <c r="I1916" i="8" a="1"/>
  <c r="I1916" i="8" s="1"/>
  <c r="K1916" i="8" s="1"/>
  <c r="L1916" i="8"/>
  <c r="M1896" i="8"/>
  <c r="O1896" i="8" a="1"/>
  <c r="O1896" i="8" s="1"/>
  <c r="L1893" i="8"/>
  <c r="I1893" i="8" a="1"/>
  <c r="I1893" i="8" s="1"/>
  <c r="K1893" i="8" s="1"/>
  <c r="I1853" i="8" a="1"/>
  <c r="I1853" i="8" s="1"/>
  <c r="K1853" i="8" s="1"/>
  <c r="L1853" i="8"/>
  <c r="M1834" i="8"/>
  <c r="O1834" i="8" a="1"/>
  <c r="O1834" i="8" s="1"/>
  <c r="I1761" i="8" a="1"/>
  <c r="I1761" i="8" s="1"/>
  <c r="K1761" i="8" s="1"/>
  <c r="L1761" i="8"/>
  <c r="L1743" i="8"/>
  <c r="I1743" i="8" a="1"/>
  <c r="I1743" i="8" s="1"/>
  <c r="K1743" i="8" s="1"/>
  <c r="I1706" i="8" a="1"/>
  <c r="I1706" i="8" s="1"/>
  <c r="K1706" i="8" s="1"/>
  <c r="L1706" i="8"/>
  <c r="L1703" i="8"/>
  <c r="I1703" i="8" a="1"/>
  <c r="I1703" i="8" s="1"/>
  <c r="K1703" i="8" s="1"/>
  <c r="I1697" i="8" a="1"/>
  <c r="I1697" i="8" s="1"/>
  <c r="K1697" i="8" s="1"/>
  <c r="L1697" i="8"/>
  <c r="L2186" i="8"/>
  <c r="O2176" i="8" a="1"/>
  <c r="O2176" i="8" s="1"/>
  <c r="M2176" i="8"/>
  <c r="L2149" i="8"/>
  <c r="L2123" i="8"/>
  <c r="L2102" i="8"/>
  <c r="O2055" i="8" a="1"/>
  <c r="O2055" i="8" s="1"/>
  <c r="M2055" i="8"/>
  <c r="O2048" i="8" a="1"/>
  <c r="O2048" i="8" s="1"/>
  <c r="M2048" i="8"/>
  <c r="M2026" i="8"/>
  <c r="O2026" i="8" a="1"/>
  <c r="O2026" i="8" s="1"/>
  <c r="L2014" i="8"/>
  <c r="I2014" i="8" a="1"/>
  <c r="I2014" i="8" s="1"/>
  <c r="K2014" i="8" s="1"/>
  <c r="M1966" i="8"/>
  <c r="O1966" i="8" a="1"/>
  <c r="O1966" i="8" s="1"/>
  <c r="M1951" i="8"/>
  <c r="O1951" i="8" a="1"/>
  <c r="O1951" i="8" s="1"/>
  <c r="O1941" i="8" a="1"/>
  <c r="O1941" i="8" s="1"/>
  <c r="M1941" i="8"/>
  <c r="I1919" i="8" a="1"/>
  <c r="I1919" i="8" s="1"/>
  <c r="K1919" i="8" s="1"/>
  <c r="L1919" i="8"/>
  <c r="O1912" i="8" a="1"/>
  <c r="O1912" i="8" s="1"/>
  <c r="M1912" i="8"/>
  <c r="I1903" i="8" a="1"/>
  <c r="I1903" i="8" s="1"/>
  <c r="K1903" i="8" s="1"/>
  <c r="O1861" i="8" a="1"/>
  <c r="O1861" i="8" s="1"/>
  <c r="M1861" i="8"/>
  <c r="L1856" i="8"/>
  <c r="I1856" i="8" a="1"/>
  <c r="I1856" i="8" s="1"/>
  <c r="K1856" i="8" s="1"/>
  <c r="I1850" i="8" a="1"/>
  <c r="I1850" i="8" s="1"/>
  <c r="K1850" i="8" s="1"/>
  <c r="L1850" i="8"/>
  <c r="L1790" i="8"/>
  <c r="I1790" i="8" a="1"/>
  <c r="I1790" i="8" s="1"/>
  <c r="K1790" i="8" s="1"/>
  <c r="O1778" i="8" a="1"/>
  <c r="O1778" i="8" s="1"/>
  <c r="M1778" i="8"/>
  <c r="M1738" i="8"/>
  <c r="O1738" i="8" a="1"/>
  <c r="O1738" i="8" s="1"/>
  <c r="L1720" i="8"/>
  <c r="I1720" i="8" a="1"/>
  <c r="I1720" i="8" s="1"/>
  <c r="K1720" i="8" s="1"/>
  <c r="O2154" i="8" a="1"/>
  <c r="O2154" i="8" s="1"/>
  <c r="M2154" i="8"/>
  <c r="L2126" i="8"/>
  <c r="I2126" i="8" a="1"/>
  <c r="I2126" i="8" s="1"/>
  <c r="K2126" i="8" s="1"/>
  <c r="M2076" i="8"/>
  <c r="O2076" i="8" a="1"/>
  <c r="O2076" i="8" s="1"/>
  <c r="M2067" i="8"/>
  <c r="O2067" i="8" a="1"/>
  <c r="O2067" i="8" s="1"/>
  <c r="I2018" i="8" a="1"/>
  <c r="I2018" i="8" s="1"/>
  <c r="K2018" i="8" s="1"/>
  <c r="L2018" i="8"/>
  <c r="I2001" i="8" a="1"/>
  <c r="I2001" i="8" s="1"/>
  <c r="K2001" i="8" s="1"/>
  <c r="L2001" i="8"/>
  <c r="O1969" i="8" a="1"/>
  <c r="O1969" i="8" s="1"/>
  <c r="M1969" i="8"/>
  <c r="I1953" i="8" a="1"/>
  <c r="I1953" i="8" s="1"/>
  <c r="K1953" i="8" s="1"/>
  <c r="L1953" i="8"/>
  <c r="L1951" i="8"/>
  <c r="I1951" i="8" a="1"/>
  <c r="I1951" i="8" s="1"/>
  <c r="K1951" i="8" s="1"/>
  <c r="I1941" i="8" a="1"/>
  <c r="I1941" i="8" s="1"/>
  <c r="K1941" i="8" s="1"/>
  <c r="L1941" i="8"/>
  <c r="I1927" i="8" a="1"/>
  <c r="I1927" i="8" s="1"/>
  <c r="K1927" i="8" s="1"/>
  <c r="L1927" i="8"/>
  <c r="O1886" i="8" a="1"/>
  <c r="O1886" i="8" s="1"/>
  <c r="M1886" i="8"/>
  <c r="M1881" i="8"/>
  <c r="O1881" i="8" a="1"/>
  <c r="O1881" i="8" s="1"/>
  <c r="O1866" i="8" a="1"/>
  <c r="O1866" i="8" s="1"/>
  <c r="M1866" i="8"/>
  <c r="O1851" i="8" a="1"/>
  <c r="O1851" i="8" s="1"/>
  <c r="M1851" i="8"/>
  <c r="M1845" i="8"/>
  <c r="O1845" i="8" a="1"/>
  <c r="O1845" i="8" s="1"/>
  <c r="O1822" i="8" a="1"/>
  <c r="O1822" i="8" s="1"/>
  <c r="M1822" i="8"/>
  <c r="M1819" i="8"/>
  <c r="O1819" i="8" a="1"/>
  <c r="O1819" i="8" s="1"/>
  <c r="I1748" i="8" a="1"/>
  <c r="I1748" i="8" s="1"/>
  <c r="K1748" i="8" s="1"/>
  <c r="L1748" i="8"/>
  <c r="L1568" i="8"/>
  <c r="I1568" i="8" a="1"/>
  <c r="I1568" i="8" s="1"/>
  <c r="K1568" i="8" s="1"/>
  <c r="O2389" i="8" a="1"/>
  <c r="O2389" i="8" s="1"/>
  <c r="I2185" i="8" a="1"/>
  <c r="I2185" i="8" s="1"/>
  <c r="K2185" i="8" s="1"/>
  <c r="L2185" i="8"/>
  <c r="M2162" i="8"/>
  <c r="O2162" i="8" a="1"/>
  <c r="O2162" i="8" s="1"/>
  <c r="L2093" i="8"/>
  <c r="I2093" i="8" a="1"/>
  <c r="I2093" i="8" s="1"/>
  <c r="K2093" i="8" s="1"/>
  <c r="L2067" i="8"/>
  <c r="I2067" i="8" a="1"/>
  <c r="I2067" i="8" s="1"/>
  <c r="K2067" i="8" s="1"/>
  <c r="M2053" i="8"/>
  <c r="O2053" i="8" a="1"/>
  <c r="O2053" i="8" s="1"/>
  <c r="O2033" i="8" a="1"/>
  <c r="O2033" i="8" s="1"/>
  <c r="M2033" i="8"/>
  <c r="I2029" i="8" a="1"/>
  <c r="I2029" i="8" s="1"/>
  <c r="K2029" i="8" s="1"/>
  <c r="L2029" i="8"/>
  <c r="I2026" i="8" a="1"/>
  <c r="I2026" i="8" s="1"/>
  <c r="K2026" i="8" s="1"/>
  <c r="L2026" i="8"/>
  <c r="I2007" i="8" a="1"/>
  <c r="I2007" i="8" s="1"/>
  <c r="K2007" i="8" s="1"/>
  <c r="L2007" i="8"/>
  <c r="I1996" i="8" a="1"/>
  <c r="I1996" i="8" s="1"/>
  <c r="K1996" i="8" s="1"/>
  <c r="L1996" i="8"/>
  <c r="O1975" i="8" a="1"/>
  <c r="O1975" i="8" s="1"/>
  <c r="M1975" i="8"/>
  <c r="O1943" i="8" a="1"/>
  <c r="O1943" i="8" s="1"/>
  <c r="M1943" i="8"/>
  <c r="O1939" i="8" a="1"/>
  <c r="O1939" i="8" s="1"/>
  <c r="M1939" i="8"/>
  <c r="I1930" i="8" a="1"/>
  <c r="I1930" i="8" s="1"/>
  <c r="K1930" i="8" s="1"/>
  <c r="L1930" i="8"/>
  <c r="I1891" i="8" a="1"/>
  <c r="I1891" i="8" s="1"/>
  <c r="K1891" i="8" s="1"/>
  <c r="L1891" i="8"/>
  <c r="I1879" i="8" a="1"/>
  <c r="I1879" i="8" s="1"/>
  <c r="K1879" i="8" s="1"/>
  <c r="L1879" i="8"/>
  <c r="I1843" i="8" a="1"/>
  <c r="I1843" i="8" s="1"/>
  <c r="K1843" i="8" s="1"/>
  <c r="L1843" i="8"/>
  <c r="L1838" i="8"/>
  <c r="I1838" i="8" a="1"/>
  <c r="I1838" i="8" s="1"/>
  <c r="K1838" i="8" s="1"/>
  <c r="I1803" i="8" a="1"/>
  <c r="I1803" i="8" s="1"/>
  <c r="K1803" i="8" s="1"/>
  <c r="L1803" i="8"/>
  <c r="M1801" i="8"/>
  <c r="O1801" i="8" a="1"/>
  <c r="O1801" i="8" s="1"/>
  <c r="I1784" i="8" a="1"/>
  <c r="I1784" i="8" s="1"/>
  <c r="K1784" i="8" s="1"/>
  <c r="L1784" i="8"/>
  <c r="L1746" i="8"/>
  <c r="I1746" i="8" a="1"/>
  <c r="I1746" i="8" s="1"/>
  <c r="K1746" i="8" s="1"/>
  <c r="M1744" i="8"/>
  <c r="O1744" i="8" a="1"/>
  <c r="O1744" i="8" s="1"/>
  <c r="O2396" i="8" a="1"/>
  <c r="O2396" i="8" s="1"/>
  <c r="O2385" i="8" a="1"/>
  <c r="O2385" i="8" s="1"/>
  <c r="O2374" i="8" a="1"/>
  <c r="O2374" i="8" s="1"/>
  <c r="O2363" i="8" a="1"/>
  <c r="O2363" i="8" s="1"/>
  <c r="O2352" i="8" a="1"/>
  <c r="O2352" i="8" s="1"/>
  <c r="O2301" i="8" a="1"/>
  <c r="O2301" i="8" s="1"/>
  <c r="L2157" i="8"/>
  <c r="L2065" i="8"/>
  <c r="M1993" i="8"/>
  <c r="O1993" i="8" a="1"/>
  <c r="O1993" i="8" s="1"/>
  <c r="M1988" i="8"/>
  <c r="O1988" i="8" a="1"/>
  <c r="O1988" i="8" s="1"/>
  <c r="L1977" i="8"/>
  <c r="I1977" i="8" a="1"/>
  <c r="I1977" i="8" s="1"/>
  <c r="K1977" i="8" s="1"/>
  <c r="O1964" i="8" a="1"/>
  <c r="O1964" i="8" s="1"/>
  <c r="M1964" i="8"/>
  <c r="M1956" i="8"/>
  <c r="O1956" i="8" a="1"/>
  <c r="O1956" i="8" s="1"/>
  <c r="M1933" i="8"/>
  <c r="O1933" i="8" a="1"/>
  <c r="O1933" i="8" s="1"/>
  <c r="O1913" i="8" a="1"/>
  <c r="O1913" i="8" s="1"/>
  <c r="M1913" i="8"/>
  <c r="I1881" i="8" a="1"/>
  <c r="I1881" i="8" s="1"/>
  <c r="K1881" i="8" s="1"/>
  <c r="L1881" i="8"/>
  <c r="L1866" i="8"/>
  <c r="I1866" i="8" a="1"/>
  <c r="I1866" i="8" s="1"/>
  <c r="K1866" i="8" s="1"/>
  <c r="L1859" i="8"/>
  <c r="I1859" i="8" a="1"/>
  <c r="I1859" i="8" s="1"/>
  <c r="K1859" i="8" s="1"/>
  <c r="L1819" i="8"/>
  <c r="I1819" i="8" a="1"/>
  <c r="I1819" i="8" s="1"/>
  <c r="K1819" i="8" s="1"/>
  <c r="I1814" i="8" a="1"/>
  <c r="I1814" i="8" s="1"/>
  <c r="K1814" i="8" s="1"/>
  <c r="L1814" i="8"/>
  <c r="L1795" i="8"/>
  <c r="M1779" i="8"/>
  <c r="O1779" i="8" a="1"/>
  <c r="O1779" i="8" s="1"/>
  <c r="O1762" i="8" a="1"/>
  <c r="O1762" i="8" s="1"/>
  <c r="M1762" i="8"/>
  <c r="M1745" i="8"/>
  <c r="L1671" i="8"/>
  <c r="I1671" i="8" a="1"/>
  <c r="I1671" i="8" s="1"/>
  <c r="K1671" i="8" s="1"/>
  <c r="M2151" i="8"/>
  <c r="O2151" i="8" a="1"/>
  <c r="O2151" i="8" s="1"/>
  <c r="L2148" i="8"/>
  <c r="I2148" i="8" a="1"/>
  <c r="I2148" i="8" s="1"/>
  <c r="K2148" i="8" s="1"/>
  <c r="L2138" i="8"/>
  <c r="L2112" i="8"/>
  <c r="L2091" i="8"/>
  <c r="O2074" i="8" a="1"/>
  <c r="O2074" i="8" s="1"/>
  <c r="L2071" i="8"/>
  <c r="I2071" i="8" a="1"/>
  <c r="I2071" i="8" s="1"/>
  <c r="K2071" i="8" s="1"/>
  <c r="I2053" i="8" a="1"/>
  <c r="I2053" i="8" s="1"/>
  <c r="K2053" i="8" s="1"/>
  <c r="L2053" i="8"/>
  <c r="M2045" i="8"/>
  <c r="O2045" i="8" a="1"/>
  <c r="O2045" i="8" s="1"/>
  <c r="L2021" i="8"/>
  <c r="I2021" i="8" a="1"/>
  <c r="I2021" i="8" s="1"/>
  <c r="K2021" i="8" s="1"/>
  <c r="L2010" i="8"/>
  <c r="I2010" i="8" a="1"/>
  <c r="I2010" i="8" s="1"/>
  <c r="K2010" i="8" s="1"/>
  <c r="L1920" i="8"/>
  <c r="M1918" i="8"/>
  <c r="O1918" i="8" a="1"/>
  <c r="O1918" i="8" s="1"/>
  <c r="L1915" i="8"/>
  <c r="I1915" i="8" a="1"/>
  <c r="I1915" i="8" s="1"/>
  <c r="K1915" i="8" s="1"/>
  <c r="I1905" i="8" a="1"/>
  <c r="I1905" i="8" s="1"/>
  <c r="K1905" i="8" s="1"/>
  <c r="L1905" i="8"/>
  <c r="L1900" i="8"/>
  <c r="I1900" i="8" a="1"/>
  <c r="I1900" i="8" s="1"/>
  <c r="K1900" i="8" s="1"/>
  <c r="O1894" i="8" a="1"/>
  <c r="O1894" i="8" s="1"/>
  <c r="M1894" i="8"/>
  <c r="L1840" i="8"/>
  <c r="L1831" i="8"/>
  <c r="O1805" i="8" a="1"/>
  <c r="O1805" i="8" s="1"/>
  <c r="L1801" i="8"/>
  <c r="I1801" i="8" a="1"/>
  <c r="I1801" i="8" s="1"/>
  <c r="K1801" i="8" s="1"/>
  <c r="O1799" i="8" a="1"/>
  <c r="O1799" i="8" s="1"/>
  <c r="M1799" i="8"/>
  <c r="M1797" i="8"/>
  <c r="O1797" i="8" a="1"/>
  <c r="O1797" i="8" s="1"/>
  <c r="M1786" i="8"/>
  <c r="O1786" i="8" a="1"/>
  <c r="O1786" i="8" s="1"/>
  <c r="O1768" i="8" a="1"/>
  <c r="O1768" i="8" s="1"/>
  <c r="M1768" i="8"/>
  <c r="M1742" i="8"/>
  <c r="O1742" i="8" a="1"/>
  <c r="O1742" i="8" s="1"/>
  <c r="O1707" i="8" a="1"/>
  <c r="O1707" i="8" s="1"/>
  <c r="M1707" i="8"/>
  <c r="L1705" i="8"/>
  <c r="I1705" i="8" a="1"/>
  <c r="I1705" i="8" s="1"/>
  <c r="K1705" i="8" s="1"/>
  <c r="L1702" i="8"/>
  <c r="I1702" i="8" a="1"/>
  <c r="I1702" i="8" s="1"/>
  <c r="K1702" i="8" s="1"/>
  <c r="O1700" i="8" a="1"/>
  <c r="O1700" i="8" s="1"/>
  <c r="M1700" i="8"/>
  <c r="L2182" i="8"/>
  <c r="L2115" i="8"/>
  <c r="I2115" i="8" a="1"/>
  <c r="I2115" i="8" s="1"/>
  <c r="K2115" i="8" s="1"/>
  <c r="O2019" i="8" a="1"/>
  <c r="O2019" i="8" s="1"/>
  <c r="M2019" i="8"/>
  <c r="M2011" i="8"/>
  <c r="O2011" i="8" a="1"/>
  <c r="O2011" i="8" s="1"/>
  <c r="M2005" i="8"/>
  <c r="O2005" i="8" a="1"/>
  <c r="O2005" i="8" s="1"/>
  <c r="M1989" i="8"/>
  <c r="I1982" i="8" a="1"/>
  <c r="I1982" i="8" s="1"/>
  <c r="K1982" i="8" s="1"/>
  <c r="L1982" i="8"/>
  <c r="M1970" i="8"/>
  <c r="O1970" i="8" a="1"/>
  <c r="O1970" i="8" s="1"/>
  <c r="M1965" i="8"/>
  <c r="O1954" i="8" a="1"/>
  <c r="O1954" i="8" s="1"/>
  <c r="M1954" i="8"/>
  <c r="M1944" i="8"/>
  <c r="O1944" i="8" a="1"/>
  <c r="O1944" i="8" s="1"/>
  <c r="L1902" i="8"/>
  <c r="L1889" i="8"/>
  <c r="I1889" i="8" a="1"/>
  <c r="I1889" i="8" s="1"/>
  <c r="K1889" i="8" s="1"/>
  <c r="O1871" i="8" a="1"/>
  <c r="O1871" i="8" s="1"/>
  <c r="M1871" i="8"/>
  <c r="O1833" i="8" a="1"/>
  <c r="O1833" i="8" s="1"/>
  <c r="M1833" i="8"/>
  <c r="M1821" i="8"/>
  <c r="M1815" i="8"/>
  <c r="O1815" i="8" a="1"/>
  <c r="O1815" i="8" s="1"/>
  <c r="L1812" i="8"/>
  <c r="I1812" i="8" a="1"/>
  <c r="I1812" i="8" s="1"/>
  <c r="K1812" i="8" s="1"/>
  <c r="L1770" i="8"/>
  <c r="I1770" i="8" a="1"/>
  <c r="I1770" i="8" s="1"/>
  <c r="K1770" i="8" s="1"/>
  <c r="I1766" i="8" a="1"/>
  <c r="I1766" i="8" s="1"/>
  <c r="K1766" i="8" s="1"/>
  <c r="L1766" i="8"/>
  <c r="M1747" i="8"/>
  <c r="O1747" i="8" a="1"/>
  <c r="O1747" i="8" s="1"/>
  <c r="L1736" i="8"/>
  <c r="I1736" i="8" a="1"/>
  <c r="I1736" i="8" s="1"/>
  <c r="K1736" i="8" s="1"/>
  <c r="O2143" i="8" a="1"/>
  <c r="O2143" i="8" s="1"/>
  <c r="M2143" i="8"/>
  <c r="O2132" i="8" a="1"/>
  <c r="O2132" i="8" s="1"/>
  <c r="M2132" i="8"/>
  <c r="O2121" i="8" a="1"/>
  <c r="O2121" i="8" s="1"/>
  <c r="M2121" i="8"/>
  <c r="O2110" i="8" a="1"/>
  <c r="O2110" i="8" s="1"/>
  <c r="M2110" i="8"/>
  <c r="O2099" i="8" a="1"/>
  <c r="O2099" i="8" s="1"/>
  <c r="M2099" i="8"/>
  <c r="O2088" i="8" a="1"/>
  <c r="O2088" i="8" s="1"/>
  <c r="M2088" i="8"/>
  <c r="O2077" i="8" a="1"/>
  <c r="O2077" i="8" s="1"/>
  <c r="M2077" i="8"/>
  <c r="O2044" i="8" a="1"/>
  <c r="O2044" i="8" s="1"/>
  <c r="M2044" i="8"/>
  <c r="I2008" i="8" a="1"/>
  <c r="I2008" i="8" s="1"/>
  <c r="K2008" i="8" s="1"/>
  <c r="L2008" i="8"/>
  <c r="L2003" i="8"/>
  <c r="I2003" i="8" a="1"/>
  <c r="I2003" i="8" s="1"/>
  <c r="K2003" i="8" s="1"/>
  <c r="I1995" i="8" a="1"/>
  <c r="I1995" i="8" s="1"/>
  <c r="K1995" i="8" s="1"/>
  <c r="I1985" i="8" a="1"/>
  <c r="I1985" i="8" s="1"/>
  <c r="K1985" i="8" s="1"/>
  <c r="L1985" i="8"/>
  <c r="O1942" i="8" a="1"/>
  <c r="O1942" i="8" s="1"/>
  <c r="M1942" i="8"/>
  <c r="M1929" i="8"/>
  <c r="O1929" i="8" a="1"/>
  <c r="O1929" i="8" s="1"/>
  <c r="M1925" i="8"/>
  <c r="O1925" i="8" a="1"/>
  <c r="O1925" i="8" s="1"/>
  <c r="O1915" i="8" a="1"/>
  <c r="O1915" i="8" s="1"/>
  <c r="M1911" i="8"/>
  <c r="O1911" i="8" a="1"/>
  <c r="O1911" i="8" s="1"/>
  <c r="L1907" i="8"/>
  <c r="I1907" i="8" a="1"/>
  <c r="I1907" i="8" s="1"/>
  <c r="K1907" i="8" s="1"/>
  <c r="M1892" i="8"/>
  <c r="O1892" i="8" a="1"/>
  <c r="O1892" i="8" s="1"/>
  <c r="I1861" i="8" a="1"/>
  <c r="I1861" i="8" s="1"/>
  <c r="K1861" i="8" s="1"/>
  <c r="L1861" i="8"/>
  <c r="I1818" i="8" a="1"/>
  <c r="I1818" i="8" s="1"/>
  <c r="K1818" i="8" s="1"/>
  <c r="L1747" i="8"/>
  <c r="I1747" i="8" a="1"/>
  <c r="I1747" i="8" s="1"/>
  <c r="K1747" i="8" s="1"/>
  <c r="I1744" i="8" a="1"/>
  <c r="I1744" i="8" s="1"/>
  <c r="K1744" i="8" s="1"/>
  <c r="L1744" i="8"/>
  <c r="I1739" i="8" a="1"/>
  <c r="I1739" i="8" s="1"/>
  <c r="K1739" i="8" s="1"/>
  <c r="L1739" i="8"/>
  <c r="O1734" i="8" a="1"/>
  <c r="O1734" i="8" s="1"/>
  <c r="M1734" i="8"/>
  <c r="I1699" i="8" a="1"/>
  <c r="I1699" i="8" s="1"/>
  <c r="K1699" i="8" s="1"/>
  <c r="L1699" i="8"/>
  <c r="L1672" i="8"/>
  <c r="I1672" i="8" a="1"/>
  <c r="I1672" i="8" s="1"/>
  <c r="K1672" i="8" s="1"/>
  <c r="L1954" i="8"/>
  <c r="I1954" i="8" a="1"/>
  <c r="I1954" i="8" s="1"/>
  <c r="K1954" i="8" s="1"/>
  <c r="M1940" i="8"/>
  <c r="O1940" i="8" a="1"/>
  <c r="O1940" i="8" s="1"/>
  <c r="M1936" i="8"/>
  <c r="O1936" i="8" a="1"/>
  <c r="O1936" i="8" s="1"/>
  <c r="L1911" i="8"/>
  <c r="I1911" i="8" a="1"/>
  <c r="I1911" i="8" s="1"/>
  <c r="K1911" i="8" s="1"/>
  <c r="I1880" i="8" a="1"/>
  <c r="I1880" i="8" s="1"/>
  <c r="K1880" i="8" s="1"/>
  <c r="L1880" i="8"/>
  <c r="O1844" i="8" a="1"/>
  <c r="O1844" i="8" s="1"/>
  <c r="M1844" i="8"/>
  <c r="L1827" i="8"/>
  <c r="I1827" i="8" a="1"/>
  <c r="I1827" i="8" s="1"/>
  <c r="K1827" i="8" s="1"/>
  <c r="O1818" i="8" a="1"/>
  <c r="O1818" i="8" s="1"/>
  <c r="M1818" i="8"/>
  <c r="L1813" i="8"/>
  <c r="I1813" i="8" a="1"/>
  <c r="I1813" i="8" s="1"/>
  <c r="K1813" i="8" s="1"/>
  <c r="M1788" i="8"/>
  <c r="O1788" i="8" a="1"/>
  <c r="O1788" i="8" s="1"/>
  <c r="I1783" i="8" a="1"/>
  <c r="I1783" i="8" s="1"/>
  <c r="K1783" i="8" s="1"/>
  <c r="L1783" i="8"/>
  <c r="L1775" i="8"/>
  <c r="I1775" i="8" a="1"/>
  <c r="I1775" i="8" s="1"/>
  <c r="K1775" i="8" s="1"/>
  <c r="L1772" i="8"/>
  <c r="I1772" i="8" a="1"/>
  <c r="I1772" i="8" s="1"/>
  <c r="K1772" i="8" s="1"/>
  <c r="L1769" i="8"/>
  <c r="I1769" i="8" a="1"/>
  <c r="I1769" i="8" s="1"/>
  <c r="K1769" i="8" s="1"/>
  <c r="L1724" i="8"/>
  <c r="I1724" i="8" a="1"/>
  <c r="I1724" i="8" s="1"/>
  <c r="K1724" i="8" s="1"/>
  <c r="M1533" i="8"/>
  <c r="O1533" i="8" a="1"/>
  <c r="O1533" i="8" s="1"/>
  <c r="M1531" i="8"/>
  <c r="O1531" i="8" a="1"/>
  <c r="O1531" i="8" s="1"/>
  <c r="I2019" i="8" a="1"/>
  <c r="I2019" i="8" s="1"/>
  <c r="K2019" i="8" s="1"/>
  <c r="L2019" i="8"/>
  <c r="M1958" i="8"/>
  <c r="O1958" i="8" a="1"/>
  <c r="O1958" i="8" s="1"/>
  <c r="M1947" i="8"/>
  <c r="O1947" i="8" a="1"/>
  <c r="O1947" i="8" s="1"/>
  <c r="O1921" i="8" a="1"/>
  <c r="O1921" i="8" s="1"/>
  <c r="M1921" i="8"/>
  <c r="I1868" i="8" a="1"/>
  <c r="I1868" i="8" s="1"/>
  <c r="K1868" i="8" s="1"/>
  <c r="L1868" i="8"/>
  <c r="I1865" i="8" a="1"/>
  <c r="I1865" i="8" s="1"/>
  <c r="K1865" i="8" s="1"/>
  <c r="L1865" i="8"/>
  <c r="M1859" i="8"/>
  <c r="O1859" i="8" a="1"/>
  <c r="O1859" i="8" s="1"/>
  <c r="M1848" i="8"/>
  <c r="O1848" i="8" a="1"/>
  <c r="O1848" i="8" s="1"/>
  <c r="I1847" i="8" a="1"/>
  <c r="I1847" i="8" s="1"/>
  <c r="K1847" i="8" s="1"/>
  <c r="L1847" i="8"/>
  <c r="M1837" i="8"/>
  <c r="O1837" i="8" a="1"/>
  <c r="O1837" i="8" s="1"/>
  <c r="O1802" i="8" a="1"/>
  <c r="O1802" i="8" s="1"/>
  <c r="M1802" i="8"/>
  <c r="I1788" i="8" a="1"/>
  <c r="I1788" i="8" s="1"/>
  <c r="K1788" i="8" s="1"/>
  <c r="L1788" i="8"/>
  <c r="O1767" i="8" a="1"/>
  <c r="O1767" i="8" s="1"/>
  <c r="M1767" i="8"/>
  <c r="O1746" i="8" a="1"/>
  <c r="O1746" i="8" s="1"/>
  <c r="M1705" i="8"/>
  <c r="O1705" i="8" a="1"/>
  <c r="O1705" i="8" s="1"/>
  <c r="O1688" i="8" a="1"/>
  <c r="O1688" i="8" s="1"/>
  <c r="I1682" i="8" a="1"/>
  <c r="I1682" i="8" s="1"/>
  <c r="K1682" i="8" s="1"/>
  <c r="L1682" i="8"/>
  <c r="M1664" i="8"/>
  <c r="O1664" i="8" a="1"/>
  <c r="O1664" i="8" s="1"/>
  <c r="O1656" i="8" a="1"/>
  <c r="O1656" i="8" s="1"/>
  <c r="M1656" i="8"/>
  <c r="L1538" i="8"/>
  <c r="I1538" i="8" a="1"/>
  <c r="I1538" i="8" s="1"/>
  <c r="K1538" i="8" s="1"/>
  <c r="O2066" i="8" a="1"/>
  <c r="O2066" i="8" s="1"/>
  <c r="M2066" i="8"/>
  <c r="L1981" i="8"/>
  <c r="I1981" i="8" a="1"/>
  <c r="I1981" i="8" s="1"/>
  <c r="K1981" i="8" s="1"/>
  <c r="I1963" i="8" a="1"/>
  <c r="I1963" i="8" s="1"/>
  <c r="K1963" i="8" s="1"/>
  <c r="L1963" i="8"/>
  <c r="I1952" i="8" a="1"/>
  <c r="I1952" i="8" s="1"/>
  <c r="K1952" i="8" s="1"/>
  <c r="L1952" i="8"/>
  <c r="O1932" i="8" a="1"/>
  <c r="O1932" i="8" s="1"/>
  <c r="M1932" i="8"/>
  <c r="I1862" i="8" a="1"/>
  <c r="I1862" i="8" s="1"/>
  <c r="K1862" i="8" s="1"/>
  <c r="L1862" i="8"/>
  <c r="L1852" i="8"/>
  <c r="I1852" i="8" a="1"/>
  <c r="I1852" i="8" s="1"/>
  <c r="K1852" i="8" s="1"/>
  <c r="L1844" i="8"/>
  <c r="I1844" i="8" a="1"/>
  <c r="I1844" i="8" s="1"/>
  <c r="K1844" i="8" s="1"/>
  <c r="I1832" i="8" a="1"/>
  <c r="I1832" i="8" s="1"/>
  <c r="K1832" i="8" s="1"/>
  <c r="L1832" i="8"/>
  <c r="O1830" i="8" a="1"/>
  <c r="O1830" i="8" s="1"/>
  <c r="O1740" i="8" a="1"/>
  <c r="O1740" i="8" s="1"/>
  <c r="M1740" i="8"/>
  <c r="M1727" i="8"/>
  <c r="O1727" i="8" a="1"/>
  <c r="O1727" i="8" s="1"/>
  <c r="I1725" i="8" a="1"/>
  <c r="I1725" i="8" s="1"/>
  <c r="K1725" i="8" s="1"/>
  <c r="L1725" i="8"/>
  <c r="I1668" i="8" a="1"/>
  <c r="I1668" i="8" s="1"/>
  <c r="K1668" i="8" s="1"/>
  <c r="L1668" i="8"/>
  <c r="L1659" i="8"/>
  <c r="I1659" i="8" a="1"/>
  <c r="I1659" i="8" s="1"/>
  <c r="K1659" i="8" s="1"/>
  <c r="M1633" i="8"/>
  <c r="O1633" i="8" a="1"/>
  <c r="O1633" i="8" s="1"/>
  <c r="M2047" i="8"/>
  <c r="O1906" i="8" a="1"/>
  <c r="O1906" i="8" s="1"/>
  <c r="M1906" i="8"/>
  <c r="M1903" i="8"/>
  <c r="O1903" i="8" a="1"/>
  <c r="O1903" i="8" s="1"/>
  <c r="I1842" i="8" a="1"/>
  <c r="I1842" i="8" s="1"/>
  <c r="K1842" i="8" s="1"/>
  <c r="L1842" i="8"/>
  <c r="I1806" i="8" a="1"/>
  <c r="I1806" i="8" s="1"/>
  <c r="K1806" i="8" s="1"/>
  <c r="L1806" i="8"/>
  <c r="I1799" i="8" a="1"/>
  <c r="I1799" i="8" s="1"/>
  <c r="K1799" i="8" s="1"/>
  <c r="L1799" i="8"/>
  <c r="I1740" i="8" a="1"/>
  <c r="I1740" i="8" s="1"/>
  <c r="K1740" i="8" s="1"/>
  <c r="L1740" i="8"/>
  <c r="L1731" i="8"/>
  <c r="I1731" i="8" a="1"/>
  <c r="I1731" i="8" s="1"/>
  <c r="K1731" i="8" s="1"/>
  <c r="M1716" i="8"/>
  <c r="O1716" i="8" a="1"/>
  <c r="O1716" i="8" s="1"/>
  <c r="O1698" i="8" a="1"/>
  <c r="O1698" i="8" s="1"/>
  <c r="M1698" i="8"/>
  <c r="L1692" i="8"/>
  <c r="I1692" i="8" a="1"/>
  <c r="I1692" i="8" s="1"/>
  <c r="K1692" i="8" s="1"/>
  <c r="O1623" i="8" a="1"/>
  <c r="O1623" i="8" s="1"/>
  <c r="M1623" i="8"/>
  <c r="M1753" i="8"/>
  <c r="O1753" i="8" a="1"/>
  <c r="O1753" i="8" s="1"/>
  <c r="L1738" i="8"/>
  <c r="I1738" i="8" a="1"/>
  <c r="I1738" i="8" s="1"/>
  <c r="K1738" i="8" s="1"/>
  <c r="O1733" i="8" a="1"/>
  <c r="O1733" i="8" s="1"/>
  <c r="M1733" i="8"/>
  <c r="O1614" i="8" a="1"/>
  <c r="O1614" i="8" s="1"/>
  <c r="M1614" i="8"/>
  <c r="O1872" i="8" a="1"/>
  <c r="O1872" i="8" s="1"/>
  <c r="M1870" i="8"/>
  <c r="O1870" i="8" a="1"/>
  <c r="O1870" i="8" s="1"/>
  <c r="L1858" i="8"/>
  <c r="O1823" i="8" a="1"/>
  <c r="O1823" i="8" s="1"/>
  <c r="M1804" i="8"/>
  <c r="O1804" i="8" a="1"/>
  <c r="O1804" i="8" s="1"/>
  <c r="O1800" i="8" a="1"/>
  <c r="O1800" i="8" s="1"/>
  <c r="M1800" i="8"/>
  <c r="O1798" i="8" a="1"/>
  <c r="O1798" i="8" s="1"/>
  <c r="O1791" i="8" a="1"/>
  <c r="O1791" i="8" s="1"/>
  <c r="L1753" i="8"/>
  <c r="I1753" i="8" a="1"/>
  <c r="I1753" i="8" s="1"/>
  <c r="K1753" i="8" s="1"/>
  <c r="O1711" i="8" a="1"/>
  <c r="O1711" i="8" s="1"/>
  <c r="M1711" i="8"/>
  <c r="M1691" i="8"/>
  <c r="O1691" i="8" a="1"/>
  <c r="O1691" i="8" s="1"/>
  <c r="L1688" i="8"/>
  <c r="I1688" i="8" a="1"/>
  <c r="I1688" i="8" s="1"/>
  <c r="K1688" i="8" s="1"/>
  <c r="L1663" i="8"/>
  <c r="I1663" i="8" a="1"/>
  <c r="I1663" i="8" s="1"/>
  <c r="K1663" i="8" s="1"/>
  <c r="O1660" i="8" a="1"/>
  <c r="O1660" i="8" s="1"/>
  <c r="M1660" i="8"/>
  <c r="M2069" i="8"/>
  <c r="M2024" i="8"/>
  <c r="L2023" i="8"/>
  <c r="M1976" i="8"/>
  <c r="L1942" i="8"/>
  <c r="O1928" i="8" a="1"/>
  <c r="O1928" i="8" s="1"/>
  <c r="M1928" i="8"/>
  <c r="I1917" i="8" a="1"/>
  <c r="I1917" i="8" s="1"/>
  <c r="K1917" i="8" s="1"/>
  <c r="L1887" i="8"/>
  <c r="O1857" i="8" a="1"/>
  <c r="O1857" i="8" s="1"/>
  <c r="M1857" i="8"/>
  <c r="O1854" i="8" a="1"/>
  <c r="O1854" i="8" s="1"/>
  <c r="M1854" i="8"/>
  <c r="I1807" i="8" a="1"/>
  <c r="I1807" i="8" s="1"/>
  <c r="K1807" i="8" s="1"/>
  <c r="L1807" i="8"/>
  <c r="O1794" i="8" a="1"/>
  <c r="O1794" i="8" s="1"/>
  <c r="M1794" i="8"/>
  <c r="O1780" i="8" a="1"/>
  <c r="O1780" i="8" s="1"/>
  <c r="I1774" i="8" a="1"/>
  <c r="I1774" i="8" s="1"/>
  <c r="K1774" i="8" s="1"/>
  <c r="L1774" i="8"/>
  <c r="L1771" i="8"/>
  <c r="I1771" i="8" a="1"/>
  <c r="I1771" i="8" s="1"/>
  <c r="K1771" i="8" s="1"/>
  <c r="M1736" i="8"/>
  <c r="O1736" i="8" a="1"/>
  <c r="O1736" i="8" s="1"/>
  <c r="M1717" i="8"/>
  <c r="M1713" i="8"/>
  <c r="M1706" i="8"/>
  <c r="O1706" i="8" a="1"/>
  <c r="O1706" i="8" s="1"/>
  <c r="O1961" i="8" a="1"/>
  <c r="O1961" i="8" s="1"/>
  <c r="M1961" i="8"/>
  <c r="O1840" i="8" a="1"/>
  <c r="O1840" i="8" s="1"/>
  <c r="M1840" i="8"/>
  <c r="O1796" i="8" a="1"/>
  <c r="O1796" i="8" s="1"/>
  <c r="M1796" i="8"/>
  <c r="M1766" i="8"/>
  <c r="O1766" i="8" a="1"/>
  <c r="O1766" i="8" s="1"/>
  <c r="O1708" i="8" a="1"/>
  <c r="O1708" i="8" s="1"/>
  <c r="M1708" i="8"/>
  <c r="M1683" i="8"/>
  <c r="O1668" i="8" a="1"/>
  <c r="O1668" i="8" s="1"/>
  <c r="M1668" i="8"/>
  <c r="M1663" i="8"/>
  <c r="O1663" i="8" a="1"/>
  <c r="O1663" i="8" s="1"/>
  <c r="I1635" i="8" a="1"/>
  <c r="I1635" i="8" s="1"/>
  <c r="K1635" i="8" s="1"/>
  <c r="L1635" i="8"/>
  <c r="I1605" i="8" a="1"/>
  <c r="I1605" i="8" s="1"/>
  <c r="K1605" i="8" s="1"/>
  <c r="L1605" i="8"/>
  <c r="I1599" i="8" a="1"/>
  <c r="I1599" i="8" s="1"/>
  <c r="K1599" i="8" s="1"/>
  <c r="L1599" i="8"/>
  <c r="L1572" i="8"/>
  <c r="M1552" i="8"/>
  <c r="O1552" i="8" a="1"/>
  <c r="O1552" i="8" s="1"/>
  <c r="I1502" i="8" a="1"/>
  <c r="I1502" i="8" s="1"/>
  <c r="K1502" i="8" s="1"/>
  <c r="L1502" i="8"/>
  <c r="M1680" i="8"/>
  <c r="O1680" i="8" a="1"/>
  <c r="O1680" i="8" s="1"/>
  <c r="I1660" i="8" a="1"/>
  <c r="I1660" i="8" s="1"/>
  <c r="K1660" i="8" s="1"/>
  <c r="I1638" i="8" a="1"/>
  <c r="I1638" i="8" s="1"/>
  <c r="K1638" i="8" s="1"/>
  <c r="L1638" i="8"/>
  <c r="I1569" i="8" a="1"/>
  <c r="I1569" i="8" s="1"/>
  <c r="K1569" i="8" s="1"/>
  <c r="L1569" i="8"/>
  <c r="L1752" i="8"/>
  <c r="I1752" i="8" a="1"/>
  <c r="I1752" i="8" s="1"/>
  <c r="K1752" i="8" s="1"/>
  <c r="M1709" i="8"/>
  <c r="O1709" i="8" a="1"/>
  <c r="O1709" i="8" s="1"/>
  <c r="L1687" i="8"/>
  <c r="I1687" i="8" a="1"/>
  <c r="I1687" i="8" s="1"/>
  <c r="K1687" i="8" s="1"/>
  <c r="I1680" i="8" a="1"/>
  <c r="I1680" i="8" s="1"/>
  <c r="K1680" i="8" s="1"/>
  <c r="L1680" i="8"/>
  <c r="O1667" i="8" a="1"/>
  <c r="O1667" i="8" s="1"/>
  <c r="I1631" i="8" a="1"/>
  <c r="I1631" i="8" s="1"/>
  <c r="K1631" i="8" s="1"/>
  <c r="L1631" i="8"/>
  <c r="O1624" i="8" a="1"/>
  <c r="O1624" i="8" s="1"/>
  <c r="M1624" i="8"/>
  <c r="M1622" i="8"/>
  <c r="O1622" i="8" a="1"/>
  <c r="O1622" i="8" s="1"/>
  <c r="I1606" i="8" a="1"/>
  <c r="I1606" i="8" s="1"/>
  <c r="K1606" i="8" s="1"/>
  <c r="L1606" i="8"/>
  <c r="M1604" i="8"/>
  <c r="O1604" i="8" a="1"/>
  <c r="O1604" i="8" s="1"/>
  <c r="M1600" i="8"/>
  <c r="O1600" i="8" a="1"/>
  <c r="O1600" i="8" s="1"/>
  <c r="M1586" i="8"/>
  <c r="O1586" i="8" a="1"/>
  <c r="O1586" i="8" s="1"/>
  <c r="O1580" i="8" a="1"/>
  <c r="O1580" i="8" s="1"/>
  <c r="M1580" i="8"/>
  <c r="L1575" i="8"/>
  <c r="I1575" i="8" a="1"/>
  <c r="I1575" i="8" s="1"/>
  <c r="K1575" i="8" s="1"/>
  <c r="M1572" i="8"/>
  <c r="O1572" i="8" a="1"/>
  <c r="O1572" i="8" s="1"/>
  <c r="I1564" i="8" a="1"/>
  <c r="I1564" i="8" s="1"/>
  <c r="K1564" i="8" s="1"/>
  <c r="M1561" i="8"/>
  <c r="O1561" i="8" a="1"/>
  <c r="O1561" i="8" s="1"/>
  <c r="I1524" i="8" a="1"/>
  <c r="I1524" i="8" s="1"/>
  <c r="K1524" i="8" s="1"/>
  <c r="L1524" i="8"/>
  <c r="I1698" i="8" a="1"/>
  <c r="I1698" i="8" s="1"/>
  <c r="K1698" i="8" s="1"/>
  <c r="I1691" i="8" a="1"/>
  <c r="I1691" i="8" s="1"/>
  <c r="K1691" i="8" s="1"/>
  <c r="O1669" i="8" a="1"/>
  <c r="O1669" i="8" s="1"/>
  <c r="M1669" i="8"/>
  <c r="O1627" i="8" a="1"/>
  <c r="O1627" i="8" s="1"/>
  <c r="M1627" i="8"/>
  <c r="I1624" i="8" a="1"/>
  <c r="I1624" i="8" s="1"/>
  <c r="K1624" i="8" s="1"/>
  <c r="L1624" i="8"/>
  <c r="L1619" i="8"/>
  <c r="I1619" i="8" a="1"/>
  <c r="I1619" i="8" s="1"/>
  <c r="K1619" i="8" s="1"/>
  <c r="I1580" i="8" a="1"/>
  <c r="I1580" i="8" s="1"/>
  <c r="K1580" i="8" s="1"/>
  <c r="L1580" i="8"/>
  <c r="M1564" i="8"/>
  <c r="O1564" i="8" a="1"/>
  <c r="O1564" i="8" s="1"/>
  <c r="I1539" i="8" a="1"/>
  <c r="I1539" i="8" s="1"/>
  <c r="K1539" i="8" s="1"/>
  <c r="L1539" i="8"/>
  <c r="L1515" i="8"/>
  <c r="I1515" i="8" a="1"/>
  <c r="I1515" i="8" s="1"/>
  <c r="K1515" i="8" s="1"/>
  <c r="I1494" i="8" a="1"/>
  <c r="I1494" i="8" s="1"/>
  <c r="K1494" i="8" s="1"/>
  <c r="L1494" i="8"/>
  <c r="M1673" i="8"/>
  <c r="O1673" i="8" a="1"/>
  <c r="O1673" i="8" s="1"/>
  <c r="I1654" i="8" a="1"/>
  <c r="I1654" i="8" s="1"/>
  <c r="K1654" i="8" s="1"/>
  <c r="L1654" i="8"/>
  <c r="M1651" i="8"/>
  <c r="O1651" i="8" a="1"/>
  <c r="O1651" i="8" s="1"/>
  <c r="I1650" i="8" a="1"/>
  <c r="I1650" i="8" s="1"/>
  <c r="K1650" i="8" s="1"/>
  <c r="L1650" i="8"/>
  <c r="M1615" i="8"/>
  <c r="O1615" i="8" a="1"/>
  <c r="O1615" i="8" s="1"/>
  <c r="I1594" i="8" a="1"/>
  <c r="I1594" i="8" s="1"/>
  <c r="K1594" i="8" s="1"/>
  <c r="L1594" i="8"/>
  <c r="I1588" i="8" a="1"/>
  <c r="I1588" i="8" s="1"/>
  <c r="K1588" i="8" s="1"/>
  <c r="L1588" i="8"/>
  <c r="L1537" i="8"/>
  <c r="I1537" i="8" a="1"/>
  <c r="I1537" i="8" s="1"/>
  <c r="K1537" i="8" s="1"/>
  <c r="O1685" i="8" a="1"/>
  <c r="O1685" i="8" s="1"/>
  <c r="M1685" i="8"/>
  <c r="M1640" i="8"/>
  <c r="O1640" i="8" a="1"/>
  <c r="O1640" i="8" s="1"/>
  <c r="I1639" i="8" a="1"/>
  <c r="I1639" i="8" s="1"/>
  <c r="K1639" i="8" s="1"/>
  <c r="L1639" i="8"/>
  <c r="O1620" i="8" a="1"/>
  <c r="O1620" i="8" s="1"/>
  <c r="M1620" i="8"/>
  <c r="M1608" i="8"/>
  <c r="O1608" i="8" a="1"/>
  <c r="O1608" i="8" s="1"/>
  <c r="O1527" i="8" a="1"/>
  <c r="O1527" i="8" s="1"/>
  <c r="M1527" i="8"/>
  <c r="O1490" i="8" a="1"/>
  <c r="O1490" i="8" s="1"/>
  <c r="M1490" i="8"/>
  <c r="M1681" i="8"/>
  <c r="O1681" i="8" a="1"/>
  <c r="O1681" i="8" s="1"/>
  <c r="I1673" i="8" a="1"/>
  <c r="I1673" i="8" s="1"/>
  <c r="K1673" i="8" s="1"/>
  <c r="L1673" i="8"/>
  <c r="M1671" i="8"/>
  <c r="O1658" i="8" a="1"/>
  <c r="O1658" i="8" s="1"/>
  <c r="M1658" i="8"/>
  <c r="M1655" i="8"/>
  <c r="O1655" i="8" a="1"/>
  <c r="O1655" i="8" s="1"/>
  <c r="L1634" i="8"/>
  <c r="I1634" i="8" a="1"/>
  <c r="I1634" i="8" s="1"/>
  <c r="K1634" i="8" s="1"/>
  <c r="I1595" i="8" a="1"/>
  <c r="I1595" i="8" s="1"/>
  <c r="K1595" i="8" s="1"/>
  <c r="L1595" i="8"/>
  <c r="I1558" i="8" a="1"/>
  <c r="I1558" i="8" s="1"/>
  <c r="K1558" i="8" s="1"/>
  <c r="L1558" i="8"/>
  <c r="I1553" i="8" a="1"/>
  <c r="I1553" i="8" s="1"/>
  <c r="K1553" i="8" s="1"/>
  <c r="L1553" i="8"/>
  <c r="L1997" i="8"/>
  <c r="L1986" i="8"/>
  <c r="L1975" i="8"/>
  <c r="L1964" i="8"/>
  <c r="I1899" i="8" a="1"/>
  <c r="I1899" i="8" s="1"/>
  <c r="K1899" i="8" s="1"/>
  <c r="O1884" i="8" a="1"/>
  <c r="O1884" i="8" s="1"/>
  <c r="M1884" i="8"/>
  <c r="O1873" i="8" a="1"/>
  <c r="O1873" i="8" s="1"/>
  <c r="M1873" i="8"/>
  <c r="I1863" i="8" a="1"/>
  <c r="I1863" i="8" s="1"/>
  <c r="K1863" i="8" s="1"/>
  <c r="M1855" i="8"/>
  <c r="M1826" i="8"/>
  <c r="O1826" i="8" a="1"/>
  <c r="O1826" i="8" s="1"/>
  <c r="I1808" i="8" a="1"/>
  <c r="I1808" i="8" s="1"/>
  <c r="K1808" i="8" s="1"/>
  <c r="O1795" i="8" a="1"/>
  <c r="O1795" i="8" s="1"/>
  <c r="M1795" i="8"/>
  <c r="M1760" i="8"/>
  <c r="O1760" i="8" a="1"/>
  <c r="O1760" i="8" s="1"/>
  <c r="O1741" i="8" a="1"/>
  <c r="O1741" i="8" s="1"/>
  <c r="M1741" i="8"/>
  <c r="M1739" i="8"/>
  <c r="O1739" i="8" a="1"/>
  <c r="O1739" i="8" s="1"/>
  <c r="O1712" i="8" a="1"/>
  <c r="O1712" i="8" s="1"/>
  <c r="M1712" i="8"/>
  <c r="I1707" i="8" a="1"/>
  <c r="I1707" i="8" s="1"/>
  <c r="K1707" i="8" s="1"/>
  <c r="L1707" i="8"/>
  <c r="M1702" i="8"/>
  <c r="O1702" i="8" a="1"/>
  <c r="O1702" i="8" s="1"/>
  <c r="O1689" i="8" a="1"/>
  <c r="O1689" i="8" s="1"/>
  <c r="M1689" i="8"/>
  <c r="M1682" i="8"/>
  <c r="O1674" i="8" a="1"/>
  <c r="O1674" i="8" s="1"/>
  <c r="I1664" i="8" a="1"/>
  <c r="I1664" i="8" s="1"/>
  <c r="K1664" i="8" s="1"/>
  <c r="L1664" i="8"/>
  <c r="M1629" i="8"/>
  <c r="O1629" i="8" a="1"/>
  <c r="O1629" i="8" s="1"/>
  <c r="I1623" i="8" a="1"/>
  <c r="I1623" i="8" s="1"/>
  <c r="K1623" i="8" s="1"/>
  <c r="M1611" i="8"/>
  <c r="O1611" i="8" a="1"/>
  <c r="O1611" i="8" s="1"/>
  <c r="L1608" i="8"/>
  <c r="I1608" i="8" a="1"/>
  <c r="I1608" i="8" s="1"/>
  <c r="K1608" i="8" s="1"/>
  <c r="M1597" i="8"/>
  <c r="O1597" i="8" a="1"/>
  <c r="O1597" i="8" s="1"/>
  <c r="I1583" i="8" a="1"/>
  <c r="I1583" i="8" s="1"/>
  <c r="K1583" i="8" s="1"/>
  <c r="L1583" i="8"/>
  <c r="O1579" i="8" a="1"/>
  <c r="O1579" i="8" s="1"/>
  <c r="M1579" i="8"/>
  <c r="I1576" i="8" a="1"/>
  <c r="I1576" i="8" s="1"/>
  <c r="K1576" i="8" s="1"/>
  <c r="L1576" i="8"/>
  <c r="M1571" i="8"/>
  <c r="O1571" i="8" a="1"/>
  <c r="O1571" i="8" s="1"/>
  <c r="M1549" i="8"/>
  <c r="O1549" i="8" a="1"/>
  <c r="O1549" i="8" s="1"/>
  <c r="M1534" i="8"/>
  <c r="O1534" i="8" a="1"/>
  <c r="O1534" i="8" s="1"/>
  <c r="I1532" i="8" a="1"/>
  <c r="I1532" i="8" s="1"/>
  <c r="K1532" i="8" s="1"/>
  <c r="L1532" i="8"/>
  <c r="L1454" i="8"/>
  <c r="I1454" i="8" a="1"/>
  <c r="I1454" i="8" s="1"/>
  <c r="K1454" i="8" s="1"/>
  <c r="M1953" i="8"/>
  <c r="O1862" i="8" a="1"/>
  <c r="O1862" i="8" s="1"/>
  <c r="M1862" i="8"/>
  <c r="L1854" i="8"/>
  <c r="M1843" i="8"/>
  <c r="O1807" i="8" a="1"/>
  <c r="O1807" i="8" s="1"/>
  <c r="M1807" i="8"/>
  <c r="M1764" i="8"/>
  <c r="O1764" i="8" a="1"/>
  <c r="O1764" i="8" s="1"/>
  <c r="L1757" i="8"/>
  <c r="I1757" i="8" a="1"/>
  <c r="I1757" i="8" s="1"/>
  <c r="K1757" i="8" s="1"/>
  <c r="M1699" i="8"/>
  <c r="O1699" i="8" a="1"/>
  <c r="O1699" i="8" s="1"/>
  <c r="O1697" i="8" a="1"/>
  <c r="O1697" i="8" s="1"/>
  <c r="O1672" i="8" a="1"/>
  <c r="O1672" i="8" s="1"/>
  <c r="L1667" i="8"/>
  <c r="I1667" i="8" a="1"/>
  <c r="I1667" i="8" s="1"/>
  <c r="K1667" i="8" s="1"/>
  <c r="M1641" i="8"/>
  <c r="O1641" i="8" a="1"/>
  <c r="O1641" i="8" s="1"/>
  <c r="I1632" i="8" a="1"/>
  <c r="I1632" i="8" s="1"/>
  <c r="K1632" i="8" s="1"/>
  <c r="L1632" i="8"/>
  <c r="M1626" i="8"/>
  <c r="O1626" i="8" a="1"/>
  <c r="O1626" i="8" s="1"/>
  <c r="I1613" i="8" a="1"/>
  <c r="I1613" i="8" s="1"/>
  <c r="K1613" i="8" s="1"/>
  <c r="L1613" i="8"/>
  <c r="M1589" i="8"/>
  <c r="O1589" i="8" a="1"/>
  <c r="O1589" i="8" s="1"/>
  <c r="L1579" i="8"/>
  <c r="I1579" i="8" a="1"/>
  <c r="I1579" i="8" s="1"/>
  <c r="K1579" i="8" s="1"/>
  <c r="L1571" i="8"/>
  <c r="I1571" i="8" a="1"/>
  <c r="I1571" i="8" s="1"/>
  <c r="K1571" i="8" s="1"/>
  <c r="O1559" i="8" a="1"/>
  <c r="O1559" i="8" s="1"/>
  <c r="M1559" i="8"/>
  <c r="L1556" i="8"/>
  <c r="I1556" i="8" a="1"/>
  <c r="I1556" i="8" s="1"/>
  <c r="K1556" i="8" s="1"/>
  <c r="I1551" i="8" a="1"/>
  <c r="I1551" i="8" s="1"/>
  <c r="K1551" i="8" s="1"/>
  <c r="L1551" i="8"/>
  <c r="L1497" i="8"/>
  <c r="I1497" i="8" a="1"/>
  <c r="I1497" i="8" s="1"/>
  <c r="K1497" i="8" s="1"/>
  <c r="I1495" i="8" a="1"/>
  <c r="I1495" i="8" s="1"/>
  <c r="K1495" i="8" s="1"/>
  <c r="L1495" i="8"/>
  <c r="M1489" i="8"/>
  <c r="O1489" i="8" a="1"/>
  <c r="O1489" i="8" s="1"/>
  <c r="M1692" i="8"/>
  <c r="O1692" i="8" a="1"/>
  <c r="O1692" i="8" s="1"/>
  <c r="I1689" i="8" a="1"/>
  <c r="I1689" i="8" s="1"/>
  <c r="K1689" i="8" s="1"/>
  <c r="L1689" i="8"/>
  <c r="M1659" i="8"/>
  <c r="O1659" i="8" a="1"/>
  <c r="O1659" i="8" s="1"/>
  <c r="L1597" i="8"/>
  <c r="I1597" i="8" a="1"/>
  <c r="I1597" i="8" s="1"/>
  <c r="K1597" i="8" s="1"/>
  <c r="I1587" i="8" a="1"/>
  <c r="I1587" i="8" s="1"/>
  <c r="K1587" i="8" s="1"/>
  <c r="L1587" i="8"/>
  <c r="I1528" i="8" a="1"/>
  <c r="I1528" i="8" s="1"/>
  <c r="K1528" i="8" s="1"/>
  <c r="L1528" i="8"/>
  <c r="L1645" i="8"/>
  <c r="I1645" i="8" a="1"/>
  <c r="I1645" i="8" s="1"/>
  <c r="K1645" i="8" s="1"/>
  <c r="M1618" i="8"/>
  <c r="O1618" i="8" a="1"/>
  <c r="O1618" i="8" s="1"/>
  <c r="M1563" i="8"/>
  <c r="O1563" i="8" a="1"/>
  <c r="O1563" i="8" s="1"/>
  <c r="L1555" i="8"/>
  <c r="I1555" i="8" a="1"/>
  <c r="I1555" i="8" s="1"/>
  <c r="K1555" i="8" s="1"/>
  <c r="I1541" i="8" a="1"/>
  <c r="I1541" i="8" s="1"/>
  <c r="K1541" i="8" s="1"/>
  <c r="L1541" i="8"/>
  <c r="O1536" i="8" a="1"/>
  <c r="O1536" i="8" s="1"/>
  <c r="M1536" i="8"/>
  <c r="I1530" i="8" a="1"/>
  <c r="I1530" i="8" s="1"/>
  <c r="K1530" i="8" s="1"/>
  <c r="O1503" i="8" a="1"/>
  <c r="O1503" i="8" s="1"/>
  <c r="M1503" i="8"/>
  <c r="O1496" i="8" a="1"/>
  <c r="O1496" i="8" s="1"/>
  <c r="M1496" i="8"/>
  <c r="L1486" i="8"/>
  <c r="I1486" i="8" a="1"/>
  <c r="I1486" i="8" s="1"/>
  <c r="K1486" i="8" s="1"/>
  <c r="I1426" i="8" a="1"/>
  <c r="I1426" i="8" s="1"/>
  <c r="K1426" i="8" s="1"/>
  <c r="L1426" i="8"/>
  <c r="I1422" i="8" a="1"/>
  <c r="I1422" i="8" s="1"/>
  <c r="K1422" i="8" s="1"/>
  <c r="I1371" i="8" a="1"/>
  <c r="I1371" i="8" s="1"/>
  <c r="K1371" i="8" s="1"/>
  <c r="L1371" i="8"/>
  <c r="I1362" i="8" a="1"/>
  <c r="I1362" i="8" s="1"/>
  <c r="K1362" i="8" s="1"/>
  <c r="L1362" i="8"/>
  <c r="M1567" i="8"/>
  <c r="O1567" i="8" a="1"/>
  <c r="O1567" i="8" s="1"/>
  <c r="L1542" i="8"/>
  <c r="M1539" i="8"/>
  <c r="O1539" i="8" a="1"/>
  <c r="O1539" i="8" s="1"/>
  <c r="I1489" i="8" a="1"/>
  <c r="I1489" i="8" s="1"/>
  <c r="K1489" i="8" s="1"/>
  <c r="L1489" i="8"/>
  <c r="I1451" i="8" a="1"/>
  <c r="I1451" i="8" s="1"/>
  <c r="K1451" i="8" s="1"/>
  <c r="L1451" i="8"/>
  <c r="M1422" i="8"/>
  <c r="O1422" i="8" a="1"/>
  <c r="O1422" i="8" s="1"/>
  <c r="O1414" i="8" a="1"/>
  <c r="O1414" i="8" s="1"/>
  <c r="M1414" i="8"/>
  <c r="L1385" i="8"/>
  <c r="I1385" i="8" a="1"/>
  <c r="I1385" i="8" s="1"/>
  <c r="K1385" i="8" s="1"/>
  <c r="I1280" i="8" a="1"/>
  <c r="I1280" i="8" s="1"/>
  <c r="K1280" i="8" s="1"/>
  <c r="L1280" i="8"/>
  <c r="M1432" i="8"/>
  <c r="O1432" i="8" a="1"/>
  <c r="O1432" i="8" s="1"/>
  <c r="O1416" i="8" a="1"/>
  <c r="O1416" i="8" s="1"/>
  <c r="M1416" i="8"/>
  <c r="M1607" i="8"/>
  <c r="O1607" i="8" a="1"/>
  <c r="O1607" i="8" s="1"/>
  <c r="L1549" i="8"/>
  <c r="I1549" i="8" a="1"/>
  <c r="I1549" i="8" s="1"/>
  <c r="K1549" i="8" s="1"/>
  <c r="L1460" i="8"/>
  <c r="I1460" i="8" a="1"/>
  <c r="I1460" i="8" s="1"/>
  <c r="K1460" i="8" s="1"/>
  <c r="M1445" i="8"/>
  <c r="O1445" i="8" a="1"/>
  <c r="O1445" i="8" s="1"/>
  <c r="L1432" i="8"/>
  <c r="I1432" i="8" a="1"/>
  <c r="I1432" i="8" s="1"/>
  <c r="K1432" i="8" s="1"/>
  <c r="M1556" i="8"/>
  <c r="O1556" i="8" a="1"/>
  <c r="O1556" i="8" s="1"/>
  <c r="O1512" i="8" a="1"/>
  <c r="O1512" i="8" s="1"/>
  <c r="M1512" i="8"/>
  <c r="M1502" i="8"/>
  <c r="O1502" i="8" a="1"/>
  <c r="O1502" i="8" s="1"/>
  <c r="M1497" i="8"/>
  <c r="O1497" i="8" a="1"/>
  <c r="O1497" i="8" s="1"/>
  <c r="O1473" i="8" a="1"/>
  <c r="O1473" i="8" s="1"/>
  <c r="M1473" i="8"/>
  <c r="I1445" i="8" a="1"/>
  <c r="I1445" i="8" s="1"/>
  <c r="K1445" i="8" s="1"/>
  <c r="L1445" i="8"/>
  <c r="L1604" i="8"/>
  <c r="I1604" i="8" a="1"/>
  <c r="I1604" i="8" s="1"/>
  <c r="K1604" i="8" s="1"/>
  <c r="M1535" i="8"/>
  <c r="O1535" i="8" a="1"/>
  <c r="O1535" i="8" s="1"/>
  <c r="O1528" i="8" a="1"/>
  <c r="O1528" i="8" s="1"/>
  <c r="M1528" i="8"/>
  <c r="I1517" i="8" a="1"/>
  <c r="I1517" i="8" s="1"/>
  <c r="K1517" i="8" s="1"/>
  <c r="L1517" i="8"/>
  <c r="I1510" i="8" a="1"/>
  <c r="I1510" i="8" s="1"/>
  <c r="K1510" i="8" s="1"/>
  <c r="L1510" i="8"/>
  <c r="O1495" i="8" a="1"/>
  <c r="O1495" i="8" s="1"/>
  <c r="M1495" i="8"/>
  <c r="I1473" i="8" a="1"/>
  <c r="I1473" i="8" s="1"/>
  <c r="K1473" i="8" s="1"/>
  <c r="L1473" i="8"/>
  <c r="I1458" i="8" a="1"/>
  <c r="I1458" i="8" s="1"/>
  <c r="K1458" i="8" s="1"/>
  <c r="L1458" i="8"/>
  <c r="O1447" i="8" a="1"/>
  <c r="O1447" i="8" s="1"/>
  <c r="M1447" i="8"/>
  <c r="O1427" i="8" a="1"/>
  <c r="O1427" i="8" s="1"/>
  <c r="M1427" i="8"/>
  <c r="M1450" i="8"/>
  <c r="O1450" i="8" a="1"/>
  <c r="O1450" i="8" s="1"/>
  <c r="I1440" i="8" a="1"/>
  <c r="I1440" i="8" s="1"/>
  <c r="K1440" i="8" s="1"/>
  <c r="L1440" i="8"/>
  <c r="M1438" i="8"/>
  <c r="O1438" i="8" a="1"/>
  <c r="O1438" i="8" s="1"/>
  <c r="M1340" i="8"/>
  <c r="O1340" i="8" a="1"/>
  <c r="O1340" i="8" s="1"/>
  <c r="O1665" i="8" a="1"/>
  <c r="O1665" i="8" s="1"/>
  <c r="M1665" i="8"/>
  <c r="O1642" i="8" a="1"/>
  <c r="O1642" i="8" s="1"/>
  <c r="O1581" i="8" a="1"/>
  <c r="O1581" i="8" s="1"/>
  <c r="M1581" i="8"/>
  <c r="L1533" i="8"/>
  <c r="I1533" i="8" a="1"/>
  <c r="I1533" i="8" s="1"/>
  <c r="K1533" i="8" s="1"/>
  <c r="O1505" i="8" a="1"/>
  <c r="O1505" i="8" s="1"/>
  <c r="M1505" i="8"/>
  <c r="O1480" i="8" a="1"/>
  <c r="O1480" i="8" s="1"/>
  <c r="O1479" i="8" a="1"/>
  <c r="O1479" i="8" s="1"/>
  <c r="M1479" i="8"/>
  <c r="M1476" i="8"/>
  <c r="O1476" i="8" a="1"/>
  <c r="O1476" i="8" s="1"/>
  <c r="O1472" i="8" a="1"/>
  <c r="O1472" i="8" s="1"/>
  <c r="I1450" i="8" a="1"/>
  <c r="I1450" i="8" s="1"/>
  <c r="K1450" i="8" s="1"/>
  <c r="L1450" i="8"/>
  <c r="I1447" i="8" a="1"/>
  <c r="I1447" i="8" s="1"/>
  <c r="K1447" i="8" s="1"/>
  <c r="L1447" i="8"/>
  <c r="I1719" i="8" a="1"/>
  <c r="I1719" i="8" s="1"/>
  <c r="K1719" i="8" s="1"/>
  <c r="I1653" i="8" a="1"/>
  <c r="I1653" i="8" s="1"/>
  <c r="K1653" i="8" s="1"/>
  <c r="L1653" i="8"/>
  <c r="O1648" i="8" a="1"/>
  <c r="O1648" i="8" s="1"/>
  <c r="L1612" i="8"/>
  <c r="I1612" i="8" a="1"/>
  <c r="I1612" i="8" s="1"/>
  <c r="K1612" i="8" s="1"/>
  <c r="O1598" i="8" a="1"/>
  <c r="O1598" i="8" s="1"/>
  <c r="M1598" i="8"/>
  <c r="L1586" i="8"/>
  <c r="I1586" i="8" a="1"/>
  <c r="I1586" i="8" s="1"/>
  <c r="K1586" i="8" s="1"/>
  <c r="M1578" i="8"/>
  <c r="O1578" i="8" a="1"/>
  <c r="O1578" i="8" s="1"/>
  <c r="M1574" i="8"/>
  <c r="O1574" i="8" a="1"/>
  <c r="O1574" i="8" s="1"/>
  <c r="O1570" i="8" a="1"/>
  <c r="O1570" i="8" s="1"/>
  <c r="M1570" i="8"/>
  <c r="L1479" i="8"/>
  <c r="I1479" i="8" a="1"/>
  <c r="I1479" i="8" s="1"/>
  <c r="K1479" i="8" s="1"/>
  <c r="L1464" i="8"/>
  <c r="I1464" i="8" a="1"/>
  <c r="I1464" i="8" s="1"/>
  <c r="K1464" i="8" s="1"/>
  <c r="O1461" i="8" a="1"/>
  <c r="O1461" i="8" s="1"/>
  <c r="M1461" i="8"/>
  <c r="M1400" i="8"/>
  <c r="O1400" i="8" a="1"/>
  <c r="O1400" i="8" s="1"/>
  <c r="I1328" i="8" a="1"/>
  <c r="I1328" i="8" s="1"/>
  <c r="K1328" i="8" s="1"/>
  <c r="L1328" i="8"/>
  <c r="O1719" i="8" a="1"/>
  <c r="O1719" i="8" s="1"/>
  <c r="M1719" i="8"/>
  <c r="O1696" i="8" a="1"/>
  <c r="O1696" i="8" s="1"/>
  <c r="M1696" i="8"/>
  <c r="M1666" i="8"/>
  <c r="O1666" i="8" a="1"/>
  <c r="O1666" i="8" s="1"/>
  <c r="I1661" i="8" a="1"/>
  <c r="I1661" i="8" s="1"/>
  <c r="K1661" i="8" s="1"/>
  <c r="L1661" i="8"/>
  <c r="I1657" i="8" a="1"/>
  <c r="I1657" i="8" s="1"/>
  <c r="K1657" i="8" s="1"/>
  <c r="L1657" i="8"/>
  <c r="L1622" i="8"/>
  <c r="I1622" i="8" a="1"/>
  <c r="I1622" i="8" s="1"/>
  <c r="K1622" i="8" s="1"/>
  <c r="I1598" i="8" a="1"/>
  <c r="I1598" i="8" s="1"/>
  <c r="K1598" i="8" s="1"/>
  <c r="L1598" i="8"/>
  <c r="L1578" i="8"/>
  <c r="I1578" i="8" a="1"/>
  <c r="I1578" i="8" s="1"/>
  <c r="K1578" i="8" s="1"/>
  <c r="M1548" i="8"/>
  <c r="O1548" i="8" a="1"/>
  <c r="O1548" i="8" s="1"/>
  <c r="O1518" i="8" a="1"/>
  <c r="O1518" i="8" s="1"/>
  <c r="M1518" i="8"/>
  <c r="L1514" i="8"/>
  <c r="O1501" i="8" a="1"/>
  <c r="O1501" i="8" s="1"/>
  <c r="M1501" i="8"/>
  <c r="I1482" i="8" a="1"/>
  <c r="I1482" i="8" s="1"/>
  <c r="K1482" i="8" s="1"/>
  <c r="M1467" i="8"/>
  <c r="O1467" i="8" a="1"/>
  <c r="O1467" i="8" s="1"/>
  <c r="L1400" i="8"/>
  <c r="I1400" i="8" a="1"/>
  <c r="I1400" i="8" s="1"/>
  <c r="K1400" i="8" s="1"/>
  <c r="M1345" i="8"/>
  <c r="O1345" i="8" a="1"/>
  <c r="O1345" i="8" s="1"/>
  <c r="M1662" i="8"/>
  <c r="O1662" i="8" a="1"/>
  <c r="O1662" i="8" s="1"/>
  <c r="O1625" i="8" a="1"/>
  <c r="O1625" i="8" s="1"/>
  <c r="M1625" i="8"/>
  <c r="M1555" i="8"/>
  <c r="O1555" i="8" a="1"/>
  <c r="O1555" i="8" s="1"/>
  <c r="I1536" i="8" a="1"/>
  <c r="I1536" i="8" s="1"/>
  <c r="K1536" i="8" s="1"/>
  <c r="M1516" i="8"/>
  <c r="O1516" i="8" a="1"/>
  <c r="O1516" i="8" s="1"/>
  <c r="I1511" i="8" a="1"/>
  <c r="I1511" i="8" s="1"/>
  <c r="K1511" i="8" s="1"/>
  <c r="L1511" i="8"/>
  <c r="L1509" i="8"/>
  <c r="I1509" i="8" a="1"/>
  <c r="I1509" i="8" s="1"/>
  <c r="K1509" i="8" s="1"/>
  <c r="O1504" i="8" a="1"/>
  <c r="O1504" i="8" s="1"/>
  <c r="L1501" i="8"/>
  <c r="I1501" i="8" a="1"/>
  <c r="I1501" i="8" s="1"/>
  <c r="K1501" i="8" s="1"/>
  <c r="M1482" i="8"/>
  <c r="O1482" i="8" a="1"/>
  <c r="O1482" i="8" s="1"/>
  <c r="I1467" i="8" a="1"/>
  <c r="I1467" i="8" s="1"/>
  <c r="K1467" i="8" s="1"/>
  <c r="L1467" i="8"/>
  <c r="M1454" i="8"/>
  <c r="O1454" i="8" a="1"/>
  <c r="O1454" i="8" s="1"/>
  <c r="O1441" i="8" a="1"/>
  <c r="O1441" i="8" s="1"/>
  <c r="M1441" i="8"/>
  <c r="L1404" i="8"/>
  <c r="I1404" i="8" a="1"/>
  <c r="I1404" i="8" s="1"/>
  <c r="K1404" i="8" s="1"/>
  <c r="M1392" i="8"/>
  <c r="O1392" i="8" a="1"/>
  <c r="O1392" i="8" s="1"/>
  <c r="O1437" i="8" a="1"/>
  <c r="O1437" i="8" s="1"/>
  <c r="M1437" i="8"/>
  <c r="L1431" i="8"/>
  <c r="I1431" i="8" a="1"/>
  <c r="I1431" i="8" s="1"/>
  <c r="K1431" i="8" s="1"/>
  <c r="I1405" i="8" a="1"/>
  <c r="I1405" i="8" s="1"/>
  <c r="K1405" i="8" s="1"/>
  <c r="L1405" i="8"/>
  <c r="I1379" i="8" a="1"/>
  <c r="I1379" i="8" s="1"/>
  <c r="K1379" i="8" s="1"/>
  <c r="L1379" i="8"/>
  <c r="I1375" i="8" a="1"/>
  <c r="I1375" i="8" s="1"/>
  <c r="K1375" i="8" s="1"/>
  <c r="L1375" i="8"/>
  <c r="I1335" i="8" a="1"/>
  <c r="I1335" i="8" s="1"/>
  <c r="K1335" i="8" s="1"/>
  <c r="L1335" i="8"/>
  <c r="L1327" i="8"/>
  <c r="I1327" i="8" a="1"/>
  <c r="I1327" i="8" s="1"/>
  <c r="K1327" i="8" s="1"/>
  <c r="M1296" i="8"/>
  <c r="O1296" i="8" a="1"/>
  <c r="O1296" i="8" s="1"/>
  <c r="O1275" i="8" a="1"/>
  <c r="O1275" i="8" s="1"/>
  <c r="M1275" i="8"/>
  <c r="L1239" i="8"/>
  <c r="I1239" i="8" a="1"/>
  <c r="I1239" i="8" s="1"/>
  <c r="K1239" i="8" s="1"/>
  <c r="O1603" i="8" a="1"/>
  <c r="O1603" i="8" s="1"/>
  <c r="M1603" i="8"/>
  <c r="M1554" i="8"/>
  <c r="O1554" i="8" a="1"/>
  <c r="O1554" i="8" s="1"/>
  <c r="I1535" i="8" a="1"/>
  <c r="I1535" i="8" s="1"/>
  <c r="K1535" i="8" s="1"/>
  <c r="L1535" i="8"/>
  <c r="M1530" i="8"/>
  <c r="O1530" i="8" a="1"/>
  <c r="O1530" i="8" s="1"/>
  <c r="M1526" i="8"/>
  <c r="O1526" i="8" a="1"/>
  <c r="O1526" i="8" s="1"/>
  <c r="I1488" i="8" a="1"/>
  <c r="I1488" i="8" s="1"/>
  <c r="K1488" i="8" s="1"/>
  <c r="L1488" i="8"/>
  <c r="O1481" i="8" a="1"/>
  <c r="O1481" i="8" s="1"/>
  <c r="M1481" i="8"/>
  <c r="M1475" i="8"/>
  <c r="O1475" i="8" a="1"/>
  <c r="O1475" i="8" s="1"/>
  <c r="I1472" i="8" a="1"/>
  <c r="I1472" i="8" s="1"/>
  <c r="K1472" i="8" s="1"/>
  <c r="L1472" i="8"/>
  <c r="M1434" i="8"/>
  <c r="O1434" i="8" a="1"/>
  <c r="O1434" i="8" s="1"/>
  <c r="M1417" i="8"/>
  <c r="O1417" i="8" a="1"/>
  <c r="O1417" i="8" s="1"/>
  <c r="M1413" i="8"/>
  <c r="O1413" i="8" a="1"/>
  <c r="O1413" i="8" s="1"/>
  <c r="I1320" i="8" a="1"/>
  <c r="I1320" i="8" s="1"/>
  <c r="K1320" i="8" s="1"/>
  <c r="L1320" i="8"/>
  <c r="M1596" i="8"/>
  <c r="O1596" i="8" a="1"/>
  <c r="O1596" i="8" s="1"/>
  <c r="M1524" i="8"/>
  <c r="O1524" i="8" a="1"/>
  <c r="O1524" i="8" s="1"/>
  <c r="M1515" i="8"/>
  <c r="O1515" i="8" a="1"/>
  <c r="O1515" i="8" s="1"/>
  <c r="M1460" i="8"/>
  <c r="O1460" i="8" a="1"/>
  <c r="O1460" i="8" s="1"/>
  <c r="L1417" i="8"/>
  <c r="I1417" i="8" a="1"/>
  <c r="I1417" i="8" s="1"/>
  <c r="K1417" i="8" s="1"/>
  <c r="L1413" i="8"/>
  <c r="I1413" i="8" a="1"/>
  <c r="I1413" i="8" s="1"/>
  <c r="K1413" i="8" s="1"/>
  <c r="O1382" i="8" a="1"/>
  <c r="O1382" i="8" s="1"/>
  <c r="M1382" i="8"/>
  <c r="M1374" i="8"/>
  <c r="O1374" i="8" a="1"/>
  <c r="O1374" i="8" s="1"/>
  <c r="L1257" i="8"/>
  <c r="M1229" i="8"/>
  <c r="O1229" i="8" a="1"/>
  <c r="O1229" i="8" s="1"/>
  <c r="I1386" i="8" a="1"/>
  <c r="I1386" i="8" s="1"/>
  <c r="K1386" i="8" s="1"/>
  <c r="L1386" i="8"/>
  <c r="I1382" i="8" a="1"/>
  <c r="I1382" i="8" s="1"/>
  <c r="K1382" i="8" s="1"/>
  <c r="L1382" i="8"/>
  <c r="I1367" i="8" a="1"/>
  <c r="I1367" i="8" s="1"/>
  <c r="K1367" i="8" s="1"/>
  <c r="L1367" i="8"/>
  <c r="L1323" i="8"/>
  <c r="I1323" i="8" a="1"/>
  <c r="I1323" i="8" s="1"/>
  <c r="K1323" i="8" s="1"/>
  <c r="O1299" i="8" a="1"/>
  <c r="O1299" i="8" s="1"/>
  <c r="M1299" i="8"/>
  <c r="I1261" i="8" a="1"/>
  <c r="I1261" i="8" s="1"/>
  <c r="K1261" i="8" s="1"/>
  <c r="L1261" i="8"/>
  <c r="O1233" i="8" a="1"/>
  <c r="O1233" i="8" s="1"/>
  <c r="M1233" i="8"/>
  <c r="I1229" i="8" a="1"/>
  <c r="I1229" i="8" s="1"/>
  <c r="K1229" i="8" s="1"/>
  <c r="L1229" i="8"/>
  <c r="I1357" i="8" a="1"/>
  <c r="I1357" i="8" s="1"/>
  <c r="K1357" i="8" s="1"/>
  <c r="L1357" i="8"/>
  <c r="M1338" i="8"/>
  <c r="O1338" i="8" a="1"/>
  <c r="O1338" i="8" s="1"/>
  <c r="I1313" i="8" a="1"/>
  <c r="I1313" i="8" s="1"/>
  <c r="K1313" i="8" s="1"/>
  <c r="L1313" i="8"/>
  <c r="M1311" i="8"/>
  <c r="O1311" i="8" a="1"/>
  <c r="O1311" i="8" s="1"/>
  <c r="O1259" i="8" a="1"/>
  <c r="O1259" i="8" s="1"/>
  <c r="M1259" i="8"/>
  <c r="L1238" i="8"/>
  <c r="I1238" i="8" a="1"/>
  <c r="I1238" i="8" s="1"/>
  <c r="K1238" i="8" s="1"/>
  <c r="M1148" i="8"/>
  <c r="O1148" i="8" a="1"/>
  <c r="O1148" i="8" s="1"/>
  <c r="I1106" i="8" a="1"/>
  <c r="I1106" i="8" s="1"/>
  <c r="K1106" i="8" s="1"/>
  <c r="L1106" i="8"/>
  <c r="L1057" i="8"/>
  <c r="I1057" i="8" a="1"/>
  <c r="I1057" i="8" s="1"/>
  <c r="K1057" i="8" s="1"/>
  <c r="L1376" i="8"/>
  <c r="I1376" i="8" a="1"/>
  <c r="I1376" i="8" s="1"/>
  <c r="K1376" i="8" s="1"/>
  <c r="L1552" i="8"/>
  <c r="O1542" i="8" a="1"/>
  <c r="O1542" i="8" s="1"/>
  <c r="O1523" i="8" a="1"/>
  <c r="O1523" i="8" s="1"/>
  <c r="M1523" i="8"/>
  <c r="M1519" i="8"/>
  <c r="O1519" i="8" a="1"/>
  <c r="O1519" i="8" s="1"/>
  <c r="O1494" i="8" a="1"/>
  <c r="O1494" i="8" s="1"/>
  <c r="I1487" i="8" a="1"/>
  <c r="I1487" i="8" s="1"/>
  <c r="K1487" i="8" s="1"/>
  <c r="L1487" i="8"/>
  <c r="O1474" i="8" a="1"/>
  <c r="O1474" i="8" s="1"/>
  <c r="M1474" i="8"/>
  <c r="M1469" i="8"/>
  <c r="I1446" i="8" a="1"/>
  <c r="I1446" i="8" s="1"/>
  <c r="K1446" i="8" s="1"/>
  <c r="M1439" i="8"/>
  <c r="O1439" i="8" a="1"/>
  <c r="O1439" i="8" s="1"/>
  <c r="M1421" i="8"/>
  <c r="O1421" i="8" a="1"/>
  <c r="O1421" i="8" s="1"/>
  <c r="I1345" i="8" a="1"/>
  <c r="I1345" i="8" s="1"/>
  <c r="K1345" i="8" s="1"/>
  <c r="L1345" i="8"/>
  <c r="L1330" i="8"/>
  <c r="I1330" i="8" a="1"/>
  <c r="I1330" i="8" s="1"/>
  <c r="K1330" i="8" s="1"/>
  <c r="M1294" i="8"/>
  <c r="O1294" i="8" a="1"/>
  <c r="O1294" i="8" s="1"/>
  <c r="M1644" i="8"/>
  <c r="O1644" i="8" a="1"/>
  <c r="O1644" i="8" s="1"/>
  <c r="I1601" i="8" a="1"/>
  <c r="I1601" i="8" s="1"/>
  <c r="K1601" i="8" s="1"/>
  <c r="I1593" i="8" a="1"/>
  <c r="I1593" i="8" s="1"/>
  <c r="K1593" i="8" s="1"/>
  <c r="O1592" i="8" a="1"/>
  <c r="O1592" i="8" s="1"/>
  <c r="M1592" i="8"/>
  <c r="I1567" i="8" a="1"/>
  <c r="I1567" i="8" s="1"/>
  <c r="K1567" i="8" s="1"/>
  <c r="L1545" i="8"/>
  <c r="I1545" i="8" a="1"/>
  <c r="I1545" i="8" s="1"/>
  <c r="K1545" i="8" s="1"/>
  <c r="M1537" i="8"/>
  <c r="O1537" i="8" a="1"/>
  <c r="O1537" i="8" s="1"/>
  <c r="O1529" i="8" a="1"/>
  <c r="O1529" i="8" s="1"/>
  <c r="M1529" i="8"/>
  <c r="O1525" i="8" a="1"/>
  <c r="O1525" i="8" s="1"/>
  <c r="M1525" i="8"/>
  <c r="I1516" i="8" a="1"/>
  <c r="I1516" i="8" s="1"/>
  <c r="K1516" i="8" s="1"/>
  <c r="L1516" i="8"/>
  <c r="I1513" i="8" a="1"/>
  <c r="I1513" i="8" s="1"/>
  <c r="K1513" i="8" s="1"/>
  <c r="L1513" i="8"/>
  <c r="M1511" i="8"/>
  <c r="O1511" i="8" a="1"/>
  <c r="O1511" i="8" s="1"/>
  <c r="O1509" i="8" a="1"/>
  <c r="O1509" i="8" s="1"/>
  <c r="M1498" i="8"/>
  <c r="O1498" i="8" a="1"/>
  <c r="O1498" i="8" s="1"/>
  <c r="L1493" i="8"/>
  <c r="I1493" i="8" a="1"/>
  <c r="I1493" i="8" s="1"/>
  <c r="K1493" i="8" s="1"/>
  <c r="I1480" i="8" a="1"/>
  <c r="I1480" i="8" s="1"/>
  <c r="K1480" i="8" s="1"/>
  <c r="L1480" i="8"/>
  <c r="I1459" i="8" a="1"/>
  <c r="I1459" i="8" s="1"/>
  <c r="K1459" i="8" s="1"/>
  <c r="I1455" i="8" a="1"/>
  <c r="I1455" i="8" s="1"/>
  <c r="K1455" i="8" s="1"/>
  <c r="L1455" i="8"/>
  <c r="I1453" i="8" a="1"/>
  <c r="I1453" i="8" s="1"/>
  <c r="K1453" i="8" s="1"/>
  <c r="O1446" i="8" a="1"/>
  <c r="O1446" i="8" s="1"/>
  <c r="M1446" i="8"/>
  <c r="M1440" i="8"/>
  <c r="I1436" i="8" a="1"/>
  <c r="I1436" i="8" s="1"/>
  <c r="K1436" i="8" s="1"/>
  <c r="L1436" i="8"/>
  <c r="O1418" i="8" a="1"/>
  <c r="O1418" i="8" s="1"/>
  <c r="M1418" i="8"/>
  <c r="I1347" i="8" a="1"/>
  <c r="I1347" i="8" s="1"/>
  <c r="K1347" i="8" s="1"/>
  <c r="L1347" i="8"/>
  <c r="O1305" i="8" a="1"/>
  <c r="O1305" i="8" s="1"/>
  <c r="M1305" i="8"/>
  <c r="M1272" i="8"/>
  <c r="O1272" i="8" a="1"/>
  <c r="O1272" i="8" s="1"/>
  <c r="I1648" i="8" a="1"/>
  <c r="I1648" i="8" s="1"/>
  <c r="K1648" i="8" s="1"/>
  <c r="I1637" i="8" a="1"/>
  <c r="I1637" i="8" s="1"/>
  <c r="K1637" i="8" s="1"/>
  <c r="O1636" i="8" a="1"/>
  <c r="O1636" i="8" s="1"/>
  <c r="M1636" i="8"/>
  <c r="I1611" i="8" a="1"/>
  <c r="I1611" i="8" s="1"/>
  <c r="K1611" i="8" s="1"/>
  <c r="M1585" i="8"/>
  <c r="O1585" i="8" a="1"/>
  <c r="O1585" i="8" s="1"/>
  <c r="L1523" i="8"/>
  <c r="I1523" i="8" a="1"/>
  <c r="I1523" i="8" s="1"/>
  <c r="K1523" i="8" s="1"/>
  <c r="O1517" i="8" a="1"/>
  <c r="O1517" i="8" s="1"/>
  <c r="M1517" i="8"/>
  <c r="M1478" i="8"/>
  <c r="O1478" i="8" a="1"/>
  <c r="O1478" i="8" s="1"/>
  <c r="O1459" i="8" a="1"/>
  <c r="O1459" i="8" s="1"/>
  <c r="M1459" i="8"/>
  <c r="M1456" i="8"/>
  <c r="O1456" i="8" a="1"/>
  <c r="O1456" i="8" s="1"/>
  <c r="M1453" i="8"/>
  <c r="O1453" i="8" a="1"/>
  <c r="O1453" i="8" s="1"/>
  <c r="I1439" i="8" a="1"/>
  <c r="I1439" i="8" s="1"/>
  <c r="K1439" i="8" s="1"/>
  <c r="L1439" i="8"/>
  <c r="I1437" i="8" a="1"/>
  <c r="I1437" i="8" s="1"/>
  <c r="K1437" i="8" s="1"/>
  <c r="I1433" i="8" a="1"/>
  <c r="I1433" i="8" s="1"/>
  <c r="K1433" i="8" s="1"/>
  <c r="L1433" i="8"/>
  <c r="I1423" i="8" a="1"/>
  <c r="I1423" i="8" s="1"/>
  <c r="K1423" i="8" s="1"/>
  <c r="L1423" i="8"/>
  <c r="L1396" i="8"/>
  <c r="I1396" i="8" a="1"/>
  <c r="I1396" i="8" s="1"/>
  <c r="K1396" i="8" s="1"/>
  <c r="I1247" i="8" a="1"/>
  <c r="I1247" i="8" s="1"/>
  <c r="K1247" i="8" s="1"/>
  <c r="L1247" i="8"/>
  <c r="O1514" i="8" a="1"/>
  <c r="O1514" i="8" s="1"/>
  <c r="M1514" i="8"/>
  <c r="O1387" i="8" a="1"/>
  <c r="O1387" i="8" s="1"/>
  <c r="M1387" i="8"/>
  <c r="M1385" i="8"/>
  <c r="M1378" i="8"/>
  <c r="O1378" i="8" a="1"/>
  <c r="O1378" i="8" s="1"/>
  <c r="M1335" i="8"/>
  <c r="O1325" i="8" a="1"/>
  <c r="O1325" i="8" s="1"/>
  <c r="M1325" i="8"/>
  <c r="L1271" i="8"/>
  <c r="I1271" i="8" a="1"/>
  <c r="I1271" i="8" s="1"/>
  <c r="K1271" i="8" s="1"/>
  <c r="O1253" i="8" a="1"/>
  <c r="O1253" i="8" s="1"/>
  <c r="M1252" i="8"/>
  <c r="O1252" i="8" a="1"/>
  <c r="O1252" i="8" s="1"/>
  <c r="O1243" i="8" a="1"/>
  <c r="O1243" i="8" s="1"/>
  <c r="I1232" i="8" a="1"/>
  <c r="I1232" i="8" s="1"/>
  <c r="K1232" i="8" s="1"/>
  <c r="L1232" i="8"/>
  <c r="L1230" i="8"/>
  <c r="I1230" i="8" a="1"/>
  <c r="I1230" i="8" s="1"/>
  <c r="K1230" i="8" s="1"/>
  <c r="L1228" i="8"/>
  <c r="I1228" i="8" a="1"/>
  <c r="I1228" i="8" s="1"/>
  <c r="K1228" i="8" s="1"/>
  <c r="L1406" i="8"/>
  <c r="L1399" i="8"/>
  <c r="I1399" i="8" a="1"/>
  <c r="I1399" i="8" s="1"/>
  <c r="K1399" i="8" s="1"/>
  <c r="I1387" i="8" a="1"/>
  <c r="I1387" i="8" s="1"/>
  <c r="K1387" i="8" s="1"/>
  <c r="L1387" i="8"/>
  <c r="M1371" i="8"/>
  <c r="O1371" i="8" a="1"/>
  <c r="O1371" i="8" s="1"/>
  <c r="O1364" i="8" a="1"/>
  <c r="O1364" i="8" s="1"/>
  <c r="M1364" i="8"/>
  <c r="O1342" i="8" a="1"/>
  <c r="O1342" i="8" s="1"/>
  <c r="M1342" i="8"/>
  <c r="M1316" i="8"/>
  <c r="O1310" i="8" a="1"/>
  <c r="O1310" i="8" s="1"/>
  <c r="M1310" i="8"/>
  <c r="I1298" i="8" a="1"/>
  <c r="I1298" i="8" s="1"/>
  <c r="K1298" i="8" s="1"/>
  <c r="L1298" i="8"/>
  <c r="I1294" i="8" a="1"/>
  <c r="I1294" i="8" s="1"/>
  <c r="K1294" i="8" s="1"/>
  <c r="L1294" i="8"/>
  <c r="O1292" i="8" a="1"/>
  <c r="O1292" i="8" s="1"/>
  <c r="M1292" i="8"/>
  <c r="L1277" i="8"/>
  <c r="I1277" i="8" a="1"/>
  <c r="I1277" i="8" s="1"/>
  <c r="K1277" i="8" s="1"/>
  <c r="O1214" i="8" a="1"/>
  <c r="O1214" i="8" s="1"/>
  <c r="M1214" i="8"/>
  <c r="O1206" i="8" a="1"/>
  <c r="O1206" i="8" s="1"/>
  <c r="M1206" i="8"/>
  <c r="M1164" i="8"/>
  <c r="O1164" i="8" a="1"/>
  <c r="O1164" i="8" s="1"/>
  <c r="M1362" i="8"/>
  <c r="O1362" i="8" a="1"/>
  <c r="O1362" i="8" s="1"/>
  <c r="O1355" i="8" a="1"/>
  <c r="O1355" i="8" s="1"/>
  <c r="I1354" i="8" a="1"/>
  <c r="I1354" i="8" s="1"/>
  <c r="K1354" i="8" s="1"/>
  <c r="L1354" i="8"/>
  <c r="I1342" i="8" a="1"/>
  <c r="I1342" i="8" s="1"/>
  <c r="K1342" i="8" s="1"/>
  <c r="L1342" i="8"/>
  <c r="L1333" i="8"/>
  <c r="I1333" i="8" a="1"/>
  <c r="I1333" i="8" s="1"/>
  <c r="K1333" i="8" s="1"/>
  <c r="M1330" i="8"/>
  <c r="O1330" i="8" a="1"/>
  <c r="O1330" i="8" s="1"/>
  <c r="I1318" i="8" a="1"/>
  <c r="I1318" i="8" s="1"/>
  <c r="K1318" i="8" s="1"/>
  <c r="I1310" i="8" a="1"/>
  <c r="I1310" i="8" s="1"/>
  <c r="K1310" i="8" s="1"/>
  <c r="L1310" i="8"/>
  <c r="I1302" i="8" a="1"/>
  <c r="I1302" i="8" s="1"/>
  <c r="K1302" i="8" s="1"/>
  <c r="L1302" i="8"/>
  <c r="L1296" i="8"/>
  <c r="I1296" i="8" a="1"/>
  <c r="I1296" i="8" s="1"/>
  <c r="K1296" i="8" s="1"/>
  <c r="L1256" i="8"/>
  <c r="I1256" i="8" a="1"/>
  <c r="I1256" i="8" s="1"/>
  <c r="K1256" i="8" s="1"/>
  <c r="M1209" i="8"/>
  <c r="O1209" i="8" a="1"/>
  <c r="O1209" i="8" s="1"/>
  <c r="L1206" i="8"/>
  <c r="I1206" i="8" a="1"/>
  <c r="I1206" i="8" s="1"/>
  <c r="K1206" i="8" s="1"/>
  <c r="M1202" i="8"/>
  <c r="O1202" i="8" a="1"/>
  <c r="O1202" i="8" s="1"/>
  <c r="O1175" i="8" a="1"/>
  <c r="O1175" i="8" s="1"/>
  <c r="M1175" i="8"/>
  <c r="O1172" i="8" a="1"/>
  <c r="O1172" i="8" s="1"/>
  <c r="M1172" i="8"/>
  <c r="I1164" i="8" a="1"/>
  <c r="I1164" i="8" s="1"/>
  <c r="K1164" i="8" s="1"/>
  <c r="L1164" i="8"/>
  <c r="L1410" i="8"/>
  <c r="I1410" i="8" a="1"/>
  <c r="I1410" i="8" s="1"/>
  <c r="K1410" i="8" s="1"/>
  <c r="M1406" i="8"/>
  <c r="O1406" i="8" a="1"/>
  <c r="O1406" i="8" s="1"/>
  <c r="M1403" i="8"/>
  <c r="O1403" i="8" a="1"/>
  <c r="O1403" i="8" s="1"/>
  <c r="L1374" i="8"/>
  <c r="I1374" i="8" a="1"/>
  <c r="I1374" i="8" s="1"/>
  <c r="K1374" i="8" s="1"/>
  <c r="L1360" i="8"/>
  <c r="I1360" i="8" a="1"/>
  <c r="I1360" i="8" s="1"/>
  <c r="K1360" i="8" s="1"/>
  <c r="M1287" i="8"/>
  <c r="O1287" i="8" a="1"/>
  <c r="O1287" i="8" s="1"/>
  <c r="I1284" i="8" a="1"/>
  <c r="I1284" i="8" s="1"/>
  <c r="K1284" i="8" s="1"/>
  <c r="L1284" i="8"/>
  <c r="M1276" i="8"/>
  <c r="O1276" i="8" a="1"/>
  <c r="O1276" i="8" s="1"/>
  <c r="L1249" i="8"/>
  <c r="I1249" i="8" a="1"/>
  <c r="I1249" i="8" s="1"/>
  <c r="K1249" i="8" s="1"/>
  <c r="M1227" i="8"/>
  <c r="O1227" i="8" a="1"/>
  <c r="O1227" i="8" s="1"/>
  <c r="M1178" i="8"/>
  <c r="O1178" i="8" a="1"/>
  <c r="O1178" i="8" s="1"/>
  <c r="I1414" i="8" a="1"/>
  <c r="I1414" i="8" s="1"/>
  <c r="K1414" i="8" s="1"/>
  <c r="L1414" i="8"/>
  <c r="M1377" i="8"/>
  <c r="O1377" i="8" a="1"/>
  <c r="O1377" i="8" s="1"/>
  <c r="L1355" i="8"/>
  <c r="I1355" i="8" a="1"/>
  <c r="I1355" i="8" s="1"/>
  <c r="K1355" i="8" s="1"/>
  <c r="M1331" i="8"/>
  <c r="O1331" i="8" a="1"/>
  <c r="O1331" i="8" s="1"/>
  <c r="L1311" i="8"/>
  <c r="I1311" i="8" a="1"/>
  <c r="I1311" i="8" s="1"/>
  <c r="K1311" i="8" s="1"/>
  <c r="I1287" i="8" a="1"/>
  <c r="I1287" i="8" s="1"/>
  <c r="K1287" i="8" s="1"/>
  <c r="L1287" i="8"/>
  <c r="M1285" i="8"/>
  <c r="O1285" i="8" a="1"/>
  <c r="O1285" i="8" s="1"/>
  <c r="L1259" i="8"/>
  <c r="I1259" i="8" a="1"/>
  <c r="I1259" i="8" s="1"/>
  <c r="K1259" i="8" s="1"/>
  <c r="I1236" i="8" a="1"/>
  <c r="I1236" i="8" s="1"/>
  <c r="K1236" i="8" s="1"/>
  <c r="L1236" i="8"/>
  <c r="M1234" i="8"/>
  <c r="O1234" i="8" a="1"/>
  <c r="O1234" i="8" s="1"/>
  <c r="L1231" i="8"/>
  <c r="I1231" i="8" a="1"/>
  <c r="I1231" i="8" s="1"/>
  <c r="K1231" i="8" s="1"/>
  <c r="M1207" i="8"/>
  <c r="O1207" i="8" a="1"/>
  <c r="O1207" i="8" s="1"/>
  <c r="I1154" i="8" a="1"/>
  <c r="I1154" i="8" s="1"/>
  <c r="K1154" i="8" s="1"/>
  <c r="L1154" i="8"/>
  <c r="M1124" i="8"/>
  <c r="O1124" i="8" a="1"/>
  <c r="O1124" i="8" s="1"/>
  <c r="I1113" i="8" a="1"/>
  <c r="I1113" i="8" s="1"/>
  <c r="K1113" i="8" s="1"/>
  <c r="L1113" i="8"/>
  <c r="M1451" i="8"/>
  <c r="L1429" i="8"/>
  <c r="O1426" i="8" a="1"/>
  <c r="O1426" i="8" s="1"/>
  <c r="O1399" i="8" a="1"/>
  <c r="O1399" i="8" s="1"/>
  <c r="L1378" i="8"/>
  <c r="L1368" i="8"/>
  <c r="L1346" i="8"/>
  <c r="L1338" i="8"/>
  <c r="I1338" i="8" a="1"/>
  <c r="I1338" i="8" s="1"/>
  <c r="K1338" i="8" s="1"/>
  <c r="M1322" i="8"/>
  <c r="O1322" i="8" a="1"/>
  <c r="O1322" i="8" s="1"/>
  <c r="M1293" i="8"/>
  <c r="O1293" i="8" a="1"/>
  <c r="O1293" i="8" s="1"/>
  <c r="I1276" i="8" a="1"/>
  <c r="I1276" i="8" s="1"/>
  <c r="K1276" i="8" s="1"/>
  <c r="L1276" i="8"/>
  <c r="M1161" i="8"/>
  <c r="O1161" i="8" a="1"/>
  <c r="O1161" i="8" s="1"/>
  <c r="M1500" i="8"/>
  <c r="O1500" i="8" a="1"/>
  <c r="O1500" i="8" s="1"/>
  <c r="I1469" i="8" a="1"/>
  <c r="I1469" i="8" s="1"/>
  <c r="K1469" i="8" s="1"/>
  <c r="L1469" i="8"/>
  <c r="I1457" i="8" a="1"/>
  <c r="I1457" i="8" s="1"/>
  <c r="K1457" i="8" s="1"/>
  <c r="O1448" i="8" a="1"/>
  <c r="O1448" i="8" s="1"/>
  <c r="M1448" i="8"/>
  <c r="M1420" i="8"/>
  <c r="O1420" i="8" a="1"/>
  <c r="O1420" i="8" s="1"/>
  <c r="L1412" i="8"/>
  <c r="I1401" i="8" a="1"/>
  <c r="I1401" i="8" s="1"/>
  <c r="K1401" i="8" s="1"/>
  <c r="L1401" i="8"/>
  <c r="L1390" i="8"/>
  <c r="O1389" i="8" a="1"/>
  <c r="O1389" i="8" s="1"/>
  <c r="M1389" i="8"/>
  <c r="L1363" i="8"/>
  <c r="I1363" i="8" a="1"/>
  <c r="I1363" i="8" s="1"/>
  <c r="K1363" i="8" s="1"/>
  <c r="I1353" i="8" a="1"/>
  <c r="I1353" i="8" s="1"/>
  <c r="K1353" i="8" s="1"/>
  <c r="L1353" i="8"/>
  <c r="L1341" i="8"/>
  <c r="I1341" i="8" a="1"/>
  <c r="I1341" i="8" s="1"/>
  <c r="K1341" i="8" s="1"/>
  <c r="I1334" i="8" a="1"/>
  <c r="I1334" i="8" s="1"/>
  <c r="K1334" i="8" s="1"/>
  <c r="L1334" i="8"/>
  <c r="I1324" i="8" a="1"/>
  <c r="I1324" i="8" s="1"/>
  <c r="K1324" i="8" s="1"/>
  <c r="L1324" i="8"/>
  <c r="I1314" i="8" a="1"/>
  <c r="I1314" i="8" s="1"/>
  <c r="K1314" i="8" s="1"/>
  <c r="L1293" i="8"/>
  <c r="I1293" i="8" a="1"/>
  <c r="I1293" i="8" s="1"/>
  <c r="K1293" i="8" s="1"/>
  <c r="M1279" i="8"/>
  <c r="O1279" i="8" a="1"/>
  <c r="O1279" i="8" s="1"/>
  <c r="M1263" i="8"/>
  <c r="O1263" i="8" a="1"/>
  <c r="O1263" i="8" s="1"/>
  <c r="O1250" i="8" a="1"/>
  <c r="O1250" i="8" s="1"/>
  <c r="M1250" i="8"/>
  <c r="O1248" i="8" a="1"/>
  <c r="O1248" i="8" s="1"/>
  <c r="M1248" i="8"/>
  <c r="L1246" i="8"/>
  <c r="M1242" i="8"/>
  <c r="O1242" i="8" a="1"/>
  <c r="O1242" i="8" s="1"/>
  <c r="I1213" i="8" a="1"/>
  <c r="I1213" i="8" s="1"/>
  <c r="K1213" i="8" s="1"/>
  <c r="L1213" i="8"/>
  <c r="M1198" i="8"/>
  <c r="O1198" i="8" a="1"/>
  <c r="O1198" i="8" s="1"/>
  <c r="O1192" i="8" a="1"/>
  <c r="O1192" i="8" s="1"/>
  <c r="M1192" i="8"/>
  <c r="M1183" i="8"/>
  <c r="O1183" i="8" a="1"/>
  <c r="O1183" i="8" s="1"/>
  <c r="M1544" i="8"/>
  <c r="O1544" i="8" a="1"/>
  <c r="O1544" i="8" s="1"/>
  <c r="M1522" i="8"/>
  <c r="O1522" i="8" a="1"/>
  <c r="O1522" i="8" s="1"/>
  <c r="I1491" i="8" a="1"/>
  <c r="I1491" i="8" s="1"/>
  <c r="K1491" i="8" s="1"/>
  <c r="L1491" i="8"/>
  <c r="I1471" i="8" a="1"/>
  <c r="I1471" i="8" s="1"/>
  <c r="K1471" i="8" s="1"/>
  <c r="O1470" i="8" a="1"/>
  <c r="O1470" i="8" s="1"/>
  <c r="M1470" i="8"/>
  <c r="I1415" i="8" a="1"/>
  <c r="I1415" i="8" s="1"/>
  <c r="K1415" i="8" s="1"/>
  <c r="L1415" i="8"/>
  <c r="I1407" i="8" a="1"/>
  <c r="I1407" i="8" s="1"/>
  <c r="K1407" i="8" s="1"/>
  <c r="L1370" i="8"/>
  <c r="I1370" i="8" a="1"/>
  <c r="I1370" i="8" s="1"/>
  <c r="K1370" i="8" s="1"/>
  <c r="L1364" i="8"/>
  <c r="O1333" i="8" a="1"/>
  <c r="O1333" i="8" s="1"/>
  <c r="L1322" i="8"/>
  <c r="I1322" i="8" a="1"/>
  <c r="I1322" i="8" s="1"/>
  <c r="K1322" i="8" s="1"/>
  <c r="M1317" i="8"/>
  <c r="O1317" i="8" a="1"/>
  <c r="O1317" i="8" s="1"/>
  <c r="I1307" i="8" a="1"/>
  <c r="I1307" i="8" s="1"/>
  <c r="K1307" i="8" s="1"/>
  <c r="L1282" i="8"/>
  <c r="I1282" i="8" a="1"/>
  <c r="I1282" i="8" s="1"/>
  <c r="K1282" i="8" s="1"/>
  <c r="M1277" i="8"/>
  <c r="M1264" i="8"/>
  <c r="M1218" i="8"/>
  <c r="O1218" i="8" a="1"/>
  <c r="O1218" i="8" s="1"/>
  <c r="I1210" i="8" a="1"/>
  <c r="I1210" i="8" s="1"/>
  <c r="K1210" i="8" s="1"/>
  <c r="L1210" i="8"/>
  <c r="L1201" i="8"/>
  <c r="I1201" i="8" a="1"/>
  <c r="I1201" i="8" s="1"/>
  <c r="K1201" i="8" s="1"/>
  <c r="O1199" i="8" a="1"/>
  <c r="O1199" i="8" s="1"/>
  <c r="I1176" i="8" a="1"/>
  <c r="I1176" i="8" s="1"/>
  <c r="K1176" i="8" s="1"/>
  <c r="L1176" i="8"/>
  <c r="O1492" i="8" a="1"/>
  <c r="O1492" i="8" s="1"/>
  <c r="M1492" i="8"/>
  <c r="I1425" i="8" a="1"/>
  <c r="I1425" i="8" s="1"/>
  <c r="K1425" i="8" s="1"/>
  <c r="L1425" i="8"/>
  <c r="I1421" i="8" a="1"/>
  <c r="I1421" i="8" s="1"/>
  <c r="K1421" i="8" s="1"/>
  <c r="L1381" i="8"/>
  <c r="I1381" i="8" a="1"/>
  <c r="I1381" i="8" s="1"/>
  <c r="K1381" i="8" s="1"/>
  <c r="I1361" i="8" a="1"/>
  <c r="I1361" i="8" s="1"/>
  <c r="K1361" i="8" s="1"/>
  <c r="L1361" i="8"/>
  <c r="I1349" i="8" a="1"/>
  <c r="I1349" i="8" s="1"/>
  <c r="K1349" i="8" s="1"/>
  <c r="M1304" i="8"/>
  <c r="O1304" i="8" a="1"/>
  <c r="O1304" i="8" s="1"/>
  <c r="L1279" i="8"/>
  <c r="I1279" i="8" a="1"/>
  <c r="I1279" i="8" s="1"/>
  <c r="K1279" i="8" s="1"/>
  <c r="L1250" i="8"/>
  <c r="I1250" i="8" a="1"/>
  <c r="I1250" i="8" s="1"/>
  <c r="K1250" i="8" s="1"/>
  <c r="I1248" i="8" a="1"/>
  <c r="I1248" i="8" s="1"/>
  <c r="K1248" i="8" s="1"/>
  <c r="L1248" i="8"/>
  <c r="M1327" i="8"/>
  <c r="O1327" i="8" a="1"/>
  <c r="O1327" i="8" s="1"/>
  <c r="M1313" i="8"/>
  <c r="O1313" i="8" a="1"/>
  <c r="O1313" i="8" s="1"/>
  <c r="M1306" i="8"/>
  <c r="O1306" i="8" a="1"/>
  <c r="O1306" i="8" s="1"/>
  <c r="L1291" i="8"/>
  <c r="M1269" i="8"/>
  <c r="O1269" i="8" a="1"/>
  <c r="O1269" i="8" s="1"/>
  <c r="I1175" i="8" a="1"/>
  <c r="I1175" i="8" s="1"/>
  <c r="K1175" i="8" s="1"/>
  <c r="L1175" i="8"/>
  <c r="I1172" i="8" a="1"/>
  <c r="I1172" i="8" s="1"/>
  <c r="K1172" i="8" s="1"/>
  <c r="L1172" i="8"/>
  <c r="O1168" i="8" a="1"/>
  <c r="O1168" i="8" s="1"/>
  <c r="M1168" i="8"/>
  <c r="M1160" i="8"/>
  <c r="O1160" i="8" a="1"/>
  <c r="O1160" i="8" s="1"/>
  <c r="O1008" i="8" a="1"/>
  <c r="O1008" i="8" s="1"/>
  <c r="M1008" i="8"/>
  <c r="I970" i="8" a="1"/>
  <c r="I970" i="8" s="1"/>
  <c r="K970" i="8" s="1"/>
  <c r="L970" i="8"/>
  <c r="I1339" i="8" a="1"/>
  <c r="I1339" i="8" s="1"/>
  <c r="K1339" i="8" s="1"/>
  <c r="L1339" i="8"/>
  <c r="I1331" i="8" a="1"/>
  <c r="I1331" i="8" s="1"/>
  <c r="K1331" i="8" s="1"/>
  <c r="L1331" i="8"/>
  <c r="M1328" i="8"/>
  <c r="O1328" i="8" a="1"/>
  <c r="O1328" i="8" s="1"/>
  <c r="M1300" i="8"/>
  <c r="O1300" i="8" a="1"/>
  <c r="O1300" i="8" s="1"/>
  <c r="M1267" i="8"/>
  <c r="O1267" i="8" a="1"/>
  <c r="O1267" i="8" s="1"/>
  <c r="I1224" i="8" a="1"/>
  <c r="I1224" i="8" s="1"/>
  <c r="K1224" i="8" s="1"/>
  <c r="L1224" i="8"/>
  <c r="M1219" i="8"/>
  <c r="O1219" i="8" a="1"/>
  <c r="O1219" i="8" s="1"/>
  <c r="M1176" i="8"/>
  <c r="O1176" i="8" a="1"/>
  <c r="O1176" i="8" s="1"/>
  <c r="L1148" i="8"/>
  <c r="I1148" i="8" a="1"/>
  <c r="I1148" i="8" s="1"/>
  <c r="K1148" i="8" s="1"/>
  <c r="I1117" i="8" a="1"/>
  <c r="I1117" i="8" s="1"/>
  <c r="K1117" i="8" s="1"/>
  <c r="L1117" i="8"/>
  <c r="M1113" i="8"/>
  <c r="O1113" i="8" a="1"/>
  <c r="O1113" i="8" s="1"/>
  <c r="I1088" i="8" a="1"/>
  <c r="I1088" i="8" s="1"/>
  <c r="K1088" i="8" s="1"/>
  <c r="L1088" i="8"/>
  <c r="M1049" i="8"/>
  <c r="O1049" i="8" a="1"/>
  <c r="O1049" i="8" s="1"/>
  <c r="M981" i="8"/>
  <c r="O981" i="8" a="1"/>
  <c r="O981" i="8" s="1"/>
  <c r="L1086" i="8"/>
  <c r="I1086" i="8" a="1"/>
  <c r="I1086" i="8" s="1"/>
  <c r="K1086" i="8" s="1"/>
  <c r="M1082" i="8"/>
  <c r="O1082" i="8" a="1"/>
  <c r="O1082" i="8" s="1"/>
  <c r="M1069" i="8"/>
  <c r="O1069" i="8" a="1"/>
  <c r="O1069" i="8" s="1"/>
  <c r="O1061" i="8" a="1"/>
  <c r="O1061" i="8" s="1"/>
  <c r="M1061" i="8"/>
  <c r="L958" i="8"/>
  <c r="I958" i="8" a="1"/>
  <c r="I958" i="8" s="1"/>
  <c r="K958" i="8" s="1"/>
  <c r="M1373" i="8"/>
  <c r="O1373" i="8" a="1"/>
  <c r="O1373" i="8" s="1"/>
  <c r="O1367" i="8" a="1"/>
  <c r="O1367" i="8" s="1"/>
  <c r="M1359" i="8"/>
  <c r="O1359" i="8" a="1"/>
  <c r="O1359" i="8" s="1"/>
  <c r="M1349" i="8"/>
  <c r="M1348" i="8"/>
  <c r="O1348" i="8" a="1"/>
  <c r="O1348" i="8" s="1"/>
  <c r="M1326" i="8"/>
  <c r="O1326" i="8" a="1"/>
  <c r="O1326" i="8" s="1"/>
  <c r="O1324" i="8" a="1"/>
  <c r="O1324" i="8" s="1"/>
  <c r="M1315" i="8"/>
  <c r="O1315" i="8" a="1"/>
  <c r="O1315" i="8" s="1"/>
  <c r="M1295" i="8"/>
  <c r="O1295" i="8" a="1"/>
  <c r="O1295" i="8" s="1"/>
  <c r="L1292" i="8"/>
  <c r="I1292" i="8" a="1"/>
  <c r="I1292" i="8" s="1"/>
  <c r="K1292" i="8" s="1"/>
  <c r="M1289" i="8"/>
  <c r="O1289" i="8" a="1"/>
  <c r="O1289" i="8" s="1"/>
  <c r="M1274" i="8"/>
  <c r="O1274" i="8" a="1"/>
  <c r="O1274" i="8" s="1"/>
  <c r="O1258" i="8" a="1"/>
  <c r="O1258" i="8" s="1"/>
  <c r="M1258" i="8"/>
  <c r="M1251" i="8"/>
  <c r="O1251" i="8" a="1"/>
  <c r="O1251" i="8" s="1"/>
  <c r="I1240" i="8" a="1"/>
  <c r="I1240" i="8" s="1"/>
  <c r="K1240" i="8" s="1"/>
  <c r="L1240" i="8"/>
  <c r="L1235" i="8"/>
  <c r="O1225" i="8" a="1"/>
  <c r="O1225" i="8" s="1"/>
  <c r="M1225" i="8"/>
  <c r="I1214" i="8" a="1"/>
  <c r="I1214" i="8" s="1"/>
  <c r="K1214" i="8" s="1"/>
  <c r="L1214" i="8"/>
  <c r="M1205" i="8"/>
  <c r="O1205" i="8" a="1"/>
  <c r="O1205" i="8" s="1"/>
  <c r="I1202" i="8" a="1"/>
  <c r="I1202" i="8" s="1"/>
  <c r="K1202" i="8" s="1"/>
  <c r="L1202" i="8"/>
  <c r="M1191" i="8"/>
  <c r="O1191" i="8" a="1"/>
  <c r="O1191" i="8" s="1"/>
  <c r="O1188" i="8" a="1"/>
  <c r="O1188" i="8" s="1"/>
  <c r="O1187" i="8" a="1"/>
  <c r="O1187" i="8" s="1"/>
  <c r="M1187" i="8"/>
  <c r="M1179" i="8"/>
  <c r="O1179" i="8" a="1"/>
  <c r="O1179" i="8" s="1"/>
  <c r="L1171" i="8"/>
  <c r="I1171" i="8" a="1"/>
  <c r="I1171" i="8" s="1"/>
  <c r="K1171" i="8" s="1"/>
  <c r="I1161" i="8" a="1"/>
  <c r="I1161" i="8" s="1"/>
  <c r="K1161" i="8" s="1"/>
  <c r="L1161" i="8"/>
  <c r="L1145" i="8"/>
  <c r="I1145" i="8" a="1"/>
  <c r="I1145" i="8" s="1"/>
  <c r="K1145" i="8" s="1"/>
  <c r="M1395" i="8"/>
  <c r="O1395" i="8" a="1"/>
  <c r="O1395" i="8" s="1"/>
  <c r="I1369" i="8" a="1"/>
  <c r="I1369" i="8" s="1"/>
  <c r="K1369" i="8" s="1"/>
  <c r="L1369" i="8"/>
  <c r="L1366" i="8"/>
  <c r="I1366" i="8" a="1"/>
  <c r="I1366" i="8" s="1"/>
  <c r="K1366" i="8" s="1"/>
  <c r="M1341" i="8"/>
  <c r="O1341" i="8" a="1"/>
  <c r="O1341" i="8" s="1"/>
  <c r="M1329" i="8"/>
  <c r="O1329" i="8" a="1"/>
  <c r="O1329" i="8" s="1"/>
  <c r="L1308" i="8"/>
  <c r="I1308" i="8" a="1"/>
  <c r="I1308" i="8" s="1"/>
  <c r="K1308" i="8" s="1"/>
  <c r="L1304" i="8"/>
  <c r="I1304" i="8" a="1"/>
  <c r="I1304" i="8" s="1"/>
  <c r="K1304" i="8" s="1"/>
  <c r="I1301" i="8" a="1"/>
  <c r="I1301" i="8" s="1"/>
  <c r="K1301" i="8" s="1"/>
  <c r="L1301" i="8"/>
  <c r="I1286" i="8" a="1"/>
  <c r="I1286" i="8" s="1"/>
  <c r="K1286" i="8" s="1"/>
  <c r="M1278" i="8"/>
  <c r="O1278" i="8" a="1"/>
  <c r="O1278" i="8" s="1"/>
  <c r="M1271" i="8"/>
  <c r="O1271" i="8" a="1"/>
  <c r="O1271" i="8" s="1"/>
  <c r="O1261" i="8" a="1"/>
  <c r="O1261" i="8" s="1"/>
  <c r="M1261" i="8"/>
  <c r="I1258" i="8" a="1"/>
  <c r="I1258" i="8" s="1"/>
  <c r="K1258" i="8" s="1"/>
  <c r="L1258" i="8"/>
  <c r="I1251" i="8" a="1"/>
  <c r="I1251" i="8" s="1"/>
  <c r="K1251" i="8" s="1"/>
  <c r="L1251" i="8"/>
  <c r="M1241" i="8"/>
  <c r="O1241" i="8" a="1"/>
  <c r="O1241" i="8" s="1"/>
  <c r="O1232" i="8" a="1"/>
  <c r="O1232" i="8" s="1"/>
  <c r="M1232" i="8"/>
  <c r="M1230" i="8"/>
  <c r="O1230" i="8" a="1"/>
  <c r="O1230" i="8" s="1"/>
  <c r="I1193" i="8" a="1"/>
  <c r="I1193" i="8" s="1"/>
  <c r="K1193" i="8" s="1"/>
  <c r="L1193" i="8"/>
  <c r="I1179" i="8" a="1"/>
  <c r="I1179" i="8" s="1"/>
  <c r="K1179" i="8" s="1"/>
  <c r="L1179" i="8"/>
  <c r="O1388" i="8" a="1"/>
  <c r="O1388" i="8" s="1"/>
  <c r="M1384" i="8"/>
  <c r="O1384" i="8" a="1"/>
  <c r="O1384" i="8" s="1"/>
  <c r="L1352" i="8"/>
  <c r="I1352" i="8" a="1"/>
  <c r="I1352" i="8" s="1"/>
  <c r="K1352" i="8" s="1"/>
  <c r="L1337" i="8"/>
  <c r="I1337" i="8" a="1"/>
  <c r="I1337" i="8" s="1"/>
  <c r="K1337" i="8" s="1"/>
  <c r="L1319" i="8"/>
  <c r="I1319" i="8" a="1"/>
  <c r="I1319" i="8" s="1"/>
  <c r="K1319" i="8" s="1"/>
  <c r="L1315" i="8"/>
  <c r="I1315" i="8" a="1"/>
  <c r="I1315" i="8" s="1"/>
  <c r="K1315" i="8" s="1"/>
  <c r="M1302" i="8"/>
  <c r="O1302" i="8" a="1"/>
  <c r="O1302" i="8" s="1"/>
  <c r="M1238" i="8"/>
  <c r="O1238" i="8" a="1"/>
  <c r="O1238" i="8" s="1"/>
  <c r="L1216" i="8"/>
  <c r="I1216" i="8" a="1"/>
  <c r="I1216" i="8" s="1"/>
  <c r="K1216" i="8" s="1"/>
  <c r="I1184" i="8" a="1"/>
  <c r="I1184" i="8" s="1"/>
  <c r="K1184" i="8" s="1"/>
  <c r="L1184" i="8"/>
  <c r="M1182" i="8"/>
  <c r="O1182" i="8" a="1"/>
  <c r="O1182" i="8" s="1"/>
  <c r="M1170" i="8"/>
  <c r="O1170" i="8" a="1"/>
  <c r="O1170" i="8" s="1"/>
  <c r="O1256" i="8" a="1"/>
  <c r="O1256" i="8" s="1"/>
  <c r="L1254" i="8"/>
  <c r="L1205" i="8"/>
  <c r="I1205" i="8" a="1"/>
  <c r="I1205" i="8" s="1"/>
  <c r="K1205" i="8" s="1"/>
  <c r="M1194" i="8"/>
  <c r="O1194" i="8" a="1"/>
  <c r="O1194" i="8" s="1"/>
  <c r="M1155" i="8"/>
  <c r="O1155" i="8" a="1"/>
  <c r="O1155" i="8" s="1"/>
  <c r="M1152" i="8"/>
  <c r="O1152" i="8" a="1"/>
  <c r="O1152" i="8" s="1"/>
  <c r="M1109" i="8"/>
  <c r="O1109" i="8" a="1"/>
  <c r="O1109" i="8" s="1"/>
  <c r="M1104" i="8"/>
  <c r="O1104" i="8" a="1"/>
  <c r="O1104" i="8" s="1"/>
  <c r="O1083" i="8" a="1"/>
  <c r="O1083" i="8" s="1"/>
  <c r="M1083" i="8"/>
  <c r="M972" i="8"/>
  <c r="O972" i="8" a="1"/>
  <c r="O972" i="8" s="1"/>
  <c r="M968" i="8"/>
  <c r="O968" i="8" a="1"/>
  <c r="O968" i="8" s="1"/>
  <c r="L794" i="8"/>
  <c r="I794" i="8" a="1"/>
  <c r="I794" i="8" s="1"/>
  <c r="K794" i="8" s="1"/>
  <c r="M1351" i="8"/>
  <c r="O1351" i="8" a="1"/>
  <c r="O1351" i="8" s="1"/>
  <c r="M1318" i="8"/>
  <c r="O1318" i="8" a="1"/>
  <c r="O1318" i="8" s="1"/>
  <c r="M1307" i="8"/>
  <c r="O1307" i="8" a="1"/>
  <c r="O1307" i="8" s="1"/>
  <c r="M1270" i="8"/>
  <c r="I1223" i="8" a="1"/>
  <c r="I1223" i="8" s="1"/>
  <c r="K1223" i="8" s="1"/>
  <c r="L1212" i="8"/>
  <c r="I1212" i="8" a="1"/>
  <c r="I1212" i="8" s="1"/>
  <c r="K1212" i="8" s="1"/>
  <c r="L1195" i="8"/>
  <c r="I1195" i="8" a="1"/>
  <c r="I1195" i="8" s="1"/>
  <c r="K1195" i="8" s="1"/>
  <c r="I1182" i="8" a="1"/>
  <c r="I1182" i="8" s="1"/>
  <c r="K1182" i="8" s="1"/>
  <c r="L1182" i="8"/>
  <c r="I1143" i="8" a="1"/>
  <c r="I1143" i="8" s="1"/>
  <c r="K1143" i="8" s="1"/>
  <c r="L1143" i="8"/>
  <c r="M1135" i="8"/>
  <c r="O1135" i="8" a="1"/>
  <c r="O1135" i="8" s="1"/>
  <c r="M1133" i="8"/>
  <c r="O1133" i="8" a="1"/>
  <c r="O1133" i="8" s="1"/>
  <c r="I1128" i="8" a="1"/>
  <c r="I1128" i="8" s="1"/>
  <c r="K1128" i="8" s="1"/>
  <c r="L1128" i="8"/>
  <c r="I1124" i="8" a="1"/>
  <c r="I1124" i="8" s="1"/>
  <c r="K1124" i="8" s="1"/>
  <c r="L1124" i="8"/>
  <c r="I1110" i="8" a="1"/>
  <c r="I1110" i="8" s="1"/>
  <c r="K1110" i="8" s="1"/>
  <c r="L1110" i="8"/>
  <c r="I1069" i="8" a="1"/>
  <c r="I1069" i="8" s="1"/>
  <c r="K1069" i="8" s="1"/>
  <c r="L1069" i="8"/>
  <c r="O1029" i="8" a="1"/>
  <c r="O1029" i="8" s="1"/>
  <c r="M1029" i="8"/>
  <c r="O996" i="8" a="1"/>
  <c r="O996" i="8" s="1"/>
  <c r="M996" i="8"/>
  <c r="M948" i="8"/>
  <c r="O948" i="8" a="1"/>
  <c r="O948" i="8" s="1"/>
  <c r="L851" i="8"/>
  <c r="I851" i="8" a="1"/>
  <c r="I851" i="8" s="1"/>
  <c r="K851" i="8" s="1"/>
  <c r="O1344" i="8" a="1"/>
  <c r="O1344" i="8" s="1"/>
  <c r="M1314" i="8"/>
  <c r="M1303" i="8"/>
  <c r="I1273" i="8" a="1"/>
  <c r="I1273" i="8" s="1"/>
  <c r="K1273" i="8" s="1"/>
  <c r="L1273" i="8"/>
  <c r="O1260" i="8" a="1"/>
  <c r="O1260" i="8" s="1"/>
  <c r="L1242" i="8"/>
  <c r="I1242" i="8" a="1"/>
  <c r="I1242" i="8" s="1"/>
  <c r="K1242" i="8" s="1"/>
  <c r="I1215" i="8" a="1"/>
  <c r="I1215" i="8" s="1"/>
  <c r="K1215" i="8" s="1"/>
  <c r="L1215" i="8"/>
  <c r="M1186" i="8"/>
  <c r="O1186" i="8" a="1"/>
  <c r="O1186" i="8" s="1"/>
  <c r="M1163" i="8"/>
  <c r="O1163" i="8" a="1"/>
  <c r="O1163" i="8" s="1"/>
  <c r="I1160" i="8" a="1"/>
  <c r="I1160" i="8" s="1"/>
  <c r="K1160" i="8" s="1"/>
  <c r="L1160" i="8"/>
  <c r="L1156" i="8"/>
  <c r="I1156" i="8" a="1"/>
  <c r="I1156" i="8" s="1"/>
  <c r="K1156" i="8" s="1"/>
  <c r="M1141" i="8"/>
  <c r="O1141" i="8" a="1"/>
  <c r="O1141" i="8" s="1"/>
  <c r="O1094" i="8" a="1"/>
  <c r="O1094" i="8" s="1"/>
  <c r="M1094" i="8"/>
  <c r="M1058" i="8"/>
  <c r="O1058" i="8" a="1"/>
  <c r="O1058" i="8" s="1"/>
  <c r="I1044" i="8" a="1"/>
  <c r="I1044" i="8" s="1"/>
  <c r="K1044" i="8" s="1"/>
  <c r="L1044" i="8"/>
  <c r="L1037" i="8"/>
  <c r="I1037" i="8" a="1"/>
  <c r="I1037" i="8" s="1"/>
  <c r="K1037" i="8" s="1"/>
  <c r="O1019" i="8" a="1"/>
  <c r="O1019" i="8" s="1"/>
  <c r="M1019" i="8"/>
  <c r="M980" i="8"/>
  <c r="O980" i="8" a="1"/>
  <c r="O980" i="8" s="1"/>
  <c r="L1227" i="8"/>
  <c r="I1227" i="8" a="1"/>
  <c r="I1227" i="8" s="1"/>
  <c r="K1227" i="8" s="1"/>
  <c r="M1208" i="8"/>
  <c r="O1208" i="8" a="1"/>
  <c r="O1208" i="8" s="1"/>
  <c r="M1201" i="8"/>
  <c r="O1201" i="8" a="1"/>
  <c r="O1201" i="8" s="1"/>
  <c r="M1171" i="8"/>
  <c r="O1171" i="8" a="1"/>
  <c r="O1171" i="8" s="1"/>
  <c r="L1163" i="8"/>
  <c r="I1163" i="8" a="1"/>
  <c r="I1163" i="8" s="1"/>
  <c r="K1163" i="8" s="1"/>
  <c r="I1150" i="8" a="1"/>
  <c r="I1150" i="8" s="1"/>
  <c r="K1150" i="8" s="1"/>
  <c r="L1150" i="8"/>
  <c r="M1122" i="8"/>
  <c r="O1122" i="8" a="1"/>
  <c r="O1122" i="8" s="1"/>
  <c r="O1266" i="8" a="1"/>
  <c r="O1266" i="8" s="1"/>
  <c r="M1266" i="8"/>
  <c r="M1216" i="8"/>
  <c r="O1216" i="8" a="1"/>
  <c r="O1216" i="8" s="1"/>
  <c r="M1197" i="8"/>
  <c r="O1197" i="8" a="1"/>
  <c r="O1197" i="8" s="1"/>
  <c r="M1144" i="8"/>
  <c r="O1144" i="8" a="1"/>
  <c r="O1144" i="8" s="1"/>
  <c r="L1141" i="8"/>
  <c r="I1141" i="8" a="1"/>
  <c r="I1141" i="8" s="1"/>
  <c r="K1141" i="8" s="1"/>
  <c r="O1138" i="8" a="1"/>
  <c r="O1138" i="8" s="1"/>
  <c r="M1138" i="8"/>
  <c r="M1131" i="8"/>
  <c r="O1131" i="8" a="1"/>
  <c r="O1131" i="8" s="1"/>
  <c r="I1139" i="8" a="1"/>
  <c r="I1139" i="8" s="1"/>
  <c r="K1139" i="8" s="1"/>
  <c r="L1139" i="8"/>
  <c r="M1137" i="8"/>
  <c r="O1137" i="8" a="1"/>
  <c r="O1137" i="8" s="1"/>
  <c r="L1134" i="8"/>
  <c r="I1134" i="8" a="1"/>
  <c r="I1134" i="8" s="1"/>
  <c r="K1134" i="8" s="1"/>
  <c r="L1127" i="8"/>
  <c r="I1127" i="8" a="1"/>
  <c r="I1127" i="8" s="1"/>
  <c r="K1127" i="8" s="1"/>
  <c r="L1101" i="8"/>
  <c r="I1101" i="8" a="1"/>
  <c r="I1101" i="8" s="1"/>
  <c r="K1101" i="8" s="1"/>
  <c r="L1090" i="8"/>
  <c r="I1090" i="8" a="1"/>
  <c r="I1090" i="8" s="1"/>
  <c r="K1090" i="8" s="1"/>
  <c r="O1072" i="8" a="1"/>
  <c r="O1072" i="8" s="1"/>
  <c r="M1072" i="8"/>
  <c r="L1068" i="8"/>
  <c r="I1068" i="8" a="1"/>
  <c r="I1068" i="8" s="1"/>
  <c r="K1068" i="8" s="1"/>
  <c r="I1062" i="8" a="1"/>
  <c r="I1062" i="8" s="1"/>
  <c r="K1062" i="8" s="1"/>
  <c r="L1062" i="8"/>
  <c r="O986" i="8" a="1"/>
  <c r="O986" i="8" s="1"/>
  <c r="M986" i="8"/>
  <c r="L1149" i="8"/>
  <c r="I1149" i="8" a="1"/>
  <c r="I1149" i="8" s="1"/>
  <c r="K1149" i="8" s="1"/>
  <c r="I1142" i="8" a="1"/>
  <c r="I1142" i="8" s="1"/>
  <c r="K1142" i="8" s="1"/>
  <c r="L1142" i="8"/>
  <c r="M1093" i="8"/>
  <c r="O1093" i="8" a="1"/>
  <c r="O1093" i="8" s="1"/>
  <c r="O982" i="8" a="1"/>
  <c r="O982" i="8" s="1"/>
  <c r="M982" i="8"/>
  <c r="M959" i="8"/>
  <c r="O959" i="8" a="1"/>
  <c r="O959" i="8" s="1"/>
  <c r="M936" i="8"/>
  <c r="O936" i="8" a="1"/>
  <c r="O936" i="8" s="1"/>
  <c r="I1204" i="8" a="1"/>
  <c r="I1204" i="8" s="1"/>
  <c r="K1204" i="8" s="1"/>
  <c r="L1204" i="8"/>
  <c r="L1181" i="8"/>
  <c r="I1181" i="8" a="1"/>
  <c r="I1181" i="8" s="1"/>
  <c r="K1181" i="8" s="1"/>
  <c r="L1174" i="8"/>
  <c r="I1174" i="8" a="1"/>
  <c r="I1174" i="8" s="1"/>
  <c r="K1174" i="8" s="1"/>
  <c r="M1145" i="8"/>
  <c r="O1145" i="8" a="1"/>
  <c r="O1145" i="8" s="1"/>
  <c r="O1140" i="8" a="1"/>
  <c r="O1140" i="8" s="1"/>
  <c r="M1140" i="8"/>
  <c r="I1132" i="8" a="1"/>
  <c r="I1132" i="8" s="1"/>
  <c r="K1132" i="8" s="1"/>
  <c r="L1132" i="8"/>
  <c r="L1130" i="8"/>
  <c r="I1130" i="8" a="1"/>
  <c r="I1130" i="8" s="1"/>
  <c r="K1130" i="8" s="1"/>
  <c r="L1097" i="8"/>
  <c r="I1097" i="8" a="1"/>
  <c r="I1097" i="8" s="1"/>
  <c r="K1097" i="8" s="1"/>
  <c r="M1091" i="8"/>
  <c r="O1091" i="8" a="1"/>
  <c r="O1091" i="8" s="1"/>
  <c r="O1038" i="8" a="1"/>
  <c r="O1038" i="8" s="1"/>
  <c r="M1038" i="8"/>
  <c r="O1018" i="8" a="1"/>
  <c r="O1018" i="8" s="1"/>
  <c r="M1018" i="8"/>
  <c r="O997" i="8" a="1"/>
  <c r="O997" i="8" s="1"/>
  <c r="M997" i="8"/>
  <c r="M1177" i="8"/>
  <c r="O1177" i="8" a="1"/>
  <c r="O1177" i="8" s="1"/>
  <c r="L1153" i="8"/>
  <c r="L1152" i="8"/>
  <c r="I1152" i="8" a="1"/>
  <c r="I1152" i="8" s="1"/>
  <c r="K1152" i="8" s="1"/>
  <c r="M1146" i="8"/>
  <c r="O1146" i="8" a="1"/>
  <c r="O1146" i="8" s="1"/>
  <c r="O1134" i="8" a="1"/>
  <c r="O1134" i="8" s="1"/>
  <c r="M1134" i="8"/>
  <c r="L1079" i="8"/>
  <c r="I1079" i="8" a="1"/>
  <c r="I1079" i="8" s="1"/>
  <c r="K1079" i="8" s="1"/>
  <c r="O1076" i="8" a="1"/>
  <c r="O1076" i="8" s="1"/>
  <c r="M1076" i="8"/>
  <c r="I1058" i="8" a="1"/>
  <c r="I1058" i="8" s="1"/>
  <c r="K1058" i="8" s="1"/>
  <c r="L1058" i="8"/>
  <c r="I1047" i="8" a="1"/>
  <c r="I1047" i="8" s="1"/>
  <c r="K1047" i="8" s="1"/>
  <c r="L1047" i="8"/>
  <c r="O1007" i="8" a="1"/>
  <c r="O1007" i="8" s="1"/>
  <c r="M1007" i="8"/>
  <c r="I1170" i="8" a="1"/>
  <c r="I1170" i="8" s="1"/>
  <c r="K1170" i="8" s="1"/>
  <c r="M1149" i="8"/>
  <c r="O1149" i="8" a="1"/>
  <c r="O1149" i="8" s="1"/>
  <c r="I1146" i="8" a="1"/>
  <c r="I1146" i="8" s="1"/>
  <c r="K1146" i="8" s="1"/>
  <c r="L1146" i="8"/>
  <c r="O1142" i="8" a="1"/>
  <c r="O1142" i="8" s="1"/>
  <c r="M1142" i="8"/>
  <c r="M1120" i="8"/>
  <c r="O1116" i="8" a="1"/>
  <c r="O1116" i="8" s="1"/>
  <c r="M1116" i="8"/>
  <c r="O1105" i="8" a="1"/>
  <c r="O1105" i="8" s="1"/>
  <c r="M1105" i="8"/>
  <c r="M1087" i="8"/>
  <c r="O1087" i="8" a="1"/>
  <c r="O1087" i="8" s="1"/>
  <c r="I1084" i="8" a="1"/>
  <c r="I1084" i="8" s="1"/>
  <c r="K1084" i="8" s="1"/>
  <c r="L1084" i="8"/>
  <c r="M1065" i="8"/>
  <c r="O1065" i="8" a="1"/>
  <c r="O1065" i="8" s="1"/>
  <c r="M1060" i="8"/>
  <c r="O1060" i="8" a="1"/>
  <c r="O1060" i="8" s="1"/>
  <c r="L873" i="8"/>
  <c r="I873" i="8" a="1"/>
  <c r="I873" i="8" s="1"/>
  <c r="K873" i="8" s="1"/>
  <c r="M1128" i="8"/>
  <c r="I1120" i="8" a="1"/>
  <c r="I1120" i="8" s="1"/>
  <c r="K1120" i="8" s="1"/>
  <c r="I1119" i="8" a="1"/>
  <c r="I1119" i="8" s="1"/>
  <c r="K1119" i="8" s="1"/>
  <c r="L1115" i="8"/>
  <c r="I1115" i="8" a="1"/>
  <c r="I1115" i="8" s="1"/>
  <c r="K1115" i="8" s="1"/>
  <c r="L1102" i="8"/>
  <c r="I1092" i="8" a="1"/>
  <c r="I1092" i="8" s="1"/>
  <c r="K1092" i="8" s="1"/>
  <c r="O1079" i="8" a="1"/>
  <c r="O1079" i="8" s="1"/>
  <c r="I1072" i="8" a="1"/>
  <c r="I1072" i="8" s="1"/>
  <c r="K1072" i="8" s="1"/>
  <c r="L1071" i="8"/>
  <c r="I1071" i="8" a="1"/>
  <c r="I1071" i="8" s="1"/>
  <c r="K1071" i="8" s="1"/>
  <c r="I1065" i="8" a="1"/>
  <c r="I1065" i="8" s="1"/>
  <c r="K1065" i="8" s="1"/>
  <c r="L1043" i="8"/>
  <c r="L1027" i="8"/>
  <c r="L1023" i="8"/>
  <c r="M1009" i="8"/>
  <c r="O1009" i="8" a="1"/>
  <c r="O1009" i="8" s="1"/>
  <c r="L1000" i="8"/>
  <c r="I989" i="8" a="1"/>
  <c r="I989" i="8" s="1"/>
  <c r="K989" i="8" s="1"/>
  <c r="I900" i="8" a="1"/>
  <c r="I900" i="8" s="1"/>
  <c r="K900" i="8" s="1"/>
  <c r="L900" i="8"/>
  <c r="I886" i="8" a="1"/>
  <c r="I886" i="8" s="1"/>
  <c r="K886" i="8" s="1"/>
  <c r="L886" i="8"/>
  <c r="O837" i="8" a="1"/>
  <c r="O837" i="8" s="1"/>
  <c r="M813" i="8"/>
  <c r="O813" i="8" a="1"/>
  <c r="O813" i="8" s="1"/>
  <c r="M760" i="8"/>
  <c r="O760" i="8" a="1"/>
  <c r="O760" i="8" s="1"/>
  <c r="I1125" i="8" a="1"/>
  <c r="I1125" i="8" s="1"/>
  <c r="K1125" i="8" s="1"/>
  <c r="L1077" i="8"/>
  <c r="M1067" i="8"/>
  <c r="O1067" i="8" a="1"/>
  <c r="O1067" i="8" s="1"/>
  <c r="O1046" i="8" a="1"/>
  <c r="O1046" i="8" s="1"/>
  <c r="O1037" i="8" a="1"/>
  <c r="O1037" i="8" s="1"/>
  <c r="I1033" i="8" a="1"/>
  <c r="I1033" i="8" s="1"/>
  <c r="K1033" i="8" s="1"/>
  <c r="O1002" i="8" a="1"/>
  <c r="O1002" i="8" s="1"/>
  <c r="M1002" i="8"/>
  <c r="L997" i="8"/>
  <c r="M992" i="8"/>
  <c r="O992" i="8" a="1"/>
  <c r="O992" i="8" s="1"/>
  <c r="M990" i="8"/>
  <c r="M989" i="8"/>
  <c r="O989" i="8" a="1"/>
  <c r="O989" i="8" s="1"/>
  <c r="L987" i="8"/>
  <c r="M967" i="8"/>
  <c r="O967" i="8" a="1"/>
  <c r="O967" i="8" s="1"/>
  <c r="O953" i="8" a="1"/>
  <c r="O953" i="8" s="1"/>
  <c r="M953" i="8"/>
  <c r="L950" i="8"/>
  <c r="I950" i="8" a="1"/>
  <c r="I950" i="8" s="1"/>
  <c r="K950" i="8" s="1"/>
  <c r="I919" i="8" a="1"/>
  <c r="I919" i="8" s="1"/>
  <c r="K919" i="8" s="1"/>
  <c r="L919" i="8"/>
  <c r="M906" i="8"/>
  <c r="O906" i="8" a="1"/>
  <c r="O906" i="8" s="1"/>
  <c r="I889" i="8" a="1"/>
  <c r="I889" i="8" s="1"/>
  <c r="K889" i="8" s="1"/>
  <c r="L889" i="8"/>
  <c r="I868" i="8" a="1"/>
  <c r="I868" i="8" s="1"/>
  <c r="K868" i="8" s="1"/>
  <c r="L868" i="8"/>
  <c r="M860" i="8"/>
  <c r="O860" i="8" a="1"/>
  <c r="O860" i="8" s="1"/>
  <c r="I845" i="8" a="1"/>
  <c r="I845" i="8" s="1"/>
  <c r="K845" i="8" s="1"/>
  <c r="L845" i="8"/>
  <c r="M839" i="8"/>
  <c r="O839" i="8" a="1"/>
  <c r="O839" i="8" s="1"/>
  <c r="M820" i="8"/>
  <c r="O820" i="8" a="1"/>
  <c r="O820" i="8" s="1"/>
  <c r="L813" i="8"/>
  <c r="I813" i="8" a="1"/>
  <c r="I813" i="8" s="1"/>
  <c r="K813" i="8" s="1"/>
  <c r="M779" i="8"/>
  <c r="O779" i="8" a="1"/>
  <c r="O779" i="8" s="1"/>
  <c r="M1100" i="8"/>
  <c r="O1100" i="8" a="1"/>
  <c r="O1100" i="8" s="1"/>
  <c r="L1040" i="8"/>
  <c r="I1040" i="8" a="1"/>
  <c r="I1040" i="8" s="1"/>
  <c r="K1040" i="8" s="1"/>
  <c r="M1036" i="8"/>
  <c r="O1036" i="8" a="1"/>
  <c r="O1036" i="8" s="1"/>
  <c r="M1034" i="8"/>
  <c r="M1033" i="8"/>
  <c r="O1033" i="8" a="1"/>
  <c r="O1033" i="8" s="1"/>
  <c r="I1010" i="8" a="1"/>
  <c r="I1010" i="8" s="1"/>
  <c r="K1010" i="8" s="1"/>
  <c r="O1006" i="8" a="1"/>
  <c r="O1006" i="8" s="1"/>
  <c r="M1006" i="8"/>
  <c r="M1004" i="8"/>
  <c r="L990" i="8"/>
  <c r="L974" i="8"/>
  <c r="I971" i="8" a="1"/>
  <c r="I971" i="8" s="1"/>
  <c r="K971" i="8" s="1"/>
  <c r="L967" i="8"/>
  <c r="I967" i="8" a="1"/>
  <c r="I967" i="8" s="1"/>
  <c r="K967" i="8" s="1"/>
  <c r="I948" i="8" a="1"/>
  <c r="I948" i="8" s="1"/>
  <c r="K948" i="8" s="1"/>
  <c r="L948" i="8"/>
  <c r="L944" i="8"/>
  <c r="I944" i="8" a="1"/>
  <c r="I944" i="8" s="1"/>
  <c r="K944" i="8" s="1"/>
  <c r="M939" i="8"/>
  <c r="O939" i="8" a="1"/>
  <c r="O939" i="8" s="1"/>
  <c r="I930" i="8" a="1"/>
  <c r="I930" i="8" s="1"/>
  <c r="K930" i="8" s="1"/>
  <c r="L930" i="8"/>
  <c r="O926" i="8" a="1"/>
  <c r="O926" i="8" s="1"/>
  <c r="M926" i="8"/>
  <c r="M917" i="8"/>
  <c r="O917" i="8" a="1"/>
  <c r="O917" i="8" s="1"/>
  <c r="L895" i="8"/>
  <c r="I895" i="8" a="1"/>
  <c r="I895" i="8" s="1"/>
  <c r="K895" i="8" s="1"/>
  <c r="I860" i="8" a="1"/>
  <c r="I860" i="8" s="1"/>
  <c r="K860" i="8" s="1"/>
  <c r="L860" i="8"/>
  <c r="I820" i="8" a="1"/>
  <c r="I820" i="8" s="1"/>
  <c r="K820" i="8" s="1"/>
  <c r="L820" i="8"/>
  <c r="L783" i="8"/>
  <c r="I783" i="8" a="1"/>
  <c r="I783" i="8" s="1"/>
  <c r="K783" i="8" s="1"/>
  <c r="I1098" i="8" a="1"/>
  <c r="I1098" i="8" s="1"/>
  <c r="K1098" i="8" s="1"/>
  <c r="L1093" i="8"/>
  <c r="I1093" i="8" a="1"/>
  <c r="I1093" i="8" s="1"/>
  <c r="K1093" i="8" s="1"/>
  <c r="I1073" i="8" a="1"/>
  <c r="I1073" i="8" s="1"/>
  <c r="K1073" i="8" s="1"/>
  <c r="L1073" i="8"/>
  <c r="I1050" i="8" a="1"/>
  <c r="I1050" i="8" s="1"/>
  <c r="K1050" i="8" s="1"/>
  <c r="L1049" i="8"/>
  <c r="I1049" i="8" a="1"/>
  <c r="I1049" i="8" s="1"/>
  <c r="K1049" i="8" s="1"/>
  <c r="M1020" i="8"/>
  <c r="O1020" i="8" a="1"/>
  <c r="O1020" i="8" s="1"/>
  <c r="O971" i="8" a="1"/>
  <c r="O971" i="8" s="1"/>
  <c r="M971" i="8"/>
  <c r="M954" i="8"/>
  <c r="I951" i="8" a="1"/>
  <c r="I951" i="8" s="1"/>
  <c r="K951" i="8" s="1"/>
  <c r="L951" i="8"/>
  <c r="M910" i="8"/>
  <c r="O910" i="8" a="1"/>
  <c r="O910" i="8" s="1"/>
  <c r="L906" i="8"/>
  <c r="I906" i="8" a="1"/>
  <c r="I906" i="8" s="1"/>
  <c r="K906" i="8" s="1"/>
  <c r="O882" i="8" a="1"/>
  <c r="O882" i="8" s="1"/>
  <c r="M882" i="8"/>
  <c r="M852" i="8"/>
  <c r="O852" i="8" a="1"/>
  <c r="O852" i="8" s="1"/>
  <c r="I839" i="8" a="1"/>
  <c r="I839" i="8" s="1"/>
  <c r="K839" i="8" s="1"/>
  <c r="L839" i="8"/>
  <c r="I837" i="8" a="1"/>
  <c r="I837" i="8" s="1"/>
  <c r="K837" i="8" s="1"/>
  <c r="L837" i="8"/>
  <c r="M822" i="8"/>
  <c r="O822" i="8" a="1"/>
  <c r="O822" i="8" s="1"/>
  <c r="I815" i="8" a="1"/>
  <c r="I815" i="8" s="1"/>
  <c r="K815" i="8" s="1"/>
  <c r="L815" i="8"/>
  <c r="M763" i="8"/>
  <c r="O763" i="8" a="1"/>
  <c r="O763" i="8" s="1"/>
  <c r="L1126" i="8"/>
  <c r="I1126" i="8" a="1"/>
  <c r="I1126" i="8" s="1"/>
  <c r="K1126" i="8" s="1"/>
  <c r="I1095" i="8" a="1"/>
  <c r="I1095" i="8" s="1"/>
  <c r="K1095" i="8" s="1"/>
  <c r="L1095" i="8"/>
  <c r="M1045" i="8"/>
  <c r="O1045" i="8" a="1"/>
  <c r="O1045" i="8" s="1"/>
  <c r="L1036" i="8"/>
  <c r="I1036" i="8" a="1"/>
  <c r="I1036" i="8" s="1"/>
  <c r="K1036" i="8" s="1"/>
  <c r="O1013" i="8" a="1"/>
  <c r="O1013" i="8" s="1"/>
  <c r="M1013" i="8"/>
  <c r="M1003" i="8"/>
  <c r="O1003" i="8" a="1"/>
  <c r="O1003" i="8" s="1"/>
  <c r="M1000" i="8"/>
  <c r="O1000" i="8" a="1"/>
  <c r="O1000" i="8" s="1"/>
  <c r="L939" i="8"/>
  <c r="I939" i="8" a="1"/>
  <c r="I939" i="8" s="1"/>
  <c r="K939" i="8" s="1"/>
  <c r="I914" i="8" a="1"/>
  <c r="I914" i="8" s="1"/>
  <c r="K914" i="8" s="1"/>
  <c r="L914" i="8"/>
  <c r="I882" i="8" a="1"/>
  <c r="I882" i="8" s="1"/>
  <c r="K882" i="8" s="1"/>
  <c r="L882" i="8"/>
  <c r="M869" i="8"/>
  <c r="O869" i="8" a="1"/>
  <c r="O869" i="8" s="1"/>
  <c r="I846" i="8" a="1"/>
  <c r="I846" i="8" s="1"/>
  <c r="K846" i="8" s="1"/>
  <c r="L846" i="8"/>
  <c r="M841" i="8"/>
  <c r="O841" i="8" a="1"/>
  <c r="O841" i="8" s="1"/>
  <c r="O801" i="8" a="1"/>
  <c r="O801" i="8" s="1"/>
  <c r="M801" i="8"/>
  <c r="M765" i="8"/>
  <c r="O765" i="8" a="1"/>
  <c r="O765" i="8" s="1"/>
  <c r="O1150" i="8" a="1"/>
  <c r="O1150" i="8" s="1"/>
  <c r="L1083" i="8"/>
  <c r="M1078" i="8"/>
  <c r="O1078" i="8" a="1"/>
  <c r="O1078" i="8" s="1"/>
  <c r="O1017" i="8" a="1"/>
  <c r="O1017" i="8" s="1"/>
  <c r="M1017" i="8"/>
  <c r="M987" i="8"/>
  <c r="O987" i="8" a="1"/>
  <c r="O987" i="8" s="1"/>
  <c r="L978" i="8"/>
  <c r="I978" i="8" a="1"/>
  <c r="I978" i="8" s="1"/>
  <c r="K978" i="8" s="1"/>
  <c r="L965" i="8"/>
  <c r="I965" i="8" a="1"/>
  <c r="I965" i="8" s="1"/>
  <c r="K965" i="8" s="1"/>
  <c r="M947" i="8"/>
  <c r="O947" i="8" a="1"/>
  <c r="O947" i="8" s="1"/>
  <c r="I890" i="8" a="1"/>
  <c r="I890" i="8" s="1"/>
  <c r="K890" i="8" s="1"/>
  <c r="L890" i="8"/>
  <c r="L866" i="8"/>
  <c r="I866" i="8" a="1"/>
  <c r="I866" i="8" s="1"/>
  <c r="K866" i="8" s="1"/>
  <c r="L841" i="8"/>
  <c r="I841" i="8" a="1"/>
  <c r="I841" i="8" s="1"/>
  <c r="K841" i="8" s="1"/>
  <c r="L822" i="8"/>
  <c r="I822" i="8" a="1"/>
  <c r="I822" i="8" s="1"/>
  <c r="K822" i="8" s="1"/>
  <c r="M804" i="8"/>
  <c r="O804" i="8" a="1"/>
  <c r="O804" i="8" s="1"/>
  <c r="I769" i="8" a="1"/>
  <c r="I769" i="8" s="1"/>
  <c r="K769" i="8" s="1"/>
  <c r="L769" i="8"/>
  <c r="M732" i="8"/>
  <c r="O732" i="8" a="1"/>
  <c r="O732" i="8" s="1"/>
  <c r="L720" i="8"/>
  <c r="I720" i="8" a="1"/>
  <c r="I720" i="8" s="1"/>
  <c r="K720" i="8" s="1"/>
  <c r="M1111" i="8"/>
  <c r="O1111" i="8" a="1"/>
  <c r="O1111" i="8" s="1"/>
  <c r="I1051" i="8" a="1"/>
  <c r="I1051" i="8" s="1"/>
  <c r="K1051" i="8" s="1"/>
  <c r="L1051" i="8"/>
  <c r="M1031" i="8"/>
  <c r="O1031" i="8" a="1"/>
  <c r="O1031" i="8" s="1"/>
  <c r="O966" i="8" a="1"/>
  <c r="O966" i="8" s="1"/>
  <c r="M966" i="8"/>
  <c r="I959" i="8" a="1"/>
  <c r="I959" i="8" s="1"/>
  <c r="K959" i="8" s="1"/>
  <c r="L959" i="8"/>
  <c r="L947" i="8"/>
  <c r="I947" i="8" a="1"/>
  <c r="I947" i="8" s="1"/>
  <c r="K947" i="8" s="1"/>
  <c r="I864" i="8" a="1"/>
  <c r="I864" i="8" s="1"/>
  <c r="K864" i="8" s="1"/>
  <c r="L864" i="8"/>
  <c r="L855" i="8"/>
  <c r="I855" i="8" a="1"/>
  <c r="I855" i="8" s="1"/>
  <c r="K855" i="8" s="1"/>
  <c r="M847" i="8"/>
  <c r="O847" i="8" a="1"/>
  <c r="O847" i="8" s="1"/>
  <c r="I806" i="8" a="1"/>
  <c r="I806" i="8" s="1"/>
  <c r="K806" i="8" s="1"/>
  <c r="L806" i="8"/>
  <c r="I804" i="8" a="1"/>
  <c r="I804" i="8" s="1"/>
  <c r="K804" i="8" s="1"/>
  <c r="L804" i="8"/>
  <c r="L732" i="8"/>
  <c r="I732" i="8" a="1"/>
  <c r="I732" i="8" s="1"/>
  <c r="K732" i="8" s="1"/>
  <c r="I1108" i="8" a="1"/>
  <c r="I1108" i="8" s="1"/>
  <c r="K1108" i="8" s="1"/>
  <c r="L1104" i="8"/>
  <c r="I1104" i="8" a="1"/>
  <c r="I1104" i="8" s="1"/>
  <c r="K1104" i="8" s="1"/>
  <c r="O1098" i="8" a="1"/>
  <c r="O1098" i="8" s="1"/>
  <c r="M1096" i="8"/>
  <c r="L1091" i="8"/>
  <c r="M1074" i="8"/>
  <c r="O1073" i="8" a="1"/>
  <c r="O1073" i="8" s="1"/>
  <c r="L1060" i="8"/>
  <c r="I1060" i="8" a="1"/>
  <c r="I1060" i="8" s="1"/>
  <c r="K1060" i="8" s="1"/>
  <c r="O1024" i="8" a="1"/>
  <c r="O1024" i="8" s="1"/>
  <c r="M1024" i="8"/>
  <c r="L1019" i="8"/>
  <c r="M1016" i="8"/>
  <c r="M1014" i="8"/>
  <c r="O1014" i="8" a="1"/>
  <c r="O1014" i="8" s="1"/>
  <c r="M1012" i="8"/>
  <c r="M1011" i="8"/>
  <c r="O1011" i="8" a="1"/>
  <c r="O1011" i="8" s="1"/>
  <c r="L1009" i="8"/>
  <c r="O984" i="8" a="1"/>
  <c r="O984" i="8" s="1"/>
  <c r="M984" i="8"/>
  <c r="M979" i="8"/>
  <c r="O979" i="8" a="1"/>
  <c r="O979" i="8" s="1"/>
  <c r="M969" i="8"/>
  <c r="O969" i="8" a="1"/>
  <c r="O969" i="8" s="1"/>
  <c r="L964" i="8"/>
  <c r="O961" i="8" a="1"/>
  <c r="O961" i="8" s="1"/>
  <c r="L957" i="8"/>
  <c r="I957" i="8" a="1"/>
  <c r="I957" i="8" s="1"/>
  <c r="K957" i="8" s="1"/>
  <c r="M929" i="8"/>
  <c r="O929" i="8" a="1"/>
  <c r="O929" i="8" s="1"/>
  <c r="I922" i="8" a="1"/>
  <c r="I922" i="8" s="1"/>
  <c r="K922" i="8" s="1"/>
  <c r="L922" i="8"/>
  <c r="O909" i="8" a="1"/>
  <c r="O909" i="8" s="1"/>
  <c r="M909" i="8"/>
  <c r="M907" i="8"/>
  <c r="O907" i="8" a="1"/>
  <c r="O907" i="8" s="1"/>
  <c r="I893" i="8" a="1"/>
  <c r="I893" i="8" s="1"/>
  <c r="K893" i="8" s="1"/>
  <c r="L893" i="8"/>
  <c r="L877" i="8"/>
  <c r="I877" i="8" a="1"/>
  <c r="I877" i="8" s="1"/>
  <c r="K877" i="8" s="1"/>
  <c r="I872" i="8" a="1"/>
  <c r="I872" i="8" s="1"/>
  <c r="K872" i="8" s="1"/>
  <c r="L872" i="8"/>
  <c r="I849" i="8" a="1"/>
  <c r="I849" i="8" s="1"/>
  <c r="K849" i="8" s="1"/>
  <c r="L849" i="8"/>
  <c r="I836" i="8" a="1"/>
  <c r="I836" i="8" s="1"/>
  <c r="K836" i="8" s="1"/>
  <c r="L836" i="8"/>
  <c r="M825" i="8"/>
  <c r="O825" i="8" a="1"/>
  <c r="O825" i="8" s="1"/>
  <c r="M814" i="8"/>
  <c r="O814" i="8" a="1"/>
  <c r="O814" i="8" s="1"/>
  <c r="O792" i="8" a="1"/>
  <c r="O792" i="8" s="1"/>
  <c r="M792" i="8"/>
  <c r="M757" i="8"/>
  <c r="O757" i="8" a="1"/>
  <c r="O757" i="8" s="1"/>
  <c r="L1137" i="8"/>
  <c r="I1137" i="8" a="1"/>
  <c r="I1137" i="8" s="1"/>
  <c r="K1137" i="8" s="1"/>
  <c r="M1129" i="8"/>
  <c r="O1126" i="8" a="1"/>
  <c r="O1126" i="8" s="1"/>
  <c r="O1101" i="8" a="1"/>
  <c r="O1101" i="8" s="1"/>
  <c r="O1095" i="8" a="1"/>
  <c r="O1095" i="8" s="1"/>
  <c r="L1066" i="8"/>
  <c r="M1056" i="8"/>
  <c r="O1056" i="8" a="1"/>
  <c r="O1056" i="8" s="1"/>
  <c r="O1043" i="8" a="1"/>
  <c r="O1043" i="8" s="1"/>
  <c r="I1032" i="8" a="1"/>
  <c r="I1032" i="8" s="1"/>
  <c r="K1032" i="8" s="1"/>
  <c r="O1028" i="8" a="1"/>
  <c r="O1028" i="8" s="1"/>
  <c r="M1028" i="8"/>
  <c r="M1026" i="8"/>
  <c r="L1016" i="8"/>
  <c r="L1012" i="8"/>
  <c r="M998" i="8"/>
  <c r="O998" i="8" a="1"/>
  <c r="O998" i="8" s="1"/>
  <c r="L977" i="8"/>
  <c r="M973" i="8"/>
  <c r="I952" i="8" a="1"/>
  <c r="I952" i="8" s="1"/>
  <c r="K952" i="8" s="1"/>
  <c r="L952" i="8"/>
  <c r="L943" i="8"/>
  <c r="I943" i="8" a="1"/>
  <c r="I943" i="8" s="1"/>
  <c r="K943" i="8" s="1"/>
  <c r="O916" i="8" a="1"/>
  <c r="O916" i="8" s="1"/>
  <c r="M916" i="8"/>
  <c r="L899" i="8"/>
  <c r="I899" i="8" a="1"/>
  <c r="I899" i="8" s="1"/>
  <c r="K899" i="8" s="1"/>
  <c r="M891" i="8"/>
  <c r="O891" i="8" a="1"/>
  <c r="O891" i="8" s="1"/>
  <c r="I867" i="8" a="1"/>
  <c r="I867" i="8" s="1"/>
  <c r="K867" i="8" s="1"/>
  <c r="L867" i="8"/>
  <c r="M856" i="8"/>
  <c r="O856" i="8" a="1"/>
  <c r="O856" i="8" s="1"/>
  <c r="M823" i="8"/>
  <c r="O823" i="8" a="1"/>
  <c r="O823" i="8" s="1"/>
  <c r="M1169" i="8"/>
  <c r="M1127" i="8"/>
  <c r="O1102" i="8" a="1"/>
  <c r="O1102" i="8" s="1"/>
  <c r="L1099" i="8"/>
  <c r="O1097" i="8" a="1"/>
  <c r="O1097" i="8" s="1"/>
  <c r="M1089" i="8"/>
  <c r="O1089" i="8" a="1"/>
  <c r="O1089" i="8" s="1"/>
  <c r="M1071" i="8"/>
  <c r="O1071" i="8" a="1"/>
  <c r="O1071" i="8" s="1"/>
  <c r="O1068" i="8" a="1"/>
  <c r="O1068" i="8" s="1"/>
  <c r="O1042" i="8" a="1"/>
  <c r="O1042" i="8" s="1"/>
  <c r="O1039" i="8" a="1"/>
  <c r="O1039" i="8" s="1"/>
  <c r="M1039" i="8"/>
  <c r="I1038" i="8" a="1"/>
  <c r="I1038" i="8" s="1"/>
  <c r="K1038" i="8" s="1"/>
  <c r="L1038" i="8"/>
  <c r="M1030" i="8"/>
  <c r="O991" i="8" a="1"/>
  <c r="O991" i="8" s="1"/>
  <c r="M991" i="8"/>
  <c r="L986" i="8"/>
  <c r="M983" i="8"/>
  <c r="L973" i="8"/>
  <c r="O965" i="8" a="1"/>
  <c r="O965" i="8" s="1"/>
  <c r="M958" i="8"/>
  <c r="O958" i="8" a="1"/>
  <c r="O958" i="8" s="1"/>
  <c r="O921" i="8" a="1"/>
  <c r="O921" i="8" s="1"/>
  <c r="L909" i="8"/>
  <c r="I909" i="8" a="1"/>
  <c r="I909" i="8" s="1"/>
  <c r="K909" i="8" s="1"/>
  <c r="I881" i="8" a="1"/>
  <c r="I881" i="8" s="1"/>
  <c r="K881" i="8" s="1"/>
  <c r="L881" i="8"/>
  <c r="I856" i="8" a="1"/>
  <c r="I856" i="8" s="1"/>
  <c r="K856" i="8" s="1"/>
  <c r="L856" i="8"/>
  <c r="I842" i="8" a="1"/>
  <c r="I842" i="8" s="1"/>
  <c r="K842" i="8" s="1"/>
  <c r="L842" i="8"/>
  <c r="M828" i="8"/>
  <c r="O828" i="8" a="1"/>
  <c r="O828" i="8" s="1"/>
  <c r="L825" i="8"/>
  <c r="I825" i="8" a="1"/>
  <c r="I825" i="8" s="1"/>
  <c r="K825" i="8" s="1"/>
  <c r="I809" i="8" a="1"/>
  <c r="I809" i="8" s="1"/>
  <c r="K809" i="8" s="1"/>
  <c r="L809" i="8"/>
  <c r="O1130" i="8" a="1"/>
  <c r="O1130" i="8" s="1"/>
  <c r="I1123" i="8" a="1"/>
  <c r="I1123" i="8" s="1"/>
  <c r="K1123" i="8" s="1"/>
  <c r="L1082" i="8"/>
  <c r="I1082" i="8" a="1"/>
  <c r="I1082" i="8" s="1"/>
  <c r="K1082" i="8" s="1"/>
  <c r="O1075" i="8" a="1"/>
  <c r="O1075" i="8" s="1"/>
  <c r="I1064" i="8" a="1"/>
  <c r="I1064" i="8" s="1"/>
  <c r="K1064" i="8" s="1"/>
  <c r="L1059" i="8"/>
  <c r="M1052" i="8"/>
  <c r="M1050" i="8"/>
  <c r="O1035" i="8" a="1"/>
  <c r="O1035" i="8" s="1"/>
  <c r="M1035" i="8"/>
  <c r="L1030" i="8"/>
  <c r="M1027" i="8"/>
  <c r="M1025" i="8"/>
  <c r="O1025" i="8" a="1"/>
  <c r="O1025" i="8" s="1"/>
  <c r="M1023" i="8"/>
  <c r="M1022" i="8"/>
  <c r="O1022" i="8" a="1"/>
  <c r="O1022" i="8" s="1"/>
  <c r="L1020" i="8"/>
  <c r="I999" i="8" a="1"/>
  <c r="I999" i="8" s="1"/>
  <c r="K999" i="8" s="1"/>
  <c r="O995" i="8" a="1"/>
  <c r="O995" i="8" s="1"/>
  <c r="M995" i="8"/>
  <c r="M993" i="8"/>
  <c r="L983" i="8"/>
  <c r="I980" i="8" a="1"/>
  <c r="I980" i="8" s="1"/>
  <c r="K980" i="8" s="1"/>
  <c r="O962" i="8" a="1"/>
  <c r="O962" i="8" s="1"/>
  <c r="O951" i="8" a="1"/>
  <c r="O951" i="8" s="1"/>
  <c r="M946" i="8"/>
  <c r="O946" i="8" a="1"/>
  <c r="O946" i="8" s="1"/>
  <c r="L936" i="8"/>
  <c r="I936" i="8" a="1"/>
  <c r="I936" i="8" s="1"/>
  <c r="K936" i="8" s="1"/>
  <c r="M930" i="8"/>
  <c r="I923" i="8" a="1"/>
  <c r="I923" i="8" s="1"/>
  <c r="K923" i="8" s="1"/>
  <c r="L923" i="8"/>
  <c r="I894" i="8" a="1"/>
  <c r="I894" i="8" s="1"/>
  <c r="K894" i="8" s="1"/>
  <c r="L894" i="8"/>
  <c r="I878" i="8" a="1"/>
  <c r="I878" i="8" s="1"/>
  <c r="K878" i="8" s="1"/>
  <c r="L878" i="8"/>
  <c r="L840" i="8"/>
  <c r="I840" i="8" a="1"/>
  <c r="I840" i="8" s="1"/>
  <c r="K840" i="8" s="1"/>
  <c r="L861" i="8"/>
  <c r="M806" i="8"/>
  <c r="O806" i="8" a="1"/>
  <c r="O806" i="8" s="1"/>
  <c r="M797" i="8"/>
  <c r="M796" i="8"/>
  <c r="O796" i="8" a="1"/>
  <c r="O796" i="8" s="1"/>
  <c r="M794" i="8"/>
  <c r="O794" i="8" a="1"/>
  <c r="O794" i="8" s="1"/>
  <c r="M774" i="8"/>
  <c r="O774" i="8" a="1"/>
  <c r="O774" i="8" s="1"/>
  <c r="M772" i="8"/>
  <c r="O770" i="8" a="1"/>
  <c r="O770" i="8" s="1"/>
  <c r="M769" i="8"/>
  <c r="O769" i="8" a="1"/>
  <c r="O769" i="8" s="1"/>
  <c r="I762" i="8" a="1"/>
  <c r="I762" i="8" s="1"/>
  <c r="K762" i="8" s="1"/>
  <c r="L762" i="8"/>
  <c r="M753" i="8"/>
  <c r="O753" i="8" a="1"/>
  <c r="O753" i="8" s="1"/>
  <c r="M724" i="8"/>
  <c r="O724" i="8" a="1"/>
  <c r="O724" i="8" s="1"/>
  <c r="L779" i="8"/>
  <c r="I779" i="8" a="1"/>
  <c r="I779" i="8" s="1"/>
  <c r="K779" i="8" s="1"/>
  <c r="O777" i="8" a="1"/>
  <c r="O777" i="8" s="1"/>
  <c r="M777" i="8"/>
  <c r="M758" i="8"/>
  <c r="O758" i="8" a="1"/>
  <c r="O758" i="8" s="1"/>
  <c r="M945" i="8"/>
  <c r="O945" i="8" a="1"/>
  <c r="O945" i="8" s="1"/>
  <c r="L833" i="8"/>
  <c r="I833" i="8" a="1"/>
  <c r="I833" i="8" s="1"/>
  <c r="K833" i="8" s="1"/>
  <c r="M807" i="8"/>
  <c r="O807" i="8" a="1"/>
  <c r="O807" i="8" s="1"/>
  <c r="I787" i="8" a="1"/>
  <c r="I787" i="8" s="1"/>
  <c r="K787" i="8" s="1"/>
  <c r="L787" i="8"/>
  <c r="I751" i="8" a="1"/>
  <c r="I751" i="8" s="1"/>
  <c r="K751" i="8" s="1"/>
  <c r="L751" i="8"/>
  <c r="M735" i="8"/>
  <c r="O735" i="8" a="1"/>
  <c r="O735" i="8" s="1"/>
  <c r="O629" i="8" a="1"/>
  <c r="O629" i="8" s="1"/>
  <c r="M629" i="8"/>
  <c r="I626" i="8" a="1"/>
  <c r="I626" i="8" s="1"/>
  <c r="K626" i="8" s="1"/>
  <c r="L626" i="8"/>
  <c r="I823" i="8" a="1"/>
  <c r="I823" i="8" s="1"/>
  <c r="K823" i="8" s="1"/>
  <c r="L823" i="8"/>
  <c r="M795" i="8"/>
  <c r="O795" i="8" a="1"/>
  <c r="O795" i="8" s="1"/>
  <c r="M775" i="8"/>
  <c r="O775" i="8" a="1"/>
  <c r="O775" i="8" s="1"/>
  <c r="M768" i="8"/>
  <c r="O768" i="8" a="1"/>
  <c r="O768" i="8" s="1"/>
  <c r="M749" i="8"/>
  <c r="O749" i="8" a="1"/>
  <c r="O749" i="8" s="1"/>
  <c r="I937" i="8" a="1"/>
  <c r="I937" i="8" s="1"/>
  <c r="K937" i="8" s="1"/>
  <c r="L937" i="8"/>
  <c r="O927" i="8" a="1"/>
  <c r="O927" i="8" s="1"/>
  <c r="M927" i="8"/>
  <c r="L910" i="8"/>
  <c r="I910" i="8" a="1"/>
  <c r="I910" i="8" s="1"/>
  <c r="K910" i="8" s="1"/>
  <c r="M840" i="8"/>
  <c r="O840" i="8" a="1"/>
  <c r="O840" i="8" s="1"/>
  <c r="M805" i="8"/>
  <c r="O805" i="8" a="1"/>
  <c r="O805" i="8" s="1"/>
  <c r="M802" i="8"/>
  <c r="O802" i="8" a="1"/>
  <c r="O802" i="8" s="1"/>
  <c r="L768" i="8"/>
  <c r="I768" i="8" a="1"/>
  <c r="I768" i="8" s="1"/>
  <c r="K768" i="8" s="1"/>
  <c r="O766" i="8" a="1"/>
  <c r="O766" i="8" s="1"/>
  <c r="M766" i="8"/>
  <c r="M743" i="8"/>
  <c r="O743" i="8" a="1"/>
  <c r="O743" i="8" s="1"/>
  <c r="L954" i="8"/>
  <c r="I954" i="8" a="1"/>
  <c r="I954" i="8" s="1"/>
  <c r="K954" i="8" s="1"/>
  <c r="M918" i="8"/>
  <c r="O918" i="8" a="1"/>
  <c r="O918" i="8" s="1"/>
  <c r="L898" i="8"/>
  <c r="L885" i="8"/>
  <c r="L876" i="8"/>
  <c r="L862" i="8"/>
  <c r="I862" i="8" a="1"/>
  <c r="I862" i="8" s="1"/>
  <c r="K862" i="8" s="1"/>
  <c r="L844" i="8"/>
  <c r="I844" i="8" a="1"/>
  <c r="I844" i="8" s="1"/>
  <c r="K844" i="8" s="1"/>
  <c r="O836" i="8" a="1"/>
  <c r="O836" i="8" s="1"/>
  <c r="I826" i="8" a="1"/>
  <c r="I826" i="8" s="1"/>
  <c r="K826" i="8" s="1"/>
  <c r="L826" i="8"/>
  <c r="O821" i="8" a="1"/>
  <c r="O821" i="8" s="1"/>
  <c r="M821" i="8"/>
  <c r="M815" i="8"/>
  <c r="L811" i="8"/>
  <c r="I811" i="8" a="1"/>
  <c r="I811" i="8" s="1"/>
  <c r="K811" i="8" s="1"/>
  <c r="M808" i="8"/>
  <c r="O808" i="8" a="1"/>
  <c r="O808" i="8" s="1"/>
  <c r="I795" i="8" a="1"/>
  <c r="I795" i="8" s="1"/>
  <c r="K795" i="8" s="1"/>
  <c r="L795" i="8"/>
  <c r="I782" i="8" a="1"/>
  <c r="I782" i="8" s="1"/>
  <c r="K782" i="8" s="1"/>
  <c r="L782" i="8"/>
  <c r="M780" i="8"/>
  <c r="O780" i="8" a="1"/>
  <c r="O780" i="8" s="1"/>
  <c r="M778" i="8"/>
  <c r="O778" i="8" a="1"/>
  <c r="O778" i="8" s="1"/>
  <c r="M764" i="8"/>
  <c r="O764" i="8" a="1"/>
  <c r="O764" i="8" s="1"/>
  <c r="I754" i="8" a="1"/>
  <c r="I754" i="8" s="1"/>
  <c r="K754" i="8" s="1"/>
  <c r="L754" i="8"/>
  <c r="I745" i="8" a="1"/>
  <c r="I745" i="8" s="1"/>
  <c r="K745" i="8" s="1"/>
  <c r="L745" i="8"/>
  <c r="O704" i="8" a="1"/>
  <c r="O704" i="8" s="1"/>
  <c r="M704" i="8"/>
  <c r="O1032" i="8" a="1"/>
  <c r="O1032" i="8" s="1"/>
  <c r="O1021" i="8" a="1"/>
  <c r="O1021" i="8" s="1"/>
  <c r="O1010" i="8" a="1"/>
  <c r="O1010" i="8" s="1"/>
  <c r="O999" i="8" a="1"/>
  <c r="O999" i="8" s="1"/>
  <c r="O988" i="8" a="1"/>
  <c r="O988" i="8" s="1"/>
  <c r="I938" i="8" a="1"/>
  <c r="I938" i="8" s="1"/>
  <c r="K938" i="8" s="1"/>
  <c r="M935" i="8"/>
  <c r="O935" i="8" a="1"/>
  <c r="O935" i="8" s="1"/>
  <c r="L932" i="8"/>
  <c r="I932" i="8" a="1"/>
  <c r="I932" i="8" s="1"/>
  <c r="K932" i="8" s="1"/>
  <c r="I928" i="8" a="1"/>
  <c r="I928" i="8" s="1"/>
  <c r="K928" i="8" s="1"/>
  <c r="O919" i="8" a="1"/>
  <c r="O919" i="8" s="1"/>
  <c r="L884" i="8"/>
  <c r="I884" i="8" a="1"/>
  <c r="I884" i="8" s="1"/>
  <c r="K884" i="8" s="1"/>
  <c r="M881" i="8"/>
  <c r="L859" i="8"/>
  <c r="O842" i="8" a="1"/>
  <c r="O842" i="8" s="1"/>
  <c r="L835" i="8"/>
  <c r="I835" i="8" a="1"/>
  <c r="I835" i="8" s="1"/>
  <c r="K835" i="8" s="1"/>
  <c r="M824" i="8"/>
  <c r="O824" i="8" a="1"/>
  <c r="O824" i="8" s="1"/>
  <c r="I821" i="8" a="1"/>
  <c r="I821" i="8" s="1"/>
  <c r="K821" i="8" s="1"/>
  <c r="L821" i="8"/>
  <c r="L819" i="8"/>
  <c r="I805" i="8" a="1"/>
  <c r="I805" i="8" s="1"/>
  <c r="K805" i="8" s="1"/>
  <c r="L805" i="8"/>
  <c r="M791" i="8"/>
  <c r="O791" i="8" a="1"/>
  <c r="O791" i="8" s="1"/>
  <c r="L716" i="8"/>
  <c r="I716" i="8" a="1"/>
  <c r="I716" i="8" s="1"/>
  <c r="K716" i="8" s="1"/>
  <c r="M669" i="8"/>
  <c r="O669" i="8" a="1"/>
  <c r="O669" i="8" s="1"/>
  <c r="M928" i="8"/>
  <c r="O928" i="8" a="1"/>
  <c r="O928" i="8" s="1"/>
  <c r="L921" i="8"/>
  <c r="I921" i="8" a="1"/>
  <c r="I921" i="8" s="1"/>
  <c r="K921" i="8" s="1"/>
  <c r="I908" i="8" a="1"/>
  <c r="I908" i="8" s="1"/>
  <c r="K908" i="8" s="1"/>
  <c r="L908" i="8"/>
  <c r="O900" i="8" a="1"/>
  <c r="O900" i="8" s="1"/>
  <c r="L888" i="8"/>
  <c r="I888" i="8" a="1"/>
  <c r="I888" i="8" s="1"/>
  <c r="K888" i="8" s="1"/>
  <c r="O878" i="8" a="1"/>
  <c r="O878" i="8" s="1"/>
  <c r="I871" i="8" a="1"/>
  <c r="I871" i="8" s="1"/>
  <c r="K871" i="8" s="1"/>
  <c r="L871" i="8"/>
  <c r="I793" i="8" a="1"/>
  <c r="I793" i="8" s="1"/>
  <c r="K793" i="8" s="1"/>
  <c r="L793" i="8"/>
  <c r="M781" i="8"/>
  <c r="M771" i="8"/>
  <c r="O771" i="8" a="1"/>
  <c r="O771" i="8" s="1"/>
  <c r="L976" i="8"/>
  <c r="I976" i="8" a="1"/>
  <c r="I976" i="8" s="1"/>
  <c r="K976" i="8" s="1"/>
  <c r="L953" i="8"/>
  <c r="M931" i="8"/>
  <c r="O905" i="8" a="1"/>
  <c r="O905" i="8" s="1"/>
  <c r="M905" i="8"/>
  <c r="M843" i="8"/>
  <c r="O834" i="8" a="1"/>
  <c r="O834" i="8" s="1"/>
  <c r="M819" i="8"/>
  <c r="O819" i="8" a="1"/>
  <c r="O819" i="8" s="1"/>
  <c r="O783" i="8" a="1"/>
  <c r="O783" i="8" s="1"/>
  <c r="M783" i="8"/>
  <c r="M767" i="8"/>
  <c r="O767" i="8" a="1"/>
  <c r="O767" i="8" s="1"/>
  <c r="L765" i="8"/>
  <c r="L757" i="8"/>
  <c r="I757" i="8" a="1"/>
  <c r="I757" i="8" s="1"/>
  <c r="K757" i="8" s="1"/>
  <c r="O755" i="8" a="1"/>
  <c r="O755" i="8" s="1"/>
  <c r="M755" i="8"/>
  <c r="L727" i="8"/>
  <c r="I727" i="8" a="1"/>
  <c r="I727" i="8" s="1"/>
  <c r="K727" i="8" s="1"/>
  <c r="L786" i="8"/>
  <c r="I786" i="8" a="1"/>
  <c r="I786" i="8" s="1"/>
  <c r="K786" i="8" s="1"/>
  <c r="M782" i="8"/>
  <c r="O782" i="8" a="1"/>
  <c r="O782" i="8" s="1"/>
  <c r="I773" i="8" a="1"/>
  <c r="I773" i="8" s="1"/>
  <c r="K773" i="8" s="1"/>
  <c r="L773" i="8"/>
  <c r="M754" i="8"/>
  <c r="O754" i="8" a="1"/>
  <c r="O754" i="8" s="1"/>
  <c r="O741" i="8" a="1"/>
  <c r="O741" i="8" s="1"/>
  <c r="M741" i="8"/>
  <c r="M739" i="8"/>
  <c r="O739" i="8" a="1"/>
  <c r="O739" i="8" s="1"/>
  <c r="L725" i="8"/>
  <c r="I725" i="8" a="1"/>
  <c r="I725" i="8" s="1"/>
  <c r="K725" i="8" s="1"/>
  <c r="M719" i="8"/>
  <c r="O719" i="8" a="1"/>
  <c r="O719" i="8" s="1"/>
  <c r="O714" i="8" a="1"/>
  <c r="O714" i="8" s="1"/>
  <c r="M714" i="8"/>
  <c r="M708" i="8"/>
  <c r="O708" i="8" a="1"/>
  <c r="O708" i="8" s="1"/>
  <c r="M680" i="8"/>
  <c r="O680" i="8" a="1"/>
  <c r="O680" i="8" s="1"/>
  <c r="I623" i="8" a="1"/>
  <c r="I623" i="8" s="1"/>
  <c r="K623" i="8" s="1"/>
  <c r="L623" i="8"/>
  <c r="I560" i="8" a="1"/>
  <c r="I560" i="8" s="1"/>
  <c r="K560" i="8" s="1"/>
  <c r="L560" i="8"/>
  <c r="I544" i="8" a="1"/>
  <c r="I544" i="8" s="1"/>
  <c r="K544" i="8" s="1"/>
  <c r="L544" i="8"/>
  <c r="L542" i="8"/>
  <c r="I542" i="8" a="1"/>
  <c r="I542" i="8" s="1"/>
  <c r="K542" i="8" s="1"/>
  <c r="L695" i="8"/>
  <c r="I695" i="8" a="1"/>
  <c r="I695" i="8" s="1"/>
  <c r="K695" i="8" s="1"/>
  <c r="I655" i="8" a="1"/>
  <c r="I655" i="8" s="1"/>
  <c r="K655" i="8" s="1"/>
  <c r="L655" i="8"/>
  <c r="L646" i="8"/>
  <c r="I646" i="8" a="1"/>
  <c r="I646" i="8" s="1"/>
  <c r="K646" i="8" s="1"/>
  <c r="M644" i="8"/>
  <c r="O644" i="8" a="1"/>
  <c r="O644" i="8" s="1"/>
  <c r="M634" i="8"/>
  <c r="O634" i="8" a="1"/>
  <c r="O634" i="8" s="1"/>
  <c r="M632" i="8"/>
  <c r="O632" i="8" a="1"/>
  <c r="O632" i="8" s="1"/>
  <c r="M603" i="8"/>
  <c r="O603" i="8" a="1"/>
  <c r="O603" i="8" s="1"/>
  <c r="O599" i="8" a="1"/>
  <c r="O599" i="8" s="1"/>
  <c r="O594" i="8" a="1"/>
  <c r="O594" i="8" s="1"/>
  <c r="M594" i="8"/>
  <c r="L592" i="8"/>
  <c r="I592" i="8" a="1"/>
  <c r="I592" i="8" s="1"/>
  <c r="K592" i="8" s="1"/>
  <c r="I567" i="8" a="1"/>
  <c r="I567" i="8" s="1"/>
  <c r="K567" i="8" s="1"/>
  <c r="L567" i="8"/>
  <c r="M537" i="8"/>
  <c r="O537" i="8" a="1"/>
  <c r="O537" i="8" s="1"/>
  <c r="L706" i="8"/>
  <c r="I706" i="8" a="1"/>
  <c r="I706" i="8" s="1"/>
  <c r="K706" i="8" s="1"/>
  <c r="O671" i="8" a="1"/>
  <c r="O671" i="8" s="1"/>
  <c r="M671" i="8"/>
  <c r="M596" i="8"/>
  <c r="O596" i="8" a="1"/>
  <c r="O596" i="8" s="1"/>
  <c r="I561" i="8" a="1"/>
  <c r="I561" i="8" s="1"/>
  <c r="K561" i="8" s="1"/>
  <c r="L561" i="8"/>
  <c r="M713" i="8"/>
  <c r="O713" i="8" a="1"/>
  <c r="O713" i="8" s="1"/>
  <c r="M653" i="8"/>
  <c r="O653" i="8" a="1"/>
  <c r="O653" i="8" s="1"/>
  <c r="I601" i="8" a="1"/>
  <c r="I601" i="8" s="1"/>
  <c r="K601" i="8" s="1"/>
  <c r="L601" i="8"/>
  <c r="M701" i="8"/>
  <c r="O701" i="8" a="1"/>
  <c r="O701" i="8" s="1"/>
  <c r="M690" i="8"/>
  <c r="O690" i="8" a="1"/>
  <c r="O690" i="8" s="1"/>
  <c r="M657" i="8"/>
  <c r="O657" i="8" a="1"/>
  <c r="O657" i="8" s="1"/>
  <c r="M633" i="8"/>
  <c r="O633" i="8" a="1"/>
  <c r="O633" i="8" s="1"/>
  <c r="I615" i="8" a="1"/>
  <c r="I615" i="8" s="1"/>
  <c r="K615" i="8" s="1"/>
  <c r="L615" i="8"/>
  <c r="M570" i="8"/>
  <c r="O570" i="8" a="1"/>
  <c r="O570" i="8" s="1"/>
  <c r="M699" i="8"/>
  <c r="O699" i="8" a="1"/>
  <c r="O699" i="8" s="1"/>
  <c r="O692" i="8" a="1"/>
  <c r="O692" i="8" s="1"/>
  <c r="M692" i="8"/>
  <c r="M684" i="8"/>
  <c r="O684" i="8" a="1"/>
  <c r="O684" i="8" s="1"/>
  <c r="L665" i="8"/>
  <c r="I665" i="8" a="1"/>
  <c r="I665" i="8" s="1"/>
  <c r="K665" i="8" s="1"/>
  <c r="I637" i="8" a="1"/>
  <c r="I637" i="8" s="1"/>
  <c r="K637" i="8" s="1"/>
  <c r="L637" i="8"/>
  <c r="L617" i="8"/>
  <c r="I617" i="8" a="1"/>
  <c r="I617" i="8" s="1"/>
  <c r="K617" i="8" s="1"/>
  <c r="I588" i="8" a="1"/>
  <c r="I588" i="8" s="1"/>
  <c r="K588" i="8" s="1"/>
  <c r="L588" i="8"/>
  <c r="L581" i="8"/>
  <c r="I581" i="8" a="1"/>
  <c r="I581" i="8" s="1"/>
  <c r="K581" i="8" s="1"/>
  <c r="L797" i="8"/>
  <c r="I797" i="8" a="1"/>
  <c r="I797" i="8" s="1"/>
  <c r="K797" i="8" s="1"/>
  <c r="I792" i="8" a="1"/>
  <c r="I792" i="8" s="1"/>
  <c r="K792" i="8" s="1"/>
  <c r="L792" i="8"/>
  <c r="I784" i="8" a="1"/>
  <c r="I784" i="8" s="1"/>
  <c r="K784" i="8" s="1"/>
  <c r="L784" i="8"/>
  <c r="I781" i="8" a="1"/>
  <c r="I781" i="8" s="1"/>
  <c r="K781" i="8" s="1"/>
  <c r="L781" i="8"/>
  <c r="M756" i="8"/>
  <c r="O756" i="8" a="1"/>
  <c r="O756" i="8" s="1"/>
  <c r="I707" i="8" a="1"/>
  <c r="I707" i="8" s="1"/>
  <c r="K707" i="8" s="1"/>
  <c r="L707" i="8"/>
  <c r="O703" i="8" a="1"/>
  <c r="O703" i="8" s="1"/>
  <c r="M703" i="8"/>
  <c r="M686" i="8"/>
  <c r="O686" i="8" a="1"/>
  <c r="O686" i="8" s="1"/>
  <c r="L684" i="8"/>
  <c r="I684" i="8" a="1"/>
  <c r="I684" i="8" s="1"/>
  <c r="K684" i="8" s="1"/>
  <c r="M585" i="8"/>
  <c r="O585" i="8" a="1"/>
  <c r="O585" i="8" s="1"/>
  <c r="I818" i="8" a="1"/>
  <c r="I818" i="8" s="1"/>
  <c r="K818" i="8" s="1"/>
  <c r="M785" i="8"/>
  <c r="O785" i="8" a="1"/>
  <c r="O785" i="8" s="1"/>
  <c r="I770" i="8" a="1"/>
  <c r="I770" i="8" s="1"/>
  <c r="K770" i="8" s="1"/>
  <c r="L770" i="8"/>
  <c r="L740" i="8"/>
  <c r="I740" i="8" a="1"/>
  <c r="I740" i="8" s="1"/>
  <c r="K740" i="8" s="1"/>
  <c r="L672" i="8"/>
  <c r="I672" i="8" a="1"/>
  <c r="I672" i="8" s="1"/>
  <c r="K672" i="8" s="1"/>
  <c r="M643" i="8"/>
  <c r="O643" i="8" a="1"/>
  <c r="O643" i="8" s="1"/>
  <c r="M640" i="8"/>
  <c r="O640" i="8" a="1"/>
  <c r="O640" i="8" s="1"/>
  <c r="L621" i="8"/>
  <c r="I611" i="8" a="1"/>
  <c r="I611" i="8" s="1"/>
  <c r="K611" i="8" s="1"/>
  <c r="L611" i="8"/>
  <c r="O592" i="8" a="1"/>
  <c r="O592" i="8" s="1"/>
  <c r="M589" i="8"/>
  <c r="O589" i="8" a="1"/>
  <c r="O589" i="8" s="1"/>
  <c r="L585" i="8"/>
  <c r="I585" i="8" a="1"/>
  <c r="I585" i="8" s="1"/>
  <c r="K585" i="8" s="1"/>
  <c r="O551" i="8" a="1"/>
  <c r="O551" i="8" s="1"/>
  <c r="M551" i="8"/>
  <c r="M548" i="8"/>
  <c r="O548" i="8" a="1"/>
  <c r="O548" i="8" s="1"/>
  <c r="M539" i="8"/>
  <c r="O539" i="8" a="1"/>
  <c r="O539" i="8" s="1"/>
  <c r="M818" i="8"/>
  <c r="O818" i="8" a="1"/>
  <c r="O818" i="8" s="1"/>
  <c r="I790" i="8" a="1"/>
  <c r="I790" i="8" s="1"/>
  <c r="K790" i="8" s="1"/>
  <c r="M776" i="8"/>
  <c r="O776" i="8" a="1"/>
  <c r="O776" i="8" s="1"/>
  <c r="I759" i="8" a="1"/>
  <c r="I759" i="8" s="1"/>
  <c r="K759" i="8" s="1"/>
  <c r="L759" i="8"/>
  <c r="M748" i="8"/>
  <c r="O748" i="8" a="1"/>
  <c r="O748" i="8" s="1"/>
  <c r="L738" i="8"/>
  <c r="I738" i="8" a="1"/>
  <c r="I738" i="8" s="1"/>
  <c r="K738" i="8" s="1"/>
  <c r="L731" i="8"/>
  <c r="I731" i="8" a="1"/>
  <c r="I731" i="8" s="1"/>
  <c r="K731" i="8" s="1"/>
  <c r="M721" i="8"/>
  <c r="O721" i="8" a="1"/>
  <c r="O721" i="8" s="1"/>
  <c r="M710" i="8"/>
  <c r="O710" i="8" a="1"/>
  <c r="O710" i="8" s="1"/>
  <c r="L670" i="8"/>
  <c r="I670" i="8" a="1"/>
  <c r="I670" i="8" s="1"/>
  <c r="K670" i="8" s="1"/>
  <c r="M668" i="8"/>
  <c r="O668" i="8" a="1"/>
  <c r="O668" i="8" s="1"/>
  <c r="M666" i="8"/>
  <c r="I648" i="8" a="1"/>
  <c r="I648" i="8" s="1"/>
  <c r="K648" i="8" s="1"/>
  <c r="L648" i="8"/>
  <c r="L595" i="8"/>
  <c r="I595" i="8" a="1"/>
  <c r="I595" i="8" s="1"/>
  <c r="K595" i="8" s="1"/>
  <c r="L558" i="8"/>
  <c r="I558" i="8" a="1"/>
  <c r="I558" i="8" s="1"/>
  <c r="K558" i="8" s="1"/>
  <c r="I803" i="8" a="1"/>
  <c r="I803" i="8" s="1"/>
  <c r="K803" i="8" s="1"/>
  <c r="L803" i="8"/>
  <c r="M746" i="8"/>
  <c r="O746" i="8" a="1"/>
  <c r="O746" i="8" s="1"/>
  <c r="M744" i="8"/>
  <c r="O744" i="8" a="1"/>
  <c r="O744" i="8" s="1"/>
  <c r="O725" i="8" a="1"/>
  <c r="O725" i="8" s="1"/>
  <c r="M725" i="8"/>
  <c r="M689" i="8"/>
  <c r="O689" i="8" a="1"/>
  <c r="O689" i="8" s="1"/>
  <c r="O687" i="8" a="1"/>
  <c r="O687" i="8" s="1"/>
  <c r="I675" i="8" a="1"/>
  <c r="I675" i="8" s="1"/>
  <c r="K675" i="8" s="1"/>
  <c r="L675" i="8"/>
  <c r="M618" i="8"/>
  <c r="O618" i="8" a="1"/>
  <c r="O618" i="8" s="1"/>
  <c r="I589" i="8" a="1"/>
  <c r="I589" i="8" s="1"/>
  <c r="K589" i="8" s="1"/>
  <c r="L589" i="8"/>
  <c r="O584" i="8" a="1"/>
  <c r="O584" i="8" s="1"/>
  <c r="M584" i="8"/>
  <c r="M752" i="8"/>
  <c r="O752" i="8" a="1"/>
  <c r="O752" i="8" s="1"/>
  <c r="M729" i="8"/>
  <c r="O729" i="8" a="1"/>
  <c r="O729" i="8" s="1"/>
  <c r="I723" i="8" a="1"/>
  <c r="I723" i="8" s="1"/>
  <c r="K723" i="8" s="1"/>
  <c r="L723" i="8"/>
  <c r="M717" i="8"/>
  <c r="O717" i="8" a="1"/>
  <c r="O717" i="8" s="1"/>
  <c r="L711" i="8"/>
  <c r="I711" i="8" a="1"/>
  <c r="I711" i="8" s="1"/>
  <c r="K711" i="8" s="1"/>
  <c r="M702" i="8"/>
  <c r="O702" i="8" a="1"/>
  <c r="O702" i="8" s="1"/>
  <c r="L699" i="8"/>
  <c r="I699" i="8" a="1"/>
  <c r="I699" i="8" s="1"/>
  <c r="K699" i="8" s="1"/>
  <c r="I696" i="8" a="1"/>
  <c r="I696" i="8" s="1"/>
  <c r="K696" i="8" s="1"/>
  <c r="L692" i="8"/>
  <c r="I692" i="8" a="1"/>
  <c r="I692" i="8" s="1"/>
  <c r="K692" i="8" s="1"/>
  <c r="L687" i="8"/>
  <c r="I687" i="8" a="1"/>
  <c r="I687" i="8" s="1"/>
  <c r="K687" i="8" s="1"/>
  <c r="L681" i="8"/>
  <c r="I681" i="8" a="1"/>
  <c r="I681" i="8" s="1"/>
  <c r="K681" i="8" s="1"/>
  <c r="M664" i="8"/>
  <c r="O664" i="8" a="1"/>
  <c r="O664" i="8" s="1"/>
  <c r="I659" i="8" a="1"/>
  <c r="I659" i="8" s="1"/>
  <c r="K659" i="8" s="1"/>
  <c r="L659" i="8"/>
  <c r="L657" i="8"/>
  <c r="I657" i="8" a="1"/>
  <c r="I657" i="8" s="1"/>
  <c r="K657" i="8" s="1"/>
  <c r="L640" i="8"/>
  <c r="I640" i="8" a="1"/>
  <c r="I640" i="8" s="1"/>
  <c r="K640" i="8" s="1"/>
  <c r="L629" i="8"/>
  <c r="I629" i="8" a="1"/>
  <c r="I629" i="8" s="1"/>
  <c r="K629" i="8" s="1"/>
  <c r="O625" i="8" a="1"/>
  <c r="O625" i="8" s="1"/>
  <c r="O606" i="8" a="1"/>
  <c r="O606" i="8" s="1"/>
  <c r="M606" i="8"/>
  <c r="I604" i="8" a="1"/>
  <c r="I604" i="8" s="1"/>
  <c r="K604" i="8" s="1"/>
  <c r="L604" i="8"/>
  <c r="L596" i="8"/>
  <c r="I596" i="8" a="1"/>
  <c r="I596" i="8" s="1"/>
  <c r="K596" i="8" s="1"/>
  <c r="M566" i="8"/>
  <c r="O566" i="8" a="1"/>
  <c r="O566" i="8" s="1"/>
  <c r="M552" i="8"/>
  <c r="O552" i="8" a="1"/>
  <c r="O552" i="8" s="1"/>
  <c r="M514" i="8"/>
  <c r="O514" i="8" a="1"/>
  <c r="O514" i="8" s="1"/>
  <c r="I789" i="8" a="1"/>
  <c r="I789" i="8" s="1"/>
  <c r="K789" i="8" s="1"/>
  <c r="M740" i="8"/>
  <c r="O740" i="8" a="1"/>
  <c r="O740" i="8" s="1"/>
  <c r="O731" i="8" a="1"/>
  <c r="O731" i="8" s="1"/>
  <c r="O726" i="8" a="1"/>
  <c r="O726" i="8" s="1"/>
  <c r="M726" i="8"/>
  <c r="M696" i="8"/>
  <c r="O696" i="8" a="1"/>
  <c r="O696" i="8" s="1"/>
  <c r="I690" i="8" a="1"/>
  <c r="I690" i="8" s="1"/>
  <c r="K690" i="8" s="1"/>
  <c r="L690" i="8"/>
  <c r="O676" i="8" a="1"/>
  <c r="O676" i="8" s="1"/>
  <c r="M676" i="8"/>
  <c r="L606" i="8"/>
  <c r="I606" i="8" a="1"/>
  <c r="I606" i="8" s="1"/>
  <c r="K606" i="8" s="1"/>
  <c r="L586" i="8"/>
  <c r="I586" i="8" a="1"/>
  <c r="I586" i="8" s="1"/>
  <c r="K586" i="8" s="1"/>
  <c r="I582" i="8" a="1"/>
  <c r="I582" i="8" s="1"/>
  <c r="K582" i="8" s="1"/>
  <c r="L582" i="8"/>
  <c r="O564" i="8" a="1"/>
  <c r="O564" i="8" s="1"/>
  <c r="M564" i="8"/>
  <c r="I555" i="8" a="1"/>
  <c r="I555" i="8" s="1"/>
  <c r="K555" i="8" s="1"/>
  <c r="L555" i="8"/>
  <c r="M545" i="8"/>
  <c r="O545" i="8" a="1"/>
  <c r="O545" i="8" s="1"/>
  <c r="M730" i="8"/>
  <c r="O730" i="8" a="1"/>
  <c r="O730" i="8" s="1"/>
  <c r="I697" i="8" a="1"/>
  <c r="I697" i="8" s="1"/>
  <c r="K697" i="8" s="1"/>
  <c r="O693" i="8" a="1"/>
  <c r="O693" i="8" s="1"/>
  <c r="M693" i="8"/>
  <c r="M688" i="8"/>
  <c r="O688" i="8" a="1"/>
  <c r="O688" i="8" s="1"/>
  <c r="L685" i="8"/>
  <c r="I685" i="8" a="1"/>
  <c r="I685" i="8" s="1"/>
  <c r="K685" i="8" s="1"/>
  <c r="O682" i="8" a="1"/>
  <c r="O682" i="8" s="1"/>
  <c r="M682" i="8"/>
  <c r="I627" i="8" a="1"/>
  <c r="I627" i="8" s="1"/>
  <c r="K627" i="8" s="1"/>
  <c r="L627" i="8"/>
  <c r="M622" i="8"/>
  <c r="O622" i="8" a="1"/>
  <c r="O622" i="8" s="1"/>
  <c r="I566" i="8" a="1"/>
  <c r="I566" i="8" s="1"/>
  <c r="K566" i="8" s="1"/>
  <c r="L566" i="8"/>
  <c r="L547" i="8"/>
  <c r="I547" i="8" a="1"/>
  <c r="I547" i="8" s="1"/>
  <c r="K547" i="8" s="1"/>
  <c r="I545" i="8" a="1"/>
  <c r="I545" i="8" s="1"/>
  <c r="K545" i="8" s="1"/>
  <c r="L545" i="8"/>
  <c r="L733" i="8"/>
  <c r="I733" i="8" a="1"/>
  <c r="I733" i="8" s="1"/>
  <c r="K733" i="8" s="1"/>
  <c r="L721" i="8"/>
  <c r="I721" i="8" a="1"/>
  <c r="I721" i="8" s="1"/>
  <c r="K721" i="8" s="1"/>
  <c r="L714" i="8"/>
  <c r="I714" i="8" a="1"/>
  <c r="I714" i="8" s="1"/>
  <c r="K714" i="8" s="1"/>
  <c r="L709" i="8"/>
  <c r="I709" i="8" a="1"/>
  <c r="I709" i="8" s="1"/>
  <c r="K709" i="8" s="1"/>
  <c r="M697" i="8"/>
  <c r="O697" i="8" a="1"/>
  <c r="O697" i="8" s="1"/>
  <c r="I679" i="8" a="1"/>
  <c r="I679" i="8" s="1"/>
  <c r="K679" i="8" s="1"/>
  <c r="L679" i="8"/>
  <c r="I638" i="8" a="1"/>
  <c r="I638" i="8" s="1"/>
  <c r="K638" i="8" s="1"/>
  <c r="L638" i="8"/>
  <c r="O628" i="8" a="1"/>
  <c r="O628" i="8" s="1"/>
  <c r="M628" i="8"/>
  <c r="I612" i="8" a="1"/>
  <c r="I612" i="8" s="1"/>
  <c r="K612" i="8" s="1"/>
  <c r="L612" i="8"/>
  <c r="M610" i="8"/>
  <c r="O610" i="8" a="1"/>
  <c r="O610" i="8" s="1"/>
  <c r="L597" i="8"/>
  <c r="I597" i="8" a="1"/>
  <c r="I597" i="8" s="1"/>
  <c r="K597" i="8" s="1"/>
  <c r="M593" i="8"/>
  <c r="O593" i="8" a="1"/>
  <c r="O593" i="8" s="1"/>
  <c r="I590" i="8" a="1"/>
  <c r="I590" i="8" s="1"/>
  <c r="K590" i="8" s="1"/>
  <c r="L590" i="8"/>
  <c r="O571" i="8" a="1"/>
  <c r="O571" i="8" s="1"/>
  <c r="M571" i="8"/>
  <c r="O569" i="8" a="1"/>
  <c r="O569" i="8" s="1"/>
  <c r="M569" i="8"/>
  <c r="M543" i="8"/>
  <c r="O543" i="8" a="1"/>
  <c r="O543" i="8" s="1"/>
  <c r="L748" i="8"/>
  <c r="L736" i="8"/>
  <c r="I736" i="8" a="1"/>
  <c r="I736" i="8" s="1"/>
  <c r="K736" i="8" s="1"/>
  <c r="M718" i="8"/>
  <c r="O718" i="8" a="1"/>
  <c r="O718" i="8" s="1"/>
  <c r="I712" i="8" a="1"/>
  <c r="I712" i="8" s="1"/>
  <c r="K712" i="8" s="1"/>
  <c r="L712" i="8"/>
  <c r="M706" i="8"/>
  <c r="O706" i="8" a="1"/>
  <c r="O706" i="8" s="1"/>
  <c r="L700" i="8"/>
  <c r="I700" i="8" a="1"/>
  <c r="I700" i="8" s="1"/>
  <c r="K700" i="8" s="1"/>
  <c r="M691" i="8"/>
  <c r="O691" i="8" a="1"/>
  <c r="O691" i="8" s="1"/>
  <c r="L688" i="8"/>
  <c r="I688" i="8" a="1"/>
  <c r="I688" i="8" s="1"/>
  <c r="K688" i="8" s="1"/>
  <c r="L674" i="8"/>
  <c r="I674" i="8" a="1"/>
  <c r="I674" i="8" s="1"/>
  <c r="K674" i="8" s="1"/>
  <c r="M665" i="8"/>
  <c r="O665" i="8" a="1"/>
  <c r="O665" i="8" s="1"/>
  <c r="O658" i="8" a="1"/>
  <c r="O658" i="8" s="1"/>
  <c r="M658" i="8"/>
  <c r="L654" i="8"/>
  <c r="I654" i="8" a="1"/>
  <c r="I654" i="8" s="1"/>
  <c r="K654" i="8" s="1"/>
  <c r="L650" i="8"/>
  <c r="I650" i="8" a="1"/>
  <c r="I650" i="8" s="1"/>
  <c r="K650" i="8" s="1"/>
  <c r="I641" i="8" a="1"/>
  <c r="I641" i="8" s="1"/>
  <c r="K641" i="8" s="1"/>
  <c r="L641" i="8"/>
  <c r="L636" i="8"/>
  <c r="I636" i="8" a="1"/>
  <c r="I636" i="8" s="1"/>
  <c r="K636" i="8" s="1"/>
  <c r="I622" i="8" a="1"/>
  <c r="I622" i="8" s="1"/>
  <c r="K622" i="8" s="1"/>
  <c r="L622" i="8"/>
  <c r="L619" i="8"/>
  <c r="I619" i="8" a="1"/>
  <c r="I619" i="8" s="1"/>
  <c r="K619" i="8" s="1"/>
  <c r="O617" i="8" a="1"/>
  <c r="O617" i="8" s="1"/>
  <c r="M617" i="8"/>
  <c r="I600" i="8" a="1"/>
  <c r="I600" i="8" s="1"/>
  <c r="K600" i="8" s="1"/>
  <c r="L600" i="8"/>
  <c r="O595" i="8" a="1"/>
  <c r="O595" i="8" s="1"/>
  <c r="M595" i="8"/>
  <c r="I593" i="8" a="1"/>
  <c r="I593" i="8" s="1"/>
  <c r="K593" i="8" s="1"/>
  <c r="L593" i="8"/>
  <c r="L569" i="8"/>
  <c r="I569" i="8" a="1"/>
  <c r="I569" i="8" s="1"/>
  <c r="K569" i="8" s="1"/>
  <c r="M524" i="8"/>
  <c r="O524" i="8" a="1"/>
  <c r="O524" i="8" s="1"/>
  <c r="M517" i="8"/>
  <c r="O517" i="8" a="1"/>
  <c r="O517" i="8" s="1"/>
  <c r="O737" i="8" a="1"/>
  <c r="O737" i="8" s="1"/>
  <c r="M737" i="8"/>
  <c r="O715" i="8" a="1"/>
  <c r="O715" i="8" s="1"/>
  <c r="M715" i="8"/>
  <c r="L645" i="8"/>
  <c r="I645" i="8" a="1"/>
  <c r="I645" i="8" s="1"/>
  <c r="K645" i="8" s="1"/>
  <c r="I610" i="8" a="1"/>
  <c r="I610" i="8" s="1"/>
  <c r="K610" i="8" s="1"/>
  <c r="L610" i="8"/>
  <c r="M567" i="8"/>
  <c r="O567" i="8" a="1"/>
  <c r="O567" i="8" s="1"/>
  <c r="M536" i="8"/>
  <c r="O536" i="8" a="1"/>
  <c r="O536" i="8" s="1"/>
  <c r="L532" i="8"/>
  <c r="I532" i="8" a="1"/>
  <c r="I532" i="8" s="1"/>
  <c r="K532" i="8" s="1"/>
  <c r="M728" i="8"/>
  <c r="O728" i="8" a="1"/>
  <c r="O728" i="8" s="1"/>
  <c r="L726" i="8"/>
  <c r="L722" i="8"/>
  <c r="I722" i="8" a="1"/>
  <c r="I722" i="8" s="1"/>
  <c r="K722" i="8" s="1"/>
  <c r="L710" i="8"/>
  <c r="I710" i="8" a="1"/>
  <c r="I710" i="8" s="1"/>
  <c r="K710" i="8" s="1"/>
  <c r="L703" i="8"/>
  <c r="I703" i="8" a="1"/>
  <c r="I703" i="8" s="1"/>
  <c r="K703" i="8" s="1"/>
  <c r="L698" i="8"/>
  <c r="I698" i="8" a="1"/>
  <c r="I698" i="8" s="1"/>
  <c r="K698" i="8" s="1"/>
  <c r="I686" i="8" a="1"/>
  <c r="I686" i="8" s="1"/>
  <c r="K686" i="8" s="1"/>
  <c r="L686" i="8"/>
  <c r="L661" i="8"/>
  <c r="I661" i="8" a="1"/>
  <c r="I661" i="8" s="1"/>
  <c r="K661" i="8" s="1"/>
  <c r="O649" i="8" a="1"/>
  <c r="O649" i="8" s="1"/>
  <c r="M649" i="8"/>
  <c r="M646" i="8"/>
  <c r="O646" i="8" a="1"/>
  <c r="O646" i="8" s="1"/>
  <c r="I613" i="8" a="1"/>
  <c r="I613" i="8" s="1"/>
  <c r="K613" i="8" s="1"/>
  <c r="L613" i="8"/>
  <c r="I598" i="8" a="1"/>
  <c r="I598" i="8" s="1"/>
  <c r="K598" i="8" s="1"/>
  <c r="L598" i="8"/>
  <c r="O575" i="8" a="1"/>
  <c r="O575" i="8" s="1"/>
  <c r="M575" i="8"/>
  <c r="I563" i="8" a="1"/>
  <c r="I563" i="8" s="1"/>
  <c r="K563" i="8" s="1"/>
  <c r="L563" i="8"/>
  <c r="M546" i="8"/>
  <c r="O546" i="8" a="1"/>
  <c r="O546" i="8" s="1"/>
  <c r="L536" i="8"/>
  <c r="I536" i="8" a="1"/>
  <c r="I536" i="8" s="1"/>
  <c r="K536" i="8" s="1"/>
  <c r="M799" i="8"/>
  <c r="M788" i="8"/>
  <c r="L747" i="8"/>
  <c r="I747" i="8" a="1"/>
  <c r="I747" i="8" s="1"/>
  <c r="K747" i="8" s="1"/>
  <c r="I744" i="8" a="1"/>
  <c r="I744" i="8" s="1"/>
  <c r="K744" i="8" s="1"/>
  <c r="L743" i="8"/>
  <c r="I743" i="8" a="1"/>
  <c r="I743" i="8" s="1"/>
  <c r="K743" i="8" s="1"/>
  <c r="I739" i="8" a="1"/>
  <c r="I739" i="8" s="1"/>
  <c r="K739" i="8" s="1"/>
  <c r="M707" i="8"/>
  <c r="O707" i="8" a="1"/>
  <c r="O707" i="8" s="1"/>
  <c r="I701" i="8" a="1"/>
  <c r="I701" i="8" s="1"/>
  <c r="K701" i="8" s="1"/>
  <c r="L701" i="8"/>
  <c r="M695" i="8"/>
  <c r="O695" i="8" a="1"/>
  <c r="O695" i="8" s="1"/>
  <c r="L693" i="8"/>
  <c r="L689" i="8"/>
  <c r="I689" i="8" a="1"/>
  <c r="I689" i="8" s="1"/>
  <c r="K689" i="8" s="1"/>
  <c r="O679" i="8" a="1"/>
  <c r="O679" i="8" s="1"/>
  <c r="I678" i="8" a="1"/>
  <c r="I678" i="8" s="1"/>
  <c r="K678" i="8" s="1"/>
  <c r="M675" i="8"/>
  <c r="O675" i="8" a="1"/>
  <c r="O675" i="8" s="1"/>
  <c r="L607" i="8"/>
  <c r="I607" i="8" a="1"/>
  <c r="I607" i="8" s="1"/>
  <c r="K607" i="8" s="1"/>
  <c r="I577" i="8" a="1"/>
  <c r="I577" i="8" s="1"/>
  <c r="K577" i="8" s="1"/>
  <c r="L577" i="8"/>
  <c r="L565" i="8"/>
  <c r="I565" i="8" a="1"/>
  <c r="I565" i="8" s="1"/>
  <c r="K565" i="8" s="1"/>
  <c r="L548" i="8"/>
  <c r="I548" i="8" a="1"/>
  <c r="I548" i="8" s="1"/>
  <c r="K548" i="8" s="1"/>
  <c r="O542" i="8" a="1"/>
  <c r="O542" i="8" s="1"/>
  <c r="M542" i="8"/>
  <c r="L529" i="8"/>
  <c r="I529" i="8" a="1"/>
  <c r="I529" i="8" s="1"/>
  <c r="K529" i="8" s="1"/>
  <c r="M499" i="8"/>
  <c r="O499" i="8" a="1"/>
  <c r="O499" i="8" s="1"/>
  <c r="M484" i="8"/>
  <c r="O484" i="8" a="1"/>
  <c r="O484" i="8" s="1"/>
  <c r="L628" i="8"/>
  <c r="I628" i="8" a="1"/>
  <c r="I628" i="8" s="1"/>
  <c r="K628" i="8" s="1"/>
  <c r="L584" i="8"/>
  <c r="I584" i="8" a="1"/>
  <c r="I584" i="8" s="1"/>
  <c r="K584" i="8" s="1"/>
  <c r="O572" i="8" a="1"/>
  <c r="O572" i="8" s="1"/>
  <c r="M549" i="8"/>
  <c r="I512" i="8" a="1"/>
  <c r="I512" i="8" s="1"/>
  <c r="K512" i="8" s="1"/>
  <c r="L512" i="8"/>
  <c r="M506" i="8"/>
  <c r="O506" i="8" a="1"/>
  <c r="O506" i="8" s="1"/>
  <c r="M496" i="8"/>
  <c r="O496" i="8" a="1"/>
  <c r="O496" i="8" s="1"/>
  <c r="I482" i="8" a="1"/>
  <c r="I482" i="8" s="1"/>
  <c r="K482" i="8" s="1"/>
  <c r="L482" i="8"/>
  <c r="O532" i="8" a="1"/>
  <c r="O532" i="8" s="1"/>
  <c r="M532" i="8"/>
  <c r="L492" i="8"/>
  <c r="I492" i="8" a="1"/>
  <c r="I492" i="8" s="1"/>
  <c r="K492" i="8" s="1"/>
  <c r="M473" i="8"/>
  <c r="O473" i="8" a="1"/>
  <c r="O473" i="8" s="1"/>
  <c r="O583" i="8" a="1"/>
  <c r="O583" i="8" s="1"/>
  <c r="M583" i="8"/>
  <c r="O577" i="8" a="1"/>
  <c r="O577" i="8" s="1"/>
  <c r="M541" i="8"/>
  <c r="O541" i="8" a="1"/>
  <c r="O541" i="8" s="1"/>
  <c r="M535" i="8"/>
  <c r="O535" i="8" a="1"/>
  <c r="O535" i="8" s="1"/>
  <c r="M530" i="8"/>
  <c r="O530" i="8" a="1"/>
  <c r="O530" i="8" s="1"/>
  <c r="I526" i="8" a="1"/>
  <c r="I526" i="8" s="1"/>
  <c r="K526" i="8" s="1"/>
  <c r="L526" i="8"/>
  <c r="O522" i="8" a="1"/>
  <c r="O522" i="8" s="1"/>
  <c r="M522" i="8"/>
  <c r="L517" i="8"/>
  <c r="I517" i="8" a="1"/>
  <c r="I517" i="8" s="1"/>
  <c r="K517" i="8" s="1"/>
  <c r="M485" i="8"/>
  <c r="O485" i="8" a="1"/>
  <c r="O485" i="8" s="1"/>
  <c r="I583" i="8" a="1"/>
  <c r="I583" i="8" s="1"/>
  <c r="K583" i="8" s="1"/>
  <c r="L583" i="8"/>
  <c r="I541" i="8" a="1"/>
  <c r="I541" i="8" s="1"/>
  <c r="K541" i="8" s="1"/>
  <c r="L541" i="8"/>
  <c r="I537" i="8" a="1"/>
  <c r="I537" i="8" s="1"/>
  <c r="K537" i="8" s="1"/>
  <c r="L537" i="8"/>
  <c r="I530" i="8" a="1"/>
  <c r="I530" i="8" s="1"/>
  <c r="K530" i="8" s="1"/>
  <c r="L530" i="8"/>
  <c r="L633" i="8"/>
  <c r="O605" i="8" a="1"/>
  <c r="O605" i="8" s="1"/>
  <c r="M605" i="8"/>
  <c r="L599" i="8"/>
  <c r="I594" i="8" a="1"/>
  <c r="I594" i="8" s="1"/>
  <c r="K594" i="8" s="1"/>
  <c r="L594" i="8"/>
  <c r="M568" i="8"/>
  <c r="O568" i="8" a="1"/>
  <c r="O568" i="8" s="1"/>
  <c r="L559" i="8"/>
  <c r="I559" i="8" a="1"/>
  <c r="I559" i="8" s="1"/>
  <c r="K559" i="8" s="1"/>
  <c r="L554" i="8"/>
  <c r="I554" i="8" a="1"/>
  <c r="I554" i="8" s="1"/>
  <c r="K554" i="8" s="1"/>
  <c r="I519" i="8" a="1"/>
  <c r="I519" i="8" s="1"/>
  <c r="K519" i="8" s="1"/>
  <c r="L519" i="8"/>
  <c r="L649" i="8"/>
  <c r="L639" i="8"/>
  <c r="I639" i="8" a="1"/>
  <c r="I639" i="8" s="1"/>
  <c r="K639" i="8" s="1"/>
  <c r="L635" i="8"/>
  <c r="I635" i="8" a="1"/>
  <c r="I635" i="8" s="1"/>
  <c r="K635" i="8" s="1"/>
  <c r="L618" i="8"/>
  <c r="I618" i="8" a="1"/>
  <c r="I618" i="8" s="1"/>
  <c r="K618" i="8" s="1"/>
  <c r="O616" i="8" a="1"/>
  <c r="O616" i="8" s="1"/>
  <c r="M616" i="8"/>
  <c r="O614" i="8" a="1"/>
  <c r="O614" i="8" s="1"/>
  <c r="L608" i="8"/>
  <c r="I608" i="8" a="1"/>
  <c r="I608" i="8" s="1"/>
  <c r="K608" i="8" s="1"/>
  <c r="I605" i="8" a="1"/>
  <c r="I605" i="8" s="1"/>
  <c r="K605" i="8" s="1"/>
  <c r="L605" i="8"/>
  <c r="O582" i="8" a="1"/>
  <c r="O582" i="8" s="1"/>
  <c r="M565" i="8"/>
  <c r="O565" i="8" a="1"/>
  <c r="O565" i="8" s="1"/>
  <c r="M550" i="8"/>
  <c r="O550" i="8" a="1"/>
  <c r="O550" i="8" s="1"/>
  <c r="O547" i="8" a="1"/>
  <c r="O547" i="8" s="1"/>
  <c r="M547" i="8"/>
  <c r="M533" i="8"/>
  <c r="O533" i="8" a="1"/>
  <c r="O533" i="8" s="1"/>
  <c r="L660" i="8"/>
  <c r="I660" i="8" a="1"/>
  <c r="I660" i="8" s="1"/>
  <c r="K660" i="8" s="1"/>
  <c r="O621" i="8" a="1"/>
  <c r="O621" i="8" s="1"/>
  <c r="I616" i="8" a="1"/>
  <c r="I616" i="8" s="1"/>
  <c r="K616" i="8" s="1"/>
  <c r="L616" i="8"/>
  <c r="O600" i="8" a="1"/>
  <c r="O600" i="8" s="1"/>
  <c r="L576" i="8"/>
  <c r="I576" i="8" a="1"/>
  <c r="I576" i="8" s="1"/>
  <c r="K576" i="8" s="1"/>
  <c r="M563" i="8"/>
  <c r="O563" i="8" a="1"/>
  <c r="O563" i="8" s="1"/>
  <c r="O561" i="8" a="1"/>
  <c r="O561" i="8" s="1"/>
  <c r="M558" i="8"/>
  <c r="M529" i="8"/>
  <c r="O529" i="8" a="1"/>
  <c r="O529" i="8" s="1"/>
  <c r="M474" i="8"/>
  <c r="O474" i="8" a="1"/>
  <c r="O474" i="8" s="1"/>
  <c r="M624" i="8"/>
  <c r="O624" i="8" a="1"/>
  <c r="O624" i="8" s="1"/>
  <c r="M613" i="8"/>
  <c r="O613" i="8" a="1"/>
  <c r="O613" i="8" s="1"/>
  <c r="M602" i="8"/>
  <c r="O602" i="8" a="1"/>
  <c r="O602" i="8" s="1"/>
  <c r="M591" i="8"/>
  <c r="O591" i="8" a="1"/>
  <c r="O591" i="8" s="1"/>
  <c r="L514" i="8"/>
  <c r="I514" i="8" a="1"/>
  <c r="I514" i="8" s="1"/>
  <c r="K514" i="8" s="1"/>
  <c r="I493" i="8" a="1"/>
  <c r="I493" i="8" s="1"/>
  <c r="K493" i="8" s="1"/>
  <c r="L493" i="8"/>
  <c r="I478" i="8" a="1"/>
  <c r="I478" i="8" s="1"/>
  <c r="K478" i="8" s="1"/>
  <c r="L478" i="8"/>
  <c r="L474" i="8"/>
  <c r="I474" i="8" a="1"/>
  <c r="I474" i="8" s="1"/>
  <c r="K474" i="8" s="1"/>
  <c r="L470" i="8"/>
  <c r="I470" i="8" a="1"/>
  <c r="I470" i="8" s="1"/>
  <c r="K470" i="8" s="1"/>
  <c r="M574" i="8"/>
  <c r="O574" i="8" a="1"/>
  <c r="O574" i="8" s="1"/>
  <c r="I515" i="8" a="1"/>
  <c r="I515" i="8" s="1"/>
  <c r="K515" i="8" s="1"/>
  <c r="L515" i="8"/>
  <c r="I504" i="8" a="1"/>
  <c r="I504" i="8" s="1"/>
  <c r="K504" i="8" s="1"/>
  <c r="L504" i="8"/>
  <c r="I500" i="8" a="1"/>
  <c r="I500" i="8" s="1"/>
  <c r="K500" i="8" s="1"/>
  <c r="L500" i="8"/>
  <c r="L489" i="8"/>
  <c r="I489" i="8" a="1"/>
  <c r="I489" i="8" s="1"/>
  <c r="K489" i="8" s="1"/>
  <c r="L485" i="8"/>
  <c r="I485" i="8" a="1"/>
  <c r="I485" i="8" s="1"/>
  <c r="K485" i="8" s="1"/>
  <c r="L463" i="8"/>
  <c r="I463" i="8" a="1"/>
  <c r="I463" i="8" s="1"/>
  <c r="K463" i="8" s="1"/>
  <c r="O553" i="8" a="1"/>
  <c r="O553" i="8" s="1"/>
  <c r="M553" i="8"/>
  <c r="L523" i="8"/>
  <c r="I523" i="8" a="1"/>
  <c r="I523" i="8" s="1"/>
  <c r="K523" i="8" s="1"/>
  <c r="M507" i="8"/>
  <c r="O507" i="8" a="1"/>
  <c r="O507" i="8" s="1"/>
  <c r="I580" i="8" a="1"/>
  <c r="I580" i="8" s="1"/>
  <c r="K580" i="8" s="1"/>
  <c r="M528" i="8"/>
  <c r="O528" i="8" a="1"/>
  <c r="O528" i="8" s="1"/>
  <c r="M526" i="8"/>
  <c r="O526" i="8" a="1"/>
  <c r="O526" i="8" s="1"/>
  <c r="M518" i="8"/>
  <c r="O518" i="8" a="1"/>
  <c r="O518" i="8" s="1"/>
  <c r="L511" i="8"/>
  <c r="I511" i="8" a="1"/>
  <c r="I511" i="8" s="1"/>
  <c r="K511" i="8" s="1"/>
  <c r="M503" i="8"/>
  <c r="O503" i="8" a="1"/>
  <c r="O503" i="8" s="1"/>
  <c r="M495" i="8"/>
  <c r="O495" i="8" a="1"/>
  <c r="O495" i="8" s="1"/>
  <c r="L481" i="8"/>
  <c r="I481" i="8" a="1"/>
  <c r="I481" i="8" s="1"/>
  <c r="K481" i="8" s="1"/>
  <c r="I535" i="8" a="1"/>
  <c r="I535" i="8" s="1"/>
  <c r="K535" i="8" s="1"/>
  <c r="L528" i="8"/>
  <c r="I528" i="8" a="1"/>
  <c r="I528" i="8" s="1"/>
  <c r="K528" i="8" s="1"/>
  <c r="M521" i="8"/>
  <c r="O521" i="8" a="1"/>
  <c r="O521" i="8" s="1"/>
  <c r="L503" i="8"/>
  <c r="I503" i="8" a="1"/>
  <c r="I503" i="8" s="1"/>
  <c r="K503" i="8" s="1"/>
  <c r="M488" i="8"/>
  <c r="O488" i="8" a="1"/>
  <c r="O488" i="8" s="1"/>
  <c r="I510" i="8" a="1"/>
  <c r="I510" i="8" s="1"/>
  <c r="K510" i="8" s="1"/>
  <c r="M504" i="8"/>
  <c r="I502" i="8" a="1"/>
  <c r="I502" i="8" s="1"/>
  <c r="K502" i="8" s="1"/>
  <c r="M497" i="8"/>
  <c r="M479" i="8"/>
  <c r="M478" i="8"/>
  <c r="I476" i="8" a="1"/>
  <c r="I476" i="8" s="1"/>
  <c r="K476" i="8" s="1"/>
  <c r="L471" i="8"/>
  <c r="I434" i="8" a="1"/>
  <c r="I434" i="8" s="1"/>
  <c r="K434" i="8" s="1"/>
  <c r="L434" i="8"/>
  <c r="M374" i="8"/>
  <c r="O374" i="8" a="1"/>
  <c r="O374" i="8" s="1"/>
  <c r="M300" i="8"/>
  <c r="O300" i="8" a="1"/>
  <c r="O300" i="8" s="1"/>
  <c r="M502" i="8"/>
  <c r="O502" i="8" a="1"/>
  <c r="O502" i="8" s="1"/>
  <c r="L497" i="8"/>
  <c r="M462" i="8"/>
  <c r="O462" i="8" a="1"/>
  <c r="O462" i="8" s="1"/>
  <c r="M447" i="8"/>
  <c r="O447" i="8" a="1"/>
  <c r="O447" i="8" s="1"/>
  <c r="M445" i="8"/>
  <c r="O445" i="8" a="1"/>
  <c r="O445" i="8" s="1"/>
  <c r="M378" i="8"/>
  <c r="O378" i="8" a="1"/>
  <c r="O378" i="8" s="1"/>
  <c r="M344" i="8"/>
  <c r="O344" i="8" a="1"/>
  <c r="O344" i="8" s="1"/>
  <c r="I524" i="8" a="1"/>
  <c r="I524" i="8" s="1"/>
  <c r="K524" i="8" s="1"/>
  <c r="M513" i="8"/>
  <c r="O513" i="8" a="1"/>
  <c r="O513" i="8" s="1"/>
  <c r="O492" i="8" a="1"/>
  <c r="O492" i="8" s="1"/>
  <c r="O483" i="8" a="1"/>
  <c r="O483" i="8" s="1"/>
  <c r="M483" i="8"/>
  <c r="M459" i="8"/>
  <c r="O459" i="8" a="1"/>
  <c r="O459" i="8" s="1"/>
  <c r="L445" i="8"/>
  <c r="I445" i="8" a="1"/>
  <c r="I445" i="8" s="1"/>
  <c r="K445" i="8" s="1"/>
  <c r="M433" i="8"/>
  <c r="O433" i="8" a="1"/>
  <c r="O433" i="8" s="1"/>
  <c r="M429" i="8"/>
  <c r="O429" i="8" a="1"/>
  <c r="O429" i="8" s="1"/>
  <c r="M419" i="8"/>
  <c r="O419" i="8" a="1"/>
  <c r="O419" i="8" s="1"/>
  <c r="I491" i="8" a="1"/>
  <c r="I491" i="8" s="1"/>
  <c r="K491" i="8" s="1"/>
  <c r="L467" i="8"/>
  <c r="L466" i="8"/>
  <c r="I466" i="8" a="1"/>
  <c r="I466" i="8" s="1"/>
  <c r="K466" i="8" s="1"/>
  <c r="L459" i="8"/>
  <c r="I459" i="8" a="1"/>
  <c r="I459" i="8" s="1"/>
  <c r="K459" i="8" s="1"/>
  <c r="I447" i="8" a="1"/>
  <c r="I447" i="8" s="1"/>
  <c r="K447" i="8" s="1"/>
  <c r="L447" i="8"/>
  <c r="M440" i="8"/>
  <c r="O440" i="8" a="1"/>
  <c r="O440" i="8" s="1"/>
  <c r="I433" i="8" a="1"/>
  <c r="I433" i="8" s="1"/>
  <c r="K433" i="8" s="1"/>
  <c r="L433" i="8"/>
  <c r="L429" i="8"/>
  <c r="I429" i="8" a="1"/>
  <c r="I429" i="8" s="1"/>
  <c r="K429" i="8" s="1"/>
  <c r="I419" i="8" a="1"/>
  <c r="I419" i="8" s="1"/>
  <c r="K419" i="8" s="1"/>
  <c r="L419" i="8"/>
  <c r="M411" i="8"/>
  <c r="O411" i="8" a="1"/>
  <c r="O411" i="8" s="1"/>
  <c r="I408" i="8" a="1"/>
  <c r="I408" i="8" s="1"/>
  <c r="K408" i="8" s="1"/>
  <c r="L408" i="8"/>
  <c r="M365" i="8"/>
  <c r="O365" i="8" a="1"/>
  <c r="O365" i="8" s="1"/>
  <c r="L496" i="8"/>
  <c r="I496" i="8" a="1"/>
  <c r="I496" i="8" s="1"/>
  <c r="K496" i="8" s="1"/>
  <c r="M491" i="8"/>
  <c r="O491" i="8" a="1"/>
  <c r="O491" i="8" s="1"/>
  <c r="I440" i="8" a="1"/>
  <c r="I440" i="8" s="1"/>
  <c r="K440" i="8" s="1"/>
  <c r="L440" i="8"/>
  <c r="I411" i="8" a="1"/>
  <c r="I411" i="8" s="1"/>
  <c r="K411" i="8" s="1"/>
  <c r="L411" i="8"/>
  <c r="L365" i="8"/>
  <c r="I365" i="8" a="1"/>
  <c r="I365" i="8" s="1"/>
  <c r="K365" i="8" s="1"/>
  <c r="L518" i="8"/>
  <c r="O450" i="8" a="1"/>
  <c r="O450" i="8" s="1"/>
  <c r="M450" i="8"/>
  <c r="O472" i="8" a="1"/>
  <c r="O472" i="8" s="1"/>
  <c r="M472" i="8"/>
  <c r="L455" i="8"/>
  <c r="I455" i="8" a="1"/>
  <c r="I455" i="8" s="1"/>
  <c r="K455" i="8" s="1"/>
  <c r="I450" i="8" a="1"/>
  <c r="I450" i="8" s="1"/>
  <c r="K450" i="8" s="1"/>
  <c r="L450" i="8"/>
  <c r="M407" i="8"/>
  <c r="O407" i="8" a="1"/>
  <c r="O407" i="8" s="1"/>
  <c r="M321" i="8"/>
  <c r="O321" i="8" a="1"/>
  <c r="O321" i="8" s="1"/>
  <c r="O523" i="8" a="1"/>
  <c r="O523" i="8" s="1"/>
  <c r="O510" i="8" a="1"/>
  <c r="O510" i="8" s="1"/>
  <c r="O490" i="8" a="1"/>
  <c r="O490" i="8" s="1"/>
  <c r="M480" i="8"/>
  <c r="O480" i="8" a="1"/>
  <c r="O480" i="8" s="1"/>
  <c r="L475" i="8"/>
  <c r="M458" i="8"/>
  <c r="O458" i="8" a="1"/>
  <c r="O458" i="8" s="1"/>
  <c r="M453" i="8"/>
  <c r="O453" i="8" a="1"/>
  <c r="O453" i="8" s="1"/>
  <c r="M422" i="8"/>
  <c r="O422" i="8" a="1"/>
  <c r="O422" i="8" s="1"/>
  <c r="I487" i="8" a="1"/>
  <c r="I487" i="8" s="1"/>
  <c r="K487" i="8" s="1"/>
  <c r="L483" i="8"/>
  <c r="O477" i="8" a="1"/>
  <c r="O477" i="8" s="1"/>
  <c r="I469" i="8" a="1"/>
  <c r="I469" i="8" s="1"/>
  <c r="K469" i="8" s="1"/>
  <c r="O466" i="8" a="1"/>
  <c r="O466" i="8" s="1"/>
  <c r="O461" i="8" a="1"/>
  <c r="O461" i="8" s="1"/>
  <c r="M461" i="8"/>
  <c r="L456" i="8"/>
  <c r="I453" i="8" a="1"/>
  <c r="I453" i="8" s="1"/>
  <c r="K453" i="8" s="1"/>
  <c r="L453" i="8"/>
  <c r="M448" i="8"/>
  <c r="O448" i="8" a="1"/>
  <c r="O448" i="8" s="1"/>
  <c r="O436" i="8" a="1"/>
  <c r="O436" i="8" s="1"/>
  <c r="M436" i="8"/>
  <c r="M428" i="8"/>
  <c r="O428" i="8" a="1"/>
  <c r="O428" i="8" s="1"/>
  <c r="L422" i="8"/>
  <c r="I422" i="8" a="1"/>
  <c r="I422" i="8" s="1"/>
  <c r="K422" i="8" s="1"/>
  <c r="M415" i="8"/>
  <c r="O415" i="8" a="1"/>
  <c r="O415" i="8" s="1"/>
  <c r="M396" i="8"/>
  <c r="O396" i="8" a="1"/>
  <c r="O396" i="8" s="1"/>
  <c r="M385" i="8"/>
  <c r="O385" i="8" a="1"/>
  <c r="O385" i="8" s="1"/>
  <c r="M333" i="8"/>
  <c r="O333" i="8" a="1"/>
  <c r="O333" i="8" s="1"/>
  <c r="L507" i="8"/>
  <c r="I507" i="8" a="1"/>
  <c r="I507" i="8" s="1"/>
  <c r="K507" i="8" s="1"/>
  <c r="L490" i="8"/>
  <c r="I488" i="8" a="1"/>
  <c r="I488" i="8" s="1"/>
  <c r="K488" i="8" s="1"/>
  <c r="O470" i="8" a="1"/>
  <c r="O470" i="8" s="1"/>
  <c r="M469" i="8"/>
  <c r="O469" i="8" a="1"/>
  <c r="O469" i="8" s="1"/>
  <c r="M464" i="8"/>
  <c r="O464" i="8" a="1"/>
  <c r="O464" i="8" s="1"/>
  <c r="I461" i="8" a="1"/>
  <c r="I461" i="8" s="1"/>
  <c r="K461" i="8" s="1"/>
  <c r="L461" i="8"/>
  <c r="I458" i="8" a="1"/>
  <c r="I458" i="8" s="1"/>
  <c r="K458" i="8" s="1"/>
  <c r="L458" i="8"/>
  <c r="L448" i="8"/>
  <c r="I448" i="8" a="1"/>
  <c r="I448" i="8" s="1"/>
  <c r="K448" i="8" s="1"/>
  <c r="M430" i="8"/>
  <c r="O430" i="8" a="1"/>
  <c r="O430" i="8" s="1"/>
  <c r="L415" i="8"/>
  <c r="I415" i="8" a="1"/>
  <c r="I415" i="8" s="1"/>
  <c r="K415" i="8" s="1"/>
  <c r="L382" i="8"/>
  <c r="I382" i="8" a="1"/>
  <c r="I382" i="8" s="1"/>
  <c r="K382" i="8" s="1"/>
  <c r="I375" i="8" a="1"/>
  <c r="I375" i="8" s="1"/>
  <c r="K375" i="8" s="1"/>
  <c r="L375" i="8"/>
  <c r="M370" i="8"/>
  <c r="O370" i="8" a="1"/>
  <c r="O370" i="8" s="1"/>
  <c r="L360" i="8"/>
  <c r="I360" i="8" a="1"/>
  <c r="I360" i="8" s="1"/>
  <c r="K360" i="8" s="1"/>
  <c r="I509" i="8" a="1"/>
  <c r="I509" i="8" s="1"/>
  <c r="K509" i="8" s="1"/>
  <c r="O494" i="8" a="1"/>
  <c r="O494" i="8" s="1"/>
  <c r="M494" i="8"/>
  <c r="M456" i="8"/>
  <c r="O456" i="8" a="1"/>
  <c r="O456" i="8" s="1"/>
  <c r="M451" i="8"/>
  <c r="O451" i="8" a="1"/>
  <c r="O451" i="8" s="1"/>
  <c r="I430" i="8" a="1"/>
  <c r="I430" i="8" s="1"/>
  <c r="K430" i="8" s="1"/>
  <c r="L430" i="8"/>
  <c r="O408" i="8" a="1"/>
  <c r="O408" i="8" s="1"/>
  <c r="O402" i="8" a="1"/>
  <c r="O402" i="8" s="1"/>
  <c r="M402" i="8"/>
  <c r="M392" i="8"/>
  <c r="O392" i="8" a="1"/>
  <c r="O392" i="8" s="1"/>
  <c r="L371" i="8"/>
  <c r="I371" i="8" a="1"/>
  <c r="I371" i="8" s="1"/>
  <c r="K371" i="8" s="1"/>
  <c r="I345" i="8" a="1"/>
  <c r="I345" i="8" s="1"/>
  <c r="K345" i="8" s="1"/>
  <c r="L345" i="8"/>
  <c r="I343" i="8" a="1"/>
  <c r="I343" i="8" s="1"/>
  <c r="K343" i="8" s="1"/>
  <c r="L343" i="8"/>
  <c r="M335" i="8"/>
  <c r="O335" i="8" a="1"/>
  <c r="O335" i="8" s="1"/>
  <c r="M327" i="8"/>
  <c r="O327" i="8" a="1"/>
  <c r="O327" i="8" s="1"/>
  <c r="I452" i="8" a="1"/>
  <c r="I452" i="8" s="1"/>
  <c r="K452" i="8" s="1"/>
  <c r="I438" i="8" a="1"/>
  <c r="I438" i="8" s="1"/>
  <c r="K438" i="8" s="1"/>
  <c r="M434" i="8"/>
  <c r="I426" i="8" a="1"/>
  <c r="I426" i="8" s="1"/>
  <c r="K426" i="8" s="1"/>
  <c r="I425" i="8" a="1"/>
  <c r="I425" i="8" s="1"/>
  <c r="K425" i="8" s="1"/>
  <c r="I403" i="8" a="1"/>
  <c r="I403" i="8" s="1"/>
  <c r="K403" i="8" s="1"/>
  <c r="M397" i="8"/>
  <c r="M384" i="8"/>
  <c r="O384" i="8" a="1"/>
  <c r="O384" i="8" s="1"/>
  <c r="I376" i="8" a="1"/>
  <c r="I376" i="8" s="1"/>
  <c r="K376" i="8" s="1"/>
  <c r="I327" i="8" a="1"/>
  <c r="I327" i="8" s="1"/>
  <c r="K327" i="8" s="1"/>
  <c r="L327" i="8"/>
  <c r="O322" i="8" a="1"/>
  <c r="O322" i="8" s="1"/>
  <c r="M322" i="8"/>
  <c r="L318" i="8"/>
  <c r="I318" i="8" a="1"/>
  <c r="I318" i="8" s="1"/>
  <c r="K318" i="8" s="1"/>
  <c r="I304" i="8" a="1"/>
  <c r="I304" i="8" s="1"/>
  <c r="K304" i="8" s="1"/>
  <c r="L304" i="8"/>
  <c r="O260" i="8" a="1"/>
  <c r="O260" i="8" s="1"/>
  <c r="M260" i="8"/>
  <c r="M403" i="8"/>
  <c r="O403" i="8" a="1"/>
  <c r="O403" i="8" s="1"/>
  <c r="L397" i="8"/>
  <c r="L325" i="8"/>
  <c r="I325" i="8" a="1"/>
  <c r="I325" i="8" s="1"/>
  <c r="K325" i="8" s="1"/>
  <c r="L457" i="8"/>
  <c r="L446" i="8"/>
  <c r="I444" i="8" a="1"/>
  <c r="I444" i="8" s="1"/>
  <c r="K444" i="8" s="1"/>
  <c r="L442" i="8"/>
  <c r="I437" i="8" a="1"/>
  <c r="I437" i="8" s="1"/>
  <c r="K437" i="8" s="1"/>
  <c r="M395" i="8"/>
  <c r="O395" i="8" a="1"/>
  <c r="O395" i="8" s="1"/>
  <c r="I387" i="8" a="1"/>
  <c r="I387" i="8" s="1"/>
  <c r="K387" i="8" s="1"/>
  <c r="L366" i="8"/>
  <c r="O357" i="8" a="1"/>
  <c r="O357" i="8" s="1"/>
  <c r="M357" i="8"/>
  <c r="M314" i="8"/>
  <c r="O314" i="8" a="1"/>
  <c r="O314" i="8" s="1"/>
  <c r="I312" i="8" a="1"/>
  <c r="I312" i="8" s="1"/>
  <c r="K312" i="8" s="1"/>
  <c r="L312" i="8"/>
  <c r="O303" i="8" a="1"/>
  <c r="O303" i="8" s="1"/>
  <c r="M289" i="8"/>
  <c r="O289" i="8" a="1"/>
  <c r="O289" i="8" s="1"/>
  <c r="L416" i="8"/>
  <c r="L393" i="8"/>
  <c r="I393" i="8" a="1"/>
  <c r="I393" i="8" s="1"/>
  <c r="K393" i="8" s="1"/>
  <c r="M346" i="8"/>
  <c r="O346" i="8" a="1"/>
  <c r="O346" i="8" s="1"/>
  <c r="I319" i="8" a="1"/>
  <c r="I319" i="8" s="1"/>
  <c r="K319" i="8" s="1"/>
  <c r="I305" i="8" a="1"/>
  <c r="I305" i="8" s="1"/>
  <c r="K305" i="8" s="1"/>
  <c r="L305" i="8"/>
  <c r="L289" i="8"/>
  <c r="I289" i="8" a="1"/>
  <c r="I289" i="8" s="1"/>
  <c r="K289" i="8" s="1"/>
  <c r="L449" i="8"/>
  <c r="L441" i="8"/>
  <c r="O421" i="8" a="1"/>
  <c r="O421" i="8" s="1"/>
  <c r="M406" i="8"/>
  <c r="O406" i="8" a="1"/>
  <c r="O406" i="8" s="1"/>
  <c r="L400" i="8"/>
  <c r="O382" i="8" a="1"/>
  <c r="O382" i="8" s="1"/>
  <c r="I357" i="8" a="1"/>
  <c r="I357" i="8" s="1"/>
  <c r="K357" i="8" s="1"/>
  <c r="L357" i="8"/>
  <c r="O334" i="8" a="1"/>
  <c r="O334" i="8" s="1"/>
  <c r="M334" i="8"/>
  <c r="M332" i="8"/>
  <c r="O332" i="8" a="1"/>
  <c r="O332" i="8" s="1"/>
  <c r="O328" i="8" a="1"/>
  <c r="O328" i="8" s="1"/>
  <c r="M328" i="8"/>
  <c r="M319" i="8"/>
  <c r="O319" i="8" a="1"/>
  <c r="O319" i="8" s="1"/>
  <c r="M278" i="8"/>
  <c r="O278" i="8" a="1"/>
  <c r="O278" i="8" s="1"/>
  <c r="I272" i="8" a="1"/>
  <c r="I272" i="8" s="1"/>
  <c r="K272" i="8" s="1"/>
  <c r="L272" i="8"/>
  <c r="M224" i="8"/>
  <c r="O224" i="8" a="1"/>
  <c r="O224" i="8" s="1"/>
  <c r="L195" i="8"/>
  <c r="I195" i="8" a="1"/>
  <c r="I195" i="8" s="1"/>
  <c r="K195" i="8" s="1"/>
  <c r="L404" i="8"/>
  <c r="I404" i="8" a="1"/>
  <c r="I404" i="8" s="1"/>
  <c r="K404" i="8" s="1"/>
  <c r="M354" i="8"/>
  <c r="O354" i="8" a="1"/>
  <c r="O354" i="8" s="1"/>
  <c r="O326" i="8" a="1"/>
  <c r="O326" i="8" s="1"/>
  <c r="M326" i="8"/>
  <c r="L278" i="8"/>
  <c r="I278" i="8" a="1"/>
  <c r="I278" i="8" s="1"/>
  <c r="K278" i="8" s="1"/>
  <c r="M275" i="8"/>
  <c r="O275" i="8" a="1"/>
  <c r="O275" i="8" s="1"/>
  <c r="O437" i="8" a="1"/>
  <c r="O437" i="8" s="1"/>
  <c r="O425" i="8" a="1"/>
  <c r="O425" i="8" s="1"/>
  <c r="L401" i="8"/>
  <c r="O393" i="8" a="1"/>
  <c r="O393" i="8" s="1"/>
  <c r="L383" i="8"/>
  <c r="O380" i="8" a="1"/>
  <c r="O380" i="8" s="1"/>
  <c r="M380" i="8"/>
  <c r="O368" i="8" a="1"/>
  <c r="O368" i="8" s="1"/>
  <c r="M368" i="8"/>
  <c r="O364" i="8" a="1"/>
  <c r="O364" i="8" s="1"/>
  <c r="M358" i="8"/>
  <c r="O358" i="8" a="1"/>
  <c r="O358" i="8" s="1"/>
  <c r="I334" i="8" a="1"/>
  <c r="I334" i="8" s="1"/>
  <c r="K334" i="8" s="1"/>
  <c r="L334" i="8"/>
  <c r="I332" i="8" a="1"/>
  <c r="I332" i="8" s="1"/>
  <c r="K332" i="8" s="1"/>
  <c r="L332" i="8"/>
  <c r="I328" i="8" a="1"/>
  <c r="I328" i="8" s="1"/>
  <c r="K328" i="8" s="1"/>
  <c r="L328" i="8"/>
  <c r="O313" i="8" a="1"/>
  <c r="O313" i="8" s="1"/>
  <c r="M313" i="8"/>
  <c r="M307" i="8"/>
  <c r="M292" i="8"/>
  <c r="O292" i="8" a="1"/>
  <c r="O292" i="8" s="1"/>
  <c r="I432" i="8" a="1"/>
  <c r="I432" i="8" s="1"/>
  <c r="K432" i="8" s="1"/>
  <c r="I418" i="8" a="1"/>
  <c r="I418" i="8" s="1"/>
  <c r="K418" i="8" s="1"/>
  <c r="I414" i="8" a="1"/>
  <c r="I414" i="8" s="1"/>
  <c r="K414" i="8" s="1"/>
  <c r="O386" i="8" a="1"/>
  <c r="O386" i="8" s="1"/>
  <c r="I381" i="8" a="1"/>
  <c r="I381" i="8" s="1"/>
  <c r="K381" i="8" s="1"/>
  <c r="M369" i="8"/>
  <c r="O369" i="8" a="1"/>
  <c r="O369" i="8" s="1"/>
  <c r="I359" i="8" a="1"/>
  <c r="I359" i="8" s="1"/>
  <c r="K359" i="8" s="1"/>
  <c r="M355" i="8"/>
  <c r="O355" i="8" a="1"/>
  <c r="O355" i="8" s="1"/>
  <c r="L340" i="8"/>
  <c r="L330" i="8"/>
  <c r="M318" i="8"/>
  <c r="L311" i="8"/>
  <c r="O306" i="8" a="1"/>
  <c r="O306" i="8" s="1"/>
  <c r="M306" i="8"/>
  <c r="L292" i="8"/>
  <c r="I292" i="8" a="1"/>
  <c r="I292" i="8" s="1"/>
  <c r="K292" i="8" s="1"/>
  <c r="M248" i="8"/>
  <c r="O248" i="8" a="1"/>
  <c r="O248" i="8" s="1"/>
  <c r="L423" i="8"/>
  <c r="M417" i="8"/>
  <c r="O417" i="8" a="1"/>
  <c r="O417" i="8" s="1"/>
  <c r="M414" i="8"/>
  <c r="O414" i="8" a="1"/>
  <c r="O414" i="8" s="1"/>
  <c r="L394" i="8"/>
  <c r="O391" i="8" a="1"/>
  <c r="O391" i="8" s="1"/>
  <c r="M391" i="8"/>
  <c r="M381" i="8"/>
  <c r="O381" i="8" a="1"/>
  <c r="O381" i="8" s="1"/>
  <c r="O377" i="8" a="1"/>
  <c r="O377" i="8" s="1"/>
  <c r="I374" i="8" a="1"/>
  <c r="I374" i="8" s="1"/>
  <c r="K374" i="8" s="1"/>
  <c r="I370" i="8" a="1"/>
  <c r="I370" i="8" s="1"/>
  <c r="K370" i="8" s="1"/>
  <c r="I363" i="8" a="1"/>
  <c r="I363" i="8" s="1"/>
  <c r="K363" i="8" s="1"/>
  <c r="O345" i="8" a="1"/>
  <c r="O345" i="8" s="1"/>
  <c r="M345" i="8"/>
  <c r="M343" i="8"/>
  <c r="O343" i="8" a="1"/>
  <c r="O343" i="8" s="1"/>
  <c r="I333" i="8" a="1"/>
  <c r="I333" i="8" s="1"/>
  <c r="K333" i="8" s="1"/>
  <c r="M301" i="8"/>
  <c r="O301" i="8" a="1"/>
  <c r="O301" i="8" s="1"/>
  <c r="I250" i="8" a="1"/>
  <c r="I250" i="8" s="1"/>
  <c r="K250" i="8" s="1"/>
  <c r="L250" i="8"/>
  <c r="M435" i="8"/>
  <c r="I421" i="8" a="1"/>
  <c r="I421" i="8" s="1"/>
  <c r="K421" i="8" s="1"/>
  <c r="I392" i="8" a="1"/>
  <c r="I392" i="8" s="1"/>
  <c r="K392" i="8" s="1"/>
  <c r="M373" i="8"/>
  <c r="O373" i="8" a="1"/>
  <c r="O373" i="8" s="1"/>
  <c r="M363" i="8"/>
  <c r="O363" i="8" a="1"/>
  <c r="O363" i="8" s="1"/>
  <c r="O356" i="8" a="1"/>
  <c r="O356" i="8" s="1"/>
  <c r="M356" i="8"/>
  <c r="L331" i="8"/>
  <c r="O325" i="8" a="1"/>
  <c r="O325" i="8" s="1"/>
  <c r="I301" i="8" a="1"/>
  <c r="I301" i="8" s="1"/>
  <c r="K301" i="8" s="1"/>
  <c r="L301" i="8"/>
  <c r="I257" i="8" a="1"/>
  <c r="I257" i="8" s="1"/>
  <c r="K257" i="8" s="1"/>
  <c r="L257" i="8"/>
  <c r="O251" i="8" a="1"/>
  <c r="O251" i="8" s="1"/>
  <c r="M251" i="8"/>
  <c r="L298" i="8"/>
  <c r="I298" i="8" a="1"/>
  <c r="I298" i="8" s="1"/>
  <c r="K298" i="8" s="1"/>
  <c r="O294" i="8" a="1"/>
  <c r="O294" i="8" s="1"/>
  <c r="M294" i="8"/>
  <c r="L286" i="8"/>
  <c r="I286" i="8" a="1"/>
  <c r="I286" i="8" s="1"/>
  <c r="K286" i="8" s="1"/>
  <c r="L274" i="8"/>
  <c r="I274" i="8" a="1"/>
  <c r="I274" i="8" s="1"/>
  <c r="K274" i="8" s="1"/>
  <c r="I217" i="8" a="1"/>
  <c r="I217" i="8" s="1"/>
  <c r="K217" i="8" s="1"/>
  <c r="L217" i="8"/>
  <c r="I150" i="8" a="1"/>
  <c r="I150" i="8" s="1"/>
  <c r="K150" i="8" s="1"/>
  <c r="L150" i="8"/>
  <c r="I148" i="8" a="1"/>
  <c r="I148" i="8" s="1"/>
  <c r="K148" i="8" s="1"/>
  <c r="L148" i="8"/>
  <c r="L141" i="8"/>
  <c r="I141" i="8" a="1"/>
  <c r="I141" i="8" s="1"/>
  <c r="K141" i="8" s="1"/>
  <c r="M113" i="8"/>
  <c r="O113" i="8" a="1"/>
  <c r="O113" i="8" s="1"/>
  <c r="I287" i="8" a="1"/>
  <c r="I287" i="8" s="1"/>
  <c r="K287" i="8" s="1"/>
  <c r="L287" i="8"/>
  <c r="I271" i="8" a="1"/>
  <c r="I271" i="8" s="1"/>
  <c r="K271" i="8" s="1"/>
  <c r="L271" i="8"/>
  <c r="I246" i="8" a="1"/>
  <c r="I246" i="8" s="1"/>
  <c r="K246" i="8" s="1"/>
  <c r="L246" i="8"/>
  <c r="I239" i="8" a="1"/>
  <c r="I239" i="8" s="1"/>
  <c r="K239" i="8" s="1"/>
  <c r="L239" i="8"/>
  <c r="I169" i="8" a="1"/>
  <c r="I169" i="8" s="1"/>
  <c r="K169" i="8" s="1"/>
  <c r="L169" i="8"/>
  <c r="I283" i="8" a="1"/>
  <c r="I283" i="8" s="1"/>
  <c r="K283" i="8" s="1"/>
  <c r="L283" i="8"/>
  <c r="L236" i="8"/>
  <c r="I236" i="8" a="1"/>
  <c r="I236" i="8" s="1"/>
  <c r="K236" i="8" s="1"/>
  <c r="O233" i="8" a="1"/>
  <c r="O233" i="8" s="1"/>
  <c r="M233" i="8"/>
  <c r="M257" i="8"/>
  <c r="O257" i="8" a="1"/>
  <c r="O257" i="8" s="1"/>
  <c r="M244" i="8"/>
  <c r="O244" i="8" a="1"/>
  <c r="O244" i="8" s="1"/>
  <c r="M184" i="8"/>
  <c r="O184" i="8" a="1"/>
  <c r="O184" i="8" s="1"/>
  <c r="M323" i="8"/>
  <c r="O323" i="8" a="1"/>
  <c r="O323" i="8" s="1"/>
  <c r="O312" i="8" a="1"/>
  <c r="O312" i="8" s="1"/>
  <c r="M285" i="8"/>
  <c r="O285" i="8" a="1"/>
  <c r="O285" i="8" s="1"/>
  <c r="M270" i="8"/>
  <c r="O270" i="8" a="1"/>
  <c r="O270" i="8" s="1"/>
  <c r="L241" i="8"/>
  <c r="I241" i="8" a="1"/>
  <c r="I241" i="8" s="1"/>
  <c r="K241" i="8" s="1"/>
  <c r="L285" i="8"/>
  <c r="I285" i="8" a="1"/>
  <c r="I285" i="8" s="1"/>
  <c r="K285" i="8" s="1"/>
  <c r="L264" i="8"/>
  <c r="L263" i="8"/>
  <c r="I263" i="8" a="1"/>
  <c r="I263" i="8" s="1"/>
  <c r="K263" i="8" s="1"/>
  <c r="M329" i="8"/>
  <c r="O329" i="8" a="1"/>
  <c r="O329" i="8" s="1"/>
  <c r="O324" i="8" a="1"/>
  <c r="O324" i="8" s="1"/>
  <c r="M324" i="8"/>
  <c r="L314" i="8"/>
  <c r="I314" i="8" a="1"/>
  <c r="I314" i="8" s="1"/>
  <c r="K314" i="8" s="1"/>
  <c r="I309" i="8" a="1"/>
  <c r="I309" i="8" s="1"/>
  <c r="K309" i="8" s="1"/>
  <c r="L309" i="8"/>
  <c r="M297" i="8"/>
  <c r="O297" i="8" a="1"/>
  <c r="O297" i="8" s="1"/>
  <c r="L296" i="8"/>
  <c r="I296" i="8" a="1"/>
  <c r="I296" i="8" s="1"/>
  <c r="K296" i="8" s="1"/>
  <c r="M290" i="8"/>
  <c r="O290" i="8" a="1"/>
  <c r="O290" i="8" s="1"/>
  <c r="L243" i="8"/>
  <c r="L231" i="8"/>
  <c r="I231" i="8" a="1"/>
  <c r="I231" i="8" s="1"/>
  <c r="K231" i="8" s="1"/>
  <c r="I227" i="8" a="1"/>
  <c r="I227" i="8" s="1"/>
  <c r="K227" i="8" s="1"/>
  <c r="L227" i="8"/>
  <c r="M210" i="8"/>
  <c r="O210" i="8" a="1"/>
  <c r="O210" i="8" s="1"/>
  <c r="I350" i="8" a="1"/>
  <c r="I350" i="8" s="1"/>
  <c r="K350" i="8" s="1"/>
  <c r="I339" i="8" a="1"/>
  <c r="I339" i="8" s="1"/>
  <c r="K339" i="8" s="1"/>
  <c r="O317" i="8" a="1"/>
  <c r="O317" i="8" s="1"/>
  <c r="M317" i="8"/>
  <c r="I310" i="8" a="1"/>
  <c r="I310" i="8" s="1"/>
  <c r="K310" i="8" s="1"/>
  <c r="L310" i="8"/>
  <c r="L303" i="8"/>
  <c r="I303" i="8" a="1"/>
  <c r="I303" i="8" s="1"/>
  <c r="K303" i="8" s="1"/>
  <c r="M295" i="8"/>
  <c r="I293" i="8" a="1"/>
  <c r="I293" i="8" s="1"/>
  <c r="K293" i="8" s="1"/>
  <c r="L293" i="8"/>
  <c r="I348" i="8" a="1"/>
  <c r="I348" i="8" s="1"/>
  <c r="K348" i="8" s="1"/>
  <c r="L348" i="8"/>
  <c r="I337" i="8" a="1"/>
  <c r="I337" i="8" s="1"/>
  <c r="K337" i="8" s="1"/>
  <c r="L337" i="8"/>
  <c r="M299" i="8"/>
  <c r="O299" i="8" a="1"/>
  <c r="O299" i="8" s="1"/>
  <c r="I291" i="8" a="1"/>
  <c r="I291" i="8" s="1"/>
  <c r="K291" i="8" s="1"/>
  <c r="I276" i="8" a="1"/>
  <c r="I276" i="8" s="1"/>
  <c r="K276" i="8" s="1"/>
  <c r="L276" i="8"/>
  <c r="M274" i="8"/>
  <c r="O274" i="8" a="1"/>
  <c r="O274" i="8" s="1"/>
  <c r="L267" i="8"/>
  <c r="I267" i="8" a="1"/>
  <c r="I267" i="8" s="1"/>
  <c r="K267" i="8" s="1"/>
  <c r="M259" i="8"/>
  <c r="O259" i="8" a="1"/>
  <c r="O259" i="8" s="1"/>
  <c r="L256" i="8"/>
  <c r="I256" i="8" a="1"/>
  <c r="I256" i="8" s="1"/>
  <c r="K256" i="8" s="1"/>
  <c r="M230" i="8"/>
  <c r="O230" i="8" a="1"/>
  <c r="O230" i="8" s="1"/>
  <c r="M288" i="8"/>
  <c r="O288" i="8" a="1"/>
  <c r="O288" i="8" s="1"/>
  <c r="O271" i="8" a="1"/>
  <c r="O271" i="8" s="1"/>
  <c r="M255" i="8"/>
  <c r="O255" i="8" a="1"/>
  <c r="O255" i="8" s="1"/>
  <c r="M215" i="8"/>
  <c r="O215" i="8" a="1"/>
  <c r="O215" i="8" s="1"/>
  <c r="L268" i="8"/>
  <c r="I261" i="8" a="1"/>
  <c r="I261" i="8" s="1"/>
  <c r="K261" i="8" s="1"/>
  <c r="L261" i="8"/>
  <c r="I228" i="8" a="1"/>
  <c r="I228" i="8" s="1"/>
  <c r="K228" i="8" s="1"/>
  <c r="L228" i="8"/>
  <c r="O226" i="8" a="1"/>
  <c r="O226" i="8" s="1"/>
  <c r="O221" i="8" a="1"/>
  <c r="O221" i="8" s="1"/>
  <c r="M221" i="8"/>
  <c r="M266" i="8"/>
  <c r="O266" i="8" a="1"/>
  <c r="O266" i="8" s="1"/>
  <c r="M249" i="8"/>
  <c r="L207" i="8"/>
  <c r="I207" i="8" a="1"/>
  <c r="I207" i="8" s="1"/>
  <c r="K207" i="8" s="1"/>
  <c r="M202" i="8"/>
  <c r="O202" i="8" a="1"/>
  <c r="O202" i="8" s="1"/>
  <c r="O200" i="8" a="1"/>
  <c r="O200" i="8" s="1"/>
  <c r="M200" i="8"/>
  <c r="L234" i="8"/>
  <c r="I234" i="8" a="1"/>
  <c r="I234" i="8" s="1"/>
  <c r="K234" i="8" s="1"/>
  <c r="M223" i="8"/>
  <c r="O194" i="8" a="1"/>
  <c r="O194" i="8" s="1"/>
  <c r="M194" i="8"/>
  <c r="M191" i="8"/>
  <c r="O191" i="8" a="1"/>
  <c r="O191" i="8" s="1"/>
  <c r="I218" i="8" a="1"/>
  <c r="I218" i="8" s="1"/>
  <c r="K218" i="8" s="1"/>
  <c r="L218" i="8"/>
  <c r="I172" i="8" a="1"/>
  <c r="I172" i="8" s="1"/>
  <c r="K172" i="8" s="1"/>
  <c r="L172" i="8"/>
  <c r="O252" i="8" a="1"/>
  <c r="O252" i="8" s="1"/>
  <c r="L242" i="8"/>
  <c r="L225" i="8"/>
  <c r="I225" i="8" a="1"/>
  <c r="I225" i="8" s="1"/>
  <c r="K225" i="8" s="1"/>
  <c r="O216" i="8" a="1"/>
  <c r="O216" i="8" s="1"/>
  <c r="M216" i="8"/>
  <c r="M209" i="8"/>
  <c r="O209" i="8" a="1"/>
  <c r="O209" i="8" s="1"/>
  <c r="M179" i="8"/>
  <c r="O179" i="8" a="1"/>
  <c r="O179" i="8" s="1"/>
  <c r="L156" i="8"/>
  <c r="I156" i="8" a="1"/>
  <c r="I156" i="8" s="1"/>
  <c r="K156" i="8" s="1"/>
  <c r="O264" i="8" a="1"/>
  <c r="O264" i="8" s="1"/>
  <c r="L254" i="8"/>
  <c r="L248" i="8"/>
  <c r="I248" i="8" a="1"/>
  <c r="I248" i="8" s="1"/>
  <c r="K248" i="8" s="1"/>
  <c r="O245" i="8" a="1"/>
  <c r="O245" i="8" s="1"/>
  <c r="L233" i="8"/>
  <c r="O211" i="8" a="1"/>
  <c r="O211" i="8" s="1"/>
  <c r="M211" i="8"/>
  <c r="L206" i="8"/>
  <c r="I206" i="8" a="1"/>
  <c r="I206" i="8" s="1"/>
  <c r="K206" i="8" s="1"/>
  <c r="O183" i="8" a="1"/>
  <c r="O183" i="8" s="1"/>
  <c r="M183" i="8"/>
  <c r="M277" i="8"/>
  <c r="O277" i="8" a="1"/>
  <c r="O277" i="8" s="1"/>
  <c r="I189" i="8" a="1"/>
  <c r="I189" i="8" s="1"/>
  <c r="K189" i="8" s="1"/>
  <c r="L189" i="8"/>
  <c r="M174" i="8"/>
  <c r="O174" i="8" a="1"/>
  <c r="O174" i="8" s="1"/>
  <c r="L265" i="8"/>
  <c r="L259" i="8"/>
  <c r="I259" i="8" a="1"/>
  <c r="I259" i="8" s="1"/>
  <c r="K259" i="8" s="1"/>
  <c r="I219" i="8" a="1"/>
  <c r="I219" i="8" s="1"/>
  <c r="K219" i="8" s="1"/>
  <c r="L219" i="8"/>
  <c r="L213" i="8"/>
  <c r="I213" i="8" a="1"/>
  <c r="I213" i="8" s="1"/>
  <c r="K213" i="8" s="1"/>
  <c r="M217" i="8"/>
  <c r="O217" i="8" a="1"/>
  <c r="O217" i="8" s="1"/>
  <c r="O190" i="8" a="1"/>
  <c r="O190" i="8" s="1"/>
  <c r="M190" i="8"/>
  <c r="M291" i="8"/>
  <c r="M280" i="8"/>
  <c r="M269" i="8"/>
  <c r="I212" i="8" a="1"/>
  <c r="I212" i="8" s="1"/>
  <c r="K212" i="8" s="1"/>
  <c r="O187" i="8" a="1"/>
  <c r="O187" i="8" s="1"/>
  <c r="M185" i="8"/>
  <c r="O159" i="8" a="1"/>
  <c r="O159" i="8" s="1"/>
  <c r="M159" i="8"/>
  <c r="M157" i="8"/>
  <c r="O157" i="8" a="1"/>
  <c r="O157" i="8" s="1"/>
  <c r="M136" i="8"/>
  <c r="O136" i="8" a="1"/>
  <c r="O136" i="8" s="1"/>
  <c r="L130" i="8"/>
  <c r="I130" i="8" a="1"/>
  <c r="I130" i="8" s="1"/>
  <c r="K130" i="8" s="1"/>
  <c r="O170" i="8" a="1"/>
  <c r="O170" i="8" s="1"/>
  <c r="M170" i="8"/>
  <c r="I161" i="8" a="1"/>
  <c r="I161" i="8" s="1"/>
  <c r="K161" i="8" s="1"/>
  <c r="L161" i="8"/>
  <c r="I154" i="8" a="1"/>
  <c r="I154" i="8" s="1"/>
  <c r="K154" i="8" s="1"/>
  <c r="L154" i="8"/>
  <c r="M140" i="8"/>
  <c r="O140" i="8" a="1"/>
  <c r="O140" i="8" s="1"/>
  <c r="L133" i="8"/>
  <c r="I133" i="8" a="1"/>
  <c r="I133" i="8" s="1"/>
  <c r="K133" i="8" s="1"/>
  <c r="I197" i="8" a="1"/>
  <c r="I197" i="8" s="1"/>
  <c r="K197" i="8" s="1"/>
  <c r="I196" i="8" a="1"/>
  <c r="I196" i="8" s="1"/>
  <c r="K196" i="8" s="1"/>
  <c r="I180" i="8" a="1"/>
  <c r="I180" i="8" s="1"/>
  <c r="K180" i="8" s="1"/>
  <c r="L180" i="8"/>
  <c r="M167" i="8"/>
  <c r="O167" i="8" a="1"/>
  <c r="O167" i="8" s="1"/>
  <c r="L151" i="8"/>
  <c r="I151" i="8" a="1"/>
  <c r="I151" i="8" s="1"/>
  <c r="K151" i="8" s="1"/>
  <c r="I230" i="8" a="1"/>
  <c r="I230" i="8" s="1"/>
  <c r="K230" i="8" s="1"/>
  <c r="I224" i="8" a="1"/>
  <c r="I224" i="8" s="1"/>
  <c r="K224" i="8" s="1"/>
  <c r="I203" i="8" a="1"/>
  <c r="I203" i="8" s="1"/>
  <c r="K203" i="8" s="1"/>
  <c r="I202" i="8" a="1"/>
  <c r="I202" i="8" s="1"/>
  <c r="K202" i="8" s="1"/>
  <c r="I201" i="8" a="1"/>
  <c r="I201" i="8" s="1"/>
  <c r="K201" i="8" s="1"/>
  <c r="O192" i="8" a="1"/>
  <c r="O192" i="8" s="1"/>
  <c r="I181" i="8" a="1"/>
  <c r="I181" i="8" s="1"/>
  <c r="K181" i="8" s="1"/>
  <c r="M129" i="8"/>
  <c r="O129" i="8" a="1"/>
  <c r="O129" i="8" s="1"/>
  <c r="I127" i="8" a="1"/>
  <c r="I127" i="8" s="1"/>
  <c r="K127" i="8" s="1"/>
  <c r="L127" i="8"/>
  <c r="O125" i="8" a="1"/>
  <c r="O125" i="8" s="1"/>
  <c r="M125" i="8"/>
  <c r="M123" i="8"/>
  <c r="O123" i="8" a="1"/>
  <c r="O123" i="8" s="1"/>
  <c r="O207" i="8" a="1"/>
  <c r="O207" i="8" s="1"/>
  <c r="M168" i="8"/>
  <c r="O168" i="8" a="1"/>
  <c r="O168" i="8" s="1"/>
  <c r="L152" i="8"/>
  <c r="I152" i="8" a="1"/>
  <c r="I152" i="8" s="1"/>
  <c r="K152" i="8" s="1"/>
  <c r="I149" i="8" a="1"/>
  <c r="I149" i="8" s="1"/>
  <c r="K149" i="8" s="1"/>
  <c r="L149" i="8"/>
  <c r="M131" i="8"/>
  <c r="O131" i="8" a="1"/>
  <c r="O131" i="8" s="1"/>
  <c r="M160" i="8"/>
  <c r="O160" i="8" a="1"/>
  <c r="O160" i="8" s="1"/>
  <c r="I158" i="8" a="1"/>
  <c r="I158" i="8" s="1"/>
  <c r="K158" i="8" s="1"/>
  <c r="L158" i="8"/>
  <c r="O114" i="8" a="1"/>
  <c r="O114" i="8" s="1"/>
  <c r="M114" i="8"/>
  <c r="M212" i="8"/>
  <c r="O206" i="8" a="1"/>
  <c r="O206" i="8" s="1"/>
  <c r="M205" i="8"/>
  <c r="O203" i="8" a="1"/>
  <c r="O203" i="8" s="1"/>
  <c r="L193" i="8"/>
  <c r="L184" i="8"/>
  <c r="I184" i="8" a="1"/>
  <c r="I184" i="8" s="1"/>
  <c r="K184" i="8" s="1"/>
  <c r="O181" i="8" a="1"/>
  <c r="O181" i="8" s="1"/>
  <c r="L173" i="8"/>
  <c r="L171" i="8"/>
  <c r="I171" i="8" a="1"/>
  <c r="I171" i="8" s="1"/>
  <c r="K171" i="8" s="1"/>
  <c r="I155" i="8" a="1"/>
  <c r="I155" i="8" s="1"/>
  <c r="K155" i="8" s="1"/>
  <c r="L155" i="8"/>
  <c r="I153" i="8" a="1"/>
  <c r="I153" i="8" s="1"/>
  <c r="K153" i="8" s="1"/>
  <c r="L153" i="8"/>
  <c r="L211" i="8"/>
  <c r="L210" i="8"/>
  <c r="O199" i="8" a="1"/>
  <c r="O199" i="8" s="1"/>
  <c r="O198" i="8" a="1"/>
  <c r="O198" i="8" s="1"/>
  <c r="O195" i="8" a="1"/>
  <c r="O195" i="8" s="1"/>
  <c r="O180" i="8" a="1"/>
  <c r="O180" i="8" s="1"/>
  <c r="L179" i="8"/>
  <c r="M178" i="8"/>
  <c r="O178" i="8" a="1"/>
  <c r="O178" i="8" s="1"/>
  <c r="O163" i="8" a="1"/>
  <c r="O163" i="8" s="1"/>
  <c r="L160" i="8"/>
  <c r="I160" i="8" a="1"/>
  <c r="I160" i="8" s="1"/>
  <c r="K160" i="8" s="1"/>
  <c r="M137" i="8"/>
  <c r="O137" i="8" a="1"/>
  <c r="O137" i="8" s="1"/>
  <c r="L135" i="8"/>
  <c r="I135" i="8" a="1"/>
  <c r="I135" i="8" s="1"/>
  <c r="K135" i="8" s="1"/>
  <c r="L204" i="8"/>
  <c r="M196" i="8"/>
  <c r="O182" i="8" a="1"/>
  <c r="O182" i="8" s="1"/>
  <c r="M175" i="8"/>
  <c r="O143" i="8" a="1"/>
  <c r="O143" i="8" s="1"/>
  <c r="M143" i="8"/>
  <c r="L126" i="8"/>
  <c r="I126" i="8" a="1"/>
  <c r="I126" i="8" s="1"/>
  <c r="K126" i="8" s="1"/>
  <c r="M122" i="8"/>
  <c r="O122" i="8" a="1"/>
  <c r="O122" i="8" s="1"/>
  <c r="M201" i="8"/>
  <c r="I190" i="8" a="1"/>
  <c r="I190" i="8" s="1"/>
  <c r="K190" i="8" s="1"/>
  <c r="L182" i="8"/>
  <c r="L175" i="8"/>
  <c r="I166" i="8" a="1"/>
  <c r="I166" i="8" s="1"/>
  <c r="K166" i="8" s="1"/>
  <c r="M147" i="8"/>
  <c r="I111" i="8" a="1"/>
  <c r="I111" i="8" s="1"/>
  <c r="K111" i="8" s="1"/>
  <c r="L111" i="8"/>
  <c r="O101" i="8" a="1"/>
  <c r="O101" i="8" s="1"/>
  <c r="M101" i="8"/>
  <c r="M95" i="8"/>
  <c r="O95" i="8" a="1"/>
  <c r="O95" i="8" s="1"/>
  <c r="L87" i="8"/>
  <c r="I87" i="8" a="1"/>
  <c r="I87" i="8" s="1"/>
  <c r="K87" i="8" s="1"/>
  <c r="M72" i="8"/>
  <c r="O72" i="8" a="1"/>
  <c r="O72" i="8" s="1"/>
  <c r="M66" i="8"/>
  <c r="O66" i="8" a="1"/>
  <c r="O66" i="8" s="1"/>
  <c r="I61" i="8" a="1"/>
  <c r="I61" i="8" s="1"/>
  <c r="K61" i="8" s="1"/>
  <c r="L61" i="8"/>
  <c r="L101" i="8"/>
  <c r="I101" i="8" a="1"/>
  <c r="I101" i="8" s="1"/>
  <c r="K101" i="8" s="1"/>
  <c r="I97" i="8" a="1"/>
  <c r="I97" i="8" s="1"/>
  <c r="K97" i="8" s="1"/>
  <c r="L97" i="8"/>
  <c r="L95" i="8"/>
  <c r="I95" i="8" a="1"/>
  <c r="I95" i="8" s="1"/>
  <c r="K95" i="8" s="1"/>
  <c r="I72" i="8" a="1"/>
  <c r="I72" i="8" s="1"/>
  <c r="K72" i="8" s="1"/>
  <c r="L72" i="8"/>
  <c r="L66" i="8"/>
  <c r="I66" i="8" a="1"/>
  <c r="I66" i="8" s="1"/>
  <c r="K66" i="8" s="1"/>
  <c r="L113" i="8"/>
  <c r="I113" i="8" a="1"/>
  <c r="I113" i="8" s="1"/>
  <c r="K113" i="8" s="1"/>
  <c r="O109" i="8" a="1"/>
  <c r="O109" i="8" s="1"/>
  <c r="M109" i="8"/>
  <c r="M132" i="8"/>
  <c r="M92" i="8"/>
  <c r="O92" i="8" a="1"/>
  <c r="O92" i="8" s="1"/>
  <c r="L114" i="8"/>
  <c r="I114" i="8" a="1"/>
  <c r="I114" i="8" s="1"/>
  <c r="K114" i="8" s="1"/>
  <c r="L104" i="8"/>
  <c r="I104" i="8" a="1"/>
  <c r="I104" i="8" s="1"/>
  <c r="K104" i="8" s="1"/>
  <c r="M94" i="8"/>
  <c r="O94" i="8" a="1"/>
  <c r="O94" i="8" s="1"/>
  <c r="L92" i="8"/>
  <c r="I92" i="8" a="1"/>
  <c r="I92" i="8" s="1"/>
  <c r="K92" i="8" s="1"/>
  <c r="M88" i="8"/>
  <c r="O88" i="8" a="1"/>
  <c r="O88" i="8" s="1"/>
  <c r="M83" i="8"/>
  <c r="O83" i="8" a="1"/>
  <c r="O83" i="8" s="1"/>
  <c r="M60" i="8"/>
  <c r="O60" i="8" a="1"/>
  <c r="O60" i="8" s="1"/>
  <c r="L144" i="8"/>
  <c r="I144" i="8" a="1"/>
  <c r="I144" i="8" s="1"/>
  <c r="K144" i="8" s="1"/>
  <c r="L139" i="8"/>
  <c r="L123" i="8"/>
  <c r="I123" i="8" a="1"/>
  <c r="I123" i="8" s="1"/>
  <c r="K123" i="8" s="1"/>
  <c r="M112" i="8"/>
  <c r="M102" i="8"/>
  <c r="O102" i="8" a="1"/>
  <c r="O102" i="8" s="1"/>
  <c r="M100" i="8"/>
  <c r="O100" i="8" a="1"/>
  <c r="O100" i="8" s="1"/>
  <c r="L88" i="8"/>
  <c r="I88" i="8" a="1"/>
  <c r="I88" i="8" s="1"/>
  <c r="K88" i="8" s="1"/>
  <c r="L136" i="8"/>
  <c r="O127" i="8" a="1"/>
  <c r="O127" i="8" s="1"/>
  <c r="I110" i="8" a="1"/>
  <c r="I110" i="8" s="1"/>
  <c r="K110" i="8" s="1"/>
  <c r="L98" i="8"/>
  <c r="I98" i="8" a="1"/>
  <c r="I98" i="8" s="1"/>
  <c r="K98" i="8" s="1"/>
  <c r="I94" i="8" a="1"/>
  <c r="I94" i="8" s="1"/>
  <c r="K94" i="8" s="1"/>
  <c r="L94" i="8"/>
  <c r="I90" i="8" a="1"/>
  <c r="I90" i="8" s="1"/>
  <c r="K90" i="8" s="1"/>
  <c r="L90" i="8"/>
  <c r="I71" i="8" a="1"/>
  <c r="I71" i="8" s="1"/>
  <c r="K71" i="8" s="1"/>
  <c r="L71" i="8"/>
  <c r="O142" i="8" a="1"/>
  <c r="O142" i="8" s="1"/>
  <c r="O141" i="8" a="1"/>
  <c r="O141" i="8" s="1"/>
  <c r="L138" i="8"/>
  <c r="L137" i="8"/>
  <c r="M128" i="8"/>
  <c r="I124" i="8" a="1"/>
  <c r="I124" i="8" s="1"/>
  <c r="K124" i="8" s="1"/>
  <c r="L124" i="8"/>
  <c r="I117" i="8" a="1"/>
  <c r="I117" i="8" s="1"/>
  <c r="K117" i="8" s="1"/>
  <c r="L117" i="8"/>
  <c r="O63" i="8" a="1"/>
  <c r="O63" i="8" s="1"/>
  <c r="M63" i="8"/>
  <c r="I73" i="8" a="1"/>
  <c r="I73" i="8" s="1"/>
  <c r="K73" i="8" s="1"/>
  <c r="L73" i="8"/>
  <c r="O156" i="8" a="1"/>
  <c r="O156" i="8" s="1"/>
  <c r="M108" i="8"/>
  <c r="O108" i="8" a="1"/>
  <c r="O108" i="8" s="1"/>
  <c r="M87" i="8"/>
  <c r="O87" i="8" a="1"/>
  <c r="O87" i="8" s="1"/>
  <c r="L81" i="8"/>
  <c r="I81" i="8" a="1"/>
  <c r="I81" i="8" s="1"/>
  <c r="K81" i="8" s="1"/>
  <c r="I79" i="8" a="1"/>
  <c r="I79" i="8" s="1"/>
  <c r="K79" i="8" s="1"/>
  <c r="L79" i="8"/>
  <c r="M166" i="8"/>
  <c r="M155" i="8"/>
  <c r="M150" i="8"/>
  <c r="O146" i="8" a="1"/>
  <c r="O146" i="8" s="1"/>
  <c r="L143" i="8"/>
  <c r="L142" i="8"/>
  <c r="I140" i="8" a="1"/>
  <c r="I140" i="8" s="1"/>
  <c r="K140" i="8" s="1"/>
  <c r="I122" i="8" a="1"/>
  <c r="I122" i="8" s="1"/>
  <c r="K122" i="8" s="1"/>
  <c r="O121" i="8" a="1"/>
  <c r="O121" i="8" s="1"/>
  <c r="M121" i="8"/>
  <c r="M115" i="8"/>
  <c r="I108" i="8" a="1"/>
  <c r="I108" i="8" s="1"/>
  <c r="K108" i="8" s="1"/>
  <c r="L108" i="8"/>
  <c r="M104" i="8"/>
  <c r="L103" i="8"/>
  <c r="I103" i="8" a="1"/>
  <c r="I103" i="8" s="1"/>
  <c r="K103" i="8" s="1"/>
  <c r="M99" i="8"/>
  <c r="O99" i="8" a="1"/>
  <c r="O99" i="8" s="1"/>
  <c r="M97" i="8"/>
  <c r="O97" i="8" a="1"/>
  <c r="O97" i="8" s="1"/>
  <c r="I93" i="8" a="1"/>
  <c r="I93" i="8" s="1"/>
  <c r="K93" i="8" s="1"/>
  <c r="L93" i="8"/>
  <c r="O61" i="8" a="1"/>
  <c r="O61" i="8" s="1"/>
  <c r="M61" i="8"/>
  <c r="M91" i="8"/>
  <c r="O91" i="8" a="1"/>
  <c r="O91" i="8" s="1"/>
  <c r="O75" i="8" a="1"/>
  <c r="O75" i="8" s="1"/>
  <c r="M75" i="8"/>
  <c r="M67" i="8"/>
  <c r="O67" i="8" a="1"/>
  <c r="O67" i="8" s="1"/>
  <c r="I89" i="8" a="1"/>
  <c r="I89" i="8" s="1"/>
  <c r="K89" i="8" s="1"/>
  <c r="M86" i="8"/>
  <c r="O80" i="8" a="1"/>
  <c r="O80" i="8" s="1"/>
  <c r="M80" i="8"/>
  <c r="I67" i="8" a="1"/>
  <c r="I67" i="8" s="1"/>
  <c r="K67" i="8" s="1"/>
  <c r="L67" i="8"/>
  <c r="M55" i="8"/>
  <c r="O55" i="8" a="1"/>
  <c r="O55" i="8" s="1"/>
  <c r="M89" i="8"/>
  <c r="O89" i="8" a="1"/>
  <c r="O89" i="8" s="1"/>
  <c r="L53" i="8"/>
  <c r="I53" i="8" a="1"/>
  <c r="I53" i="8" s="1"/>
  <c r="K53" i="8" s="1"/>
  <c r="I50" i="8" a="1"/>
  <c r="I50" i="8" s="1"/>
  <c r="K50" i="8" s="1"/>
  <c r="L50" i="8"/>
  <c r="M98" i="8"/>
  <c r="O98" i="8" a="1"/>
  <c r="O98" i="8" s="1"/>
  <c r="M76" i="8"/>
  <c r="O76" i="8" a="1"/>
  <c r="O76" i="8" s="1"/>
  <c r="O47" i="8" a="1"/>
  <c r="O47" i="8" s="1"/>
  <c r="M47" i="8"/>
  <c r="O74" i="8" a="1"/>
  <c r="O74" i="8" s="1"/>
  <c r="M74" i="8"/>
  <c r="M65" i="8"/>
  <c r="O65" i="8" a="1"/>
  <c r="O65" i="8" s="1"/>
  <c r="M93" i="8"/>
  <c r="O93" i="8" a="1"/>
  <c r="O93" i="8" s="1"/>
  <c r="L86" i="8"/>
  <c r="I86" i="8" a="1"/>
  <c r="I86" i="8" s="1"/>
  <c r="K86" i="8" s="1"/>
  <c r="M69" i="8"/>
  <c r="L65" i="8"/>
  <c r="I65" i="8" a="1"/>
  <c r="I65" i="8" s="1"/>
  <c r="K65" i="8" s="1"/>
  <c r="M59" i="8"/>
  <c r="O59" i="8" a="1"/>
  <c r="O59" i="8" s="1"/>
  <c r="M81" i="8"/>
  <c r="O81" i="8" a="1"/>
  <c r="O81" i="8" s="1"/>
  <c r="M68" i="8"/>
  <c r="O68" i="8" a="1"/>
  <c r="O68" i="8" s="1"/>
  <c r="O90" i="8" a="1"/>
  <c r="O90" i="8" s="1"/>
  <c r="M90" i="8"/>
  <c r="L59" i="8"/>
  <c r="I59" i="8" a="1"/>
  <c r="I59" i="8" s="1"/>
  <c r="K59" i="8" s="1"/>
  <c r="M54" i="8"/>
  <c r="O54" i="8" a="1"/>
  <c r="O54" i="8" s="1"/>
  <c r="O53" i="8" a="1"/>
  <c r="O53" i="8" s="1"/>
  <c r="M53" i="8"/>
  <c r="M49" i="8"/>
  <c r="O49" i="8" a="1"/>
  <c r="O49" i="8" s="1"/>
  <c r="O42" i="8" a="1"/>
  <c r="O42" i="8" s="1"/>
  <c r="M42" i="8"/>
  <c r="L42" i="8"/>
  <c r="I42" i="8" a="1"/>
  <c r="I42" i="8" s="1"/>
  <c r="K42" i="8" s="1"/>
  <c r="M35" i="8"/>
  <c r="O35" i="8" a="1"/>
  <c r="O35" i="8" s="1"/>
  <c r="L30" i="8"/>
  <c r="I30" i="8" a="1"/>
  <c r="I30" i="8" s="1"/>
  <c r="K30" i="8" s="1"/>
  <c r="M18" i="8"/>
  <c r="O18" i="8" a="1"/>
  <c r="O18" i="8" s="1"/>
  <c r="M16" i="8"/>
  <c r="O16" i="8" a="1"/>
  <c r="O16" i="8" s="1"/>
  <c r="I54" i="8" a="1"/>
  <c r="I54" i="8" s="1"/>
  <c r="K54" i="8" s="1"/>
  <c r="M37" i="8"/>
  <c r="O37" i="8" a="1"/>
  <c r="O37" i="8" s="1"/>
  <c r="I45" i="8" a="1"/>
  <c r="I45" i="8" s="1"/>
  <c r="K45" i="8" s="1"/>
  <c r="L45" i="8"/>
  <c r="M43" i="8"/>
  <c r="O43" i="8" a="1"/>
  <c r="O43" i="8" s="1"/>
  <c r="L49" i="8"/>
  <c r="L43" i="8"/>
  <c r="I43" i="8" a="1"/>
  <c r="I43" i="8" s="1"/>
  <c r="K43" i="8" s="1"/>
  <c r="I83" i="8" a="1"/>
  <c r="I83" i="8" s="1"/>
  <c r="K83" i="8" s="1"/>
  <c r="L83" i="8"/>
  <c r="M70" i="8"/>
  <c r="O70" i="8" a="1"/>
  <c r="O70" i="8" s="1"/>
  <c r="L48" i="8"/>
  <c r="I48" i="8" a="1"/>
  <c r="I48" i="8" s="1"/>
  <c r="K48" i="8" s="1"/>
  <c r="L47" i="8"/>
  <c r="M44" i="8"/>
  <c r="O44" i="8" a="1"/>
  <c r="O44" i="8" s="1"/>
  <c r="I7" i="8" a="1"/>
  <c r="I7" i="8" s="1"/>
  <c r="K7" i="8" s="1"/>
  <c r="L7" i="8"/>
  <c r="L5" i="8"/>
  <c r="I5" i="8" a="1"/>
  <c r="I5" i="8" s="1"/>
  <c r="K5" i="8" s="1"/>
  <c r="I18" i="8" a="1"/>
  <c r="I18" i="8" s="1"/>
  <c r="K18" i="8" s="1"/>
  <c r="L18" i="8"/>
  <c r="M11" i="8"/>
  <c r="O11" i="8" a="1"/>
  <c r="O11" i="8" s="1"/>
  <c r="M29" i="8"/>
  <c r="O29" i="8" a="1"/>
  <c r="O29" i="8" s="1"/>
  <c r="M27" i="8"/>
  <c r="O27" i="8" a="1"/>
  <c r="O27" i="8" s="1"/>
  <c r="I14" i="8" a="1"/>
  <c r="I14" i="8" s="1"/>
  <c r="K14" i="8" s="1"/>
  <c r="L14" i="8"/>
  <c r="I29" i="8" a="1"/>
  <c r="I29" i="8" s="1"/>
  <c r="K29" i="8" s="1"/>
  <c r="L29" i="8"/>
  <c r="L27" i="8"/>
  <c r="I27" i="8" a="1"/>
  <c r="I27" i="8" s="1"/>
  <c r="K27" i="8" s="1"/>
  <c r="I25" i="8" a="1"/>
  <c r="I25" i="8" s="1"/>
  <c r="K25" i="8" s="1"/>
  <c r="L25" i="8"/>
  <c r="M22" i="8"/>
  <c r="O22" i="8" a="1"/>
  <c r="O22" i="8" s="1"/>
  <c r="I9" i="8" a="1"/>
  <c r="I9" i="8" s="1"/>
  <c r="K9" i="8" s="1"/>
  <c r="L9" i="8"/>
  <c r="M38" i="8"/>
  <c r="O38" i="8" a="1"/>
  <c r="O38" i="8" s="1"/>
  <c r="M13" i="8"/>
  <c r="O13" i="8" a="1"/>
  <c r="O13" i="8" s="1"/>
  <c r="O48" i="8" a="1"/>
  <c r="O48" i="8" s="1"/>
  <c r="M24" i="8"/>
  <c r="O24" i="8" a="1"/>
  <c r="O24" i="8" s="1"/>
  <c r="I20" i="8" a="1"/>
  <c r="I20" i="8" s="1"/>
  <c r="K20" i="8" s="1"/>
  <c r="L20" i="8"/>
  <c r="I13" i="8" a="1"/>
  <c r="I13" i="8" s="1"/>
  <c r="K13" i="8" s="1"/>
  <c r="L13" i="8"/>
  <c r="I6" i="8" a="1"/>
  <c r="I6" i="8" s="1"/>
  <c r="K6" i="8" s="1"/>
  <c r="L6" i="8"/>
  <c r="L4" i="8"/>
  <c r="I4" i="8" a="1"/>
  <c r="I4" i="8" s="1"/>
  <c r="K4" i="8" s="1"/>
  <c r="O36" i="8" a="1"/>
  <c r="O36" i="8" s="1"/>
  <c r="M36" i="8"/>
  <c r="I31" i="8" a="1"/>
  <c r="I31" i="8" s="1"/>
  <c r="K31" i="8" s="1"/>
  <c r="L31" i="8"/>
  <c r="I24" i="8" a="1"/>
  <c r="I24" i="8" s="1"/>
  <c r="K24" i="8" s="1"/>
  <c r="L24" i="8"/>
  <c r="O10" i="8" a="1"/>
  <c r="O10" i="8" s="1"/>
  <c r="M10" i="8"/>
  <c r="I10" i="8" a="1"/>
  <c r="I10" i="8" s="1"/>
  <c r="K10" i="8" s="1"/>
  <c r="L10" i="8"/>
  <c r="L8" i="8"/>
  <c r="I8" i="8" a="1"/>
  <c r="I8" i="8" s="1"/>
  <c r="K8" i="8" s="1"/>
  <c r="L37" i="8"/>
  <c r="O32" i="8" a="1"/>
  <c r="O32" i="8" s="1"/>
  <c r="M32" i="8"/>
  <c r="M23" i="8"/>
  <c r="O23" i="8" a="1"/>
  <c r="O23" i="8" s="1"/>
  <c r="O21" i="8" a="1"/>
  <c r="O21" i="8" s="1"/>
  <c r="M21" i="8"/>
  <c r="L15" i="8"/>
  <c r="I15" i="8" a="1"/>
  <c r="I15" i="8" s="1"/>
  <c r="K15" i="8" s="1"/>
  <c r="M12" i="8"/>
  <c r="O12" i="8" a="1"/>
  <c r="O12" i="8" s="1"/>
  <c r="L35" i="8"/>
  <c r="I32" i="8" a="1"/>
  <c r="I32" i="8" s="1"/>
  <c r="K32" i="8" s="1"/>
  <c r="L32" i="8"/>
  <c r="L26" i="8"/>
  <c r="I26" i="8" a="1"/>
  <c r="I26" i="8" s="1"/>
  <c r="K26" i="8" s="1"/>
  <c r="I21" i="8" a="1"/>
  <c r="I21" i="8" s="1"/>
  <c r="K21" i="8" s="1"/>
  <c r="L21" i="8"/>
  <c r="L19" i="8"/>
  <c r="I19" i="8" a="1"/>
  <c r="I19" i="8" s="1"/>
  <c r="K19" i="8" s="1"/>
  <c r="M7" i="8"/>
  <c r="O7" i="8" a="1"/>
  <c r="O7" i="8" s="1"/>
  <c r="I3" i="8" a="1"/>
  <c r="I3" i="8" s="1"/>
  <c r="K3" i="8" s="1"/>
  <c r="L3" i="8"/>
  <c r="M25" i="8"/>
  <c r="I16" i="8" a="1"/>
  <c r="I16" i="8" s="1"/>
  <c r="K16" i="8" s="1"/>
  <c r="M14" i="8"/>
  <c r="M3" i="8"/>
  <c r="V15" i="7" s="1"/>
  <c r="I23" i="8" a="1"/>
  <c r="I23" i="8" s="1"/>
  <c r="K23" i="8" s="1"/>
  <c r="I11" i="8" a="1"/>
  <c r="I11" i="8" s="1"/>
  <c r="K11" i="8" s="1"/>
  <c r="O19" i="8" a="1"/>
  <c r="O19" i="8" s="1"/>
  <c r="O8" i="8" a="1"/>
  <c r="O8" i="8" s="1"/>
  <c r="O26" i="8" a="1"/>
  <c r="O26" i="8" s="1"/>
  <c r="O15" i="8" a="1"/>
  <c r="O15" i="8" s="1"/>
  <c r="O4" i="8" a="1"/>
  <c r="O4" i="8" s="1"/>
  <c r="V19" i="7" l="1"/>
  <c r="S17" i="7"/>
  <c r="V16" i="7"/>
  <c r="X16" i="7" s="1"/>
  <c r="Y16" i="7" s="1"/>
  <c r="AC16" i="7" s="1"/>
  <c r="U16" i="7" s="1" a="1"/>
  <c r="U16" i="7" s="1"/>
  <c r="V18" i="7"/>
  <c r="X18" i="7" s="1"/>
  <c r="Y18" i="7" s="1"/>
  <c r="AC18" i="7" s="1"/>
  <c r="U18" i="7" s="1" a="1"/>
  <c r="U18" i="7" s="1"/>
  <c r="V17" i="7"/>
  <c r="X17" i="7" s="1"/>
  <c r="Y17" i="7" s="1"/>
  <c r="AC17" i="7" s="1"/>
  <c r="S15" i="7"/>
  <c r="E6" i="7" s="1"/>
  <c r="U17" i="7" a="1"/>
  <c r="U17" i="7" s="1"/>
  <c r="X19" i="7"/>
  <c r="Y19" i="7" s="1"/>
  <c r="AC19" i="7" s="1"/>
  <c r="U19" i="7" s="1" a="1"/>
  <c r="U19" i="7" s="1"/>
  <c r="X15" i="7"/>
  <c r="Y15" i="7" s="1"/>
  <c r="AC15" i="7" s="1"/>
  <c r="U15" i="7" s="1" a="1"/>
  <c r="U15" i="7" s="1"/>
  <c r="S16" i="7"/>
  <c r="E12" i="7"/>
  <c r="E11" i="7"/>
  <c r="E5" i="7" l="1"/>
  <c r="E1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<sst xmlns="http://schemas.openxmlformats.org/spreadsheetml/2006/main" count="407" uniqueCount="265">
  <si>
    <t>Stop_ID</t>
  </si>
  <si>
    <t>Customer_Name</t>
  </si>
  <si>
    <t>Address</t>
  </si>
  <si>
    <t>Demand_kg</t>
  </si>
  <si>
    <t>Earliest_Delivery</t>
  </si>
  <si>
    <t>Latest_Delivery</t>
  </si>
  <si>
    <t>Service_Time_min</t>
  </si>
  <si>
    <t>Pet Hospital</t>
  </si>
  <si>
    <t>1510 Pine Rd</t>
  </si>
  <si>
    <t>08:30</t>
  </si>
  <si>
    <t>18:15</t>
  </si>
  <si>
    <t>Community Pharmacy</t>
  </si>
  <si>
    <t>9532 Willow Dr</t>
  </si>
  <si>
    <t>12:30</t>
  </si>
  <si>
    <t>18:30</t>
  </si>
  <si>
    <t>Redstone Medical Center</t>
  </si>
  <si>
    <t>5974 School Rd</t>
  </si>
  <si>
    <t>12:45</t>
  </si>
  <si>
    <t>17:15</t>
  </si>
  <si>
    <t>Furniture Warehouse</t>
  </si>
  <si>
    <t>400 Aspen Ct</t>
  </si>
  <si>
    <t>08:15</t>
  </si>
  <si>
    <t>14:15</t>
  </si>
  <si>
    <t>Construction Supply</t>
  </si>
  <si>
    <t>8617 Fourth St</t>
  </si>
  <si>
    <t>11:45</t>
  </si>
  <si>
    <t>14:45</t>
  </si>
  <si>
    <t>Farm Supply</t>
  </si>
  <si>
    <t>4104 River Rd</t>
  </si>
  <si>
    <t>13:30</t>
  </si>
  <si>
    <t>18:45</t>
  </si>
  <si>
    <t>Fish Market</t>
  </si>
  <si>
    <t>7490 River Rd</t>
  </si>
  <si>
    <t>11:15</t>
  </si>
  <si>
    <t>17:45</t>
  </si>
  <si>
    <t>Swimming Pool Supply</t>
  </si>
  <si>
    <t>8271 Sunrise Blvd</t>
  </si>
  <si>
    <t>Dry Cleaners</t>
  </si>
  <si>
    <t>1244 Second St</t>
  </si>
  <si>
    <t>09:00</t>
  </si>
  <si>
    <t>11:30</t>
  </si>
  <si>
    <t>1751 Valley Rd</t>
  </si>
  <si>
    <t>10:15</t>
  </si>
  <si>
    <t>5946 Fourth St</t>
  </si>
  <si>
    <t>11:00</t>
  </si>
  <si>
    <t>Tech Solutions Inc</t>
  </si>
  <si>
    <t>356 Fourth St</t>
  </si>
  <si>
    <t>13:00</t>
  </si>
  <si>
    <t>4070 Spruce Ave</t>
  </si>
  <si>
    <t>06:30</t>
  </si>
  <si>
    <t>10:30</t>
  </si>
  <si>
    <t>Sunrise Senior Living</t>
  </si>
  <si>
    <t>514 Sequoia Blvd</t>
  </si>
  <si>
    <t>14:00</t>
  </si>
  <si>
    <t>Electronics Outlet</t>
  </si>
  <si>
    <t>1541 First Ave</t>
  </si>
  <si>
    <t>06:45</t>
  </si>
  <si>
    <t>09:45</t>
  </si>
  <si>
    <t>Bookstore</t>
  </si>
  <si>
    <t>2366 Second St</t>
  </si>
  <si>
    <t>10:45</t>
  </si>
  <si>
    <t>Veterinary Clinic</t>
  </si>
  <si>
    <t>559 Cherry Ln</t>
  </si>
  <si>
    <t>08:00</t>
  </si>
  <si>
    <t>17:00</t>
  </si>
  <si>
    <t>7295 Cedar Ln</t>
  </si>
  <si>
    <t>07:15</t>
  </si>
  <si>
    <t>Music School</t>
  </si>
  <si>
    <t>8631 Main St</t>
  </si>
  <si>
    <t>15:00</t>
  </si>
  <si>
    <t>Elementary School</t>
  </si>
  <si>
    <t>3956 Birch Way</t>
  </si>
  <si>
    <t>06:15</t>
  </si>
  <si>
    <t>Distillery</t>
  </si>
  <si>
    <t>7618 School Rd</t>
  </si>
  <si>
    <t>16:45</t>
  </si>
  <si>
    <t>Brewery</t>
  </si>
  <si>
    <t>359 Park Ave</t>
  </si>
  <si>
    <t>12:15</t>
  </si>
  <si>
    <t>15:30</t>
  </si>
  <si>
    <t>1952 Meadow Way</t>
  </si>
  <si>
    <t>Children's Academy</t>
  </si>
  <si>
    <t>5022 Hickory Blvd</t>
  </si>
  <si>
    <t>Public Library</t>
  </si>
  <si>
    <t>97 Redwood Dr</t>
  </si>
  <si>
    <t>15:15</t>
  </si>
  <si>
    <t>Bakery &amp; Cafe</t>
  </si>
  <si>
    <t>1906 Sunset Dr</t>
  </si>
  <si>
    <t>15:45</t>
  </si>
  <si>
    <t>Redstone Elementary School</t>
  </si>
  <si>
    <t>2005 Walnut St</t>
  </si>
  <si>
    <t>Food Bank</t>
  </si>
  <si>
    <t>717 River Rd</t>
  </si>
  <si>
    <t>14:30</t>
  </si>
  <si>
    <t>Vehicle_ID</t>
  </si>
  <si>
    <t>Type</t>
  </si>
  <si>
    <t>Capacity_kg</t>
  </si>
  <si>
    <t>Cost_per_mile</t>
  </si>
  <si>
    <t>Fixed_Daily_Cost</t>
  </si>
  <si>
    <t>Available_From</t>
  </si>
  <si>
    <t>Available_Until</t>
  </si>
  <si>
    <t>Small Van</t>
  </si>
  <si>
    <t>06:00</t>
  </si>
  <si>
    <t>20:00</t>
  </si>
  <si>
    <t>Medium Truck</t>
  </si>
  <si>
    <t>Large Truck</t>
  </si>
  <si>
    <t>Depot_ID</t>
  </si>
  <si>
    <t>Name</t>
  </si>
  <si>
    <t>Open_Time</t>
  </si>
  <si>
    <t>Close_Time</t>
  </si>
  <si>
    <t>DEPOT-001</t>
  </si>
  <si>
    <t>Redstone County Central Depot</t>
  </si>
  <si>
    <t>Depot</t>
  </si>
  <si>
    <t>Stop 1</t>
  </si>
  <si>
    <t>Stop 2</t>
  </si>
  <si>
    <t>Stop 3</t>
  </si>
  <si>
    <t>Stop 4</t>
  </si>
  <si>
    <t>Stop 5</t>
  </si>
  <si>
    <t>Stop 6</t>
  </si>
  <si>
    <t>Stop 7</t>
  </si>
  <si>
    <t>Stop 8</t>
  </si>
  <si>
    <t>Stop 9</t>
  </si>
  <si>
    <t>Stop 10</t>
  </si>
  <si>
    <t>Stop 11</t>
  </si>
  <si>
    <t>Stop 12</t>
  </si>
  <si>
    <t>Stop 13</t>
  </si>
  <si>
    <t>Stop 14</t>
  </si>
  <si>
    <t>Stop 15</t>
  </si>
  <si>
    <t>Stop 16</t>
  </si>
  <si>
    <t>Stop 17</t>
  </si>
  <si>
    <t>Stop 18</t>
  </si>
  <si>
    <t>Stop 19</t>
  </si>
  <si>
    <t>Stop 20</t>
  </si>
  <si>
    <t>Stop 21</t>
  </si>
  <si>
    <t>Stop 22</t>
  </si>
  <si>
    <t>Stop 23</t>
  </si>
  <si>
    <t>Stop 24</t>
  </si>
  <si>
    <t>Stop 25</t>
  </si>
  <si>
    <t>Stop 26</t>
  </si>
  <si>
    <t>Stop 27</t>
  </si>
  <si>
    <t>Stop 28</t>
  </si>
  <si>
    <t>Parameter</t>
  </si>
  <si>
    <t>Value</t>
  </si>
  <si>
    <t>Fuel_Cost_per_Liter</t>
  </si>
  <si>
    <t>Avg_Fuel_Consumption_L_per_mile</t>
  </si>
  <si>
    <t>Driver_Hourly_Wage</t>
  </si>
  <si>
    <t>Late_Delivery_Penalty_per_Hour</t>
  </si>
  <si>
    <t>Early_Delivery_Penalty</t>
  </si>
  <si>
    <t>Overtime_Hourly_Rate</t>
  </si>
  <si>
    <t>Vehicle_Idle_Cost_per_Hour</t>
  </si>
  <si>
    <t>Vehicle Routing Solver Setup</t>
  </si>
  <si>
    <t>Minimize total cost while satisfying stop visits, routing flow, vehicle capacity, stop windows, and depot/vehicle hours.</t>
  </si>
  <si>
    <t>Objective Cell</t>
  </si>
  <si>
    <t>Solver Setup!$E$5</t>
  </si>
  <si>
    <t>Metric</t>
  </si>
  <si>
    <t>Optimize</t>
  </si>
  <si>
    <t>Min</t>
  </si>
  <si>
    <t>Total Cost</t>
  </si>
  <si>
    <t>Changing Cells</t>
  </si>
  <si>
    <t>Solver Arcs!$F$2:$F$4061, Solver Setup!$L$15:$M$19, Solver Setup!$G$25:$G$52, Solver Setup!$K$25:$M$52</t>
  </si>
  <si>
    <t>Total Miles</t>
  </si>
  <si>
    <t>Binary Cells</t>
  </si>
  <si>
    <t>Solver Arcs!$F$2:$F$4061, Solver Setup!$M$25:$M$52</t>
  </si>
  <si>
    <t>Vehicles Used</t>
  </si>
  <si>
    <t>Recommended Engine</t>
  </si>
  <si>
    <t>MILP-capable solver (OpenSolver/CBC or Analytic Solver)</t>
  </si>
  <si>
    <t>Stop Visit Violations</t>
  </si>
  <si>
    <t>Big-M (minutes)</t>
  </si>
  <si>
    <t>Soft Window Stops</t>
  </si>
  <si>
    <t>Model Note</t>
  </si>
  <si>
    <t>Vehicle cost includes fixed cost, mileage/fuel, driver labor on active hours, overtime after 8.0 active hours, and idle waiting cost within the active window.</t>
  </si>
  <si>
    <t>Flow Violations</t>
  </si>
  <si>
    <t>Vehicle/Capacity Violations</t>
  </si>
  <si>
    <t>Time Arc Violations</t>
  </si>
  <si>
    <t>Overall Feasible</t>
  </si>
  <si>
    <t>Start_Arcs</t>
  </si>
  <si>
    <t>Return_Arcs</t>
  </si>
  <si>
    <t>Start_≤1_Slack</t>
  </si>
  <si>
    <t>Start-Return_Check</t>
  </si>
  <si>
    <t>Assigned_kg</t>
  </si>
  <si>
    <t>Capacity_Slack</t>
  </si>
  <si>
    <t>Start_Limit</t>
  </si>
  <si>
    <t>End_Limit</t>
  </si>
  <si>
    <t>Depart_Time</t>
  </si>
  <si>
    <t>Return_Time</t>
  </si>
  <si>
    <t>Depart_Lower_Slack_min</t>
  </si>
  <si>
    <t>Depart_Upper_Slack_min</t>
  </si>
  <si>
    <t>Return_Lower_Slack_min</t>
  </si>
  <si>
    <t>Return_Upper_Slack_min</t>
  </si>
  <si>
    <t>Active_Window_Min</t>
  </si>
  <si>
    <t>Distance_mi</t>
  </si>
  <si>
    <t>Active_Hours</t>
  </si>
  <si>
    <t>Vehicle_Cost</t>
  </si>
  <si>
    <t>Drive_Min</t>
  </si>
  <si>
    <t>Service_Min</t>
  </si>
  <si>
    <t>Idle_Min</t>
  </si>
  <si>
    <t>Idle_Hours</t>
  </si>
  <si>
    <t>Regular_Hours</t>
  </si>
  <si>
    <t>Overtime_Hours</t>
  </si>
  <si>
    <t>Labor_Cost</t>
  </si>
  <si>
    <t>Idle_Cost</t>
  </si>
  <si>
    <t>Earliest</t>
  </si>
  <si>
    <t>Latest</t>
  </si>
  <si>
    <t>Service_min</t>
  </si>
  <si>
    <t>Service_Start</t>
  </si>
  <si>
    <t>Visit_Total</t>
  </si>
  <si>
    <t>Visit_Check</t>
  </si>
  <si>
    <t>Assigned_Vehicle</t>
  </si>
  <si>
    <t>Early_Min</t>
  </si>
  <si>
    <t>Late_Min</t>
  </si>
  <si>
    <t>Early_Flag</t>
  </si>
  <si>
    <t>Earliest_Coverage_Min</t>
  </si>
  <si>
    <t>Latest_Coverage_Min</t>
  </si>
  <si>
    <t>Window_Penalty_Cost</t>
  </si>
  <si>
    <t>Early_Flag_Link_Min</t>
  </si>
  <si>
    <t>Early_Flag_Floor_Min</t>
  </si>
  <si>
    <t>Flow Conservation Checks (each cell should be 0)</t>
  </si>
  <si>
    <t>Vehicle</t>
  </si>
  <si>
    <t>Solver Constraint Map</t>
  </si>
  <si>
    <t>Range</t>
  </si>
  <si>
    <t>Relation</t>
  </si>
  <si>
    <t>Target</t>
  </si>
  <si>
    <t>Meaning</t>
  </si>
  <si>
    <t>I25:I52</t>
  </si>
  <si>
    <t>=</t>
  </si>
  <si>
    <t>Each stop visited exactly once</t>
  </si>
  <si>
    <t>K25:L52</t>
  </si>
  <si>
    <t>&gt;=</t>
  </si>
  <si>
    <t>Early and late minute variables stay nonnegative</t>
  </si>
  <si>
    <t>N25:O52</t>
  </si>
  <si>
    <t>Soft-window coverage constraints</t>
  </si>
  <si>
    <t>Q25:Q52</t>
  </si>
  <si>
    <t>Early minutes cannot exceed flagged big-M</t>
  </si>
  <si>
    <t>R25:R52</t>
  </si>
  <si>
    <t>Early flag only turns on for an early stop</t>
  </si>
  <si>
    <t>B57:AC61</t>
  </si>
  <si>
    <t>Flow conservation for every vehicle and stop</t>
  </si>
  <si>
    <t>E15:E19</t>
  </si>
  <si>
    <t>No vehicle starts more than one route</t>
  </si>
  <si>
    <t>F15:F19</t>
  </si>
  <si>
    <t>Vehicle departures equal returns</t>
  </si>
  <si>
    <t>I15:I19</t>
  </si>
  <si>
    <t>Vehicle capacity must not be exceeded</t>
  </si>
  <si>
    <t>N15:R19</t>
  </si>
  <si>
    <t>Vehicle time bounds and nonnegative route duration</t>
  </si>
  <si>
    <t>Solver Arcs!O2:O4061</t>
  </si>
  <si>
    <t>Arc time continuity with big-M relaxation</t>
  </si>
  <si>
    <t>Binary Range</t>
  </si>
  <si>
    <t>binary</t>
  </si>
  <si>
    <t>Solver Arcs!F2:F4061, Solver Setup!M25:M52</t>
  </si>
  <si>
    <t>Arc decisions and early-delivery flags</t>
  </si>
  <si>
    <t>Regular_Hours_Before_Overtime</t>
  </si>
  <si>
    <t>From_Node</t>
  </si>
  <si>
    <t>To_Node</t>
  </si>
  <si>
    <t>From_Name</t>
  </si>
  <si>
    <t>To_Name</t>
  </si>
  <si>
    <t>Use_Arc</t>
  </si>
  <si>
    <t>Travel_Min</t>
  </si>
  <si>
    <t>Variable_Cost</t>
  </si>
  <si>
    <t>To_Demand_kg</t>
  </si>
  <si>
    <t>Arc_Cost_Selected</t>
  </si>
  <si>
    <t>Distance_Selected</t>
  </si>
  <si>
    <t>Drive_Min_Selected</t>
  </si>
  <si>
    <t>Demand_Selected</t>
  </si>
  <si>
    <t>Time_Continuity_Slack_min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</si>
</sst>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.00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FFFFFF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9E1F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rgb="FF1F4E78"/>
      </bottom>
      <diagonal/>
    </border>
    <border>
      <left style="thin">
        <color rgb="FFD9EAF7"/>
      </left>
      <right/>
      <top style="thin">
        <color rgb="FFD9EAF7"/>
      </top>
      <bottom/>
      <diagonal/>
    </border>
    <border>
      <left/>
      <right style="thin">
        <color rgb="FFD9EAF7"/>
      </right>
      <top style="thin">
        <color rgb="FFD9EAF7"/>
      </top>
      <bottom/>
      <diagonal/>
    </border>
    <border>
      <left style="thin">
        <color rgb="FFD9EAF7"/>
      </left>
      <right/>
      <top/>
      <bottom/>
      <diagonal/>
    </border>
    <border>
      <left/>
      <right style="thin">
        <color rgb="FFD9EAF7"/>
      </right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/>
      <diagonal/>
    </border>
    <border>
      <left style="thin">
        <color rgb="FFD9EAF7"/>
      </left>
      <right style="thin">
        <color rgb="FFD9EAF7"/>
      </right>
      <top/>
      <bottom/>
      <diagonal/>
    </border>
    <border>
      <left style="thin">
        <color rgb="FFD9EAF7"/>
      </left>
      <right/>
      <top/>
      <bottom style="thin">
        <color rgb="FFD9EAF7"/>
      </bottom>
      <diagonal/>
    </border>
    <border>
      <left/>
      <right style="thin">
        <color rgb="FFD9EAF7"/>
      </right>
      <top/>
      <bottom style="thin">
        <color rgb="FFD9EAF7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/>
      <right/>
      <top/>
      <bottom style="medium">
        <color rgb="FF1F4E78"/>
      </bottom>
      <diagonal/>
    </border>
    <border>
      <left style="thin">
        <color rgb="FFD9EAF7"/>
      </left>
      <right/>
      <top style="thin">
        <color rgb="FF1F4E78"/>
      </top>
      <bottom/>
      <diagonal/>
    </border>
    <border>
      <left/>
      <right style="thin">
        <color rgb="FFD9EAF7"/>
      </right>
      <top style="thin">
        <color rgb="FF1F4E78"/>
      </top>
      <bottom/>
      <diagonal/>
    </border>
    <border>
      <left style="thin">
        <color rgb="FFE2E3E5"/>
      </left>
      <right/>
      <top style="thin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E2E3E5"/>
      </right>
      <top style="thin">
        <color rgb="FF1F4E78"/>
      </top>
      <bottom/>
      <diagonal/>
    </border>
    <border>
      <left style="thin">
        <color rgb="FFE2E3E5"/>
      </left>
      <right/>
      <top/>
      <bottom/>
      <diagonal/>
    </border>
    <border>
      <left/>
      <right style="thin">
        <color rgb="FFE2E3E5"/>
      </right>
      <top/>
      <bottom/>
      <diagonal/>
    </border>
    <border>
      <left style="thin">
        <color rgb="FFE2E3E5"/>
      </left>
      <right/>
      <top/>
      <bottom style="thin">
        <color rgb="FFE2E3E5"/>
      </bottom>
      <diagonal/>
    </border>
    <border>
      <left/>
      <right/>
      <top/>
      <bottom style="thin">
        <color rgb="FFE2E3E5"/>
      </bottom>
      <diagonal/>
    </border>
    <border>
      <left/>
      <right style="thin">
        <color rgb="FFE2E3E5"/>
      </right>
      <top/>
      <bottom style="thin">
        <color rgb="FFE2E3E5"/>
      </bottom>
      <diagonal/>
    </border>
    <border>
      <left style="thin">
        <color rgb="FFE2E3E5"/>
      </left>
      <right style="thin">
        <color rgb="FFE2E3E5"/>
      </right>
      <top style="thin">
        <color rgb="FF1F4E78"/>
      </top>
      <bottom/>
      <diagonal/>
    </border>
    <border>
      <left style="thin">
        <color rgb="FFE2E3E5"/>
      </left>
      <right style="thin">
        <color rgb="FFE2E3E5"/>
      </right>
      <top/>
      <bottom/>
      <diagonal/>
    </border>
    <border>
      <left style="thin">
        <color rgb="FFD9EAF7"/>
      </left>
      <right style="thin">
        <color rgb="FFD9EAF7"/>
      </right>
      <top/>
      <bottom style="thin">
        <color rgb="FFD9EAF7"/>
      </bottom>
      <diagonal/>
    </border>
    <border>
      <left/>
      <right/>
      <top/>
      <bottom style="thin">
        <color rgb="FFD9EAF7"/>
      </bottom>
      <diagonal/>
    </border>
    <border>
      <left style="thin">
        <color rgb="FFE2E3E5"/>
      </left>
      <right style="thin">
        <color rgb="FFE2E3E5"/>
      </right>
      <top/>
      <bottom style="thin">
        <color rgb="FFE2E3E5"/>
      </bottom>
      <diagonal/>
    </border>
    <border>
      <left/>
      <right/>
      <top style="medium">
        <color rgb="FF1F4E78"/>
      </top>
      <bottom style="thin">
        <color rgb="FFB7B7B7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1" fillId="2" borderId="0" xfId="0" applyFont="1" applyFill="1"/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3" xfId="0" quotePrefix="1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165" fontId="5" fillId="4" borderId="6" xfId="0" applyNumberFormat="1" applyFont="1" applyFill="1" applyBorder="1" applyAlignment="1">
      <alignment horizontal="right"/>
    </xf>
    <xf numFmtId="0" fontId="4" fillId="4" borderId="5" xfId="0" quotePrefix="1" applyFont="1" applyFill="1" applyBorder="1" applyAlignment="1">
      <alignment horizontal="left"/>
    </xf>
    <xf numFmtId="1" fontId="5" fillId="4" borderId="6" xfId="0" applyNumberFormat="1" applyFont="1" applyFill="1" applyBorder="1" applyAlignment="1">
      <alignment horizontal="right"/>
    </xf>
    <xf numFmtId="1" fontId="5" fillId="4" borderId="7" xfId="0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5" fillId="4" borderId="10" xfId="0" applyFont="1" applyFill="1" applyBorder="1" applyAlignment="1">
      <alignment horizontal="right"/>
    </xf>
    <xf numFmtId="0" fontId="6" fillId="3" borderId="1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20" fontId="0" fillId="0" borderId="0" xfId="0" applyNumberFormat="1"/>
    <xf numFmtId="20" fontId="7" fillId="5" borderId="12" xfId="0" applyNumberFormat="1" applyFont="1" applyFill="1" applyBorder="1" applyAlignment="1">
      <alignment horizontal="center"/>
    </xf>
    <xf numFmtId="20" fontId="7" fillId="5" borderId="13" xfId="0" applyNumberFormat="1" applyFont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4" fillId="6" borderId="14" xfId="0" applyNumberFormat="1" applyFont="1" applyFill="1" applyBorder="1" applyAlignment="1">
      <alignment horizontal="right"/>
    </xf>
    <xf numFmtId="164" fontId="4" fillId="6" borderId="15" xfId="0" applyNumberFormat="1" applyFont="1" applyFill="1" applyBorder="1" applyAlignment="1">
      <alignment horizontal="right"/>
    </xf>
    <xf numFmtId="165" fontId="4" fillId="6" borderId="14" xfId="0" applyNumberFormat="1" applyFont="1" applyFill="1" applyBorder="1" applyAlignment="1">
      <alignment horizontal="right"/>
    </xf>
    <xf numFmtId="165" fontId="4" fillId="6" borderId="16" xfId="0" applyNumberFormat="1" applyFont="1" applyFill="1" applyBorder="1" applyAlignment="1">
      <alignment horizontal="right"/>
    </xf>
    <xf numFmtId="20" fontId="7" fillId="5" borderId="4" xfId="0" applyNumberFormat="1" applyFont="1" applyFill="1" applyBorder="1" applyAlignment="1">
      <alignment horizontal="center"/>
    </xf>
    <xf numFmtId="20" fontId="7" fillId="5" borderId="5" xfId="0" applyNumberFormat="1" applyFont="1" applyFill="1" applyBorder="1" applyAlignment="1">
      <alignment horizontal="center"/>
    </xf>
    <xf numFmtId="164" fontId="4" fillId="6" borderId="17" xfId="0" applyNumberFormat="1" applyFont="1" applyFill="1" applyBorder="1" applyAlignment="1">
      <alignment horizontal="right"/>
    </xf>
    <xf numFmtId="164" fontId="4" fillId="6" borderId="0" xfId="0" applyNumberFormat="1" applyFont="1" applyFill="1" applyAlignment="1">
      <alignment horizontal="right"/>
    </xf>
    <xf numFmtId="165" fontId="4" fillId="6" borderId="17" xfId="0" applyNumberFormat="1" applyFont="1" applyFill="1" applyBorder="1" applyAlignment="1">
      <alignment horizontal="right"/>
    </xf>
    <xf numFmtId="165" fontId="4" fillId="6" borderId="18" xfId="0" applyNumberFormat="1" applyFont="1" applyFill="1" applyBorder="1" applyAlignment="1">
      <alignment horizontal="right"/>
    </xf>
    <xf numFmtId="20" fontId="7" fillId="5" borderId="8" xfId="0" applyNumberFormat="1" applyFont="1" applyFill="1" applyBorder="1" applyAlignment="1">
      <alignment horizontal="center"/>
    </xf>
    <xf numFmtId="20" fontId="7" fillId="5" borderId="9" xfId="0" applyNumberFormat="1" applyFont="1" applyFill="1" applyBorder="1" applyAlignment="1">
      <alignment horizontal="center"/>
    </xf>
    <xf numFmtId="164" fontId="4" fillId="6" borderId="19" xfId="0" applyNumberFormat="1" applyFont="1" applyFill="1" applyBorder="1" applyAlignment="1">
      <alignment horizontal="right"/>
    </xf>
    <xf numFmtId="164" fontId="4" fillId="6" borderId="20" xfId="0" applyNumberFormat="1" applyFont="1" applyFill="1" applyBorder="1" applyAlignment="1">
      <alignment horizontal="right"/>
    </xf>
    <xf numFmtId="165" fontId="4" fillId="6" borderId="19" xfId="0" applyNumberFormat="1" applyFont="1" applyFill="1" applyBorder="1" applyAlignment="1">
      <alignment horizontal="right"/>
    </xf>
    <xf numFmtId="165" fontId="4" fillId="6" borderId="21" xfId="0" applyNumberFormat="1" applyFont="1" applyFill="1" applyBorder="1" applyAlignment="1">
      <alignment horizontal="right"/>
    </xf>
    <xf numFmtId="1" fontId="0" fillId="0" borderId="0" xfId="0" applyNumberFormat="1"/>
    <xf numFmtId="20" fontId="7" fillId="5" borderId="7" xfId="0" applyNumberFormat="1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1" fontId="7" fillId="5" borderId="0" xfId="0" applyNumberFormat="1" applyFont="1" applyFill="1" applyAlignment="1">
      <alignment horizontal="center"/>
    </xf>
    <xf numFmtId="1" fontId="4" fillId="6" borderId="17" xfId="0" applyNumberFormat="1" applyFont="1" applyFill="1" applyBorder="1" applyAlignment="1">
      <alignment horizontal="right"/>
    </xf>
    <xf numFmtId="1" fontId="4" fillId="6" borderId="0" xfId="0" applyNumberFormat="1" applyFont="1" applyFill="1" applyAlignment="1">
      <alignment horizontal="right"/>
    </xf>
    <xf numFmtId="166" fontId="4" fillId="6" borderId="22" xfId="0" applyNumberFormat="1" applyFont="1" applyFill="1" applyBorder="1" applyAlignment="1">
      <alignment horizontal="right"/>
    </xf>
    <xf numFmtId="166" fontId="4" fillId="6" borderId="23" xfId="0" applyNumberFormat="1" applyFont="1" applyFill="1" applyBorder="1" applyAlignment="1">
      <alignment horizontal="right"/>
    </xf>
    <xf numFmtId="20" fontId="7" fillId="5" borderId="24" xfId="0" applyNumberFormat="1" applyFon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/>
    </xf>
    <xf numFmtId="1" fontId="7" fillId="5" borderId="25" xfId="0" applyNumberFormat="1" applyFont="1" applyFill="1" applyBorder="1" applyAlignment="1">
      <alignment horizontal="center"/>
    </xf>
    <xf numFmtId="1" fontId="4" fillId="6" borderId="19" xfId="0" applyNumberFormat="1" applyFont="1" applyFill="1" applyBorder="1" applyAlignment="1">
      <alignment horizontal="right"/>
    </xf>
    <xf numFmtId="1" fontId="4" fillId="6" borderId="20" xfId="0" applyNumberFormat="1" applyFont="1" applyFill="1" applyBorder="1" applyAlignment="1">
      <alignment horizontal="right"/>
    </xf>
    <xf numFmtId="166" fontId="4" fillId="6" borderId="26" xfId="0" applyNumberFormat="1" applyFont="1" applyFill="1" applyBorder="1" applyAlignment="1">
      <alignment horizontal="right"/>
    </xf>
    <xf numFmtId="0" fontId="6" fillId="3" borderId="0" xfId="0" applyFont="1" applyFill="1" applyAlignment="1">
      <alignment horizontal="left"/>
    </xf>
    <xf numFmtId="0" fontId="5" fillId="7" borderId="27" xfId="0" applyFont="1" applyFill="1" applyBorder="1" applyAlignment="1">
      <alignment horizontal="center"/>
    </xf>
    <xf numFmtId="0" fontId="0" fillId="0" borderId="0" xfId="0" quotePrefix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356979-A527-D04D-968F-825F447680A7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33" sqref="D33"/>
    </sheetView>
  </sheetViews>
  <sheetFormatPr baseColWidth="10" defaultColWidth="8.83203125" defaultRowHeight="15" x14ac:dyDescent="0.2"/>
  <cols>
    <col min="1" max="1" width="10" customWidth="1"/>
    <col min="2" max="3" width="20" customWidth="1"/>
    <col min="4" max="4" width="12" customWidth="1"/>
    <col min="5" max="6" width="16" customWidth="1"/>
    <col min="7" max="7" width="1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3">
        <v>204</v>
      </c>
      <c r="E2" s="2" t="s">
        <v>9</v>
      </c>
      <c r="F2" s="2" t="s">
        <v>10</v>
      </c>
      <c r="G2" s="2">
        <v>29</v>
      </c>
    </row>
    <row r="3" spans="1:7" x14ac:dyDescent="0.2">
      <c r="A3" s="2">
        <v>2</v>
      </c>
      <c r="B3" s="2" t="s">
        <v>11</v>
      </c>
      <c r="C3" s="2" t="s">
        <v>12</v>
      </c>
      <c r="D3" s="3">
        <v>240</v>
      </c>
      <c r="E3" s="2" t="s">
        <v>13</v>
      </c>
      <c r="F3" s="2" t="s">
        <v>14</v>
      </c>
      <c r="G3" s="2">
        <v>11</v>
      </c>
    </row>
    <row r="4" spans="1:7" x14ac:dyDescent="0.2">
      <c r="A4" s="2">
        <v>3</v>
      </c>
      <c r="B4" s="2" t="s">
        <v>15</v>
      </c>
      <c r="C4" s="2" t="s">
        <v>16</v>
      </c>
      <c r="D4" s="3">
        <v>183</v>
      </c>
      <c r="E4" s="2" t="s">
        <v>17</v>
      </c>
      <c r="F4" s="2" t="s">
        <v>18</v>
      </c>
      <c r="G4" s="2">
        <v>17</v>
      </c>
    </row>
    <row r="5" spans="1:7" x14ac:dyDescent="0.2">
      <c r="A5" s="2">
        <v>4</v>
      </c>
      <c r="B5" s="2" t="s">
        <v>19</v>
      </c>
      <c r="C5" s="2" t="s">
        <v>20</v>
      </c>
      <c r="D5" s="3">
        <v>186</v>
      </c>
      <c r="E5" s="2" t="s">
        <v>21</v>
      </c>
      <c r="F5" s="2" t="s">
        <v>22</v>
      </c>
      <c r="G5" s="2">
        <v>24</v>
      </c>
    </row>
    <row r="6" spans="1:7" x14ac:dyDescent="0.2">
      <c r="A6" s="2">
        <v>5</v>
      </c>
      <c r="B6" s="2" t="s">
        <v>23</v>
      </c>
      <c r="C6" s="2" t="s">
        <v>24</v>
      </c>
      <c r="D6" s="3">
        <v>201</v>
      </c>
      <c r="E6" s="2" t="s">
        <v>25</v>
      </c>
      <c r="F6" s="2" t="s">
        <v>26</v>
      </c>
      <c r="G6" s="2">
        <v>30</v>
      </c>
    </row>
    <row r="7" spans="1:7" x14ac:dyDescent="0.2">
      <c r="A7" s="2">
        <v>6</v>
      </c>
      <c r="B7" s="2" t="s">
        <v>27</v>
      </c>
      <c r="C7" s="2" t="s">
        <v>28</v>
      </c>
      <c r="D7" s="3">
        <v>162</v>
      </c>
      <c r="E7" s="2" t="s">
        <v>29</v>
      </c>
      <c r="F7" s="2" t="s">
        <v>30</v>
      </c>
      <c r="G7" s="2">
        <v>21</v>
      </c>
    </row>
    <row r="8" spans="1:7" x14ac:dyDescent="0.2">
      <c r="A8" s="2">
        <v>7</v>
      </c>
      <c r="B8" s="2" t="s">
        <v>31</v>
      </c>
      <c r="C8" s="2" t="s">
        <v>32</v>
      </c>
      <c r="D8" s="3">
        <v>133</v>
      </c>
      <c r="E8" s="2" t="s">
        <v>33</v>
      </c>
      <c r="F8" s="2" t="s">
        <v>34</v>
      </c>
      <c r="G8" s="2">
        <v>19</v>
      </c>
    </row>
    <row r="9" spans="1:7" x14ac:dyDescent="0.2">
      <c r="A9" s="2">
        <v>8</v>
      </c>
      <c r="B9" s="2" t="s">
        <v>35</v>
      </c>
      <c r="C9" s="2" t="s">
        <v>36</v>
      </c>
      <c r="D9" s="3">
        <v>285</v>
      </c>
      <c r="E9" s="2" t="s">
        <v>26</v>
      </c>
      <c r="F9" s="2" t="s">
        <v>30</v>
      </c>
      <c r="G9" s="2">
        <v>26</v>
      </c>
    </row>
    <row r="10" spans="1:7" x14ac:dyDescent="0.2">
      <c r="A10" s="2">
        <v>9</v>
      </c>
      <c r="B10" s="2" t="s">
        <v>37</v>
      </c>
      <c r="C10" s="2" t="s">
        <v>38</v>
      </c>
      <c r="D10" s="3">
        <v>24</v>
      </c>
      <c r="E10" s="2" t="s">
        <v>39</v>
      </c>
      <c r="F10" s="2" t="s">
        <v>40</v>
      </c>
      <c r="G10" s="2">
        <v>28</v>
      </c>
    </row>
    <row r="11" spans="1:7" x14ac:dyDescent="0.2">
      <c r="A11" s="2">
        <v>10</v>
      </c>
      <c r="B11" s="2" t="s">
        <v>19</v>
      </c>
      <c r="C11" s="2" t="s">
        <v>41</v>
      </c>
      <c r="D11" s="3">
        <v>89</v>
      </c>
      <c r="E11" s="2" t="s">
        <v>42</v>
      </c>
      <c r="F11" s="2" t="s">
        <v>17</v>
      </c>
      <c r="G11" s="2">
        <v>11</v>
      </c>
    </row>
    <row r="12" spans="1:7" x14ac:dyDescent="0.2">
      <c r="A12" s="2">
        <v>11</v>
      </c>
      <c r="B12" s="2" t="s">
        <v>7</v>
      </c>
      <c r="C12" s="2" t="s">
        <v>43</v>
      </c>
      <c r="D12" s="3">
        <v>108</v>
      </c>
      <c r="E12" s="2" t="s">
        <v>39</v>
      </c>
      <c r="F12" s="2" t="s">
        <v>44</v>
      </c>
      <c r="G12" s="2">
        <v>10</v>
      </c>
    </row>
    <row r="13" spans="1:7" x14ac:dyDescent="0.2">
      <c r="A13" s="2">
        <v>12</v>
      </c>
      <c r="B13" s="2" t="s">
        <v>45</v>
      </c>
      <c r="C13" s="2" t="s">
        <v>46</v>
      </c>
      <c r="D13" s="3">
        <v>150</v>
      </c>
      <c r="E13" s="2" t="s">
        <v>21</v>
      </c>
      <c r="F13" s="2" t="s">
        <v>47</v>
      </c>
      <c r="G13" s="2">
        <v>22</v>
      </c>
    </row>
    <row r="14" spans="1:7" x14ac:dyDescent="0.2">
      <c r="A14" s="2">
        <v>13</v>
      </c>
      <c r="B14" s="2" t="s">
        <v>45</v>
      </c>
      <c r="C14" s="2" t="s">
        <v>48</v>
      </c>
      <c r="D14" s="3">
        <v>38</v>
      </c>
      <c r="E14" s="2" t="s">
        <v>49</v>
      </c>
      <c r="F14" s="2" t="s">
        <v>50</v>
      </c>
      <c r="G14" s="2">
        <v>20</v>
      </c>
    </row>
    <row r="15" spans="1:7" x14ac:dyDescent="0.2">
      <c r="A15" s="2">
        <v>14</v>
      </c>
      <c r="B15" s="2" t="s">
        <v>51</v>
      </c>
      <c r="C15" s="2" t="s">
        <v>52</v>
      </c>
      <c r="D15" s="3">
        <v>249</v>
      </c>
      <c r="E15" s="2" t="s">
        <v>53</v>
      </c>
      <c r="F15" s="2" t="s">
        <v>10</v>
      </c>
      <c r="G15" s="2">
        <v>25</v>
      </c>
    </row>
    <row r="16" spans="1:7" x14ac:dyDescent="0.2">
      <c r="A16" s="2">
        <v>15</v>
      </c>
      <c r="B16" s="2" t="s">
        <v>54</v>
      </c>
      <c r="C16" s="2" t="s">
        <v>55</v>
      </c>
      <c r="D16" s="3">
        <v>72</v>
      </c>
      <c r="E16" s="2" t="s">
        <v>56</v>
      </c>
      <c r="F16" s="2" t="s">
        <v>57</v>
      </c>
      <c r="G16" s="2">
        <v>26</v>
      </c>
    </row>
    <row r="17" spans="1:7" x14ac:dyDescent="0.2">
      <c r="A17" s="2">
        <v>16</v>
      </c>
      <c r="B17" s="2" t="s">
        <v>58</v>
      </c>
      <c r="C17" s="2" t="s">
        <v>59</v>
      </c>
      <c r="D17" s="3">
        <v>152</v>
      </c>
      <c r="E17" s="2" t="s">
        <v>60</v>
      </c>
      <c r="F17" s="2" t="s">
        <v>22</v>
      </c>
      <c r="G17" s="2">
        <v>11</v>
      </c>
    </row>
    <row r="18" spans="1:7" x14ac:dyDescent="0.2">
      <c r="A18" s="2">
        <v>17</v>
      </c>
      <c r="B18" s="2" t="s">
        <v>61</v>
      </c>
      <c r="C18" s="2" t="s">
        <v>62</v>
      </c>
      <c r="D18" s="3">
        <v>102</v>
      </c>
      <c r="E18" s="2" t="s">
        <v>63</v>
      </c>
      <c r="F18" s="2" t="s">
        <v>64</v>
      </c>
      <c r="G18" s="2">
        <v>17</v>
      </c>
    </row>
    <row r="19" spans="1:7" x14ac:dyDescent="0.2">
      <c r="A19" s="2">
        <v>18</v>
      </c>
      <c r="B19" s="2" t="s">
        <v>19</v>
      </c>
      <c r="C19" s="2" t="s">
        <v>65</v>
      </c>
      <c r="D19" s="3">
        <v>148</v>
      </c>
      <c r="E19" s="2" t="s">
        <v>66</v>
      </c>
      <c r="F19" s="2" t="s">
        <v>29</v>
      </c>
      <c r="G19" s="2">
        <v>23</v>
      </c>
    </row>
    <row r="20" spans="1:7" x14ac:dyDescent="0.2">
      <c r="A20" s="2">
        <v>19</v>
      </c>
      <c r="B20" s="2" t="s">
        <v>67</v>
      </c>
      <c r="C20" s="2" t="s">
        <v>68</v>
      </c>
      <c r="D20" s="3">
        <v>97</v>
      </c>
      <c r="E20" s="2" t="s">
        <v>56</v>
      </c>
      <c r="F20" s="2" t="s">
        <v>69</v>
      </c>
      <c r="G20" s="2">
        <v>26</v>
      </c>
    </row>
    <row r="21" spans="1:7" x14ac:dyDescent="0.2">
      <c r="A21" s="2">
        <v>20</v>
      </c>
      <c r="B21" s="2" t="s">
        <v>70</v>
      </c>
      <c r="C21" s="2" t="s">
        <v>71</v>
      </c>
      <c r="D21" s="3">
        <v>71</v>
      </c>
      <c r="E21" s="2" t="s">
        <v>72</v>
      </c>
      <c r="F21" s="2" t="s">
        <v>21</v>
      </c>
      <c r="G21" s="2">
        <v>10</v>
      </c>
    </row>
    <row r="22" spans="1:7" x14ac:dyDescent="0.2">
      <c r="A22" s="2">
        <v>21</v>
      </c>
      <c r="B22" s="2" t="s">
        <v>73</v>
      </c>
      <c r="C22" s="2" t="s">
        <v>74</v>
      </c>
      <c r="D22" s="3">
        <v>178</v>
      </c>
      <c r="E22" s="2" t="s">
        <v>26</v>
      </c>
      <c r="F22" s="2" t="s">
        <v>75</v>
      </c>
      <c r="G22" s="2">
        <v>23</v>
      </c>
    </row>
    <row r="23" spans="1:7" x14ac:dyDescent="0.2">
      <c r="A23" s="2">
        <v>22</v>
      </c>
      <c r="B23" s="2" t="s">
        <v>76</v>
      </c>
      <c r="C23" s="2" t="s">
        <v>77</v>
      </c>
      <c r="D23" s="3">
        <v>46</v>
      </c>
      <c r="E23" s="2" t="s">
        <v>78</v>
      </c>
      <c r="F23" s="2" t="s">
        <v>79</v>
      </c>
      <c r="G23" s="2">
        <v>10</v>
      </c>
    </row>
    <row r="24" spans="1:7" x14ac:dyDescent="0.2">
      <c r="A24" s="2">
        <v>23</v>
      </c>
      <c r="B24" s="2" t="s">
        <v>73</v>
      </c>
      <c r="C24" s="2" t="s">
        <v>80</v>
      </c>
      <c r="D24" s="3">
        <v>207</v>
      </c>
      <c r="E24" s="2" t="s">
        <v>50</v>
      </c>
      <c r="F24" s="2" t="s">
        <v>30</v>
      </c>
      <c r="G24" s="2">
        <v>13</v>
      </c>
    </row>
    <row r="25" spans="1:7" x14ac:dyDescent="0.2">
      <c r="A25" s="2">
        <v>24</v>
      </c>
      <c r="B25" s="2" t="s">
        <v>81</v>
      </c>
      <c r="C25" s="2" t="s">
        <v>82</v>
      </c>
      <c r="D25" s="3">
        <v>28</v>
      </c>
      <c r="E25" s="2" t="s">
        <v>47</v>
      </c>
      <c r="F25" s="2" t="s">
        <v>30</v>
      </c>
      <c r="G25" s="2">
        <v>16</v>
      </c>
    </row>
    <row r="26" spans="1:7" x14ac:dyDescent="0.2">
      <c r="A26" s="2">
        <v>25</v>
      </c>
      <c r="B26" s="2" t="s">
        <v>83</v>
      </c>
      <c r="C26" s="2" t="s">
        <v>84</v>
      </c>
      <c r="D26" s="3">
        <v>32</v>
      </c>
      <c r="E26" s="2" t="s">
        <v>40</v>
      </c>
      <c r="F26" s="2" t="s">
        <v>85</v>
      </c>
      <c r="G26" s="2">
        <v>25</v>
      </c>
    </row>
    <row r="27" spans="1:7" x14ac:dyDescent="0.2">
      <c r="A27" s="2">
        <v>26</v>
      </c>
      <c r="B27" s="2" t="s">
        <v>86</v>
      </c>
      <c r="C27" s="2" t="s">
        <v>87</v>
      </c>
      <c r="D27" s="3">
        <v>211</v>
      </c>
      <c r="E27" s="2" t="s">
        <v>17</v>
      </c>
      <c r="F27" s="2" t="s">
        <v>88</v>
      </c>
      <c r="G27" s="2">
        <v>13</v>
      </c>
    </row>
    <row r="28" spans="1:7" x14ac:dyDescent="0.2">
      <c r="A28" s="2">
        <v>27</v>
      </c>
      <c r="B28" s="2" t="s">
        <v>89</v>
      </c>
      <c r="C28" s="2" t="s">
        <v>90</v>
      </c>
      <c r="D28" s="3">
        <v>61</v>
      </c>
      <c r="E28" s="2" t="s">
        <v>25</v>
      </c>
      <c r="F28" s="2" t="s">
        <v>47</v>
      </c>
      <c r="G28" s="2">
        <v>29</v>
      </c>
    </row>
    <row r="29" spans="1:7" x14ac:dyDescent="0.2">
      <c r="A29" s="2">
        <v>28</v>
      </c>
      <c r="B29" s="2" t="s">
        <v>91</v>
      </c>
      <c r="C29" s="2" t="s">
        <v>92</v>
      </c>
      <c r="D29" s="3">
        <v>168</v>
      </c>
      <c r="E29" s="2" t="s">
        <v>25</v>
      </c>
      <c r="F29" s="2" t="s">
        <v>93</v>
      </c>
      <c r="G29" s="2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83203125" defaultRowHeight="15" x14ac:dyDescent="0.2"/>
  <cols>
    <col min="1" max="1" width="12" customWidth="1"/>
    <col min="2" max="2" width="16" customWidth="1"/>
    <col min="3" max="3" width="14" customWidth="1"/>
    <col min="4" max="4" width="13" customWidth="1"/>
    <col min="5" max="5" width="17" customWidth="1"/>
    <col min="6" max="6" width="14" customWidth="1"/>
    <col min="7" max="7" width="15" customWidth="1"/>
  </cols>
  <sheetData>
    <row r="1" spans="1:7" ht="30" customHeight="1" x14ac:dyDescent="0.2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2">
      <c r="A2" s="2">
        <v>1</v>
      </c>
      <c r="B2" s="2" t="s">
        <v>101</v>
      </c>
      <c r="C2" s="3">
        <v>600</v>
      </c>
      <c r="D2" s="4">
        <v>0.5</v>
      </c>
      <c r="E2" s="4">
        <v>85</v>
      </c>
      <c r="F2" s="2" t="s">
        <v>102</v>
      </c>
      <c r="G2" s="2" t="s">
        <v>103</v>
      </c>
    </row>
    <row r="3" spans="1:7" x14ac:dyDescent="0.2">
      <c r="A3" s="2">
        <v>2</v>
      </c>
      <c r="B3" s="2" t="s">
        <v>101</v>
      </c>
      <c r="C3" s="3">
        <v>600</v>
      </c>
      <c r="D3" s="4">
        <v>0.5</v>
      </c>
      <c r="E3" s="4">
        <v>85</v>
      </c>
      <c r="F3" s="2" t="s">
        <v>102</v>
      </c>
      <c r="G3" s="2" t="s">
        <v>103</v>
      </c>
    </row>
    <row r="4" spans="1:7" x14ac:dyDescent="0.2">
      <c r="A4" s="2">
        <v>3</v>
      </c>
      <c r="B4" s="2" t="s">
        <v>104</v>
      </c>
      <c r="C4" s="3">
        <v>1400</v>
      </c>
      <c r="D4" s="4">
        <v>0.8</v>
      </c>
      <c r="E4" s="4">
        <v>130</v>
      </c>
      <c r="F4" s="2" t="s">
        <v>102</v>
      </c>
      <c r="G4" s="2" t="s">
        <v>103</v>
      </c>
    </row>
    <row r="5" spans="1:7" x14ac:dyDescent="0.2">
      <c r="A5" s="2">
        <v>4</v>
      </c>
      <c r="B5" s="2" t="s">
        <v>104</v>
      </c>
      <c r="C5" s="3">
        <v>1400</v>
      </c>
      <c r="D5" s="4">
        <v>0.8</v>
      </c>
      <c r="E5" s="4">
        <v>130</v>
      </c>
      <c r="F5" s="2" t="s">
        <v>102</v>
      </c>
      <c r="G5" s="2" t="s">
        <v>103</v>
      </c>
    </row>
    <row r="6" spans="1:7" x14ac:dyDescent="0.2">
      <c r="A6" s="2">
        <v>5</v>
      </c>
      <c r="B6" s="2" t="s">
        <v>105</v>
      </c>
      <c r="C6" s="3">
        <v>2800</v>
      </c>
      <c r="D6" s="4">
        <v>1.2</v>
      </c>
      <c r="E6" s="4">
        <v>200</v>
      </c>
      <c r="F6" s="2" t="s">
        <v>102</v>
      </c>
      <c r="G6" s="2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8.83203125" defaultRowHeight="15" x14ac:dyDescent="0.2"/>
  <cols>
    <col min="1" max="1" width="12" customWidth="1"/>
    <col min="2" max="2" width="30" customWidth="1"/>
    <col min="3" max="4" width="12" customWidth="1"/>
  </cols>
  <sheetData>
    <row r="1" spans="1:4" x14ac:dyDescent="0.2">
      <c r="A1" s="1" t="s">
        <v>106</v>
      </c>
      <c r="B1" s="1" t="s">
        <v>107</v>
      </c>
      <c r="C1" s="1" t="s">
        <v>108</v>
      </c>
      <c r="D1" s="1" t="s">
        <v>109</v>
      </c>
    </row>
    <row r="2" spans="1:4" x14ac:dyDescent="0.2">
      <c r="A2" s="2" t="s">
        <v>110</v>
      </c>
      <c r="B2" s="2" t="s">
        <v>111</v>
      </c>
      <c r="C2" s="2" t="s">
        <v>102</v>
      </c>
      <c r="D2" s="2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"/>
  <sheetViews>
    <sheetView topLeftCell="T1" workbookViewId="0">
      <selection activeCell="Y2" sqref="Y2:AD30"/>
    </sheetView>
  </sheetViews>
  <sheetFormatPr baseColWidth="10" defaultColWidth="8.83203125" defaultRowHeight="15" x14ac:dyDescent="0.2"/>
  <cols>
    <col min="1" max="30" width="10" customWidth="1"/>
  </cols>
  <sheetData>
    <row r="1" spans="1:30" x14ac:dyDescent="0.2">
      <c r="A1" s="1"/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</row>
    <row r="2" spans="1:30" x14ac:dyDescent="0.2">
      <c r="A2" s="5" t="s">
        <v>112</v>
      </c>
      <c r="B2" s="6">
        <v>0</v>
      </c>
      <c r="C2" s="6">
        <v>24.68</v>
      </c>
      <c r="D2" s="6">
        <v>2.8</v>
      </c>
      <c r="E2" s="6">
        <v>19.3</v>
      </c>
      <c r="F2" s="6">
        <v>8.4600000000000009</v>
      </c>
      <c r="G2" s="6">
        <v>16.04</v>
      </c>
      <c r="H2" s="6">
        <v>4.67</v>
      </c>
      <c r="I2" s="6">
        <v>10.63</v>
      </c>
      <c r="J2" s="6">
        <v>25.87</v>
      </c>
      <c r="K2" s="6">
        <v>14.44</v>
      </c>
      <c r="L2" s="6">
        <v>7.45</v>
      </c>
      <c r="M2" s="6">
        <v>1.35</v>
      </c>
      <c r="N2" s="6">
        <v>8.7200000000000006</v>
      </c>
      <c r="O2" s="6">
        <v>23.26</v>
      </c>
      <c r="P2" s="6">
        <v>14.86</v>
      </c>
      <c r="Q2" s="6">
        <v>1.25</v>
      </c>
      <c r="R2" s="6">
        <v>4.12</v>
      </c>
      <c r="S2" s="6">
        <v>25.97</v>
      </c>
      <c r="T2" s="6">
        <v>5.26</v>
      </c>
      <c r="U2" s="6">
        <v>20.84</v>
      </c>
      <c r="V2" s="6">
        <v>23.63</v>
      </c>
      <c r="W2" s="6">
        <v>20.67</v>
      </c>
      <c r="X2" s="6">
        <v>25.53</v>
      </c>
      <c r="Y2" s="6">
        <v>4.74</v>
      </c>
      <c r="Z2" s="6">
        <v>18.78</v>
      </c>
      <c r="AA2" s="6">
        <v>14.09</v>
      </c>
      <c r="AB2" s="6">
        <v>24.09</v>
      </c>
      <c r="AC2" s="6">
        <v>21.73</v>
      </c>
      <c r="AD2" s="6">
        <v>23.04</v>
      </c>
    </row>
    <row r="3" spans="1:30" x14ac:dyDescent="0.2">
      <c r="A3" s="5" t="s">
        <v>113</v>
      </c>
      <c r="B3" s="6">
        <v>24.68</v>
      </c>
      <c r="C3" s="6">
        <v>0</v>
      </c>
      <c r="D3" s="6">
        <v>22.47</v>
      </c>
      <c r="E3" s="6">
        <v>17</v>
      </c>
      <c r="F3" s="6">
        <v>27.84</v>
      </c>
      <c r="G3" s="6">
        <v>36.49</v>
      </c>
      <c r="H3" s="6">
        <v>28.17</v>
      </c>
      <c r="I3" s="6">
        <v>35.21</v>
      </c>
      <c r="J3" s="6">
        <v>33.79</v>
      </c>
      <c r="K3" s="6">
        <v>10.26</v>
      </c>
      <c r="L3" s="6">
        <v>32.11</v>
      </c>
      <c r="M3" s="6">
        <v>23.5</v>
      </c>
      <c r="N3" s="6">
        <v>33.39</v>
      </c>
      <c r="O3" s="6">
        <v>46.57</v>
      </c>
      <c r="P3" s="6">
        <v>38.65</v>
      </c>
      <c r="Q3" s="6">
        <v>24.94</v>
      </c>
      <c r="R3" s="6">
        <v>27.64</v>
      </c>
      <c r="S3" s="6">
        <v>49.91</v>
      </c>
      <c r="T3" s="6">
        <v>26.23</v>
      </c>
      <c r="U3" s="6">
        <v>9.6300000000000008</v>
      </c>
      <c r="V3" s="6">
        <v>30.99</v>
      </c>
      <c r="W3" s="6">
        <v>26.06</v>
      </c>
      <c r="X3" s="6">
        <v>47.62</v>
      </c>
      <c r="Y3" s="6">
        <v>19.940000000000001</v>
      </c>
      <c r="Z3" s="6">
        <v>26.2</v>
      </c>
      <c r="AA3" s="6">
        <v>38.770000000000003</v>
      </c>
      <c r="AB3" s="6">
        <v>48.49</v>
      </c>
      <c r="AC3" s="6">
        <v>45.95</v>
      </c>
      <c r="AD3" s="6">
        <v>45.27</v>
      </c>
    </row>
    <row r="4" spans="1:30" x14ac:dyDescent="0.2">
      <c r="A4" s="5" t="s">
        <v>114</v>
      </c>
      <c r="B4" s="6">
        <v>2.8</v>
      </c>
      <c r="C4" s="6">
        <v>22.47</v>
      </c>
      <c r="D4" s="6">
        <v>0</v>
      </c>
      <c r="E4" s="6">
        <v>18.989999999999998</v>
      </c>
      <c r="F4" s="6">
        <v>10.74</v>
      </c>
      <c r="G4" s="6">
        <v>18.72</v>
      </c>
      <c r="H4" s="6">
        <v>7.45</v>
      </c>
      <c r="I4" s="6">
        <v>12.75</v>
      </c>
      <c r="J4" s="6">
        <v>27.38</v>
      </c>
      <c r="K4" s="6">
        <v>12.38</v>
      </c>
      <c r="L4" s="6">
        <v>9.76</v>
      </c>
      <c r="M4" s="6">
        <v>1.48</v>
      </c>
      <c r="N4" s="6">
        <v>11.18</v>
      </c>
      <c r="O4" s="6">
        <v>24.64</v>
      </c>
      <c r="P4" s="6">
        <v>17.62</v>
      </c>
      <c r="Q4" s="6">
        <v>2.5299999999999998</v>
      </c>
      <c r="R4" s="6">
        <v>5.24</v>
      </c>
      <c r="S4" s="6">
        <v>28.66</v>
      </c>
      <c r="T4" s="6">
        <v>7.57</v>
      </c>
      <c r="U4" s="6">
        <v>19.53</v>
      </c>
      <c r="V4" s="6">
        <v>24.99</v>
      </c>
      <c r="W4" s="6">
        <v>21.59</v>
      </c>
      <c r="X4" s="6">
        <v>26.48</v>
      </c>
      <c r="Y4" s="6">
        <v>2.88</v>
      </c>
      <c r="Z4" s="6">
        <v>19.86</v>
      </c>
      <c r="AA4" s="6">
        <v>16.489999999999998</v>
      </c>
      <c r="AB4" s="6">
        <v>26.68</v>
      </c>
      <c r="AC4" s="6">
        <v>24.38</v>
      </c>
      <c r="AD4" s="6">
        <v>24.01</v>
      </c>
    </row>
    <row r="5" spans="1:30" x14ac:dyDescent="0.2">
      <c r="A5" s="5" t="s">
        <v>115</v>
      </c>
      <c r="B5" s="6">
        <v>19.3</v>
      </c>
      <c r="C5" s="6">
        <v>17</v>
      </c>
      <c r="D5" s="6">
        <v>18.989999999999998</v>
      </c>
      <c r="E5" s="6">
        <v>0</v>
      </c>
      <c r="F5" s="6">
        <v>16.71</v>
      </c>
      <c r="G5" s="6">
        <v>23.46</v>
      </c>
      <c r="H5" s="6">
        <v>19.98</v>
      </c>
      <c r="I5" s="6">
        <v>28.72</v>
      </c>
      <c r="J5" s="6">
        <v>16.8</v>
      </c>
      <c r="K5" s="6">
        <v>12.66</v>
      </c>
      <c r="L5" s="6">
        <v>25.51</v>
      </c>
      <c r="M5" s="6">
        <v>18.93</v>
      </c>
      <c r="N5" s="6">
        <v>26.08</v>
      </c>
      <c r="O5" s="6">
        <v>42.16</v>
      </c>
      <c r="P5" s="6">
        <v>28.35</v>
      </c>
      <c r="Q5" s="6">
        <v>20.329999999999998</v>
      </c>
      <c r="R5" s="6">
        <v>23.41</v>
      </c>
      <c r="S5" s="6">
        <v>38.78</v>
      </c>
      <c r="T5" s="6">
        <v>17.11</v>
      </c>
      <c r="U5" s="6">
        <v>7.44</v>
      </c>
      <c r="V5" s="6">
        <v>14.02</v>
      </c>
      <c r="W5" s="6">
        <v>9.14</v>
      </c>
      <c r="X5" s="6">
        <v>44.76</v>
      </c>
      <c r="Y5" s="6">
        <v>16.329999999999998</v>
      </c>
      <c r="Z5" s="6">
        <v>9.66</v>
      </c>
      <c r="AA5" s="6">
        <v>30.89</v>
      </c>
      <c r="AB5" s="6">
        <v>38.46</v>
      </c>
      <c r="AC5" s="6">
        <v>35.65</v>
      </c>
      <c r="AD5" s="6">
        <v>42.27</v>
      </c>
    </row>
    <row r="6" spans="1:30" x14ac:dyDescent="0.2">
      <c r="A6" s="5" t="s">
        <v>116</v>
      </c>
      <c r="B6" s="6">
        <v>8.4600000000000009</v>
      </c>
      <c r="C6" s="6">
        <v>27.84</v>
      </c>
      <c r="D6" s="6">
        <v>10.74</v>
      </c>
      <c r="E6" s="6">
        <v>16.71</v>
      </c>
      <c r="F6" s="6">
        <v>0</v>
      </c>
      <c r="G6" s="6">
        <v>8.8800000000000008</v>
      </c>
      <c r="H6" s="6">
        <v>5.13</v>
      </c>
      <c r="I6" s="6">
        <v>13.13</v>
      </c>
      <c r="J6" s="6">
        <v>18.100000000000001</v>
      </c>
      <c r="K6" s="6">
        <v>18.04</v>
      </c>
      <c r="L6" s="6">
        <v>10.36</v>
      </c>
      <c r="M6" s="6">
        <v>9.41</v>
      </c>
      <c r="N6" s="6">
        <v>10.32</v>
      </c>
      <c r="O6" s="6">
        <v>26.66</v>
      </c>
      <c r="P6" s="6">
        <v>11.71</v>
      </c>
      <c r="Q6" s="6">
        <v>9.6199999999999992</v>
      </c>
      <c r="R6" s="6">
        <v>11.3</v>
      </c>
      <c r="S6" s="6">
        <v>22.57</v>
      </c>
      <c r="T6" s="6">
        <v>3.21</v>
      </c>
      <c r="U6" s="6">
        <v>21.18</v>
      </c>
      <c r="V6" s="6">
        <v>16.21</v>
      </c>
      <c r="W6" s="6">
        <v>14.4</v>
      </c>
      <c r="X6" s="6">
        <v>29.96</v>
      </c>
      <c r="Y6" s="6">
        <v>10.72</v>
      </c>
      <c r="Z6" s="6">
        <v>12.25</v>
      </c>
      <c r="AA6" s="6">
        <v>14.45</v>
      </c>
      <c r="AB6" s="6">
        <v>21.86</v>
      </c>
      <c r="AC6" s="6">
        <v>19.09</v>
      </c>
      <c r="AD6" s="6">
        <v>27.56</v>
      </c>
    </row>
    <row r="7" spans="1:30" x14ac:dyDescent="0.2">
      <c r="A7" s="5" t="s">
        <v>117</v>
      </c>
      <c r="B7" s="6">
        <v>16.04</v>
      </c>
      <c r="C7" s="6">
        <v>36.49</v>
      </c>
      <c r="D7" s="6">
        <v>18.72</v>
      </c>
      <c r="E7" s="6">
        <v>23.46</v>
      </c>
      <c r="F7" s="6">
        <v>8.8800000000000008</v>
      </c>
      <c r="G7" s="6">
        <v>0</v>
      </c>
      <c r="H7" s="6">
        <v>11.45</v>
      </c>
      <c r="I7" s="6">
        <v>14.7</v>
      </c>
      <c r="J7" s="6">
        <v>17.649999999999999</v>
      </c>
      <c r="K7" s="6">
        <v>26.88</v>
      </c>
      <c r="L7" s="6">
        <v>13.64</v>
      </c>
      <c r="M7" s="6">
        <v>17.260000000000002</v>
      </c>
      <c r="N7" s="6">
        <v>12.51</v>
      </c>
      <c r="O7" s="6">
        <v>26.21</v>
      </c>
      <c r="P7" s="6">
        <v>7.79</v>
      </c>
      <c r="Q7" s="6">
        <v>16.920000000000002</v>
      </c>
      <c r="R7" s="6">
        <v>17.309999999999999</v>
      </c>
      <c r="S7" s="6">
        <v>15.65</v>
      </c>
      <c r="T7" s="6">
        <v>11.47</v>
      </c>
      <c r="U7" s="6">
        <v>29.12</v>
      </c>
      <c r="V7" s="6">
        <v>17.079999999999998</v>
      </c>
      <c r="W7" s="6">
        <v>17.850000000000001</v>
      </c>
      <c r="X7" s="6">
        <v>30.35</v>
      </c>
      <c r="Y7" s="6">
        <v>19.32</v>
      </c>
      <c r="Z7" s="6">
        <v>15.81</v>
      </c>
      <c r="AA7" s="6">
        <v>13.34</v>
      </c>
      <c r="AB7" s="6">
        <v>16.170000000000002</v>
      </c>
      <c r="AC7" s="6">
        <v>13.39</v>
      </c>
      <c r="AD7" s="6">
        <v>28.26</v>
      </c>
    </row>
    <row r="8" spans="1:30" x14ac:dyDescent="0.2">
      <c r="A8" s="5" t="s">
        <v>118</v>
      </c>
      <c r="B8" s="6">
        <v>4.67</v>
      </c>
      <c r="C8" s="6">
        <v>28.17</v>
      </c>
      <c r="D8" s="6">
        <v>7.45</v>
      </c>
      <c r="E8" s="6">
        <v>19.98</v>
      </c>
      <c r="F8" s="6">
        <v>5.13</v>
      </c>
      <c r="G8" s="6">
        <v>11.45</v>
      </c>
      <c r="H8" s="6">
        <v>0</v>
      </c>
      <c r="I8" s="6">
        <v>8.76</v>
      </c>
      <c r="J8" s="6">
        <v>23.23</v>
      </c>
      <c r="K8" s="6">
        <v>17.93</v>
      </c>
      <c r="L8" s="6">
        <v>5.64</v>
      </c>
      <c r="M8" s="6">
        <v>5.97</v>
      </c>
      <c r="N8" s="6">
        <v>6.1</v>
      </c>
      <c r="O8" s="6">
        <v>22.31</v>
      </c>
      <c r="P8" s="6">
        <v>10.59</v>
      </c>
      <c r="Q8" s="6">
        <v>5.47</v>
      </c>
      <c r="R8" s="6">
        <v>6.34</v>
      </c>
      <c r="S8" s="6">
        <v>21.85</v>
      </c>
      <c r="T8" s="6">
        <v>2.92</v>
      </c>
      <c r="U8" s="6">
        <v>23.03</v>
      </c>
      <c r="V8" s="6">
        <v>21.32</v>
      </c>
      <c r="W8" s="6">
        <v>19.2</v>
      </c>
      <c r="X8" s="6">
        <v>25.3</v>
      </c>
      <c r="Y8" s="6">
        <v>8.75</v>
      </c>
      <c r="Z8" s="6">
        <v>17.11</v>
      </c>
      <c r="AA8" s="6">
        <v>11.16</v>
      </c>
      <c r="AB8" s="6">
        <v>20.329999999999998</v>
      </c>
      <c r="AC8" s="6">
        <v>17.79</v>
      </c>
      <c r="AD8" s="6">
        <v>22.85</v>
      </c>
    </row>
    <row r="9" spans="1:30" x14ac:dyDescent="0.2">
      <c r="A9" s="5" t="s">
        <v>119</v>
      </c>
      <c r="B9" s="6">
        <v>10.63</v>
      </c>
      <c r="C9" s="6">
        <v>35.21</v>
      </c>
      <c r="D9" s="6">
        <v>12.75</v>
      </c>
      <c r="E9" s="6">
        <v>28.72</v>
      </c>
      <c r="F9" s="6">
        <v>13.13</v>
      </c>
      <c r="G9" s="6">
        <v>14.7</v>
      </c>
      <c r="H9" s="6">
        <v>8.76</v>
      </c>
      <c r="I9" s="6">
        <v>0</v>
      </c>
      <c r="J9" s="6">
        <v>30.46</v>
      </c>
      <c r="K9" s="6">
        <v>25.03</v>
      </c>
      <c r="L9" s="6">
        <v>3.27</v>
      </c>
      <c r="M9" s="6">
        <v>11.72</v>
      </c>
      <c r="N9" s="6">
        <v>2.81</v>
      </c>
      <c r="O9" s="6">
        <v>13.59</v>
      </c>
      <c r="P9" s="6">
        <v>8.5299999999999994</v>
      </c>
      <c r="Q9" s="6">
        <v>10.27</v>
      </c>
      <c r="R9" s="6">
        <v>7.81</v>
      </c>
      <c r="S9" s="6">
        <v>17.41</v>
      </c>
      <c r="T9" s="6">
        <v>11.68</v>
      </c>
      <c r="U9" s="6">
        <v>31.28</v>
      </c>
      <c r="V9" s="6">
        <v>28.96</v>
      </c>
      <c r="W9" s="6">
        <v>27.52</v>
      </c>
      <c r="X9" s="6">
        <v>16.86</v>
      </c>
      <c r="Y9" s="6">
        <v>15.3</v>
      </c>
      <c r="Z9" s="6">
        <v>25.37</v>
      </c>
      <c r="AA9" s="6">
        <v>4.2</v>
      </c>
      <c r="AB9" s="6">
        <v>14.72</v>
      </c>
      <c r="AC9" s="6">
        <v>12.94</v>
      </c>
      <c r="AD9" s="6">
        <v>14.49</v>
      </c>
    </row>
    <row r="10" spans="1:30" x14ac:dyDescent="0.2">
      <c r="A10" s="5" t="s">
        <v>120</v>
      </c>
      <c r="B10" s="6">
        <v>25.87</v>
      </c>
      <c r="C10" s="6">
        <v>33.79</v>
      </c>
      <c r="D10" s="6">
        <v>27.38</v>
      </c>
      <c r="E10" s="6">
        <v>16.8</v>
      </c>
      <c r="F10" s="6">
        <v>18.100000000000001</v>
      </c>
      <c r="G10" s="6">
        <v>17.649999999999999</v>
      </c>
      <c r="H10" s="6">
        <v>23.23</v>
      </c>
      <c r="I10" s="6">
        <v>30.46</v>
      </c>
      <c r="J10" s="6">
        <v>0</v>
      </c>
      <c r="K10" s="6">
        <v>27.7</v>
      </c>
      <c r="L10" s="6">
        <v>28.16</v>
      </c>
      <c r="M10" s="6">
        <v>26.42</v>
      </c>
      <c r="N10" s="6">
        <v>27.73</v>
      </c>
      <c r="O10" s="6">
        <v>43.32</v>
      </c>
      <c r="P10" s="6">
        <v>25.31</v>
      </c>
      <c r="Q10" s="6">
        <v>27.12</v>
      </c>
      <c r="R10" s="6">
        <v>29.28</v>
      </c>
      <c r="S10" s="6">
        <v>32.15</v>
      </c>
      <c r="T10" s="6">
        <v>20.92</v>
      </c>
      <c r="U10" s="6">
        <v>24.24</v>
      </c>
      <c r="V10" s="6">
        <v>2.85</v>
      </c>
      <c r="W10" s="6">
        <v>7.77</v>
      </c>
      <c r="X10" s="6">
        <v>47.15</v>
      </c>
      <c r="Y10" s="6">
        <v>25.97</v>
      </c>
      <c r="Z10" s="6">
        <v>8.2799999999999994</v>
      </c>
      <c r="AA10" s="6">
        <v>30.37</v>
      </c>
      <c r="AB10" s="6">
        <v>33.44</v>
      </c>
      <c r="AC10" s="6">
        <v>30.78</v>
      </c>
      <c r="AD10" s="6">
        <v>44.87</v>
      </c>
    </row>
    <row r="11" spans="1:30" x14ac:dyDescent="0.2">
      <c r="A11" s="5" t="s">
        <v>121</v>
      </c>
      <c r="B11" s="6">
        <v>14.44</v>
      </c>
      <c r="C11" s="6">
        <v>10.26</v>
      </c>
      <c r="D11" s="6">
        <v>12.38</v>
      </c>
      <c r="E11" s="6">
        <v>12.66</v>
      </c>
      <c r="F11" s="6">
        <v>18.04</v>
      </c>
      <c r="G11" s="6">
        <v>26.88</v>
      </c>
      <c r="H11" s="6">
        <v>17.93</v>
      </c>
      <c r="I11" s="6">
        <v>25.03</v>
      </c>
      <c r="J11" s="6">
        <v>27.7</v>
      </c>
      <c r="K11" s="6">
        <v>0</v>
      </c>
      <c r="L11" s="6">
        <v>21.89</v>
      </c>
      <c r="M11" s="6">
        <v>13.31</v>
      </c>
      <c r="N11" s="6">
        <v>23.14</v>
      </c>
      <c r="O11" s="6">
        <v>36.86</v>
      </c>
      <c r="P11" s="6">
        <v>28.46</v>
      </c>
      <c r="Q11" s="6">
        <v>14.78</v>
      </c>
      <c r="R11" s="6">
        <v>17.61</v>
      </c>
      <c r="S11" s="6">
        <v>39.74</v>
      </c>
      <c r="T11" s="6">
        <v>16.12</v>
      </c>
      <c r="U11" s="6">
        <v>8.8000000000000007</v>
      </c>
      <c r="V11" s="6">
        <v>24.86</v>
      </c>
      <c r="W11" s="6">
        <v>20.09</v>
      </c>
      <c r="X11" s="6">
        <v>38.32</v>
      </c>
      <c r="Y11" s="6">
        <v>9.73</v>
      </c>
      <c r="Z11" s="6">
        <v>19.46</v>
      </c>
      <c r="AA11" s="6">
        <v>28.52</v>
      </c>
      <c r="AB11" s="6">
        <v>38.25</v>
      </c>
      <c r="AC11" s="6">
        <v>35.72</v>
      </c>
      <c r="AD11" s="6">
        <v>35.89</v>
      </c>
    </row>
    <row r="12" spans="1:30" x14ac:dyDescent="0.2">
      <c r="A12" s="5" t="s">
        <v>122</v>
      </c>
      <c r="B12" s="6">
        <v>7.45</v>
      </c>
      <c r="C12" s="6">
        <v>32.11</v>
      </c>
      <c r="D12" s="6">
        <v>9.76</v>
      </c>
      <c r="E12" s="6">
        <v>25.51</v>
      </c>
      <c r="F12" s="6">
        <v>10.36</v>
      </c>
      <c r="G12" s="6">
        <v>13.64</v>
      </c>
      <c r="H12" s="6">
        <v>5.64</v>
      </c>
      <c r="I12" s="6">
        <v>3.27</v>
      </c>
      <c r="J12" s="6">
        <v>28.16</v>
      </c>
      <c r="K12" s="6">
        <v>21.89</v>
      </c>
      <c r="L12" s="6">
        <v>0</v>
      </c>
      <c r="M12" s="6">
        <v>8.61</v>
      </c>
      <c r="N12" s="6">
        <v>1.63</v>
      </c>
      <c r="O12" s="6">
        <v>16.690000000000001</v>
      </c>
      <c r="P12" s="6">
        <v>9.11</v>
      </c>
      <c r="Q12" s="6">
        <v>7.23</v>
      </c>
      <c r="R12" s="6">
        <v>5.26</v>
      </c>
      <c r="S12" s="6">
        <v>19.37</v>
      </c>
      <c r="T12" s="6">
        <v>8.56</v>
      </c>
      <c r="U12" s="6">
        <v>28.01</v>
      </c>
      <c r="V12" s="6">
        <v>26.48</v>
      </c>
      <c r="W12" s="6">
        <v>24.71</v>
      </c>
      <c r="X12" s="6">
        <v>19.690000000000001</v>
      </c>
      <c r="Y12" s="6">
        <v>12.17</v>
      </c>
      <c r="Z12" s="6">
        <v>22.58</v>
      </c>
      <c r="AA12" s="6">
        <v>6.73</v>
      </c>
      <c r="AB12" s="6">
        <v>17.07</v>
      </c>
      <c r="AC12" s="6">
        <v>14.96</v>
      </c>
      <c r="AD12" s="6">
        <v>17.25</v>
      </c>
    </row>
    <row r="13" spans="1:30" x14ac:dyDescent="0.2">
      <c r="A13" s="5" t="s">
        <v>123</v>
      </c>
      <c r="B13" s="6">
        <v>1.35</v>
      </c>
      <c r="C13" s="6">
        <v>23.5</v>
      </c>
      <c r="D13" s="6">
        <v>1.48</v>
      </c>
      <c r="E13" s="6">
        <v>18.93</v>
      </c>
      <c r="F13" s="6">
        <v>9.41</v>
      </c>
      <c r="G13" s="6">
        <v>17.260000000000002</v>
      </c>
      <c r="H13" s="6">
        <v>5.97</v>
      </c>
      <c r="I13" s="6">
        <v>11.72</v>
      </c>
      <c r="J13" s="6">
        <v>26.42</v>
      </c>
      <c r="K13" s="6">
        <v>13.31</v>
      </c>
      <c r="L13" s="6">
        <v>8.61</v>
      </c>
      <c r="M13" s="6">
        <v>0</v>
      </c>
      <c r="N13" s="6">
        <v>9.9499999999999993</v>
      </c>
      <c r="O13" s="6">
        <v>24.04</v>
      </c>
      <c r="P13" s="6">
        <v>16.2</v>
      </c>
      <c r="Q13" s="6">
        <v>1.53</v>
      </c>
      <c r="R13" s="6">
        <v>4.63</v>
      </c>
      <c r="S13" s="6">
        <v>27.3</v>
      </c>
      <c r="T13" s="6">
        <v>6.21</v>
      </c>
      <c r="U13" s="6">
        <v>20.03</v>
      </c>
      <c r="V13" s="6">
        <v>24.09</v>
      </c>
      <c r="W13" s="6">
        <v>20.9</v>
      </c>
      <c r="X13" s="6">
        <v>26.11</v>
      </c>
      <c r="Y13" s="6">
        <v>3.58</v>
      </c>
      <c r="Z13" s="6">
        <v>19.09</v>
      </c>
      <c r="AA13" s="6">
        <v>15.31</v>
      </c>
      <c r="AB13" s="6">
        <v>25.39</v>
      </c>
      <c r="AC13" s="6">
        <v>23.04</v>
      </c>
      <c r="AD13" s="6">
        <v>23.63</v>
      </c>
    </row>
    <row r="14" spans="1:30" x14ac:dyDescent="0.2">
      <c r="A14" s="5" t="s">
        <v>124</v>
      </c>
      <c r="B14" s="6">
        <v>8.7200000000000006</v>
      </c>
      <c r="C14" s="6">
        <v>33.39</v>
      </c>
      <c r="D14" s="6">
        <v>11.18</v>
      </c>
      <c r="E14" s="6">
        <v>26.08</v>
      </c>
      <c r="F14" s="6">
        <v>10.32</v>
      </c>
      <c r="G14" s="6">
        <v>12.51</v>
      </c>
      <c r="H14" s="6">
        <v>6.1</v>
      </c>
      <c r="I14" s="6">
        <v>2.81</v>
      </c>
      <c r="J14" s="6">
        <v>27.73</v>
      </c>
      <c r="K14" s="6">
        <v>23.14</v>
      </c>
      <c r="L14" s="6">
        <v>1.63</v>
      </c>
      <c r="M14" s="6">
        <v>9.9499999999999993</v>
      </c>
      <c r="N14" s="6">
        <v>0</v>
      </c>
      <c r="O14" s="6">
        <v>16.37</v>
      </c>
      <c r="P14" s="6">
        <v>7.51</v>
      </c>
      <c r="Q14" s="6">
        <v>8.65</v>
      </c>
      <c r="R14" s="6">
        <v>6.87</v>
      </c>
      <c r="S14" s="6">
        <v>17.77</v>
      </c>
      <c r="T14" s="6">
        <v>8.99</v>
      </c>
      <c r="U14" s="6">
        <v>28.95</v>
      </c>
      <c r="V14" s="6">
        <v>26.18</v>
      </c>
      <c r="W14" s="6">
        <v>24.71</v>
      </c>
      <c r="X14" s="6">
        <v>19.670000000000002</v>
      </c>
      <c r="Y14" s="6">
        <v>13.46</v>
      </c>
      <c r="Z14" s="6">
        <v>22.55</v>
      </c>
      <c r="AA14" s="6">
        <v>5.38</v>
      </c>
      <c r="AB14" s="6">
        <v>15.54</v>
      </c>
      <c r="AC14" s="6">
        <v>13.37</v>
      </c>
      <c r="AD14" s="6">
        <v>17.29</v>
      </c>
    </row>
    <row r="15" spans="1:30" x14ac:dyDescent="0.2">
      <c r="A15" s="5" t="s">
        <v>125</v>
      </c>
      <c r="B15" s="6">
        <v>23.26</v>
      </c>
      <c r="C15" s="6">
        <v>46.57</v>
      </c>
      <c r="D15" s="6">
        <v>24.64</v>
      </c>
      <c r="E15" s="6">
        <v>42.16</v>
      </c>
      <c r="F15" s="6">
        <v>26.66</v>
      </c>
      <c r="G15" s="6">
        <v>26.21</v>
      </c>
      <c r="H15" s="6">
        <v>22.31</v>
      </c>
      <c r="I15" s="6">
        <v>13.59</v>
      </c>
      <c r="J15" s="6">
        <v>43.32</v>
      </c>
      <c r="K15" s="6">
        <v>36.86</v>
      </c>
      <c r="L15" s="6">
        <v>16.690000000000001</v>
      </c>
      <c r="M15" s="6">
        <v>24.04</v>
      </c>
      <c r="N15" s="6">
        <v>16.37</v>
      </c>
      <c r="O15" s="6">
        <v>0</v>
      </c>
      <c r="P15" s="6">
        <v>18.48</v>
      </c>
      <c r="Q15" s="6">
        <v>22.51</v>
      </c>
      <c r="R15" s="6">
        <v>19.440000000000001</v>
      </c>
      <c r="S15" s="6">
        <v>19.760000000000002</v>
      </c>
      <c r="T15" s="6">
        <v>25.23</v>
      </c>
      <c r="U15" s="6">
        <v>44.07</v>
      </c>
      <c r="V15" s="6">
        <v>42.1</v>
      </c>
      <c r="W15" s="6">
        <v>41.02</v>
      </c>
      <c r="X15" s="6">
        <v>4.6100000000000003</v>
      </c>
      <c r="Y15" s="6">
        <v>27.48</v>
      </c>
      <c r="Z15" s="6">
        <v>38.840000000000003</v>
      </c>
      <c r="AA15" s="6">
        <v>12.97</v>
      </c>
      <c r="AB15" s="6">
        <v>16.079999999999998</v>
      </c>
      <c r="AC15" s="6">
        <v>16.75</v>
      </c>
      <c r="AD15" s="6">
        <v>3.8</v>
      </c>
    </row>
    <row r="16" spans="1:30" x14ac:dyDescent="0.2">
      <c r="A16" s="5" t="s">
        <v>126</v>
      </c>
      <c r="B16" s="6">
        <v>14.86</v>
      </c>
      <c r="C16" s="6">
        <v>38.65</v>
      </c>
      <c r="D16" s="6">
        <v>17.62</v>
      </c>
      <c r="E16" s="6">
        <v>28.35</v>
      </c>
      <c r="F16" s="6">
        <v>11.71</v>
      </c>
      <c r="G16" s="6">
        <v>7.79</v>
      </c>
      <c r="H16" s="6">
        <v>10.59</v>
      </c>
      <c r="I16" s="6">
        <v>8.5299999999999994</v>
      </c>
      <c r="J16" s="6">
        <v>25.31</v>
      </c>
      <c r="K16" s="6">
        <v>28.46</v>
      </c>
      <c r="L16" s="6">
        <v>9.11</v>
      </c>
      <c r="M16" s="6">
        <v>16.2</v>
      </c>
      <c r="N16" s="6">
        <v>7.51</v>
      </c>
      <c r="O16" s="6">
        <v>18.48</v>
      </c>
      <c r="P16" s="6">
        <v>0</v>
      </c>
      <c r="Q16" s="6">
        <v>15.22</v>
      </c>
      <c r="R16" s="6">
        <v>14.16</v>
      </c>
      <c r="S16" s="6">
        <v>11.27</v>
      </c>
      <c r="T16" s="6">
        <v>12.47</v>
      </c>
      <c r="U16" s="6">
        <v>32.76</v>
      </c>
      <c r="V16" s="6">
        <v>24.48</v>
      </c>
      <c r="W16" s="6">
        <v>24.47</v>
      </c>
      <c r="X16" s="6">
        <v>22.72</v>
      </c>
      <c r="Y16" s="6">
        <v>19.309999999999999</v>
      </c>
      <c r="Z16" s="6">
        <v>22.31</v>
      </c>
      <c r="AA16" s="6">
        <v>5.87</v>
      </c>
      <c r="AB16" s="6">
        <v>10.16</v>
      </c>
      <c r="AC16" s="6">
        <v>7.42</v>
      </c>
      <c r="AD16" s="6">
        <v>20.72</v>
      </c>
    </row>
    <row r="17" spans="1:30" x14ac:dyDescent="0.2">
      <c r="A17" s="5" t="s">
        <v>127</v>
      </c>
      <c r="B17" s="6">
        <v>1.25</v>
      </c>
      <c r="C17" s="6">
        <v>24.94</v>
      </c>
      <c r="D17" s="6">
        <v>2.5299999999999998</v>
      </c>
      <c r="E17" s="6">
        <v>20.329999999999998</v>
      </c>
      <c r="F17" s="6">
        <v>9.6199999999999992</v>
      </c>
      <c r="G17" s="6">
        <v>16.920000000000002</v>
      </c>
      <c r="H17" s="6">
        <v>5.47</v>
      </c>
      <c r="I17" s="6">
        <v>10.27</v>
      </c>
      <c r="J17" s="6">
        <v>27.12</v>
      </c>
      <c r="K17" s="6">
        <v>14.78</v>
      </c>
      <c r="L17" s="6">
        <v>7.23</v>
      </c>
      <c r="M17" s="6">
        <v>1.53</v>
      </c>
      <c r="N17" s="6">
        <v>8.65</v>
      </c>
      <c r="O17" s="6">
        <v>22.51</v>
      </c>
      <c r="P17" s="6">
        <v>15.22</v>
      </c>
      <c r="Q17" s="6">
        <v>0</v>
      </c>
      <c r="R17" s="6">
        <v>3.12</v>
      </c>
      <c r="S17" s="6">
        <v>26.19</v>
      </c>
      <c r="T17" s="6">
        <v>6.44</v>
      </c>
      <c r="U17" s="6">
        <v>21.56</v>
      </c>
      <c r="V17" s="6">
        <v>24.89</v>
      </c>
      <c r="W17" s="6">
        <v>21.91</v>
      </c>
      <c r="X17" s="6">
        <v>24.61</v>
      </c>
      <c r="Y17" s="6">
        <v>5.08</v>
      </c>
      <c r="Z17" s="6">
        <v>20.03</v>
      </c>
      <c r="AA17" s="6">
        <v>13.96</v>
      </c>
      <c r="AB17" s="6">
        <v>24.16</v>
      </c>
      <c r="AC17" s="6">
        <v>21.88</v>
      </c>
      <c r="AD17" s="6">
        <v>22.13</v>
      </c>
    </row>
    <row r="18" spans="1:30" x14ac:dyDescent="0.2">
      <c r="A18" s="5" t="s">
        <v>128</v>
      </c>
      <c r="B18" s="6">
        <v>4.12</v>
      </c>
      <c r="C18" s="6">
        <v>27.64</v>
      </c>
      <c r="D18" s="6">
        <v>5.24</v>
      </c>
      <c r="E18" s="6">
        <v>23.41</v>
      </c>
      <c r="F18" s="6">
        <v>11.3</v>
      </c>
      <c r="G18" s="6">
        <v>17.309999999999999</v>
      </c>
      <c r="H18" s="6">
        <v>6.34</v>
      </c>
      <c r="I18" s="6">
        <v>7.81</v>
      </c>
      <c r="J18" s="6">
        <v>29.28</v>
      </c>
      <c r="K18" s="6">
        <v>17.61</v>
      </c>
      <c r="L18" s="6">
        <v>5.26</v>
      </c>
      <c r="M18" s="6">
        <v>4.63</v>
      </c>
      <c r="N18" s="6">
        <v>6.87</v>
      </c>
      <c r="O18" s="6">
        <v>19.440000000000001</v>
      </c>
      <c r="P18" s="6">
        <v>14.16</v>
      </c>
      <c r="Q18" s="6">
        <v>3.12</v>
      </c>
      <c r="R18" s="6">
        <v>0</v>
      </c>
      <c r="S18" s="6">
        <v>24.63</v>
      </c>
      <c r="T18" s="6">
        <v>8.36</v>
      </c>
      <c r="U18" s="6">
        <v>24.64</v>
      </c>
      <c r="V18" s="6">
        <v>27.19</v>
      </c>
      <c r="W18" s="6">
        <v>24.53</v>
      </c>
      <c r="X18" s="6">
        <v>21.49</v>
      </c>
      <c r="Y18" s="6">
        <v>8.0500000000000007</v>
      </c>
      <c r="Z18" s="6">
        <v>22.56</v>
      </c>
      <c r="AA18" s="6">
        <v>11.81</v>
      </c>
      <c r="AB18" s="6">
        <v>22.28</v>
      </c>
      <c r="AC18" s="6">
        <v>20.21</v>
      </c>
      <c r="AD18" s="6">
        <v>19</v>
      </c>
    </row>
    <row r="19" spans="1:30" x14ac:dyDescent="0.2">
      <c r="A19" s="5" t="s">
        <v>129</v>
      </c>
      <c r="B19" s="6">
        <v>25.97</v>
      </c>
      <c r="C19" s="6">
        <v>49.91</v>
      </c>
      <c r="D19" s="6">
        <v>28.66</v>
      </c>
      <c r="E19" s="6">
        <v>38.78</v>
      </c>
      <c r="F19" s="6">
        <v>22.57</v>
      </c>
      <c r="G19" s="6">
        <v>15.65</v>
      </c>
      <c r="H19" s="6">
        <v>21.85</v>
      </c>
      <c r="I19" s="6">
        <v>17.41</v>
      </c>
      <c r="J19" s="6">
        <v>32.15</v>
      </c>
      <c r="K19" s="6">
        <v>39.74</v>
      </c>
      <c r="L19" s="6">
        <v>19.37</v>
      </c>
      <c r="M19" s="6">
        <v>27.3</v>
      </c>
      <c r="N19" s="6">
        <v>17.77</v>
      </c>
      <c r="O19" s="6">
        <v>19.760000000000002</v>
      </c>
      <c r="P19" s="6">
        <v>11.27</v>
      </c>
      <c r="Q19" s="6">
        <v>26.19</v>
      </c>
      <c r="R19" s="6">
        <v>24.63</v>
      </c>
      <c r="S19" s="6">
        <v>0</v>
      </c>
      <c r="T19" s="6">
        <v>23.7</v>
      </c>
      <c r="U19" s="6">
        <v>43.75</v>
      </c>
      <c r="V19" s="6">
        <v>32.18</v>
      </c>
      <c r="W19" s="6">
        <v>33.47</v>
      </c>
      <c r="X19" s="6">
        <v>24.33</v>
      </c>
      <c r="Y19" s="6">
        <v>30.52</v>
      </c>
      <c r="Z19" s="6">
        <v>31.46</v>
      </c>
      <c r="AA19" s="6">
        <v>13.24</v>
      </c>
      <c r="AB19" s="6">
        <v>3.69</v>
      </c>
      <c r="AC19" s="6">
        <v>4.46</v>
      </c>
      <c r="AD19" s="6">
        <v>23.28</v>
      </c>
    </row>
    <row r="20" spans="1:30" x14ac:dyDescent="0.2">
      <c r="A20" s="5" t="s">
        <v>130</v>
      </c>
      <c r="B20" s="6">
        <v>5.26</v>
      </c>
      <c r="C20" s="6">
        <v>26.23</v>
      </c>
      <c r="D20" s="6">
        <v>7.57</v>
      </c>
      <c r="E20" s="6">
        <v>17.11</v>
      </c>
      <c r="F20" s="6">
        <v>3.21</v>
      </c>
      <c r="G20" s="6">
        <v>11.47</v>
      </c>
      <c r="H20" s="6">
        <v>2.92</v>
      </c>
      <c r="I20" s="6">
        <v>11.68</v>
      </c>
      <c r="J20" s="6">
        <v>20.92</v>
      </c>
      <c r="K20" s="6">
        <v>16.12</v>
      </c>
      <c r="L20" s="6">
        <v>8.56</v>
      </c>
      <c r="M20" s="6">
        <v>6.21</v>
      </c>
      <c r="N20" s="6">
        <v>8.99</v>
      </c>
      <c r="O20" s="6">
        <v>25.23</v>
      </c>
      <c r="P20" s="6">
        <v>12.47</v>
      </c>
      <c r="Q20" s="6">
        <v>6.44</v>
      </c>
      <c r="R20" s="6">
        <v>8.36</v>
      </c>
      <c r="S20" s="6">
        <v>23.7</v>
      </c>
      <c r="T20" s="6">
        <v>0</v>
      </c>
      <c r="U20" s="6">
        <v>20.49</v>
      </c>
      <c r="V20" s="6">
        <v>18.84</v>
      </c>
      <c r="W20" s="6">
        <v>16.440000000000001</v>
      </c>
      <c r="X20" s="6">
        <v>28.2</v>
      </c>
      <c r="Y20" s="6">
        <v>7.85</v>
      </c>
      <c r="Z20" s="6">
        <v>14.39</v>
      </c>
      <c r="AA20" s="6">
        <v>13.87</v>
      </c>
      <c r="AB20" s="6">
        <v>22.51</v>
      </c>
      <c r="AC20" s="6">
        <v>19.86</v>
      </c>
      <c r="AD20" s="6">
        <v>25.74</v>
      </c>
    </row>
    <row r="21" spans="1:30" x14ac:dyDescent="0.2">
      <c r="A21" s="5" t="s">
        <v>131</v>
      </c>
      <c r="B21" s="6">
        <v>20.84</v>
      </c>
      <c r="C21" s="6">
        <v>9.6300000000000008</v>
      </c>
      <c r="D21" s="6">
        <v>19.53</v>
      </c>
      <c r="E21" s="6">
        <v>7.44</v>
      </c>
      <c r="F21" s="6">
        <v>21.18</v>
      </c>
      <c r="G21" s="6">
        <v>29.12</v>
      </c>
      <c r="H21" s="6">
        <v>23.03</v>
      </c>
      <c r="I21" s="6">
        <v>31.28</v>
      </c>
      <c r="J21" s="6">
        <v>24.24</v>
      </c>
      <c r="K21" s="6">
        <v>8.8000000000000007</v>
      </c>
      <c r="L21" s="6">
        <v>28.01</v>
      </c>
      <c r="M21" s="6">
        <v>20.03</v>
      </c>
      <c r="N21" s="6">
        <v>28.95</v>
      </c>
      <c r="O21" s="6">
        <v>44.07</v>
      </c>
      <c r="P21" s="6">
        <v>32.76</v>
      </c>
      <c r="Q21" s="6">
        <v>21.56</v>
      </c>
      <c r="R21" s="6">
        <v>24.64</v>
      </c>
      <c r="S21" s="6">
        <v>43.75</v>
      </c>
      <c r="T21" s="6">
        <v>20.49</v>
      </c>
      <c r="U21" s="6">
        <v>0</v>
      </c>
      <c r="V21" s="6">
        <v>21.46</v>
      </c>
      <c r="W21" s="6">
        <v>16.57</v>
      </c>
      <c r="X21" s="6">
        <v>46.01</v>
      </c>
      <c r="Y21" s="6">
        <v>16.649999999999999</v>
      </c>
      <c r="Z21" s="6">
        <v>16.93</v>
      </c>
      <c r="AA21" s="6">
        <v>34.18</v>
      </c>
      <c r="AB21" s="6">
        <v>42.91</v>
      </c>
      <c r="AC21" s="6">
        <v>40.18</v>
      </c>
      <c r="AD21" s="6">
        <v>43.54</v>
      </c>
    </row>
    <row r="22" spans="1:30" x14ac:dyDescent="0.2">
      <c r="A22" s="5" t="s">
        <v>132</v>
      </c>
      <c r="B22" s="6">
        <v>23.63</v>
      </c>
      <c r="C22" s="6">
        <v>30.99</v>
      </c>
      <c r="D22" s="6">
        <v>24.99</v>
      </c>
      <c r="E22" s="6">
        <v>14.02</v>
      </c>
      <c r="F22" s="6">
        <v>16.21</v>
      </c>
      <c r="G22" s="6">
        <v>17.079999999999998</v>
      </c>
      <c r="H22" s="6">
        <v>21.32</v>
      </c>
      <c r="I22" s="6">
        <v>28.96</v>
      </c>
      <c r="J22" s="6">
        <v>2.85</v>
      </c>
      <c r="K22" s="6">
        <v>24.86</v>
      </c>
      <c r="L22" s="6">
        <v>26.48</v>
      </c>
      <c r="M22" s="6">
        <v>24.09</v>
      </c>
      <c r="N22" s="6">
        <v>26.18</v>
      </c>
      <c r="O22" s="6">
        <v>42.1</v>
      </c>
      <c r="P22" s="6">
        <v>24.48</v>
      </c>
      <c r="Q22" s="6">
        <v>24.89</v>
      </c>
      <c r="R22" s="6">
        <v>27.19</v>
      </c>
      <c r="S22" s="6">
        <v>32.18</v>
      </c>
      <c r="T22" s="6">
        <v>18.84</v>
      </c>
      <c r="U22" s="6">
        <v>21.46</v>
      </c>
      <c r="V22" s="6">
        <v>0</v>
      </c>
      <c r="W22" s="6">
        <v>4.9400000000000004</v>
      </c>
      <c r="X22" s="6">
        <v>45.77</v>
      </c>
      <c r="Y22" s="6">
        <v>23.44</v>
      </c>
      <c r="Z22" s="6">
        <v>5.5</v>
      </c>
      <c r="AA22" s="6">
        <v>29.22</v>
      </c>
      <c r="AB22" s="6">
        <v>33.17</v>
      </c>
      <c r="AC22" s="6">
        <v>30.43</v>
      </c>
      <c r="AD22" s="6">
        <v>43.44</v>
      </c>
    </row>
    <row r="23" spans="1:30" x14ac:dyDescent="0.2">
      <c r="A23" s="5" t="s">
        <v>133</v>
      </c>
      <c r="B23" s="6">
        <v>20.67</v>
      </c>
      <c r="C23" s="6">
        <v>26.06</v>
      </c>
      <c r="D23" s="6">
        <v>21.59</v>
      </c>
      <c r="E23" s="6">
        <v>9.14</v>
      </c>
      <c r="F23" s="6">
        <v>14.4</v>
      </c>
      <c r="G23" s="6">
        <v>17.850000000000001</v>
      </c>
      <c r="H23" s="6">
        <v>19.2</v>
      </c>
      <c r="I23" s="6">
        <v>27.52</v>
      </c>
      <c r="J23" s="6">
        <v>7.77</v>
      </c>
      <c r="K23" s="6">
        <v>20.09</v>
      </c>
      <c r="L23" s="6">
        <v>24.71</v>
      </c>
      <c r="M23" s="6">
        <v>20.9</v>
      </c>
      <c r="N23" s="6">
        <v>24.71</v>
      </c>
      <c r="O23" s="6">
        <v>41.02</v>
      </c>
      <c r="P23" s="6">
        <v>24.47</v>
      </c>
      <c r="Q23" s="6">
        <v>21.91</v>
      </c>
      <c r="R23" s="6">
        <v>24.53</v>
      </c>
      <c r="S23" s="6">
        <v>33.47</v>
      </c>
      <c r="T23" s="6">
        <v>16.440000000000001</v>
      </c>
      <c r="U23" s="6">
        <v>16.57</v>
      </c>
      <c r="V23" s="6">
        <v>4.9400000000000004</v>
      </c>
      <c r="W23" s="6">
        <v>0</v>
      </c>
      <c r="X23" s="6">
        <v>44.36</v>
      </c>
      <c r="Y23" s="6">
        <v>19.690000000000001</v>
      </c>
      <c r="Z23" s="6">
        <v>2.19</v>
      </c>
      <c r="AA23" s="6">
        <v>28.49</v>
      </c>
      <c r="AB23" s="6">
        <v>33.93</v>
      </c>
      <c r="AC23" s="6">
        <v>31.11</v>
      </c>
      <c r="AD23" s="6">
        <v>41.95</v>
      </c>
    </row>
    <row r="24" spans="1:30" x14ac:dyDescent="0.2">
      <c r="A24" s="5" t="s">
        <v>134</v>
      </c>
      <c r="B24" s="6">
        <v>25.53</v>
      </c>
      <c r="C24" s="6">
        <v>47.62</v>
      </c>
      <c r="D24" s="6">
        <v>26.48</v>
      </c>
      <c r="E24" s="6">
        <v>44.76</v>
      </c>
      <c r="F24" s="6">
        <v>29.96</v>
      </c>
      <c r="G24" s="6">
        <v>30.35</v>
      </c>
      <c r="H24" s="6">
        <v>25.3</v>
      </c>
      <c r="I24" s="6">
        <v>16.86</v>
      </c>
      <c r="J24" s="6">
        <v>47.15</v>
      </c>
      <c r="K24" s="6">
        <v>38.32</v>
      </c>
      <c r="L24" s="6">
        <v>19.690000000000001</v>
      </c>
      <c r="M24" s="6">
        <v>26.11</v>
      </c>
      <c r="N24" s="6">
        <v>19.670000000000002</v>
      </c>
      <c r="O24" s="6">
        <v>4.6100000000000003</v>
      </c>
      <c r="P24" s="6">
        <v>22.72</v>
      </c>
      <c r="Q24" s="6">
        <v>24.61</v>
      </c>
      <c r="R24" s="6">
        <v>21.49</v>
      </c>
      <c r="S24" s="6">
        <v>24.33</v>
      </c>
      <c r="T24" s="6">
        <v>28.2</v>
      </c>
      <c r="U24" s="6">
        <v>46.01</v>
      </c>
      <c r="V24" s="6">
        <v>45.77</v>
      </c>
      <c r="W24" s="6">
        <v>44.36</v>
      </c>
      <c r="X24" s="6">
        <v>0</v>
      </c>
      <c r="Y24" s="6">
        <v>29.36</v>
      </c>
      <c r="Z24" s="6">
        <v>42.21</v>
      </c>
      <c r="AA24" s="6">
        <v>17.010000000000002</v>
      </c>
      <c r="AB24" s="6">
        <v>20.66</v>
      </c>
      <c r="AC24" s="6">
        <v>21.36</v>
      </c>
      <c r="AD24" s="6">
        <v>2.4900000000000002</v>
      </c>
    </row>
    <row r="25" spans="1:30" x14ac:dyDescent="0.2">
      <c r="A25" s="5" t="s">
        <v>135</v>
      </c>
      <c r="B25" s="6">
        <v>4.74</v>
      </c>
      <c r="C25" s="6">
        <v>19.940000000000001</v>
      </c>
      <c r="D25" s="6">
        <v>2.88</v>
      </c>
      <c r="E25" s="6">
        <v>16.329999999999998</v>
      </c>
      <c r="F25" s="6">
        <v>10.72</v>
      </c>
      <c r="G25" s="6">
        <v>19.32</v>
      </c>
      <c r="H25" s="6">
        <v>8.75</v>
      </c>
      <c r="I25" s="6">
        <v>15.3</v>
      </c>
      <c r="J25" s="6">
        <v>25.97</v>
      </c>
      <c r="K25" s="6">
        <v>9.73</v>
      </c>
      <c r="L25" s="6">
        <v>12.17</v>
      </c>
      <c r="M25" s="6">
        <v>3.58</v>
      </c>
      <c r="N25" s="6">
        <v>13.46</v>
      </c>
      <c r="O25" s="6">
        <v>27.48</v>
      </c>
      <c r="P25" s="6">
        <v>19.309999999999999</v>
      </c>
      <c r="Q25" s="6">
        <v>5.08</v>
      </c>
      <c r="R25" s="6">
        <v>8.0500000000000007</v>
      </c>
      <c r="S25" s="6">
        <v>30.52</v>
      </c>
      <c r="T25" s="6">
        <v>7.85</v>
      </c>
      <c r="U25" s="6">
        <v>16.649999999999999</v>
      </c>
      <c r="V25" s="6">
        <v>23.44</v>
      </c>
      <c r="W25" s="6">
        <v>19.690000000000001</v>
      </c>
      <c r="X25" s="6">
        <v>29.36</v>
      </c>
      <c r="Y25" s="6">
        <v>0</v>
      </c>
      <c r="Z25" s="6">
        <v>18.12</v>
      </c>
      <c r="AA25" s="6">
        <v>18.829999999999998</v>
      </c>
      <c r="AB25" s="6">
        <v>28.77</v>
      </c>
      <c r="AC25" s="6">
        <v>26.35</v>
      </c>
      <c r="AD25" s="6">
        <v>26.89</v>
      </c>
    </row>
    <row r="26" spans="1:30" x14ac:dyDescent="0.2">
      <c r="A26" s="5" t="s">
        <v>136</v>
      </c>
      <c r="B26" s="6">
        <v>18.78</v>
      </c>
      <c r="C26" s="6">
        <v>26.2</v>
      </c>
      <c r="D26" s="6">
        <v>19.86</v>
      </c>
      <c r="E26" s="6">
        <v>9.66</v>
      </c>
      <c r="F26" s="6">
        <v>12.25</v>
      </c>
      <c r="G26" s="6">
        <v>15.81</v>
      </c>
      <c r="H26" s="6">
        <v>17.11</v>
      </c>
      <c r="I26" s="6">
        <v>25.37</v>
      </c>
      <c r="J26" s="6">
        <v>8.2799999999999994</v>
      </c>
      <c r="K26" s="6">
        <v>19.46</v>
      </c>
      <c r="L26" s="6">
        <v>22.58</v>
      </c>
      <c r="M26" s="6">
        <v>19.09</v>
      </c>
      <c r="N26" s="6">
        <v>22.55</v>
      </c>
      <c r="O26" s="6">
        <v>38.840000000000003</v>
      </c>
      <c r="P26" s="6">
        <v>22.31</v>
      </c>
      <c r="Q26" s="6">
        <v>20.03</v>
      </c>
      <c r="R26" s="6">
        <v>22.56</v>
      </c>
      <c r="S26" s="6">
        <v>31.46</v>
      </c>
      <c r="T26" s="6">
        <v>14.39</v>
      </c>
      <c r="U26" s="6">
        <v>16.93</v>
      </c>
      <c r="V26" s="6">
        <v>5.5</v>
      </c>
      <c r="W26" s="6">
        <v>2.19</v>
      </c>
      <c r="X26" s="6">
        <v>42.21</v>
      </c>
      <c r="Y26" s="6">
        <v>18.12</v>
      </c>
      <c r="Z26" s="6">
        <v>0</v>
      </c>
      <c r="AA26" s="6">
        <v>26.3</v>
      </c>
      <c r="AB26" s="6">
        <v>31.83</v>
      </c>
      <c r="AC26" s="6">
        <v>29.01</v>
      </c>
      <c r="AD26" s="6">
        <v>39.81</v>
      </c>
    </row>
    <row r="27" spans="1:30" x14ac:dyDescent="0.2">
      <c r="A27" s="5" t="s">
        <v>137</v>
      </c>
      <c r="B27" s="6">
        <v>14.09</v>
      </c>
      <c r="C27" s="6">
        <v>38.770000000000003</v>
      </c>
      <c r="D27" s="6">
        <v>16.489999999999998</v>
      </c>
      <c r="E27" s="6">
        <v>30.89</v>
      </c>
      <c r="F27" s="6">
        <v>14.45</v>
      </c>
      <c r="G27" s="6">
        <v>13.34</v>
      </c>
      <c r="H27" s="6">
        <v>11.16</v>
      </c>
      <c r="I27" s="6">
        <v>4.2</v>
      </c>
      <c r="J27" s="6">
        <v>30.37</v>
      </c>
      <c r="K27" s="6">
        <v>28.52</v>
      </c>
      <c r="L27" s="6">
        <v>6.73</v>
      </c>
      <c r="M27" s="6">
        <v>15.31</v>
      </c>
      <c r="N27" s="6">
        <v>5.38</v>
      </c>
      <c r="O27" s="6">
        <v>12.97</v>
      </c>
      <c r="P27" s="6">
        <v>5.87</v>
      </c>
      <c r="Q27" s="6">
        <v>13.96</v>
      </c>
      <c r="R27" s="6">
        <v>11.81</v>
      </c>
      <c r="S27" s="6">
        <v>13.24</v>
      </c>
      <c r="T27" s="6">
        <v>13.87</v>
      </c>
      <c r="U27" s="6">
        <v>34.18</v>
      </c>
      <c r="V27" s="6">
        <v>29.22</v>
      </c>
      <c r="W27" s="6">
        <v>28.49</v>
      </c>
      <c r="X27" s="6">
        <v>17.010000000000002</v>
      </c>
      <c r="Y27" s="6">
        <v>18.829999999999998</v>
      </c>
      <c r="Z27" s="6">
        <v>26.3</v>
      </c>
      <c r="AA27" s="6">
        <v>0</v>
      </c>
      <c r="AB27" s="6">
        <v>10.53</v>
      </c>
      <c r="AC27" s="6">
        <v>8.7799999999999994</v>
      </c>
      <c r="AD27" s="6">
        <v>14.93</v>
      </c>
    </row>
    <row r="28" spans="1:30" x14ac:dyDescent="0.2">
      <c r="A28" s="5" t="s">
        <v>138</v>
      </c>
      <c r="B28" s="6">
        <v>24.09</v>
      </c>
      <c r="C28" s="6">
        <v>48.49</v>
      </c>
      <c r="D28" s="6">
        <v>26.68</v>
      </c>
      <c r="E28" s="6">
        <v>38.46</v>
      </c>
      <c r="F28" s="6">
        <v>21.86</v>
      </c>
      <c r="G28" s="6">
        <v>16.170000000000002</v>
      </c>
      <c r="H28" s="6">
        <v>20.329999999999998</v>
      </c>
      <c r="I28" s="6">
        <v>14.72</v>
      </c>
      <c r="J28" s="6">
        <v>33.44</v>
      </c>
      <c r="K28" s="6">
        <v>38.25</v>
      </c>
      <c r="L28" s="6">
        <v>17.07</v>
      </c>
      <c r="M28" s="6">
        <v>25.39</v>
      </c>
      <c r="N28" s="6">
        <v>15.54</v>
      </c>
      <c r="O28" s="6">
        <v>16.079999999999998</v>
      </c>
      <c r="P28" s="6">
        <v>10.16</v>
      </c>
      <c r="Q28" s="6">
        <v>24.16</v>
      </c>
      <c r="R28" s="6">
        <v>22.28</v>
      </c>
      <c r="S28" s="6">
        <v>3.69</v>
      </c>
      <c r="T28" s="6">
        <v>22.51</v>
      </c>
      <c r="U28" s="6">
        <v>42.91</v>
      </c>
      <c r="V28" s="6">
        <v>33.17</v>
      </c>
      <c r="W28" s="6">
        <v>33.93</v>
      </c>
      <c r="X28" s="6">
        <v>20.66</v>
      </c>
      <c r="Y28" s="6">
        <v>28.77</v>
      </c>
      <c r="Z28" s="6">
        <v>31.83</v>
      </c>
      <c r="AA28" s="6">
        <v>10.53</v>
      </c>
      <c r="AB28" s="6">
        <v>0</v>
      </c>
      <c r="AC28" s="6">
        <v>2.83</v>
      </c>
      <c r="AD28" s="6">
        <v>19.59</v>
      </c>
    </row>
    <row r="29" spans="1:30" x14ac:dyDescent="0.2">
      <c r="A29" s="5" t="s">
        <v>139</v>
      </c>
      <c r="B29" s="6">
        <v>21.73</v>
      </c>
      <c r="C29" s="6">
        <v>45.95</v>
      </c>
      <c r="D29" s="6">
        <v>24.38</v>
      </c>
      <c r="E29" s="6">
        <v>35.65</v>
      </c>
      <c r="F29" s="6">
        <v>19.09</v>
      </c>
      <c r="G29" s="6">
        <v>13.39</v>
      </c>
      <c r="H29" s="6">
        <v>17.79</v>
      </c>
      <c r="I29" s="6">
        <v>12.94</v>
      </c>
      <c r="J29" s="6">
        <v>30.78</v>
      </c>
      <c r="K29" s="6">
        <v>35.72</v>
      </c>
      <c r="L29" s="6">
        <v>14.96</v>
      </c>
      <c r="M29" s="6">
        <v>23.04</v>
      </c>
      <c r="N29" s="6">
        <v>13.37</v>
      </c>
      <c r="O29" s="6">
        <v>16.75</v>
      </c>
      <c r="P29" s="6">
        <v>7.42</v>
      </c>
      <c r="Q29" s="6">
        <v>21.88</v>
      </c>
      <c r="R29" s="6">
        <v>20.21</v>
      </c>
      <c r="S29" s="6">
        <v>4.46</v>
      </c>
      <c r="T29" s="6">
        <v>19.86</v>
      </c>
      <c r="U29" s="6">
        <v>40.18</v>
      </c>
      <c r="V29" s="6">
        <v>30.43</v>
      </c>
      <c r="W29" s="6">
        <v>31.11</v>
      </c>
      <c r="X29" s="6">
        <v>21.36</v>
      </c>
      <c r="Y29" s="6">
        <v>26.35</v>
      </c>
      <c r="Z29" s="6">
        <v>29.01</v>
      </c>
      <c r="AA29" s="6">
        <v>8.7799999999999994</v>
      </c>
      <c r="AB29" s="6">
        <v>2.83</v>
      </c>
      <c r="AC29" s="6">
        <v>0</v>
      </c>
      <c r="AD29" s="6">
        <v>19.989999999999998</v>
      </c>
    </row>
    <row r="30" spans="1:30" x14ac:dyDescent="0.2">
      <c r="A30" s="5" t="s">
        <v>140</v>
      </c>
      <c r="B30" s="6">
        <v>23.04</v>
      </c>
      <c r="C30" s="6">
        <v>45.27</v>
      </c>
      <c r="D30" s="6">
        <v>24.01</v>
      </c>
      <c r="E30" s="6">
        <v>42.27</v>
      </c>
      <c r="F30" s="6">
        <v>27.56</v>
      </c>
      <c r="G30" s="6">
        <v>28.26</v>
      </c>
      <c r="H30" s="6">
        <v>22.85</v>
      </c>
      <c r="I30" s="6">
        <v>14.49</v>
      </c>
      <c r="J30" s="6">
        <v>44.87</v>
      </c>
      <c r="K30" s="6">
        <v>35.89</v>
      </c>
      <c r="L30" s="6">
        <v>17.25</v>
      </c>
      <c r="M30" s="6">
        <v>23.63</v>
      </c>
      <c r="N30" s="6">
        <v>17.29</v>
      </c>
      <c r="O30" s="6">
        <v>3.8</v>
      </c>
      <c r="P30" s="6">
        <v>20.72</v>
      </c>
      <c r="Q30" s="6">
        <v>22.13</v>
      </c>
      <c r="R30" s="6">
        <v>19</v>
      </c>
      <c r="S30" s="6">
        <v>23.28</v>
      </c>
      <c r="T30" s="6">
        <v>25.74</v>
      </c>
      <c r="U30" s="6">
        <v>43.54</v>
      </c>
      <c r="V30" s="6">
        <v>43.44</v>
      </c>
      <c r="W30" s="6">
        <v>41.95</v>
      </c>
      <c r="X30" s="6">
        <v>2.4900000000000002</v>
      </c>
      <c r="Y30" s="6">
        <v>26.89</v>
      </c>
      <c r="Z30" s="6">
        <v>39.81</v>
      </c>
      <c r="AA30" s="6">
        <v>14.93</v>
      </c>
      <c r="AB30" s="6">
        <v>19.59</v>
      </c>
      <c r="AC30" s="6">
        <v>19.989999999999998</v>
      </c>
      <c r="AD30" s="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"/>
  <sheetViews>
    <sheetView workbookViewId="0">
      <selection activeCell="B2" sqref="B2:H30"/>
    </sheetView>
  </sheetViews>
  <sheetFormatPr baseColWidth="10" defaultColWidth="8.83203125" defaultRowHeight="15" x14ac:dyDescent="0.2"/>
  <cols>
    <col min="1" max="30" width="10" customWidth="1"/>
  </cols>
  <sheetData>
    <row r="1" spans="1:30" x14ac:dyDescent="0.2">
      <c r="A1" s="1"/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</row>
    <row r="2" spans="1:30" x14ac:dyDescent="0.2">
      <c r="A2" s="5" t="s">
        <v>112</v>
      </c>
      <c r="B2" s="7">
        <v>0</v>
      </c>
      <c r="C2" s="7">
        <v>37</v>
      </c>
      <c r="D2" s="7">
        <v>4.2</v>
      </c>
      <c r="E2" s="7">
        <v>29</v>
      </c>
      <c r="F2" s="7">
        <v>12.7</v>
      </c>
      <c r="G2" s="7">
        <v>24.1</v>
      </c>
      <c r="H2" s="7">
        <v>7</v>
      </c>
      <c r="I2" s="7">
        <v>15.9</v>
      </c>
      <c r="J2" s="7">
        <v>38.799999999999997</v>
      </c>
      <c r="K2" s="7">
        <v>21.7</v>
      </c>
      <c r="L2" s="7">
        <v>11.2</v>
      </c>
      <c r="M2" s="7">
        <v>2</v>
      </c>
      <c r="N2" s="7">
        <v>13.1</v>
      </c>
      <c r="O2" s="7">
        <v>34.9</v>
      </c>
      <c r="P2" s="7">
        <v>22.3</v>
      </c>
      <c r="Q2" s="7">
        <v>1.9</v>
      </c>
      <c r="R2" s="7">
        <v>6.2</v>
      </c>
      <c r="S2" s="7">
        <v>39</v>
      </c>
      <c r="T2" s="7">
        <v>7.9</v>
      </c>
      <c r="U2" s="7">
        <v>31.3</v>
      </c>
      <c r="V2" s="7">
        <v>35.4</v>
      </c>
      <c r="W2" s="7">
        <v>31</v>
      </c>
      <c r="X2" s="7">
        <v>38.299999999999997</v>
      </c>
      <c r="Y2" s="7">
        <v>7.1</v>
      </c>
      <c r="Z2" s="7">
        <v>28.2</v>
      </c>
      <c r="AA2" s="7">
        <v>21.1</v>
      </c>
      <c r="AB2" s="7">
        <v>36.1</v>
      </c>
      <c r="AC2" s="7">
        <v>32.6</v>
      </c>
      <c r="AD2" s="7">
        <v>34.6</v>
      </c>
    </row>
    <row r="3" spans="1:30" x14ac:dyDescent="0.2">
      <c r="A3" s="5" t="s">
        <v>113</v>
      </c>
      <c r="B3" s="7">
        <v>37</v>
      </c>
      <c r="C3" s="7">
        <v>0</v>
      </c>
      <c r="D3" s="7">
        <v>33.700000000000003</v>
      </c>
      <c r="E3" s="7">
        <v>25.5</v>
      </c>
      <c r="F3" s="7">
        <v>41.8</v>
      </c>
      <c r="G3" s="7">
        <v>54.7</v>
      </c>
      <c r="H3" s="7">
        <v>42.3</v>
      </c>
      <c r="I3" s="7">
        <v>52.8</v>
      </c>
      <c r="J3" s="7">
        <v>50.7</v>
      </c>
      <c r="K3" s="7">
        <v>15.4</v>
      </c>
      <c r="L3" s="7">
        <v>48.2</v>
      </c>
      <c r="M3" s="7">
        <v>35.200000000000003</v>
      </c>
      <c r="N3" s="7">
        <v>50.1</v>
      </c>
      <c r="O3" s="7">
        <v>69.900000000000006</v>
      </c>
      <c r="P3" s="7">
        <v>58</v>
      </c>
      <c r="Q3" s="7">
        <v>37.4</v>
      </c>
      <c r="R3" s="7">
        <v>41.5</v>
      </c>
      <c r="S3" s="7">
        <v>74.900000000000006</v>
      </c>
      <c r="T3" s="7">
        <v>39.299999999999997</v>
      </c>
      <c r="U3" s="7">
        <v>14.4</v>
      </c>
      <c r="V3" s="7">
        <v>46.5</v>
      </c>
      <c r="W3" s="7">
        <v>39.1</v>
      </c>
      <c r="X3" s="7">
        <v>71.400000000000006</v>
      </c>
      <c r="Y3" s="7">
        <v>29.9</v>
      </c>
      <c r="Z3" s="7">
        <v>39.299999999999997</v>
      </c>
      <c r="AA3" s="7">
        <v>58.2</v>
      </c>
      <c r="AB3" s="7">
        <v>72.7</v>
      </c>
      <c r="AC3" s="7">
        <v>68.900000000000006</v>
      </c>
      <c r="AD3" s="7">
        <v>67.900000000000006</v>
      </c>
    </row>
    <row r="4" spans="1:30" x14ac:dyDescent="0.2">
      <c r="A4" s="5" t="s">
        <v>114</v>
      </c>
      <c r="B4" s="7">
        <v>4.2</v>
      </c>
      <c r="C4" s="7">
        <v>33.700000000000003</v>
      </c>
      <c r="D4" s="7">
        <v>0</v>
      </c>
      <c r="E4" s="7">
        <v>28.5</v>
      </c>
      <c r="F4" s="7">
        <v>16.100000000000001</v>
      </c>
      <c r="G4" s="7">
        <v>28.1</v>
      </c>
      <c r="H4" s="7">
        <v>11.2</v>
      </c>
      <c r="I4" s="7">
        <v>19.100000000000001</v>
      </c>
      <c r="J4" s="7">
        <v>41.1</v>
      </c>
      <c r="K4" s="7">
        <v>18.600000000000001</v>
      </c>
      <c r="L4" s="7">
        <v>14.6</v>
      </c>
      <c r="M4" s="7">
        <v>2.2000000000000002</v>
      </c>
      <c r="N4" s="7">
        <v>16.8</v>
      </c>
      <c r="O4" s="7">
        <v>37</v>
      </c>
      <c r="P4" s="7">
        <v>26.4</v>
      </c>
      <c r="Q4" s="7">
        <v>3.8</v>
      </c>
      <c r="R4" s="7">
        <v>7.9</v>
      </c>
      <c r="S4" s="7">
        <v>43</v>
      </c>
      <c r="T4" s="7">
        <v>11.4</v>
      </c>
      <c r="U4" s="7">
        <v>29.3</v>
      </c>
      <c r="V4" s="7">
        <v>37.5</v>
      </c>
      <c r="W4" s="7">
        <v>32.4</v>
      </c>
      <c r="X4" s="7">
        <v>39.700000000000003</v>
      </c>
      <c r="Y4" s="7">
        <v>4.3</v>
      </c>
      <c r="Z4" s="7">
        <v>29.8</v>
      </c>
      <c r="AA4" s="7">
        <v>24.7</v>
      </c>
      <c r="AB4" s="7">
        <v>40</v>
      </c>
      <c r="AC4" s="7">
        <v>36.6</v>
      </c>
      <c r="AD4" s="7">
        <v>36</v>
      </c>
    </row>
    <row r="5" spans="1:30" x14ac:dyDescent="0.2">
      <c r="A5" s="5" t="s">
        <v>115</v>
      </c>
      <c r="B5" s="7">
        <v>29</v>
      </c>
      <c r="C5" s="7">
        <v>25.5</v>
      </c>
      <c r="D5" s="7">
        <v>28.5</v>
      </c>
      <c r="E5" s="7">
        <v>0</v>
      </c>
      <c r="F5" s="7">
        <v>25.1</v>
      </c>
      <c r="G5" s="7">
        <v>35.200000000000003</v>
      </c>
      <c r="H5" s="7">
        <v>30</v>
      </c>
      <c r="I5" s="7">
        <v>43.1</v>
      </c>
      <c r="J5" s="7">
        <v>25.2</v>
      </c>
      <c r="K5" s="7">
        <v>19</v>
      </c>
      <c r="L5" s="7">
        <v>38.299999999999997</v>
      </c>
      <c r="M5" s="7">
        <v>28.4</v>
      </c>
      <c r="N5" s="7">
        <v>39.1</v>
      </c>
      <c r="O5" s="7">
        <v>63.2</v>
      </c>
      <c r="P5" s="7">
        <v>42.5</v>
      </c>
      <c r="Q5" s="7">
        <v>30.5</v>
      </c>
      <c r="R5" s="7">
        <v>35.1</v>
      </c>
      <c r="S5" s="7">
        <v>58.2</v>
      </c>
      <c r="T5" s="7">
        <v>25.7</v>
      </c>
      <c r="U5" s="7">
        <v>11.2</v>
      </c>
      <c r="V5" s="7">
        <v>21</v>
      </c>
      <c r="W5" s="7">
        <v>13.7</v>
      </c>
      <c r="X5" s="7">
        <v>67.099999999999994</v>
      </c>
      <c r="Y5" s="7">
        <v>24.5</v>
      </c>
      <c r="Z5" s="7">
        <v>14.5</v>
      </c>
      <c r="AA5" s="7">
        <v>46.3</v>
      </c>
      <c r="AB5" s="7">
        <v>57.7</v>
      </c>
      <c r="AC5" s="7">
        <v>53.5</v>
      </c>
      <c r="AD5" s="7">
        <v>63.4</v>
      </c>
    </row>
    <row r="6" spans="1:30" x14ac:dyDescent="0.2">
      <c r="A6" s="5" t="s">
        <v>116</v>
      </c>
      <c r="B6" s="7">
        <v>12.7</v>
      </c>
      <c r="C6" s="7">
        <v>41.8</v>
      </c>
      <c r="D6" s="7">
        <v>16.100000000000001</v>
      </c>
      <c r="E6" s="7">
        <v>25.1</v>
      </c>
      <c r="F6" s="7">
        <v>0</v>
      </c>
      <c r="G6" s="7">
        <v>13.3</v>
      </c>
      <c r="H6" s="7">
        <v>7.7</v>
      </c>
      <c r="I6" s="7">
        <v>19.7</v>
      </c>
      <c r="J6" s="7">
        <v>27.2</v>
      </c>
      <c r="K6" s="7">
        <v>27.1</v>
      </c>
      <c r="L6" s="7">
        <v>15.5</v>
      </c>
      <c r="M6" s="7">
        <v>14.1</v>
      </c>
      <c r="N6" s="7">
        <v>15.5</v>
      </c>
      <c r="O6" s="7">
        <v>40</v>
      </c>
      <c r="P6" s="7">
        <v>17.600000000000001</v>
      </c>
      <c r="Q6" s="7">
        <v>14.4</v>
      </c>
      <c r="R6" s="7">
        <v>17</v>
      </c>
      <c r="S6" s="7">
        <v>33.9</v>
      </c>
      <c r="T6" s="7">
        <v>4.8</v>
      </c>
      <c r="U6" s="7">
        <v>31.8</v>
      </c>
      <c r="V6" s="7">
        <v>24.3</v>
      </c>
      <c r="W6" s="7">
        <v>21.6</v>
      </c>
      <c r="X6" s="7">
        <v>44.9</v>
      </c>
      <c r="Y6" s="7">
        <v>16.100000000000001</v>
      </c>
      <c r="Z6" s="7">
        <v>18.399999999999999</v>
      </c>
      <c r="AA6" s="7">
        <v>21.7</v>
      </c>
      <c r="AB6" s="7">
        <v>32.799999999999997</v>
      </c>
      <c r="AC6" s="7">
        <v>28.6</v>
      </c>
      <c r="AD6" s="7">
        <v>41.3</v>
      </c>
    </row>
    <row r="7" spans="1:30" x14ac:dyDescent="0.2">
      <c r="A7" s="5" t="s">
        <v>117</v>
      </c>
      <c r="B7" s="7">
        <v>24.1</v>
      </c>
      <c r="C7" s="7">
        <v>54.7</v>
      </c>
      <c r="D7" s="7">
        <v>28.1</v>
      </c>
      <c r="E7" s="7">
        <v>35.200000000000003</v>
      </c>
      <c r="F7" s="7">
        <v>13.3</v>
      </c>
      <c r="G7" s="7">
        <v>0</v>
      </c>
      <c r="H7" s="7">
        <v>17.2</v>
      </c>
      <c r="I7" s="7">
        <v>22.1</v>
      </c>
      <c r="J7" s="7">
        <v>26.5</v>
      </c>
      <c r="K7" s="7">
        <v>40.299999999999997</v>
      </c>
      <c r="L7" s="7">
        <v>20.5</v>
      </c>
      <c r="M7" s="7">
        <v>25.9</v>
      </c>
      <c r="N7" s="7">
        <v>18.8</v>
      </c>
      <c r="O7" s="7">
        <v>39.299999999999997</v>
      </c>
      <c r="P7" s="7">
        <v>11.7</v>
      </c>
      <c r="Q7" s="7">
        <v>25.4</v>
      </c>
      <c r="R7" s="7">
        <v>26</v>
      </c>
      <c r="S7" s="7">
        <v>23.5</v>
      </c>
      <c r="T7" s="7">
        <v>17.2</v>
      </c>
      <c r="U7" s="7">
        <v>43.7</v>
      </c>
      <c r="V7" s="7">
        <v>25.6</v>
      </c>
      <c r="W7" s="7">
        <v>26.8</v>
      </c>
      <c r="X7" s="7">
        <v>45.5</v>
      </c>
      <c r="Y7" s="7">
        <v>29</v>
      </c>
      <c r="Z7" s="7">
        <v>23.7</v>
      </c>
      <c r="AA7" s="7">
        <v>20</v>
      </c>
      <c r="AB7" s="7">
        <v>24.3</v>
      </c>
      <c r="AC7" s="7">
        <v>20.100000000000001</v>
      </c>
      <c r="AD7" s="7">
        <v>42.4</v>
      </c>
    </row>
    <row r="8" spans="1:30" x14ac:dyDescent="0.2">
      <c r="A8" s="5" t="s">
        <v>118</v>
      </c>
      <c r="B8" s="7">
        <v>7</v>
      </c>
      <c r="C8" s="7">
        <v>42.3</v>
      </c>
      <c r="D8" s="7">
        <v>11.2</v>
      </c>
      <c r="E8" s="7">
        <v>30</v>
      </c>
      <c r="F8" s="7">
        <v>7.7</v>
      </c>
      <c r="G8" s="7">
        <v>17.2</v>
      </c>
      <c r="H8" s="7">
        <v>0</v>
      </c>
      <c r="I8" s="7">
        <v>13.1</v>
      </c>
      <c r="J8" s="7">
        <v>34.799999999999997</v>
      </c>
      <c r="K8" s="7">
        <v>26.9</v>
      </c>
      <c r="L8" s="7">
        <v>8.5</v>
      </c>
      <c r="M8" s="7">
        <v>9</v>
      </c>
      <c r="N8" s="7">
        <v>9.1999999999999993</v>
      </c>
      <c r="O8" s="7">
        <v>33.5</v>
      </c>
      <c r="P8" s="7">
        <v>15.9</v>
      </c>
      <c r="Q8" s="7">
        <v>8.1999999999999993</v>
      </c>
      <c r="R8" s="7">
        <v>9.5</v>
      </c>
      <c r="S8" s="7">
        <v>32.799999999999997</v>
      </c>
      <c r="T8" s="7">
        <v>4.4000000000000004</v>
      </c>
      <c r="U8" s="7">
        <v>34.5</v>
      </c>
      <c r="V8" s="7">
        <v>32</v>
      </c>
      <c r="W8" s="7">
        <v>28.8</v>
      </c>
      <c r="X8" s="7">
        <v>38</v>
      </c>
      <c r="Y8" s="7">
        <v>13.1</v>
      </c>
      <c r="Z8" s="7">
        <v>25.7</v>
      </c>
      <c r="AA8" s="7">
        <v>16.7</v>
      </c>
      <c r="AB8" s="7">
        <v>30.5</v>
      </c>
      <c r="AC8" s="7">
        <v>26.7</v>
      </c>
      <c r="AD8" s="7">
        <v>34.299999999999997</v>
      </c>
    </row>
    <row r="9" spans="1:30" x14ac:dyDescent="0.2">
      <c r="A9" s="5" t="s">
        <v>119</v>
      </c>
      <c r="B9" s="7">
        <v>15.9</v>
      </c>
      <c r="C9" s="7">
        <v>52.8</v>
      </c>
      <c r="D9" s="7">
        <v>19.100000000000001</v>
      </c>
      <c r="E9" s="7">
        <v>43.1</v>
      </c>
      <c r="F9" s="7">
        <v>19.7</v>
      </c>
      <c r="G9" s="7">
        <v>22.1</v>
      </c>
      <c r="H9" s="7">
        <v>13.1</v>
      </c>
      <c r="I9" s="7">
        <v>0</v>
      </c>
      <c r="J9" s="7">
        <v>45.7</v>
      </c>
      <c r="K9" s="7">
        <v>37.5</v>
      </c>
      <c r="L9" s="7">
        <v>4.9000000000000004</v>
      </c>
      <c r="M9" s="7">
        <v>17.600000000000001</v>
      </c>
      <c r="N9" s="7">
        <v>4.2</v>
      </c>
      <c r="O9" s="7">
        <v>20.399999999999999</v>
      </c>
      <c r="P9" s="7">
        <v>12.8</v>
      </c>
      <c r="Q9" s="7">
        <v>15.4</v>
      </c>
      <c r="R9" s="7">
        <v>11.7</v>
      </c>
      <c r="S9" s="7">
        <v>26.1</v>
      </c>
      <c r="T9" s="7">
        <v>17.5</v>
      </c>
      <c r="U9" s="7">
        <v>46.9</v>
      </c>
      <c r="V9" s="7">
        <v>43.4</v>
      </c>
      <c r="W9" s="7">
        <v>41.3</v>
      </c>
      <c r="X9" s="7">
        <v>25.3</v>
      </c>
      <c r="Y9" s="7">
        <v>22.9</v>
      </c>
      <c r="Z9" s="7">
        <v>38.1</v>
      </c>
      <c r="AA9" s="7">
        <v>6.3</v>
      </c>
      <c r="AB9" s="7">
        <v>22.1</v>
      </c>
      <c r="AC9" s="7">
        <v>19.399999999999999</v>
      </c>
      <c r="AD9" s="7">
        <v>21.7</v>
      </c>
    </row>
    <row r="10" spans="1:30" x14ac:dyDescent="0.2">
      <c r="A10" s="5" t="s">
        <v>120</v>
      </c>
      <c r="B10" s="7">
        <v>38.799999999999997</v>
      </c>
      <c r="C10" s="7">
        <v>50.7</v>
      </c>
      <c r="D10" s="7">
        <v>41.1</v>
      </c>
      <c r="E10" s="7">
        <v>25.2</v>
      </c>
      <c r="F10" s="7">
        <v>27.2</v>
      </c>
      <c r="G10" s="7">
        <v>26.5</v>
      </c>
      <c r="H10" s="7">
        <v>34.799999999999997</v>
      </c>
      <c r="I10" s="7">
        <v>45.7</v>
      </c>
      <c r="J10" s="7">
        <v>0</v>
      </c>
      <c r="K10" s="7">
        <v>41.5</v>
      </c>
      <c r="L10" s="7">
        <v>42.2</v>
      </c>
      <c r="M10" s="7">
        <v>39.6</v>
      </c>
      <c r="N10" s="7">
        <v>41.6</v>
      </c>
      <c r="O10" s="7">
        <v>65</v>
      </c>
      <c r="P10" s="7">
        <v>38</v>
      </c>
      <c r="Q10" s="7">
        <v>40.700000000000003</v>
      </c>
      <c r="R10" s="7">
        <v>43.9</v>
      </c>
      <c r="S10" s="7">
        <v>48.2</v>
      </c>
      <c r="T10" s="7">
        <v>31.4</v>
      </c>
      <c r="U10" s="7">
        <v>36.4</v>
      </c>
      <c r="V10" s="7">
        <v>4.3</v>
      </c>
      <c r="W10" s="7">
        <v>11.7</v>
      </c>
      <c r="X10" s="7">
        <v>70.7</v>
      </c>
      <c r="Y10" s="7">
        <v>39</v>
      </c>
      <c r="Z10" s="7">
        <v>12.4</v>
      </c>
      <c r="AA10" s="7">
        <v>45.6</v>
      </c>
      <c r="AB10" s="7">
        <v>50.2</v>
      </c>
      <c r="AC10" s="7">
        <v>46.2</v>
      </c>
      <c r="AD10" s="7">
        <v>67.3</v>
      </c>
    </row>
    <row r="11" spans="1:30" x14ac:dyDescent="0.2">
      <c r="A11" s="5" t="s">
        <v>121</v>
      </c>
      <c r="B11" s="7">
        <v>21.7</v>
      </c>
      <c r="C11" s="7">
        <v>15.4</v>
      </c>
      <c r="D11" s="7">
        <v>18.600000000000001</v>
      </c>
      <c r="E11" s="7">
        <v>19</v>
      </c>
      <c r="F11" s="7">
        <v>27.1</v>
      </c>
      <c r="G11" s="7">
        <v>40.299999999999997</v>
      </c>
      <c r="H11" s="7">
        <v>26.9</v>
      </c>
      <c r="I11" s="7">
        <v>37.5</v>
      </c>
      <c r="J11" s="7">
        <v>41.5</v>
      </c>
      <c r="K11" s="7">
        <v>0</v>
      </c>
      <c r="L11" s="7">
        <v>32.799999999999997</v>
      </c>
      <c r="M11" s="7">
        <v>20</v>
      </c>
      <c r="N11" s="7">
        <v>34.700000000000003</v>
      </c>
      <c r="O11" s="7">
        <v>55.3</v>
      </c>
      <c r="P11" s="7">
        <v>42.7</v>
      </c>
      <c r="Q11" s="7">
        <v>22.2</v>
      </c>
      <c r="R11" s="7">
        <v>26.4</v>
      </c>
      <c r="S11" s="7">
        <v>59.6</v>
      </c>
      <c r="T11" s="7">
        <v>24.2</v>
      </c>
      <c r="U11" s="7">
        <v>13.2</v>
      </c>
      <c r="V11" s="7">
        <v>37.299999999999997</v>
      </c>
      <c r="W11" s="7">
        <v>30.1</v>
      </c>
      <c r="X11" s="7">
        <v>57.5</v>
      </c>
      <c r="Y11" s="7">
        <v>14.6</v>
      </c>
      <c r="Z11" s="7">
        <v>29.2</v>
      </c>
      <c r="AA11" s="7">
        <v>42.8</v>
      </c>
      <c r="AB11" s="7">
        <v>57.4</v>
      </c>
      <c r="AC11" s="7">
        <v>53.6</v>
      </c>
      <c r="AD11" s="7">
        <v>53.8</v>
      </c>
    </row>
    <row r="12" spans="1:30" x14ac:dyDescent="0.2">
      <c r="A12" s="5" t="s">
        <v>122</v>
      </c>
      <c r="B12" s="7">
        <v>11.2</v>
      </c>
      <c r="C12" s="7">
        <v>48.2</v>
      </c>
      <c r="D12" s="7">
        <v>14.6</v>
      </c>
      <c r="E12" s="7">
        <v>38.299999999999997</v>
      </c>
      <c r="F12" s="7">
        <v>15.5</v>
      </c>
      <c r="G12" s="7">
        <v>20.5</v>
      </c>
      <c r="H12" s="7">
        <v>8.5</v>
      </c>
      <c r="I12" s="7">
        <v>4.9000000000000004</v>
      </c>
      <c r="J12" s="7">
        <v>42.2</v>
      </c>
      <c r="K12" s="7">
        <v>32.799999999999997</v>
      </c>
      <c r="L12" s="7">
        <v>0</v>
      </c>
      <c r="M12" s="7">
        <v>12.9</v>
      </c>
      <c r="N12" s="7">
        <v>2.4</v>
      </c>
      <c r="O12" s="7">
        <v>25</v>
      </c>
      <c r="P12" s="7">
        <v>13.7</v>
      </c>
      <c r="Q12" s="7">
        <v>10.8</v>
      </c>
      <c r="R12" s="7">
        <v>7.9</v>
      </c>
      <c r="S12" s="7">
        <v>29.1</v>
      </c>
      <c r="T12" s="7">
        <v>12.8</v>
      </c>
      <c r="U12" s="7">
        <v>42</v>
      </c>
      <c r="V12" s="7">
        <v>39.700000000000003</v>
      </c>
      <c r="W12" s="7">
        <v>37.1</v>
      </c>
      <c r="X12" s="7">
        <v>29.5</v>
      </c>
      <c r="Y12" s="7">
        <v>18.3</v>
      </c>
      <c r="Z12" s="7">
        <v>33.9</v>
      </c>
      <c r="AA12" s="7">
        <v>10.1</v>
      </c>
      <c r="AB12" s="7">
        <v>25.6</v>
      </c>
      <c r="AC12" s="7">
        <v>22.4</v>
      </c>
      <c r="AD12" s="7">
        <v>25.9</v>
      </c>
    </row>
    <row r="13" spans="1:30" x14ac:dyDescent="0.2">
      <c r="A13" s="5" t="s">
        <v>123</v>
      </c>
      <c r="B13" s="7">
        <v>2</v>
      </c>
      <c r="C13" s="7">
        <v>35.200000000000003</v>
      </c>
      <c r="D13" s="7">
        <v>2.2000000000000002</v>
      </c>
      <c r="E13" s="7">
        <v>28.4</v>
      </c>
      <c r="F13" s="7">
        <v>14.1</v>
      </c>
      <c r="G13" s="7">
        <v>25.9</v>
      </c>
      <c r="H13" s="7">
        <v>9</v>
      </c>
      <c r="I13" s="7">
        <v>17.600000000000001</v>
      </c>
      <c r="J13" s="7">
        <v>39.6</v>
      </c>
      <c r="K13" s="7">
        <v>20</v>
      </c>
      <c r="L13" s="7">
        <v>12.9</v>
      </c>
      <c r="M13" s="7">
        <v>0</v>
      </c>
      <c r="N13" s="7">
        <v>14.9</v>
      </c>
      <c r="O13" s="7">
        <v>36.1</v>
      </c>
      <c r="P13" s="7">
        <v>24.3</v>
      </c>
      <c r="Q13" s="7">
        <v>2.2999999999999998</v>
      </c>
      <c r="R13" s="7">
        <v>6.9</v>
      </c>
      <c r="S13" s="7">
        <v>41</v>
      </c>
      <c r="T13" s="7">
        <v>9.3000000000000007</v>
      </c>
      <c r="U13" s="7">
        <v>30</v>
      </c>
      <c r="V13" s="7">
        <v>36.1</v>
      </c>
      <c r="W13" s="7">
        <v>31.3</v>
      </c>
      <c r="X13" s="7">
        <v>39.200000000000003</v>
      </c>
      <c r="Y13" s="7">
        <v>5.4</v>
      </c>
      <c r="Z13" s="7">
        <v>28.6</v>
      </c>
      <c r="AA13" s="7">
        <v>23</v>
      </c>
      <c r="AB13" s="7">
        <v>38.1</v>
      </c>
      <c r="AC13" s="7">
        <v>34.6</v>
      </c>
      <c r="AD13" s="7">
        <v>35.4</v>
      </c>
    </row>
    <row r="14" spans="1:30" x14ac:dyDescent="0.2">
      <c r="A14" s="5" t="s">
        <v>124</v>
      </c>
      <c r="B14" s="7">
        <v>13.1</v>
      </c>
      <c r="C14" s="7">
        <v>50.1</v>
      </c>
      <c r="D14" s="7">
        <v>16.8</v>
      </c>
      <c r="E14" s="7">
        <v>39.1</v>
      </c>
      <c r="F14" s="7">
        <v>15.5</v>
      </c>
      <c r="G14" s="7">
        <v>18.8</v>
      </c>
      <c r="H14" s="7">
        <v>9.1999999999999993</v>
      </c>
      <c r="I14" s="7">
        <v>4.2</v>
      </c>
      <c r="J14" s="7">
        <v>41.6</v>
      </c>
      <c r="K14" s="7">
        <v>34.700000000000003</v>
      </c>
      <c r="L14" s="7">
        <v>2.4</v>
      </c>
      <c r="M14" s="7">
        <v>14.9</v>
      </c>
      <c r="N14" s="7">
        <v>0</v>
      </c>
      <c r="O14" s="7">
        <v>24.6</v>
      </c>
      <c r="P14" s="7">
        <v>11.3</v>
      </c>
      <c r="Q14" s="7">
        <v>13</v>
      </c>
      <c r="R14" s="7">
        <v>10.3</v>
      </c>
      <c r="S14" s="7">
        <v>26.7</v>
      </c>
      <c r="T14" s="7">
        <v>13.5</v>
      </c>
      <c r="U14" s="7">
        <v>43.4</v>
      </c>
      <c r="V14" s="7">
        <v>39.299999999999997</v>
      </c>
      <c r="W14" s="7">
        <v>37.1</v>
      </c>
      <c r="X14" s="7">
        <v>29.5</v>
      </c>
      <c r="Y14" s="7">
        <v>20.2</v>
      </c>
      <c r="Z14" s="7">
        <v>33.799999999999997</v>
      </c>
      <c r="AA14" s="7">
        <v>8.1</v>
      </c>
      <c r="AB14" s="7">
        <v>23.3</v>
      </c>
      <c r="AC14" s="7">
        <v>20.100000000000001</v>
      </c>
      <c r="AD14" s="7">
        <v>25.9</v>
      </c>
    </row>
    <row r="15" spans="1:30" x14ac:dyDescent="0.2">
      <c r="A15" s="5" t="s">
        <v>125</v>
      </c>
      <c r="B15" s="7">
        <v>34.9</v>
      </c>
      <c r="C15" s="7">
        <v>69.900000000000006</v>
      </c>
      <c r="D15" s="7">
        <v>37</v>
      </c>
      <c r="E15" s="7">
        <v>63.2</v>
      </c>
      <c r="F15" s="7">
        <v>40</v>
      </c>
      <c r="G15" s="7">
        <v>39.299999999999997</v>
      </c>
      <c r="H15" s="7">
        <v>33.5</v>
      </c>
      <c r="I15" s="7">
        <v>20.399999999999999</v>
      </c>
      <c r="J15" s="7">
        <v>65</v>
      </c>
      <c r="K15" s="7">
        <v>55.3</v>
      </c>
      <c r="L15" s="7">
        <v>25</v>
      </c>
      <c r="M15" s="7">
        <v>36.1</v>
      </c>
      <c r="N15" s="7">
        <v>24.6</v>
      </c>
      <c r="O15" s="7">
        <v>0</v>
      </c>
      <c r="P15" s="7">
        <v>27.7</v>
      </c>
      <c r="Q15" s="7">
        <v>33.799999999999997</v>
      </c>
      <c r="R15" s="7">
        <v>29.2</v>
      </c>
      <c r="S15" s="7">
        <v>29.6</v>
      </c>
      <c r="T15" s="7">
        <v>37.799999999999997</v>
      </c>
      <c r="U15" s="7">
        <v>66.099999999999994</v>
      </c>
      <c r="V15" s="7">
        <v>63.1</v>
      </c>
      <c r="W15" s="7">
        <v>61.5</v>
      </c>
      <c r="X15" s="7">
        <v>6.9</v>
      </c>
      <c r="Y15" s="7">
        <v>41.2</v>
      </c>
      <c r="Z15" s="7">
        <v>58.3</v>
      </c>
      <c r="AA15" s="7">
        <v>19.5</v>
      </c>
      <c r="AB15" s="7">
        <v>24.1</v>
      </c>
      <c r="AC15" s="7">
        <v>25.1</v>
      </c>
      <c r="AD15" s="7">
        <v>5.7</v>
      </c>
    </row>
    <row r="16" spans="1:30" x14ac:dyDescent="0.2">
      <c r="A16" s="5" t="s">
        <v>126</v>
      </c>
      <c r="B16" s="7">
        <v>22.3</v>
      </c>
      <c r="C16" s="7">
        <v>58</v>
      </c>
      <c r="D16" s="7">
        <v>26.4</v>
      </c>
      <c r="E16" s="7">
        <v>42.5</v>
      </c>
      <c r="F16" s="7">
        <v>17.600000000000001</v>
      </c>
      <c r="G16" s="7">
        <v>11.7</v>
      </c>
      <c r="H16" s="7">
        <v>15.9</v>
      </c>
      <c r="I16" s="7">
        <v>12.8</v>
      </c>
      <c r="J16" s="7">
        <v>38</v>
      </c>
      <c r="K16" s="7">
        <v>42.7</v>
      </c>
      <c r="L16" s="7">
        <v>13.7</v>
      </c>
      <c r="M16" s="7">
        <v>24.3</v>
      </c>
      <c r="N16" s="7">
        <v>11.3</v>
      </c>
      <c r="O16" s="7">
        <v>27.7</v>
      </c>
      <c r="P16" s="7">
        <v>0</v>
      </c>
      <c r="Q16" s="7">
        <v>22.8</v>
      </c>
      <c r="R16" s="7">
        <v>21.2</v>
      </c>
      <c r="S16" s="7">
        <v>16.899999999999999</v>
      </c>
      <c r="T16" s="7">
        <v>18.7</v>
      </c>
      <c r="U16" s="7">
        <v>49.1</v>
      </c>
      <c r="V16" s="7">
        <v>36.700000000000003</v>
      </c>
      <c r="W16" s="7">
        <v>36.700000000000003</v>
      </c>
      <c r="X16" s="7">
        <v>34.1</v>
      </c>
      <c r="Y16" s="7">
        <v>29</v>
      </c>
      <c r="Z16" s="7">
        <v>33.5</v>
      </c>
      <c r="AA16" s="7">
        <v>8.8000000000000007</v>
      </c>
      <c r="AB16" s="7">
        <v>15.2</v>
      </c>
      <c r="AC16" s="7">
        <v>11.1</v>
      </c>
      <c r="AD16" s="7">
        <v>31.1</v>
      </c>
    </row>
    <row r="17" spans="1:30" x14ac:dyDescent="0.2">
      <c r="A17" s="5" t="s">
        <v>127</v>
      </c>
      <c r="B17" s="7">
        <v>1.9</v>
      </c>
      <c r="C17" s="7">
        <v>37.4</v>
      </c>
      <c r="D17" s="7">
        <v>3.8</v>
      </c>
      <c r="E17" s="7">
        <v>30.5</v>
      </c>
      <c r="F17" s="7">
        <v>14.4</v>
      </c>
      <c r="G17" s="7">
        <v>25.4</v>
      </c>
      <c r="H17" s="7">
        <v>8.1999999999999993</v>
      </c>
      <c r="I17" s="7">
        <v>15.4</v>
      </c>
      <c r="J17" s="7">
        <v>40.700000000000003</v>
      </c>
      <c r="K17" s="7">
        <v>22.2</v>
      </c>
      <c r="L17" s="7">
        <v>10.8</v>
      </c>
      <c r="M17" s="7">
        <v>2.2999999999999998</v>
      </c>
      <c r="N17" s="7">
        <v>13</v>
      </c>
      <c r="O17" s="7">
        <v>33.799999999999997</v>
      </c>
      <c r="P17" s="7">
        <v>22.8</v>
      </c>
      <c r="Q17" s="7">
        <v>0</v>
      </c>
      <c r="R17" s="7">
        <v>4.7</v>
      </c>
      <c r="S17" s="7">
        <v>39.299999999999997</v>
      </c>
      <c r="T17" s="7">
        <v>9.6999999999999993</v>
      </c>
      <c r="U17" s="7">
        <v>32.299999999999997</v>
      </c>
      <c r="V17" s="7">
        <v>37.299999999999997</v>
      </c>
      <c r="W17" s="7">
        <v>32.9</v>
      </c>
      <c r="X17" s="7">
        <v>36.9</v>
      </c>
      <c r="Y17" s="7">
        <v>7.6</v>
      </c>
      <c r="Z17" s="7">
        <v>30</v>
      </c>
      <c r="AA17" s="7">
        <v>20.9</v>
      </c>
      <c r="AB17" s="7">
        <v>36.200000000000003</v>
      </c>
      <c r="AC17" s="7">
        <v>32.799999999999997</v>
      </c>
      <c r="AD17" s="7">
        <v>33.200000000000003</v>
      </c>
    </row>
    <row r="18" spans="1:30" x14ac:dyDescent="0.2">
      <c r="A18" s="5" t="s">
        <v>128</v>
      </c>
      <c r="B18" s="7">
        <v>6.2</v>
      </c>
      <c r="C18" s="7">
        <v>41.5</v>
      </c>
      <c r="D18" s="7">
        <v>7.9</v>
      </c>
      <c r="E18" s="7">
        <v>35.1</v>
      </c>
      <c r="F18" s="7">
        <v>17</v>
      </c>
      <c r="G18" s="7">
        <v>26</v>
      </c>
      <c r="H18" s="7">
        <v>9.5</v>
      </c>
      <c r="I18" s="7">
        <v>11.7</v>
      </c>
      <c r="J18" s="7">
        <v>43.9</v>
      </c>
      <c r="K18" s="7">
        <v>26.4</v>
      </c>
      <c r="L18" s="7">
        <v>7.9</v>
      </c>
      <c r="M18" s="7">
        <v>6.9</v>
      </c>
      <c r="N18" s="7">
        <v>10.3</v>
      </c>
      <c r="O18" s="7">
        <v>29.2</v>
      </c>
      <c r="P18" s="7">
        <v>21.2</v>
      </c>
      <c r="Q18" s="7">
        <v>4.7</v>
      </c>
      <c r="R18" s="7">
        <v>0</v>
      </c>
      <c r="S18" s="7">
        <v>36.9</v>
      </c>
      <c r="T18" s="7">
        <v>12.5</v>
      </c>
      <c r="U18" s="7">
        <v>37</v>
      </c>
      <c r="V18" s="7">
        <v>40.799999999999997</v>
      </c>
      <c r="W18" s="7">
        <v>36.799999999999997</v>
      </c>
      <c r="X18" s="7">
        <v>32.200000000000003</v>
      </c>
      <c r="Y18" s="7">
        <v>12.1</v>
      </c>
      <c r="Z18" s="7">
        <v>33.799999999999997</v>
      </c>
      <c r="AA18" s="7">
        <v>17.7</v>
      </c>
      <c r="AB18" s="7">
        <v>33.4</v>
      </c>
      <c r="AC18" s="7">
        <v>30.3</v>
      </c>
      <c r="AD18" s="7">
        <v>28.5</v>
      </c>
    </row>
    <row r="19" spans="1:30" x14ac:dyDescent="0.2">
      <c r="A19" s="5" t="s">
        <v>129</v>
      </c>
      <c r="B19" s="7">
        <v>39</v>
      </c>
      <c r="C19" s="7">
        <v>74.900000000000006</v>
      </c>
      <c r="D19" s="7">
        <v>43</v>
      </c>
      <c r="E19" s="7">
        <v>58.2</v>
      </c>
      <c r="F19" s="7">
        <v>33.9</v>
      </c>
      <c r="G19" s="7">
        <v>23.5</v>
      </c>
      <c r="H19" s="7">
        <v>32.799999999999997</v>
      </c>
      <c r="I19" s="7">
        <v>26.1</v>
      </c>
      <c r="J19" s="7">
        <v>48.2</v>
      </c>
      <c r="K19" s="7">
        <v>59.6</v>
      </c>
      <c r="L19" s="7">
        <v>29.1</v>
      </c>
      <c r="M19" s="7">
        <v>41</v>
      </c>
      <c r="N19" s="7">
        <v>26.7</v>
      </c>
      <c r="O19" s="7">
        <v>29.6</v>
      </c>
      <c r="P19" s="7">
        <v>16.899999999999999</v>
      </c>
      <c r="Q19" s="7">
        <v>39.299999999999997</v>
      </c>
      <c r="R19" s="7">
        <v>36.9</v>
      </c>
      <c r="S19" s="7">
        <v>0</v>
      </c>
      <c r="T19" s="7">
        <v>35.6</v>
      </c>
      <c r="U19" s="7">
        <v>65.599999999999994</v>
      </c>
      <c r="V19" s="7">
        <v>48.3</v>
      </c>
      <c r="W19" s="7">
        <v>50.2</v>
      </c>
      <c r="X19" s="7">
        <v>36.5</v>
      </c>
      <c r="Y19" s="7">
        <v>45.8</v>
      </c>
      <c r="Z19" s="7">
        <v>47.2</v>
      </c>
      <c r="AA19" s="7">
        <v>19.899999999999999</v>
      </c>
      <c r="AB19" s="7">
        <v>5.5</v>
      </c>
      <c r="AC19" s="7">
        <v>6.7</v>
      </c>
      <c r="AD19" s="7">
        <v>34.9</v>
      </c>
    </row>
    <row r="20" spans="1:30" x14ac:dyDescent="0.2">
      <c r="A20" s="5" t="s">
        <v>130</v>
      </c>
      <c r="B20" s="7">
        <v>7.9</v>
      </c>
      <c r="C20" s="7">
        <v>39.299999999999997</v>
      </c>
      <c r="D20" s="7">
        <v>11.4</v>
      </c>
      <c r="E20" s="7">
        <v>25.7</v>
      </c>
      <c r="F20" s="7">
        <v>4.8</v>
      </c>
      <c r="G20" s="7">
        <v>17.2</v>
      </c>
      <c r="H20" s="7">
        <v>4.4000000000000004</v>
      </c>
      <c r="I20" s="7">
        <v>17.5</v>
      </c>
      <c r="J20" s="7">
        <v>31.4</v>
      </c>
      <c r="K20" s="7">
        <v>24.2</v>
      </c>
      <c r="L20" s="7">
        <v>12.8</v>
      </c>
      <c r="M20" s="7">
        <v>9.3000000000000007</v>
      </c>
      <c r="N20" s="7">
        <v>13.5</v>
      </c>
      <c r="O20" s="7">
        <v>37.799999999999997</v>
      </c>
      <c r="P20" s="7">
        <v>18.7</v>
      </c>
      <c r="Q20" s="7">
        <v>9.6999999999999993</v>
      </c>
      <c r="R20" s="7">
        <v>12.5</v>
      </c>
      <c r="S20" s="7">
        <v>35.6</v>
      </c>
      <c r="T20" s="7">
        <v>0</v>
      </c>
      <c r="U20" s="7">
        <v>30.7</v>
      </c>
      <c r="V20" s="7">
        <v>28.3</v>
      </c>
      <c r="W20" s="7">
        <v>24.7</v>
      </c>
      <c r="X20" s="7">
        <v>42.3</v>
      </c>
      <c r="Y20" s="7">
        <v>11.8</v>
      </c>
      <c r="Z20" s="7">
        <v>21.6</v>
      </c>
      <c r="AA20" s="7">
        <v>20.8</v>
      </c>
      <c r="AB20" s="7">
        <v>33.799999999999997</v>
      </c>
      <c r="AC20" s="7">
        <v>29.8</v>
      </c>
      <c r="AD20" s="7">
        <v>38.6</v>
      </c>
    </row>
    <row r="21" spans="1:30" x14ac:dyDescent="0.2">
      <c r="A21" s="5" t="s">
        <v>131</v>
      </c>
      <c r="B21" s="7">
        <v>31.3</v>
      </c>
      <c r="C21" s="7">
        <v>14.4</v>
      </c>
      <c r="D21" s="7">
        <v>29.3</v>
      </c>
      <c r="E21" s="7">
        <v>11.2</v>
      </c>
      <c r="F21" s="7">
        <v>31.8</v>
      </c>
      <c r="G21" s="7">
        <v>43.7</v>
      </c>
      <c r="H21" s="7">
        <v>34.5</v>
      </c>
      <c r="I21" s="7">
        <v>46.9</v>
      </c>
      <c r="J21" s="7">
        <v>36.4</v>
      </c>
      <c r="K21" s="7">
        <v>13.2</v>
      </c>
      <c r="L21" s="7">
        <v>42</v>
      </c>
      <c r="M21" s="7">
        <v>30</v>
      </c>
      <c r="N21" s="7">
        <v>43.4</v>
      </c>
      <c r="O21" s="7">
        <v>66.099999999999994</v>
      </c>
      <c r="P21" s="7">
        <v>49.1</v>
      </c>
      <c r="Q21" s="7">
        <v>32.299999999999997</v>
      </c>
      <c r="R21" s="7">
        <v>37</v>
      </c>
      <c r="S21" s="7">
        <v>65.599999999999994</v>
      </c>
      <c r="T21" s="7">
        <v>30.7</v>
      </c>
      <c r="U21" s="7">
        <v>0</v>
      </c>
      <c r="V21" s="7">
        <v>32.200000000000003</v>
      </c>
      <c r="W21" s="7">
        <v>24.9</v>
      </c>
      <c r="X21" s="7">
        <v>69</v>
      </c>
      <c r="Y21" s="7">
        <v>25</v>
      </c>
      <c r="Z21" s="7">
        <v>25.4</v>
      </c>
      <c r="AA21" s="7">
        <v>51.3</v>
      </c>
      <c r="AB21" s="7">
        <v>64.400000000000006</v>
      </c>
      <c r="AC21" s="7">
        <v>60.3</v>
      </c>
      <c r="AD21" s="7">
        <v>65.3</v>
      </c>
    </row>
    <row r="22" spans="1:30" x14ac:dyDescent="0.2">
      <c r="A22" s="5" t="s">
        <v>132</v>
      </c>
      <c r="B22" s="7">
        <v>35.4</v>
      </c>
      <c r="C22" s="7">
        <v>46.5</v>
      </c>
      <c r="D22" s="7">
        <v>37.5</v>
      </c>
      <c r="E22" s="7">
        <v>21</v>
      </c>
      <c r="F22" s="7">
        <v>24.3</v>
      </c>
      <c r="G22" s="7">
        <v>25.6</v>
      </c>
      <c r="H22" s="7">
        <v>32</v>
      </c>
      <c r="I22" s="7">
        <v>43.4</v>
      </c>
      <c r="J22" s="7">
        <v>4.3</v>
      </c>
      <c r="K22" s="7">
        <v>37.299999999999997</v>
      </c>
      <c r="L22" s="7">
        <v>39.700000000000003</v>
      </c>
      <c r="M22" s="7">
        <v>36.1</v>
      </c>
      <c r="N22" s="7">
        <v>39.299999999999997</v>
      </c>
      <c r="O22" s="7">
        <v>63.1</v>
      </c>
      <c r="P22" s="7">
        <v>36.700000000000003</v>
      </c>
      <c r="Q22" s="7">
        <v>37.299999999999997</v>
      </c>
      <c r="R22" s="7">
        <v>40.799999999999997</v>
      </c>
      <c r="S22" s="7">
        <v>48.3</v>
      </c>
      <c r="T22" s="7">
        <v>28.3</v>
      </c>
      <c r="U22" s="7">
        <v>32.200000000000003</v>
      </c>
      <c r="V22" s="7">
        <v>0</v>
      </c>
      <c r="W22" s="7">
        <v>7.4</v>
      </c>
      <c r="X22" s="7">
        <v>68.7</v>
      </c>
      <c r="Y22" s="7">
        <v>35.200000000000003</v>
      </c>
      <c r="Z22" s="7">
        <v>8.1999999999999993</v>
      </c>
      <c r="AA22" s="7">
        <v>43.8</v>
      </c>
      <c r="AB22" s="7">
        <v>49.8</v>
      </c>
      <c r="AC22" s="7">
        <v>45.6</v>
      </c>
      <c r="AD22" s="7">
        <v>65.2</v>
      </c>
    </row>
    <row r="23" spans="1:30" x14ac:dyDescent="0.2">
      <c r="A23" s="5" t="s">
        <v>133</v>
      </c>
      <c r="B23" s="7">
        <v>31</v>
      </c>
      <c r="C23" s="7">
        <v>39.1</v>
      </c>
      <c r="D23" s="7">
        <v>32.4</v>
      </c>
      <c r="E23" s="7">
        <v>13.7</v>
      </c>
      <c r="F23" s="7">
        <v>21.6</v>
      </c>
      <c r="G23" s="7">
        <v>26.8</v>
      </c>
      <c r="H23" s="7">
        <v>28.8</v>
      </c>
      <c r="I23" s="7">
        <v>41.3</v>
      </c>
      <c r="J23" s="7">
        <v>11.7</v>
      </c>
      <c r="K23" s="7">
        <v>30.1</v>
      </c>
      <c r="L23" s="7">
        <v>37.1</v>
      </c>
      <c r="M23" s="7">
        <v>31.3</v>
      </c>
      <c r="N23" s="7">
        <v>37.1</v>
      </c>
      <c r="O23" s="7">
        <v>61.5</v>
      </c>
      <c r="P23" s="7">
        <v>36.700000000000003</v>
      </c>
      <c r="Q23" s="7">
        <v>32.9</v>
      </c>
      <c r="R23" s="7">
        <v>36.799999999999997</v>
      </c>
      <c r="S23" s="7">
        <v>50.2</v>
      </c>
      <c r="T23" s="7">
        <v>24.7</v>
      </c>
      <c r="U23" s="7">
        <v>24.9</v>
      </c>
      <c r="V23" s="7">
        <v>7.4</v>
      </c>
      <c r="W23" s="7">
        <v>0</v>
      </c>
      <c r="X23" s="7">
        <v>66.5</v>
      </c>
      <c r="Y23" s="7">
        <v>29.5</v>
      </c>
      <c r="Z23" s="7">
        <v>3.3</v>
      </c>
      <c r="AA23" s="7">
        <v>42.7</v>
      </c>
      <c r="AB23" s="7">
        <v>50.9</v>
      </c>
      <c r="AC23" s="7">
        <v>46.7</v>
      </c>
      <c r="AD23" s="7">
        <v>62.9</v>
      </c>
    </row>
    <row r="24" spans="1:30" x14ac:dyDescent="0.2">
      <c r="A24" s="5" t="s">
        <v>134</v>
      </c>
      <c r="B24" s="7">
        <v>38.299999999999997</v>
      </c>
      <c r="C24" s="7">
        <v>71.400000000000006</v>
      </c>
      <c r="D24" s="7">
        <v>39.700000000000003</v>
      </c>
      <c r="E24" s="7">
        <v>67.099999999999994</v>
      </c>
      <c r="F24" s="7">
        <v>44.9</v>
      </c>
      <c r="G24" s="7">
        <v>45.5</v>
      </c>
      <c r="H24" s="7">
        <v>38</v>
      </c>
      <c r="I24" s="7">
        <v>25.3</v>
      </c>
      <c r="J24" s="7">
        <v>70.7</v>
      </c>
      <c r="K24" s="7">
        <v>57.5</v>
      </c>
      <c r="L24" s="7">
        <v>29.5</v>
      </c>
      <c r="M24" s="7">
        <v>39.200000000000003</v>
      </c>
      <c r="N24" s="7">
        <v>29.5</v>
      </c>
      <c r="O24" s="7">
        <v>6.9</v>
      </c>
      <c r="P24" s="7">
        <v>34.1</v>
      </c>
      <c r="Q24" s="7">
        <v>36.9</v>
      </c>
      <c r="R24" s="7">
        <v>32.200000000000003</v>
      </c>
      <c r="S24" s="7">
        <v>36.5</v>
      </c>
      <c r="T24" s="7">
        <v>42.3</v>
      </c>
      <c r="U24" s="7">
        <v>69</v>
      </c>
      <c r="V24" s="7">
        <v>68.7</v>
      </c>
      <c r="W24" s="7">
        <v>66.5</v>
      </c>
      <c r="X24" s="7">
        <v>0</v>
      </c>
      <c r="Y24" s="7">
        <v>44</v>
      </c>
      <c r="Z24" s="7">
        <v>63.3</v>
      </c>
      <c r="AA24" s="7">
        <v>25.5</v>
      </c>
      <c r="AB24" s="7">
        <v>31</v>
      </c>
      <c r="AC24" s="7">
        <v>32</v>
      </c>
      <c r="AD24" s="7">
        <v>3.7</v>
      </c>
    </row>
    <row r="25" spans="1:30" x14ac:dyDescent="0.2">
      <c r="A25" s="5" t="s">
        <v>135</v>
      </c>
      <c r="B25" s="7">
        <v>7.1</v>
      </c>
      <c r="C25" s="7">
        <v>29.9</v>
      </c>
      <c r="D25" s="7">
        <v>4.3</v>
      </c>
      <c r="E25" s="7">
        <v>24.5</v>
      </c>
      <c r="F25" s="7">
        <v>16.100000000000001</v>
      </c>
      <c r="G25" s="7">
        <v>29</v>
      </c>
      <c r="H25" s="7">
        <v>13.1</v>
      </c>
      <c r="I25" s="7">
        <v>22.9</v>
      </c>
      <c r="J25" s="7">
        <v>39</v>
      </c>
      <c r="K25" s="7">
        <v>14.6</v>
      </c>
      <c r="L25" s="7">
        <v>18.3</v>
      </c>
      <c r="M25" s="7">
        <v>5.4</v>
      </c>
      <c r="N25" s="7">
        <v>20.2</v>
      </c>
      <c r="O25" s="7">
        <v>41.2</v>
      </c>
      <c r="P25" s="7">
        <v>29</v>
      </c>
      <c r="Q25" s="7">
        <v>7.6</v>
      </c>
      <c r="R25" s="7">
        <v>12.1</v>
      </c>
      <c r="S25" s="7">
        <v>45.8</v>
      </c>
      <c r="T25" s="7">
        <v>11.8</v>
      </c>
      <c r="U25" s="7">
        <v>25</v>
      </c>
      <c r="V25" s="7">
        <v>35.200000000000003</v>
      </c>
      <c r="W25" s="7">
        <v>29.5</v>
      </c>
      <c r="X25" s="7">
        <v>44</v>
      </c>
      <c r="Y25" s="7">
        <v>0</v>
      </c>
      <c r="Z25" s="7">
        <v>27.2</v>
      </c>
      <c r="AA25" s="7">
        <v>28.2</v>
      </c>
      <c r="AB25" s="7">
        <v>43.2</v>
      </c>
      <c r="AC25" s="7">
        <v>39.5</v>
      </c>
      <c r="AD25" s="7">
        <v>40.299999999999997</v>
      </c>
    </row>
    <row r="26" spans="1:30" x14ac:dyDescent="0.2">
      <c r="A26" s="5" t="s">
        <v>136</v>
      </c>
      <c r="B26" s="7">
        <v>28.2</v>
      </c>
      <c r="C26" s="7">
        <v>39.299999999999997</v>
      </c>
      <c r="D26" s="7">
        <v>29.8</v>
      </c>
      <c r="E26" s="7">
        <v>14.5</v>
      </c>
      <c r="F26" s="7">
        <v>18.399999999999999</v>
      </c>
      <c r="G26" s="7">
        <v>23.7</v>
      </c>
      <c r="H26" s="7">
        <v>25.7</v>
      </c>
      <c r="I26" s="7">
        <v>38.1</v>
      </c>
      <c r="J26" s="7">
        <v>12.4</v>
      </c>
      <c r="K26" s="7">
        <v>29.2</v>
      </c>
      <c r="L26" s="7">
        <v>33.9</v>
      </c>
      <c r="M26" s="7">
        <v>28.6</v>
      </c>
      <c r="N26" s="7">
        <v>33.799999999999997</v>
      </c>
      <c r="O26" s="7">
        <v>58.3</v>
      </c>
      <c r="P26" s="7">
        <v>33.5</v>
      </c>
      <c r="Q26" s="7">
        <v>30</v>
      </c>
      <c r="R26" s="7">
        <v>33.799999999999997</v>
      </c>
      <c r="S26" s="7">
        <v>47.2</v>
      </c>
      <c r="T26" s="7">
        <v>21.6</v>
      </c>
      <c r="U26" s="7">
        <v>25.4</v>
      </c>
      <c r="V26" s="7">
        <v>8.1999999999999993</v>
      </c>
      <c r="W26" s="7">
        <v>3.3</v>
      </c>
      <c r="X26" s="7">
        <v>63.3</v>
      </c>
      <c r="Y26" s="7">
        <v>27.2</v>
      </c>
      <c r="Z26" s="7">
        <v>0</v>
      </c>
      <c r="AA26" s="7">
        <v>39.4</v>
      </c>
      <c r="AB26" s="7">
        <v>47.7</v>
      </c>
      <c r="AC26" s="7">
        <v>43.5</v>
      </c>
      <c r="AD26" s="7">
        <v>59.7</v>
      </c>
    </row>
    <row r="27" spans="1:30" x14ac:dyDescent="0.2">
      <c r="A27" s="5" t="s">
        <v>137</v>
      </c>
      <c r="B27" s="7">
        <v>21.1</v>
      </c>
      <c r="C27" s="7">
        <v>58.2</v>
      </c>
      <c r="D27" s="7">
        <v>24.7</v>
      </c>
      <c r="E27" s="7">
        <v>46.3</v>
      </c>
      <c r="F27" s="7">
        <v>21.7</v>
      </c>
      <c r="G27" s="7">
        <v>20</v>
      </c>
      <c r="H27" s="7">
        <v>16.7</v>
      </c>
      <c r="I27" s="7">
        <v>6.3</v>
      </c>
      <c r="J27" s="7">
        <v>45.6</v>
      </c>
      <c r="K27" s="7">
        <v>42.8</v>
      </c>
      <c r="L27" s="7">
        <v>10.1</v>
      </c>
      <c r="M27" s="7">
        <v>23</v>
      </c>
      <c r="N27" s="7">
        <v>8.1</v>
      </c>
      <c r="O27" s="7">
        <v>19.5</v>
      </c>
      <c r="P27" s="7">
        <v>8.8000000000000007</v>
      </c>
      <c r="Q27" s="7">
        <v>20.9</v>
      </c>
      <c r="R27" s="7">
        <v>17.7</v>
      </c>
      <c r="S27" s="7">
        <v>19.899999999999999</v>
      </c>
      <c r="T27" s="7">
        <v>20.8</v>
      </c>
      <c r="U27" s="7">
        <v>51.3</v>
      </c>
      <c r="V27" s="7">
        <v>43.8</v>
      </c>
      <c r="W27" s="7">
        <v>42.7</v>
      </c>
      <c r="X27" s="7">
        <v>25.5</v>
      </c>
      <c r="Y27" s="7">
        <v>28.2</v>
      </c>
      <c r="Z27" s="7">
        <v>39.4</v>
      </c>
      <c r="AA27" s="7">
        <v>0</v>
      </c>
      <c r="AB27" s="7">
        <v>15.8</v>
      </c>
      <c r="AC27" s="7">
        <v>13.2</v>
      </c>
      <c r="AD27" s="7">
        <v>22.4</v>
      </c>
    </row>
    <row r="28" spans="1:30" x14ac:dyDescent="0.2">
      <c r="A28" s="5" t="s">
        <v>138</v>
      </c>
      <c r="B28" s="7">
        <v>36.1</v>
      </c>
      <c r="C28" s="7">
        <v>72.7</v>
      </c>
      <c r="D28" s="7">
        <v>40</v>
      </c>
      <c r="E28" s="7">
        <v>57.7</v>
      </c>
      <c r="F28" s="7">
        <v>32.799999999999997</v>
      </c>
      <c r="G28" s="7">
        <v>24.3</v>
      </c>
      <c r="H28" s="7">
        <v>30.5</v>
      </c>
      <c r="I28" s="7">
        <v>22.1</v>
      </c>
      <c r="J28" s="7">
        <v>50.2</v>
      </c>
      <c r="K28" s="7">
        <v>57.4</v>
      </c>
      <c r="L28" s="7">
        <v>25.6</v>
      </c>
      <c r="M28" s="7">
        <v>38.1</v>
      </c>
      <c r="N28" s="7">
        <v>23.3</v>
      </c>
      <c r="O28" s="7">
        <v>24.1</v>
      </c>
      <c r="P28" s="7">
        <v>15.2</v>
      </c>
      <c r="Q28" s="7">
        <v>36.200000000000003</v>
      </c>
      <c r="R28" s="7">
        <v>33.4</v>
      </c>
      <c r="S28" s="7">
        <v>5.5</v>
      </c>
      <c r="T28" s="7">
        <v>33.799999999999997</v>
      </c>
      <c r="U28" s="7">
        <v>64.400000000000006</v>
      </c>
      <c r="V28" s="7">
        <v>49.8</v>
      </c>
      <c r="W28" s="7">
        <v>50.9</v>
      </c>
      <c r="X28" s="7">
        <v>31</v>
      </c>
      <c r="Y28" s="7">
        <v>43.2</v>
      </c>
      <c r="Z28" s="7">
        <v>47.7</v>
      </c>
      <c r="AA28" s="7">
        <v>15.8</v>
      </c>
      <c r="AB28" s="7">
        <v>0</v>
      </c>
      <c r="AC28" s="7">
        <v>4.2</v>
      </c>
      <c r="AD28" s="7">
        <v>29.4</v>
      </c>
    </row>
    <row r="29" spans="1:30" x14ac:dyDescent="0.2">
      <c r="A29" s="5" t="s">
        <v>139</v>
      </c>
      <c r="B29" s="7">
        <v>32.6</v>
      </c>
      <c r="C29" s="7">
        <v>68.900000000000006</v>
      </c>
      <c r="D29" s="7">
        <v>36.6</v>
      </c>
      <c r="E29" s="7">
        <v>53.5</v>
      </c>
      <c r="F29" s="7">
        <v>28.6</v>
      </c>
      <c r="G29" s="7">
        <v>20.100000000000001</v>
      </c>
      <c r="H29" s="7">
        <v>26.7</v>
      </c>
      <c r="I29" s="7">
        <v>19.399999999999999</v>
      </c>
      <c r="J29" s="7">
        <v>46.2</v>
      </c>
      <c r="K29" s="7">
        <v>53.6</v>
      </c>
      <c r="L29" s="7">
        <v>22.4</v>
      </c>
      <c r="M29" s="7">
        <v>34.6</v>
      </c>
      <c r="N29" s="7">
        <v>20.100000000000001</v>
      </c>
      <c r="O29" s="7">
        <v>25.1</v>
      </c>
      <c r="P29" s="7">
        <v>11.1</v>
      </c>
      <c r="Q29" s="7">
        <v>32.799999999999997</v>
      </c>
      <c r="R29" s="7">
        <v>30.3</v>
      </c>
      <c r="S29" s="7">
        <v>6.7</v>
      </c>
      <c r="T29" s="7">
        <v>29.8</v>
      </c>
      <c r="U29" s="7">
        <v>60.3</v>
      </c>
      <c r="V29" s="7">
        <v>45.6</v>
      </c>
      <c r="W29" s="7">
        <v>46.7</v>
      </c>
      <c r="X29" s="7">
        <v>32</v>
      </c>
      <c r="Y29" s="7">
        <v>39.5</v>
      </c>
      <c r="Z29" s="7">
        <v>43.5</v>
      </c>
      <c r="AA29" s="7">
        <v>13.2</v>
      </c>
      <c r="AB29" s="7">
        <v>4.2</v>
      </c>
      <c r="AC29" s="7">
        <v>0</v>
      </c>
      <c r="AD29" s="7">
        <v>30</v>
      </c>
    </row>
    <row r="30" spans="1:30" x14ac:dyDescent="0.2">
      <c r="A30" s="5" t="s">
        <v>140</v>
      </c>
      <c r="B30" s="7">
        <v>34.6</v>
      </c>
      <c r="C30" s="7">
        <v>67.900000000000006</v>
      </c>
      <c r="D30" s="7">
        <v>36</v>
      </c>
      <c r="E30" s="7">
        <v>63.4</v>
      </c>
      <c r="F30" s="7">
        <v>41.3</v>
      </c>
      <c r="G30" s="7">
        <v>42.4</v>
      </c>
      <c r="H30" s="7">
        <v>34.299999999999997</v>
      </c>
      <c r="I30" s="7">
        <v>21.7</v>
      </c>
      <c r="J30" s="7">
        <v>67.3</v>
      </c>
      <c r="K30" s="7">
        <v>53.8</v>
      </c>
      <c r="L30" s="7">
        <v>25.9</v>
      </c>
      <c r="M30" s="7">
        <v>35.4</v>
      </c>
      <c r="N30" s="7">
        <v>25.9</v>
      </c>
      <c r="O30" s="7">
        <v>5.7</v>
      </c>
      <c r="P30" s="7">
        <v>31.1</v>
      </c>
      <c r="Q30" s="7">
        <v>33.200000000000003</v>
      </c>
      <c r="R30" s="7">
        <v>28.5</v>
      </c>
      <c r="S30" s="7">
        <v>34.9</v>
      </c>
      <c r="T30" s="7">
        <v>38.6</v>
      </c>
      <c r="U30" s="7">
        <v>65.3</v>
      </c>
      <c r="V30" s="7">
        <v>65.2</v>
      </c>
      <c r="W30" s="7">
        <v>62.9</v>
      </c>
      <c r="X30" s="7">
        <v>3.7</v>
      </c>
      <c r="Y30" s="7">
        <v>40.299999999999997</v>
      </c>
      <c r="Z30" s="7">
        <v>59.7</v>
      </c>
      <c r="AA30" s="7">
        <v>22.4</v>
      </c>
      <c r="AB30" s="7">
        <v>29.4</v>
      </c>
      <c r="AC30" s="7">
        <v>30</v>
      </c>
      <c r="AD30" s="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2" x14ac:dyDescent="0.2">
      <c r="A1" s="1" t="s">
        <v>141</v>
      </c>
      <c r="B1" s="1" t="s">
        <v>142</v>
      </c>
    </row>
    <row r="2" spans="1:2" x14ac:dyDescent="0.2">
      <c r="A2" s="2" t="s">
        <v>143</v>
      </c>
      <c r="B2" s="4">
        <v>1.98</v>
      </c>
    </row>
    <row r="3" spans="1:2" x14ac:dyDescent="0.2">
      <c r="A3" s="2" t="s">
        <v>144</v>
      </c>
      <c r="B3" s="4">
        <v>0.18</v>
      </c>
    </row>
    <row r="4" spans="1:2" x14ac:dyDescent="0.2">
      <c r="A4" s="2" t="s">
        <v>145</v>
      </c>
      <c r="B4" s="4">
        <v>22</v>
      </c>
    </row>
    <row r="5" spans="1:2" x14ac:dyDescent="0.2">
      <c r="A5" s="2" t="s">
        <v>146</v>
      </c>
      <c r="B5" s="4">
        <v>61</v>
      </c>
    </row>
    <row r="6" spans="1:2" x14ac:dyDescent="0.2">
      <c r="A6" s="2" t="s">
        <v>147</v>
      </c>
      <c r="B6" s="4">
        <v>0</v>
      </c>
    </row>
    <row r="7" spans="1:2" x14ac:dyDescent="0.2">
      <c r="A7" s="2" t="s">
        <v>148</v>
      </c>
      <c r="B7" s="4">
        <v>33</v>
      </c>
    </row>
    <row r="8" spans="1:2" x14ac:dyDescent="0.2">
      <c r="A8" s="2" t="s">
        <v>149</v>
      </c>
      <c r="B8" s="4">
        <v>6</v>
      </c>
    </row>
    <row r="9" spans="1:2" x14ac:dyDescent="0.2">
      <c r="A9" t="s">
        <v>251</v>
      </c>
      <c r="B9" s="27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2A89-A714-D146-B76E-D2B9963C6312}">
  <dimension ref="A1:AC77"/>
  <sheetViews>
    <sheetView topLeftCell="A13" workbookViewId="0">
      <selection activeCell="B30" sqref="B30"/>
    </sheetView>
  </sheetViews>
  <sheetFormatPr baseColWidth="10" defaultRowHeight="15" x14ac:dyDescent="0.2"/>
  <cols>
    <col min="1" max="1" width="91.83203125" bestFit="1" customWidth="1"/>
    <col min="2" max="2" width="92.33203125" bestFit="1" customWidth="1"/>
    <col min="3" max="3" width="36.1640625" bestFit="1" customWidth="1"/>
    <col min="4" max="4" width="41.6640625" bestFit="1" customWidth="1"/>
    <col min="5" max="5" width="12.33203125" bestFit="1" customWidth="1"/>
    <col min="6" max="6" width="16.33203125" bestFit="1" customWidth="1"/>
    <col min="7" max="7" width="11.33203125" bestFit="1" customWidth="1"/>
    <col min="8" max="8" width="10.5" bestFit="1" customWidth="1"/>
    <col min="9" max="9" width="12.33203125" bestFit="1" customWidth="1"/>
    <col min="10" max="10" width="14.83203125" bestFit="1" customWidth="1"/>
    <col min="11" max="11" width="8.83203125" bestFit="1" customWidth="1"/>
    <col min="12" max="13" width="11.1640625" bestFit="1" customWidth="1"/>
    <col min="14" max="17" width="20.83203125" bestFit="1" customWidth="1"/>
    <col min="18" max="18" width="21.6640625" bestFit="1" customWidth="1"/>
    <col min="19" max="19" width="10.6640625" bestFit="1" customWidth="1"/>
    <col min="20" max="20" width="11.1640625" bestFit="1" customWidth="1"/>
    <col min="21" max="21" width="11.33203125" bestFit="1" customWidth="1"/>
    <col min="22" max="22" width="9.33203125" bestFit="1" customWidth="1"/>
    <col min="24" max="24" width="8.1640625" bestFit="1" customWidth="1"/>
    <col min="25" max="25" width="9.5" bestFit="1" customWidth="1"/>
    <col min="26" max="26" width="12.33203125" bestFit="1" customWidth="1"/>
    <col min="27" max="27" width="13.83203125" bestFit="1" customWidth="1"/>
    <col min="28" max="28" width="9.6640625" bestFit="1" customWidth="1"/>
    <col min="29" max="29" width="8.33203125" bestFit="1" customWidth="1"/>
  </cols>
  <sheetData>
    <row r="1" spans="1:29" ht="20" thickBot="1" x14ac:dyDescent="0.3">
      <c r="A1" s="8" t="s">
        <v>150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9" ht="16" thickTop="1" x14ac:dyDescent="0.2">
      <c r="A2" t="s">
        <v>151</v>
      </c>
    </row>
    <row r="4" spans="1:29" x14ac:dyDescent="0.2">
      <c r="A4" s="9" t="s">
        <v>152</v>
      </c>
      <c r="B4" s="10" t="s">
        <v>153</v>
      </c>
      <c r="D4" s="9" t="s">
        <v>154</v>
      </c>
      <c r="E4" s="11" t="s">
        <v>142</v>
      </c>
    </row>
    <row r="5" spans="1:29" x14ac:dyDescent="0.2">
      <c r="A5" s="12" t="s">
        <v>155</v>
      </c>
      <c r="B5" s="13" t="s">
        <v>156</v>
      </c>
      <c r="D5" s="12" t="s">
        <v>157</v>
      </c>
      <c r="E5" s="14">
        <f>SUM(U15:U19)+SUM(P25:P52)</f>
        <v>0</v>
      </c>
    </row>
    <row r="6" spans="1:29" x14ac:dyDescent="0.2">
      <c r="A6" s="12" t="s">
        <v>158</v>
      </c>
      <c r="B6" s="15" t="s">
        <v>159</v>
      </c>
      <c r="D6" s="12" t="s">
        <v>160</v>
      </c>
      <c r="E6" s="16">
        <f>SUM(S15:S19)</f>
        <v>0</v>
      </c>
    </row>
    <row r="7" spans="1:29" x14ac:dyDescent="0.2">
      <c r="A7" s="12" t="s">
        <v>161</v>
      </c>
      <c r="B7" s="15" t="s">
        <v>162</v>
      </c>
      <c r="D7" s="12" t="s">
        <v>163</v>
      </c>
      <c r="E7" s="17">
        <f>SUM(C15:C19)</f>
        <v>0</v>
      </c>
    </row>
    <row r="8" spans="1:29" x14ac:dyDescent="0.2">
      <c r="A8" s="12" t="s">
        <v>164</v>
      </c>
      <c r="B8" s="13" t="s">
        <v>165</v>
      </c>
      <c r="D8" s="12" t="s">
        <v>166</v>
      </c>
      <c r="E8" s="17">
        <f>COUNTIF(I25:I52,"&lt;&gt;0")</f>
        <v>28</v>
      </c>
    </row>
    <row r="9" spans="1:29" x14ac:dyDescent="0.2">
      <c r="A9" s="12" t="s">
        <v>167</v>
      </c>
      <c r="B9" s="13">
        <v>1440</v>
      </c>
      <c r="D9" s="12" t="s">
        <v>168</v>
      </c>
      <c r="E9" s="17">
        <f>COUNTIF(K25:K52,"&gt;0")+COUNTIF(L25:L52,"&gt;0")</f>
        <v>0</v>
      </c>
    </row>
    <row r="10" spans="1:29" x14ac:dyDescent="0.2">
      <c r="A10" s="18" t="s">
        <v>169</v>
      </c>
      <c r="B10" s="19" t="s">
        <v>170</v>
      </c>
      <c r="D10" s="12" t="s">
        <v>171</v>
      </c>
      <c r="E10" s="17">
        <f>COUNTIF(B57:AC61,"&lt;&gt;0")</f>
        <v>0</v>
      </c>
    </row>
    <row r="11" spans="1:29" x14ac:dyDescent="0.2">
      <c r="D11" s="12" t="s">
        <v>172</v>
      </c>
      <c r="E11" s="17">
        <f>COUNTIF(E15:E19,"&lt;0")+COUNTIF(F15:F19,"&lt;&gt;0")+COUNTIF(I15:I19,"&lt;0")+COUNTIF(N15:R19,"&lt;0")</f>
        <v>0</v>
      </c>
    </row>
    <row r="12" spans="1:29" x14ac:dyDescent="0.2">
      <c r="D12" s="12" t="s">
        <v>173</v>
      </c>
      <c r="E12" s="17">
        <f>COUNTIF('Solver Arcs'!$O$2:$O$4061,"&lt;0")</f>
        <v>0</v>
      </c>
    </row>
    <row r="13" spans="1:29" x14ac:dyDescent="0.2">
      <c r="D13" s="18" t="s">
        <v>174</v>
      </c>
      <c r="E13" s="20" t="str">
        <f>IF(E8+E10+E11+E12=0,"OK","Not yet")</f>
        <v>Not yet</v>
      </c>
    </row>
    <row r="14" spans="1:29" ht="16" thickBot="1" x14ac:dyDescent="0.25">
      <c r="A14" s="21" t="s">
        <v>94</v>
      </c>
      <c r="B14" s="21" t="s">
        <v>95</v>
      </c>
      <c r="C14" s="21" t="s">
        <v>175</v>
      </c>
      <c r="D14" s="21" t="s">
        <v>176</v>
      </c>
      <c r="E14" s="21" t="s">
        <v>177</v>
      </c>
      <c r="F14" s="21" t="s">
        <v>178</v>
      </c>
      <c r="G14" s="21" t="s">
        <v>96</v>
      </c>
      <c r="H14" s="21" t="s">
        <v>179</v>
      </c>
      <c r="I14" s="21" t="s">
        <v>180</v>
      </c>
      <c r="J14" s="21" t="s">
        <v>181</v>
      </c>
      <c r="K14" s="21" t="s">
        <v>182</v>
      </c>
      <c r="L14" s="22" t="s">
        <v>183</v>
      </c>
      <c r="M14" s="22" t="s">
        <v>184</v>
      </c>
      <c r="N14" s="21" t="s">
        <v>185</v>
      </c>
      <c r="O14" s="21" t="s">
        <v>186</v>
      </c>
      <c r="P14" s="21" t="s">
        <v>187</v>
      </c>
      <c r="Q14" s="21" t="s">
        <v>188</v>
      </c>
      <c r="R14" s="21" t="s">
        <v>189</v>
      </c>
      <c r="S14" s="21" t="s">
        <v>190</v>
      </c>
      <c r="T14" s="21" t="s">
        <v>191</v>
      </c>
      <c r="U14" s="21" t="s">
        <v>192</v>
      </c>
      <c r="V14" s="22" t="s">
        <v>193</v>
      </c>
      <c r="W14" s="22" t="s">
        <v>194</v>
      </c>
      <c r="X14" s="22" t="s">
        <v>195</v>
      </c>
      <c r="Y14" s="22" t="s">
        <v>196</v>
      </c>
      <c r="Z14" s="22" t="s">
        <v>197</v>
      </c>
      <c r="AA14" s="22" t="s">
        <v>198</v>
      </c>
      <c r="AB14" s="22" t="s">
        <v>199</v>
      </c>
      <c r="AC14" s="22" t="s">
        <v>200</v>
      </c>
    </row>
    <row r="15" spans="1:29" x14ac:dyDescent="0.2">
      <c r="A15">
        <v>1</v>
      </c>
      <c r="B15" t="str" cm="1">
        <f t="array" ref="B15">INDEX('Vehicle Fleet'!$B$2:$B$6,$A15)</f>
        <v>Small Van</v>
      </c>
      <c r="C15">
        <f>SUMIFS('Solver Arcs'!$F$2:$F$4061,'Solver Arcs'!$A$2:$A$4061,$A15,'Solver Arcs'!$B$2:$B$4061,0)</f>
        <v>0</v>
      </c>
      <c r="D15">
        <f>SUMIFS('Solver Arcs'!$F$2:$F$4061,'Solver Arcs'!$A$2:$A$4061,$A15,'Solver Arcs'!$C$2:$C$4061,0)</f>
        <v>0</v>
      </c>
      <c r="E15">
        <f>1-C15</f>
        <v>1</v>
      </c>
      <c r="F15">
        <f>C15-D15</f>
        <v>0</v>
      </c>
      <c r="G15" cm="1">
        <f t="array" ref="G15">INDEX('Vehicle Fleet'!$C$2:$C$6,$A15)</f>
        <v>600</v>
      </c>
      <c r="H15">
        <f>SUMIFS('Solver Arcs'!$N$2:$N$4061,'Solver Arcs'!$A$2:$A$4061,$A15)</f>
        <v>0</v>
      </c>
      <c r="I15">
        <f>G15-H15</f>
        <v>600</v>
      </c>
      <c r="J15" s="23" cm="1">
        <f t="array" ref="J15">MAX(INDEX('Vehicle Fleet'!$F$2:$F$6,$A15)+0,Depot!$C$2+0)</f>
        <v>0.25</v>
      </c>
      <c r="K15" s="23" cm="1">
        <f t="array" ref="K15">MIN(INDEX('Vehicle Fleet'!$G$2:$G$6,$A15)+0,Depot!$D$2+0)</f>
        <v>0.83333333333333337</v>
      </c>
      <c r="L15" s="24">
        <v>0</v>
      </c>
      <c r="M15" s="25">
        <v>0</v>
      </c>
      <c r="N15">
        <f>(L15-J15*C15)*1440</f>
        <v>0</v>
      </c>
      <c r="O15">
        <f>(K15*C15-L15)*1440</f>
        <v>0</v>
      </c>
      <c r="P15">
        <f>(M15-J15*C15)*1440</f>
        <v>0</v>
      </c>
      <c r="Q15">
        <f>(K15*C15-M15)*1440</f>
        <v>0</v>
      </c>
      <c r="R15">
        <f>(M15-L15)*1440</f>
        <v>0</v>
      </c>
      <c r="S15" s="26">
        <f>SUMIFS('Solver Arcs'!$L$2:$L$4061,'Solver Arcs'!$A$2:$A$4061,$A15)</f>
        <v>0</v>
      </c>
      <c r="T15" s="27">
        <f>(M15-L15)*24</f>
        <v>0</v>
      </c>
      <c r="U15" s="28" cm="1">
        <f t="array" ref="U15">SUMIFS('Solver Arcs'!$K$2:$K$4061,'Solver Arcs'!$A$2:$A$4061,$A15)+C15*INDEX('Vehicle Fleet'!$E$2:$E$6,$A15)+AB15+AC15</f>
        <v>0</v>
      </c>
      <c r="V15" s="29">
        <f>SUMIFS('Solver Arcs'!$M$2:$M$4061,'Solver Arcs'!$A$2:$A$4061,$A15)</f>
        <v>0</v>
      </c>
      <c r="W15" s="30">
        <f>SUMIFS($F$25:$F$52,$J$25:$J$52,$A15)</f>
        <v>0</v>
      </c>
      <c r="X15" s="30">
        <f>MAX(R15-V15-W15,0)</f>
        <v>0</v>
      </c>
      <c r="Y15" s="29">
        <f>X15/60</f>
        <v>0</v>
      </c>
      <c r="Z15" s="30">
        <f>MIN(T15,'Cost Parameters'!$B$9)</f>
        <v>0</v>
      </c>
      <c r="AA15" s="30">
        <f>MAX(T15-'Cost Parameters'!$B$9,0)</f>
        <v>0</v>
      </c>
      <c r="AB15" s="31">
        <f>Z15*'Cost Parameters'!$B$4+AA15*'Cost Parameters'!$B$7</f>
        <v>0</v>
      </c>
      <c r="AC15" s="32">
        <f>Y15*'Cost Parameters'!$B$8</f>
        <v>0</v>
      </c>
    </row>
    <row r="16" spans="1:29" x14ac:dyDescent="0.2">
      <c r="A16">
        <v>2</v>
      </c>
      <c r="B16" t="str" cm="1">
        <f t="array" ref="B16">INDEX('Vehicle Fleet'!$B$2:$B$6,$A16)</f>
        <v>Small Van</v>
      </c>
      <c r="C16">
        <f>SUMIFS('Solver Arcs'!$F$2:$F$4061,'Solver Arcs'!$A$2:$A$4061,$A16,'Solver Arcs'!$B$2:$B$4061,0)</f>
        <v>0</v>
      </c>
      <c r="D16">
        <f>SUMIFS('Solver Arcs'!$F$2:$F$4061,'Solver Arcs'!$A$2:$A$4061,$A16,'Solver Arcs'!$C$2:$C$4061,0)</f>
        <v>0</v>
      </c>
      <c r="E16">
        <f>1-C16</f>
        <v>1</v>
      </c>
      <c r="F16">
        <f>C16-D16</f>
        <v>0</v>
      </c>
      <c r="G16" cm="1">
        <f t="array" ref="G16">INDEX('Vehicle Fleet'!$C$2:$C$6,$A16)</f>
        <v>600</v>
      </c>
      <c r="H16">
        <f>SUMIFS('Solver Arcs'!$N$2:$N$4061,'Solver Arcs'!$A$2:$A$4061,$A16)</f>
        <v>0</v>
      </c>
      <c r="I16">
        <f>G16-H16</f>
        <v>600</v>
      </c>
      <c r="J16" s="23" cm="1">
        <f t="array" ref="J16">MAX(INDEX('Vehicle Fleet'!$F$2:$F$6,$A16)+0,Depot!$C$2+0)</f>
        <v>0.25</v>
      </c>
      <c r="K16" s="23" cm="1">
        <f t="array" ref="K16">MIN(INDEX('Vehicle Fleet'!$G$2:$G$6,$A16)+0,Depot!$D$2+0)</f>
        <v>0.83333333333333337</v>
      </c>
      <c r="L16" s="33">
        <v>0</v>
      </c>
      <c r="M16" s="34">
        <v>0</v>
      </c>
      <c r="N16">
        <f>(L16-J16*C16)*1440</f>
        <v>0</v>
      </c>
      <c r="O16">
        <f>(K16*C16-L16)*1440</f>
        <v>0</v>
      </c>
      <c r="P16">
        <f>(M16-J16*C16)*1440</f>
        <v>0</v>
      </c>
      <c r="Q16">
        <f>(K16*C16-M16)*1440</f>
        <v>0</v>
      </c>
      <c r="R16">
        <f>(M16-L16)*1440</f>
        <v>0</v>
      </c>
      <c r="S16" s="26">
        <f>SUMIFS('Solver Arcs'!$L$2:$L$4061,'Solver Arcs'!$A$2:$A$4061,$A16)</f>
        <v>0</v>
      </c>
      <c r="T16" s="27">
        <f>(M16-L16)*24</f>
        <v>0</v>
      </c>
      <c r="U16" s="28" cm="1">
        <f t="array" ref="U16">SUMIFS('Solver Arcs'!$K$2:$K$4061,'Solver Arcs'!$A$2:$A$4061,$A16)+C16*INDEX('Vehicle Fleet'!$E$2:$E$6,$A16)+AB16+AC16</f>
        <v>0</v>
      </c>
      <c r="V16" s="35">
        <f>SUMIFS('Solver Arcs'!$M$2:$M$4061,'Solver Arcs'!$A$2:$A$4061,$A16)</f>
        <v>0</v>
      </c>
      <c r="W16" s="36">
        <f>SUMIFS($F$25:$F$52,$J$25:$J$52,$A16)</f>
        <v>0</v>
      </c>
      <c r="X16" s="36">
        <f>MAX(R16-V16-W16,0)</f>
        <v>0</v>
      </c>
      <c r="Y16" s="35">
        <f>X16/60</f>
        <v>0</v>
      </c>
      <c r="Z16" s="36">
        <f>MIN(T16,'Cost Parameters'!$B$9)</f>
        <v>0</v>
      </c>
      <c r="AA16" s="36">
        <f>MAX(T16-'Cost Parameters'!$B$9,0)</f>
        <v>0</v>
      </c>
      <c r="AB16" s="37">
        <f>Z16*'Cost Parameters'!$B$4+AA16*'Cost Parameters'!$B$7</f>
        <v>0</v>
      </c>
      <c r="AC16" s="38">
        <f>Y16*'Cost Parameters'!$B$8</f>
        <v>0</v>
      </c>
    </row>
    <row r="17" spans="1:29" x14ac:dyDescent="0.2">
      <c r="A17">
        <v>3</v>
      </c>
      <c r="B17" t="str" cm="1">
        <f t="array" ref="B17">INDEX('Vehicle Fleet'!$B$2:$B$6,$A17)</f>
        <v>Medium Truck</v>
      </c>
      <c r="C17">
        <f>SUMIFS('Solver Arcs'!$F$2:$F$4061,'Solver Arcs'!$A$2:$A$4061,$A17,'Solver Arcs'!$B$2:$B$4061,0)</f>
        <v>0</v>
      </c>
      <c r="D17">
        <f>SUMIFS('Solver Arcs'!$F$2:$F$4061,'Solver Arcs'!$A$2:$A$4061,$A17,'Solver Arcs'!$C$2:$C$4061,0)</f>
        <v>0</v>
      </c>
      <c r="E17">
        <f>1-C17</f>
        <v>1</v>
      </c>
      <c r="F17">
        <f>C17-D17</f>
        <v>0</v>
      </c>
      <c r="G17" cm="1">
        <f t="array" ref="G17">INDEX('Vehicle Fleet'!$C$2:$C$6,$A17)</f>
        <v>1400</v>
      </c>
      <c r="H17">
        <f>SUMIFS('Solver Arcs'!$N$2:$N$4061,'Solver Arcs'!$A$2:$A$4061,$A17)</f>
        <v>0</v>
      </c>
      <c r="I17">
        <f>G17-H17</f>
        <v>1400</v>
      </c>
      <c r="J17" s="23" cm="1">
        <f t="array" ref="J17">MAX(INDEX('Vehicle Fleet'!$F$2:$F$6,$A17)+0,Depot!$C$2+0)</f>
        <v>0.25</v>
      </c>
      <c r="K17" s="23" cm="1">
        <f t="array" ref="K17">MIN(INDEX('Vehicle Fleet'!$G$2:$G$6,$A17)+0,Depot!$D$2+0)</f>
        <v>0.83333333333333337</v>
      </c>
      <c r="L17" s="33">
        <v>0</v>
      </c>
      <c r="M17" s="34">
        <v>0</v>
      </c>
      <c r="N17">
        <f>(L17-J17*C17)*1440</f>
        <v>0</v>
      </c>
      <c r="O17">
        <f>(K17*C17-L17)*1440</f>
        <v>0</v>
      </c>
      <c r="P17">
        <f>(M17-J17*C17)*1440</f>
        <v>0</v>
      </c>
      <c r="Q17">
        <f>(K17*C17-M17)*1440</f>
        <v>0</v>
      </c>
      <c r="R17">
        <f>(M17-L17)*1440</f>
        <v>0</v>
      </c>
      <c r="S17" s="26">
        <f>SUMIFS('Solver Arcs'!$L$2:$L$4061,'Solver Arcs'!$A$2:$A$4061,$A17)</f>
        <v>0</v>
      </c>
      <c r="T17" s="27">
        <f>(M17-L17)*24</f>
        <v>0</v>
      </c>
      <c r="U17" s="28" cm="1">
        <f t="array" ref="U17">SUMIFS('Solver Arcs'!$K$2:$K$4061,'Solver Arcs'!$A$2:$A$4061,$A17)+C17*INDEX('Vehicle Fleet'!$E$2:$E$6,$A17)+AB17+AC17</f>
        <v>0</v>
      </c>
      <c r="V17" s="35">
        <f>SUMIFS('Solver Arcs'!$M$2:$M$4061,'Solver Arcs'!$A$2:$A$4061,$A17)</f>
        <v>0</v>
      </c>
      <c r="W17" s="36">
        <f>SUMIFS($F$25:$F$52,$J$25:$J$52,$A17)</f>
        <v>0</v>
      </c>
      <c r="X17" s="36">
        <f>MAX(R17-V17-W17,0)</f>
        <v>0</v>
      </c>
      <c r="Y17" s="35">
        <f>X17/60</f>
        <v>0</v>
      </c>
      <c r="Z17" s="36">
        <f>MIN(T17,'Cost Parameters'!$B$9)</f>
        <v>0</v>
      </c>
      <c r="AA17" s="36">
        <f>MAX(T17-'Cost Parameters'!$B$9,0)</f>
        <v>0</v>
      </c>
      <c r="AB17" s="37">
        <f>Z17*'Cost Parameters'!$B$4+AA17*'Cost Parameters'!$B$7</f>
        <v>0</v>
      </c>
      <c r="AC17" s="38">
        <f>Y17*'Cost Parameters'!$B$8</f>
        <v>0</v>
      </c>
    </row>
    <row r="18" spans="1:29" x14ac:dyDescent="0.2">
      <c r="A18">
        <v>4</v>
      </c>
      <c r="B18" t="str" cm="1">
        <f t="array" ref="B18">INDEX('Vehicle Fleet'!$B$2:$B$6,$A18)</f>
        <v>Medium Truck</v>
      </c>
      <c r="C18">
        <f>SUMIFS('Solver Arcs'!$F$2:$F$4061,'Solver Arcs'!$A$2:$A$4061,$A18,'Solver Arcs'!$B$2:$B$4061,0)</f>
        <v>0</v>
      </c>
      <c r="D18">
        <f>SUMIFS('Solver Arcs'!$F$2:$F$4061,'Solver Arcs'!$A$2:$A$4061,$A18,'Solver Arcs'!$C$2:$C$4061,0)</f>
        <v>0</v>
      </c>
      <c r="E18">
        <f>1-C18</f>
        <v>1</v>
      </c>
      <c r="F18">
        <f>C18-D18</f>
        <v>0</v>
      </c>
      <c r="G18" cm="1">
        <f t="array" ref="G18">INDEX('Vehicle Fleet'!$C$2:$C$6,$A18)</f>
        <v>1400</v>
      </c>
      <c r="H18">
        <f>SUMIFS('Solver Arcs'!$N$2:$N$4061,'Solver Arcs'!$A$2:$A$4061,$A18)</f>
        <v>0</v>
      </c>
      <c r="I18">
        <f>G18-H18</f>
        <v>1400</v>
      </c>
      <c r="J18" s="23" cm="1">
        <f t="array" ref="J18">MAX(INDEX('Vehicle Fleet'!$F$2:$F$6,$A18)+0,Depot!$C$2+0)</f>
        <v>0.25</v>
      </c>
      <c r="K18" s="23" cm="1">
        <f t="array" ref="K18">MIN(INDEX('Vehicle Fleet'!$G$2:$G$6,$A18)+0,Depot!$D$2+0)</f>
        <v>0.83333333333333337</v>
      </c>
      <c r="L18" s="33">
        <v>0</v>
      </c>
      <c r="M18" s="34">
        <v>0</v>
      </c>
      <c r="N18">
        <f>(L18-J18*C18)*1440</f>
        <v>0</v>
      </c>
      <c r="O18">
        <f>(K18*C18-L18)*1440</f>
        <v>0</v>
      </c>
      <c r="P18">
        <f>(M18-J18*C18)*1440</f>
        <v>0</v>
      </c>
      <c r="Q18">
        <f>(K18*C18-M18)*1440</f>
        <v>0</v>
      </c>
      <c r="R18">
        <f>(M18-L18)*1440</f>
        <v>0</v>
      </c>
      <c r="S18" s="26">
        <f>SUMIFS('Solver Arcs'!$L$2:$L$4061,'Solver Arcs'!$A$2:$A$4061,$A18)</f>
        <v>0</v>
      </c>
      <c r="T18" s="27">
        <f>(M18-L18)*24</f>
        <v>0</v>
      </c>
      <c r="U18" s="28" cm="1">
        <f t="array" ref="U18">SUMIFS('Solver Arcs'!$K$2:$K$4061,'Solver Arcs'!$A$2:$A$4061,$A18)+C18*INDEX('Vehicle Fleet'!$E$2:$E$6,$A18)+AB18+AC18</f>
        <v>0</v>
      </c>
      <c r="V18" s="35">
        <f>SUMIFS('Solver Arcs'!$M$2:$M$4061,'Solver Arcs'!$A$2:$A$4061,$A18)</f>
        <v>0</v>
      </c>
      <c r="W18" s="36">
        <f>SUMIFS($F$25:$F$52,$J$25:$J$52,$A18)</f>
        <v>0</v>
      </c>
      <c r="X18" s="36">
        <f>MAX(R18-V18-W18,0)</f>
        <v>0</v>
      </c>
      <c r="Y18" s="35">
        <f>X18/60</f>
        <v>0</v>
      </c>
      <c r="Z18" s="36">
        <f>MIN(T18,'Cost Parameters'!$B$9)</f>
        <v>0</v>
      </c>
      <c r="AA18" s="36">
        <f>MAX(T18-'Cost Parameters'!$B$9,0)</f>
        <v>0</v>
      </c>
      <c r="AB18" s="37">
        <f>Z18*'Cost Parameters'!$B$4+AA18*'Cost Parameters'!$B$7</f>
        <v>0</v>
      </c>
      <c r="AC18" s="38">
        <f>Y18*'Cost Parameters'!$B$8</f>
        <v>0</v>
      </c>
    </row>
    <row r="19" spans="1:29" x14ac:dyDescent="0.2">
      <c r="A19">
        <v>5</v>
      </c>
      <c r="B19" t="str" cm="1">
        <f t="array" ref="B19">INDEX('Vehicle Fleet'!$B$2:$B$6,$A19)</f>
        <v>Large Truck</v>
      </c>
      <c r="C19">
        <f>SUMIFS('Solver Arcs'!$F$2:$F$4061,'Solver Arcs'!$A$2:$A$4061,$A19,'Solver Arcs'!$B$2:$B$4061,0)</f>
        <v>0</v>
      </c>
      <c r="D19">
        <f>SUMIFS('Solver Arcs'!$F$2:$F$4061,'Solver Arcs'!$A$2:$A$4061,$A19,'Solver Arcs'!$C$2:$C$4061,0)</f>
        <v>0</v>
      </c>
      <c r="E19">
        <f>1-C19</f>
        <v>1</v>
      </c>
      <c r="F19">
        <f>C19-D19</f>
        <v>0</v>
      </c>
      <c r="G19" cm="1">
        <f t="array" ref="G19">INDEX('Vehicle Fleet'!$C$2:$C$6,$A19)</f>
        <v>2800</v>
      </c>
      <c r="H19">
        <f>SUMIFS('Solver Arcs'!$N$2:$N$4061,'Solver Arcs'!$A$2:$A$4061,$A19)</f>
        <v>0</v>
      </c>
      <c r="I19">
        <f>G19-H19</f>
        <v>2800</v>
      </c>
      <c r="J19" s="23" cm="1">
        <f t="array" ref="J19">MAX(INDEX('Vehicle Fleet'!$F$2:$F$6,$A19)+0,Depot!$C$2+0)</f>
        <v>0.25</v>
      </c>
      <c r="K19" s="23" cm="1">
        <f t="array" ref="K19">MIN(INDEX('Vehicle Fleet'!$G$2:$G$6,$A19)+0,Depot!$D$2+0)</f>
        <v>0.83333333333333337</v>
      </c>
      <c r="L19" s="39">
        <v>0</v>
      </c>
      <c r="M19" s="40">
        <v>0</v>
      </c>
      <c r="N19">
        <f>(L19-J19*C19)*1440</f>
        <v>0</v>
      </c>
      <c r="O19">
        <f>(K19*C19-L19)*1440</f>
        <v>0</v>
      </c>
      <c r="P19">
        <f>(M19-J19*C19)*1440</f>
        <v>0</v>
      </c>
      <c r="Q19">
        <f>(K19*C19-M19)*1440</f>
        <v>0</v>
      </c>
      <c r="R19">
        <f>(M19-L19)*1440</f>
        <v>0</v>
      </c>
      <c r="S19" s="26">
        <f>SUMIFS('Solver Arcs'!$L$2:$L$4061,'Solver Arcs'!$A$2:$A$4061,$A19)</f>
        <v>0</v>
      </c>
      <c r="T19" s="27">
        <f>(M19-L19)*24</f>
        <v>0</v>
      </c>
      <c r="U19" s="28" cm="1">
        <f t="array" ref="U19">SUMIFS('Solver Arcs'!$K$2:$K$4061,'Solver Arcs'!$A$2:$A$4061,$A19)+C19*INDEX('Vehicle Fleet'!$E$2:$E$6,$A19)+AB19+AC19</f>
        <v>0</v>
      </c>
      <c r="V19" s="41">
        <f>SUMIFS('Solver Arcs'!$M$2:$M$4061,'Solver Arcs'!$A$2:$A$4061,$A19)</f>
        <v>0</v>
      </c>
      <c r="W19" s="42">
        <f>SUMIFS($F$25:$F$52,$J$25:$J$52,$A19)</f>
        <v>0</v>
      </c>
      <c r="X19" s="42">
        <f>MAX(R19-V19-W19,0)</f>
        <v>0</v>
      </c>
      <c r="Y19" s="41">
        <f>X19/60</f>
        <v>0</v>
      </c>
      <c r="Z19" s="42">
        <f>MIN(T19,'Cost Parameters'!$B$9)</f>
        <v>0</v>
      </c>
      <c r="AA19" s="42">
        <f>MAX(T19-'Cost Parameters'!$B$9,0)</f>
        <v>0</v>
      </c>
      <c r="AB19" s="43">
        <f>Z19*'Cost Parameters'!$B$4+AA19*'Cost Parameters'!$B$7</f>
        <v>0</v>
      </c>
      <c r="AC19" s="44">
        <f>Y19*'Cost Parameters'!$B$8</f>
        <v>0</v>
      </c>
    </row>
    <row r="24" spans="1:29" ht="16" thickBot="1" x14ac:dyDescent="0.25">
      <c r="A24" s="21" t="s">
        <v>0</v>
      </c>
      <c r="B24" s="21" t="s">
        <v>1</v>
      </c>
      <c r="C24" s="21" t="s">
        <v>3</v>
      </c>
      <c r="D24" s="21" t="s">
        <v>201</v>
      </c>
      <c r="E24" s="21" t="s">
        <v>202</v>
      </c>
      <c r="F24" s="21" t="s">
        <v>203</v>
      </c>
      <c r="G24" s="21" t="s">
        <v>204</v>
      </c>
      <c r="H24" s="21" t="s">
        <v>205</v>
      </c>
      <c r="I24" s="21" t="s">
        <v>206</v>
      </c>
      <c r="J24" s="21" t="s">
        <v>207</v>
      </c>
      <c r="K24" s="21" t="s">
        <v>208</v>
      </c>
      <c r="L24" s="21" t="s">
        <v>209</v>
      </c>
      <c r="M24" s="21" t="s">
        <v>210</v>
      </c>
      <c r="N24" s="21" t="s">
        <v>211</v>
      </c>
      <c r="O24" s="21" t="s">
        <v>212</v>
      </c>
      <c r="P24" s="21" t="s">
        <v>213</v>
      </c>
      <c r="Q24" s="21" t="s">
        <v>214</v>
      </c>
      <c r="R24" s="22" t="s">
        <v>215</v>
      </c>
    </row>
    <row r="25" spans="1:29" x14ac:dyDescent="0.2">
      <c r="A25">
        <v>1</v>
      </c>
      <c r="B25" t="str" cm="1">
        <f t="array" ref="B25">INDEX('Delivery Stops'!$B$2:$B$29,$A25)</f>
        <v>Pet Hospital</v>
      </c>
      <c r="C25" cm="1">
        <f t="array" ref="C25">INDEX('Delivery Stops'!$D$2:$D$29,$A25)</f>
        <v>204</v>
      </c>
      <c r="D25" s="23" t="str" cm="1">
        <f t="array" ref="D25">INDEX('Delivery Stops'!$E$2:$E$29,$A25)</f>
        <v>08:30</v>
      </c>
      <c r="E25" s="23" t="str" cm="1">
        <f t="array" ref="E25">INDEX('Delivery Stops'!$F$2:$F$29,$A25)</f>
        <v>18:15</v>
      </c>
      <c r="F25" s="45" cm="1">
        <f t="array" ref="F25">INDEX('Delivery Stops'!$G$2:$G$29,$A25)</f>
        <v>29</v>
      </c>
      <c r="G25" s="46">
        <v>0.35416666666666702</v>
      </c>
      <c r="H25">
        <f>SUMIFS('Solver Arcs'!$F$2:$F$4061,'Solver Arcs'!$C$2:$C$4061,$A25)</f>
        <v>0</v>
      </c>
      <c r="I25">
        <f>H25-1</f>
        <v>-1</v>
      </c>
      <c r="J25" cm="1">
        <f t="array" ref="J25">SUMPRODUCT(('Solver Arcs'!$A$2:$A$4061)*(('Solver Arcs'!$C$2:$C$4061=$A25)*('Solver Arcs'!$F$2:$F$4061)))</f>
        <v>0</v>
      </c>
      <c r="K25" s="47">
        <v>0</v>
      </c>
      <c r="L25" s="48">
        <v>0</v>
      </c>
      <c r="M25" s="48">
        <v>0</v>
      </c>
      <c r="N25" s="49">
        <f>(G25+K25/1440-D25)*1440</f>
        <v>4.7961634663806763E-13</v>
      </c>
      <c r="O25" s="50">
        <f>(E25+L25/1440-G25)*1440</f>
        <v>584.99999999999943</v>
      </c>
      <c r="P25" s="37">
        <f>M25*'Cost Parameters'!$B$6+L25/60*'Cost Parameters'!$B$5</f>
        <v>0</v>
      </c>
      <c r="Q25" s="49">
        <f>'Solver Setup'!$B$9*M25-K25</f>
        <v>0</v>
      </c>
      <c r="R25" s="51">
        <f>K25-0.001*M25</f>
        <v>0</v>
      </c>
    </row>
    <row r="26" spans="1:29" x14ac:dyDescent="0.2">
      <c r="A26">
        <v>2</v>
      </c>
      <c r="B26" t="str" cm="1">
        <f t="array" ref="B26">INDEX('Delivery Stops'!$B$2:$B$29,$A26)</f>
        <v>Community Pharmacy</v>
      </c>
      <c r="C26" cm="1">
        <f t="array" ref="C26">INDEX('Delivery Stops'!$D$2:$D$29,$A26)</f>
        <v>240</v>
      </c>
      <c r="D26" s="23" t="str" cm="1">
        <f t="array" ref="D26">INDEX('Delivery Stops'!$E$2:$E$29,$A26)</f>
        <v>12:30</v>
      </c>
      <c r="E26" s="23" t="str" cm="1">
        <f t="array" ref="E26">INDEX('Delivery Stops'!$F$2:$F$29,$A26)</f>
        <v>18:30</v>
      </c>
      <c r="F26" s="45" cm="1">
        <f t="array" ref="F26">INDEX('Delivery Stops'!$G$2:$G$29,$A26)</f>
        <v>11</v>
      </c>
      <c r="G26" s="46">
        <v>0.52083333333333304</v>
      </c>
      <c r="H26">
        <f>SUMIFS('Solver Arcs'!$F$2:$F$4061,'Solver Arcs'!$C$2:$C$4061,$A26)</f>
        <v>0</v>
      </c>
      <c r="I26">
        <f>H26-1</f>
        <v>-1</v>
      </c>
      <c r="J26" cm="1">
        <f t="array" ref="J26">SUMPRODUCT(('Solver Arcs'!$A$2:$A$4061)*(('Solver Arcs'!$C$2:$C$4061=$A26)*('Solver Arcs'!$F$2:$F$4061)))</f>
        <v>0</v>
      </c>
      <c r="K26" s="47">
        <v>0</v>
      </c>
      <c r="L26" s="48">
        <v>0</v>
      </c>
      <c r="M26" s="48">
        <v>0</v>
      </c>
      <c r="N26" s="49">
        <f>(G26+K26/1440-D26)*1440</f>
        <v>-4.7961634663806763E-13</v>
      </c>
      <c r="O26" s="50">
        <f>(E26+L26/1440-G26)*1440</f>
        <v>360.00000000000045</v>
      </c>
      <c r="P26" s="37">
        <f>M26*'Cost Parameters'!$B$6+L26/60*'Cost Parameters'!$B$5</f>
        <v>0</v>
      </c>
      <c r="Q26" s="49">
        <f>'Solver Setup'!$B$9*M26-K26</f>
        <v>0</v>
      </c>
      <c r="R26" s="52">
        <f>K26-0.001*M26</f>
        <v>0</v>
      </c>
    </row>
    <row r="27" spans="1:29" x14ac:dyDescent="0.2">
      <c r="A27">
        <v>3</v>
      </c>
      <c r="B27" t="str" cm="1">
        <f t="array" ref="B27">INDEX('Delivery Stops'!$B$2:$B$29,$A27)</f>
        <v>Redstone Medical Center</v>
      </c>
      <c r="C27" cm="1">
        <f t="array" ref="C27">INDEX('Delivery Stops'!$D$2:$D$29,$A27)</f>
        <v>183</v>
      </c>
      <c r="D27" s="23" t="str" cm="1">
        <f t="array" ref="D27">INDEX('Delivery Stops'!$E$2:$E$29,$A27)</f>
        <v>12:45</v>
      </c>
      <c r="E27" s="23" t="str" cm="1">
        <f t="array" ref="E27">INDEX('Delivery Stops'!$F$2:$F$29,$A27)</f>
        <v>17:15</v>
      </c>
      <c r="F27" s="45" cm="1">
        <f t="array" ref="F27">INDEX('Delivery Stops'!$G$2:$G$29,$A27)</f>
        <v>17</v>
      </c>
      <c r="G27" s="46">
        <v>0.53125</v>
      </c>
      <c r="H27">
        <f>SUMIFS('Solver Arcs'!$F$2:$F$4061,'Solver Arcs'!$C$2:$C$4061,$A27)</f>
        <v>0</v>
      </c>
      <c r="I27">
        <f>H27-1</f>
        <v>-1</v>
      </c>
      <c r="J27" cm="1">
        <f t="array" ref="J27">SUMPRODUCT(('Solver Arcs'!$A$2:$A$4061)*(('Solver Arcs'!$C$2:$C$4061=$A27)*('Solver Arcs'!$F$2:$F$4061)))</f>
        <v>0</v>
      </c>
      <c r="K27" s="47">
        <v>0</v>
      </c>
      <c r="L27" s="48">
        <v>0</v>
      </c>
      <c r="M27" s="48">
        <v>0</v>
      </c>
      <c r="N27" s="49">
        <f>(G27+K27/1440-D27)*1440</f>
        <v>0</v>
      </c>
      <c r="O27" s="50">
        <f>(E27+L27/1440-G27)*1440</f>
        <v>270</v>
      </c>
      <c r="P27" s="37">
        <f>M27*'Cost Parameters'!$B$6+L27/60*'Cost Parameters'!$B$5</f>
        <v>0</v>
      </c>
      <c r="Q27" s="49">
        <f>'Solver Setup'!$B$9*M27-K27</f>
        <v>0</v>
      </c>
      <c r="R27" s="52">
        <f>K27-0.001*M27</f>
        <v>0</v>
      </c>
    </row>
    <row r="28" spans="1:29" x14ac:dyDescent="0.2">
      <c r="A28">
        <v>4</v>
      </c>
      <c r="B28" t="str" cm="1">
        <f t="array" ref="B28">INDEX('Delivery Stops'!$B$2:$B$29,$A28)</f>
        <v>Furniture Warehouse</v>
      </c>
      <c r="C28" cm="1">
        <f t="array" ref="C28">INDEX('Delivery Stops'!$D$2:$D$29,$A28)</f>
        <v>186</v>
      </c>
      <c r="D28" s="23" t="str" cm="1">
        <f t="array" ref="D28">INDEX('Delivery Stops'!$E$2:$E$29,$A28)</f>
        <v>08:15</v>
      </c>
      <c r="E28" s="23" t="str" cm="1">
        <f t="array" ref="E28">INDEX('Delivery Stops'!$F$2:$F$29,$A28)</f>
        <v>14:15</v>
      </c>
      <c r="F28" s="45" cm="1">
        <f t="array" ref="F28">INDEX('Delivery Stops'!$G$2:$G$29,$A28)</f>
        <v>24</v>
      </c>
      <c r="G28" s="46">
        <v>0.34375</v>
      </c>
      <c r="H28">
        <f>SUMIFS('Solver Arcs'!$F$2:$F$4061,'Solver Arcs'!$C$2:$C$4061,$A28)</f>
        <v>0</v>
      </c>
      <c r="I28">
        <f>H28-1</f>
        <v>-1</v>
      </c>
      <c r="J28" cm="1">
        <f t="array" ref="J28">SUMPRODUCT(('Solver Arcs'!$A$2:$A$4061)*(('Solver Arcs'!$C$2:$C$4061=$A28)*('Solver Arcs'!$F$2:$F$4061)))</f>
        <v>0</v>
      </c>
      <c r="K28" s="47">
        <v>0</v>
      </c>
      <c r="L28" s="48">
        <v>0</v>
      </c>
      <c r="M28" s="48">
        <v>0</v>
      </c>
      <c r="N28" s="49">
        <f>(G28+K28/1440-D28)*1440</f>
        <v>0</v>
      </c>
      <c r="O28" s="50">
        <f>(E28+L28/1440-G28)*1440</f>
        <v>360</v>
      </c>
      <c r="P28" s="37">
        <f>M28*'Cost Parameters'!$B$6+L28/60*'Cost Parameters'!$B$5</f>
        <v>0</v>
      </c>
      <c r="Q28" s="49">
        <f>'Solver Setup'!$B$9*M28-K28</f>
        <v>0</v>
      </c>
      <c r="R28" s="52">
        <f>K28-0.001*M28</f>
        <v>0</v>
      </c>
    </row>
    <row r="29" spans="1:29" x14ac:dyDescent="0.2">
      <c r="A29">
        <v>5</v>
      </c>
      <c r="B29" t="str" cm="1">
        <f t="array" ref="B29">INDEX('Delivery Stops'!$B$2:$B$29,$A29)</f>
        <v>Construction Supply</v>
      </c>
      <c r="C29" cm="1">
        <f t="array" ref="C29">INDEX('Delivery Stops'!$D$2:$D$29,$A29)</f>
        <v>201</v>
      </c>
      <c r="D29" s="23" t="str" cm="1">
        <f t="array" ref="D29">INDEX('Delivery Stops'!$E$2:$E$29,$A29)</f>
        <v>11:45</v>
      </c>
      <c r="E29" s="23" t="str" cm="1">
        <f t="array" ref="E29">INDEX('Delivery Stops'!$F$2:$F$29,$A29)</f>
        <v>14:45</v>
      </c>
      <c r="F29" s="45" cm="1">
        <f t="array" ref="F29">INDEX('Delivery Stops'!$G$2:$G$29,$A29)</f>
        <v>30</v>
      </c>
      <c r="G29" s="46">
        <v>0.48958333333333298</v>
      </c>
      <c r="H29">
        <f>SUMIFS('Solver Arcs'!$F$2:$F$4061,'Solver Arcs'!$C$2:$C$4061,$A29)</f>
        <v>0</v>
      </c>
      <c r="I29">
        <f>H29-1</f>
        <v>-1</v>
      </c>
      <c r="J29" cm="1">
        <f t="array" ref="J29">SUMPRODUCT(('Solver Arcs'!$A$2:$A$4061)*(('Solver Arcs'!$C$2:$C$4061=$A29)*('Solver Arcs'!$F$2:$F$4061)))</f>
        <v>0</v>
      </c>
      <c r="K29" s="47">
        <v>0</v>
      </c>
      <c r="L29" s="48">
        <v>0</v>
      </c>
      <c r="M29" s="48">
        <v>0</v>
      </c>
      <c r="N29" s="49">
        <f>(G29+K29/1440-D29)*1440</f>
        <v>-4.7961634663806763E-13</v>
      </c>
      <c r="O29" s="50">
        <f>(E29+L29/1440-G29)*1440</f>
        <v>180.00000000000057</v>
      </c>
      <c r="P29" s="37">
        <f>M29*'Cost Parameters'!$B$6+L29/60*'Cost Parameters'!$B$5</f>
        <v>0</v>
      </c>
      <c r="Q29" s="49">
        <f>'Solver Setup'!$B$9*M29-K29</f>
        <v>0</v>
      </c>
      <c r="R29" s="52">
        <f>K29-0.001*M29</f>
        <v>0</v>
      </c>
    </row>
    <row r="30" spans="1:29" x14ac:dyDescent="0.2">
      <c r="A30">
        <v>6</v>
      </c>
      <c r="B30" t="str" cm="1">
        <f t="array" ref="B30">INDEX('Delivery Stops'!$B$2:$B$29,$A30)</f>
        <v>Farm Supply</v>
      </c>
      <c r="C30" cm="1">
        <f t="array" ref="C30">INDEX('Delivery Stops'!$D$2:$D$29,$A30)</f>
        <v>162</v>
      </c>
      <c r="D30" s="23" t="str" cm="1">
        <f t="array" ref="D30">INDEX('Delivery Stops'!$E$2:$E$29,$A30)</f>
        <v>13:30</v>
      </c>
      <c r="E30" s="23" t="str" cm="1">
        <f t="array" ref="E30">INDEX('Delivery Stops'!$F$2:$F$29,$A30)</f>
        <v>18:45</v>
      </c>
      <c r="F30" s="45" cm="1">
        <f t="array" ref="F30">INDEX('Delivery Stops'!$G$2:$G$29,$A30)</f>
        <v>21</v>
      </c>
      <c r="G30" s="46">
        <v>0.5625</v>
      </c>
      <c r="H30">
        <f>SUMIFS('Solver Arcs'!$F$2:$F$4061,'Solver Arcs'!$C$2:$C$4061,$A30)</f>
        <v>0</v>
      </c>
      <c r="I30">
        <f>H30-1</f>
        <v>-1</v>
      </c>
      <c r="J30" cm="1">
        <f t="array" ref="J30">SUMPRODUCT(('Solver Arcs'!$A$2:$A$4061)*(('Solver Arcs'!$C$2:$C$4061=$A30)*('Solver Arcs'!$F$2:$F$4061)))</f>
        <v>0</v>
      </c>
      <c r="K30" s="47">
        <v>0</v>
      </c>
      <c r="L30" s="48">
        <v>0</v>
      </c>
      <c r="M30" s="48">
        <v>0</v>
      </c>
      <c r="N30" s="49">
        <f>(G30+K30/1440-D30)*1440</f>
        <v>0</v>
      </c>
      <c r="O30" s="50">
        <f>(E30+L30/1440-G30)*1440</f>
        <v>315</v>
      </c>
      <c r="P30" s="37">
        <f>M30*'Cost Parameters'!$B$6+L30/60*'Cost Parameters'!$B$5</f>
        <v>0</v>
      </c>
      <c r="Q30" s="49">
        <f>'Solver Setup'!$B$9*M30-K30</f>
        <v>0</v>
      </c>
      <c r="R30" s="52">
        <f>K30-0.001*M30</f>
        <v>0</v>
      </c>
    </row>
    <row r="31" spans="1:29" x14ac:dyDescent="0.2">
      <c r="A31">
        <v>7</v>
      </c>
      <c r="B31" t="str" cm="1">
        <f t="array" ref="B31">INDEX('Delivery Stops'!$B$2:$B$29,$A31)</f>
        <v>Fish Market</v>
      </c>
      <c r="C31" cm="1">
        <f t="array" ref="C31">INDEX('Delivery Stops'!$D$2:$D$29,$A31)</f>
        <v>133</v>
      </c>
      <c r="D31" s="23" t="str" cm="1">
        <f t="array" ref="D31">INDEX('Delivery Stops'!$E$2:$E$29,$A31)</f>
        <v>11:15</v>
      </c>
      <c r="E31" s="23" t="str" cm="1">
        <f t="array" ref="E31">INDEX('Delivery Stops'!$F$2:$F$29,$A31)</f>
        <v>17:45</v>
      </c>
      <c r="F31" s="45" cm="1">
        <f t="array" ref="F31">INDEX('Delivery Stops'!$G$2:$G$29,$A31)</f>
        <v>19</v>
      </c>
      <c r="G31" s="46">
        <v>0.46875</v>
      </c>
      <c r="H31">
        <f>SUMIFS('Solver Arcs'!$F$2:$F$4061,'Solver Arcs'!$C$2:$C$4061,$A31)</f>
        <v>0</v>
      </c>
      <c r="I31">
        <f>H31-1</f>
        <v>-1</v>
      </c>
      <c r="J31" cm="1">
        <f t="array" ref="J31">SUMPRODUCT(('Solver Arcs'!$A$2:$A$4061)*(('Solver Arcs'!$C$2:$C$4061=$A31)*('Solver Arcs'!$F$2:$F$4061)))</f>
        <v>0</v>
      </c>
      <c r="K31" s="47">
        <v>0</v>
      </c>
      <c r="L31" s="48">
        <v>0</v>
      </c>
      <c r="M31" s="48">
        <v>0</v>
      </c>
      <c r="N31" s="49">
        <f>(G31+K31/1440-D31)*1440</f>
        <v>0</v>
      </c>
      <c r="O31" s="50">
        <f>(E31+L31/1440-G31)*1440</f>
        <v>390.00000000000006</v>
      </c>
      <c r="P31" s="37">
        <f>M31*'Cost Parameters'!$B$6+L31/60*'Cost Parameters'!$B$5</f>
        <v>0</v>
      </c>
      <c r="Q31" s="49">
        <f>'Solver Setup'!$B$9*M31-K31</f>
        <v>0</v>
      </c>
      <c r="R31" s="52">
        <f>K31-0.001*M31</f>
        <v>0</v>
      </c>
    </row>
    <row r="32" spans="1:29" x14ac:dyDescent="0.2">
      <c r="A32">
        <v>8</v>
      </c>
      <c r="B32" t="str" cm="1">
        <f t="array" ref="B32">INDEX('Delivery Stops'!$B$2:$B$29,$A32)</f>
        <v>Swimming Pool Supply</v>
      </c>
      <c r="C32" cm="1">
        <f t="array" ref="C32">INDEX('Delivery Stops'!$D$2:$D$29,$A32)</f>
        <v>285</v>
      </c>
      <c r="D32" s="23" t="str" cm="1">
        <f t="array" ref="D32">INDEX('Delivery Stops'!$E$2:$E$29,$A32)</f>
        <v>14:45</v>
      </c>
      <c r="E32" s="23" t="str" cm="1">
        <f t="array" ref="E32">INDEX('Delivery Stops'!$F$2:$F$29,$A32)</f>
        <v>18:45</v>
      </c>
      <c r="F32" s="45" cm="1">
        <f t="array" ref="F32">INDEX('Delivery Stops'!$G$2:$G$29,$A32)</f>
        <v>26</v>
      </c>
      <c r="G32" s="46">
        <v>0.61458333333333304</v>
      </c>
      <c r="H32">
        <f>SUMIFS('Solver Arcs'!$F$2:$F$4061,'Solver Arcs'!$C$2:$C$4061,$A32)</f>
        <v>0</v>
      </c>
      <c r="I32">
        <f>H32-1</f>
        <v>-1</v>
      </c>
      <c r="J32" cm="1">
        <f t="array" ref="J32">SUMPRODUCT(('Solver Arcs'!$A$2:$A$4061)*(('Solver Arcs'!$C$2:$C$4061=$A32)*('Solver Arcs'!$F$2:$F$4061)))</f>
        <v>0</v>
      </c>
      <c r="K32" s="47">
        <v>0</v>
      </c>
      <c r="L32" s="48">
        <v>0</v>
      </c>
      <c r="M32" s="48">
        <v>0</v>
      </c>
      <c r="N32" s="49">
        <f>(G32+K32/1440-D32)*1440</f>
        <v>-4.7961634663806763E-13</v>
      </c>
      <c r="O32" s="50">
        <f>(E32+L32/1440-G32)*1440</f>
        <v>240.00000000000043</v>
      </c>
      <c r="P32" s="37">
        <f>M32*'Cost Parameters'!$B$6+L32/60*'Cost Parameters'!$B$5</f>
        <v>0</v>
      </c>
      <c r="Q32" s="49">
        <f>'Solver Setup'!$B$9*M32-K32</f>
        <v>0</v>
      </c>
      <c r="R32" s="52">
        <f>K32-0.001*M32</f>
        <v>0</v>
      </c>
    </row>
    <row r="33" spans="1:18" x14ac:dyDescent="0.2">
      <c r="A33">
        <v>9</v>
      </c>
      <c r="B33" t="str" cm="1">
        <f t="array" ref="B33">INDEX('Delivery Stops'!$B$2:$B$29,$A33)</f>
        <v>Dry Cleaners</v>
      </c>
      <c r="C33" cm="1">
        <f t="array" ref="C33">INDEX('Delivery Stops'!$D$2:$D$29,$A33)</f>
        <v>24</v>
      </c>
      <c r="D33" s="23" t="str" cm="1">
        <f t="array" ref="D33">INDEX('Delivery Stops'!$E$2:$E$29,$A33)</f>
        <v>09:00</v>
      </c>
      <c r="E33" s="23" t="str" cm="1">
        <f t="array" ref="E33">INDEX('Delivery Stops'!$F$2:$F$29,$A33)</f>
        <v>11:30</v>
      </c>
      <c r="F33" s="45" cm="1">
        <f t="array" ref="F33">INDEX('Delivery Stops'!$G$2:$G$29,$A33)</f>
        <v>28</v>
      </c>
      <c r="G33" s="46">
        <v>0.375</v>
      </c>
      <c r="H33">
        <f>SUMIFS('Solver Arcs'!$F$2:$F$4061,'Solver Arcs'!$C$2:$C$4061,$A33)</f>
        <v>0</v>
      </c>
      <c r="I33">
        <f>H33-1</f>
        <v>-1</v>
      </c>
      <c r="J33" cm="1">
        <f t="array" ref="J33">SUMPRODUCT(('Solver Arcs'!$A$2:$A$4061)*(('Solver Arcs'!$C$2:$C$4061=$A33)*('Solver Arcs'!$F$2:$F$4061)))</f>
        <v>0</v>
      </c>
      <c r="K33" s="47">
        <v>0</v>
      </c>
      <c r="L33" s="48">
        <v>0</v>
      </c>
      <c r="M33" s="48">
        <v>0</v>
      </c>
      <c r="N33" s="49">
        <f>(G33+K33/1440-D33)*1440</f>
        <v>0</v>
      </c>
      <c r="O33" s="50">
        <f>(E33+L33/1440-G33)*1440</f>
        <v>150.00000000000003</v>
      </c>
      <c r="P33" s="37">
        <f>M33*'Cost Parameters'!$B$6+L33/60*'Cost Parameters'!$B$5</f>
        <v>0</v>
      </c>
      <c r="Q33" s="49">
        <f>'Solver Setup'!$B$9*M33-K33</f>
        <v>0</v>
      </c>
      <c r="R33" s="52">
        <f>K33-0.001*M33</f>
        <v>0</v>
      </c>
    </row>
    <row r="34" spans="1:18" x14ac:dyDescent="0.2">
      <c r="A34">
        <v>10</v>
      </c>
      <c r="B34" t="str" cm="1">
        <f t="array" ref="B34">INDEX('Delivery Stops'!$B$2:$B$29,$A34)</f>
        <v>Furniture Warehouse</v>
      </c>
      <c r="C34" cm="1">
        <f t="array" ref="C34">INDEX('Delivery Stops'!$D$2:$D$29,$A34)</f>
        <v>89</v>
      </c>
      <c r="D34" s="23" t="str" cm="1">
        <f t="array" ref="D34">INDEX('Delivery Stops'!$E$2:$E$29,$A34)</f>
        <v>10:15</v>
      </c>
      <c r="E34" s="23" t="str" cm="1">
        <f t="array" ref="E34">INDEX('Delivery Stops'!$F$2:$F$29,$A34)</f>
        <v>12:45</v>
      </c>
      <c r="F34" s="45" cm="1">
        <f t="array" ref="F34">INDEX('Delivery Stops'!$G$2:$G$29,$A34)</f>
        <v>11</v>
      </c>
      <c r="G34" s="46">
        <v>0.42708333333333298</v>
      </c>
      <c r="H34">
        <f>SUMIFS('Solver Arcs'!$F$2:$F$4061,'Solver Arcs'!$C$2:$C$4061,$A34)</f>
        <v>0</v>
      </c>
      <c r="I34">
        <f>H34-1</f>
        <v>-1</v>
      </c>
      <c r="J34" cm="1">
        <f t="array" ref="J34">SUMPRODUCT(('Solver Arcs'!$A$2:$A$4061)*(('Solver Arcs'!$C$2:$C$4061=$A34)*('Solver Arcs'!$F$2:$F$4061)))</f>
        <v>0</v>
      </c>
      <c r="K34" s="47">
        <v>0</v>
      </c>
      <c r="L34" s="48">
        <v>0</v>
      </c>
      <c r="M34" s="48">
        <v>0</v>
      </c>
      <c r="N34" s="49">
        <f>(G34+K34/1440-D34)*1440</f>
        <v>-4.7961634663806763E-13</v>
      </c>
      <c r="O34" s="50">
        <f>(E34+L34/1440-G34)*1440</f>
        <v>150.00000000000051</v>
      </c>
      <c r="P34" s="37">
        <f>M34*'Cost Parameters'!$B$6+L34/60*'Cost Parameters'!$B$5</f>
        <v>0</v>
      </c>
      <c r="Q34" s="49">
        <f>'Solver Setup'!$B$9*M34-K34</f>
        <v>0</v>
      </c>
      <c r="R34" s="52">
        <f>K34-0.001*M34</f>
        <v>0</v>
      </c>
    </row>
    <row r="35" spans="1:18" x14ac:dyDescent="0.2">
      <c r="A35">
        <v>11</v>
      </c>
      <c r="B35" t="str" cm="1">
        <f t="array" ref="B35">INDEX('Delivery Stops'!$B$2:$B$29,$A35)</f>
        <v>Pet Hospital</v>
      </c>
      <c r="C35" cm="1">
        <f t="array" ref="C35">INDEX('Delivery Stops'!$D$2:$D$29,$A35)</f>
        <v>108</v>
      </c>
      <c r="D35" s="23" t="str" cm="1">
        <f t="array" ref="D35">INDEX('Delivery Stops'!$E$2:$E$29,$A35)</f>
        <v>09:00</v>
      </c>
      <c r="E35" s="23" t="str" cm="1">
        <f t="array" ref="E35">INDEX('Delivery Stops'!$F$2:$F$29,$A35)</f>
        <v>11:00</v>
      </c>
      <c r="F35" s="45" cm="1">
        <f t="array" ref="F35">INDEX('Delivery Stops'!$G$2:$G$29,$A35)</f>
        <v>10</v>
      </c>
      <c r="G35" s="46">
        <v>0.375</v>
      </c>
      <c r="H35">
        <f>SUMIFS('Solver Arcs'!$F$2:$F$4061,'Solver Arcs'!$C$2:$C$4061,$A35)</f>
        <v>0</v>
      </c>
      <c r="I35">
        <f>H35-1</f>
        <v>-1</v>
      </c>
      <c r="J35" cm="1">
        <f t="array" ref="J35">SUMPRODUCT(('Solver Arcs'!$A$2:$A$4061)*(('Solver Arcs'!$C$2:$C$4061=$A35)*('Solver Arcs'!$F$2:$F$4061)))</f>
        <v>0</v>
      </c>
      <c r="K35" s="47">
        <v>0</v>
      </c>
      <c r="L35" s="48">
        <v>0</v>
      </c>
      <c r="M35" s="48">
        <v>0</v>
      </c>
      <c r="N35" s="49">
        <f>(G35+K35/1440-D35)*1440</f>
        <v>0</v>
      </c>
      <c r="O35" s="50">
        <f>(E35+L35/1440-G35)*1440</f>
        <v>119.99999999999997</v>
      </c>
      <c r="P35" s="37">
        <f>M35*'Cost Parameters'!$B$6+L35/60*'Cost Parameters'!$B$5</f>
        <v>0</v>
      </c>
      <c r="Q35" s="49">
        <f>'Solver Setup'!$B$9*M35-K35</f>
        <v>0</v>
      </c>
      <c r="R35" s="52">
        <f>K35-0.001*M35</f>
        <v>0</v>
      </c>
    </row>
    <row r="36" spans="1:18" x14ac:dyDescent="0.2">
      <c r="A36">
        <v>12</v>
      </c>
      <c r="B36" t="str" cm="1">
        <f t="array" ref="B36">INDEX('Delivery Stops'!$B$2:$B$29,$A36)</f>
        <v>Tech Solutions Inc</v>
      </c>
      <c r="C36" cm="1">
        <f t="array" ref="C36">INDEX('Delivery Stops'!$D$2:$D$29,$A36)</f>
        <v>150</v>
      </c>
      <c r="D36" s="23" t="str" cm="1">
        <f t="array" ref="D36">INDEX('Delivery Stops'!$E$2:$E$29,$A36)</f>
        <v>08:15</v>
      </c>
      <c r="E36" s="23" t="str" cm="1">
        <f t="array" ref="E36">INDEX('Delivery Stops'!$F$2:$F$29,$A36)</f>
        <v>13:00</v>
      </c>
      <c r="F36" s="45" cm="1">
        <f t="array" ref="F36">INDEX('Delivery Stops'!$G$2:$G$29,$A36)</f>
        <v>22</v>
      </c>
      <c r="G36" s="46">
        <v>0.34375</v>
      </c>
      <c r="H36">
        <f>SUMIFS('Solver Arcs'!$F$2:$F$4061,'Solver Arcs'!$C$2:$C$4061,$A36)</f>
        <v>0</v>
      </c>
      <c r="I36">
        <f>H36-1</f>
        <v>-1</v>
      </c>
      <c r="J36" cm="1">
        <f t="array" ref="J36">SUMPRODUCT(('Solver Arcs'!$A$2:$A$4061)*(('Solver Arcs'!$C$2:$C$4061=$A36)*('Solver Arcs'!$F$2:$F$4061)))</f>
        <v>0</v>
      </c>
      <c r="K36" s="47">
        <v>0</v>
      </c>
      <c r="L36" s="48">
        <v>0</v>
      </c>
      <c r="M36" s="48">
        <v>0</v>
      </c>
      <c r="N36" s="49">
        <f>(G36+K36/1440-D36)*1440</f>
        <v>0</v>
      </c>
      <c r="O36" s="50">
        <f>(E36+L36/1440-G36)*1440</f>
        <v>284.99999999999994</v>
      </c>
      <c r="P36" s="37">
        <f>M36*'Cost Parameters'!$B$6+L36/60*'Cost Parameters'!$B$5</f>
        <v>0</v>
      </c>
      <c r="Q36" s="49">
        <f>'Solver Setup'!$B$9*M36-K36</f>
        <v>0</v>
      </c>
      <c r="R36" s="52">
        <f>K36-0.001*M36</f>
        <v>0</v>
      </c>
    </row>
    <row r="37" spans="1:18" x14ac:dyDescent="0.2">
      <c r="A37">
        <v>13</v>
      </c>
      <c r="B37" t="str" cm="1">
        <f t="array" ref="B37">INDEX('Delivery Stops'!$B$2:$B$29,$A37)</f>
        <v>Tech Solutions Inc</v>
      </c>
      <c r="C37" cm="1">
        <f t="array" ref="C37">INDEX('Delivery Stops'!$D$2:$D$29,$A37)</f>
        <v>38</v>
      </c>
      <c r="D37" s="23" t="str" cm="1">
        <f t="array" ref="D37">INDEX('Delivery Stops'!$E$2:$E$29,$A37)</f>
        <v>06:30</v>
      </c>
      <c r="E37" s="23" t="str" cm="1">
        <f t="array" ref="E37">INDEX('Delivery Stops'!$F$2:$F$29,$A37)</f>
        <v>10:30</v>
      </c>
      <c r="F37" s="45" cm="1">
        <f t="array" ref="F37">INDEX('Delivery Stops'!$G$2:$G$29,$A37)</f>
        <v>20</v>
      </c>
      <c r="G37" s="46">
        <v>0.27083333333333298</v>
      </c>
      <c r="H37">
        <f>SUMIFS('Solver Arcs'!$F$2:$F$4061,'Solver Arcs'!$C$2:$C$4061,$A37)</f>
        <v>0</v>
      </c>
      <c r="I37">
        <f>H37-1</f>
        <v>-1</v>
      </c>
      <c r="J37" cm="1">
        <f t="array" ref="J37">SUMPRODUCT(('Solver Arcs'!$A$2:$A$4061)*(('Solver Arcs'!$C$2:$C$4061=$A37)*('Solver Arcs'!$F$2:$F$4061)))</f>
        <v>0</v>
      </c>
      <c r="K37" s="47">
        <v>0</v>
      </c>
      <c r="L37" s="48">
        <v>0</v>
      </c>
      <c r="M37" s="48">
        <v>0</v>
      </c>
      <c r="N37" s="49">
        <f>(G37+K37/1440-D37)*1440</f>
        <v>-4.7961634663806763E-13</v>
      </c>
      <c r="O37" s="50">
        <f>(E37+L37/1440-G37)*1440</f>
        <v>240.00000000000051</v>
      </c>
      <c r="P37" s="37">
        <f>M37*'Cost Parameters'!$B$6+L37/60*'Cost Parameters'!$B$5</f>
        <v>0</v>
      </c>
      <c r="Q37" s="49">
        <f>'Solver Setup'!$B$9*M37-K37</f>
        <v>0</v>
      </c>
      <c r="R37" s="52">
        <f>K37-0.001*M37</f>
        <v>0</v>
      </c>
    </row>
    <row r="38" spans="1:18" x14ac:dyDescent="0.2">
      <c r="A38">
        <v>14</v>
      </c>
      <c r="B38" t="str" cm="1">
        <f t="array" ref="B38">INDEX('Delivery Stops'!$B$2:$B$29,$A38)</f>
        <v>Sunrise Senior Living</v>
      </c>
      <c r="C38" cm="1">
        <f t="array" ref="C38">INDEX('Delivery Stops'!$D$2:$D$29,$A38)</f>
        <v>249</v>
      </c>
      <c r="D38" s="23" t="str" cm="1">
        <f t="array" ref="D38">INDEX('Delivery Stops'!$E$2:$E$29,$A38)</f>
        <v>14:00</v>
      </c>
      <c r="E38" s="23" t="str" cm="1">
        <f t="array" ref="E38">INDEX('Delivery Stops'!$F$2:$F$29,$A38)</f>
        <v>18:15</v>
      </c>
      <c r="F38" s="45" cm="1">
        <f t="array" ref="F38">INDEX('Delivery Stops'!$G$2:$G$29,$A38)</f>
        <v>25</v>
      </c>
      <c r="G38" s="46">
        <v>0.58333333333333304</v>
      </c>
      <c r="H38">
        <f>SUMIFS('Solver Arcs'!$F$2:$F$4061,'Solver Arcs'!$C$2:$C$4061,$A38)</f>
        <v>0</v>
      </c>
      <c r="I38">
        <f>H38-1</f>
        <v>-1</v>
      </c>
      <c r="J38" cm="1">
        <f t="array" ref="J38">SUMPRODUCT(('Solver Arcs'!$A$2:$A$4061)*(('Solver Arcs'!$C$2:$C$4061=$A38)*('Solver Arcs'!$F$2:$F$4061)))</f>
        <v>0</v>
      </c>
      <c r="K38" s="47">
        <v>0</v>
      </c>
      <c r="L38" s="48">
        <v>0</v>
      </c>
      <c r="M38" s="48">
        <v>0</v>
      </c>
      <c r="N38" s="49">
        <f>(G38+K38/1440-D38)*1440</f>
        <v>-4.7961634663806763E-13</v>
      </c>
      <c r="O38" s="50">
        <f>(E38+L38/1440-G38)*1440</f>
        <v>255.00000000000037</v>
      </c>
      <c r="P38" s="37">
        <f>M38*'Cost Parameters'!$B$6+L38/60*'Cost Parameters'!$B$5</f>
        <v>0</v>
      </c>
      <c r="Q38" s="49">
        <f>'Solver Setup'!$B$9*M38-K38</f>
        <v>0</v>
      </c>
      <c r="R38" s="52">
        <f>K38-0.001*M38</f>
        <v>0</v>
      </c>
    </row>
    <row r="39" spans="1:18" x14ac:dyDescent="0.2">
      <c r="A39">
        <v>15</v>
      </c>
      <c r="B39" t="str" cm="1">
        <f t="array" ref="B39">INDEX('Delivery Stops'!$B$2:$B$29,$A39)</f>
        <v>Electronics Outlet</v>
      </c>
      <c r="C39" cm="1">
        <f t="array" ref="C39">INDEX('Delivery Stops'!$D$2:$D$29,$A39)</f>
        <v>72</v>
      </c>
      <c r="D39" s="23" t="str" cm="1">
        <f t="array" ref="D39">INDEX('Delivery Stops'!$E$2:$E$29,$A39)</f>
        <v>06:45</v>
      </c>
      <c r="E39" s="23" t="str" cm="1">
        <f t="array" ref="E39">INDEX('Delivery Stops'!$F$2:$F$29,$A39)</f>
        <v>09:45</v>
      </c>
      <c r="F39" s="45" cm="1">
        <f t="array" ref="F39">INDEX('Delivery Stops'!$G$2:$G$29,$A39)</f>
        <v>26</v>
      </c>
      <c r="G39" s="46">
        <v>0.28125</v>
      </c>
      <c r="H39">
        <f>SUMIFS('Solver Arcs'!$F$2:$F$4061,'Solver Arcs'!$C$2:$C$4061,$A39)</f>
        <v>0</v>
      </c>
      <c r="I39">
        <f>H39-1</f>
        <v>-1</v>
      </c>
      <c r="J39" cm="1">
        <f t="array" ref="J39">SUMPRODUCT(('Solver Arcs'!$A$2:$A$4061)*(('Solver Arcs'!$C$2:$C$4061=$A39)*('Solver Arcs'!$F$2:$F$4061)))</f>
        <v>0</v>
      </c>
      <c r="K39" s="47">
        <v>0</v>
      </c>
      <c r="L39" s="48">
        <v>0</v>
      </c>
      <c r="M39" s="48">
        <v>0</v>
      </c>
      <c r="N39" s="49">
        <f>(G39+K39/1440-D39)*1440</f>
        <v>0</v>
      </c>
      <c r="O39" s="50">
        <f>(E39+L39/1440-G39)*1440</f>
        <v>180</v>
      </c>
      <c r="P39" s="37">
        <f>M39*'Cost Parameters'!$B$6+L39/60*'Cost Parameters'!$B$5</f>
        <v>0</v>
      </c>
      <c r="Q39" s="49">
        <f>'Solver Setup'!$B$9*M39-K39</f>
        <v>0</v>
      </c>
      <c r="R39" s="52">
        <f>K39-0.001*M39</f>
        <v>0</v>
      </c>
    </row>
    <row r="40" spans="1:18" x14ac:dyDescent="0.2">
      <c r="A40">
        <v>16</v>
      </c>
      <c r="B40" t="str" cm="1">
        <f t="array" ref="B40">INDEX('Delivery Stops'!$B$2:$B$29,$A40)</f>
        <v>Bookstore</v>
      </c>
      <c r="C40" cm="1">
        <f t="array" ref="C40">INDEX('Delivery Stops'!$D$2:$D$29,$A40)</f>
        <v>152</v>
      </c>
      <c r="D40" s="23" t="str" cm="1">
        <f t="array" ref="D40">INDEX('Delivery Stops'!$E$2:$E$29,$A40)</f>
        <v>10:45</v>
      </c>
      <c r="E40" s="23" t="str" cm="1">
        <f t="array" ref="E40">INDEX('Delivery Stops'!$F$2:$F$29,$A40)</f>
        <v>14:15</v>
      </c>
      <c r="F40" s="45" cm="1">
        <f t="array" ref="F40">INDEX('Delivery Stops'!$G$2:$G$29,$A40)</f>
        <v>11</v>
      </c>
      <c r="G40" s="46">
        <v>0.44791666666666702</v>
      </c>
      <c r="H40">
        <f>SUMIFS('Solver Arcs'!$F$2:$F$4061,'Solver Arcs'!$C$2:$C$4061,$A40)</f>
        <v>0</v>
      </c>
      <c r="I40">
        <f>H40-1</f>
        <v>-1</v>
      </c>
      <c r="J40" cm="1">
        <f t="array" ref="J40">SUMPRODUCT(('Solver Arcs'!$A$2:$A$4061)*(('Solver Arcs'!$C$2:$C$4061=$A40)*('Solver Arcs'!$F$2:$F$4061)))</f>
        <v>0</v>
      </c>
      <c r="K40" s="47">
        <v>0</v>
      </c>
      <c r="L40" s="48">
        <v>0</v>
      </c>
      <c r="M40" s="48">
        <v>0</v>
      </c>
      <c r="N40" s="49">
        <f>(G40+K40/1440-D40)*1440</f>
        <v>4.7961634663806763E-13</v>
      </c>
      <c r="O40" s="50">
        <f>(E40+L40/1440-G40)*1440</f>
        <v>209.99999999999949</v>
      </c>
      <c r="P40" s="37">
        <f>M40*'Cost Parameters'!$B$6+L40/60*'Cost Parameters'!$B$5</f>
        <v>0</v>
      </c>
      <c r="Q40" s="49">
        <f>'Solver Setup'!$B$9*M40-K40</f>
        <v>0</v>
      </c>
      <c r="R40" s="52">
        <f>K40-0.001*M40</f>
        <v>0</v>
      </c>
    </row>
    <row r="41" spans="1:18" x14ac:dyDescent="0.2">
      <c r="A41">
        <v>17</v>
      </c>
      <c r="B41" t="str" cm="1">
        <f t="array" ref="B41">INDEX('Delivery Stops'!$B$2:$B$29,$A41)</f>
        <v>Veterinary Clinic</v>
      </c>
      <c r="C41" cm="1">
        <f t="array" ref="C41">INDEX('Delivery Stops'!$D$2:$D$29,$A41)</f>
        <v>102</v>
      </c>
      <c r="D41" s="23" t="str" cm="1">
        <f t="array" ref="D41">INDEX('Delivery Stops'!$E$2:$E$29,$A41)</f>
        <v>08:00</v>
      </c>
      <c r="E41" s="23" t="str" cm="1">
        <f t="array" ref="E41">INDEX('Delivery Stops'!$F$2:$F$29,$A41)</f>
        <v>17:00</v>
      </c>
      <c r="F41" s="45" cm="1">
        <f t="array" ref="F41">INDEX('Delivery Stops'!$G$2:$G$29,$A41)</f>
        <v>17</v>
      </c>
      <c r="G41" s="46">
        <v>0.33333333333333298</v>
      </c>
      <c r="H41">
        <f>SUMIFS('Solver Arcs'!$F$2:$F$4061,'Solver Arcs'!$C$2:$C$4061,$A41)</f>
        <v>0</v>
      </c>
      <c r="I41">
        <f>H41-1</f>
        <v>-1</v>
      </c>
      <c r="J41" cm="1">
        <f t="array" ref="J41">SUMPRODUCT(('Solver Arcs'!$A$2:$A$4061)*(('Solver Arcs'!$C$2:$C$4061=$A41)*('Solver Arcs'!$F$2:$F$4061)))</f>
        <v>0</v>
      </c>
      <c r="K41" s="47">
        <v>0</v>
      </c>
      <c r="L41" s="48">
        <v>0</v>
      </c>
      <c r="M41" s="48">
        <v>0</v>
      </c>
      <c r="N41" s="49">
        <f>(G41+K41/1440-D41)*1440</f>
        <v>-4.7961634663806763E-13</v>
      </c>
      <c r="O41" s="50">
        <f>(E41+L41/1440-G41)*1440</f>
        <v>540.00000000000057</v>
      </c>
      <c r="P41" s="37">
        <f>M41*'Cost Parameters'!$B$6+L41/60*'Cost Parameters'!$B$5</f>
        <v>0</v>
      </c>
      <c r="Q41" s="49">
        <f>'Solver Setup'!$B$9*M41-K41</f>
        <v>0</v>
      </c>
      <c r="R41" s="52">
        <f>K41-0.001*M41</f>
        <v>0</v>
      </c>
    </row>
    <row r="42" spans="1:18" x14ac:dyDescent="0.2">
      <c r="A42">
        <v>18</v>
      </c>
      <c r="B42" t="str" cm="1">
        <f t="array" ref="B42">INDEX('Delivery Stops'!$B$2:$B$29,$A42)</f>
        <v>Furniture Warehouse</v>
      </c>
      <c r="C42" cm="1">
        <f t="array" ref="C42">INDEX('Delivery Stops'!$D$2:$D$29,$A42)</f>
        <v>148</v>
      </c>
      <c r="D42" s="23" t="str" cm="1">
        <f t="array" ref="D42">INDEX('Delivery Stops'!$E$2:$E$29,$A42)</f>
        <v>07:15</v>
      </c>
      <c r="E42" s="23" t="str" cm="1">
        <f t="array" ref="E42">INDEX('Delivery Stops'!$F$2:$F$29,$A42)</f>
        <v>13:30</v>
      </c>
      <c r="F42" s="45" cm="1">
        <f t="array" ref="F42">INDEX('Delivery Stops'!$G$2:$G$29,$A42)</f>
        <v>23</v>
      </c>
      <c r="G42" s="46">
        <v>0.30208333333333298</v>
      </c>
      <c r="H42">
        <f>SUMIFS('Solver Arcs'!$F$2:$F$4061,'Solver Arcs'!$C$2:$C$4061,$A42)</f>
        <v>0</v>
      </c>
      <c r="I42">
        <f>H42-1</f>
        <v>-1</v>
      </c>
      <c r="J42" cm="1">
        <f t="array" ref="J42">SUMPRODUCT(('Solver Arcs'!$A$2:$A$4061)*(('Solver Arcs'!$C$2:$C$4061=$A42)*('Solver Arcs'!$F$2:$F$4061)))</f>
        <v>0</v>
      </c>
      <c r="K42" s="47">
        <v>0</v>
      </c>
      <c r="L42" s="48">
        <v>0</v>
      </c>
      <c r="M42" s="48">
        <v>0</v>
      </c>
      <c r="N42" s="49">
        <f>(G42+K42/1440-D42)*1440</f>
        <v>-4.7961634663806763E-13</v>
      </c>
      <c r="O42" s="50">
        <f>(E42+L42/1440-G42)*1440</f>
        <v>375.00000000000051</v>
      </c>
      <c r="P42" s="37">
        <f>M42*'Cost Parameters'!$B$6+L42/60*'Cost Parameters'!$B$5</f>
        <v>0</v>
      </c>
      <c r="Q42" s="49">
        <f>'Solver Setup'!$B$9*M42-K42</f>
        <v>0</v>
      </c>
      <c r="R42" s="52">
        <f>K42-0.001*M42</f>
        <v>0</v>
      </c>
    </row>
    <row r="43" spans="1:18" x14ac:dyDescent="0.2">
      <c r="A43">
        <v>19</v>
      </c>
      <c r="B43" t="str" cm="1">
        <f t="array" ref="B43">INDEX('Delivery Stops'!$B$2:$B$29,$A43)</f>
        <v>Music School</v>
      </c>
      <c r="C43" cm="1">
        <f t="array" ref="C43">INDEX('Delivery Stops'!$D$2:$D$29,$A43)</f>
        <v>97</v>
      </c>
      <c r="D43" s="23" t="str" cm="1">
        <f t="array" ref="D43">INDEX('Delivery Stops'!$E$2:$E$29,$A43)</f>
        <v>06:45</v>
      </c>
      <c r="E43" s="23" t="str" cm="1">
        <f t="array" ref="E43">INDEX('Delivery Stops'!$F$2:$F$29,$A43)</f>
        <v>15:00</v>
      </c>
      <c r="F43" s="45" cm="1">
        <f t="array" ref="F43">INDEX('Delivery Stops'!$G$2:$G$29,$A43)</f>
        <v>26</v>
      </c>
      <c r="G43" s="46">
        <v>0.28125</v>
      </c>
      <c r="H43">
        <f>SUMIFS('Solver Arcs'!$F$2:$F$4061,'Solver Arcs'!$C$2:$C$4061,$A43)</f>
        <v>0</v>
      </c>
      <c r="I43">
        <f>H43-1</f>
        <v>-1</v>
      </c>
      <c r="J43" cm="1">
        <f t="array" ref="J43">SUMPRODUCT(('Solver Arcs'!$A$2:$A$4061)*(('Solver Arcs'!$C$2:$C$4061=$A43)*('Solver Arcs'!$F$2:$F$4061)))</f>
        <v>0</v>
      </c>
      <c r="K43" s="47">
        <v>0</v>
      </c>
      <c r="L43" s="48">
        <v>0</v>
      </c>
      <c r="M43" s="48">
        <v>0</v>
      </c>
      <c r="N43" s="49">
        <f>(G43+K43/1440-D43)*1440</f>
        <v>0</v>
      </c>
      <c r="O43" s="50">
        <f>(E43+L43/1440-G43)*1440</f>
        <v>495</v>
      </c>
      <c r="P43" s="37">
        <f>M43*'Cost Parameters'!$B$6+L43/60*'Cost Parameters'!$B$5</f>
        <v>0</v>
      </c>
      <c r="Q43" s="49">
        <f>'Solver Setup'!$B$9*M43-K43</f>
        <v>0</v>
      </c>
      <c r="R43" s="52">
        <f>K43-0.001*M43</f>
        <v>0</v>
      </c>
    </row>
    <row r="44" spans="1:18" x14ac:dyDescent="0.2">
      <c r="A44">
        <v>20</v>
      </c>
      <c r="B44" t="str" cm="1">
        <f t="array" ref="B44">INDEX('Delivery Stops'!$B$2:$B$29,$A44)</f>
        <v>Elementary School</v>
      </c>
      <c r="C44" cm="1">
        <f t="array" ref="C44">INDEX('Delivery Stops'!$D$2:$D$29,$A44)</f>
        <v>71</v>
      </c>
      <c r="D44" s="23" t="str" cm="1">
        <f t="array" ref="D44">INDEX('Delivery Stops'!$E$2:$E$29,$A44)</f>
        <v>06:15</v>
      </c>
      <c r="E44" s="23" t="str" cm="1">
        <f t="array" ref="E44">INDEX('Delivery Stops'!$F$2:$F$29,$A44)</f>
        <v>08:15</v>
      </c>
      <c r="F44" s="45" cm="1">
        <f t="array" ref="F44">INDEX('Delivery Stops'!$G$2:$G$29,$A44)</f>
        <v>10</v>
      </c>
      <c r="G44" s="46">
        <v>0.26041666666666702</v>
      </c>
      <c r="H44">
        <f>SUMIFS('Solver Arcs'!$F$2:$F$4061,'Solver Arcs'!$C$2:$C$4061,$A44)</f>
        <v>0</v>
      </c>
      <c r="I44">
        <f>H44-1</f>
        <v>-1</v>
      </c>
      <c r="J44" cm="1">
        <f t="array" ref="J44">SUMPRODUCT(('Solver Arcs'!$A$2:$A$4061)*(('Solver Arcs'!$C$2:$C$4061=$A44)*('Solver Arcs'!$F$2:$F$4061)))</f>
        <v>0</v>
      </c>
      <c r="K44" s="47">
        <v>0</v>
      </c>
      <c r="L44" s="48">
        <v>0</v>
      </c>
      <c r="M44" s="48">
        <v>0</v>
      </c>
      <c r="N44" s="49">
        <f>(G44+K44/1440-D44)*1440</f>
        <v>4.7961634663806763E-13</v>
      </c>
      <c r="O44" s="50">
        <f>(E44+L44/1440-G44)*1440</f>
        <v>119.99999999999949</v>
      </c>
      <c r="P44" s="37">
        <f>M44*'Cost Parameters'!$B$6+L44/60*'Cost Parameters'!$B$5</f>
        <v>0</v>
      </c>
      <c r="Q44" s="49">
        <f>'Solver Setup'!$B$9*M44-K44</f>
        <v>0</v>
      </c>
      <c r="R44" s="52">
        <f>K44-0.001*M44</f>
        <v>0</v>
      </c>
    </row>
    <row r="45" spans="1:18" x14ac:dyDescent="0.2">
      <c r="A45">
        <v>21</v>
      </c>
      <c r="B45" t="str" cm="1">
        <f t="array" ref="B45">INDEX('Delivery Stops'!$B$2:$B$29,$A45)</f>
        <v>Distillery</v>
      </c>
      <c r="C45" cm="1">
        <f t="array" ref="C45">INDEX('Delivery Stops'!$D$2:$D$29,$A45)</f>
        <v>178</v>
      </c>
      <c r="D45" s="23" t="str" cm="1">
        <f t="array" ref="D45">INDEX('Delivery Stops'!$E$2:$E$29,$A45)</f>
        <v>14:45</v>
      </c>
      <c r="E45" s="23" t="str" cm="1">
        <f t="array" ref="E45">INDEX('Delivery Stops'!$F$2:$F$29,$A45)</f>
        <v>16:45</v>
      </c>
      <c r="F45" s="45" cm="1">
        <f t="array" ref="F45">INDEX('Delivery Stops'!$G$2:$G$29,$A45)</f>
        <v>23</v>
      </c>
      <c r="G45" s="46">
        <v>0.61458333333333304</v>
      </c>
      <c r="H45">
        <f>SUMIFS('Solver Arcs'!$F$2:$F$4061,'Solver Arcs'!$C$2:$C$4061,$A45)</f>
        <v>0</v>
      </c>
      <c r="I45">
        <f>H45-1</f>
        <v>-1</v>
      </c>
      <c r="J45" cm="1">
        <f t="array" ref="J45">SUMPRODUCT(('Solver Arcs'!$A$2:$A$4061)*(('Solver Arcs'!$C$2:$C$4061=$A45)*('Solver Arcs'!$F$2:$F$4061)))</f>
        <v>0</v>
      </c>
      <c r="K45" s="47">
        <v>0</v>
      </c>
      <c r="L45" s="48">
        <v>0</v>
      </c>
      <c r="M45" s="48">
        <v>0</v>
      </c>
      <c r="N45" s="49">
        <f>(G45+K45/1440-D45)*1440</f>
        <v>-4.7961634663806763E-13</v>
      </c>
      <c r="O45" s="50">
        <f>(E45+L45/1440-G45)*1440</f>
        <v>120.00000000000037</v>
      </c>
      <c r="P45" s="37">
        <f>M45*'Cost Parameters'!$B$6+L45/60*'Cost Parameters'!$B$5</f>
        <v>0</v>
      </c>
      <c r="Q45" s="49">
        <f>'Solver Setup'!$B$9*M45-K45</f>
        <v>0</v>
      </c>
      <c r="R45" s="52">
        <f>K45-0.001*M45</f>
        <v>0</v>
      </c>
    </row>
    <row r="46" spans="1:18" x14ac:dyDescent="0.2">
      <c r="A46">
        <v>22</v>
      </c>
      <c r="B46" t="str" cm="1">
        <f t="array" ref="B46">INDEX('Delivery Stops'!$B$2:$B$29,$A46)</f>
        <v>Brewery</v>
      </c>
      <c r="C46" cm="1">
        <f t="array" ref="C46">INDEX('Delivery Stops'!$D$2:$D$29,$A46)</f>
        <v>46</v>
      </c>
      <c r="D46" s="23" t="str" cm="1">
        <f t="array" ref="D46">INDEX('Delivery Stops'!$E$2:$E$29,$A46)</f>
        <v>12:15</v>
      </c>
      <c r="E46" s="23" t="str" cm="1">
        <f t="array" ref="E46">INDEX('Delivery Stops'!$F$2:$F$29,$A46)</f>
        <v>15:30</v>
      </c>
      <c r="F46" s="45" cm="1">
        <f t="array" ref="F46">INDEX('Delivery Stops'!$G$2:$G$29,$A46)</f>
        <v>10</v>
      </c>
      <c r="G46" s="46">
        <v>0.51041666666666696</v>
      </c>
      <c r="H46">
        <f>SUMIFS('Solver Arcs'!$F$2:$F$4061,'Solver Arcs'!$C$2:$C$4061,$A46)</f>
        <v>0</v>
      </c>
      <c r="I46">
        <f>H46-1</f>
        <v>-1</v>
      </c>
      <c r="J46" cm="1">
        <f t="array" ref="J46">SUMPRODUCT(('Solver Arcs'!$A$2:$A$4061)*(('Solver Arcs'!$C$2:$C$4061=$A46)*('Solver Arcs'!$F$2:$F$4061)))</f>
        <v>0</v>
      </c>
      <c r="K46" s="47">
        <v>0</v>
      </c>
      <c r="L46" s="48">
        <v>0</v>
      </c>
      <c r="M46" s="48">
        <v>0</v>
      </c>
      <c r="N46" s="49">
        <f>(G46+K46/1440-D46)*1440</f>
        <v>4.7961634663806763E-13</v>
      </c>
      <c r="O46" s="50">
        <f>(E46+L46/1440-G46)*1440</f>
        <v>194.99999999999963</v>
      </c>
      <c r="P46" s="37">
        <f>M46*'Cost Parameters'!$B$6+L46/60*'Cost Parameters'!$B$5</f>
        <v>0</v>
      </c>
      <c r="Q46" s="49">
        <f>'Solver Setup'!$B$9*M46-K46</f>
        <v>0</v>
      </c>
      <c r="R46" s="52">
        <f>K46-0.001*M46</f>
        <v>0</v>
      </c>
    </row>
    <row r="47" spans="1:18" x14ac:dyDescent="0.2">
      <c r="A47">
        <v>23</v>
      </c>
      <c r="B47" t="str" cm="1">
        <f t="array" ref="B47">INDEX('Delivery Stops'!$B$2:$B$29,$A47)</f>
        <v>Distillery</v>
      </c>
      <c r="C47" cm="1">
        <f t="array" ref="C47">INDEX('Delivery Stops'!$D$2:$D$29,$A47)</f>
        <v>207</v>
      </c>
      <c r="D47" s="23" t="str" cm="1">
        <f t="array" ref="D47">INDEX('Delivery Stops'!$E$2:$E$29,$A47)</f>
        <v>10:30</v>
      </c>
      <c r="E47" s="23" t="str" cm="1">
        <f t="array" ref="E47">INDEX('Delivery Stops'!$F$2:$F$29,$A47)</f>
        <v>18:45</v>
      </c>
      <c r="F47" s="45" cm="1">
        <f t="array" ref="F47">INDEX('Delivery Stops'!$G$2:$G$29,$A47)</f>
        <v>13</v>
      </c>
      <c r="G47" s="46">
        <v>0.4375</v>
      </c>
      <c r="H47">
        <f>SUMIFS('Solver Arcs'!$F$2:$F$4061,'Solver Arcs'!$C$2:$C$4061,$A47)</f>
        <v>0</v>
      </c>
      <c r="I47">
        <f>H47-1</f>
        <v>-1</v>
      </c>
      <c r="J47" cm="1">
        <f t="array" ref="J47">SUMPRODUCT(('Solver Arcs'!$A$2:$A$4061)*(('Solver Arcs'!$C$2:$C$4061=$A47)*('Solver Arcs'!$F$2:$F$4061)))</f>
        <v>0</v>
      </c>
      <c r="K47" s="47">
        <v>0</v>
      </c>
      <c r="L47" s="48">
        <v>0</v>
      </c>
      <c r="M47" s="48">
        <v>0</v>
      </c>
      <c r="N47" s="49">
        <f>(G47+K47/1440-D47)*1440</f>
        <v>0</v>
      </c>
      <c r="O47" s="50">
        <f>(E47+L47/1440-G47)*1440</f>
        <v>495</v>
      </c>
      <c r="P47" s="37">
        <f>M47*'Cost Parameters'!$B$6+L47/60*'Cost Parameters'!$B$5</f>
        <v>0</v>
      </c>
      <c r="Q47" s="49">
        <f>'Solver Setup'!$B$9*M47-K47</f>
        <v>0</v>
      </c>
      <c r="R47" s="52">
        <f>K47-0.001*M47</f>
        <v>0</v>
      </c>
    </row>
    <row r="48" spans="1:18" x14ac:dyDescent="0.2">
      <c r="A48">
        <v>24</v>
      </c>
      <c r="B48" t="str" cm="1">
        <f t="array" ref="B48">INDEX('Delivery Stops'!$B$2:$B$29,$A48)</f>
        <v>Children's Academy</v>
      </c>
      <c r="C48" cm="1">
        <f t="array" ref="C48">INDEX('Delivery Stops'!$D$2:$D$29,$A48)</f>
        <v>28</v>
      </c>
      <c r="D48" s="23" t="str" cm="1">
        <f t="array" ref="D48">INDEX('Delivery Stops'!$E$2:$E$29,$A48)</f>
        <v>13:00</v>
      </c>
      <c r="E48" s="23" t="str" cm="1">
        <f t="array" ref="E48">INDEX('Delivery Stops'!$F$2:$F$29,$A48)</f>
        <v>18:45</v>
      </c>
      <c r="F48" s="45" cm="1">
        <f t="array" ref="F48">INDEX('Delivery Stops'!$G$2:$G$29,$A48)</f>
        <v>16</v>
      </c>
      <c r="G48" s="46">
        <v>0.54166666666666696</v>
      </c>
      <c r="H48">
        <f>SUMIFS('Solver Arcs'!$F$2:$F$4061,'Solver Arcs'!$C$2:$C$4061,$A48)</f>
        <v>0</v>
      </c>
      <c r="I48">
        <f>H48-1</f>
        <v>-1</v>
      </c>
      <c r="J48" cm="1">
        <f t="array" ref="J48">SUMPRODUCT(('Solver Arcs'!$A$2:$A$4061)*(('Solver Arcs'!$C$2:$C$4061=$A48)*('Solver Arcs'!$F$2:$F$4061)))</f>
        <v>0</v>
      </c>
      <c r="K48" s="47">
        <v>0</v>
      </c>
      <c r="L48" s="48">
        <v>0</v>
      </c>
      <c r="M48" s="48">
        <v>0</v>
      </c>
      <c r="N48" s="49">
        <f>(G48+K48/1440-D48)*1440</f>
        <v>4.7961634663806763E-13</v>
      </c>
      <c r="O48" s="50">
        <f>(E48+L48/1440-G48)*1440</f>
        <v>344.99999999999955</v>
      </c>
      <c r="P48" s="37">
        <f>M48*'Cost Parameters'!$B$6+L48/60*'Cost Parameters'!$B$5</f>
        <v>0</v>
      </c>
      <c r="Q48" s="49">
        <f>'Solver Setup'!$B$9*M48-K48</f>
        <v>0</v>
      </c>
      <c r="R48" s="52">
        <f>K48-0.001*M48</f>
        <v>0</v>
      </c>
    </row>
    <row r="49" spans="1:29" x14ac:dyDescent="0.2">
      <c r="A49">
        <v>25</v>
      </c>
      <c r="B49" t="str" cm="1">
        <f t="array" ref="B49">INDEX('Delivery Stops'!$B$2:$B$29,$A49)</f>
        <v>Public Library</v>
      </c>
      <c r="C49" cm="1">
        <f t="array" ref="C49">INDEX('Delivery Stops'!$D$2:$D$29,$A49)</f>
        <v>32</v>
      </c>
      <c r="D49" s="23" t="str" cm="1">
        <f t="array" ref="D49">INDEX('Delivery Stops'!$E$2:$E$29,$A49)</f>
        <v>11:30</v>
      </c>
      <c r="E49" s="23" t="str" cm="1">
        <f t="array" ref="E49">INDEX('Delivery Stops'!$F$2:$F$29,$A49)</f>
        <v>15:15</v>
      </c>
      <c r="F49" s="45" cm="1">
        <f t="array" ref="F49">INDEX('Delivery Stops'!$G$2:$G$29,$A49)</f>
        <v>25</v>
      </c>
      <c r="G49" s="46">
        <v>0.47916666666666702</v>
      </c>
      <c r="H49">
        <f>SUMIFS('Solver Arcs'!$F$2:$F$4061,'Solver Arcs'!$C$2:$C$4061,$A49)</f>
        <v>0</v>
      </c>
      <c r="I49">
        <f>H49-1</f>
        <v>-1</v>
      </c>
      <c r="J49" cm="1">
        <f t="array" ref="J49">SUMPRODUCT(('Solver Arcs'!$A$2:$A$4061)*(('Solver Arcs'!$C$2:$C$4061=$A49)*('Solver Arcs'!$F$2:$F$4061)))</f>
        <v>0</v>
      </c>
      <c r="K49" s="47">
        <v>0</v>
      </c>
      <c r="L49" s="48">
        <v>0</v>
      </c>
      <c r="M49" s="48">
        <v>0</v>
      </c>
      <c r="N49" s="49">
        <f>(G49+K49/1440-D49)*1440</f>
        <v>4.7961634663806763E-13</v>
      </c>
      <c r="O49" s="50">
        <f>(E49+L49/1440-G49)*1440</f>
        <v>224.99999999999943</v>
      </c>
      <c r="P49" s="37">
        <f>M49*'Cost Parameters'!$B$6+L49/60*'Cost Parameters'!$B$5</f>
        <v>0</v>
      </c>
      <c r="Q49" s="49">
        <f>'Solver Setup'!$B$9*M49-K49</f>
        <v>0</v>
      </c>
      <c r="R49" s="52">
        <f>K49-0.001*M49</f>
        <v>0</v>
      </c>
    </row>
    <row r="50" spans="1:29" x14ac:dyDescent="0.2">
      <c r="A50">
        <v>26</v>
      </c>
      <c r="B50" t="str" cm="1">
        <f t="array" ref="B50">INDEX('Delivery Stops'!$B$2:$B$29,$A50)</f>
        <v>Bakery &amp; Cafe</v>
      </c>
      <c r="C50" cm="1">
        <f t="array" ref="C50">INDEX('Delivery Stops'!$D$2:$D$29,$A50)</f>
        <v>211</v>
      </c>
      <c r="D50" s="23" t="str" cm="1">
        <f t="array" ref="D50">INDEX('Delivery Stops'!$E$2:$E$29,$A50)</f>
        <v>12:45</v>
      </c>
      <c r="E50" s="23" t="str" cm="1">
        <f t="array" ref="E50">INDEX('Delivery Stops'!$F$2:$F$29,$A50)</f>
        <v>15:45</v>
      </c>
      <c r="F50" s="45" cm="1">
        <f t="array" ref="F50">INDEX('Delivery Stops'!$G$2:$G$29,$A50)</f>
        <v>13</v>
      </c>
      <c r="G50" s="46">
        <v>0.53125</v>
      </c>
      <c r="H50">
        <f>SUMIFS('Solver Arcs'!$F$2:$F$4061,'Solver Arcs'!$C$2:$C$4061,$A50)</f>
        <v>0</v>
      </c>
      <c r="I50">
        <f>H50-1</f>
        <v>-1</v>
      </c>
      <c r="J50" cm="1">
        <f t="array" ref="J50">SUMPRODUCT(('Solver Arcs'!$A$2:$A$4061)*(('Solver Arcs'!$C$2:$C$4061=$A50)*('Solver Arcs'!$F$2:$F$4061)))</f>
        <v>0</v>
      </c>
      <c r="K50" s="47">
        <v>0</v>
      </c>
      <c r="L50" s="48">
        <v>0</v>
      </c>
      <c r="M50" s="48">
        <v>0</v>
      </c>
      <c r="N50" s="49">
        <f>(G50+K50/1440-D50)*1440</f>
        <v>0</v>
      </c>
      <c r="O50" s="50">
        <f>(E50+L50/1440-G50)*1440</f>
        <v>180</v>
      </c>
      <c r="P50" s="37">
        <f>M50*'Cost Parameters'!$B$6+L50/60*'Cost Parameters'!$B$5</f>
        <v>0</v>
      </c>
      <c r="Q50" s="49">
        <f>'Solver Setup'!$B$9*M50-K50</f>
        <v>0</v>
      </c>
      <c r="R50" s="52">
        <f>K50-0.001*M50</f>
        <v>0</v>
      </c>
    </row>
    <row r="51" spans="1:29" x14ac:dyDescent="0.2">
      <c r="A51">
        <v>27</v>
      </c>
      <c r="B51" t="str" cm="1">
        <f t="array" ref="B51">INDEX('Delivery Stops'!$B$2:$B$29,$A51)</f>
        <v>Redstone Elementary School</v>
      </c>
      <c r="C51" cm="1">
        <f t="array" ref="C51">INDEX('Delivery Stops'!$D$2:$D$29,$A51)</f>
        <v>61</v>
      </c>
      <c r="D51" s="23" t="str" cm="1">
        <f t="array" ref="D51">INDEX('Delivery Stops'!$E$2:$E$29,$A51)</f>
        <v>11:45</v>
      </c>
      <c r="E51" s="23" t="str" cm="1">
        <f t="array" ref="E51">INDEX('Delivery Stops'!$F$2:$F$29,$A51)</f>
        <v>13:00</v>
      </c>
      <c r="F51" s="45" cm="1">
        <f t="array" ref="F51">INDEX('Delivery Stops'!$G$2:$G$29,$A51)</f>
        <v>29</v>
      </c>
      <c r="G51" s="46">
        <v>0.48958333333333298</v>
      </c>
      <c r="H51">
        <f>SUMIFS('Solver Arcs'!$F$2:$F$4061,'Solver Arcs'!$C$2:$C$4061,$A51)</f>
        <v>0</v>
      </c>
      <c r="I51">
        <f>H51-1</f>
        <v>-1</v>
      </c>
      <c r="J51" cm="1">
        <f t="array" ref="J51">SUMPRODUCT(('Solver Arcs'!$A$2:$A$4061)*(('Solver Arcs'!$C$2:$C$4061=$A51)*('Solver Arcs'!$F$2:$F$4061)))</f>
        <v>0</v>
      </c>
      <c r="K51" s="47">
        <v>0</v>
      </c>
      <c r="L51" s="48">
        <v>0</v>
      </c>
      <c r="M51" s="48">
        <v>0</v>
      </c>
      <c r="N51" s="49">
        <f>(G51+K51/1440-D51)*1440</f>
        <v>-4.7961634663806763E-13</v>
      </c>
      <c r="O51" s="50">
        <f>(E51+L51/1440-G51)*1440</f>
        <v>75.000000000000455</v>
      </c>
      <c r="P51" s="37">
        <f>M51*'Cost Parameters'!$B$6+L51/60*'Cost Parameters'!$B$5</f>
        <v>0</v>
      </c>
      <c r="Q51" s="49">
        <f>'Solver Setup'!$B$9*M51-K51</f>
        <v>0</v>
      </c>
      <c r="R51" s="52">
        <f>K51-0.001*M51</f>
        <v>0</v>
      </c>
    </row>
    <row r="52" spans="1:29" x14ac:dyDescent="0.2">
      <c r="A52">
        <v>28</v>
      </c>
      <c r="B52" t="str" cm="1">
        <f t="array" ref="B52">INDEX('Delivery Stops'!$B$2:$B$29,$A52)</f>
        <v>Food Bank</v>
      </c>
      <c r="C52" cm="1">
        <f t="array" ref="C52">INDEX('Delivery Stops'!$D$2:$D$29,$A52)</f>
        <v>168</v>
      </c>
      <c r="D52" s="23" t="str" cm="1">
        <f t="array" ref="D52">INDEX('Delivery Stops'!$E$2:$E$29,$A52)</f>
        <v>11:45</v>
      </c>
      <c r="E52" s="23" t="str" cm="1">
        <f t="array" ref="E52">INDEX('Delivery Stops'!$F$2:$F$29,$A52)</f>
        <v>14:30</v>
      </c>
      <c r="F52" s="45" cm="1">
        <f t="array" ref="F52">INDEX('Delivery Stops'!$G$2:$G$29,$A52)</f>
        <v>25</v>
      </c>
      <c r="G52" s="53">
        <v>0.48958333333333298</v>
      </c>
      <c r="H52">
        <f>SUMIFS('Solver Arcs'!$F$2:$F$4061,'Solver Arcs'!$C$2:$C$4061,$A52)</f>
        <v>0</v>
      </c>
      <c r="I52">
        <f>H52-1</f>
        <v>-1</v>
      </c>
      <c r="J52" cm="1">
        <f t="array" ref="J52">SUMPRODUCT(('Solver Arcs'!$A$2:$A$4061)*(('Solver Arcs'!$C$2:$C$4061=$A52)*('Solver Arcs'!$F$2:$F$4061)))</f>
        <v>0</v>
      </c>
      <c r="K52" s="54">
        <v>0</v>
      </c>
      <c r="L52" s="55">
        <v>0</v>
      </c>
      <c r="M52" s="55">
        <v>0</v>
      </c>
      <c r="N52" s="56">
        <f>(G52+K52/1440-D52)*1440</f>
        <v>-4.7961634663806763E-13</v>
      </c>
      <c r="O52" s="57">
        <f>(E52+L52/1440-G52)*1440</f>
        <v>165.00000000000045</v>
      </c>
      <c r="P52" s="43">
        <f>M52*'Cost Parameters'!$B$6+L52/60*'Cost Parameters'!$B$5</f>
        <v>0</v>
      </c>
      <c r="Q52" s="56">
        <f>'Solver Setup'!$B$9*M52-K52</f>
        <v>0</v>
      </c>
      <c r="R52" s="58">
        <f>K52-0.001*M52</f>
        <v>0</v>
      </c>
    </row>
    <row r="55" spans="1:29" x14ac:dyDescent="0.2">
      <c r="A55" t="s">
        <v>216</v>
      </c>
    </row>
    <row r="56" spans="1:29" ht="16" thickBot="1" x14ac:dyDescent="0.25">
      <c r="A56" s="21" t="s">
        <v>217</v>
      </c>
      <c r="B56" s="21">
        <v>1</v>
      </c>
      <c r="C56" s="21">
        <v>2</v>
      </c>
      <c r="D56" s="21">
        <v>3</v>
      </c>
      <c r="E56" s="21">
        <v>4</v>
      </c>
      <c r="F56" s="21">
        <v>5</v>
      </c>
      <c r="G56" s="21">
        <v>6</v>
      </c>
      <c r="H56" s="21">
        <v>7</v>
      </c>
      <c r="I56" s="21">
        <v>8</v>
      </c>
      <c r="J56" s="21">
        <v>9</v>
      </c>
      <c r="K56" s="21">
        <v>10</v>
      </c>
      <c r="L56" s="21">
        <v>11</v>
      </c>
      <c r="M56" s="21">
        <v>12</v>
      </c>
      <c r="N56" s="21">
        <v>13</v>
      </c>
      <c r="O56" s="21">
        <v>14</v>
      </c>
      <c r="P56" s="21">
        <v>15</v>
      </c>
      <c r="Q56" s="21">
        <v>16</v>
      </c>
      <c r="R56" s="21">
        <v>17</v>
      </c>
      <c r="S56" s="21">
        <v>18</v>
      </c>
      <c r="T56" s="21">
        <v>19</v>
      </c>
      <c r="U56" s="21">
        <v>20</v>
      </c>
      <c r="V56" s="21">
        <v>21</v>
      </c>
      <c r="W56" s="21">
        <v>22</v>
      </c>
      <c r="X56" s="21">
        <v>23</v>
      </c>
      <c r="Y56" s="21">
        <v>24</v>
      </c>
      <c r="Z56" s="21">
        <v>25</v>
      </c>
      <c r="AA56" s="21">
        <v>26</v>
      </c>
      <c r="AB56" s="21">
        <v>27</v>
      </c>
      <c r="AC56" s="21">
        <v>28</v>
      </c>
    </row>
    <row r="57" spans="1:29" x14ac:dyDescent="0.2">
      <c r="A57">
        <v>1</v>
      </c>
      <c r="B57">
        <f>SUMIFS('Solver Arcs'!$F$2:$F$4061,'Solver Arcs'!$A$2:$A$4061,$A57,'Solver Arcs'!$C$2:$C$4061,B$56)-SUMIFS('Solver Arcs'!$F$2:$F$4061,'Solver Arcs'!$A$2:$A$4061,$A57,'Solver Arcs'!$B$2:$B$4061,B$56)</f>
        <v>0</v>
      </c>
      <c r="C57">
        <f>SUMIFS('Solver Arcs'!$F$2:$F$4061,'Solver Arcs'!$A$2:$A$4061,$A57,'Solver Arcs'!$C$2:$C$4061,C$56)-SUMIFS('Solver Arcs'!$F$2:$F$4061,'Solver Arcs'!$A$2:$A$4061,$A57,'Solver Arcs'!$B$2:$B$4061,C$56)</f>
        <v>0</v>
      </c>
      <c r="D57">
        <f>SUMIFS('Solver Arcs'!$F$2:$F$4061,'Solver Arcs'!$A$2:$A$4061,$A57,'Solver Arcs'!$C$2:$C$4061,D$56)-SUMIFS('Solver Arcs'!$F$2:$F$4061,'Solver Arcs'!$A$2:$A$4061,$A57,'Solver Arcs'!$B$2:$B$4061,D$56)</f>
        <v>0</v>
      </c>
      <c r="E57">
        <f>SUMIFS('Solver Arcs'!$F$2:$F$4061,'Solver Arcs'!$A$2:$A$4061,$A57,'Solver Arcs'!$C$2:$C$4061,E$56)-SUMIFS('Solver Arcs'!$F$2:$F$4061,'Solver Arcs'!$A$2:$A$4061,$A57,'Solver Arcs'!$B$2:$B$4061,E$56)</f>
        <v>0</v>
      </c>
      <c r="F57">
        <f>SUMIFS('Solver Arcs'!$F$2:$F$4061,'Solver Arcs'!$A$2:$A$4061,$A57,'Solver Arcs'!$C$2:$C$4061,F$56)-SUMIFS('Solver Arcs'!$F$2:$F$4061,'Solver Arcs'!$A$2:$A$4061,$A57,'Solver Arcs'!$B$2:$B$4061,F$56)</f>
        <v>0</v>
      </c>
      <c r="G57">
        <f>SUMIFS('Solver Arcs'!$F$2:$F$4061,'Solver Arcs'!$A$2:$A$4061,$A57,'Solver Arcs'!$C$2:$C$4061,G$56)-SUMIFS('Solver Arcs'!$F$2:$F$4061,'Solver Arcs'!$A$2:$A$4061,$A57,'Solver Arcs'!$B$2:$B$4061,G$56)</f>
        <v>0</v>
      </c>
      <c r="H57">
        <f>SUMIFS('Solver Arcs'!$F$2:$F$4061,'Solver Arcs'!$A$2:$A$4061,$A57,'Solver Arcs'!$C$2:$C$4061,H$56)-SUMIFS('Solver Arcs'!$F$2:$F$4061,'Solver Arcs'!$A$2:$A$4061,$A57,'Solver Arcs'!$B$2:$B$4061,H$56)</f>
        <v>0</v>
      </c>
      <c r="I57">
        <f>SUMIFS('Solver Arcs'!$F$2:$F$4061,'Solver Arcs'!$A$2:$A$4061,$A57,'Solver Arcs'!$C$2:$C$4061,I$56)-SUMIFS('Solver Arcs'!$F$2:$F$4061,'Solver Arcs'!$A$2:$A$4061,$A57,'Solver Arcs'!$B$2:$B$4061,I$56)</f>
        <v>0</v>
      </c>
      <c r="J57">
        <f>SUMIFS('Solver Arcs'!$F$2:$F$4061,'Solver Arcs'!$A$2:$A$4061,$A57,'Solver Arcs'!$C$2:$C$4061,J$56)-SUMIFS('Solver Arcs'!$F$2:$F$4061,'Solver Arcs'!$A$2:$A$4061,$A57,'Solver Arcs'!$B$2:$B$4061,J$56)</f>
        <v>0</v>
      </c>
      <c r="K57">
        <f>SUMIFS('Solver Arcs'!$F$2:$F$4061,'Solver Arcs'!$A$2:$A$4061,$A57,'Solver Arcs'!$C$2:$C$4061,K$56)-SUMIFS('Solver Arcs'!$F$2:$F$4061,'Solver Arcs'!$A$2:$A$4061,$A57,'Solver Arcs'!$B$2:$B$4061,K$56)</f>
        <v>0</v>
      </c>
      <c r="L57">
        <f>SUMIFS('Solver Arcs'!$F$2:$F$4061,'Solver Arcs'!$A$2:$A$4061,$A57,'Solver Arcs'!$C$2:$C$4061,L$56)-SUMIFS('Solver Arcs'!$F$2:$F$4061,'Solver Arcs'!$A$2:$A$4061,$A57,'Solver Arcs'!$B$2:$B$4061,L$56)</f>
        <v>0</v>
      </c>
      <c r="M57">
        <f>SUMIFS('Solver Arcs'!$F$2:$F$4061,'Solver Arcs'!$A$2:$A$4061,$A57,'Solver Arcs'!$C$2:$C$4061,M$56)-SUMIFS('Solver Arcs'!$F$2:$F$4061,'Solver Arcs'!$A$2:$A$4061,$A57,'Solver Arcs'!$B$2:$B$4061,M$56)</f>
        <v>0</v>
      </c>
      <c r="N57">
        <f>SUMIFS('Solver Arcs'!$F$2:$F$4061,'Solver Arcs'!$A$2:$A$4061,$A57,'Solver Arcs'!$C$2:$C$4061,N$56)-SUMIFS('Solver Arcs'!$F$2:$F$4061,'Solver Arcs'!$A$2:$A$4061,$A57,'Solver Arcs'!$B$2:$B$4061,N$56)</f>
        <v>0</v>
      </c>
      <c r="O57">
        <f>SUMIFS('Solver Arcs'!$F$2:$F$4061,'Solver Arcs'!$A$2:$A$4061,$A57,'Solver Arcs'!$C$2:$C$4061,O$56)-SUMIFS('Solver Arcs'!$F$2:$F$4061,'Solver Arcs'!$A$2:$A$4061,$A57,'Solver Arcs'!$B$2:$B$4061,O$56)</f>
        <v>0</v>
      </c>
      <c r="P57">
        <f>SUMIFS('Solver Arcs'!$F$2:$F$4061,'Solver Arcs'!$A$2:$A$4061,$A57,'Solver Arcs'!$C$2:$C$4061,P$56)-SUMIFS('Solver Arcs'!$F$2:$F$4061,'Solver Arcs'!$A$2:$A$4061,$A57,'Solver Arcs'!$B$2:$B$4061,P$56)</f>
        <v>0</v>
      </c>
      <c r="Q57">
        <f>SUMIFS('Solver Arcs'!$F$2:$F$4061,'Solver Arcs'!$A$2:$A$4061,$A57,'Solver Arcs'!$C$2:$C$4061,Q$56)-SUMIFS('Solver Arcs'!$F$2:$F$4061,'Solver Arcs'!$A$2:$A$4061,$A57,'Solver Arcs'!$B$2:$B$4061,Q$56)</f>
        <v>0</v>
      </c>
      <c r="R57">
        <f>SUMIFS('Solver Arcs'!$F$2:$F$4061,'Solver Arcs'!$A$2:$A$4061,$A57,'Solver Arcs'!$C$2:$C$4061,R$56)-SUMIFS('Solver Arcs'!$F$2:$F$4061,'Solver Arcs'!$A$2:$A$4061,$A57,'Solver Arcs'!$B$2:$B$4061,R$56)</f>
        <v>0</v>
      </c>
      <c r="S57">
        <f>SUMIFS('Solver Arcs'!$F$2:$F$4061,'Solver Arcs'!$A$2:$A$4061,$A57,'Solver Arcs'!$C$2:$C$4061,S$56)-SUMIFS('Solver Arcs'!$F$2:$F$4061,'Solver Arcs'!$A$2:$A$4061,$A57,'Solver Arcs'!$B$2:$B$4061,S$56)</f>
        <v>0</v>
      </c>
      <c r="T57">
        <f>SUMIFS('Solver Arcs'!$F$2:$F$4061,'Solver Arcs'!$A$2:$A$4061,$A57,'Solver Arcs'!$C$2:$C$4061,T$56)-SUMIFS('Solver Arcs'!$F$2:$F$4061,'Solver Arcs'!$A$2:$A$4061,$A57,'Solver Arcs'!$B$2:$B$4061,T$56)</f>
        <v>0</v>
      </c>
      <c r="U57">
        <f>SUMIFS('Solver Arcs'!$F$2:$F$4061,'Solver Arcs'!$A$2:$A$4061,$A57,'Solver Arcs'!$C$2:$C$4061,U$56)-SUMIFS('Solver Arcs'!$F$2:$F$4061,'Solver Arcs'!$A$2:$A$4061,$A57,'Solver Arcs'!$B$2:$B$4061,U$56)</f>
        <v>0</v>
      </c>
      <c r="V57">
        <f>SUMIFS('Solver Arcs'!$F$2:$F$4061,'Solver Arcs'!$A$2:$A$4061,$A57,'Solver Arcs'!$C$2:$C$4061,V$56)-SUMIFS('Solver Arcs'!$F$2:$F$4061,'Solver Arcs'!$A$2:$A$4061,$A57,'Solver Arcs'!$B$2:$B$4061,V$56)</f>
        <v>0</v>
      </c>
      <c r="W57">
        <f>SUMIFS('Solver Arcs'!$F$2:$F$4061,'Solver Arcs'!$A$2:$A$4061,$A57,'Solver Arcs'!$C$2:$C$4061,W$56)-SUMIFS('Solver Arcs'!$F$2:$F$4061,'Solver Arcs'!$A$2:$A$4061,$A57,'Solver Arcs'!$B$2:$B$4061,W$56)</f>
        <v>0</v>
      </c>
      <c r="X57">
        <f>SUMIFS('Solver Arcs'!$F$2:$F$4061,'Solver Arcs'!$A$2:$A$4061,$A57,'Solver Arcs'!$C$2:$C$4061,X$56)-SUMIFS('Solver Arcs'!$F$2:$F$4061,'Solver Arcs'!$A$2:$A$4061,$A57,'Solver Arcs'!$B$2:$B$4061,X$56)</f>
        <v>0</v>
      </c>
      <c r="Y57">
        <f>SUMIFS('Solver Arcs'!$F$2:$F$4061,'Solver Arcs'!$A$2:$A$4061,$A57,'Solver Arcs'!$C$2:$C$4061,Y$56)-SUMIFS('Solver Arcs'!$F$2:$F$4061,'Solver Arcs'!$A$2:$A$4061,$A57,'Solver Arcs'!$B$2:$B$4061,Y$56)</f>
        <v>0</v>
      </c>
      <c r="Z57">
        <f>SUMIFS('Solver Arcs'!$F$2:$F$4061,'Solver Arcs'!$A$2:$A$4061,$A57,'Solver Arcs'!$C$2:$C$4061,Z$56)-SUMIFS('Solver Arcs'!$F$2:$F$4061,'Solver Arcs'!$A$2:$A$4061,$A57,'Solver Arcs'!$B$2:$B$4061,Z$56)</f>
        <v>0</v>
      </c>
      <c r="AA57">
        <f>SUMIFS('Solver Arcs'!$F$2:$F$4061,'Solver Arcs'!$A$2:$A$4061,$A57,'Solver Arcs'!$C$2:$C$4061,AA$56)-SUMIFS('Solver Arcs'!$F$2:$F$4061,'Solver Arcs'!$A$2:$A$4061,$A57,'Solver Arcs'!$B$2:$B$4061,AA$56)</f>
        <v>0</v>
      </c>
      <c r="AB57">
        <f>SUMIFS('Solver Arcs'!$F$2:$F$4061,'Solver Arcs'!$A$2:$A$4061,$A57,'Solver Arcs'!$C$2:$C$4061,AB$56)-SUMIFS('Solver Arcs'!$F$2:$F$4061,'Solver Arcs'!$A$2:$A$4061,$A57,'Solver Arcs'!$B$2:$B$4061,AB$56)</f>
        <v>0</v>
      </c>
      <c r="AC57">
        <f>SUMIFS('Solver Arcs'!$F$2:$F$4061,'Solver Arcs'!$A$2:$A$4061,$A57,'Solver Arcs'!$C$2:$C$4061,AC$56)-SUMIFS('Solver Arcs'!$F$2:$F$4061,'Solver Arcs'!$A$2:$A$4061,$A57,'Solver Arcs'!$B$2:$B$4061,AC$56)</f>
        <v>0</v>
      </c>
    </row>
    <row r="58" spans="1:29" x14ac:dyDescent="0.2">
      <c r="A58">
        <v>2</v>
      </c>
      <c r="B58">
        <f>SUMIFS('Solver Arcs'!$F$2:$F$4061,'Solver Arcs'!$A$2:$A$4061,$A58,'Solver Arcs'!$C$2:$C$4061,B$56)-SUMIFS('Solver Arcs'!$F$2:$F$4061,'Solver Arcs'!$A$2:$A$4061,$A58,'Solver Arcs'!$B$2:$B$4061,B$56)</f>
        <v>0</v>
      </c>
      <c r="C58">
        <f>SUMIFS('Solver Arcs'!$F$2:$F$4061,'Solver Arcs'!$A$2:$A$4061,$A58,'Solver Arcs'!$C$2:$C$4061,C$56)-SUMIFS('Solver Arcs'!$F$2:$F$4061,'Solver Arcs'!$A$2:$A$4061,$A58,'Solver Arcs'!$B$2:$B$4061,C$56)</f>
        <v>0</v>
      </c>
      <c r="D58">
        <f>SUMIFS('Solver Arcs'!$F$2:$F$4061,'Solver Arcs'!$A$2:$A$4061,$A58,'Solver Arcs'!$C$2:$C$4061,D$56)-SUMIFS('Solver Arcs'!$F$2:$F$4061,'Solver Arcs'!$A$2:$A$4061,$A58,'Solver Arcs'!$B$2:$B$4061,D$56)</f>
        <v>0</v>
      </c>
      <c r="E58">
        <f>SUMIFS('Solver Arcs'!$F$2:$F$4061,'Solver Arcs'!$A$2:$A$4061,$A58,'Solver Arcs'!$C$2:$C$4061,E$56)-SUMIFS('Solver Arcs'!$F$2:$F$4061,'Solver Arcs'!$A$2:$A$4061,$A58,'Solver Arcs'!$B$2:$B$4061,E$56)</f>
        <v>0</v>
      </c>
      <c r="F58">
        <f>SUMIFS('Solver Arcs'!$F$2:$F$4061,'Solver Arcs'!$A$2:$A$4061,$A58,'Solver Arcs'!$C$2:$C$4061,F$56)-SUMIFS('Solver Arcs'!$F$2:$F$4061,'Solver Arcs'!$A$2:$A$4061,$A58,'Solver Arcs'!$B$2:$B$4061,F$56)</f>
        <v>0</v>
      </c>
      <c r="G58">
        <f>SUMIFS('Solver Arcs'!$F$2:$F$4061,'Solver Arcs'!$A$2:$A$4061,$A58,'Solver Arcs'!$C$2:$C$4061,G$56)-SUMIFS('Solver Arcs'!$F$2:$F$4061,'Solver Arcs'!$A$2:$A$4061,$A58,'Solver Arcs'!$B$2:$B$4061,G$56)</f>
        <v>0</v>
      </c>
      <c r="H58">
        <f>SUMIFS('Solver Arcs'!$F$2:$F$4061,'Solver Arcs'!$A$2:$A$4061,$A58,'Solver Arcs'!$C$2:$C$4061,H$56)-SUMIFS('Solver Arcs'!$F$2:$F$4061,'Solver Arcs'!$A$2:$A$4061,$A58,'Solver Arcs'!$B$2:$B$4061,H$56)</f>
        <v>0</v>
      </c>
      <c r="I58">
        <f>SUMIFS('Solver Arcs'!$F$2:$F$4061,'Solver Arcs'!$A$2:$A$4061,$A58,'Solver Arcs'!$C$2:$C$4061,I$56)-SUMIFS('Solver Arcs'!$F$2:$F$4061,'Solver Arcs'!$A$2:$A$4061,$A58,'Solver Arcs'!$B$2:$B$4061,I$56)</f>
        <v>0</v>
      </c>
      <c r="J58">
        <f>SUMIFS('Solver Arcs'!$F$2:$F$4061,'Solver Arcs'!$A$2:$A$4061,$A58,'Solver Arcs'!$C$2:$C$4061,J$56)-SUMIFS('Solver Arcs'!$F$2:$F$4061,'Solver Arcs'!$A$2:$A$4061,$A58,'Solver Arcs'!$B$2:$B$4061,J$56)</f>
        <v>0</v>
      </c>
      <c r="K58">
        <f>SUMIFS('Solver Arcs'!$F$2:$F$4061,'Solver Arcs'!$A$2:$A$4061,$A58,'Solver Arcs'!$C$2:$C$4061,K$56)-SUMIFS('Solver Arcs'!$F$2:$F$4061,'Solver Arcs'!$A$2:$A$4061,$A58,'Solver Arcs'!$B$2:$B$4061,K$56)</f>
        <v>0</v>
      </c>
      <c r="L58">
        <f>SUMIFS('Solver Arcs'!$F$2:$F$4061,'Solver Arcs'!$A$2:$A$4061,$A58,'Solver Arcs'!$C$2:$C$4061,L$56)-SUMIFS('Solver Arcs'!$F$2:$F$4061,'Solver Arcs'!$A$2:$A$4061,$A58,'Solver Arcs'!$B$2:$B$4061,L$56)</f>
        <v>0</v>
      </c>
      <c r="M58">
        <f>SUMIFS('Solver Arcs'!$F$2:$F$4061,'Solver Arcs'!$A$2:$A$4061,$A58,'Solver Arcs'!$C$2:$C$4061,M$56)-SUMIFS('Solver Arcs'!$F$2:$F$4061,'Solver Arcs'!$A$2:$A$4061,$A58,'Solver Arcs'!$B$2:$B$4061,M$56)</f>
        <v>0</v>
      </c>
      <c r="N58">
        <f>SUMIFS('Solver Arcs'!$F$2:$F$4061,'Solver Arcs'!$A$2:$A$4061,$A58,'Solver Arcs'!$C$2:$C$4061,N$56)-SUMIFS('Solver Arcs'!$F$2:$F$4061,'Solver Arcs'!$A$2:$A$4061,$A58,'Solver Arcs'!$B$2:$B$4061,N$56)</f>
        <v>0</v>
      </c>
      <c r="O58">
        <f>SUMIFS('Solver Arcs'!$F$2:$F$4061,'Solver Arcs'!$A$2:$A$4061,$A58,'Solver Arcs'!$C$2:$C$4061,O$56)-SUMIFS('Solver Arcs'!$F$2:$F$4061,'Solver Arcs'!$A$2:$A$4061,$A58,'Solver Arcs'!$B$2:$B$4061,O$56)</f>
        <v>0</v>
      </c>
      <c r="P58">
        <f>SUMIFS('Solver Arcs'!$F$2:$F$4061,'Solver Arcs'!$A$2:$A$4061,$A58,'Solver Arcs'!$C$2:$C$4061,P$56)-SUMIFS('Solver Arcs'!$F$2:$F$4061,'Solver Arcs'!$A$2:$A$4061,$A58,'Solver Arcs'!$B$2:$B$4061,P$56)</f>
        <v>0</v>
      </c>
      <c r="Q58">
        <f>SUMIFS('Solver Arcs'!$F$2:$F$4061,'Solver Arcs'!$A$2:$A$4061,$A58,'Solver Arcs'!$C$2:$C$4061,Q$56)-SUMIFS('Solver Arcs'!$F$2:$F$4061,'Solver Arcs'!$A$2:$A$4061,$A58,'Solver Arcs'!$B$2:$B$4061,Q$56)</f>
        <v>0</v>
      </c>
      <c r="R58">
        <f>SUMIFS('Solver Arcs'!$F$2:$F$4061,'Solver Arcs'!$A$2:$A$4061,$A58,'Solver Arcs'!$C$2:$C$4061,R$56)-SUMIFS('Solver Arcs'!$F$2:$F$4061,'Solver Arcs'!$A$2:$A$4061,$A58,'Solver Arcs'!$B$2:$B$4061,R$56)</f>
        <v>0</v>
      </c>
      <c r="S58">
        <f>SUMIFS('Solver Arcs'!$F$2:$F$4061,'Solver Arcs'!$A$2:$A$4061,$A58,'Solver Arcs'!$C$2:$C$4061,S$56)-SUMIFS('Solver Arcs'!$F$2:$F$4061,'Solver Arcs'!$A$2:$A$4061,$A58,'Solver Arcs'!$B$2:$B$4061,S$56)</f>
        <v>0</v>
      </c>
      <c r="T58">
        <f>SUMIFS('Solver Arcs'!$F$2:$F$4061,'Solver Arcs'!$A$2:$A$4061,$A58,'Solver Arcs'!$C$2:$C$4061,T$56)-SUMIFS('Solver Arcs'!$F$2:$F$4061,'Solver Arcs'!$A$2:$A$4061,$A58,'Solver Arcs'!$B$2:$B$4061,T$56)</f>
        <v>0</v>
      </c>
      <c r="U58">
        <f>SUMIFS('Solver Arcs'!$F$2:$F$4061,'Solver Arcs'!$A$2:$A$4061,$A58,'Solver Arcs'!$C$2:$C$4061,U$56)-SUMIFS('Solver Arcs'!$F$2:$F$4061,'Solver Arcs'!$A$2:$A$4061,$A58,'Solver Arcs'!$B$2:$B$4061,U$56)</f>
        <v>0</v>
      </c>
      <c r="V58">
        <f>SUMIFS('Solver Arcs'!$F$2:$F$4061,'Solver Arcs'!$A$2:$A$4061,$A58,'Solver Arcs'!$C$2:$C$4061,V$56)-SUMIFS('Solver Arcs'!$F$2:$F$4061,'Solver Arcs'!$A$2:$A$4061,$A58,'Solver Arcs'!$B$2:$B$4061,V$56)</f>
        <v>0</v>
      </c>
      <c r="W58">
        <f>SUMIFS('Solver Arcs'!$F$2:$F$4061,'Solver Arcs'!$A$2:$A$4061,$A58,'Solver Arcs'!$C$2:$C$4061,W$56)-SUMIFS('Solver Arcs'!$F$2:$F$4061,'Solver Arcs'!$A$2:$A$4061,$A58,'Solver Arcs'!$B$2:$B$4061,W$56)</f>
        <v>0</v>
      </c>
      <c r="X58">
        <f>SUMIFS('Solver Arcs'!$F$2:$F$4061,'Solver Arcs'!$A$2:$A$4061,$A58,'Solver Arcs'!$C$2:$C$4061,X$56)-SUMIFS('Solver Arcs'!$F$2:$F$4061,'Solver Arcs'!$A$2:$A$4061,$A58,'Solver Arcs'!$B$2:$B$4061,X$56)</f>
        <v>0</v>
      </c>
      <c r="Y58">
        <f>SUMIFS('Solver Arcs'!$F$2:$F$4061,'Solver Arcs'!$A$2:$A$4061,$A58,'Solver Arcs'!$C$2:$C$4061,Y$56)-SUMIFS('Solver Arcs'!$F$2:$F$4061,'Solver Arcs'!$A$2:$A$4061,$A58,'Solver Arcs'!$B$2:$B$4061,Y$56)</f>
        <v>0</v>
      </c>
      <c r="Z58">
        <f>SUMIFS('Solver Arcs'!$F$2:$F$4061,'Solver Arcs'!$A$2:$A$4061,$A58,'Solver Arcs'!$C$2:$C$4061,Z$56)-SUMIFS('Solver Arcs'!$F$2:$F$4061,'Solver Arcs'!$A$2:$A$4061,$A58,'Solver Arcs'!$B$2:$B$4061,Z$56)</f>
        <v>0</v>
      </c>
      <c r="AA58">
        <f>SUMIFS('Solver Arcs'!$F$2:$F$4061,'Solver Arcs'!$A$2:$A$4061,$A58,'Solver Arcs'!$C$2:$C$4061,AA$56)-SUMIFS('Solver Arcs'!$F$2:$F$4061,'Solver Arcs'!$A$2:$A$4061,$A58,'Solver Arcs'!$B$2:$B$4061,AA$56)</f>
        <v>0</v>
      </c>
      <c r="AB58">
        <f>SUMIFS('Solver Arcs'!$F$2:$F$4061,'Solver Arcs'!$A$2:$A$4061,$A58,'Solver Arcs'!$C$2:$C$4061,AB$56)-SUMIFS('Solver Arcs'!$F$2:$F$4061,'Solver Arcs'!$A$2:$A$4061,$A58,'Solver Arcs'!$B$2:$B$4061,AB$56)</f>
        <v>0</v>
      </c>
      <c r="AC58">
        <f>SUMIFS('Solver Arcs'!$F$2:$F$4061,'Solver Arcs'!$A$2:$A$4061,$A58,'Solver Arcs'!$C$2:$C$4061,AC$56)-SUMIFS('Solver Arcs'!$F$2:$F$4061,'Solver Arcs'!$A$2:$A$4061,$A58,'Solver Arcs'!$B$2:$B$4061,AC$56)</f>
        <v>0</v>
      </c>
    </row>
    <row r="59" spans="1:29" x14ac:dyDescent="0.2">
      <c r="A59">
        <v>3</v>
      </c>
      <c r="B59">
        <f>SUMIFS('Solver Arcs'!$F$2:$F$4061,'Solver Arcs'!$A$2:$A$4061,$A59,'Solver Arcs'!$C$2:$C$4061,B$56)-SUMIFS('Solver Arcs'!$F$2:$F$4061,'Solver Arcs'!$A$2:$A$4061,$A59,'Solver Arcs'!$B$2:$B$4061,B$56)</f>
        <v>0</v>
      </c>
      <c r="C59">
        <f>SUMIFS('Solver Arcs'!$F$2:$F$4061,'Solver Arcs'!$A$2:$A$4061,$A59,'Solver Arcs'!$C$2:$C$4061,C$56)-SUMIFS('Solver Arcs'!$F$2:$F$4061,'Solver Arcs'!$A$2:$A$4061,$A59,'Solver Arcs'!$B$2:$B$4061,C$56)</f>
        <v>0</v>
      </c>
      <c r="D59">
        <f>SUMIFS('Solver Arcs'!$F$2:$F$4061,'Solver Arcs'!$A$2:$A$4061,$A59,'Solver Arcs'!$C$2:$C$4061,D$56)-SUMIFS('Solver Arcs'!$F$2:$F$4061,'Solver Arcs'!$A$2:$A$4061,$A59,'Solver Arcs'!$B$2:$B$4061,D$56)</f>
        <v>0</v>
      </c>
      <c r="E59">
        <f>SUMIFS('Solver Arcs'!$F$2:$F$4061,'Solver Arcs'!$A$2:$A$4061,$A59,'Solver Arcs'!$C$2:$C$4061,E$56)-SUMIFS('Solver Arcs'!$F$2:$F$4061,'Solver Arcs'!$A$2:$A$4061,$A59,'Solver Arcs'!$B$2:$B$4061,E$56)</f>
        <v>0</v>
      </c>
      <c r="F59">
        <f>SUMIFS('Solver Arcs'!$F$2:$F$4061,'Solver Arcs'!$A$2:$A$4061,$A59,'Solver Arcs'!$C$2:$C$4061,F$56)-SUMIFS('Solver Arcs'!$F$2:$F$4061,'Solver Arcs'!$A$2:$A$4061,$A59,'Solver Arcs'!$B$2:$B$4061,F$56)</f>
        <v>0</v>
      </c>
      <c r="G59">
        <f>SUMIFS('Solver Arcs'!$F$2:$F$4061,'Solver Arcs'!$A$2:$A$4061,$A59,'Solver Arcs'!$C$2:$C$4061,G$56)-SUMIFS('Solver Arcs'!$F$2:$F$4061,'Solver Arcs'!$A$2:$A$4061,$A59,'Solver Arcs'!$B$2:$B$4061,G$56)</f>
        <v>0</v>
      </c>
      <c r="H59">
        <f>SUMIFS('Solver Arcs'!$F$2:$F$4061,'Solver Arcs'!$A$2:$A$4061,$A59,'Solver Arcs'!$C$2:$C$4061,H$56)-SUMIFS('Solver Arcs'!$F$2:$F$4061,'Solver Arcs'!$A$2:$A$4061,$A59,'Solver Arcs'!$B$2:$B$4061,H$56)</f>
        <v>0</v>
      </c>
      <c r="I59">
        <f>SUMIFS('Solver Arcs'!$F$2:$F$4061,'Solver Arcs'!$A$2:$A$4061,$A59,'Solver Arcs'!$C$2:$C$4061,I$56)-SUMIFS('Solver Arcs'!$F$2:$F$4061,'Solver Arcs'!$A$2:$A$4061,$A59,'Solver Arcs'!$B$2:$B$4061,I$56)</f>
        <v>0</v>
      </c>
      <c r="J59">
        <f>SUMIFS('Solver Arcs'!$F$2:$F$4061,'Solver Arcs'!$A$2:$A$4061,$A59,'Solver Arcs'!$C$2:$C$4061,J$56)-SUMIFS('Solver Arcs'!$F$2:$F$4061,'Solver Arcs'!$A$2:$A$4061,$A59,'Solver Arcs'!$B$2:$B$4061,J$56)</f>
        <v>0</v>
      </c>
      <c r="K59">
        <f>SUMIFS('Solver Arcs'!$F$2:$F$4061,'Solver Arcs'!$A$2:$A$4061,$A59,'Solver Arcs'!$C$2:$C$4061,K$56)-SUMIFS('Solver Arcs'!$F$2:$F$4061,'Solver Arcs'!$A$2:$A$4061,$A59,'Solver Arcs'!$B$2:$B$4061,K$56)</f>
        <v>0</v>
      </c>
      <c r="L59">
        <f>SUMIFS('Solver Arcs'!$F$2:$F$4061,'Solver Arcs'!$A$2:$A$4061,$A59,'Solver Arcs'!$C$2:$C$4061,L$56)-SUMIFS('Solver Arcs'!$F$2:$F$4061,'Solver Arcs'!$A$2:$A$4061,$A59,'Solver Arcs'!$B$2:$B$4061,L$56)</f>
        <v>0</v>
      </c>
      <c r="M59">
        <f>SUMIFS('Solver Arcs'!$F$2:$F$4061,'Solver Arcs'!$A$2:$A$4061,$A59,'Solver Arcs'!$C$2:$C$4061,M$56)-SUMIFS('Solver Arcs'!$F$2:$F$4061,'Solver Arcs'!$A$2:$A$4061,$A59,'Solver Arcs'!$B$2:$B$4061,M$56)</f>
        <v>0</v>
      </c>
      <c r="N59">
        <f>SUMIFS('Solver Arcs'!$F$2:$F$4061,'Solver Arcs'!$A$2:$A$4061,$A59,'Solver Arcs'!$C$2:$C$4061,N$56)-SUMIFS('Solver Arcs'!$F$2:$F$4061,'Solver Arcs'!$A$2:$A$4061,$A59,'Solver Arcs'!$B$2:$B$4061,N$56)</f>
        <v>0</v>
      </c>
      <c r="O59">
        <f>SUMIFS('Solver Arcs'!$F$2:$F$4061,'Solver Arcs'!$A$2:$A$4061,$A59,'Solver Arcs'!$C$2:$C$4061,O$56)-SUMIFS('Solver Arcs'!$F$2:$F$4061,'Solver Arcs'!$A$2:$A$4061,$A59,'Solver Arcs'!$B$2:$B$4061,O$56)</f>
        <v>0</v>
      </c>
      <c r="P59">
        <f>SUMIFS('Solver Arcs'!$F$2:$F$4061,'Solver Arcs'!$A$2:$A$4061,$A59,'Solver Arcs'!$C$2:$C$4061,P$56)-SUMIFS('Solver Arcs'!$F$2:$F$4061,'Solver Arcs'!$A$2:$A$4061,$A59,'Solver Arcs'!$B$2:$B$4061,P$56)</f>
        <v>0</v>
      </c>
      <c r="Q59">
        <f>SUMIFS('Solver Arcs'!$F$2:$F$4061,'Solver Arcs'!$A$2:$A$4061,$A59,'Solver Arcs'!$C$2:$C$4061,Q$56)-SUMIFS('Solver Arcs'!$F$2:$F$4061,'Solver Arcs'!$A$2:$A$4061,$A59,'Solver Arcs'!$B$2:$B$4061,Q$56)</f>
        <v>0</v>
      </c>
      <c r="R59">
        <f>SUMIFS('Solver Arcs'!$F$2:$F$4061,'Solver Arcs'!$A$2:$A$4061,$A59,'Solver Arcs'!$C$2:$C$4061,R$56)-SUMIFS('Solver Arcs'!$F$2:$F$4061,'Solver Arcs'!$A$2:$A$4061,$A59,'Solver Arcs'!$B$2:$B$4061,R$56)</f>
        <v>0</v>
      </c>
      <c r="S59">
        <f>SUMIFS('Solver Arcs'!$F$2:$F$4061,'Solver Arcs'!$A$2:$A$4061,$A59,'Solver Arcs'!$C$2:$C$4061,S$56)-SUMIFS('Solver Arcs'!$F$2:$F$4061,'Solver Arcs'!$A$2:$A$4061,$A59,'Solver Arcs'!$B$2:$B$4061,S$56)</f>
        <v>0</v>
      </c>
      <c r="T59">
        <f>SUMIFS('Solver Arcs'!$F$2:$F$4061,'Solver Arcs'!$A$2:$A$4061,$A59,'Solver Arcs'!$C$2:$C$4061,T$56)-SUMIFS('Solver Arcs'!$F$2:$F$4061,'Solver Arcs'!$A$2:$A$4061,$A59,'Solver Arcs'!$B$2:$B$4061,T$56)</f>
        <v>0</v>
      </c>
      <c r="U59">
        <f>SUMIFS('Solver Arcs'!$F$2:$F$4061,'Solver Arcs'!$A$2:$A$4061,$A59,'Solver Arcs'!$C$2:$C$4061,U$56)-SUMIFS('Solver Arcs'!$F$2:$F$4061,'Solver Arcs'!$A$2:$A$4061,$A59,'Solver Arcs'!$B$2:$B$4061,U$56)</f>
        <v>0</v>
      </c>
      <c r="V59">
        <f>SUMIFS('Solver Arcs'!$F$2:$F$4061,'Solver Arcs'!$A$2:$A$4061,$A59,'Solver Arcs'!$C$2:$C$4061,V$56)-SUMIFS('Solver Arcs'!$F$2:$F$4061,'Solver Arcs'!$A$2:$A$4061,$A59,'Solver Arcs'!$B$2:$B$4061,V$56)</f>
        <v>0</v>
      </c>
      <c r="W59">
        <f>SUMIFS('Solver Arcs'!$F$2:$F$4061,'Solver Arcs'!$A$2:$A$4061,$A59,'Solver Arcs'!$C$2:$C$4061,W$56)-SUMIFS('Solver Arcs'!$F$2:$F$4061,'Solver Arcs'!$A$2:$A$4061,$A59,'Solver Arcs'!$B$2:$B$4061,W$56)</f>
        <v>0</v>
      </c>
      <c r="X59">
        <f>SUMIFS('Solver Arcs'!$F$2:$F$4061,'Solver Arcs'!$A$2:$A$4061,$A59,'Solver Arcs'!$C$2:$C$4061,X$56)-SUMIFS('Solver Arcs'!$F$2:$F$4061,'Solver Arcs'!$A$2:$A$4061,$A59,'Solver Arcs'!$B$2:$B$4061,X$56)</f>
        <v>0</v>
      </c>
      <c r="Y59">
        <f>SUMIFS('Solver Arcs'!$F$2:$F$4061,'Solver Arcs'!$A$2:$A$4061,$A59,'Solver Arcs'!$C$2:$C$4061,Y$56)-SUMIFS('Solver Arcs'!$F$2:$F$4061,'Solver Arcs'!$A$2:$A$4061,$A59,'Solver Arcs'!$B$2:$B$4061,Y$56)</f>
        <v>0</v>
      </c>
      <c r="Z59">
        <f>SUMIFS('Solver Arcs'!$F$2:$F$4061,'Solver Arcs'!$A$2:$A$4061,$A59,'Solver Arcs'!$C$2:$C$4061,Z$56)-SUMIFS('Solver Arcs'!$F$2:$F$4061,'Solver Arcs'!$A$2:$A$4061,$A59,'Solver Arcs'!$B$2:$B$4061,Z$56)</f>
        <v>0</v>
      </c>
      <c r="AA59">
        <f>SUMIFS('Solver Arcs'!$F$2:$F$4061,'Solver Arcs'!$A$2:$A$4061,$A59,'Solver Arcs'!$C$2:$C$4061,AA$56)-SUMIFS('Solver Arcs'!$F$2:$F$4061,'Solver Arcs'!$A$2:$A$4061,$A59,'Solver Arcs'!$B$2:$B$4061,AA$56)</f>
        <v>0</v>
      </c>
      <c r="AB59">
        <f>SUMIFS('Solver Arcs'!$F$2:$F$4061,'Solver Arcs'!$A$2:$A$4061,$A59,'Solver Arcs'!$C$2:$C$4061,AB$56)-SUMIFS('Solver Arcs'!$F$2:$F$4061,'Solver Arcs'!$A$2:$A$4061,$A59,'Solver Arcs'!$B$2:$B$4061,AB$56)</f>
        <v>0</v>
      </c>
      <c r="AC59">
        <f>SUMIFS('Solver Arcs'!$F$2:$F$4061,'Solver Arcs'!$A$2:$A$4061,$A59,'Solver Arcs'!$C$2:$C$4061,AC$56)-SUMIFS('Solver Arcs'!$F$2:$F$4061,'Solver Arcs'!$A$2:$A$4061,$A59,'Solver Arcs'!$B$2:$B$4061,AC$56)</f>
        <v>0</v>
      </c>
    </row>
    <row r="60" spans="1:29" x14ac:dyDescent="0.2">
      <c r="A60">
        <v>4</v>
      </c>
      <c r="B60">
        <f>SUMIFS('Solver Arcs'!$F$2:$F$4061,'Solver Arcs'!$A$2:$A$4061,$A60,'Solver Arcs'!$C$2:$C$4061,B$56)-SUMIFS('Solver Arcs'!$F$2:$F$4061,'Solver Arcs'!$A$2:$A$4061,$A60,'Solver Arcs'!$B$2:$B$4061,B$56)</f>
        <v>0</v>
      </c>
      <c r="C60">
        <f>SUMIFS('Solver Arcs'!$F$2:$F$4061,'Solver Arcs'!$A$2:$A$4061,$A60,'Solver Arcs'!$C$2:$C$4061,C$56)-SUMIFS('Solver Arcs'!$F$2:$F$4061,'Solver Arcs'!$A$2:$A$4061,$A60,'Solver Arcs'!$B$2:$B$4061,C$56)</f>
        <v>0</v>
      </c>
      <c r="D60">
        <f>SUMIFS('Solver Arcs'!$F$2:$F$4061,'Solver Arcs'!$A$2:$A$4061,$A60,'Solver Arcs'!$C$2:$C$4061,D$56)-SUMIFS('Solver Arcs'!$F$2:$F$4061,'Solver Arcs'!$A$2:$A$4061,$A60,'Solver Arcs'!$B$2:$B$4061,D$56)</f>
        <v>0</v>
      </c>
      <c r="E60">
        <f>SUMIFS('Solver Arcs'!$F$2:$F$4061,'Solver Arcs'!$A$2:$A$4061,$A60,'Solver Arcs'!$C$2:$C$4061,E$56)-SUMIFS('Solver Arcs'!$F$2:$F$4061,'Solver Arcs'!$A$2:$A$4061,$A60,'Solver Arcs'!$B$2:$B$4061,E$56)</f>
        <v>0</v>
      </c>
      <c r="F60">
        <f>SUMIFS('Solver Arcs'!$F$2:$F$4061,'Solver Arcs'!$A$2:$A$4061,$A60,'Solver Arcs'!$C$2:$C$4061,F$56)-SUMIFS('Solver Arcs'!$F$2:$F$4061,'Solver Arcs'!$A$2:$A$4061,$A60,'Solver Arcs'!$B$2:$B$4061,F$56)</f>
        <v>0</v>
      </c>
      <c r="G60">
        <f>SUMIFS('Solver Arcs'!$F$2:$F$4061,'Solver Arcs'!$A$2:$A$4061,$A60,'Solver Arcs'!$C$2:$C$4061,G$56)-SUMIFS('Solver Arcs'!$F$2:$F$4061,'Solver Arcs'!$A$2:$A$4061,$A60,'Solver Arcs'!$B$2:$B$4061,G$56)</f>
        <v>0</v>
      </c>
      <c r="H60">
        <f>SUMIFS('Solver Arcs'!$F$2:$F$4061,'Solver Arcs'!$A$2:$A$4061,$A60,'Solver Arcs'!$C$2:$C$4061,H$56)-SUMIFS('Solver Arcs'!$F$2:$F$4061,'Solver Arcs'!$A$2:$A$4061,$A60,'Solver Arcs'!$B$2:$B$4061,H$56)</f>
        <v>0</v>
      </c>
      <c r="I60">
        <f>SUMIFS('Solver Arcs'!$F$2:$F$4061,'Solver Arcs'!$A$2:$A$4061,$A60,'Solver Arcs'!$C$2:$C$4061,I$56)-SUMIFS('Solver Arcs'!$F$2:$F$4061,'Solver Arcs'!$A$2:$A$4061,$A60,'Solver Arcs'!$B$2:$B$4061,I$56)</f>
        <v>0</v>
      </c>
      <c r="J60">
        <f>SUMIFS('Solver Arcs'!$F$2:$F$4061,'Solver Arcs'!$A$2:$A$4061,$A60,'Solver Arcs'!$C$2:$C$4061,J$56)-SUMIFS('Solver Arcs'!$F$2:$F$4061,'Solver Arcs'!$A$2:$A$4061,$A60,'Solver Arcs'!$B$2:$B$4061,J$56)</f>
        <v>0</v>
      </c>
      <c r="K60">
        <f>SUMIFS('Solver Arcs'!$F$2:$F$4061,'Solver Arcs'!$A$2:$A$4061,$A60,'Solver Arcs'!$C$2:$C$4061,K$56)-SUMIFS('Solver Arcs'!$F$2:$F$4061,'Solver Arcs'!$A$2:$A$4061,$A60,'Solver Arcs'!$B$2:$B$4061,K$56)</f>
        <v>0</v>
      </c>
      <c r="L60">
        <f>SUMIFS('Solver Arcs'!$F$2:$F$4061,'Solver Arcs'!$A$2:$A$4061,$A60,'Solver Arcs'!$C$2:$C$4061,L$56)-SUMIFS('Solver Arcs'!$F$2:$F$4061,'Solver Arcs'!$A$2:$A$4061,$A60,'Solver Arcs'!$B$2:$B$4061,L$56)</f>
        <v>0</v>
      </c>
      <c r="M60">
        <f>SUMIFS('Solver Arcs'!$F$2:$F$4061,'Solver Arcs'!$A$2:$A$4061,$A60,'Solver Arcs'!$C$2:$C$4061,M$56)-SUMIFS('Solver Arcs'!$F$2:$F$4061,'Solver Arcs'!$A$2:$A$4061,$A60,'Solver Arcs'!$B$2:$B$4061,M$56)</f>
        <v>0</v>
      </c>
      <c r="N60">
        <f>SUMIFS('Solver Arcs'!$F$2:$F$4061,'Solver Arcs'!$A$2:$A$4061,$A60,'Solver Arcs'!$C$2:$C$4061,N$56)-SUMIFS('Solver Arcs'!$F$2:$F$4061,'Solver Arcs'!$A$2:$A$4061,$A60,'Solver Arcs'!$B$2:$B$4061,N$56)</f>
        <v>0</v>
      </c>
      <c r="O60">
        <f>SUMIFS('Solver Arcs'!$F$2:$F$4061,'Solver Arcs'!$A$2:$A$4061,$A60,'Solver Arcs'!$C$2:$C$4061,O$56)-SUMIFS('Solver Arcs'!$F$2:$F$4061,'Solver Arcs'!$A$2:$A$4061,$A60,'Solver Arcs'!$B$2:$B$4061,O$56)</f>
        <v>0</v>
      </c>
      <c r="P60">
        <f>SUMIFS('Solver Arcs'!$F$2:$F$4061,'Solver Arcs'!$A$2:$A$4061,$A60,'Solver Arcs'!$C$2:$C$4061,P$56)-SUMIFS('Solver Arcs'!$F$2:$F$4061,'Solver Arcs'!$A$2:$A$4061,$A60,'Solver Arcs'!$B$2:$B$4061,P$56)</f>
        <v>0</v>
      </c>
      <c r="Q60">
        <f>SUMIFS('Solver Arcs'!$F$2:$F$4061,'Solver Arcs'!$A$2:$A$4061,$A60,'Solver Arcs'!$C$2:$C$4061,Q$56)-SUMIFS('Solver Arcs'!$F$2:$F$4061,'Solver Arcs'!$A$2:$A$4061,$A60,'Solver Arcs'!$B$2:$B$4061,Q$56)</f>
        <v>0</v>
      </c>
      <c r="R60">
        <f>SUMIFS('Solver Arcs'!$F$2:$F$4061,'Solver Arcs'!$A$2:$A$4061,$A60,'Solver Arcs'!$C$2:$C$4061,R$56)-SUMIFS('Solver Arcs'!$F$2:$F$4061,'Solver Arcs'!$A$2:$A$4061,$A60,'Solver Arcs'!$B$2:$B$4061,R$56)</f>
        <v>0</v>
      </c>
      <c r="S60">
        <f>SUMIFS('Solver Arcs'!$F$2:$F$4061,'Solver Arcs'!$A$2:$A$4061,$A60,'Solver Arcs'!$C$2:$C$4061,S$56)-SUMIFS('Solver Arcs'!$F$2:$F$4061,'Solver Arcs'!$A$2:$A$4061,$A60,'Solver Arcs'!$B$2:$B$4061,S$56)</f>
        <v>0</v>
      </c>
      <c r="T60">
        <f>SUMIFS('Solver Arcs'!$F$2:$F$4061,'Solver Arcs'!$A$2:$A$4061,$A60,'Solver Arcs'!$C$2:$C$4061,T$56)-SUMIFS('Solver Arcs'!$F$2:$F$4061,'Solver Arcs'!$A$2:$A$4061,$A60,'Solver Arcs'!$B$2:$B$4061,T$56)</f>
        <v>0</v>
      </c>
      <c r="U60">
        <f>SUMIFS('Solver Arcs'!$F$2:$F$4061,'Solver Arcs'!$A$2:$A$4061,$A60,'Solver Arcs'!$C$2:$C$4061,U$56)-SUMIFS('Solver Arcs'!$F$2:$F$4061,'Solver Arcs'!$A$2:$A$4061,$A60,'Solver Arcs'!$B$2:$B$4061,U$56)</f>
        <v>0</v>
      </c>
      <c r="V60">
        <f>SUMIFS('Solver Arcs'!$F$2:$F$4061,'Solver Arcs'!$A$2:$A$4061,$A60,'Solver Arcs'!$C$2:$C$4061,V$56)-SUMIFS('Solver Arcs'!$F$2:$F$4061,'Solver Arcs'!$A$2:$A$4061,$A60,'Solver Arcs'!$B$2:$B$4061,V$56)</f>
        <v>0</v>
      </c>
      <c r="W60">
        <f>SUMIFS('Solver Arcs'!$F$2:$F$4061,'Solver Arcs'!$A$2:$A$4061,$A60,'Solver Arcs'!$C$2:$C$4061,W$56)-SUMIFS('Solver Arcs'!$F$2:$F$4061,'Solver Arcs'!$A$2:$A$4061,$A60,'Solver Arcs'!$B$2:$B$4061,W$56)</f>
        <v>0</v>
      </c>
      <c r="X60">
        <f>SUMIFS('Solver Arcs'!$F$2:$F$4061,'Solver Arcs'!$A$2:$A$4061,$A60,'Solver Arcs'!$C$2:$C$4061,X$56)-SUMIFS('Solver Arcs'!$F$2:$F$4061,'Solver Arcs'!$A$2:$A$4061,$A60,'Solver Arcs'!$B$2:$B$4061,X$56)</f>
        <v>0</v>
      </c>
      <c r="Y60">
        <f>SUMIFS('Solver Arcs'!$F$2:$F$4061,'Solver Arcs'!$A$2:$A$4061,$A60,'Solver Arcs'!$C$2:$C$4061,Y$56)-SUMIFS('Solver Arcs'!$F$2:$F$4061,'Solver Arcs'!$A$2:$A$4061,$A60,'Solver Arcs'!$B$2:$B$4061,Y$56)</f>
        <v>0</v>
      </c>
      <c r="Z60">
        <f>SUMIFS('Solver Arcs'!$F$2:$F$4061,'Solver Arcs'!$A$2:$A$4061,$A60,'Solver Arcs'!$C$2:$C$4061,Z$56)-SUMIFS('Solver Arcs'!$F$2:$F$4061,'Solver Arcs'!$A$2:$A$4061,$A60,'Solver Arcs'!$B$2:$B$4061,Z$56)</f>
        <v>0</v>
      </c>
      <c r="AA60">
        <f>SUMIFS('Solver Arcs'!$F$2:$F$4061,'Solver Arcs'!$A$2:$A$4061,$A60,'Solver Arcs'!$C$2:$C$4061,AA$56)-SUMIFS('Solver Arcs'!$F$2:$F$4061,'Solver Arcs'!$A$2:$A$4061,$A60,'Solver Arcs'!$B$2:$B$4061,AA$56)</f>
        <v>0</v>
      </c>
      <c r="AB60">
        <f>SUMIFS('Solver Arcs'!$F$2:$F$4061,'Solver Arcs'!$A$2:$A$4061,$A60,'Solver Arcs'!$C$2:$C$4061,AB$56)-SUMIFS('Solver Arcs'!$F$2:$F$4061,'Solver Arcs'!$A$2:$A$4061,$A60,'Solver Arcs'!$B$2:$B$4061,AB$56)</f>
        <v>0</v>
      </c>
      <c r="AC60">
        <f>SUMIFS('Solver Arcs'!$F$2:$F$4061,'Solver Arcs'!$A$2:$A$4061,$A60,'Solver Arcs'!$C$2:$C$4061,AC$56)-SUMIFS('Solver Arcs'!$F$2:$F$4061,'Solver Arcs'!$A$2:$A$4061,$A60,'Solver Arcs'!$B$2:$B$4061,AC$56)</f>
        <v>0</v>
      </c>
    </row>
    <row r="61" spans="1:29" x14ac:dyDescent="0.2">
      <c r="A61">
        <v>5</v>
      </c>
      <c r="B61">
        <f>SUMIFS('Solver Arcs'!$F$2:$F$4061,'Solver Arcs'!$A$2:$A$4061,$A61,'Solver Arcs'!$C$2:$C$4061,B$56)-SUMIFS('Solver Arcs'!$F$2:$F$4061,'Solver Arcs'!$A$2:$A$4061,$A61,'Solver Arcs'!$B$2:$B$4061,B$56)</f>
        <v>0</v>
      </c>
      <c r="C61">
        <f>SUMIFS('Solver Arcs'!$F$2:$F$4061,'Solver Arcs'!$A$2:$A$4061,$A61,'Solver Arcs'!$C$2:$C$4061,C$56)-SUMIFS('Solver Arcs'!$F$2:$F$4061,'Solver Arcs'!$A$2:$A$4061,$A61,'Solver Arcs'!$B$2:$B$4061,C$56)</f>
        <v>0</v>
      </c>
      <c r="D61">
        <f>SUMIFS('Solver Arcs'!$F$2:$F$4061,'Solver Arcs'!$A$2:$A$4061,$A61,'Solver Arcs'!$C$2:$C$4061,D$56)-SUMIFS('Solver Arcs'!$F$2:$F$4061,'Solver Arcs'!$A$2:$A$4061,$A61,'Solver Arcs'!$B$2:$B$4061,D$56)</f>
        <v>0</v>
      </c>
      <c r="E61">
        <f>SUMIFS('Solver Arcs'!$F$2:$F$4061,'Solver Arcs'!$A$2:$A$4061,$A61,'Solver Arcs'!$C$2:$C$4061,E$56)-SUMIFS('Solver Arcs'!$F$2:$F$4061,'Solver Arcs'!$A$2:$A$4061,$A61,'Solver Arcs'!$B$2:$B$4061,E$56)</f>
        <v>0</v>
      </c>
      <c r="F61">
        <f>SUMIFS('Solver Arcs'!$F$2:$F$4061,'Solver Arcs'!$A$2:$A$4061,$A61,'Solver Arcs'!$C$2:$C$4061,F$56)-SUMIFS('Solver Arcs'!$F$2:$F$4061,'Solver Arcs'!$A$2:$A$4061,$A61,'Solver Arcs'!$B$2:$B$4061,F$56)</f>
        <v>0</v>
      </c>
      <c r="G61">
        <f>SUMIFS('Solver Arcs'!$F$2:$F$4061,'Solver Arcs'!$A$2:$A$4061,$A61,'Solver Arcs'!$C$2:$C$4061,G$56)-SUMIFS('Solver Arcs'!$F$2:$F$4061,'Solver Arcs'!$A$2:$A$4061,$A61,'Solver Arcs'!$B$2:$B$4061,G$56)</f>
        <v>0</v>
      </c>
      <c r="H61">
        <f>SUMIFS('Solver Arcs'!$F$2:$F$4061,'Solver Arcs'!$A$2:$A$4061,$A61,'Solver Arcs'!$C$2:$C$4061,H$56)-SUMIFS('Solver Arcs'!$F$2:$F$4061,'Solver Arcs'!$A$2:$A$4061,$A61,'Solver Arcs'!$B$2:$B$4061,H$56)</f>
        <v>0</v>
      </c>
      <c r="I61">
        <f>SUMIFS('Solver Arcs'!$F$2:$F$4061,'Solver Arcs'!$A$2:$A$4061,$A61,'Solver Arcs'!$C$2:$C$4061,I$56)-SUMIFS('Solver Arcs'!$F$2:$F$4061,'Solver Arcs'!$A$2:$A$4061,$A61,'Solver Arcs'!$B$2:$B$4061,I$56)</f>
        <v>0</v>
      </c>
      <c r="J61">
        <f>SUMIFS('Solver Arcs'!$F$2:$F$4061,'Solver Arcs'!$A$2:$A$4061,$A61,'Solver Arcs'!$C$2:$C$4061,J$56)-SUMIFS('Solver Arcs'!$F$2:$F$4061,'Solver Arcs'!$A$2:$A$4061,$A61,'Solver Arcs'!$B$2:$B$4061,J$56)</f>
        <v>0</v>
      </c>
      <c r="K61">
        <f>SUMIFS('Solver Arcs'!$F$2:$F$4061,'Solver Arcs'!$A$2:$A$4061,$A61,'Solver Arcs'!$C$2:$C$4061,K$56)-SUMIFS('Solver Arcs'!$F$2:$F$4061,'Solver Arcs'!$A$2:$A$4061,$A61,'Solver Arcs'!$B$2:$B$4061,K$56)</f>
        <v>0</v>
      </c>
      <c r="L61">
        <f>SUMIFS('Solver Arcs'!$F$2:$F$4061,'Solver Arcs'!$A$2:$A$4061,$A61,'Solver Arcs'!$C$2:$C$4061,L$56)-SUMIFS('Solver Arcs'!$F$2:$F$4061,'Solver Arcs'!$A$2:$A$4061,$A61,'Solver Arcs'!$B$2:$B$4061,L$56)</f>
        <v>0</v>
      </c>
      <c r="M61">
        <f>SUMIFS('Solver Arcs'!$F$2:$F$4061,'Solver Arcs'!$A$2:$A$4061,$A61,'Solver Arcs'!$C$2:$C$4061,M$56)-SUMIFS('Solver Arcs'!$F$2:$F$4061,'Solver Arcs'!$A$2:$A$4061,$A61,'Solver Arcs'!$B$2:$B$4061,M$56)</f>
        <v>0</v>
      </c>
      <c r="N61">
        <f>SUMIFS('Solver Arcs'!$F$2:$F$4061,'Solver Arcs'!$A$2:$A$4061,$A61,'Solver Arcs'!$C$2:$C$4061,N$56)-SUMIFS('Solver Arcs'!$F$2:$F$4061,'Solver Arcs'!$A$2:$A$4061,$A61,'Solver Arcs'!$B$2:$B$4061,N$56)</f>
        <v>0</v>
      </c>
      <c r="O61">
        <f>SUMIFS('Solver Arcs'!$F$2:$F$4061,'Solver Arcs'!$A$2:$A$4061,$A61,'Solver Arcs'!$C$2:$C$4061,O$56)-SUMIFS('Solver Arcs'!$F$2:$F$4061,'Solver Arcs'!$A$2:$A$4061,$A61,'Solver Arcs'!$B$2:$B$4061,O$56)</f>
        <v>0</v>
      </c>
      <c r="P61">
        <f>SUMIFS('Solver Arcs'!$F$2:$F$4061,'Solver Arcs'!$A$2:$A$4061,$A61,'Solver Arcs'!$C$2:$C$4061,P$56)-SUMIFS('Solver Arcs'!$F$2:$F$4061,'Solver Arcs'!$A$2:$A$4061,$A61,'Solver Arcs'!$B$2:$B$4061,P$56)</f>
        <v>0</v>
      </c>
      <c r="Q61">
        <f>SUMIFS('Solver Arcs'!$F$2:$F$4061,'Solver Arcs'!$A$2:$A$4061,$A61,'Solver Arcs'!$C$2:$C$4061,Q$56)-SUMIFS('Solver Arcs'!$F$2:$F$4061,'Solver Arcs'!$A$2:$A$4061,$A61,'Solver Arcs'!$B$2:$B$4061,Q$56)</f>
        <v>0</v>
      </c>
      <c r="R61">
        <f>SUMIFS('Solver Arcs'!$F$2:$F$4061,'Solver Arcs'!$A$2:$A$4061,$A61,'Solver Arcs'!$C$2:$C$4061,R$56)-SUMIFS('Solver Arcs'!$F$2:$F$4061,'Solver Arcs'!$A$2:$A$4061,$A61,'Solver Arcs'!$B$2:$B$4061,R$56)</f>
        <v>0</v>
      </c>
      <c r="S61">
        <f>SUMIFS('Solver Arcs'!$F$2:$F$4061,'Solver Arcs'!$A$2:$A$4061,$A61,'Solver Arcs'!$C$2:$C$4061,S$56)-SUMIFS('Solver Arcs'!$F$2:$F$4061,'Solver Arcs'!$A$2:$A$4061,$A61,'Solver Arcs'!$B$2:$B$4061,S$56)</f>
        <v>0</v>
      </c>
      <c r="T61">
        <f>SUMIFS('Solver Arcs'!$F$2:$F$4061,'Solver Arcs'!$A$2:$A$4061,$A61,'Solver Arcs'!$C$2:$C$4061,T$56)-SUMIFS('Solver Arcs'!$F$2:$F$4061,'Solver Arcs'!$A$2:$A$4061,$A61,'Solver Arcs'!$B$2:$B$4061,T$56)</f>
        <v>0</v>
      </c>
      <c r="U61">
        <f>SUMIFS('Solver Arcs'!$F$2:$F$4061,'Solver Arcs'!$A$2:$A$4061,$A61,'Solver Arcs'!$C$2:$C$4061,U$56)-SUMIFS('Solver Arcs'!$F$2:$F$4061,'Solver Arcs'!$A$2:$A$4061,$A61,'Solver Arcs'!$B$2:$B$4061,U$56)</f>
        <v>0</v>
      </c>
      <c r="V61">
        <f>SUMIFS('Solver Arcs'!$F$2:$F$4061,'Solver Arcs'!$A$2:$A$4061,$A61,'Solver Arcs'!$C$2:$C$4061,V$56)-SUMIFS('Solver Arcs'!$F$2:$F$4061,'Solver Arcs'!$A$2:$A$4061,$A61,'Solver Arcs'!$B$2:$B$4061,V$56)</f>
        <v>0</v>
      </c>
      <c r="W61">
        <f>SUMIFS('Solver Arcs'!$F$2:$F$4061,'Solver Arcs'!$A$2:$A$4061,$A61,'Solver Arcs'!$C$2:$C$4061,W$56)-SUMIFS('Solver Arcs'!$F$2:$F$4061,'Solver Arcs'!$A$2:$A$4061,$A61,'Solver Arcs'!$B$2:$B$4061,W$56)</f>
        <v>0</v>
      </c>
      <c r="X61">
        <f>SUMIFS('Solver Arcs'!$F$2:$F$4061,'Solver Arcs'!$A$2:$A$4061,$A61,'Solver Arcs'!$C$2:$C$4061,X$56)-SUMIFS('Solver Arcs'!$F$2:$F$4061,'Solver Arcs'!$A$2:$A$4061,$A61,'Solver Arcs'!$B$2:$B$4061,X$56)</f>
        <v>0</v>
      </c>
      <c r="Y61">
        <f>SUMIFS('Solver Arcs'!$F$2:$F$4061,'Solver Arcs'!$A$2:$A$4061,$A61,'Solver Arcs'!$C$2:$C$4061,Y$56)-SUMIFS('Solver Arcs'!$F$2:$F$4061,'Solver Arcs'!$A$2:$A$4061,$A61,'Solver Arcs'!$B$2:$B$4061,Y$56)</f>
        <v>0</v>
      </c>
      <c r="Z61">
        <f>SUMIFS('Solver Arcs'!$F$2:$F$4061,'Solver Arcs'!$A$2:$A$4061,$A61,'Solver Arcs'!$C$2:$C$4061,Z$56)-SUMIFS('Solver Arcs'!$F$2:$F$4061,'Solver Arcs'!$A$2:$A$4061,$A61,'Solver Arcs'!$B$2:$B$4061,Z$56)</f>
        <v>0</v>
      </c>
      <c r="AA61">
        <f>SUMIFS('Solver Arcs'!$F$2:$F$4061,'Solver Arcs'!$A$2:$A$4061,$A61,'Solver Arcs'!$C$2:$C$4061,AA$56)-SUMIFS('Solver Arcs'!$F$2:$F$4061,'Solver Arcs'!$A$2:$A$4061,$A61,'Solver Arcs'!$B$2:$B$4061,AA$56)</f>
        <v>0</v>
      </c>
      <c r="AB61">
        <f>SUMIFS('Solver Arcs'!$F$2:$F$4061,'Solver Arcs'!$A$2:$A$4061,$A61,'Solver Arcs'!$C$2:$C$4061,AB$56)-SUMIFS('Solver Arcs'!$F$2:$F$4061,'Solver Arcs'!$A$2:$A$4061,$A61,'Solver Arcs'!$B$2:$B$4061,AB$56)</f>
        <v>0</v>
      </c>
      <c r="AC61">
        <f>SUMIFS('Solver Arcs'!$F$2:$F$4061,'Solver Arcs'!$A$2:$A$4061,$A61,'Solver Arcs'!$C$2:$C$4061,AC$56)-SUMIFS('Solver Arcs'!$F$2:$F$4061,'Solver Arcs'!$A$2:$A$4061,$A61,'Solver Arcs'!$B$2:$B$4061,AC$56)</f>
        <v>0</v>
      </c>
    </row>
    <row r="64" spans="1:29" ht="16" thickBot="1" x14ac:dyDescent="0.25">
      <c r="A64" s="59" t="s">
        <v>218</v>
      </c>
      <c r="B64" s="59"/>
      <c r="C64" s="59"/>
      <c r="D64" s="59"/>
    </row>
    <row r="65" spans="1:4" x14ac:dyDescent="0.2">
      <c r="A65" s="60" t="s">
        <v>219</v>
      </c>
      <c r="B65" s="60" t="s">
        <v>220</v>
      </c>
      <c r="C65" s="60" t="s">
        <v>221</v>
      </c>
      <c r="D65" s="60" t="s">
        <v>222</v>
      </c>
    </row>
    <row r="66" spans="1:4" x14ac:dyDescent="0.2">
      <c r="A66" t="s">
        <v>223</v>
      </c>
      <c r="B66" t="s">
        <v>224</v>
      </c>
      <c r="C66">
        <v>0</v>
      </c>
      <c r="D66" t="s">
        <v>225</v>
      </c>
    </row>
    <row r="67" spans="1:4" x14ac:dyDescent="0.2">
      <c r="A67" t="s">
        <v>226</v>
      </c>
      <c r="B67" t="s">
        <v>227</v>
      </c>
      <c r="C67">
        <v>0</v>
      </c>
      <c r="D67" t="s">
        <v>228</v>
      </c>
    </row>
    <row r="68" spans="1:4" x14ac:dyDescent="0.2">
      <c r="A68" t="s">
        <v>229</v>
      </c>
      <c r="B68" t="s">
        <v>227</v>
      </c>
      <c r="C68">
        <v>0</v>
      </c>
      <c r="D68" t="s">
        <v>230</v>
      </c>
    </row>
    <row r="69" spans="1:4" x14ac:dyDescent="0.2">
      <c r="A69" t="s">
        <v>231</v>
      </c>
      <c r="B69" t="s">
        <v>227</v>
      </c>
      <c r="C69">
        <v>0</v>
      </c>
      <c r="D69" t="s">
        <v>232</v>
      </c>
    </row>
    <row r="70" spans="1:4" x14ac:dyDescent="0.2">
      <c r="A70" t="s">
        <v>233</v>
      </c>
      <c r="B70" t="s">
        <v>227</v>
      </c>
      <c r="C70">
        <v>0</v>
      </c>
      <c r="D70" t="s">
        <v>234</v>
      </c>
    </row>
    <row r="71" spans="1:4" x14ac:dyDescent="0.2">
      <c r="A71" t="s">
        <v>235</v>
      </c>
      <c r="B71" t="s">
        <v>224</v>
      </c>
      <c r="C71">
        <v>0</v>
      </c>
      <c r="D71" t="s">
        <v>236</v>
      </c>
    </row>
    <row r="72" spans="1:4" x14ac:dyDescent="0.2">
      <c r="A72" t="s">
        <v>237</v>
      </c>
      <c r="B72" t="s">
        <v>227</v>
      </c>
      <c r="C72">
        <v>0</v>
      </c>
      <c r="D72" t="s">
        <v>238</v>
      </c>
    </row>
    <row r="73" spans="1:4" x14ac:dyDescent="0.2">
      <c r="A73" s="61" t="s">
        <v>239</v>
      </c>
      <c r="B73" t="s">
        <v>224</v>
      </c>
      <c r="C73">
        <v>0</v>
      </c>
      <c r="D73" t="s">
        <v>240</v>
      </c>
    </row>
    <row r="74" spans="1:4" x14ac:dyDescent="0.2">
      <c r="A74" t="s">
        <v>241</v>
      </c>
      <c r="B74" t="s">
        <v>227</v>
      </c>
      <c r="C74" s="61">
        <v>0</v>
      </c>
      <c r="D74" t="s">
        <v>242</v>
      </c>
    </row>
    <row r="75" spans="1:4" x14ac:dyDescent="0.2">
      <c r="A75" t="s">
        <v>243</v>
      </c>
      <c r="B75" t="s">
        <v>227</v>
      </c>
      <c r="C75">
        <v>0</v>
      </c>
      <c r="D75" t="s">
        <v>244</v>
      </c>
    </row>
    <row r="76" spans="1:4" x14ac:dyDescent="0.2">
      <c r="A76" t="s">
        <v>245</v>
      </c>
      <c r="B76" t="s">
        <v>227</v>
      </c>
      <c r="C76">
        <v>0</v>
      </c>
      <c r="D76" t="s">
        <v>246</v>
      </c>
    </row>
    <row r="77" spans="1:4" x14ac:dyDescent="0.2">
      <c r="A77" t="s">
        <v>247</v>
      </c>
      <c r="B77" t="s">
        <v>248</v>
      </c>
      <c r="C77" t="s">
        <v>249</v>
      </c>
      <c r="D77" t="s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76C-1D34-CE45-AD43-33832C5395D5}">
  <dimension ref="A1:O4061"/>
  <sheetViews>
    <sheetView workbookViewId="0"/>
  </sheetViews>
  <sheetFormatPr baseColWidth="10" defaultRowHeight="15" x14ac:dyDescent="0.2"/>
  <cols>
    <col min="1" max="1" width="9.6640625" bestFit="1" customWidth="1"/>
    <col min="2" max="2" width="10.1640625" bestFit="1" customWidth="1"/>
    <col min="3" max="3" width="8" bestFit="1" customWidth="1"/>
    <col min="4" max="5" width="22.83203125" bestFit="1" customWidth="1"/>
    <col min="6" max="6" width="7.5" bestFit="1" customWidth="1"/>
    <col min="7" max="7" width="10.6640625" bestFit="1" customWidth="1"/>
    <col min="8" max="8" width="9.83203125" bestFit="1" customWidth="1"/>
    <col min="9" max="9" width="11.83203125" bestFit="1" customWidth="1"/>
    <col min="10" max="10" width="12.83203125" bestFit="1" customWidth="1"/>
    <col min="11" max="11" width="15.6640625" bestFit="1" customWidth="1"/>
    <col min="12" max="12" width="15.5" bestFit="1" customWidth="1"/>
    <col min="13" max="13" width="17.1640625" bestFit="1" customWidth="1"/>
    <col min="14" max="14" width="15.33203125" bestFit="1" customWidth="1"/>
    <col min="15" max="15" width="22.83203125" bestFit="1" customWidth="1"/>
  </cols>
  <sheetData>
    <row r="1" spans="1:15" x14ac:dyDescent="0.2">
      <c r="A1" s="62" t="s">
        <v>94</v>
      </c>
      <c r="B1" s="62" t="s">
        <v>252</v>
      </c>
      <c r="C1" s="62" t="s">
        <v>253</v>
      </c>
      <c r="D1" s="62" t="s">
        <v>254</v>
      </c>
      <c r="E1" s="62" t="s">
        <v>255</v>
      </c>
      <c r="F1" s="62" t="s">
        <v>256</v>
      </c>
      <c r="G1" s="62" t="s">
        <v>190</v>
      </c>
      <c r="H1" s="62" t="s">
        <v>257</v>
      </c>
      <c r="I1" s="62" t="s">
        <v>258</v>
      </c>
      <c r="J1" s="62" t="s">
        <v>259</v>
      </c>
      <c r="K1" s="62" t="s">
        <v>260</v>
      </c>
      <c r="L1" s="62" t="s">
        <v>261</v>
      </c>
      <c r="M1" s="62" t="s">
        <v>262</v>
      </c>
      <c r="N1" s="62" t="s">
        <v>263</v>
      </c>
      <c r="O1" s="62" t="s">
        <v>264</v>
      </c>
    </row>
    <row r="2" spans="1:15" x14ac:dyDescent="0.2">
      <c r="A2">
        <v>1</v>
      </c>
      <c r="B2">
        <v>0</v>
      </c>
      <c r="C2">
        <v>1</v>
      </c>
      <c r="D2" t="str" cm="1">
        <f t="array" ref="D2">IF(B2=0,"Depot",INDEX('Delivery Stops'!$B$2:$B$29,B2))</f>
        <v>Depot</v>
      </c>
      <c r="E2" t="str" cm="1">
        <f t="array" ref="E2">IF(C2=0,"Depot",INDEX('Delivery Stops'!$B$2:$B$29,C2))</f>
        <v>Pet Hospital</v>
      </c>
      <c r="F2">
        <v>0</v>
      </c>
      <c r="G2" cm="1">
        <f t="array" ref="G2">INDEX('Distance Matrix (miles)'!$B$2:$AD$30,B2+1,C2+1)</f>
        <v>24.68</v>
      </c>
      <c r="H2" cm="1">
        <f t="array" ref="H2">INDEX('Travel Time Matrix (min)'!$B$2:$AD$30,B2+1,C2+1)</f>
        <v>37</v>
      </c>
      <c r="I2" cm="1">
        <f t="array" ref="I2">G2*(INDEX('Vehicle Fleet'!$D$2:$D$6,A2)+'Cost Parameters'!$B$2*'Cost Parameters'!$B$3)</f>
        <v>21.135952</v>
      </c>
      <c r="J2" cm="1">
        <f t="array" ref="J2">IF(C2=0,0,INDEX('Delivery Stops'!$D$2:$D$29,C2))</f>
        <v>204</v>
      </c>
      <c r="K2">
        <f>F2*I2</f>
        <v>0</v>
      </c>
      <c r="L2">
        <f>F2*G2</f>
        <v>0</v>
      </c>
      <c r="M2">
        <f>F2*H2</f>
        <v>0</v>
      </c>
      <c r="N2">
        <f>F2*J2</f>
        <v>0</v>
      </c>
      <c r="O2" cm="1">
        <f t="array" ref="O2">((IF(C2=0,INDEX('Solver Setup'!$M$15:$M$19,A2),INDEX('Solver Setup'!$G$25:$G$52,C2))-IF(B2=0,INDEX('Solver Setup'!$L$15:$L$19,A2),INDEX('Solver Setup'!$G$25:$G$52,B2)))*1440-IF(B2=0,0,INDEX('Solver Setup'!$F$25:$F$52,B2))-H2+'Solver Setup'!$B$9*(1-F2))</f>
        <v>1913.0000000000005</v>
      </c>
    </row>
    <row r="3" spans="1:15" x14ac:dyDescent="0.2">
      <c r="A3">
        <v>1</v>
      </c>
      <c r="B3">
        <v>0</v>
      </c>
      <c r="C3">
        <v>2</v>
      </c>
      <c r="D3" t="str" cm="1">
        <f t="array" ref="D3">IF(B3=0,"Depot",INDEX('Delivery Stops'!$B$2:$B$29,B3))</f>
        <v>Depot</v>
      </c>
      <c r="E3" t="str" cm="1">
        <f t="array" ref="E3">IF(C3=0,"Depot",INDEX('Delivery Stops'!$B$2:$B$29,C3))</f>
        <v>Community Pharmacy</v>
      </c>
      <c r="F3">
        <v>0</v>
      </c>
      <c r="G3" cm="1">
        <f t="array" ref="G3">INDEX('Distance Matrix (miles)'!$B$2:$AD$30,B3+1,C3+1)</f>
        <v>2.8</v>
      </c>
      <c r="H3" cm="1">
        <f t="array" ref="H3">INDEX('Travel Time Matrix (min)'!$B$2:$AD$30,B3+1,C3+1)</f>
        <v>4.2</v>
      </c>
      <c r="I3" cm="1">
        <f t="array" ref="I3">G3*(INDEX('Vehicle Fleet'!$D$2:$D$6,A3)+'Cost Parameters'!$B$2*'Cost Parameters'!$B$3)</f>
        <v>2.3979200000000001</v>
      </c>
      <c r="J3" cm="1">
        <f t="array" ref="J3">IF(C3=0,0,INDEX('Delivery Stops'!$D$2:$D$29,C3))</f>
        <v>240</v>
      </c>
      <c r="K3">
        <f t="shared" ref="K3:K66" si="0">F3*I3</f>
        <v>0</v>
      </c>
      <c r="L3">
        <f t="shared" ref="L3:L66" si="1">F3*G3</f>
        <v>0</v>
      </c>
      <c r="M3">
        <f t="shared" ref="M3:M66" si="2">F3*H3</f>
        <v>0</v>
      </c>
      <c r="N3">
        <f t="shared" ref="N3:N66" si="3">F3*J3</f>
        <v>0</v>
      </c>
      <c r="O3" cm="1">
        <f t="array" ref="O3">((IF(C3=0,INDEX('Solver Setup'!$M$15:$M$19,A3),INDEX('Solver Setup'!$G$25:$G$52,C3))-IF(B3=0,INDEX('Solver Setup'!$L$15:$L$19,A3),INDEX('Solver Setup'!$G$25:$G$52,B3)))*1440-IF(B3=0,0,INDEX('Solver Setup'!$F$25:$F$52,B3))-H3+'Solver Setup'!$B$9*(1-F3))</f>
        <v>2185.7999999999993</v>
      </c>
    </row>
    <row r="4" spans="1:15" x14ac:dyDescent="0.2">
      <c r="A4">
        <v>1</v>
      </c>
      <c r="B4">
        <v>0</v>
      </c>
      <c r="C4">
        <v>3</v>
      </c>
      <c r="D4" t="str" cm="1">
        <f t="array" ref="D4">IF(B4=0,"Depot",INDEX('Delivery Stops'!$B$2:$B$29,B4))</f>
        <v>Depot</v>
      </c>
      <c r="E4" t="str" cm="1">
        <f t="array" ref="E4">IF(C4=0,"Depot",INDEX('Delivery Stops'!$B$2:$B$29,C4))</f>
        <v>Redstone Medical Center</v>
      </c>
      <c r="F4">
        <v>0</v>
      </c>
      <c r="G4" cm="1">
        <f t="array" ref="G4">INDEX('Distance Matrix (miles)'!$B$2:$AD$30,B4+1,C4+1)</f>
        <v>19.3</v>
      </c>
      <c r="H4" cm="1">
        <f t="array" ref="H4">INDEX('Travel Time Matrix (min)'!$B$2:$AD$30,B4+1,C4+1)</f>
        <v>29</v>
      </c>
      <c r="I4" cm="1">
        <f t="array" ref="I4">G4*(INDEX('Vehicle Fleet'!$D$2:$D$6,A4)+'Cost Parameters'!$B$2*'Cost Parameters'!$B$3)</f>
        <v>16.52852</v>
      </c>
      <c r="J4" cm="1">
        <f t="array" ref="J4">IF(C4=0,0,INDEX('Delivery Stops'!$D$2:$D$29,C4))</f>
        <v>183</v>
      </c>
      <c r="K4">
        <f t="shared" si="0"/>
        <v>0</v>
      </c>
      <c r="L4">
        <f t="shared" si="1"/>
        <v>0</v>
      </c>
      <c r="M4">
        <f t="shared" si="2"/>
        <v>0</v>
      </c>
      <c r="N4">
        <f t="shared" si="3"/>
        <v>0</v>
      </c>
      <c r="O4" cm="1">
        <f t="array" ref="O4">((IF(C4=0,INDEX('Solver Setup'!$M$15:$M$19,A4),INDEX('Solver Setup'!$G$25:$G$52,C4))-IF(B4=0,INDEX('Solver Setup'!$L$15:$L$19,A4),INDEX('Solver Setup'!$G$25:$G$52,B4)))*1440-IF(B4=0,0,INDEX('Solver Setup'!$F$25:$F$52,B4))-H4+'Solver Setup'!$B$9*(1-F4))</f>
        <v>2176</v>
      </c>
    </row>
    <row r="5" spans="1:15" x14ac:dyDescent="0.2">
      <c r="A5">
        <v>1</v>
      </c>
      <c r="B5">
        <v>0</v>
      </c>
      <c r="C5">
        <v>4</v>
      </c>
      <c r="D5" t="str" cm="1">
        <f t="array" ref="D5">IF(B5=0,"Depot",INDEX('Delivery Stops'!$B$2:$B$29,B5))</f>
        <v>Depot</v>
      </c>
      <c r="E5" t="str" cm="1">
        <f t="array" ref="E5">IF(C5=0,"Depot",INDEX('Delivery Stops'!$B$2:$B$29,C5))</f>
        <v>Furniture Warehouse</v>
      </c>
      <c r="F5">
        <v>0</v>
      </c>
      <c r="G5" cm="1">
        <f t="array" ref="G5">INDEX('Distance Matrix (miles)'!$B$2:$AD$30,B5+1,C5+1)</f>
        <v>8.4600000000000009</v>
      </c>
      <c r="H5" cm="1">
        <f t="array" ref="H5">INDEX('Travel Time Matrix (min)'!$B$2:$AD$30,B5+1,C5+1)</f>
        <v>12.7</v>
      </c>
      <c r="I5" cm="1">
        <f t="array" ref="I5">G5*(INDEX('Vehicle Fleet'!$D$2:$D$6,A5)+'Cost Parameters'!$B$2*'Cost Parameters'!$B$3)</f>
        <v>7.2451440000000016</v>
      </c>
      <c r="J5" cm="1">
        <f t="array" ref="J5">IF(C5=0,0,INDEX('Delivery Stops'!$D$2:$D$29,C5))</f>
        <v>186</v>
      </c>
      <c r="K5">
        <f t="shared" si="0"/>
        <v>0</v>
      </c>
      <c r="L5">
        <f t="shared" si="1"/>
        <v>0</v>
      </c>
      <c r="M5">
        <f t="shared" si="2"/>
        <v>0</v>
      </c>
      <c r="N5">
        <f t="shared" si="3"/>
        <v>0</v>
      </c>
      <c r="O5" cm="1">
        <f t="array" ref="O5">((IF(C5=0,INDEX('Solver Setup'!$M$15:$M$19,A5),INDEX('Solver Setup'!$G$25:$G$52,C5))-IF(B5=0,INDEX('Solver Setup'!$L$15:$L$19,A5),INDEX('Solver Setup'!$G$25:$G$52,B5)))*1440-IF(B5=0,0,INDEX('Solver Setup'!$F$25:$F$52,B5))-H5+'Solver Setup'!$B$9*(1-F5))</f>
        <v>1922.3</v>
      </c>
    </row>
    <row r="6" spans="1:15" x14ac:dyDescent="0.2">
      <c r="A6">
        <v>1</v>
      </c>
      <c r="B6">
        <v>0</v>
      </c>
      <c r="C6">
        <v>5</v>
      </c>
      <c r="D6" t="str" cm="1">
        <f t="array" ref="D6">IF(B6=0,"Depot",INDEX('Delivery Stops'!$B$2:$B$29,B6))</f>
        <v>Depot</v>
      </c>
      <c r="E6" t="str" cm="1">
        <f t="array" ref="E6">IF(C6=0,"Depot",INDEX('Delivery Stops'!$B$2:$B$29,C6))</f>
        <v>Construction Supply</v>
      </c>
      <c r="F6">
        <v>0</v>
      </c>
      <c r="G6" cm="1">
        <f t="array" ref="G6">INDEX('Distance Matrix (miles)'!$B$2:$AD$30,B6+1,C6+1)</f>
        <v>16.04</v>
      </c>
      <c r="H6" cm="1">
        <f t="array" ref="H6">INDEX('Travel Time Matrix (min)'!$B$2:$AD$30,B6+1,C6+1)</f>
        <v>24.1</v>
      </c>
      <c r="I6" cm="1">
        <f t="array" ref="I6">G6*(INDEX('Vehicle Fleet'!$D$2:$D$6,A6)+'Cost Parameters'!$B$2*'Cost Parameters'!$B$3)</f>
        <v>13.736656</v>
      </c>
      <c r="J6" cm="1">
        <f t="array" ref="J6">IF(C6=0,0,INDEX('Delivery Stops'!$D$2:$D$29,C6))</f>
        <v>201</v>
      </c>
      <c r="K6">
        <f t="shared" si="0"/>
        <v>0</v>
      </c>
      <c r="L6">
        <f t="shared" si="1"/>
        <v>0</v>
      </c>
      <c r="M6">
        <f t="shared" si="2"/>
        <v>0</v>
      </c>
      <c r="N6">
        <f t="shared" si="3"/>
        <v>0</v>
      </c>
      <c r="O6" cm="1">
        <f t="array" ref="O6">((IF(C6=0,INDEX('Solver Setup'!$M$15:$M$19,A6),INDEX('Solver Setup'!$G$25:$G$52,C6))-IF(B6=0,INDEX('Solver Setup'!$L$15:$L$19,A6),INDEX('Solver Setup'!$G$25:$G$52,B6)))*1440-IF(B6=0,0,INDEX('Solver Setup'!$F$25:$F$52,B6))-H6+'Solver Setup'!$B$9*(1-F6))</f>
        <v>2120.8999999999996</v>
      </c>
    </row>
    <row r="7" spans="1:15" x14ac:dyDescent="0.2">
      <c r="A7">
        <v>1</v>
      </c>
      <c r="B7">
        <v>0</v>
      </c>
      <c r="C7">
        <v>6</v>
      </c>
      <c r="D7" t="str" cm="1">
        <f t="array" ref="D7">IF(B7=0,"Depot",INDEX('Delivery Stops'!$B$2:$B$29,B7))</f>
        <v>Depot</v>
      </c>
      <c r="E7" t="str" cm="1">
        <f t="array" ref="E7">IF(C7=0,"Depot",INDEX('Delivery Stops'!$B$2:$B$29,C7))</f>
        <v>Farm Supply</v>
      </c>
      <c r="F7">
        <v>0</v>
      </c>
      <c r="G7" cm="1">
        <f t="array" ref="G7">INDEX('Distance Matrix (miles)'!$B$2:$AD$30,B7+1,C7+1)</f>
        <v>4.67</v>
      </c>
      <c r="H7" cm="1">
        <f t="array" ref="H7">INDEX('Travel Time Matrix (min)'!$B$2:$AD$30,B7+1,C7+1)</f>
        <v>7</v>
      </c>
      <c r="I7" cm="1">
        <f t="array" ref="I7">G7*(INDEX('Vehicle Fleet'!$D$2:$D$6,A7)+'Cost Parameters'!$B$2*'Cost Parameters'!$B$3)</f>
        <v>3.9993880000000002</v>
      </c>
      <c r="J7" cm="1">
        <f t="array" ref="J7">IF(C7=0,0,INDEX('Delivery Stops'!$D$2:$D$29,C7))</f>
        <v>162</v>
      </c>
      <c r="K7">
        <f t="shared" si="0"/>
        <v>0</v>
      </c>
      <c r="L7">
        <f t="shared" si="1"/>
        <v>0</v>
      </c>
      <c r="M7">
        <f t="shared" si="2"/>
        <v>0</v>
      </c>
      <c r="N7">
        <f t="shared" si="3"/>
        <v>0</v>
      </c>
      <c r="O7" cm="1">
        <f t="array" ref="O7">((IF(C7=0,INDEX('Solver Setup'!$M$15:$M$19,A7),INDEX('Solver Setup'!$G$25:$G$52,C7))-IF(B7=0,INDEX('Solver Setup'!$L$15:$L$19,A7),INDEX('Solver Setup'!$G$25:$G$52,B7)))*1440-IF(B7=0,0,INDEX('Solver Setup'!$F$25:$F$52,B7))-H7+'Solver Setup'!$B$9*(1-F7))</f>
        <v>2243</v>
      </c>
    </row>
    <row r="8" spans="1:15" x14ac:dyDescent="0.2">
      <c r="A8">
        <v>1</v>
      </c>
      <c r="B8">
        <v>0</v>
      </c>
      <c r="C8">
        <v>7</v>
      </c>
      <c r="D8" t="str" cm="1">
        <f t="array" ref="D8">IF(B8=0,"Depot",INDEX('Delivery Stops'!$B$2:$B$29,B8))</f>
        <v>Depot</v>
      </c>
      <c r="E8" t="str" cm="1">
        <f t="array" ref="E8">IF(C8=0,"Depot",INDEX('Delivery Stops'!$B$2:$B$29,C8))</f>
        <v>Fish Market</v>
      </c>
      <c r="F8">
        <v>0</v>
      </c>
      <c r="G8" cm="1">
        <f t="array" ref="G8">INDEX('Distance Matrix (miles)'!$B$2:$AD$30,B8+1,C8+1)</f>
        <v>10.63</v>
      </c>
      <c r="H8" cm="1">
        <f t="array" ref="H8">INDEX('Travel Time Matrix (min)'!$B$2:$AD$30,B8+1,C8+1)</f>
        <v>15.9</v>
      </c>
      <c r="I8" cm="1">
        <f t="array" ref="I8">G8*(INDEX('Vehicle Fleet'!$D$2:$D$6,A8)+'Cost Parameters'!$B$2*'Cost Parameters'!$B$3)</f>
        <v>9.1035320000000013</v>
      </c>
      <c r="J8" cm="1">
        <f t="array" ref="J8">IF(C8=0,0,INDEX('Delivery Stops'!$D$2:$D$29,C8))</f>
        <v>133</v>
      </c>
      <c r="K8">
        <f t="shared" si="0"/>
        <v>0</v>
      </c>
      <c r="L8">
        <f t="shared" si="1"/>
        <v>0</v>
      </c>
      <c r="M8">
        <f t="shared" si="2"/>
        <v>0</v>
      </c>
      <c r="N8">
        <f t="shared" si="3"/>
        <v>0</v>
      </c>
      <c r="O8" cm="1">
        <f t="array" ref="O8">((IF(C8=0,INDEX('Solver Setup'!$M$15:$M$19,A8),INDEX('Solver Setup'!$G$25:$G$52,C8))-IF(B8=0,INDEX('Solver Setup'!$L$15:$L$19,A8),INDEX('Solver Setup'!$G$25:$G$52,B8)))*1440-IF(B8=0,0,INDEX('Solver Setup'!$F$25:$F$52,B8))-H8+'Solver Setup'!$B$9*(1-F8))</f>
        <v>2099.1</v>
      </c>
    </row>
    <row r="9" spans="1:15" x14ac:dyDescent="0.2">
      <c r="A9">
        <v>1</v>
      </c>
      <c r="B9">
        <v>0</v>
      </c>
      <c r="C9">
        <v>8</v>
      </c>
      <c r="D9" t="str" cm="1">
        <f t="array" ref="D9">IF(B9=0,"Depot",INDEX('Delivery Stops'!$B$2:$B$29,B9))</f>
        <v>Depot</v>
      </c>
      <c r="E9" t="str" cm="1">
        <f t="array" ref="E9">IF(C9=0,"Depot",INDEX('Delivery Stops'!$B$2:$B$29,C9))</f>
        <v>Swimming Pool Supply</v>
      </c>
      <c r="F9">
        <v>0</v>
      </c>
      <c r="G9" cm="1">
        <f t="array" ref="G9">INDEX('Distance Matrix (miles)'!$B$2:$AD$30,B9+1,C9+1)</f>
        <v>25.87</v>
      </c>
      <c r="H9" cm="1">
        <f t="array" ref="H9">INDEX('Travel Time Matrix (min)'!$B$2:$AD$30,B9+1,C9+1)</f>
        <v>38.799999999999997</v>
      </c>
      <c r="I9" cm="1">
        <f t="array" ref="I9">G9*(INDEX('Vehicle Fleet'!$D$2:$D$6,A9)+'Cost Parameters'!$B$2*'Cost Parameters'!$B$3)</f>
        <v>22.155068000000004</v>
      </c>
      <c r="J9" cm="1">
        <f t="array" ref="J9">IF(C9=0,0,INDEX('Delivery Stops'!$D$2:$D$29,C9))</f>
        <v>285</v>
      </c>
      <c r="K9">
        <f t="shared" si="0"/>
        <v>0</v>
      </c>
      <c r="L9">
        <f t="shared" si="1"/>
        <v>0</v>
      </c>
      <c r="M9">
        <f t="shared" si="2"/>
        <v>0</v>
      </c>
      <c r="N9">
        <f t="shared" si="3"/>
        <v>0</v>
      </c>
      <c r="O9" cm="1">
        <f t="array" ref="O9">((IF(C9=0,INDEX('Solver Setup'!$M$15:$M$19,A9),INDEX('Solver Setup'!$G$25:$G$52,C9))-IF(B9=0,INDEX('Solver Setup'!$L$15:$L$19,A9),INDEX('Solver Setup'!$G$25:$G$52,B9)))*1440-IF(B9=0,0,INDEX('Solver Setup'!$F$25:$F$52,B9))-H9+'Solver Setup'!$B$9*(1-F9))</f>
        <v>2286.1999999999998</v>
      </c>
    </row>
    <row r="10" spans="1:15" x14ac:dyDescent="0.2">
      <c r="A10">
        <v>1</v>
      </c>
      <c r="B10">
        <v>0</v>
      </c>
      <c r="C10">
        <v>9</v>
      </c>
      <c r="D10" t="str" cm="1">
        <f t="array" ref="D10">IF(B10=0,"Depot",INDEX('Delivery Stops'!$B$2:$B$29,B10))</f>
        <v>Depot</v>
      </c>
      <c r="E10" t="str" cm="1">
        <f t="array" ref="E10">IF(C10=0,"Depot",INDEX('Delivery Stops'!$B$2:$B$29,C10))</f>
        <v>Dry Cleaners</v>
      </c>
      <c r="F10">
        <v>0</v>
      </c>
      <c r="G10" cm="1">
        <f t="array" ref="G10">INDEX('Distance Matrix (miles)'!$B$2:$AD$30,B10+1,C10+1)</f>
        <v>14.44</v>
      </c>
      <c r="H10" cm="1">
        <f t="array" ref="H10">INDEX('Travel Time Matrix (min)'!$B$2:$AD$30,B10+1,C10+1)</f>
        <v>21.7</v>
      </c>
      <c r="I10" cm="1">
        <f t="array" ref="I10">G10*(INDEX('Vehicle Fleet'!$D$2:$D$6,A10)+'Cost Parameters'!$B$2*'Cost Parameters'!$B$3)</f>
        <v>12.366416000000001</v>
      </c>
      <c r="J10" cm="1">
        <f t="array" ref="J10">IF(C10=0,0,INDEX('Delivery Stops'!$D$2:$D$29,C10))</f>
        <v>24</v>
      </c>
      <c r="K10">
        <f t="shared" si="0"/>
        <v>0</v>
      </c>
      <c r="L10">
        <f t="shared" si="1"/>
        <v>0</v>
      </c>
      <c r="M10">
        <f t="shared" si="2"/>
        <v>0</v>
      </c>
      <c r="N10">
        <f t="shared" si="3"/>
        <v>0</v>
      </c>
      <c r="O10" cm="1">
        <f t="array" ref="O10">((IF(C10=0,INDEX('Solver Setup'!$M$15:$M$19,A10),INDEX('Solver Setup'!$G$25:$G$52,C10))-IF(B10=0,INDEX('Solver Setup'!$L$15:$L$19,A10),INDEX('Solver Setup'!$G$25:$G$52,B10)))*1440-IF(B10=0,0,INDEX('Solver Setup'!$F$25:$F$52,B10))-H10+'Solver Setup'!$B$9*(1-F10))</f>
        <v>1958.3</v>
      </c>
    </row>
    <row r="11" spans="1:15" x14ac:dyDescent="0.2">
      <c r="A11">
        <v>1</v>
      </c>
      <c r="B11">
        <v>0</v>
      </c>
      <c r="C11">
        <v>10</v>
      </c>
      <c r="D11" t="str" cm="1">
        <f t="array" ref="D11">IF(B11=0,"Depot",INDEX('Delivery Stops'!$B$2:$B$29,B11))</f>
        <v>Depot</v>
      </c>
      <c r="E11" t="str" cm="1">
        <f t="array" ref="E11">IF(C11=0,"Depot",INDEX('Delivery Stops'!$B$2:$B$29,C11))</f>
        <v>Furniture Warehouse</v>
      </c>
      <c r="F11">
        <v>0</v>
      </c>
      <c r="G11" cm="1">
        <f t="array" ref="G11">INDEX('Distance Matrix (miles)'!$B$2:$AD$30,B11+1,C11+1)</f>
        <v>7.45</v>
      </c>
      <c r="H11" cm="1">
        <f t="array" ref="H11">INDEX('Travel Time Matrix (min)'!$B$2:$AD$30,B11+1,C11+1)</f>
        <v>11.2</v>
      </c>
      <c r="I11" cm="1">
        <f t="array" ref="I11">G11*(INDEX('Vehicle Fleet'!$D$2:$D$6,A11)+'Cost Parameters'!$B$2*'Cost Parameters'!$B$3)</f>
        <v>6.3801800000000002</v>
      </c>
      <c r="J11" cm="1">
        <f t="array" ref="J11">IF(C11=0,0,INDEX('Delivery Stops'!$D$2:$D$29,C11))</f>
        <v>89</v>
      </c>
      <c r="K11">
        <f t="shared" si="0"/>
        <v>0</v>
      </c>
      <c r="L11">
        <f t="shared" si="1"/>
        <v>0</v>
      </c>
      <c r="M11">
        <f t="shared" si="2"/>
        <v>0</v>
      </c>
      <c r="N11">
        <f t="shared" si="3"/>
        <v>0</v>
      </c>
      <c r="O11" cm="1">
        <f t="array" ref="O11">((IF(C11=0,INDEX('Solver Setup'!$M$15:$M$19,A11),INDEX('Solver Setup'!$G$25:$G$52,C11))-IF(B11=0,INDEX('Solver Setup'!$L$15:$L$19,A11),INDEX('Solver Setup'!$G$25:$G$52,B11)))*1440-IF(B11=0,0,INDEX('Solver Setup'!$F$25:$F$52,B11))-H11+'Solver Setup'!$B$9*(1-F11))</f>
        <v>2043.7999999999995</v>
      </c>
    </row>
    <row r="12" spans="1:15" x14ac:dyDescent="0.2">
      <c r="A12">
        <v>1</v>
      </c>
      <c r="B12">
        <v>0</v>
      </c>
      <c r="C12">
        <v>11</v>
      </c>
      <c r="D12" t="str" cm="1">
        <f t="array" ref="D12">IF(B12=0,"Depot",INDEX('Delivery Stops'!$B$2:$B$29,B12))</f>
        <v>Depot</v>
      </c>
      <c r="E12" t="str" cm="1">
        <f t="array" ref="E12">IF(C12=0,"Depot",INDEX('Delivery Stops'!$B$2:$B$29,C12))</f>
        <v>Pet Hospital</v>
      </c>
      <c r="F12">
        <v>0</v>
      </c>
      <c r="G12" cm="1">
        <f t="array" ref="G12">INDEX('Distance Matrix (miles)'!$B$2:$AD$30,B12+1,C12+1)</f>
        <v>1.35</v>
      </c>
      <c r="H12" cm="1">
        <f t="array" ref="H12">INDEX('Travel Time Matrix (min)'!$B$2:$AD$30,B12+1,C12+1)</f>
        <v>2</v>
      </c>
      <c r="I12" cm="1">
        <f t="array" ref="I12">G12*(INDEX('Vehicle Fleet'!$D$2:$D$6,A12)+'Cost Parameters'!$B$2*'Cost Parameters'!$B$3)</f>
        <v>1.1561400000000002</v>
      </c>
      <c r="J12" cm="1">
        <f t="array" ref="J12">IF(C12=0,0,INDEX('Delivery Stops'!$D$2:$D$29,C12))</f>
        <v>108</v>
      </c>
      <c r="K12">
        <f t="shared" si="0"/>
        <v>0</v>
      </c>
      <c r="L12">
        <f t="shared" si="1"/>
        <v>0</v>
      </c>
      <c r="M12">
        <f t="shared" si="2"/>
        <v>0</v>
      </c>
      <c r="N12">
        <f t="shared" si="3"/>
        <v>0</v>
      </c>
      <c r="O12" cm="1">
        <f t="array" ref="O12">((IF(C12=0,INDEX('Solver Setup'!$M$15:$M$19,A12),INDEX('Solver Setup'!$G$25:$G$52,C12))-IF(B12=0,INDEX('Solver Setup'!$L$15:$L$19,A12),INDEX('Solver Setup'!$G$25:$G$52,B12)))*1440-IF(B12=0,0,INDEX('Solver Setup'!$F$25:$F$52,B12))-H12+'Solver Setup'!$B$9*(1-F12))</f>
        <v>1978</v>
      </c>
    </row>
    <row r="13" spans="1:15" x14ac:dyDescent="0.2">
      <c r="A13">
        <v>1</v>
      </c>
      <c r="B13">
        <v>0</v>
      </c>
      <c r="C13">
        <v>12</v>
      </c>
      <c r="D13" t="str" cm="1">
        <f t="array" ref="D13">IF(B13=0,"Depot",INDEX('Delivery Stops'!$B$2:$B$29,B13))</f>
        <v>Depot</v>
      </c>
      <c r="E13" t="str" cm="1">
        <f t="array" ref="E13">IF(C13=0,"Depot",INDEX('Delivery Stops'!$B$2:$B$29,C13))</f>
        <v>Tech Solutions Inc</v>
      </c>
      <c r="F13">
        <v>0</v>
      </c>
      <c r="G13" cm="1">
        <f t="array" ref="G13">INDEX('Distance Matrix (miles)'!$B$2:$AD$30,B13+1,C13+1)</f>
        <v>8.7200000000000006</v>
      </c>
      <c r="H13" cm="1">
        <f t="array" ref="H13">INDEX('Travel Time Matrix (min)'!$B$2:$AD$30,B13+1,C13+1)</f>
        <v>13.1</v>
      </c>
      <c r="I13" cm="1">
        <f t="array" ref="I13">G13*(INDEX('Vehicle Fleet'!$D$2:$D$6,A13)+'Cost Parameters'!$B$2*'Cost Parameters'!$B$3)</f>
        <v>7.4678080000000007</v>
      </c>
      <c r="J13" cm="1">
        <f t="array" ref="J13">IF(C13=0,0,INDEX('Delivery Stops'!$D$2:$D$29,C13))</f>
        <v>150</v>
      </c>
      <c r="K13">
        <f t="shared" si="0"/>
        <v>0</v>
      </c>
      <c r="L13">
        <f t="shared" si="1"/>
        <v>0</v>
      </c>
      <c r="M13">
        <f t="shared" si="2"/>
        <v>0</v>
      </c>
      <c r="N13">
        <f t="shared" si="3"/>
        <v>0</v>
      </c>
      <c r="O13" cm="1">
        <f t="array" ref="O13">((IF(C13=0,INDEX('Solver Setup'!$M$15:$M$19,A13),INDEX('Solver Setup'!$G$25:$G$52,C13))-IF(B13=0,INDEX('Solver Setup'!$L$15:$L$19,A13),INDEX('Solver Setup'!$G$25:$G$52,B13)))*1440-IF(B13=0,0,INDEX('Solver Setup'!$F$25:$F$52,B13))-H13+'Solver Setup'!$B$9*(1-F13))</f>
        <v>1921.9</v>
      </c>
    </row>
    <row r="14" spans="1:15" x14ac:dyDescent="0.2">
      <c r="A14">
        <v>1</v>
      </c>
      <c r="B14">
        <v>0</v>
      </c>
      <c r="C14">
        <v>13</v>
      </c>
      <c r="D14" t="str" cm="1">
        <f t="array" ref="D14">IF(B14=0,"Depot",INDEX('Delivery Stops'!$B$2:$B$29,B14))</f>
        <v>Depot</v>
      </c>
      <c r="E14" t="str" cm="1">
        <f t="array" ref="E14">IF(C14=0,"Depot",INDEX('Delivery Stops'!$B$2:$B$29,C14))</f>
        <v>Tech Solutions Inc</v>
      </c>
      <c r="F14">
        <v>0</v>
      </c>
      <c r="G14" cm="1">
        <f t="array" ref="G14">INDEX('Distance Matrix (miles)'!$B$2:$AD$30,B14+1,C14+1)</f>
        <v>23.26</v>
      </c>
      <c r="H14" cm="1">
        <f t="array" ref="H14">INDEX('Travel Time Matrix (min)'!$B$2:$AD$30,B14+1,C14+1)</f>
        <v>34.9</v>
      </c>
      <c r="I14" cm="1">
        <f t="array" ref="I14">G14*(INDEX('Vehicle Fleet'!$D$2:$D$6,A14)+'Cost Parameters'!$B$2*'Cost Parameters'!$B$3)</f>
        <v>19.919864000000004</v>
      </c>
      <c r="J14" cm="1">
        <f t="array" ref="J14">IF(C14=0,0,INDEX('Delivery Stops'!$D$2:$D$29,C14))</f>
        <v>38</v>
      </c>
      <c r="K14">
        <f t="shared" si="0"/>
        <v>0</v>
      </c>
      <c r="L14">
        <f t="shared" si="1"/>
        <v>0</v>
      </c>
      <c r="M14">
        <f t="shared" si="2"/>
        <v>0</v>
      </c>
      <c r="N14">
        <f t="shared" si="3"/>
        <v>0</v>
      </c>
      <c r="O14" cm="1">
        <f t="array" ref="O14">((IF(C14=0,INDEX('Solver Setup'!$M$15:$M$19,A14),INDEX('Solver Setup'!$G$25:$G$52,C14))-IF(B14=0,INDEX('Solver Setup'!$L$15:$L$19,A14),INDEX('Solver Setup'!$G$25:$G$52,B14)))*1440-IF(B14=0,0,INDEX('Solver Setup'!$F$25:$F$52,B14))-H14+'Solver Setup'!$B$9*(1-F14))</f>
        <v>1795.0999999999995</v>
      </c>
    </row>
    <row r="15" spans="1:15" x14ac:dyDescent="0.2">
      <c r="A15">
        <v>1</v>
      </c>
      <c r="B15">
        <v>0</v>
      </c>
      <c r="C15">
        <v>14</v>
      </c>
      <c r="D15" t="str" cm="1">
        <f t="array" ref="D15">IF(B15=0,"Depot",INDEX('Delivery Stops'!$B$2:$B$29,B15))</f>
        <v>Depot</v>
      </c>
      <c r="E15" t="str" cm="1">
        <f t="array" ref="E15">IF(C15=0,"Depot",INDEX('Delivery Stops'!$B$2:$B$29,C15))</f>
        <v>Sunrise Senior Living</v>
      </c>
      <c r="F15">
        <v>0</v>
      </c>
      <c r="G15" cm="1">
        <f t="array" ref="G15">INDEX('Distance Matrix (miles)'!$B$2:$AD$30,B15+1,C15+1)</f>
        <v>14.86</v>
      </c>
      <c r="H15" cm="1">
        <f t="array" ref="H15">INDEX('Travel Time Matrix (min)'!$B$2:$AD$30,B15+1,C15+1)</f>
        <v>22.3</v>
      </c>
      <c r="I15" cm="1">
        <f t="array" ref="I15">G15*(INDEX('Vehicle Fleet'!$D$2:$D$6,A15)+'Cost Parameters'!$B$2*'Cost Parameters'!$B$3)</f>
        <v>12.726103999999999</v>
      </c>
      <c r="J15" cm="1">
        <f t="array" ref="J15">IF(C15=0,0,INDEX('Delivery Stops'!$D$2:$D$29,C15))</f>
        <v>249</v>
      </c>
      <c r="K15">
        <f t="shared" si="0"/>
        <v>0</v>
      </c>
      <c r="L15">
        <f t="shared" si="1"/>
        <v>0</v>
      </c>
      <c r="M15">
        <f t="shared" si="2"/>
        <v>0</v>
      </c>
      <c r="N15">
        <f t="shared" si="3"/>
        <v>0</v>
      </c>
      <c r="O15" cm="1">
        <f t="array" ref="O15">((IF(C15=0,INDEX('Solver Setup'!$M$15:$M$19,A15),INDEX('Solver Setup'!$G$25:$G$52,C15))-IF(B15=0,INDEX('Solver Setup'!$L$15:$L$19,A15),INDEX('Solver Setup'!$G$25:$G$52,B15)))*1440-IF(B15=0,0,INDEX('Solver Setup'!$F$25:$F$52,B15))-H15+'Solver Setup'!$B$9*(1-F15))</f>
        <v>2257.6999999999998</v>
      </c>
    </row>
    <row r="16" spans="1:15" x14ac:dyDescent="0.2">
      <c r="A16">
        <v>1</v>
      </c>
      <c r="B16">
        <v>0</v>
      </c>
      <c r="C16">
        <v>15</v>
      </c>
      <c r="D16" t="str" cm="1">
        <f t="array" ref="D16">IF(B16=0,"Depot",INDEX('Delivery Stops'!$B$2:$B$29,B16))</f>
        <v>Depot</v>
      </c>
      <c r="E16" t="str" cm="1">
        <f t="array" ref="E16">IF(C16=0,"Depot",INDEX('Delivery Stops'!$B$2:$B$29,C16))</f>
        <v>Electronics Outlet</v>
      </c>
      <c r="F16">
        <v>0</v>
      </c>
      <c r="G16" cm="1">
        <f t="array" ref="G16">INDEX('Distance Matrix (miles)'!$B$2:$AD$30,B16+1,C16+1)</f>
        <v>1.25</v>
      </c>
      <c r="H16" cm="1">
        <f t="array" ref="H16">INDEX('Travel Time Matrix (min)'!$B$2:$AD$30,B16+1,C16+1)</f>
        <v>1.9</v>
      </c>
      <c r="I16" cm="1">
        <f t="array" ref="I16">G16*(INDEX('Vehicle Fleet'!$D$2:$D$6,A16)+'Cost Parameters'!$B$2*'Cost Parameters'!$B$3)</f>
        <v>1.0705</v>
      </c>
      <c r="J16" cm="1">
        <f t="array" ref="J16">IF(C16=0,0,INDEX('Delivery Stops'!$D$2:$D$29,C16))</f>
        <v>72</v>
      </c>
      <c r="K16">
        <f t="shared" si="0"/>
        <v>0</v>
      </c>
      <c r="L16">
        <f t="shared" si="1"/>
        <v>0</v>
      </c>
      <c r="M16">
        <f t="shared" si="2"/>
        <v>0</v>
      </c>
      <c r="N16">
        <f t="shared" si="3"/>
        <v>0</v>
      </c>
      <c r="O16" cm="1">
        <f t="array" ref="O16">((IF(C16=0,INDEX('Solver Setup'!$M$15:$M$19,A16),INDEX('Solver Setup'!$G$25:$G$52,C16))-IF(B16=0,INDEX('Solver Setup'!$L$15:$L$19,A16),INDEX('Solver Setup'!$G$25:$G$52,B16)))*1440-IF(B16=0,0,INDEX('Solver Setup'!$F$25:$F$52,B16))-H16+'Solver Setup'!$B$9*(1-F16))</f>
        <v>1843.1</v>
      </c>
    </row>
    <row r="17" spans="1:15" x14ac:dyDescent="0.2">
      <c r="A17">
        <v>1</v>
      </c>
      <c r="B17">
        <v>0</v>
      </c>
      <c r="C17">
        <v>16</v>
      </c>
      <c r="D17" t="str" cm="1">
        <f t="array" ref="D17">IF(B17=0,"Depot",INDEX('Delivery Stops'!$B$2:$B$29,B17))</f>
        <v>Depot</v>
      </c>
      <c r="E17" t="str" cm="1">
        <f t="array" ref="E17">IF(C17=0,"Depot",INDEX('Delivery Stops'!$B$2:$B$29,C17))</f>
        <v>Bookstore</v>
      </c>
      <c r="F17">
        <v>0</v>
      </c>
      <c r="G17" cm="1">
        <f t="array" ref="G17">INDEX('Distance Matrix (miles)'!$B$2:$AD$30,B17+1,C17+1)</f>
        <v>4.12</v>
      </c>
      <c r="H17" cm="1">
        <f t="array" ref="H17">INDEX('Travel Time Matrix (min)'!$B$2:$AD$30,B17+1,C17+1)</f>
        <v>6.2</v>
      </c>
      <c r="I17" cm="1">
        <f t="array" ref="I17">G17*(INDEX('Vehicle Fleet'!$D$2:$D$6,A17)+'Cost Parameters'!$B$2*'Cost Parameters'!$B$3)</f>
        <v>3.5283680000000004</v>
      </c>
      <c r="J17" cm="1">
        <f t="array" ref="J17">IF(C17=0,0,INDEX('Delivery Stops'!$D$2:$D$29,C17))</f>
        <v>152</v>
      </c>
      <c r="K17">
        <f t="shared" si="0"/>
        <v>0</v>
      </c>
      <c r="L17">
        <f t="shared" si="1"/>
        <v>0</v>
      </c>
      <c r="M17">
        <f t="shared" si="2"/>
        <v>0</v>
      </c>
      <c r="N17">
        <f t="shared" si="3"/>
        <v>0</v>
      </c>
      <c r="O17" cm="1">
        <f t="array" ref="O17">((IF(C17=0,INDEX('Solver Setup'!$M$15:$M$19,A17),INDEX('Solver Setup'!$G$25:$G$52,C17))-IF(B17=0,INDEX('Solver Setup'!$L$15:$L$19,A17),INDEX('Solver Setup'!$G$25:$G$52,B17)))*1440-IF(B17=0,0,INDEX('Solver Setup'!$F$25:$F$52,B17))-H17+'Solver Setup'!$B$9*(1-F17))</f>
        <v>2078.8000000000002</v>
      </c>
    </row>
    <row r="18" spans="1:15" x14ac:dyDescent="0.2">
      <c r="A18">
        <v>1</v>
      </c>
      <c r="B18">
        <v>0</v>
      </c>
      <c r="C18">
        <v>17</v>
      </c>
      <c r="D18" t="str" cm="1">
        <f t="array" ref="D18">IF(B18=0,"Depot",INDEX('Delivery Stops'!$B$2:$B$29,B18))</f>
        <v>Depot</v>
      </c>
      <c r="E18" t="str" cm="1">
        <f t="array" ref="E18">IF(C18=0,"Depot",INDEX('Delivery Stops'!$B$2:$B$29,C18))</f>
        <v>Veterinary Clinic</v>
      </c>
      <c r="F18">
        <v>0</v>
      </c>
      <c r="G18" cm="1">
        <f t="array" ref="G18">INDEX('Distance Matrix (miles)'!$B$2:$AD$30,B18+1,C18+1)</f>
        <v>25.97</v>
      </c>
      <c r="H18" cm="1">
        <f t="array" ref="H18">INDEX('Travel Time Matrix (min)'!$B$2:$AD$30,B18+1,C18+1)</f>
        <v>39</v>
      </c>
      <c r="I18" cm="1">
        <f t="array" ref="I18">G18*(INDEX('Vehicle Fleet'!$D$2:$D$6,A18)+'Cost Parameters'!$B$2*'Cost Parameters'!$B$3)</f>
        <v>22.240708000000001</v>
      </c>
      <c r="J18" cm="1">
        <f t="array" ref="J18">IF(C18=0,0,INDEX('Delivery Stops'!$D$2:$D$29,C18))</f>
        <v>102</v>
      </c>
      <c r="K18">
        <f t="shared" si="0"/>
        <v>0</v>
      </c>
      <c r="L18">
        <f t="shared" si="1"/>
        <v>0</v>
      </c>
      <c r="M18">
        <f t="shared" si="2"/>
        <v>0</v>
      </c>
      <c r="N18">
        <f t="shared" si="3"/>
        <v>0</v>
      </c>
      <c r="O18" cm="1">
        <f t="array" ref="O18">((IF(C18=0,INDEX('Solver Setup'!$M$15:$M$19,A18),INDEX('Solver Setup'!$G$25:$G$52,C18))-IF(B18=0,INDEX('Solver Setup'!$L$15:$L$19,A18),INDEX('Solver Setup'!$G$25:$G$52,B18)))*1440-IF(B18=0,0,INDEX('Solver Setup'!$F$25:$F$52,B18))-H18+'Solver Setup'!$B$9*(1-F18))</f>
        <v>1880.9999999999995</v>
      </c>
    </row>
    <row r="19" spans="1:15" x14ac:dyDescent="0.2">
      <c r="A19">
        <v>1</v>
      </c>
      <c r="B19">
        <v>0</v>
      </c>
      <c r="C19">
        <v>18</v>
      </c>
      <c r="D19" t="str" cm="1">
        <f t="array" ref="D19">IF(B19=0,"Depot",INDEX('Delivery Stops'!$B$2:$B$29,B19))</f>
        <v>Depot</v>
      </c>
      <c r="E19" t="str" cm="1">
        <f t="array" ref="E19">IF(C19=0,"Depot",INDEX('Delivery Stops'!$B$2:$B$29,C19))</f>
        <v>Furniture Warehouse</v>
      </c>
      <c r="F19">
        <v>0</v>
      </c>
      <c r="G19" cm="1">
        <f t="array" ref="G19">INDEX('Distance Matrix (miles)'!$B$2:$AD$30,B19+1,C19+1)</f>
        <v>5.26</v>
      </c>
      <c r="H19" cm="1">
        <f t="array" ref="H19">INDEX('Travel Time Matrix (min)'!$B$2:$AD$30,B19+1,C19+1)</f>
        <v>7.9</v>
      </c>
      <c r="I19" cm="1">
        <f t="array" ref="I19">G19*(INDEX('Vehicle Fleet'!$D$2:$D$6,A19)+'Cost Parameters'!$B$2*'Cost Parameters'!$B$3)</f>
        <v>4.504664</v>
      </c>
      <c r="J19" cm="1">
        <f t="array" ref="J19">IF(C19=0,0,INDEX('Delivery Stops'!$D$2:$D$29,C19))</f>
        <v>148</v>
      </c>
      <c r="K19">
        <f t="shared" si="0"/>
        <v>0</v>
      </c>
      <c r="L19">
        <f t="shared" si="1"/>
        <v>0</v>
      </c>
      <c r="M19">
        <f t="shared" si="2"/>
        <v>0</v>
      </c>
      <c r="N19">
        <f t="shared" si="3"/>
        <v>0</v>
      </c>
      <c r="O19" cm="1">
        <f t="array" ref="O19">((IF(C19=0,INDEX('Solver Setup'!$M$15:$M$19,A19),INDEX('Solver Setup'!$G$25:$G$52,C19))-IF(B19=0,INDEX('Solver Setup'!$L$15:$L$19,A19),INDEX('Solver Setup'!$G$25:$G$52,B19)))*1440-IF(B19=0,0,INDEX('Solver Setup'!$F$25:$F$52,B19))-H19+'Solver Setup'!$B$9*(1-F19))</f>
        <v>1867.0999999999995</v>
      </c>
    </row>
    <row r="20" spans="1:15" x14ac:dyDescent="0.2">
      <c r="A20">
        <v>1</v>
      </c>
      <c r="B20">
        <v>0</v>
      </c>
      <c r="C20">
        <v>19</v>
      </c>
      <c r="D20" t="str" cm="1">
        <f t="array" ref="D20">IF(B20=0,"Depot",INDEX('Delivery Stops'!$B$2:$B$29,B20))</f>
        <v>Depot</v>
      </c>
      <c r="E20" t="str" cm="1">
        <f t="array" ref="E20">IF(C20=0,"Depot",INDEX('Delivery Stops'!$B$2:$B$29,C20))</f>
        <v>Music School</v>
      </c>
      <c r="F20">
        <v>0</v>
      </c>
      <c r="G20" cm="1">
        <f t="array" ref="G20">INDEX('Distance Matrix (miles)'!$B$2:$AD$30,B20+1,C20+1)</f>
        <v>20.84</v>
      </c>
      <c r="H20" cm="1">
        <f t="array" ref="H20">INDEX('Travel Time Matrix (min)'!$B$2:$AD$30,B20+1,C20+1)</f>
        <v>31.3</v>
      </c>
      <c r="I20" cm="1">
        <f t="array" ref="I20">G20*(INDEX('Vehicle Fleet'!$D$2:$D$6,A20)+'Cost Parameters'!$B$2*'Cost Parameters'!$B$3)</f>
        <v>17.847376000000001</v>
      </c>
      <c r="J20" cm="1">
        <f t="array" ref="J20">IF(C20=0,0,INDEX('Delivery Stops'!$D$2:$D$29,C20))</f>
        <v>97</v>
      </c>
      <c r="K20">
        <f t="shared" si="0"/>
        <v>0</v>
      </c>
      <c r="L20">
        <f t="shared" si="1"/>
        <v>0</v>
      </c>
      <c r="M20">
        <f t="shared" si="2"/>
        <v>0</v>
      </c>
      <c r="N20">
        <f t="shared" si="3"/>
        <v>0</v>
      </c>
      <c r="O20" cm="1">
        <f t="array" ref="O20">((IF(C20=0,INDEX('Solver Setup'!$M$15:$M$19,A20),INDEX('Solver Setup'!$G$25:$G$52,C20))-IF(B20=0,INDEX('Solver Setup'!$L$15:$L$19,A20),INDEX('Solver Setup'!$G$25:$G$52,B20)))*1440-IF(B20=0,0,INDEX('Solver Setup'!$F$25:$F$52,B20))-H20+'Solver Setup'!$B$9*(1-F20))</f>
        <v>1813.7</v>
      </c>
    </row>
    <row r="21" spans="1:15" x14ac:dyDescent="0.2">
      <c r="A21">
        <v>1</v>
      </c>
      <c r="B21">
        <v>0</v>
      </c>
      <c r="C21">
        <v>20</v>
      </c>
      <c r="D21" t="str" cm="1">
        <f t="array" ref="D21">IF(B21=0,"Depot",INDEX('Delivery Stops'!$B$2:$B$29,B21))</f>
        <v>Depot</v>
      </c>
      <c r="E21" t="str" cm="1">
        <f t="array" ref="E21">IF(C21=0,"Depot",INDEX('Delivery Stops'!$B$2:$B$29,C21))</f>
        <v>Elementary School</v>
      </c>
      <c r="F21">
        <v>0</v>
      </c>
      <c r="G21" cm="1">
        <f t="array" ref="G21">INDEX('Distance Matrix (miles)'!$B$2:$AD$30,B21+1,C21+1)</f>
        <v>23.63</v>
      </c>
      <c r="H21" cm="1">
        <f t="array" ref="H21">INDEX('Travel Time Matrix (min)'!$B$2:$AD$30,B21+1,C21+1)</f>
        <v>35.4</v>
      </c>
      <c r="I21" cm="1">
        <f t="array" ref="I21">G21*(INDEX('Vehicle Fleet'!$D$2:$D$6,A21)+'Cost Parameters'!$B$2*'Cost Parameters'!$B$3)</f>
        <v>20.236732</v>
      </c>
      <c r="J21" cm="1">
        <f t="array" ref="J21">IF(C21=0,0,INDEX('Delivery Stops'!$D$2:$D$29,C21))</f>
        <v>71</v>
      </c>
      <c r="K21">
        <f t="shared" si="0"/>
        <v>0</v>
      </c>
      <c r="L21">
        <f t="shared" si="1"/>
        <v>0</v>
      </c>
      <c r="M21">
        <f t="shared" si="2"/>
        <v>0</v>
      </c>
      <c r="N21">
        <f t="shared" si="3"/>
        <v>0</v>
      </c>
      <c r="O21" cm="1">
        <f t="array" ref="O21">((IF(C21=0,INDEX('Solver Setup'!$M$15:$M$19,A21),INDEX('Solver Setup'!$G$25:$G$52,C21))-IF(B21=0,INDEX('Solver Setup'!$L$15:$L$19,A21),INDEX('Solver Setup'!$G$25:$G$52,B21)))*1440-IF(B21=0,0,INDEX('Solver Setup'!$F$25:$F$52,B21))-H21+'Solver Setup'!$B$9*(1-F21))</f>
        <v>1779.6000000000006</v>
      </c>
    </row>
    <row r="22" spans="1:15" x14ac:dyDescent="0.2">
      <c r="A22">
        <v>1</v>
      </c>
      <c r="B22">
        <v>0</v>
      </c>
      <c r="C22">
        <v>21</v>
      </c>
      <c r="D22" t="str" cm="1">
        <f t="array" ref="D22">IF(B22=0,"Depot",INDEX('Delivery Stops'!$B$2:$B$29,B22))</f>
        <v>Depot</v>
      </c>
      <c r="E22" t="str" cm="1">
        <f t="array" ref="E22">IF(C22=0,"Depot",INDEX('Delivery Stops'!$B$2:$B$29,C22))</f>
        <v>Distillery</v>
      </c>
      <c r="F22">
        <v>0</v>
      </c>
      <c r="G22" cm="1">
        <f t="array" ref="G22">INDEX('Distance Matrix (miles)'!$B$2:$AD$30,B22+1,C22+1)</f>
        <v>20.67</v>
      </c>
      <c r="H22" cm="1">
        <f t="array" ref="H22">INDEX('Travel Time Matrix (min)'!$B$2:$AD$30,B22+1,C22+1)</f>
        <v>31</v>
      </c>
      <c r="I22" cm="1">
        <f t="array" ref="I22">G22*(INDEX('Vehicle Fleet'!$D$2:$D$6,A22)+'Cost Parameters'!$B$2*'Cost Parameters'!$B$3)</f>
        <v>17.701788000000004</v>
      </c>
      <c r="J22" cm="1">
        <f t="array" ref="J22">IF(C22=0,0,INDEX('Delivery Stops'!$D$2:$D$29,C22))</f>
        <v>178</v>
      </c>
      <c r="K22">
        <f t="shared" si="0"/>
        <v>0</v>
      </c>
      <c r="L22">
        <f t="shared" si="1"/>
        <v>0</v>
      </c>
      <c r="M22">
        <f t="shared" si="2"/>
        <v>0</v>
      </c>
      <c r="N22">
        <f t="shared" si="3"/>
        <v>0</v>
      </c>
      <c r="O22" cm="1">
        <f t="array" ref="O22">((IF(C22=0,INDEX('Solver Setup'!$M$15:$M$19,A22),INDEX('Solver Setup'!$G$25:$G$52,C22))-IF(B22=0,INDEX('Solver Setup'!$L$15:$L$19,A22),INDEX('Solver Setup'!$G$25:$G$52,B22)))*1440-IF(B22=0,0,INDEX('Solver Setup'!$F$25:$F$52,B22))-H22+'Solver Setup'!$B$9*(1-F22))</f>
        <v>2293.9999999999995</v>
      </c>
    </row>
    <row r="23" spans="1:15" x14ac:dyDescent="0.2">
      <c r="A23">
        <v>1</v>
      </c>
      <c r="B23">
        <v>0</v>
      </c>
      <c r="C23">
        <v>22</v>
      </c>
      <c r="D23" t="str" cm="1">
        <f t="array" ref="D23">IF(B23=0,"Depot",INDEX('Delivery Stops'!$B$2:$B$29,B23))</f>
        <v>Depot</v>
      </c>
      <c r="E23" t="str" cm="1">
        <f t="array" ref="E23">IF(C23=0,"Depot",INDEX('Delivery Stops'!$B$2:$B$29,C23))</f>
        <v>Brewery</v>
      </c>
      <c r="F23">
        <v>0</v>
      </c>
      <c r="G23" cm="1">
        <f t="array" ref="G23">INDEX('Distance Matrix (miles)'!$B$2:$AD$30,B23+1,C23+1)</f>
        <v>25.53</v>
      </c>
      <c r="H23" cm="1">
        <f t="array" ref="H23">INDEX('Travel Time Matrix (min)'!$B$2:$AD$30,B23+1,C23+1)</f>
        <v>38.299999999999997</v>
      </c>
      <c r="I23" cm="1">
        <f t="array" ref="I23">G23*(INDEX('Vehicle Fleet'!$D$2:$D$6,A23)+'Cost Parameters'!$B$2*'Cost Parameters'!$B$3)</f>
        <v>21.863892000000003</v>
      </c>
      <c r="J23" cm="1">
        <f t="array" ref="J23">IF(C23=0,0,INDEX('Delivery Stops'!$D$2:$D$29,C23))</f>
        <v>46</v>
      </c>
      <c r="K23">
        <f t="shared" si="0"/>
        <v>0</v>
      </c>
      <c r="L23">
        <f t="shared" si="1"/>
        <v>0</v>
      </c>
      <c r="M23">
        <f t="shared" si="2"/>
        <v>0</v>
      </c>
      <c r="N23">
        <f t="shared" si="3"/>
        <v>0</v>
      </c>
      <c r="O23" cm="1">
        <f t="array" ref="O23">((IF(C23=0,INDEX('Solver Setup'!$M$15:$M$19,A23),INDEX('Solver Setup'!$G$25:$G$52,C23))-IF(B23=0,INDEX('Solver Setup'!$L$15:$L$19,A23),INDEX('Solver Setup'!$G$25:$G$52,B23)))*1440-IF(B23=0,0,INDEX('Solver Setup'!$F$25:$F$52,B23))-H23+'Solver Setup'!$B$9*(1-F23))</f>
        <v>2136.7000000000007</v>
      </c>
    </row>
    <row r="24" spans="1:15" x14ac:dyDescent="0.2">
      <c r="A24">
        <v>1</v>
      </c>
      <c r="B24">
        <v>0</v>
      </c>
      <c r="C24">
        <v>23</v>
      </c>
      <c r="D24" t="str" cm="1">
        <f t="array" ref="D24">IF(B24=0,"Depot",INDEX('Delivery Stops'!$B$2:$B$29,B24))</f>
        <v>Depot</v>
      </c>
      <c r="E24" t="str" cm="1">
        <f t="array" ref="E24">IF(C24=0,"Depot",INDEX('Delivery Stops'!$B$2:$B$29,C24))</f>
        <v>Distillery</v>
      </c>
      <c r="F24">
        <v>0</v>
      </c>
      <c r="G24" cm="1">
        <f t="array" ref="G24">INDEX('Distance Matrix (miles)'!$B$2:$AD$30,B24+1,C24+1)</f>
        <v>4.74</v>
      </c>
      <c r="H24" cm="1">
        <f t="array" ref="H24">INDEX('Travel Time Matrix (min)'!$B$2:$AD$30,B24+1,C24+1)</f>
        <v>7.1</v>
      </c>
      <c r="I24" cm="1">
        <f t="array" ref="I24">G24*(INDEX('Vehicle Fleet'!$D$2:$D$6,A24)+'Cost Parameters'!$B$2*'Cost Parameters'!$B$3)</f>
        <v>4.0593360000000001</v>
      </c>
      <c r="J24" cm="1">
        <f t="array" ref="J24">IF(C24=0,0,INDEX('Delivery Stops'!$D$2:$D$29,C24))</f>
        <v>207</v>
      </c>
      <c r="K24">
        <f t="shared" si="0"/>
        <v>0</v>
      </c>
      <c r="L24">
        <f t="shared" si="1"/>
        <v>0</v>
      </c>
      <c r="M24">
        <f t="shared" si="2"/>
        <v>0</v>
      </c>
      <c r="N24">
        <f t="shared" si="3"/>
        <v>0</v>
      </c>
      <c r="O24" cm="1">
        <f t="array" ref="O24">((IF(C24=0,INDEX('Solver Setup'!$M$15:$M$19,A24),INDEX('Solver Setup'!$G$25:$G$52,C24))-IF(B24=0,INDEX('Solver Setup'!$L$15:$L$19,A24),INDEX('Solver Setup'!$G$25:$G$52,B24)))*1440-IF(B24=0,0,INDEX('Solver Setup'!$F$25:$F$52,B24))-H24+'Solver Setup'!$B$9*(1-F24))</f>
        <v>2062.9</v>
      </c>
    </row>
    <row r="25" spans="1:15" x14ac:dyDescent="0.2">
      <c r="A25">
        <v>1</v>
      </c>
      <c r="B25">
        <v>0</v>
      </c>
      <c r="C25">
        <v>24</v>
      </c>
      <c r="D25" t="str" cm="1">
        <f t="array" ref="D25">IF(B25=0,"Depot",INDEX('Delivery Stops'!$B$2:$B$29,B25))</f>
        <v>Depot</v>
      </c>
      <c r="E25" t="str" cm="1">
        <f t="array" ref="E25">IF(C25=0,"Depot",INDEX('Delivery Stops'!$B$2:$B$29,C25))</f>
        <v>Children's Academy</v>
      </c>
      <c r="F25">
        <v>0</v>
      </c>
      <c r="G25" cm="1">
        <f t="array" ref="G25">INDEX('Distance Matrix (miles)'!$B$2:$AD$30,B25+1,C25+1)</f>
        <v>18.78</v>
      </c>
      <c r="H25" cm="1">
        <f t="array" ref="H25">INDEX('Travel Time Matrix (min)'!$B$2:$AD$30,B25+1,C25+1)</f>
        <v>28.2</v>
      </c>
      <c r="I25" cm="1">
        <f t="array" ref="I25">G25*(INDEX('Vehicle Fleet'!$D$2:$D$6,A25)+'Cost Parameters'!$B$2*'Cost Parameters'!$B$3)</f>
        <v>16.083192</v>
      </c>
      <c r="J25" cm="1">
        <f t="array" ref="J25">IF(C25=0,0,INDEX('Delivery Stops'!$D$2:$D$29,C25))</f>
        <v>28</v>
      </c>
      <c r="K25">
        <f t="shared" si="0"/>
        <v>0</v>
      </c>
      <c r="L25">
        <f t="shared" si="1"/>
        <v>0</v>
      </c>
      <c r="M25">
        <f t="shared" si="2"/>
        <v>0</v>
      </c>
      <c r="N25">
        <f t="shared" si="3"/>
        <v>0</v>
      </c>
      <c r="O25" cm="1">
        <f t="array" ref="O25">((IF(C25=0,INDEX('Solver Setup'!$M$15:$M$19,A25),INDEX('Solver Setup'!$G$25:$G$52,C25))-IF(B25=0,INDEX('Solver Setup'!$L$15:$L$19,A25),INDEX('Solver Setup'!$G$25:$G$52,B25)))*1440-IF(B25=0,0,INDEX('Solver Setup'!$F$25:$F$52,B25))-H25+'Solver Setup'!$B$9*(1-F25))</f>
        <v>2191.8000000000002</v>
      </c>
    </row>
    <row r="26" spans="1:15" x14ac:dyDescent="0.2">
      <c r="A26">
        <v>1</v>
      </c>
      <c r="B26">
        <v>0</v>
      </c>
      <c r="C26">
        <v>25</v>
      </c>
      <c r="D26" t="str" cm="1">
        <f t="array" ref="D26">IF(B26=0,"Depot",INDEX('Delivery Stops'!$B$2:$B$29,B26))</f>
        <v>Depot</v>
      </c>
      <c r="E26" t="str" cm="1">
        <f t="array" ref="E26">IF(C26=0,"Depot",INDEX('Delivery Stops'!$B$2:$B$29,C26))</f>
        <v>Public Library</v>
      </c>
      <c r="F26">
        <v>0</v>
      </c>
      <c r="G26" cm="1">
        <f t="array" ref="G26">INDEX('Distance Matrix (miles)'!$B$2:$AD$30,B26+1,C26+1)</f>
        <v>14.09</v>
      </c>
      <c r="H26" cm="1">
        <f t="array" ref="H26">INDEX('Travel Time Matrix (min)'!$B$2:$AD$30,B26+1,C26+1)</f>
        <v>21.1</v>
      </c>
      <c r="I26" cm="1">
        <f t="array" ref="I26">G26*(INDEX('Vehicle Fleet'!$D$2:$D$6,A26)+'Cost Parameters'!$B$2*'Cost Parameters'!$B$3)</f>
        <v>12.066676000000001</v>
      </c>
      <c r="J26" cm="1">
        <f t="array" ref="J26">IF(C26=0,0,INDEX('Delivery Stops'!$D$2:$D$29,C26))</f>
        <v>32</v>
      </c>
      <c r="K26">
        <f t="shared" si="0"/>
        <v>0</v>
      </c>
      <c r="L26">
        <f t="shared" si="1"/>
        <v>0</v>
      </c>
      <c r="M26">
        <f t="shared" si="2"/>
        <v>0</v>
      </c>
      <c r="N26">
        <f t="shared" si="3"/>
        <v>0</v>
      </c>
      <c r="O26" cm="1">
        <f t="array" ref="O26">((IF(C26=0,INDEX('Solver Setup'!$M$15:$M$19,A26),INDEX('Solver Setup'!$G$25:$G$52,C26))-IF(B26=0,INDEX('Solver Setup'!$L$15:$L$19,A26),INDEX('Solver Setup'!$G$25:$G$52,B26)))*1440-IF(B26=0,0,INDEX('Solver Setup'!$F$25:$F$52,B26))-H26+'Solver Setup'!$B$9*(1-F26))</f>
        <v>2108.9000000000005</v>
      </c>
    </row>
    <row r="27" spans="1:15" x14ac:dyDescent="0.2">
      <c r="A27">
        <v>1</v>
      </c>
      <c r="B27">
        <v>0</v>
      </c>
      <c r="C27">
        <v>26</v>
      </c>
      <c r="D27" t="str" cm="1">
        <f t="array" ref="D27">IF(B27=0,"Depot",INDEX('Delivery Stops'!$B$2:$B$29,B27))</f>
        <v>Depot</v>
      </c>
      <c r="E27" t="str" cm="1">
        <f t="array" ref="E27">IF(C27=0,"Depot",INDEX('Delivery Stops'!$B$2:$B$29,C27))</f>
        <v>Bakery &amp; Cafe</v>
      </c>
      <c r="F27">
        <v>0</v>
      </c>
      <c r="G27" cm="1">
        <f t="array" ref="G27">INDEX('Distance Matrix (miles)'!$B$2:$AD$30,B27+1,C27+1)</f>
        <v>24.09</v>
      </c>
      <c r="H27" cm="1">
        <f t="array" ref="H27">INDEX('Travel Time Matrix (min)'!$B$2:$AD$30,B27+1,C27+1)</f>
        <v>36.1</v>
      </c>
      <c r="I27" cm="1">
        <f t="array" ref="I27">G27*(INDEX('Vehicle Fleet'!$D$2:$D$6,A27)+'Cost Parameters'!$B$2*'Cost Parameters'!$B$3)</f>
        <v>20.630676000000001</v>
      </c>
      <c r="J27" cm="1">
        <f t="array" ref="J27">IF(C27=0,0,INDEX('Delivery Stops'!$D$2:$D$29,C27))</f>
        <v>211</v>
      </c>
      <c r="K27">
        <f t="shared" si="0"/>
        <v>0</v>
      </c>
      <c r="L27">
        <f t="shared" si="1"/>
        <v>0</v>
      </c>
      <c r="M27">
        <f t="shared" si="2"/>
        <v>0</v>
      </c>
      <c r="N27">
        <f t="shared" si="3"/>
        <v>0</v>
      </c>
      <c r="O27" cm="1">
        <f t="array" ref="O27">((IF(C27=0,INDEX('Solver Setup'!$M$15:$M$19,A27),INDEX('Solver Setup'!$G$25:$G$52,C27))-IF(B27=0,INDEX('Solver Setup'!$L$15:$L$19,A27),INDEX('Solver Setup'!$G$25:$G$52,B27)))*1440-IF(B27=0,0,INDEX('Solver Setup'!$F$25:$F$52,B27))-H27+'Solver Setup'!$B$9*(1-F27))</f>
        <v>2168.9</v>
      </c>
    </row>
    <row r="28" spans="1:15" x14ac:dyDescent="0.2">
      <c r="A28">
        <v>1</v>
      </c>
      <c r="B28">
        <v>0</v>
      </c>
      <c r="C28">
        <v>27</v>
      </c>
      <c r="D28" t="str" cm="1">
        <f t="array" ref="D28">IF(B28=0,"Depot",INDEX('Delivery Stops'!$B$2:$B$29,B28))</f>
        <v>Depot</v>
      </c>
      <c r="E28" t="str" cm="1">
        <f t="array" ref="E28">IF(C28=0,"Depot",INDEX('Delivery Stops'!$B$2:$B$29,C28))</f>
        <v>Redstone Elementary School</v>
      </c>
      <c r="F28">
        <v>0</v>
      </c>
      <c r="G28" cm="1">
        <f t="array" ref="G28">INDEX('Distance Matrix (miles)'!$B$2:$AD$30,B28+1,C28+1)</f>
        <v>21.73</v>
      </c>
      <c r="H28" cm="1">
        <f t="array" ref="H28">INDEX('Travel Time Matrix (min)'!$B$2:$AD$30,B28+1,C28+1)</f>
        <v>32.6</v>
      </c>
      <c r="I28" cm="1">
        <f t="array" ref="I28">G28*(INDEX('Vehicle Fleet'!$D$2:$D$6,A28)+'Cost Parameters'!$B$2*'Cost Parameters'!$B$3)</f>
        <v>18.609572</v>
      </c>
      <c r="J28" cm="1">
        <f t="array" ref="J28">IF(C28=0,0,INDEX('Delivery Stops'!$D$2:$D$29,C28))</f>
        <v>61</v>
      </c>
      <c r="K28">
        <f t="shared" si="0"/>
        <v>0</v>
      </c>
      <c r="L28">
        <f t="shared" si="1"/>
        <v>0</v>
      </c>
      <c r="M28">
        <f t="shared" si="2"/>
        <v>0</v>
      </c>
      <c r="N28">
        <f t="shared" si="3"/>
        <v>0</v>
      </c>
      <c r="O28" cm="1">
        <f t="array" ref="O28">((IF(C28=0,INDEX('Solver Setup'!$M$15:$M$19,A28),INDEX('Solver Setup'!$G$25:$G$52,C28))-IF(B28=0,INDEX('Solver Setup'!$L$15:$L$19,A28),INDEX('Solver Setup'!$G$25:$G$52,B28)))*1440-IF(B28=0,0,INDEX('Solver Setup'!$F$25:$F$52,B28))-H28+'Solver Setup'!$B$9*(1-F28))</f>
        <v>2112.3999999999996</v>
      </c>
    </row>
    <row r="29" spans="1:15" x14ac:dyDescent="0.2">
      <c r="A29">
        <v>1</v>
      </c>
      <c r="B29">
        <v>0</v>
      </c>
      <c r="C29">
        <v>28</v>
      </c>
      <c r="D29" t="str" cm="1">
        <f t="array" ref="D29">IF(B29=0,"Depot",INDEX('Delivery Stops'!$B$2:$B$29,B29))</f>
        <v>Depot</v>
      </c>
      <c r="E29" t="str" cm="1">
        <f t="array" ref="E29">IF(C29=0,"Depot",INDEX('Delivery Stops'!$B$2:$B$29,C29))</f>
        <v>Food Bank</v>
      </c>
      <c r="F29">
        <v>0</v>
      </c>
      <c r="G29" cm="1">
        <f t="array" ref="G29">INDEX('Distance Matrix (miles)'!$B$2:$AD$30,B29+1,C29+1)</f>
        <v>23.04</v>
      </c>
      <c r="H29" cm="1">
        <f t="array" ref="H29">INDEX('Travel Time Matrix (min)'!$B$2:$AD$30,B29+1,C29+1)</f>
        <v>34.6</v>
      </c>
      <c r="I29" cm="1">
        <f t="array" ref="I29">G29*(INDEX('Vehicle Fleet'!$D$2:$D$6,A29)+'Cost Parameters'!$B$2*'Cost Parameters'!$B$3)</f>
        <v>19.731456000000001</v>
      </c>
      <c r="J29" cm="1">
        <f t="array" ref="J29">IF(C29=0,0,INDEX('Delivery Stops'!$D$2:$D$29,C29))</f>
        <v>168</v>
      </c>
      <c r="K29">
        <f t="shared" si="0"/>
        <v>0</v>
      </c>
      <c r="L29">
        <f t="shared" si="1"/>
        <v>0</v>
      </c>
      <c r="M29">
        <f t="shared" si="2"/>
        <v>0</v>
      </c>
      <c r="N29">
        <f t="shared" si="3"/>
        <v>0</v>
      </c>
      <c r="O29" cm="1">
        <f t="array" ref="O29">((IF(C29=0,INDEX('Solver Setup'!$M$15:$M$19,A29),INDEX('Solver Setup'!$G$25:$G$52,C29))-IF(B29=0,INDEX('Solver Setup'!$L$15:$L$19,A29),INDEX('Solver Setup'!$G$25:$G$52,B29)))*1440-IF(B29=0,0,INDEX('Solver Setup'!$F$25:$F$52,B29))-H29+'Solver Setup'!$B$9*(1-F29))</f>
        <v>2110.3999999999996</v>
      </c>
    </row>
    <row r="30" spans="1:15" x14ac:dyDescent="0.2">
      <c r="A30">
        <v>1</v>
      </c>
      <c r="B30">
        <v>1</v>
      </c>
      <c r="C30">
        <v>0</v>
      </c>
      <c r="D30" t="str" cm="1">
        <f t="array" ref="D30">IF(B30=0,"Depot",INDEX('Delivery Stops'!$B$2:$B$29,B30))</f>
        <v>Pet Hospital</v>
      </c>
      <c r="E30" t="str" cm="1">
        <f t="array" ref="E30">IF(C30=0,"Depot",INDEX('Delivery Stops'!$B$2:$B$29,C30))</f>
        <v>Depot</v>
      </c>
      <c r="F30">
        <v>0</v>
      </c>
      <c r="G30" cm="1">
        <f t="array" ref="G30">INDEX('Distance Matrix (miles)'!$B$2:$AD$30,B30+1,C30+1)</f>
        <v>24.68</v>
      </c>
      <c r="H30" cm="1">
        <f t="array" ref="H30">INDEX('Travel Time Matrix (min)'!$B$2:$AD$30,B30+1,C30+1)</f>
        <v>37</v>
      </c>
      <c r="I30" cm="1">
        <f t="array" ref="I30">G30*(INDEX('Vehicle Fleet'!$D$2:$D$6,A30)+'Cost Parameters'!$B$2*'Cost Parameters'!$B$3)</f>
        <v>21.135952</v>
      </c>
      <c r="J30" cm="1">
        <f t="array" ref="J30">IF(C30=0,0,INDEX('Delivery Stops'!$D$2:$D$29,C30))</f>
        <v>0</v>
      </c>
      <c r="K30">
        <f t="shared" si="0"/>
        <v>0</v>
      </c>
      <c r="L30">
        <f t="shared" si="1"/>
        <v>0</v>
      </c>
      <c r="M30">
        <f t="shared" si="2"/>
        <v>0</v>
      </c>
      <c r="N30">
        <f t="shared" si="3"/>
        <v>0</v>
      </c>
      <c r="O30" cm="1">
        <f t="array" ref="O30">((IF(C30=0,INDEX('Solver Setup'!$M$15:$M$19,A30),INDEX('Solver Setup'!$G$25:$G$52,C30))-IF(B30=0,INDEX('Solver Setup'!$L$15:$L$19,A30),INDEX('Solver Setup'!$G$25:$G$52,B30)))*1440-IF(B30=0,0,INDEX('Solver Setup'!$F$25:$F$52,B30))-H30+'Solver Setup'!$B$9*(1-F30))</f>
        <v>863.99999999999955</v>
      </c>
    </row>
    <row r="31" spans="1:15" x14ac:dyDescent="0.2">
      <c r="A31">
        <v>1</v>
      </c>
      <c r="B31">
        <v>1</v>
      </c>
      <c r="C31">
        <v>2</v>
      </c>
      <c r="D31" t="str" cm="1">
        <f t="array" ref="D31">IF(B31=0,"Depot",INDEX('Delivery Stops'!$B$2:$B$29,B31))</f>
        <v>Pet Hospital</v>
      </c>
      <c r="E31" t="str" cm="1">
        <f t="array" ref="E31">IF(C31=0,"Depot",INDEX('Delivery Stops'!$B$2:$B$29,C31))</f>
        <v>Community Pharmacy</v>
      </c>
      <c r="F31">
        <v>0</v>
      </c>
      <c r="G31" cm="1">
        <f t="array" ref="G31">INDEX('Distance Matrix (miles)'!$B$2:$AD$30,B31+1,C31+1)</f>
        <v>22.47</v>
      </c>
      <c r="H31" cm="1">
        <f t="array" ref="H31">INDEX('Travel Time Matrix (min)'!$B$2:$AD$30,B31+1,C31+1)</f>
        <v>33.700000000000003</v>
      </c>
      <c r="I31" cm="1">
        <f t="array" ref="I31">G31*(INDEX('Vehicle Fleet'!$D$2:$D$6,A31)+'Cost Parameters'!$B$2*'Cost Parameters'!$B$3)</f>
        <v>19.243307999999999</v>
      </c>
      <c r="J31" cm="1">
        <f t="array" ref="J31">IF(C31=0,0,INDEX('Delivery Stops'!$D$2:$D$29,C31))</f>
        <v>240</v>
      </c>
      <c r="K31">
        <f t="shared" si="0"/>
        <v>0</v>
      </c>
      <c r="L31">
        <f t="shared" si="1"/>
        <v>0</v>
      </c>
      <c r="M31">
        <f t="shared" si="2"/>
        <v>0</v>
      </c>
      <c r="N31">
        <f t="shared" si="3"/>
        <v>0</v>
      </c>
      <c r="O31" cm="1">
        <f t="array" ref="O31">((IF(C31=0,INDEX('Solver Setup'!$M$15:$M$19,A31),INDEX('Solver Setup'!$G$25:$G$52,C31))-IF(B31=0,INDEX('Solver Setup'!$L$15:$L$19,A31),INDEX('Solver Setup'!$G$25:$G$52,B31)))*1440-IF(B31=0,0,INDEX('Solver Setup'!$F$25:$F$52,B31))-H31+'Solver Setup'!$B$9*(1-F31))</f>
        <v>1617.299999999999</v>
      </c>
    </row>
    <row r="32" spans="1:15" x14ac:dyDescent="0.2">
      <c r="A32">
        <v>1</v>
      </c>
      <c r="B32">
        <v>1</v>
      </c>
      <c r="C32">
        <v>3</v>
      </c>
      <c r="D32" t="str" cm="1">
        <f t="array" ref="D32">IF(B32=0,"Depot",INDEX('Delivery Stops'!$B$2:$B$29,B32))</f>
        <v>Pet Hospital</v>
      </c>
      <c r="E32" t="str" cm="1">
        <f t="array" ref="E32">IF(C32=0,"Depot",INDEX('Delivery Stops'!$B$2:$B$29,C32))</f>
        <v>Redstone Medical Center</v>
      </c>
      <c r="F32">
        <v>0</v>
      </c>
      <c r="G32" cm="1">
        <f t="array" ref="G32">INDEX('Distance Matrix (miles)'!$B$2:$AD$30,B32+1,C32+1)</f>
        <v>17</v>
      </c>
      <c r="H32" cm="1">
        <f t="array" ref="H32">INDEX('Travel Time Matrix (min)'!$B$2:$AD$30,B32+1,C32+1)</f>
        <v>25.5</v>
      </c>
      <c r="I32" cm="1">
        <f t="array" ref="I32">G32*(INDEX('Vehicle Fleet'!$D$2:$D$6,A32)+'Cost Parameters'!$B$2*'Cost Parameters'!$B$3)</f>
        <v>14.558800000000002</v>
      </c>
      <c r="J32" cm="1">
        <f t="array" ref="J32">IF(C32=0,0,INDEX('Delivery Stops'!$D$2:$D$29,C32))</f>
        <v>183</v>
      </c>
      <c r="K32">
        <f t="shared" si="0"/>
        <v>0</v>
      </c>
      <c r="L32">
        <f t="shared" si="1"/>
        <v>0</v>
      </c>
      <c r="M32">
        <f t="shared" si="2"/>
        <v>0</v>
      </c>
      <c r="N32">
        <f t="shared" si="3"/>
        <v>0</v>
      </c>
      <c r="O32" cm="1">
        <f t="array" ref="O32">((IF(C32=0,INDEX('Solver Setup'!$M$15:$M$19,A32),INDEX('Solver Setup'!$G$25:$G$52,C32))-IF(B32=0,INDEX('Solver Setup'!$L$15:$L$19,A32),INDEX('Solver Setup'!$G$25:$G$52,B32)))*1440-IF(B32=0,0,INDEX('Solver Setup'!$F$25:$F$52,B32))-H32+'Solver Setup'!$B$9*(1-F32))</f>
        <v>1640.4999999999995</v>
      </c>
    </row>
    <row r="33" spans="1:15" x14ac:dyDescent="0.2">
      <c r="A33">
        <v>1</v>
      </c>
      <c r="B33">
        <v>1</v>
      </c>
      <c r="C33">
        <v>4</v>
      </c>
      <c r="D33" t="str" cm="1">
        <f t="array" ref="D33">IF(B33=0,"Depot",INDEX('Delivery Stops'!$B$2:$B$29,B33))</f>
        <v>Pet Hospital</v>
      </c>
      <c r="E33" t="str" cm="1">
        <f t="array" ref="E33">IF(C33=0,"Depot",INDEX('Delivery Stops'!$B$2:$B$29,C33))</f>
        <v>Furniture Warehouse</v>
      </c>
      <c r="F33">
        <v>0</v>
      </c>
      <c r="G33" cm="1">
        <f t="array" ref="G33">INDEX('Distance Matrix (miles)'!$B$2:$AD$30,B33+1,C33+1)</f>
        <v>27.84</v>
      </c>
      <c r="H33" cm="1">
        <f t="array" ref="H33">INDEX('Travel Time Matrix (min)'!$B$2:$AD$30,B33+1,C33+1)</f>
        <v>41.8</v>
      </c>
      <c r="I33" cm="1">
        <f t="array" ref="I33">G33*(INDEX('Vehicle Fleet'!$D$2:$D$6,A33)+'Cost Parameters'!$B$2*'Cost Parameters'!$B$3)</f>
        <v>23.842176000000002</v>
      </c>
      <c r="J33" cm="1">
        <f t="array" ref="J33">IF(C33=0,0,INDEX('Delivery Stops'!$D$2:$D$29,C33))</f>
        <v>186</v>
      </c>
      <c r="K33">
        <f t="shared" si="0"/>
        <v>0</v>
      </c>
      <c r="L33">
        <f t="shared" si="1"/>
        <v>0</v>
      </c>
      <c r="M33">
        <f t="shared" si="2"/>
        <v>0</v>
      </c>
      <c r="N33">
        <f t="shared" si="3"/>
        <v>0</v>
      </c>
      <c r="O33" cm="1">
        <f t="array" ref="O33">((IF(C33=0,INDEX('Solver Setup'!$M$15:$M$19,A33),INDEX('Solver Setup'!$G$25:$G$52,C33))-IF(B33=0,INDEX('Solver Setup'!$L$15:$L$19,A33),INDEX('Solver Setup'!$G$25:$G$52,B33)))*1440-IF(B33=0,0,INDEX('Solver Setup'!$F$25:$F$52,B33))-H33+'Solver Setup'!$B$9*(1-F33))</f>
        <v>1354.1999999999996</v>
      </c>
    </row>
    <row r="34" spans="1:15" x14ac:dyDescent="0.2">
      <c r="A34">
        <v>1</v>
      </c>
      <c r="B34">
        <v>1</v>
      </c>
      <c r="C34">
        <v>5</v>
      </c>
      <c r="D34" t="str" cm="1">
        <f t="array" ref="D34">IF(B34=0,"Depot",INDEX('Delivery Stops'!$B$2:$B$29,B34))</f>
        <v>Pet Hospital</v>
      </c>
      <c r="E34" t="str" cm="1">
        <f t="array" ref="E34">IF(C34=0,"Depot",INDEX('Delivery Stops'!$B$2:$B$29,C34))</f>
        <v>Construction Supply</v>
      </c>
      <c r="F34">
        <v>0</v>
      </c>
      <c r="G34" cm="1">
        <f t="array" ref="G34">INDEX('Distance Matrix (miles)'!$B$2:$AD$30,B34+1,C34+1)</f>
        <v>36.49</v>
      </c>
      <c r="H34" cm="1">
        <f t="array" ref="H34">INDEX('Travel Time Matrix (min)'!$B$2:$AD$30,B34+1,C34+1)</f>
        <v>54.7</v>
      </c>
      <c r="I34" cm="1">
        <f t="array" ref="I34">G34*(INDEX('Vehicle Fleet'!$D$2:$D$6,A34)+'Cost Parameters'!$B$2*'Cost Parameters'!$B$3)</f>
        <v>31.250036000000005</v>
      </c>
      <c r="J34" cm="1">
        <f t="array" ref="J34">IF(C34=0,0,INDEX('Delivery Stops'!$D$2:$D$29,C34))</f>
        <v>201</v>
      </c>
      <c r="K34">
        <f t="shared" si="0"/>
        <v>0</v>
      </c>
      <c r="L34">
        <f t="shared" si="1"/>
        <v>0</v>
      </c>
      <c r="M34">
        <f t="shared" si="2"/>
        <v>0</v>
      </c>
      <c r="N34">
        <f t="shared" si="3"/>
        <v>0</v>
      </c>
      <c r="O34" cm="1">
        <f t="array" ref="O34">((IF(C34=0,INDEX('Solver Setup'!$M$15:$M$19,A34),INDEX('Solver Setup'!$G$25:$G$52,C34))-IF(B34=0,INDEX('Solver Setup'!$L$15:$L$19,A34),INDEX('Solver Setup'!$G$25:$G$52,B34)))*1440-IF(B34=0,0,INDEX('Solver Setup'!$F$25:$F$52,B34))-H34+'Solver Setup'!$B$9*(1-F34))</f>
        <v>1551.299999999999</v>
      </c>
    </row>
    <row r="35" spans="1:15" x14ac:dyDescent="0.2">
      <c r="A35">
        <v>1</v>
      </c>
      <c r="B35">
        <v>1</v>
      </c>
      <c r="C35">
        <v>6</v>
      </c>
      <c r="D35" t="str" cm="1">
        <f t="array" ref="D35">IF(B35=0,"Depot",INDEX('Delivery Stops'!$B$2:$B$29,B35))</f>
        <v>Pet Hospital</v>
      </c>
      <c r="E35" t="str" cm="1">
        <f t="array" ref="E35">IF(C35=0,"Depot",INDEX('Delivery Stops'!$B$2:$B$29,C35))</f>
        <v>Farm Supply</v>
      </c>
      <c r="F35">
        <v>0</v>
      </c>
      <c r="G35" cm="1">
        <f t="array" ref="G35">INDEX('Distance Matrix (miles)'!$B$2:$AD$30,B35+1,C35+1)</f>
        <v>28.17</v>
      </c>
      <c r="H35" cm="1">
        <f t="array" ref="H35">INDEX('Travel Time Matrix (min)'!$B$2:$AD$30,B35+1,C35+1)</f>
        <v>42.3</v>
      </c>
      <c r="I35" cm="1">
        <f t="array" ref="I35">G35*(INDEX('Vehicle Fleet'!$D$2:$D$6,A35)+'Cost Parameters'!$B$2*'Cost Parameters'!$B$3)</f>
        <v>24.124788000000002</v>
      </c>
      <c r="J35" cm="1">
        <f t="array" ref="J35">IF(C35=0,0,INDEX('Delivery Stops'!$D$2:$D$29,C35))</f>
        <v>162</v>
      </c>
      <c r="K35">
        <f t="shared" si="0"/>
        <v>0</v>
      </c>
      <c r="L35">
        <f t="shared" si="1"/>
        <v>0</v>
      </c>
      <c r="M35">
        <f t="shared" si="2"/>
        <v>0</v>
      </c>
      <c r="N35">
        <f t="shared" si="3"/>
        <v>0</v>
      </c>
      <c r="O35" cm="1">
        <f t="array" ref="O35">((IF(C35=0,INDEX('Solver Setup'!$M$15:$M$19,A35),INDEX('Solver Setup'!$G$25:$G$52,C35))-IF(B35=0,INDEX('Solver Setup'!$L$15:$L$19,A35),INDEX('Solver Setup'!$G$25:$G$52,B35)))*1440-IF(B35=0,0,INDEX('Solver Setup'!$F$25:$F$52,B35))-H35+'Solver Setup'!$B$9*(1-F35))</f>
        <v>1668.6999999999994</v>
      </c>
    </row>
    <row r="36" spans="1:15" x14ac:dyDescent="0.2">
      <c r="A36">
        <v>1</v>
      </c>
      <c r="B36">
        <v>1</v>
      </c>
      <c r="C36">
        <v>7</v>
      </c>
      <c r="D36" t="str" cm="1">
        <f t="array" ref="D36">IF(B36=0,"Depot",INDEX('Delivery Stops'!$B$2:$B$29,B36))</f>
        <v>Pet Hospital</v>
      </c>
      <c r="E36" t="str" cm="1">
        <f t="array" ref="E36">IF(C36=0,"Depot",INDEX('Delivery Stops'!$B$2:$B$29,C36))</f>
        <v>Fish Market</v>
      </c>
      <c r="F36">
        <v>0</v>
      </c>
      <c r="G36" cm="1">
        <f t="array" ref="G36">INDEX('Distance Matrix (miles)'!$B$2:$AD$30,B36+1,C36+1)</f>
        <v>35.21</v>
      </c>
      <c r="H36" cm="1">
        <f t="array" ref="H36">INDEX('Travel Time Matrix (min)'!$B$2:$AD$30,B36+1,C36+1)</f>
        <v>52.8</v>
      </c>
      <c r="I36" cm="1">
        <f t="array" ref="I36">G36*(INDEX('Vehicle Fleet'!$D$2:$D$6,A36)+'Cost Parameters'!$B$2*'Cost Parameters'!$B$3)</f>
        <v>30.153844000000003</v>
      </c>
      <c r="J36" cm="1">
        <f t="array" ref="J36">IF(C36=0,0,INDEX('Delivery Stops'!$D$2:$D$29,C36))</f>
        <v>133</v>
      </c>
      <c r="K36">
        <f t="shared" si="0"/>
        <v>0</v>
      </c>
      <c r="L36">
        <f t="shared" si="1"/>
        <v>0</v>
      </c>
      <c r="M36">
        <f t="shared" si="2"/>
        <v>0</v>
      </c>
      <c r="N36">
        <f t="shared" si="3"/>
        <v>0</v>
      </c>
      <c r="O36" cm="1">
        <f t="array" ref="O36">((IF(C36=0,INDEX('Solver Setup'!$M$15:$M$19,A36),INDEX('Solver Setup'!$G$25:$G$52,C36))-IF(B36=0,INDEX('Solver Setup'!$L$15:$L$19,A36),INDEX('Solver Setup'!$G$25:$G$52,B36)))*1440-IF(B36=0,0,INDEX('Solver Setup'!$F$25:$F$52,B36))-H36+'Solver Setup'!$B$9*(1-F36))</f>
        <v>1523.1999999999996</v>
      </c>
    </row>
    <row r="37" spans="1:15" x14ac:dyDescent="0.2">
      <c r="A37">
        <v>1</v>
      </c>
      <c r="B37">
        <v>1</v>
      </c>
      <c r="C37">
        <v>8</v>
      </c>
      <c r="D37" t="str" cm="1">
        <f t="array" ref="D37">IF(B37=0,"Depot",INDEX('Delivery Stops'!$B$2:$B$29,B37))</f>
        <v>Pet Hospital</v>
      </c>
      <c r="E37" t="str" cm="1">
        <f t="array" ref="E37">IF(C37=0,"Depot",INDEX('Delivery Stops'!$B$2:$B$29,C37))</f>
        <v>Swimming Pool Supply</v>
      </c>
      <c r="F37">
        <v>0</v>
      </c>
      <c r="G37" cm="1">
        <f t="array" ref="G37">INDEX('Distance Matrix (miles)'!$B$2:$AD$30,B37+1,C37+1)</f>
        <v>33.79</v>
      </c>
      <c r="H37" cm="1">
        <f t="array" ref="H37">INDEX('Travel Time Matrix (min)'!$B$2:$AD$30,B37+1,C37+1)</f>
        <v>50.7</v>
      </c>
      <c r="I37" cm="1">
        <f t="array" ref="I37">G37*(INDEX('Vehicle Fleet'!$D$2:$D$6,A37)+'Cost Parameters'!$B$2*'Cost Parameters'!$B$3)</f>
        <v>28.937756</v>
      </c>
      <c r="J37" cm="1">
        <f t="array" ref="J37">IF(C37=0,0,INDEX('Delivery Stops'!$D$2:$D$29,C37))</f>
        <v>285</v>
      </c>
      <c r="K37">
        <f t="shared" si="0"/>
        <v>0</v>
      </c>
      <c r="L37">
        <f t="shared" si="1"/>
        <v>0</v>
      </c>
      <c r="M37">
        <f t="shared" si="2"/>
        <v>0</v>
      </c>
      <c r="N37">
        <f t="shared" si="3"/>
        <v>0</v>
      </c>
      <c r="O37" cm="1">
        <f t="array" ref="O37">((IF(C37=0,INDEX('Solver Setup'!$M$15:$M$19,A37),INDEX('Solver Setup'!$G$25:$G$52,C37))-IF(B37=0,INDEX('Solver Setup'!$L$15:$L$19,A37),INDEX('Solver Setup'!$G$25:$G$52,B37)))*1440-IF(B37=0,0,INDEX('Solver Setup'!$F$25:$F$52,B37))-H37+'Solver Setup'!$B$9*(1-F37))</f>
        <v>1735.299999999999</v>
      </c>
    </row>
    <row r="38" spans="1:15" x14ac:dyDescent="0.2">
      <c r="A38">
        <v>1</v>
      </c>
      <c r="B38">
        <v>1</v>
      </c>
      <c r="C38">
        <v>9</v>
      </c>
      <c r="D38" t="str" cm="1">
        <f t="array" ref="D38">IF(B38=0,"Depot",INDEX('Delivery Stops'!$B$2:$B$29,B38))</f>
        <v>Pet Hospital</v>
      </c>
      <c r="E38" t="str" cm="1">
        <f t="array" ref="E38">IF(C38=0,"Depot",INDEX('Delivery Stops'!$B$2:$B$29,C38))</f>
        <v>Dry Cleaners</v>
      </c>
      <c r="F38">
        <v>0</v>
      </c>
      <c r="G38" cm="1">
        <f t="array" ref="G38">INDEX('Distance Matrix (miles)'!$B$2:$AD$30,B38+1,C38+1)</f>
        <v>10.26</v>
      </c>
      <c r="H38" cm="1">
        <f t="array" ref="H38">INDEX('Travel Time Matrix (min)'!$B$2:$AD$30,B38+1,C38+1)</f>
        <v>15.4</v>
      </c>
      <c r="I38" cm="1">
        <f t="array" ref="I38">G38*(INDEX('Vehicle Fleet'!$D$2:$D$6,A38)+'Cost Parameters'!$B$2*'Cost Parameters'!$B$3)</f>
        <v>8.786664</v>
      </c>
      <c r="J38" cm="1">
        <f t="array" ref="J38">IF(C38=0,0,INDEX('Delivery Stops'!$D$2:$D$29,C38))</f>
        <v>24</v>
      </c>
      <c r="K38">
        <f t="shared" si="0"/>
        <v>0</v>
      </c>
      <c r="L38">
        <f t="shared" si="1"/>
        <v>0</v>
      </c>
      <c r="M38">
        <f t="shared" si="2"/>
        <v>0</v>
      </c>
      <c r="N38">
        <f t="shared" si="3"/>
        <v>0</v>
      </c>
      <c r="O38" cm="1">
        <f t="array" ref="O38">((IF(C38=0,INDEX('Solver Setup'!$M$15:$M$19,A38),INDEX('Solver Setup'!$G$25:$G$52,C38))-IF(B38=0,INDEX('Solver Setup'!$L$15:$L$19,A38),INDEX('Solver Setup'!$G$25:$G$52,B38)))*1440-IF(B38=0,0,INDEX('Solver Setup'!$F$25:$F$52,B38))-H38+'Solver Setup'!$B$9*(1-F38))</f>
        <v>1425.5999999999995</v>
      </c>
    </row>
    <row r="39" spans="1:15" x14ac:dyDescent="0.2">
      <c r="A39">
        <v>1</v>
      </c>
      <c r="B39">
        <v>1</v>
      </c>
      <c r="C39">
        <v>10</v>
      </c>
      <c r="D39" t="str" cm="1">
        <f t="array" ref="D39">IF(B39=0,"Depot",INDEX('Delivery Stops'!$B$2:$B$29,B39))</f>
        <v>Pet Hospital</v>
      </c>
      <c r="E39" t="str" cm="1">
        <f t="array" ref="E39">IF(C39=0,"Depot",INDEX('Delivery Stops'!$B$2:$B$29,C39))</f>
        <v>Furniture Warehouse</v>
      </c>
      <c r="F39">
        <v>0</v>
      </c>
      <c r="G39" cm="1">
        <f t="array" ref="G39">INDEX('Distance Matrix (miles)'!$B$2:$AD$30,B39+1,C39+1)</f>
        <v>32.11</v>
      </c>
      <c r="H39" cm="1">
        <f t="array" ref="H39">INDEX('Travel Time Matrix (min)'!$B$2:$AD$30,B39+1,C39+1)</f>
        <v>48.2</v>
      </c>
      <c r="I39" cm="1">
        <f t="array" ref="I39">G39*(INDEX('Vehicle Fleet'!$D$2:$D$6,A39)+'Cost Parameters'!$B$2*'Cost Parameters'!$B$3)</f>
        <v>27.499004000000003</v>
      </c>
      <c r="J39" cm="1">
        <f t="array" ref="J39">IF(C39=0,0,INDEX('Delivery Stops'!$D$2:$D$29,C39))</f>
        <v>89</v>
      </c>
      <c r="K39">
        <f t="shared" si="0"/>
        <v>0</v>
      </c>
      <c r="L39">
        <f t="shared" si="1"/>
        <v>0</v>
      </c>
      <c r="M39">
        <f t="shared" si="2"/>
        <v>0</v>
      </c>
      <c r="N39">
        <f t="shared" si="3"/>
        <v>0</v>
      </c>
      <c r="O39" cm="1">
        <f t="array" ref="O39">((IF(C39=0,INDEX('Solver Setup'!$M$15:$M$19,A39),INDEX('Solver Setup'!$G$25:$G$52,C39))-IF(B39=0,INDEX('Solver Setup'!$L$15:$L$19,A39),INDEX('Solver Setup'!$G$25:$G$52,B39)))*1440-IF(B39=0,0,INDEX('Solver Setup'!$F$25:$F$52,B39))-H39+'Solver Setup'!$B$9*(1-F39))</f>
        <v>1467.799999999999</v>
      </c>
    </row>
    <row r="40" spans="1:15" x14ac:dyDescent="0.2">
      <c r="A40">
        <v>1</v>
      </c>
      <c r="B40">
        <v>1</v>
      </c>
      <c r="C40">
        <v>11</v>
      </c>
      <c r="D40" t="str" cm="1">
        <f t="array" ref="D40">IF(B40=0,"Depot",INDEX('Delivery Stops'!$B$2:$B$29,B40))</f>
        <v>Pet Hospital</v>
      </c>
      <c r="E40" t="str" cm="1">
        <f t="array" ref="E40">IF(C40=0,"Depot",INDEX('Delivery Stops'!$B$2:$B$29,C40))</f>
        <v>Pet Hospital</v>
      </c>
      <c r="F40">
        <v>0</v>
      </c>
      <c r="G40" cm="1">
        <f t="array" ref="G40">INDEX('Distance Matrix (miles)'!$B$2:$AD$30,B40+1,C40+1)</f>
        <v>23.5</v>
      </c>
      <c r="H40" cm="1">
        <f t="array" ref="H40">INDEX('Travel Time Matrix (min)'!$B$2:$AD$30,B40+1,C40+1)</f>
        <v>35.200000000000003</v>
      </c>
      <c r="I40" cm="1">
        <f t="array" ref="I40">G40*(INDEX('Vehicle Fleet'!$D$2:$D$6,A40)+'Cost Parameters'!$B$2*'Cost Parameters'!$B$3)</f>
        <v>20.125400000000003</v>
      </c>
      <c r="J40" cm="1">
        <f t="array" ref="J40">IF(C40=0,0,INDEX('Delivery Stops'!$D$2:$D$29,C40))</f>
        <v>108</v>
      </c>
      <c r="K40">
        <f t="shared" si="0"/>
        <v>0</v>
      </c>
      <c r="L40">
        <f t="shared" si="1"/>
        <v>0</v>
      </c>
      <c r="M40">
        <f t="shared" si="2"/>
        <v>0</v>
      </c>
      <c r="N40">
        <f t="shared" si="3"/>
        <v>0</v>
      </c>
      <c r="O40" cm="1">
        <f t="array" ref="O40">((IF(C40=0,INDEX('Solver Setup'!$M$15:$M$19,A40),INDEX('Solver Setup'!$G$25:$G$52,C40))-IF(B40=0,INDEX('Solver Setup'!$L$15:$L$19,A40),INDEX('Solver Setup'!$G$25:$G$52,B40)))*1440-IF(B40=0,0,INDEX('Solver Setup'!$F$25:$F$52,B40))-H40+'Solver Setup'!$B$9*(1-F40))</f>
        <v>1405.7999999999995</v>
      </c>
    </row>
    <row r="41" spans="1:15" x14ac:dyDescent="0.2">
      <c r="A41">
        <v>1</v>
      </c>
      <c r="B41">
        <v>1</v>
      </c>
      <c r="C41">
        <v>12</v>
      </c>
      <c r="D41" t="str" cm="1">
        <f t="array" ref="D41">IF(B41=0,"Depot",INDEX('Delivery Stops'!$B$2:$B$29,B41))</f>
        <v>Pet Hospital</v>
      </c>
      <c r="E41" t="str" cm="1">
        <f t="array" ref="E41">IF(C41=0,"Depot",INDEX('Delivery Stops'!$B$2:$B$29,C41))</f>
        <v>Tech Solutions Inc</v>
      </c>
      <c r="F41">
        <v>0</v>
      </c>
      <c r="G41" cm="1">
        <f t="array" ref="G41">INDEX('Distance Matrix (miles)'!$B$2:$AD$30,B41+1,C41+1)</f>
        <v>33.39</v>
      </c>
      <c r="H41" cm="1">
        <f t="array" ref="H41">INDEX('Travel Time Matrix (min)'!$B$2:$AD$30,B41+1,C41+1)</f>
        <v>50.1</v>
      </c>
      <c r="I41" cm="1">
        <f t="array" ref="I41">G41*(INDEX('Vehicle Fleet'!$D$2:$D$6,A41)+'Cost Parameters'!$B$2*'Cost Parameters'!$B$3)</f>
        <v>28.595196000000001</v>
      </c>
      <c r="J41" cm="1">
        <f t="array" ref="J41">IF(C41=0,0,INDEX('Delivery Stops'!$D$2:$D$29,C41))</f>
        <v>150</v>
      </c>
      <c r="K41">
        <f t="shared" si="0"/>
        <v>0</v>
      </c>
      <c r="L41">
        <f t="shared" si="1"/>
        <v>0</v>
      </c>
      <c r="M41">
        <f t="shared" si="2"/>
        <v>0</v>
      </c>
      <c r="N41">
        <f t="shared" si="3"/>
        <v>0</v>
      </c>
      <c r="O41" cm="1">
        <f t="array" ref="O41">((IF(C41=0,INDEX('Solver Setup'!$M$15:$M$19,A41),INDEX('Solver Setup'!$G$25:$G$52,C41))-IF(B41=0,INDEX('Solver Setup'!$L$15:$L$19,A41),INDEX('Solver Setup'!$G$25:$G$52,B41)))*1440-IF(B41=0,0,INDEX('Solver Setup'!$F$25:$F$52,B41))-H41+'Solver Setup'!$B$9*(1-F41))</f>
        <v>1345.8999999999994</v>
      </c>
    </row>
    <row r="42" spans="1:15" x14ac:dyDescent="0.2">
      <c r="A42">
        <v>1</v>
      </c>
      <c r="B42">
        <v>1</v>
      </c>
      <c r="C42">
        <v>13</v>
      </c>
      <c r="D42" t="str" cm="1">
        <f t="array" ref="D42">IF(B42=0,"Depot",INDEX('Delivery Stops'!$B$2:$B$29,B42))</f>
        <v>Pet Hospital</v>
      </c>
      <c r="E42" t="str" cm="1">
        <f t="array" ref="E42">IF(C42=0,"Depot",INDEX('Delivery Stops'!$B$2:$B$29,C42))</f>
        <v>Tech Solutions Inc</v>
      </c>
      <c r="F42">
        <v>0</v>
      </c>
      <c r="G42" cm="1">
        <f t="array" ref="G42">INDEX('Distance Matrix (miles)'!$B$2:$AD$30,B42+1,C42+1)</f>
        <v>46.57</v>
      </c>
      <c r="H42" cm="1">
        <f t="array" ref="H42">INDEX('Travel Time Matrix (min)'!$B$2:$AD$30,B42+1,C42+1)</f>
        <v>69.900000000000006</v>
      </c>
      <c r="I42" cm="1">
        <f t="array" ref="I42">G42*(INDEX('Vehicle Fleet'!$D$2:$D$6,A42)+'Cost Parameters'!$B$2*'Cost Parameters'!$B$3)</f>
        <v>39.882548</v>
      </c>
      <c r="J42" cm="1">
        <f t="array" ref="J42">IF(C42=0,0,INDEX('Delivery Stops'!$D$2:$D$29,C42))</f>
        <v>38</v>
      </c>
      <c r="K42">
        <f t="shared" si="0"/>
        <v>0</v>
      </c>
      <c r="L42">
        <f t="shared" si="1"/>
        <v>0</v>
      </c>
      <c r="M42">
        <f t="shared" si="2"/>
        <v>0</v>
      </c>
      <c r="N42">
        <f t="shared" si="3"/>
        <v>0</v>
      </c>
      <c r="O42" cm="1">
        <f t="array" ref="O42">((IF(C42=0,INDEX('Solver Setup'!$M$15:$M$19,A42),INDEX('Solver Setup'!$G$25:$G$52,C42))-IF(B42=0,INDEX('Solver Setup'!$L$15:$L$19,A42),INDEX('Solver Setup'!$G$25:$G$52,B42)))*1440-IF(B42=0,0,INDEX('Solver Setup'!$F$25:$F$52,B42))-H42+'Solver Setup'!$B$9*(1-F42))</f>
        <v>1221.099999999999</v>
      </c>
    </row>
    <row r="43" spans="1:15" x14ac:dyDescent="0.2">
      <c r="A43">
        <v>1</v>
      </c>
      <c r="B43">
        <v>1</v>
      </c>
      <c r="C43">
        <v>14</v>
      </c>
      <c r="D43" t="str" cm="1">
        <f t="array" ref="D43">IF(B43=0,"Depot",INDEX('Delivery Stops'!$B$2:$B$29,B43))</f>
        <v>Pet Hospital</v>
      </c>
      <c r="E43" t="str" cm="1">
        <f t="array" ref="E43">IF(C43=0,"Depot",INDEX('Delivery Stops'!$B$2:$B$29,C43))</f>
        <v>Sunrise Senior Living</v>
      </c>
      <c r="F43">
        <v>0</v>
      </c>
      <c r="G43" cm="1">
        <f t="array" ref="G43">INDEX('Distance Matrix (miles)'!$B$2:$AD$30,B43+1,C43+1)</f>
        <v>38.65</v>
      </c>
      <c r="H43" cm="1">
        <f t="array" ref="H43">INDEX('Travel Time Matrix (min)'!$B$2:$AD$30,B43+1,C43+1)</f>
        <v>58</v>
      </c>
      <c r="I43" cm="1">
        <f t="array" ref="I43">G43*(INDEX('Vehicle Fleet'!$D$2:$D$6,A43)+'Cost Parameters'!$B$2*'Cost Parameters'!$B$3)</f>
        <v>33.09986</v>
      </c>
      <c r="J43" cm="1">
        <f t="array" ref="J43">IF(C43=0,0,INDEX('Delivery Stops'!$D$2:$D$29,C43))</f>
        <v>249</v>
      </c>
      <c r="K43">
        <f t="shared" si="0"/>
        <v>0</v>
      </c>
      <c r="L43">
        <f t="shared" si="1"/>
        <v>0</v>
      </c>
      <c r="M43">
        <f t="shared" si="2"/>
        <v>0</v>
      </c>
      <c r="N43">
        <f t="shared" si="3"/>
        <v>0</v>
      </c>
      <c r="O43" cm="1">
        <f t="array" ref="O43">((IF(C43=0,INDEX('Solver Setup'!$M$15:$M$19,A43),INDEX('Solver Setup'!$G$25:$G$52,C43))-IF(B43=0,INDEX('Solver Setup'!$L$15:$L$19,A43),INDEX('Solver Setup'!$G$25:$G$52,B43)))*1440-IF(B43=0,0,INDEX('Solver Setup'!$F$25:$F$52,B43))-H43+'Solver Setup'!$B$9*(1-F43))</f>
        <v>1682.9999999999991</v>
      </c>
    </row>
    <row r="44" spans="1:15" x14ac:dyDescent="0.2">
      <c r="A44">
        <v>1</v>
      </c>
      <c r="B44">
        <v>1</v>
      </c>
      <c r="C44">
        <v>15</v>
      </c>
      <c r="D44" t="str" cm="1">
        <f t="array" ref="D44">IF(B44=0,"Depot",INDEX('Delivery Stops'!$B$2:$B$29,B44))</f>
        <v>Pet Hospital</v>
      </c>
      <c r="E44" t="str" cm="1">
        <f t="array" ref="E44">IF(C44=0,"Depot",INDEX('Delivery Stops'!$B$2:$B$29,C44))</f>
        <v>Electronics Outlet</v>
      </c>
      <c r="F44">
        <v>0</v>
      </c>
      <c r="G44" cm="1">
        <f t="array" ref="G44">INDEX('Distance Matrix (miles)'!$B$2:$AD$30,B44+1,C44+1)</f>
        <v>24.94</v>
      </c>
      <c r="H44" cm="1">
        <f t="array" ref="H44">INDEX('Travel Time Matrix (min)'!$B$2:$AD$30,B44+1,C44+1)</f>
        <v>37.4</v>
      </c>
      <c r="I44" cm="1">
        <f t="array" ref="I44">G44*(INDEX('Vehicle Fleet'!$D$2:$D$6,A44)+'Cost Parameters'!$B$2*'Cost Parameters'!$B$3)</f>
        <v>21.358616000000001</v>
      </c>
      <c r="J44" cm="1">
        <f t="array" ref="J44">IF(C44=0,0,INDEX('Delivery Stops'!$D$2:$D$29,C44))</f>
        <v>72</v>
      </c>
      <c r="K44">
        <f t="shared" si="0"/>
        <v>0</v>
      </c>
      <c r="L44">
        <f t="shared" si="1"/>
        <v>0</v>
      </c>
      <c r="M44">
        <f t="shared" si="2"/>
        <v>0</v>
      </c>
      <c r="N44">
        <f t="shared" si="3"/>
        <v>0</v>
      </c>
      <c r="O44" cm="1">
        <f t="array" ref="O44">((IF(C44=0,INDEX('Solver Setup'!$M$15:$M$19,A44),INDEX('Solver Setup'!$G$25:$G$52,C44))-IF(B44=0,INDEX('Solver Setup'!$L$15:$L$19,A44),INDEX('Solver Setup'!$G$25:$G$52,B44)))*1440-IF(B44=0,0,INDEX('Solver Setup'!$F$25:$F$52,B44))-H44+'Solver Setup'!$B$9*(1-F44))</f>
        <v>1268.5999999999995</v>
      </c>
    </row>
    <row r="45" spans="1:15" x14ac:dyDescent="0.2">
      <c r="A45">
        <v>1</v>
      </c>
      <c r="B45">
        <v>1</v>
      </c>
      <c r="C45">
        <v>16</v>
      </c>
      <c r="D45" t="str" cm="1">
        <f t="array" ref="D45">IF(B45=0,"Depot",INDEX('Delivery Stops'!$B$2:$B$29,B45))</f>
        <v>Pet Hospital</v>
      </c>
      <c r="E45" t="str" cm="1">
        <f t="array" ref="E45">IF(C45=0,"Depot",INDEX('Delivery Stops'!$B$2:$B$29,C45))</f>
        <v>Bookstore</v>
      </c>
      <c r="F45">
        <v>0</v>
      </c>
      <c r="G45" cm="1">
        <f t="array" ref="G45">INDEX('Distance Matrix (miles)'!$B$2:$AD$30,B45+1,C45+1)</f>
        <v>27.64</v>
      </c>
      <c r="H45" cm="1">
        <f t="array" ref="H45">INDEX('Travel Time Matrix (min)'!$B$2:$AD$30,B45+1,C45+1)</f>
        <v>41.5</v>
      </c>
      <c r="I45" cm="1">
        <f t="array" ref="I45">G45*(INDEX('Vehicle Fleet'!$D$2:$D$6,A45)+'Cost Parameters'!$B$2*'Cost Parameters'!$B$3)</f>
        <v>23.670896000000003</v>
      </c>
      <c r="J45" cm="1">
        <f t="array" ref="J45">IF(C45=0,0,INDEX('Delivery Stops'!$D$2:$D$29,C45))</f>
        <v>152</v>
      </c>
      <c r="K45">
        <f t="shared" si="0"/>
        <v>0</v>
      </c>
      <c r="L45">
        <f t="shared" si="1"/>
        <v>0</v>
      </c>
      <c r="M45">
        <f t="shared" si="2"/>
        <v>0</v>
      </c>
      <c r="N45">
        <f t="shared" si="3"/>
        <v>0</v>
      </c>
      <c r="O45" cm="1">
        <f t="array" ref="O45">((IF(C45=0,INDEX('Solver Setup'!$M$15:$M$19,A45),INDEX('Solver Setup'!$G$25:$G$52,C45))-IF(B45=0,INDEX('Solver Setup'!$L$15:$L$19,A45),INDEX('Solver Setup'!$G$25:$G$52,B45)))*1440-IF(B45=0,0,INDEX('Solver Setup'!$F$25:$F$52,B45))-H45+'Solver Setup'!$B$9*(1-F45))</f>
        <v>1504.5</v>
      </c>
    </row>
    <row r="46" spans="1:15" x14ac:dyDescent="0.2">
      <c r="A46">
        <v>1</v>
      </c>
      <c r="B46">
        <v>1</v>
      </c>
      <c r="C46">
        <v>17</v>
      </c>
      <c r="D46" t="str" cm="1">
        <f t="array" ref="D46">IF(B46=0,"Depot",INDEX('Delivery Stops'!$B$2:$B$29,B46))</f>
        <v>Pet Hospital</v>
      </c>
      <c r="E46" t="str" cm="1">
        <f t="array" ref="E46">IF(C46=0,"Depot",INDEX('Delivery Stops'!$B$2:$B$29,C46))</f>
        <v>Veterinary Clinic</v>
      </c>
      <c r="F46">
        <v>0</v>
      </c>
      <c r="G46" cm="1">
        <f t="array" ref="G46">INDEX('Distance Matrix (miles)'!$B$2:$AD$30,B46+1,C46+1)</f>
        <v>49.91</v>
      </c>
      <c r="H46" cm="1">
        <f t="array" ref="H46">INDEX('Travel Time Matrix (min)'!$B$2:$AD$30,B46+1,C46+1)</f>
        <v>74.900000000000006</v>
      </c>
      <c r="I46" cm="1">
        <f t="array" ref="I46">G46*(INDEX('Vehicle Fleet'!$D$2:$D$6,A46)+'Cost Parameters'!$B$2*'Cost Parameters'!$B$3)</f>
        <v>42.742924000000002</v>
      </c>
      <c r="J46" cm="1">
        <f t="array" ref="J46">IF(C46=0,0,INDEX('Delivery Stops'!$D$2:$D$29,C46))</f>
        <v>102</v>
      </c>
      <c r="K46">
        <f t="shared" si="0"/>
        <v>0</v>
      </c>
      <c r="L46">
        <f t="shared" si="1"/>
        <v>0</v>
      </c>
      <c r="M46">
        <f t="shared" si="2"/>
        <v>0</v>
      </c>
      <c r="N46">
        <f t="shared" si="3"/>
        <v>0</v>
      </c>
      <c r="O46" cm="1">
        <f t="array" ref="O46">((IF(C46=0,INDEX('Solver Setup'!$M$15:$M$19,A46),INDEX('Solver Setup'!$G$25:$G$52,C46))-IF(B46=0,INDEX('Solver Setup'!$L$15:$L$19,A46),INDEX('Solver Setup'!$G$25:$G$52,B46)))*1440-IF(B46=0,0,INDEX('Solver Setup'!$F$25:$F$52,B46))-H46+'Solver Setup'!$B$9*(1-F46))</f>
        <v>1306.099999999999</v>
      </c>
    </row>
    <row r="47" spans="1:15" x14ac:dyDescent="0.2">
      <c r="A47">
        <v>1</v>
      </c>
      <c r="B47">
        <v>1</v>
      </c>
      <c r="C47">
        <v>18</v>
      </c>
      <c r="D47" t="str" cm="1">
        <f t="array" ref="D47">IF(B47=0,"Depot",INDEX('Delivery Stops'!$B$2:$B$29,B47))</f>
        <v>Pet Hospital</v>
      </c>
      <c r="E47" t="str" cm="1">
        <f t="array" ref="E47">IF(C47=0,"Depot",INDEX('Delivery Stops'!$B$2:$B$29,C47))</f>
        <v>Furniture Warehouse</v>
      </c>
      <c r="F47">
        <v>0</v>
      </c>
      <c r="G47" cm="1">
        <f t="array" ref="G47">INDEX('Distance Matrix (miles)'!$B$2:$AD$30,B47+1,C47+1)</f>
        <v>26.23</v>
      </c>
      <c r="H47" cm="1">
        <f t="array" ref="H47">INDEX('Travel Time Matrix (min)'!$B$2:$AD$30,B47+1,C47+1)</f>
        <v>39.299999999999997</v>
      </c>
      <c r="I47" cm="1">
        <f t="array" ref="I47">G47*(INDEX('Vehicle Fleet'!$D$2:$D$6,A47)+'Cost Parameters'!$B$2*'Cost Parameters'!$B$3)</f>
        <v>22.463372000000003</v>
      </c>
      <c r="J47" cm="1">
        <f t="array" ref="J47">IF(C47=0,0,INDEX('Delivery Stops'!$D$2:$D$29,C47))</f>
        <v>148</v>
      </c>
      <c r="K47">
        <f t="shared" si="0"/>
        <v>0</v>
      </c>
      <c r="L47">
        <f t="shared" si="1"/>
        <v>0</v>
      </c>
      <c r="M47">
        <f t="shared" si="2"/>
        <v>0</v>
      </c>
      <c r="N47">
        <f t="shared" si="3"/>
        <v>0</v>
      </c>
      <c r="O47" cm="1">
        <f t="array" ref="O47">((IF(C47=0,INDEX('Solver Setup'!$M$15:$M$19,A47),INDEX('Solver Setup'!$G$25:$G$52,C47))-IF(B47=0,INDEX('Solver Setup'!$L$15:$L$19,A47),INDEX('Solver Setup'!$G$25:$G$52,B47)))*1440-IF(B47=0,0,INDEX('Solver Setup'!$F$25:$F$52,B47))-H47+'Solver Setup'!$B$9*(1-F47))</f>
        <v>1296.6999999999989</v>
      </c>
    </row>
    <row r="48" spans="1:15" x14ac:dyDescent="0.2">
      <c r="A48">
        <v>1</v>
      </c>
      <c r="B48">
        <v>1</v>
      </c>
      <c r="C48">
        <v>19</v>
      </c>
      <c r="D48" t="str" cm="1">
        <f t="array" ref="D48">IF(B48=0,"Depot",INDEX('Delivery Stops'!$B$2:$B$29,B48))</f>
        <v>Pet Hospital</v>
      </c>
      <c r="E48" t="str" cm="1">
        <f t="array" ref="E48">IF(C48=0,"Depot",INDEX('Delivery Stops'!$B$2:$B$29,C48))</f>
        <v>Music School</v>
      </c>
      <c r="F48">
        <v>0</v>
      </c>
      <c r="G48" cm="1">
        <f t="array" ref="G48">INDEX('Distance Matrix (miles)'!$B$2:$AD$30,B48+1,C48+1)</f>
        <v>9.6300000000000008</v>
      </c>
      <c r="H48" cm="1">
        <f t="array" ref="H48">INDEX('Travel Time Matrix (min)'!$B$2:$AD$30,B48+1,C48+1)</f>
        <v>14.4</v>
      </c>
      <c r="I48" cm="1">
        <f t="array" ref="I48">G48*(INDEX('Vehicle Fleet'!$D$2:$D$6,A48)+'Cost Parameters'!$B$2*'Cost Parameters'!$B$3)</f>
        <v>8.2471320000000006</v>
      </c>
      <c r="J48" cm="1">
        <f t="array" ref="J48">IF(C48=0,0,INDEX('Delivery Stops'!$D$2:$D$29,C48))</f>
        <v>97</v>
      </c>
      <c r="K48">
        <f t="shared" si="0"/>
        <v>0</v>
      </c>
      <c r="L48">
        <f t="shared" si="1"/>
        <v>0</v>
      </c>
      <c r="M48">
        <f t="shared" si="2"/>
        <v>0</v>
      </c>
      <c r="N48">
        <f t="shared" si="3"/>
        <v>0</v>
      </c>
      <c r="O48" cm="1">
        <f t="array" ref="O48">((IF(C48=0,INDEX('Solver Setup'!$M$15:$M$19,A48),INDEX('Solver Setup'!$G$25:$G$52,C48))-IF(B48=0,INDEX('Solver Setup'!$L$15:$L$19,A48),INDEX('Solver Setup'!$G$25:$G$52,B48)))*1440-IF(B48=0,0,INDEX('Solver Setup'!$F$25:$F$52,B48))-H48+'Solver Setup'!$B$9*(1-F48))</f>
        <v>1291.5999999999995</v>
      </c>
    </row>
    <row r="49" spans="1:15" x14ac:dyDescent="0.2">
      <c r="A49">
        <v>1</v>
      </c>
      <c r="B49">
        <v>1</v>
      </c>
      <c r="C49">
        <v>20</v>
      </c>
      <c r="D49" t="str" cm="1">
        <f t="array" ref="D49">IF(B49=0,"Depot",INDEX('Delivery Stops'!$B$2:$B$29,B49))</f>
        <v>Pet Hospital</v>
      </c>
      <c r="E49" t="str" cm="1">
        <f t="array" ref="E49">IF(C49=0,"Depot",INDEX('Delivery Stops'!$B$2:$B$29,C49))</f>
        <v>Elementary School</v>
      </c>
      <c r="F49">
        <v>0</v>
      </c>
      <c r="G49" cm="1">
        <f t="array" ref="G49">INDEX('Distance Matrix (miles)'!$B$2:$AD$30,B49+1,C49+1)</f>
        <v>30.99</v>
      </c>
      <c r="H49" cm="1">
        <f t="array" ref="H49">INDEX('Travel Time Matrix (min)'!$B$2:$AD$30,B49+1,C49+1)</f>
        <v>46.5</v>
      </c>
      <c r="I49" cm="1">
        <f t="array" ref="I49">G49*(INDEX('Vehicle Fleet'!$D$2:$D$6,A49)+'Cost Parameters'!$B$2*'Cost Parameters'!$B$3)</f>
        <v>26.539836000000001</v>
      </c>
      <c r="J49" cm="1">
        <f t="array" ref="J49">IF(C49=0,0,INDEX('Delivery Stops'!$D$2:$D$29,C49))</f>
        <v>71</v>
      </c>
      <c r="K49">
        <f t="shared" si="0"/>
        <v>0</v>
      </c>
      <c r="L49">
        <f t="shared" si="1"/>
        <v>0</v>
      </c>
      <c r="M49">
        <f t="shared" si="2"/>
        <v>0</v>
      </c>
      <c r="N49">
        <f t="shared" si="3"/>
        <v>0</v>
      </c>
      <c r="O49" cm="1">
        <f t="array" ref="O49">((IF(C49=0,INDEX('Solver Setup'!$M$15:$M$19,A49),INDEX('Solver Setup'!$G$25:$G$52,C49))-IF(B49=0,INDEX('Solver Setup'!$L$15:$L$19,A49),INDEX('Solver Setup'!$G$25:$G$52,B49)))*1440-IF(B49=0,0,INDEX('Solver Setup'!$F$25:$F$52,B49))-H49+'Solver Setup'!$B$9*(1-F49))</f>
        <v>1229.5</v>
      </c>
    </row>
    <row r="50" spans="1:15" x14ac:dyDescent="0.2">
      <c r="A50">
        <v>1</v>
      </c>
      <c r="B50">
        <v>1</v>
      </c>
      <c r="C50">
        <v>21</v>
      </c>
      <c r="D50" t="str" cm="1">
        <f t="array" ref="D50">IF(B50=0,"Depot",INDEX('Delivery Stops'!$B$2:$B$29,B50))</f>
        <v>Pet Hospital</v>
      </c>
      <c r="E50" t="str" cm="1">
        <f t="array" ref="E50">IF(C50=0,"Depot",INDEX('Delivery Stops'!$B$2:$B$29,C50))</f>
        <v>Distillery</v>
      </c>
      <c r="F50">
        <v>0</v>
      </c>
      <c r="G50" cm="1">
        <f t="array" ref="G50">INDEX('Distance Matrix (miles)'!$B$2:$AD$30,B50+1,C50+1)</f>
        <v>26.06</v>
      </c>
      <c r="H50" cm="1">
        <f t="array" ref="H50">INDEX('Travel Time Matrix (min)'!$B$2:$AD$30,B50+1,C50+1)</f>
        <v>39.1</v>
      </c>
      <c r="I50" cm="1">
        <f t="array" ref="I50">G50*(INDEX('Vehicle Fleet'!$D$2:$D$6,A50)+'Cost Parameters'!$B$2*'Cost Parameters'!$B$3)</f>
        <v>22.317784</v>
      </c>
      <c r="J50" cm="1">
        <f t="array" ref="J50">IF(C50=0,0,INDEX('Delivery Stops'!$D$2:$D$29,C50))</f>
        <v>178</v>
      </c>
      <c r="K50">
        <f t="shared" si="0"/>
        <v>0</v>
      </c>
      <c r="L50">
        <f t="shared" si="1"/>
        <v>0</v>
      </c>
      <c r="M50">
        <f t="shared" si="2"/>
        <v>0</v>
      </c>
      <c r="N50">
        <f t="shared" si="3"/>
        <v>0</v>
      </c>
      <c r="O50" cm="1">
        <f t="array" ref="O50">((IF(C50=0,INDEX('Solver Setup'!$M$15:$M$19,A50),INDEX('Solver Setup'!$G$25:$G$52,C50))-IF(B50=0,INDEX('Solver Setup'!$L$15:$L$19,A50),INDEX('Solver Setup'!$G$25:$G$52,B50)))*1440-IF(B50=0,0,INDEX('Solver Setup'!$F$25:$F$52,B50))-H50+'Solver Setup'!$B$9*(1-F50))</f>
        <v>1746.8999999999992</v>
      </c>
    </row>
    <row r="51" spans="1:15" x14ac:dyDescent="0.2">
      <c r="A51">
        <v>1</v>
      </c>
      <c r="B51">
        <v>1</v>
      </c>
      <c r="C51">
        <v>22</v>
      </c>
      <c r="D51" t="str" cm="1">
        <f t="array" ref="D51">IF(B51=0,"Depot",INDEX('Delivery Stops'!$B$2:$B$29,B51))</f>
        <v>Pet Hospital</v>
      </c>
      <c r="E51" t="str" cm="1">
        <f t="array" ref="E51">IF(C51=0,"Depot",INDEX('Delivery Stops'!$B$2:$B$29,C51))</f>
        <v>Brewery</v>
      </c>
      <c r="F51">
        <v>0</v>
      </c>
      <c r="G51" cm="1">
        <f t="array" ref="G51">INDEX('Distance Matrix (miles)'!$B$2:$AD$30,B51+1,C51+1)</f>
        <v>47.62</v>
      </c>
      <c r="H51" cm="1">
        <f t="array" ref="H51">INDEX('Travel Time Matrix (min)'!$B$2:$AD$30,B51+1,C51+1)</f>
        <v>71.400000000000006</v>
      </c>
      <c r="I51" cm="1">
        <f t="array" ref="I51">G51*(INDEX('Vehicle Fleet'!$D$2:$D$6,A51)+'Cost Parameters'!$B$2*'Cost Parameters'!$B$3)</f>
        <v>40.781768</v>
      </c>
      <c r="J51" cm="1">
        <f t="array" ref="J51">IF(C51=0,0,INDEX('Delivery Stops'!$D$2:$D$29,C51))</f>
        <v>46</v>
      </c>
      <c r="K51">
        <f t="shared" si="0"/>
        <v>0</v>
      </c>
      <c r="L51">
        <f t="shared" si="1"/>
        <v>0</v>
      </c>
      <c r="M51">
        <f t="shared" si="2"/>
        <v>0</v>
      </c>
      <c r="N51">
        <f t="shared" si="3"/>
        <v>0</v>
      </c>
      <c r="O51" cm="1">
        <f t="array" ref="O51">((IF(C51=0,INDEX('Solver Setup'!$M$15:$M$19,A51),INDEX('Solver Setup'!$G$25:$G$52,C51))-IF(B51=0,INDEX('Solver Setup'!$L$15:$L$19,A51),INDEX('Solver Setup'!$G$25:$G$52,B51)))*1440-IF(B51=0,0,INDEX('Solver Setup'!$F$25:$F$52,B51))-H51+'Solver Setup'!$B$9*(1-F51))</f>
        <v>1564.6</v>
      </c>
    </row>
    <row r="52" spans="1:15" x14ac:dyDescent="0.2">
      <c r="A52">
        <v>1</v>
      </c>
      <c r="B52">
        <v>1</v>
      </c>
      <c r="C52">
        <v>23</v>
      </c>
      <c r="D52" t="str" cm="1">
        <f t="array" ref="D52">IF(B52=0,"Depot",INDEX('Delivery Stops'!$B$2:$B$29,B52))</f>
        <v>Pet Hospital</v>
      </c>
      <c r="E52" t="str" cm="1">
        <f t="array" ref="E52">IF(C52=0,"Depot",INDEX('Delivery Stops'!$B$2:$B$29,C52))</f>
        <v>Distillery</v>
      </c>
      <c r="F52">
        <v>0</v>
      </c>
      <c r="G52" cm="1">
        <f t="array" ref="G52">INDEX('Distance Matrix (miles)'!$B$2:$AD$30,B52+1,C52+1)</f>
        <v>19.940000000000001</v>
      </c>
      <c r="H52" cm="1">
        <f t="array" ref="H52">INDEX('Travel Time Matrix (min)'!$B$2:$AD$30,B52+1,C52+1)</f>
        <v>29.9</v>
      </c>
      <c r="I52" cm="1">
        <f t="array" ref="I52">G52*(INDEX('Vehicle Fleet'!$D$2:$D$6,A52)+'Cost Parameters'!$B$2*'Cost Parameters'!$B$3)</f>
        <v>17.076616000000001</v>
      </c>
      <c r="J52" cm="1">
        <f t="array" ref="J52">IF(C52=0,0,INDEX('Delivery Stops'!$D$2:$D$29,C52))</f>
        <v>207</v>
      </c>
      <c r="K52">
        <f t="shared" si="0"/>
        <v>0</v>
      </c>
      <c r="L52">
        <f t="shared" si="1"/>
        <v>0</v>
      </c>
      <c r="M52">
        <f t="shared" si="2"/>
        <v>0</v>
      </c>
      <c r="N52">
        <f t="shared" si="3"/>
        <v>0</v>
      </c>
      <c r="O52" cm="1">
        <f t="array" ref="O52">((IF(C52=0,INDEX('Solver Setup'!$M$15:$M$19,A52),INDEX('Solver Setup'!$G$25:$G$52,C52))-IF(B52=0,INDEX('Solver Setup'!$L$15:$L$19,A52),INDEX('Solver Setup'!$G$25:$G$52,B52)))*1440-IF(B52=0,0,INDEX('Solver Setup'!$F$25:$F$52,B52))-H52+'Solver Setup'!$B$9*(1-F52))</f>
        <v>1501.0999999999995</v>
      </c>
    </row>
    <row r="53" spans="1:15" x14ac:dyDescent="0.2">
      <c r="A53">
        <v>1</v>
      </c>
      <c r="B53">
        <v>1</v>
      </c>
      <c r="C53">
        <v>24</v>
      </c>
      <c r="D53" t="str" cm="1">
        <f t="array" ref="D53">IF(B53=0,"Depot",INDEX('Delivery Stops'!$B$2:$B$29,B53))</f>
        <v>Pet Hospital</v>
      </c>
      <c r="E53" t="str" cm="1">
        <f t="array" ref="E53">IF(C53=0,"Depot",INDEX('Delivery Stops'!$B$2:$B$29,C53))</f>
        <v>Children's Academy</v>
      </c>
      <c r="F53">
        <v>0</v>
      </c>
      <c r="G53" cm="1">
        <f t="array" ref="G53">INDEX('Distance Matrix (miles)'!$B$2:$AD$30,B53+1,C53+1)</f>
        <v>26.2</v>
      </c>
      <c r="H53" cm="1">
        <f t="array" ref="H53">INDEX('Travel Time Matrix (min)'!$B$2:$AD$30,B53+1,C53+1)</f>
        <v>39.299999999999997</v>
      </c>
      <c r="I53" cm="1">
        <f t="array" ref="I53">G53*(INDEX('Vehicle Fleet'!$D$2:$D$6,A53)+'Cost Parameters'!$B$2*'Cost Parameters'!$B$3)</f>
        <v>22.43768</v>
      </c>
      <c r="J53" cm="1">
        <f t="array" ref="J53">IF(C53=0,0,INDEX('Delivery Stops'!$D$2:$D$29,C53))</f>
        <v>28</v>
      </c>
      <c r="K53">
        <f t="shared" si="0"/>
        <v>0</v>
      </c>
      <c r="L53">
        <f t="shared" si="1"/>
        <v>0</v>
      </c>
      <c r="M53">
        <f t="shared" si="2"/>
        <v>0</v>
      </c>
      <c r="N53">
        <f t="shared" si="3"/>
        <v>0</v>
      </c>
      <c r="O53" cm="1">
        <f t="array" ref="O53">((IF(C53=0,INDEX('Solver Setup'!$M$15:$M$19,A53),INDEX('Solver Setup'!$G$25:$G$52,C53))-IF(B53=0,INDEX('Solver Setup'!$L$15:$L$19,A53),INDEX('Solver Setup'!$G$25:$G$52,B53)))*1440-IF(B53=0,0,INDEX('Solver Setup'!$F$25:$F$52,B53))-H53+'Solver Setup'!$B$9*(1-F53))</f>
        <v>1641.6999999999998</v>
      </c>
    </row>
    <row r="54" spans="1:15" x14ac:dyDescent="0.2">
      <c r="A54">
        <v>1</v>
      </c>
      <c r="B54">
        <v>1</v>
      </c>
      <c r="C54">
        <v>25</v>
      </c>
      <c r="D54" t="str" cm="1">
        <f t="array" ref="D54">IF(B54=0,"Depot",INDEX('Delivery Stops'!$B$2:$B$29,B54))</f>
        <v>Pet Hospital</v>
      </c>
      <c r="E54" t="str" cm="1">
        <f t="array" ref="E54">IF(C54=0,"Depot",INDEX('Delivery Stops'!$B$2:$B$29,C54))</f>
        <v>Public Library</v>
      </c>
      <c r="F54">
        <v>0</v>
      </c>
      <c r="G54" cm="1">
        <f t="array" ref="G54">INDEX('Distance Matrix (miles)'!$B$2:$AD$30,B54+1,C54+1)</f>
        <v>38.770000000000003</v>
      </c>
      <c r="H54" cm="1">
        <f t="array" ref="H54">INDEX('Travel Time Matrix (min)'!$B$2:$AD$30,B54+1,C54+1)</f>
        <v>58.2</v>
      </c>
      <c r="I54" cm="1">
        <f t="array" ref="I54">G54*(INDEX('Vehicle Fleet'!$D$2:$D$6,A54)+'Cost Parameters'!$B$2*'Cost Parameters'!$B$3)</f>
        <v>33.202628000000004</v>
      </c>
      <c r="J54" cm="1">
        <f t="array" ref="J54">IF(C54=0,0,INDEX('Delivery Stops'!$D$2:$D$29,C54))</f>
        <v>32</v>
      </c>
      <c r="K54">
        <f t="shared" si="0"/>
        <v>0</v>
      </c>
      <c r="L54">
        <f t="shared" si="1"/>
        <v>0</v>
      </c>
      <c r="M54">
        <f t="shared" si="2"/>
        <v>0</v>
      </c>
      <c r="N54">
        <f t="shared" si="3"/>
        <v>0</v>
      </c>
      <c r="O54" cm="1">
        <f t="array" ref="O54">((IF(C54=0,INDEX('Solver Setup'!$M$15:$M$19,A54),INDEX('Solver Setup'!$G$25:$G$52,C54))-IF(B54=0,INDEX('Solver Setup'!$L$15:$L$19,A54),INDEX('Solver Setup'!$G$25:$G$52,B54)))*1440-IF(B54=0,0,INDEX('Solver Setup'!$F$25:$F$52,B54))-H54+'Solver Setup'!$B$9*(1-F54))</f>
        <v>1532.8</v>
      </c>
    </row>
    <row r="55" spans="1:15" x14ac:dyDescent="0.2">
      <c r="A55">
        <v>1</v>
      </c>
      <c r="B55">
        <v>1</v>
      </c>
      <c r="C55">
        <v>26</v>
      </c>
      <c r="D55" t="str" cm="1">
        <f t="array" ref="D55">IF(B55=0,"Depot",INDEX('Delivery Stops'!$B$2:$B$29,B55))</f>
        <v>Pet Hospital</v>
      </c>
      <c r="E55" t="str" cm="1">
        <f t="array" ref="E55">IF(C55=0,"Depot",INDEX('Delivery Stops'!$B$2:$B$29,C55))</f>
        <v>Bakery &amp; Cafe</v>
      </c>
      <c r="F55">
        <v>0</v>
      </c>
      <c r="G55" cm="1">
        <f t="array" ref="G55">INDEX('Distance Matrix (miles)'!$B$2:$AD$30,B55+1,C55+1)</f>
        <v>48.49</v>
      </c>
      <c r="H55" cm="1">
        <f t="array" ref="H55">INDEX('Travel Time Matrix (min)'!$B$2:$AD$30,B55+1,C55+1)</f>
        <v>72.7</v>
      </c>
      <c r="I55" cm="1">
        <f t="array" ref="I55">G55*(INDEX('Vehicle Fleet'!$D$2:$D$6,A55)+'Cost Parameters'!$B$2*'Cost Parameters'!$B$3)</f>
        <v>41.526836000000003</v>
      </c>
      <c r="J55" cm="1">
        <f t="array" ref="J55">IF(C55=0,0,INDEX('Delivery Stops'!$D$2:$D$29,C55))</f>
        <v>211</v>
      </c>
      <c r="K55">
        <f t="shared" si="0"/>
        <v>0</v>
      </c>
      <c r="L55">
        <f t="shared" si="1"/>
        <v>0</v>
      </c>
      <c r="M55">
        <f t="shared" si="2"/>
        <v>0</v>
      </c>
      <c r="N55">
        <f t="shared" si="3"/>
        <v>0</v>
      </c>
      <c r="O55" cm="1">
        <f t="array" ref="O55">((IF(C55=0,INDEX('Solver Setup'!$M$15:$M$19,A55),INDEX('Solver Setup'!$G$25:$G$52,C55))-IF(B55=0,INDEX('Solver Setup'!$L$15:$L$19,A55),INDEX('Solver Setup'!$G$25:$G$52,B55)))*1440-IF(B55=0,0,INDEX('Solver Setup'!$F$25:$F$52,B55))-H55+'Solver Setup'!$B$9*(1-F55))</f>
        <v>1593.2999999999995</v>
      </c>
    </row>
    <row r="56" spans="1:15" x14ac:dyDescent="0.2">
      <c r="A56">
        <v>1</v>
      </c>
      <c r="B56">
        <v>1</v>
      </c>
      <c r="C56">
        <v>27</v>
      </c>
      <c r="D56" t="str" cm="1">
        <f t="array" ref="D56">IF(B56=0,"Depot",INDEX('Delivery Stops'!$B$2:$B$29,B56))</f>
        <v>Pet Hospital</v>
      </c>
      <c r="E56" t="str" cm="1">
        <f t="array" ref="E56">IF(C56=0,"Depot",INDEX('Delivery Stops'!$B$2:$B$29,C56))</f>
        <v>Redstone Elementary School</v>
      </c>
      <c r="F56">
        <v>0</v>
      </c>
      <c r="G56" cm="1">
        <f t="array" ref="G56">INDEX('Distance Matrix (miles)'!$B$2:$AD$30,B56+1,C56+1)</f>
        <v>45.95</v>
      </c>
      <c r="H56" cm="1">
        <f t="array" ref="H56">INDEX('Travel Time Matrix (min)'!$B$2:$AD$30,B56+1,C56+1)</f>
        <v>68.900000000000006</v>
      </c>
      <c r="I56" cm="1">
        <f t="array" ref="I56">G56*(INDEX('Vehicle Fleet'!$D$2:$D$6,A56)+'Cost Parameters'!$B$2*'Cost Parameters'!$B$3)</f>
        <v>39.351580000000006</v>
      </c>
      <c r="J56" cm="1">
        <f t="array" ref="J56">IF(C56=0,0,INDEX('Delivery Stops'!$D$2:$D$29,C56))</f>
        <v>61</v>
      </c>
      <c r="K56">
        <f t="shared" si="0"/>
        <v>0</v>
      </c>
      <c r="L56">
        <f t="shared" si="1"/>
        <v>0</v>
      </c>
      <c r="M56">
        <f t="shared" si="2"/>
        <v>0</v>
      </c>
      <c r="N56">
        <f t="shared" si="3"/>
        <v>0</v>
      </c>
      <c r="O56" cm="1">
        <f t="array" ref="O56">((IF(C56=0,INDEX('Solver Setup'!$M$15:$M$19,A56),INDEX('Solver Setup'!$G$25:$G$52,C56))-IF(B56=0,INDEX('Solver Setup'!$L$15:$L$19,A56),INDEX('Solver Setup'!$G$25:$G$52,B56)))*1440-IF(B56=0,0,INDEX('Solver Setup'!$F$25:$F$52,B56))-H56+'Solver Setup'!$B$9*(1-F56))</f>
        <v>1537.099999999999</v>
      </c>
    </row>
    <row r="57" spans="1:15" x14ac:dyDescent="0.2">
      <c r="A57">
        <v>1</v>
      </c>
      <c r="B57">
        <v>1</v>
      </c>
      <c r="C57">
        <v>28</v>
      </c>
      <c r="D57" t="str" cm="1">
        <f t="array" ref="D57">IF(B57=0,"Depot",INDEX('Delivery Stops'!$B$2:$B$29,B57))</f>
        <v>Pet Hospital</v>
      </c>
      <c r="E57" t="str" cm="1">
        <f t="array" ref="E57">IF(C57=0,"Depot",INDEX('Delivery Stops'!$B$2:$B$29,C57))</f>
        <v>Food Bank</v>
      </c>
      <c r="F57">
        <v>0</v>
      </c>
      <c r="G57" cm="1">
        <f t="array" ref="G57">INDEX('Distance Matrix (miles)'!$B$2:$AD$30,B57+1,C57+1)</f>
        <v>45.27</v>
      </c>
      <c r="H57" cm="1">
        <f t="array" ref="H57">INDEX('Travel Time Matrix (min)'!$B$2:$AD$30,B57+1,C57+1)</f>
        <v>67.900000000000006</v>
      </c>
      <c r="I57" cm="1">
        <f t="array" ref="I57">G57*(INDEX('Vehicle Fleet'!$D$2:$D$6,A57)+'Cost Parameters'!$B$2*'Cost Parameters'!$B$3)</f>
        <v>38.769228000000005</v>
      </c>
      <c r="J57" cm="1">
        <f t="array" ref="J57">IF(C57=0,0,INDEX('Delivery Stops'!$D$2:$D$29,C57))</f>
        <v>168</v>
      </c>
      <c r="K57">
        <f t="shared" si="0"/>
        <v>0</v>
      </c>
      <c r="L57">
        <f t="shared" si="1"/>
        <v>0</v>
      </c>
      <c r="M57">
        <f t="shared" si="2"/>
        <v>0</v>
      </c>
      <c r="N57">
        <f t="shared" si="3"/>
        <v>0</v>
      </c>
      <c r="O57" cm="1">
        <f t="array" ref="O57">((IF(C57=0,INDEX('Solver Setup'!$M$15:$M$19,A57),INDEX('Solver Setup'!$G$25:$G$52,C57))-IF(B57=0,INDEX('Solver Setup'!$L$15:$L$19,A57),INDEX('Solver Setup'!$G$25:$G$52,B57)))*1440-IF(B57=0,0,INDEX('Solver Setup'!$F$25:$F$52,B57))-H57+'Solver Setup'!$B$9*(1-F57))</f>
        <v>1538.099999999999</v>
      </c>
    </row>
    <row r="58" spans="1:15" x14ac:dyDescent="0.2">
      <c r="A58">
        <v>1</v>
      </c>
      <c r="B58">
        <v>2</v>
      </c>
      <c r="C58">
        <v>0</v>
      </c>
      <c r="D58" t="str" cm="1">
        <f t="array" ref="D58">IF(B58=0,"Depot",INDEX('Delivery Stops'!$B$2:$B$29,B58))</f>
        <v>Community Pharmacy</v>
      </c>
      <c r="E58" t="str" cm="1">
        <f t="array" ref="E58">IF(C58=0,"Depot",INDEX('Delivery Stops'!$B$2:$B$29,C58))</f>
        <v>Depot</v>
      </c>
      <c r="F58">
        <v>0</v>
      </c>
      <c r="G58" cm="1">
        <f t="array" ref="G58">INDEX('Distance Matrix (miles)'!$B$2:$AD$30,B58+1,C58+1)</f>
        <v>2.8</v>
      </c>
      <c r="H58" cm="1">
        <f t="array" ref="H58">INDEX('Travel Time Matrix (min)'!$B$2:$AD$30,B58+1,C58+1)</f>
        <v>4.2</v>
      </c>
      <c r="I58" cm="1">
        <f t="array" ref="I58">G58*(INDEX('Vehicle Fleet'!$D$2:$D$6,A58)+'Cost Parameters'!$B$2*'Cost Parameters'!$B$3)</f>
        <v>2.3979200000000001</v>
      </c>
      <c r="J58" cm="1">
        <f t="array" ref="J58">IF(C58=0,0,INDEX('Delivery Stops'!$D$2:$D$29,C58))</f>
        <v>0</v>
      </c>
      <c r="K58">
        <f t="shared" si="0"/>
        <v>0</v>
      </c>
      <c r="L58">
        <f t="shared" si="1"/>
        <v>0</v>
      </c>
      <c r="M58">
        <f t="shared" si="2"/>
        <v>0</v>
      </c>
      <c r="N58">
        <f t="shared" si="3"/>
        <v>0</v>
      </c>
      <c r="O58" cm="1">
        <f t="array" ref="O58">((IF(C58=0,INDEX('Solver Setup'!$M$15:$M$19,A58),INDEX('Solver Setup'!$G$25:$G$52,C58))-IF(B58=0,INDEX('Solver Setup'!$L$15:$L$19,A58),INDEX('Solver Setup'!$G$25:$G$52,B58)))*1440-IF(B58=0,0,INDEX('Solver Setup'!$F$25:$F$52,B58))-H58+'Solver Setup'!$B$9*(1-F58))</f>
        <v>674.80000000000041</v>
      </c>
    </row>
    <row r="59" spans="1:15" x14ac:dyDescent="0.2">
      <c r="A59">
        <v>1</v>
      </c>
      <c r="B59">
        <v>2</v>
      </c>
      <c r="C59">
        <v>1</v>
      </c>
      <c r="D59" t="str" cm="1">
        <f t="array" ref="D59">IF(B59=0,"Depot",INDEX('Delivery Stops'!$B$2:$B$29,B59))</f>
        <v>Community Pharmacy</v>
      </c>
      <c r="E59" t="str" cm="1">
        <f t="array" ref="E59">IF(C59=0,"Depot",INDEX('Delivery Stops'!$B$2:$B$29,C59))</f>
        <v>Pet Hospital</v>
      </c>
      <c r="F59">
        <v>0</v>
      </c>
      <c r="G59" cm="1">
        <f t="array" ref="G59">INDEX('Distance Matrix (miles)'!$B$2:$AD$30,B59+1,C59+1)</f>
        <v>22.47</v>
      </c>
      <c r="H59" cm="1">
        <f t="array" ref="H59">INDEX('Travel Time Matrix (min)'!$B$2:$AD$30,B59+1,C59+1)</f>
        <v>33.700000000000003</v>
      </c>
      <c r="I59" cm="1">
        <f t="array" ref="I59">G59*(INDEX('Vehicle Fleet'!$D$2:$D$6,A59)+'Cost Parameters'!$B$2*'Cost Parameters'!$B$3)</f>
        <v>19.243307999999999</v>
      </c>
      <c r="J59" cm="1">
        <f t="array" ref="J59">IF(C59=0,0,INDEX('Delivery Stops'!$D$2:$D$29,C59))</f>
        <v>204</v>
      </c>
      <c r="K59">
        <f t="shared" si="0"/>
        <v>0</v>
      </c>
      <c r="L59">
        <f t="shared" si="1"/>
        <v>0</v>
      </c>
      <c r="M59">
        <f t="shared" si="2"/>
        <v>0</v>
      </c>
      <c r="N59">
        <f t="shared" si="3"/>
        <v>0</v>
      </c>
      <c r="O59" cm="1">
        <f t="array" ref="O59">((IF(C59=0,INDEX('Solver Setup'!$M$15:$M$19,A59),INDEX('Solver Setup'!$G$25:$G$52,C59))-IF(B59=0,INDEX('Solver Setup'!$L$15:$L$19,A59),INDEX('Solver Setup'!$G$25:$G$52,B59)))*1440-IF(B59=0,0,INDEX('Solver Setup'!$F$25:$F$52,B59))-H59+'Solver Setup'!$B$9*(1-F59))</f>
        <v>1155.3000000000009</v>
      </c>
    </row>
    <row r="60" spans="1:15" x14ac:dyDescent="0.2">
      <c r="A60">
        <v>1</v>
      </c>
      <c r="B60">
        <v>2</v>
      </c>
      <c r="C60">
        <v>3</v>
      </c>
      <c r="D60" t="str" cm="1">
        <f t="array" ref="D60">IF(B60=0,"Depot",INDEX('Delivery Stops'!$B$2:$B$29,B60))</f>
        <v>Community Pharmacy</v>
      </c>
      <c r="E60" t="str" cm="1">
        <f t="array" ref="E60">IF(C60=0,"Depot",INDEX('Delivery Stops'!$B$2:$B$29,C60))</f>
        <v>Redstone Medical Center</v>
      </c>
      <c r="F60">
        <v>0</v>
      </c>
      <c r="G60" cm="1">
        <f t="array" ref="G60">INDEX('Distance Matrix (miles)'!$B$2:$AD$30,B60+1,C60+1)</f>
        <v>18.989999999999998</v>
      </c>
      <c r="H60" cm="1">
        <f t="array" ref="H60">INDEX('Travel Time Matrix (min)'!$B$2:$AD$30,B60+1,C60+1)</f>
        <v>28.5</v>
      </c>
      <c r="I60" cm="1">
        <f t="array" ref="I60">G60*(INDEX('Vehicle Fleet'!$D$2:$D$6,A60)+'Cost Parameters'!$B$2*'Cost Parameters'!$B$3)</f>
        <v>16.263036</v>
      </c>
      <c r="J60" cm="1">
        <f t="array" ref="J60">IF(C60=0,0,INDEX('Delivery Stops'!$D$2:$D$29,C60))</f>
        <v>183</v>
      </c>
      <c r="K60">
        <f t="shared" si="0"/>
        <v>0</v>
      </c>
      <c r="L60">
        <f t="shared" si="1"/>
        <v>0</v>
      </c>
      <c r="M60">
        <f t="shared" si="2"/>
        <v>0</v>
      </c>
      <c r="N60">
        <f t="shared" si="3"/>
        <v>0</v>
      </c>
      <c r="O60" cm="1">
        <f t="array" ref="O60">((IF(C60=0,INDEX('Solver Setup'!$M$15:$M$19,A60),INDEX('Solver Setup'!$G$25:$G$52,C60))-IF(B60=0,INDEX('Solver Setup'!$L$15:$L$19,A60),INDEX('Solver Setup'!$G$25:$G$52,B60)))*1440-IF(B60=0,0,INDEX('Solver Setup'!$F$25:$F$52,B60))-H60+'Solver Setup'!$B$9*(1-F60))</f>
        <v>1415.5000000000005</v>
      </c>
    </row>
    <row r="61" spans="1:15" x14ac:dyDescent="0.2">
      <c r="A61">
        <v>1</v>
      </c>
      <c r="B61">
        <v>2</v>
      </c>
      <c r="C61">
        <v>4</v>
      </c>
      <c r="D61" t="str" cm="1">
        <f t="array" ref="D61">IF(B61=0,"Depot",INDEX('Delivery Stops'!$B$2:$B$29,B61))</f>
        <v>Community Pharmacy</v>
      </c>
      <c r="E61" t="str" cm="1">
        <f t="array" ref="E61">IF(C61=0,"Depot",INDEX('Delivery Stops'!$B$2:$B$29,C61))</f>
        <v>Furniture Warehouse</v>
      </c>
      <c r="F61">
        <v>0</v>
      </c>
      <c r="G61" cm="1">
        <f t="array" ref="G61">INDEX('Distance Matrix (miles)'!$B$2:$AD$30,B61+1,C61+1)</f>
        <v>10.74</v>
      </c>
      <c r="H61" cm="1">
        <f t="array" ref="H61">INDEX('Travel Time Matrix (min)'!$B$2:$AD$30,B61+1,C61+1)</f>
        <v>16.100000000000001</v>
      </c>
      <c r="I61" cm="1">
        <f t="array" ref="I61">G61*(INDEX('Vehicle Fleet'!$D$2:$D$6,A61)+'Cost Parameters'!$B$2*'Cost Parameters'!$B$3)</f>
        <v>9.1977360000000008</v>
      </c>
      <c r="J61" cm="1">
        <f t="array" ref="J61">IF(C61=0,0,INDEX('Delivery Stops'!$D$2:$D$29,C61))</f>
        <v>186</v>
      </c>
      <c r="K61">
        <f t="shared" si="0"/>
        <v>0</v>
      </c>
      <c r="L61">
        <f t="shared" si="1"/>
        <v>0</v>
      </c>
      <c r="M61">
        <f t="shared" si="2"/>
        <v>0</v>
      </c>
      <c r="N61">
        <f t="shared" si="3"/>
        <v>0</v>
      </c>
      <c r="O61" cm="1">
        <f t="array" ref="O61">((IF(C61=0,INDEX('Solver Setup'!$M$15:$M$19,A61),INDEX('Solver Setup'!$G$25:$G$52,C61))-IF(B61=0,INDEX('Solver Setup'!$L$15:$L$19,A61),INDEX('Solver Setup'!$G$25:$G$52,B61)))*1440-IF(B61=0,0,INDEX('Solver Setup'!$F$25:$F$52,B61))-H61+'Solver Setup'!$B$9*(1-F61))</f>
        <v>1157.9000000000005</v>
      </c>
    </row>
    <row r="62" spans="1:15" x14ac:dyDescent="0.2">
      <c r="A62">
        <v>1</v>
      </c>
      <c r="B62">
        <v>2</v>
      </c>
      <c r="C62">
        <v>5</v>
      </c>
      <c r="D62" t="str" cm="1">
        <f t="array" ref="D62">IF(B62=0,"Depot",INDEX('Delivery Stops'!$B$2:$B$29,B62))</f>
        <v>Community Pharmacy</v>
      </c>
      <c r="E62" t="str" cm="1">
        <f t="array" ref="E62">IF(C62=0,"Depot",INDEX('Delivery Stops'!$B$2:$B$29,C62))</f>
        <v>Construction Supply</v>
      </c>
      <c r="F62">
        <v>0</v>
      </c>
      <c r="G62" cm="1">
        <f t="array" ref="G62">INDEX('Distance Matrix (miles)'!$B$2:$AD$30,B62+1,C62+1)</f>
        <v>18.72</v>
      </c>
      <c r="H62" cm="1">
        <f t="array" ref="H62">INDEX('Travel Time Matrix (min)'!$B$2:$AD$30,B62+1,C62+1)</f>
        <v>28.1</v>
      </c>
      <c r="I62" cm="1">
        <f t="array" ref="I62">G62*(INDEX('Vehicle Fleet'!$D$2:$D$6,A62)+'Cost Parameters'!$B$2*'Cost Parameters'!$B$3)</f>
        <v>16.031808000000002</v>
      </c>
      <c r="J62" cm="1">
        <f t="array" ref="J62">IF(C62=0,0,INDEX('Delivery Stops'!$D$2:$D$29,C62))</f>
        <v>201</v>
      </c>
      <c r="K62">
        <f t="shared" si="0"/>
        <v>0</v>
      </c>
      <c r="L62">
        <f t="shared" si="1"/>
        <v>0</v>
      </c>
      <c r="M62">
        <f t="shared" si="2"/>
        <v>0</v>
      </c>
      <c r="N62">
        <f t="shared" si="3"/>
        <v>0</v>
      </c>
      <c r="O62" cm="1">
        <f t="array" ref="O62">((IF(C62=0,INDEX('Solver Setup'!$M$15:$M$19,A62),INDEX('Solver Setup'!$G$25:$G$52,C62))-IF(B62=0,INDEX('Solver Setup'!$L$15:$L$19,A62),INDEX('Solver Setup'!$G$25:$G$52,B62)))*1440-IF(B62=0,0,INDEX('Solver Setup'!$F$25:$F$52,B62))-H62+'Solver Setup'!$B$9*(1-F62))</f>
        <v>1355.8999999999999</v>
      </c>
    </row>
    <row r="63" spans="1:15" x14ac:dyDescent="0.2">
      <c r="A63">
        <v>1</v>
      </c>
      <c r="B63">
        <v>2</v>
      </c>
      <c r="C63">
        <v>6</v>
      </c>
      <c r="D63" t="str" cm="1">
        <f t="array" ref="D63">IF(B63=0,"Depot",INDEX('Delivery Stops'!$B$2:$B$29,B63))</f>
        <v>Community Pharmacy</v>
      </c>
      <c r="E63" t="str" cm="1">
        <f t="array" ref="E63">IF(C63=0,"Depot",INDEX('Delivery Stops'!$B$2:$B$29,C63))</f>
        <v>Farm Supply</v>
      </c>
      <c r="F63">
        <v>0</v>
      </c>
      <c r="G63" cm="1">
        <f t="array" ref="G63">INDEX('Distance Matrix (miles)'!$B$2:$AD$30,B63+1,C63+1)</f>
        <v>7.45</v>
      </c>
      <c r="H63" cm="1">
        <f t="array" ref="H63">INDEX('Travel Time Matrix (min)'!$B$2:$AD$30,B63+1,C63+1)</f>
        <v>11.2</v>
      </c>
      <c r="I63" cm="1">
        <f t="array" ref="I63">G63*(INDEX('Vehicle Fleet'!$D$2:$D$6,A63)+'Cost Parameters'!$B$2*'Cost Parameters'!$B$3)</f>
        <v>6.3801800000000002</v>
      </c>
      <c r="J63" cm="1">
        <f t="array" ref="J63">IF(C63=0,0,INDEX('Delivery Stops'!$D$2:$D$29,C63))</f>
        <v>162</v>
      </c>
      <c r="K63">
        <f t="shared" si="0"/>
        <v>0</v>
      </c>
      <c r="L63">
        <f t="shared" si="1"/>
        <v>0</v>
      </c>
      <c r="M63">
        <f t="shared" si="2"/>
        <v>0</v>
      </c>
      <c r="N63">
        <f t="shared" si="3"/>
        <v>0</v>
      </c>
      <c r="O63" cm="1">
        <f t="array" ref="O63">((IF(C63=0,INDEX('Solver Setup'!$M$15:$M$19,A63),INDEX('Solver Setup'!$G$25:$G$52,C63))-IF(B63=0,INDEX('Solver Setup'!$L$15:$L$19,A63),INDEX('Solver Setup'!$G$25:$G$52,B63)))*1440-IF(B63=0,0,INDEX('Solver Setup'!$F$25:$F$52,B63))-H63+'Solver Setup'!$B$9*(1-F63))</f>
        <v>1477.8000000000004</v>
      </c>
    </row>
    <row r="64" spans="1:15" x14ac:dyDescent="0.2">
      <c r="A64">
        <v>1</v>
      </c>
      <c r="B64">
        <v>2</v>
      </c>
      <c r="C64">
        <v>7</v>
      </c>
      <c r="D64" t="str" cm="1">
        <f t="array" ref="D64">IF(B64=0,"Depot",INDEX('Delivery Stops'!$B$2:$B$29,B64))</f>
        <v>Community Pharmacy</v>
      </c>
      <c r="E64" t="str" cm="1">
        <f t="array" ref="E64">IF(C64=0,"Depot",INDEX('Delivery Stops'!$B$2:$B$29,C64))</f>
        <v>Fish Market</v>
      </c>
      <c r="F64">
        <v>0</v>
      </c>
      <c r="G64" cm="1">
        <f t="array" ref="G64">INDEX('Distance Matrix (miles)'!$B$2:$AD$30,B64+1,C64+1)</f>
        <v>12.75</v>
      </c>
      <c r="H64" cm="1">
        <f t="array" ref="H64">INDEX('Travel Time Matrix (min)'!$B$2:$AD$30,B64+1,C64+1)</f>
        <v>19.100000000000001</v>
      </c>
      <c r="I64" cm="1">
        <f t="array" ref="I64">G64*(INDEX('Vehicle Fleet'!$D$2:$D$6,A64)+'Cost Parameters'!$B$2*'Cost Parameters'!$B$3)</f>
        <v>10.9191</v>
      </c>
      <c r="J64" cm="1">
        <f t="array" ref="J64">IF(C64=0,0,INDEX('Delivery Stops'!$D$2:$D$29,C64))</f>
        <v>133</v>
      </c>
      <c r="K64">
        <f t="shared" si="0"/>
        <v>0</v>
      </c>
      <c r="L64">
        <f t="shared" si="1"/>
        <v>0</v>
      </c>
      <c r="M64">
        <f t="shared" si="2"/>
        <v>0</v>
      </c>
      <c r="N64">
        <f t="shared" si="3"/>
        <v>0</v>
      </c>
      <c r="O64" cm="1">
        <f t="array" ref="O64">((IF(C64=0,INDEX('Solver Setup'!$M$15:$M$19,A64),INDEX('Solver Setup'!$G$25:$G$52,C64))-IF(B64=0,INDEX('Solver Setup'!$L$15:$L$19,A64),INDEX('Solver Setup'!$G$25:$G$52,B64)))*1440-IF(B64=0,0,INDEX('Solver Setup'!$F$25:$F$52,B64))-H64+'Solver Setup'!$B$9*(1-F64))</f>
        <v>1334.9000000000005</v>
      </c>
    </row>
    <row r="65" spans="1:15" x14ac:dyDescent="0.2">
      <c r="A65">
        <v>1</v>
      </c>
      <c r="B65">
        <v>2</v>
      </c>
      <c r="C65">
        <v>8</v>
      </c>
      <c r="D65" t="str" cm="1">
        <f t="array" ref="D65">IF(B65=0,"Depot",INDEX('Delivery Stops'!$B$2:$B$29,B65))</f>
        <v>Community Pharmacy</v>
      </c>
      <c r="E65" t="str" cm="1">
        <f t="array" ref="E65">IF(C65=0,"Depot",INDEX('Delivery Stops'!$B$2:$B$29,C65))</f>
        <v>Swimming Pool Supply</v>
      </c>
      <c r="F65">
        <v>0</v>
      </c>
      <c r="G65" cm="1">
        <f t="array" ref="G65">INDEX('Distance Matrix (miles)'!$B$2:$AD$30,B65+1,C65+1)</f>
        <v>27.38</v>
      </c>
      <c r="H65" cm="1">
        <f t="array" ref="H65">INDEX('Travel Time Matrix (min)'!$B$2:$AD$30,B65+1,C65+1)</f>
        <v>41.1</v>
      </c>
      <c r="I65" cm="1">
        <f t="array" ref="I65">G65*(INDEX('Vehicle Fleet'!$D$2:$D$6,A65)+'Cost Parameters'!$B$2*'Cost Parameters'!$B$3)</f>
        <v>23.448232000000001</v>
      </c>
      <c r="J65" cm="1">
        <f t="array" ref="J65">IF(C65=0,0,INDEX('Delivery Stops'!$D$2:$D$29,C65))</f>
        <v>285</v>
      </c>
      <c r="K65">
        <f t="shared" si="0"/>
        <v>0</v>
      </c>
      <c r="L65">
        <f t="shared" si="1"/>
        <v>0</v>
      </c>
      <c r="M65">
        <f t="shared" si="2"/>
        <v>0</v>
      </c>
      <c r="N65">
        <f t="shared" si="3"/>
        <v>0</v>
      </c>
      <c r="O65" cm="1">
        <f t="array" ref="O65">((IF(C65=0,INDEX('Solver Setup'!$M$15:$M$19,A65),INDEX('Solver Setup'!$G$25:$G$52,C65))-IF(B65=0,INDEX('Solver Setup'!$L$15:$L$19,A65),INDEX('Solver Setup'!$G$25:$G$52,B65)))*1440-IF(B65=0,0,INDEX('Solver Setup'!$F$25:$F$52,B65))-H65+'Solver Setup'!$B$9*(1-F65))</f>
        <v>1522.9</v>
      </c>
    </row>
    <row r="66" spans="1:15" x14ac:dyDescent="0.2">
      <c r="A66">
        <v>1</v>
      </c>
      <c r="B66">
        <v>2</v>
      </c>
      <c r="C66">
        <v>9</v>
      </c>
      <c r="D66" t="str" cm="1">
        <f t="array" ref="D66">IF(B66=0,"Depot",INDEX('Delivery Stops'!$B$2:$B$29,B66))</f>
        <v>Community Pharmacy</v>
      </c>
      <c r="E66" t="str" cm="1">
        <f t="array" ref="E66">IF(C66=0,"Depot",INDEX('Delivery Stops'!$B$2:$B$29,C66))</f>
        <v>Dry Cleaners</v>
      </c>
      <c r="F66">
        <v>0</v>
      </c>
      <c r="G66" cm="1">
        <f t="array" ref="G66">INDEX('Distance Matrix (miles)'!$B$2:$AD$30,B66+1,C66+1)</f>
        <v>12.38</v>
      </c>
      <c r="H66" cm="1">
        <f t="array" ref="H66">INDEX('Travel Time Matrix (min)'!$B$2:$AD$30,B66+1,C66+1)</f>
        <v>18.600000000000001</v>
      </c>
      <c r="I66" cm="1">
        <f t="array" ref="I66">G66*(INDEX('Vehicle Fleet'!$D$2:$D$6,A66)+'Cost Parameters'!$B$2*'Cost Parameters'!$B$3)</f>
        <v>10.602232000000001</v>
      </c>
      <c r="J66" cm="1">
        <f t="array" ref="J66">IF(C66=0,0,INDEX('Delivery Stops'!$D$2:$D$29,C66))</f>
        <v>24</v>
      </c>
      <c r="K66">
        <f t="shared" si="0"/>
        <v>0</v>
      </c>
      <c r="L66">
        <f t="shared" si="1"/>
        <v>0</v>
      </c>
      <c r="M66">
        <f t="shared" si="2"/>
        <v>0</v>
      </c>
      <c r="N66">
        <f t="shared" si="3"/>
        <v>0</v>
      </c>
      <c r="O66" cm="1">
        <f t="array" ref="O66">((IF(C66=0,INDEX('Solver Setup'!$M$15:$M$19,A66),INDEX('Solver Setup'!$G$25:$G$52,C66))-IF(B66=0,INDEX('Solver Setup'!$L$15:$L$19,A66),INDEX('Solver Setup'!$G$25:$G$52,B66)))*1440-IF(B66=0,0,INDEX('Solver Setup'!$F$25:$F$52,B66))-H66+'Solver Setup'!$B$9*(1-F66))</f>
        <v>1200.4000000000005</v>
      </c>
    </row>
    <row r="67" spans="1:15" x14ac:dyDescent="0.2">
      <c r="A67">
        <v>1</v>
      </c>
      <c r="B67">
        <v>2</v>
      </c>
      <c r="C67">
        <v>10</v>
      </c>
      <c r="D67" t="str" cm="1">
        <f t="array" ref="D67">IF(B67=0,"Depot",INDEX('Delivery Stops'!$B$2:$B$29,B67))</f>
        <v>Community Pharmacy</v>
      </c>
      <c r="E67" t="str" cm="1">
        <f t="array" ref="E67">IF(C67=0,"Depot",INDEX('Delivery Stops'!$B$2:$B$29,C67))</f>
        <v>Furniture Warehouse</v>
      </c>
      <c r="F67">
        <v>0</v>
      </c>
      <c r="G67" cm="1">
        <f t="array" ref="G67">INDEX('Distance Matrix (miles)'!$B$2:$AD$30,B67+1,C67+1)</f>
        <v>9.76</v>
      </c>
      <c r="H67" cm="1">
        <f t="array" ref="H67">INDEX('Travel Time Matrix (min)'!$B$2:$AD$30,B67+1,C67+1)</f>
        <v>14.6</v>
      </c>
      <c r="I67" cm="1">
        <f t="array" ref="I67">G67*(INDEX('Vehicle Fleet'!$D$2:$D$6,A67)+'Cost Parameters'!$B$2*'Cost Parameters'!$B$3)</f>
        <v>8.3584639999999997</v>
      </c>
      <c r="J67" cm="1">
        <f t="array" ref="J67">IF(C67=0,0,INDEX('Delivery Stops'!$D$2:$D$29,C67))</f>
        <v>89</v>
      </c>
      <c r="K67">
        <f t="shared" ref="K67:K130" si="4">F67*I67</f>
        <v>0</v>
      </c>
      <c r="L67">
        <f t="shared" ref="L67:L130" si="5">F67*G67</f>
        <v>0</v>
      </c>
      <c r="M67">
        <f t="shared" ref="M67:M130" si="6">F67*H67</f>
        <v>0</v>
      </c>
      <c r="N67">
        <f t="shared" ref="N67:N130" si="7">F67*J67</f>
        <v>0</v>
      </c>
      <c r="O67" cm="1">
        <f t="array" ref="O67">((IF(C67=0,INDEX('Solver Setup'!$M$15:$M$19,A67),INDEX('Solver Setup'!$G$25:$G$52,C67))-IF(B67=0,INDEX('Solver Setup'!$L$15:$L$19,A67),INDEX('Solver Setup'!$G$25:$G$52,B67)))*1440-IF(B67=0,0,INDEX('Solver Setup'!$F$25:$F$52,B67))-H67+'Solver Setup'!$B$9*(1-F67))</f>
        <v>1279.3999999999999</v>
      </c>
    </row>
    <row r="68" spans="1:15" x14ac:dyDescent="0.2">
      <c r="A68">
        <v>1</v>
      </c>
      <c r="B68">
        <v>2</v>
      </c>
      <c r="C68">
        <v>11</v>
      </c>
      <c r="D68" t="str" cm="1">
        <f t="array" ref="D68">IF(B68=0,"Depot",INDEX('Delivery Stops'!$B$2:$B$29,B68))</f>
        <v>Community Pharmacy</v>
      </c>
      <c r="E68" t="str" cm="1">
        <f t="array" ref="E68">IF(C68=0,"Depot",INDEX('Delivery Stops'!$B$2:$B$29,C68))</f>
        <v>Pet Hospital</v>
      </c>
      <c r="F68">
        <v>0</v>
      </c>
      <c r="G68" cm="1">
        <f t="array" ref="G68">INDEX('Distance Matrix (miles)'!$B$2:$AD$30,B68+1,C68+1)</f>
        <v>1.48</v>
      </c>
      <c r="H68" cm="1">
        <f t="array" ref="H68">INDEX('Travel Time Matrix (min)'!$B$2:$AD$30,B68+1,C68+1)</f>
        <v>2.2000000000000002</v>
      </c>
      <c r="I68" cm="1">
        <f t="array" ref="I68">G68*(INDEX('Vehicle Fleet'!$D$2:$D$6,A68)+'Cost Parameters'!$B$2*'Cost Parameters'!$B$3)</f>
        <v>1.2674720000000002</v>
      </c>
      <c r="J68" cm="1">
        <f t="array" ref="J68">IF(C68=0,0,INDEX('Delivery Stops'!$D$2:$D$29,C68))</f>
        <v>108</v>
      </c>
      <c r="K68">
        <f t="shared" si="4"/>
        <v>0</v>
      </c>
      <c r="L68">
        <f t="shared" si="5"/>
        <v>0</v>
      </c>
      <c r="M68">
        <f t="shared" si="6"/>
        <v>0</v>
      </c>
      <c r="N68">
        <f t="shared" si="7"/>
        <v>0</v>
      </c>
      <c r="O68" cm="1">
        <f t="array" ref="O68">((IF(C68=0,INDEX('Solver Setup'!$M$15:$M$19,A68),INDEX('Solver Setup'!$G$25:$G$52,C68))-IF(B68=0,INDEX('Solver Setup'!$L$15:$L$19,A68),INDEX('Solver Setup'!$G$25:$G$52,B68)))*1440-IF(B68=0,0,INDEX('Solver Setup'!$F$25:$F$52,B68))-H68+'Solver Setup'!$B$9*(1-F68))</f>
        <v>1216.8000000000004</v>
      </c>
    </row>
    <row r="69" spans="1:15" x14ac:dyDescent="0.2">
      <c r="A69">
        <v>1</v>
      </c>
      <c r="B69">
        <v>2</v>
      </c>
      <c r="C69">
        <v>12</v>
      </c>
      <c r="D69" t="str" cm="1">
        <f t="array" ref="D69">IF(B69=0,"Depot",INDEX('Delivery Stops'!$B$2:$B$29,B69))</f>
        <v>Community Pharmacy</v>
      </c>
      <c r="E69" t="str" cm="1">
        <f t="array" ref="E69">IF(C69=0,"Depot",INDEX('Delivery Stops'!$B$2:$B$29,C69))</f>
        <v>Tech Solutions Inc</v>
      </c>
      <c r="F69">
        <v>0</v>
      </c>
      <c r="G69" cm="1">
        <f t="array" ref="G69">INDEX('Distance Matrix (miles)'!$B$2:$AD$30,B69+1,C69+1)</f>
        <v>11.18</v>
      </c>
      <c r="H69" cm="1">
        <f t="array" ref="H69">INDEX('Travel Time Matrix (min)'!$B$2:$AD$30,B69+1,C69+1)</f>
        <v>16.8</v>
      </c>
      <c r="I69" cm="1">
        <f t="array" ref="I69">G69*(INDEX('Vehicle Fleet'!$D$2:$D$6,A69)+'Cost Parameters'!$B$2*'Cost Parameters'!$B$3)</f>
        <v>9.5745520000000006</v>
      </c>
      <c r="J69" cm="1">
        <f t="array" ref="J69">IF(C69=0,0,INDEX('Delivery Stops'!$D$2:$D$29,C69))</f>
        <v>150</v>
      </c>
      <c r="K69">
        <f t="shared" si="4"/>
        <v>0</v>
      </c>
      <c r="L69">
        <f t="shared" si="5"/>
        <v>0</v>
      </c>
      <c r="M69">
        <f t="shared" si="6"/>
        <v>0</v>
      </c>
      <c r="N69">
        <f t="shared" si="7"/>
        <v>0</v>
      </c>
      <c r="O69" cm="1">
        <f t="array" ref="O69">((IF(C69=0,INDEX('Solver Setup'!$M$15:$M$19,A69),INDEX('Solver Setup'!$G$25:$G$52,C69))-IF(B69=0,INDEX('Solver Setup'!$L$15:$L$19,A69),INDEX('Solver Setup'!$G$25:$G$52,B69)))*1440-IF(B69=0,0,INDEX('Solver Setup'!$F$25:$F$52,B69))-H69+'Solver Setup'!$B$9*(1-F69))</f>
        <v>1157.2000000000005</v>
      </c>
    </row>
    <row r="70" spans="1:15" x14ac:dyDescent="0.2">
      <c r="A70">
        <v>1</v>
      </c>
      <c r="B70">
        <v>2</v>
      </c>
      <c r="C70">
        <v>13</v>
      </c>
      <c r="D70" t="str" cm="1">
        <f t="array" ref="D70">IF(B70=0,"Depot",INDEX('Delivery Stops'!$B$2:$B$29,B70))</f>
        <v>Community Pharmacy</v>
      </c>
      <c r="E70" t="str" cm="1">
        <f t="array" ref="E70">IF(C70=0,"Depot",INDEX('Delivery Stops'!$B$2:$B$29,C70))</f>
        <v>Tech Solutions Inc</v>
      </c>
      <c r="F70">
        <v>0</v>
      </c>
      <c r="G70" cm="1">
        <f t="array" ref="G70">INDEX('Distance Matrix (miles)'!$B$2:$AD$30,B70+1,C70+1)</f>
        <v>24.64</v>
      </c>
      <c r="H70" cm="1">
        <f t="array" ref="H70">INDEX('Travel Time Matrix (min)'!$B$2:$AD$30,B70+1,C70+1)</f>
        <v>37</v>
      </c>
      <c r="I70" cm="1">
        <f t="array" ref="I70">G70*(INDEX('Vehicle Fleet'!$D$2:$D$6,A70)+'Cost Parameters'!$B$2*'Cost Parameters'!$B$3)</f>
        <v>21.101696</v>
      </c>
      <c r="J70" cm="1">
        <f t="array" ref="J70">IF(C70=0,0,INDEX('Delivery Stops'!$D$2:$D$29,C70))</f>
        <v>38</v>
      </c>
      <c r="K70">
        <f t="shared" si="4"/>
        <v>0</v>
      </c>
      <c r="L70">
        <f t="shared" si="5"/>
        <v>0</v>
      </c>
      <c r="M70">
        <f t="shared" si="6"/>
        <v>0</v>
      </c>
      <c r="N70">
        <f t="shared" si="7"/>
        <v>0</v>
      </c>
      <c r="O70" cm="1">
        <f t="array" ref="O70">((IF(C70=0,INDEX('Solver Setup'!$M$15:$M$19,A70),INDEX('Solver Setup'!$G$25:$G$52,C70))-IF(B70=0,INDEX('Solver Setup'!$L$15:$L$19,A70),INDEX('Solver Setup'!$G$25:$G$52,B70)))*1440-IF(B70=0,0,INDEX('Solver Setup'!$F$25:$F$52,B70))-H70+'Solver Setup'!$B$9*(1-F70))</f>
        <v>1032</v>
      </c>
    </row>
    <row r="71" spans="1:15" x14ac:dyDescent="0.2">
      <c r="A71">
        <v>1</v>
      </c>
      <c r="B71">
        <v>2</v>
      </c>
      <c r="C71">
        <v>14</v>
      </c>
      <c r="D71" t="str" cm="1">
        <f t="array" ref="D71">IF(B71=0,"Depot",INDEX('Delivery Stops'!$B$2:$B$29,B71))</f>
        <v>Community Pharmacy</v>
      </c>
      <c r="E71" t="str" cm="1">
        <f t="array" ref="E71">IF(C71=0,"Depot",INDEX('Delivery Stops'!$B$2:$B$29,C71))</f>
        <v>Sunrise Senior Living</v>
      </c>
      <c r="F71">
        <v>0</v>
      </c>
      <c r="G71" cm="1">
        <f t="array" ref="G71">INDEX('Distance Matrix (miles)'!$B$2:$AD$30,B71+1,C71+1)</f>
        <v>17.62</v>
      </c>
      <c r="H71" cm="1">
        <f t="array" ref="H71">INDEX('Travel Time Matrix (min)'!$B$2:$AD$30,B71+1,C71+1)</f>
        <v>26.4</v>
      </c>
      <c r="I71" cm="1">
        <f t="array" ref="I71">G71*(INDEX('Vehicle Fleet'!$D$2:$D$6,A71)+'Cost Parameters'!$B$2*'Cost Parameters'!$B$3)</f>
        <v>15.089768000000001</v>
      </c>
      <c r="J71" cm="1">
        <f t="array" ref="J71">IF(C71=0,0,INDEX('Delivery Stops'!$D$2:$D$29,C71))</f>
        <v>249</v>
      </c>
      <c r="K71">
        <f t="shared" si="4"/>
        <v>0</v>
      </c>
      <c r="L71">
        <f t="shared" si="5"/>
        <v>0</v>
      </c>
      <c r="M71">
        <f t="shared" si="6"/>
        <v>0</v>
      </c>
      <c r="N71">
        <f t="shared" si="7"/>
        <v>0</v>
      </c>
      <c r="O71" cm="1">
        <f t="array" ref="O71">((IF(C71=0,INDEX('Solver Setup'!$M$15:$M$19,A71),INDEX('Solver Setup'!$G$25:$G$52,C71))-IF(B71=0,INDEX('Solver Setup'!$L$15:$L$19,A71),INDEX('Solver Setup'!$G$25:$G$52,B71)))*1440-IF(B71=0,0,INDEX('Solver Setup'!$F$25:$F$52,B71))-H71+'Solver Setup'!$B$9*(1-F71))</f>
        <v>1492.6</v>
      </c>
    </row>
    <row r="72" spans="1:15" x14ac:dyDescent="0.2">
      <c r="A72">
        <v>1</v>
      </c>
      <c r="B72">
        <v>2</v>
      </c>
      <c r="C72">
        <v>15</v>
      </c>
      <c r="D72" t="str" cm="1">
        <f t="array" ref="D72">IF(B72=0,"Depot",INDEX('Delivery Stops'!$B$2:$B$29,B72))</f>
        <v>Community Pharmacy</v>
      </c>
      <c r="E72" t="str" cm="1">
        <f t="array" ref="E72">IF(C72=0,"Depot",INDEX('Delivery Stops'!$B$2:$B$29,C72))</f>
        <v>Electronics Outlet</v>
      </c>
      <c r="F72">
        <v>0</v>
      </c>
      <c r="G72" cm="1">
        <f t="array" ref="G72">INDEX('Distance Matrix (miles)'!$B$2:$AD$30,B72+1,C72+1)</f>
        <v>2.5299999999999998</v>
      </c>
      <c r="H72" cm="1">
        <f t="array" ref="H72">INDEX('Travel Time Matrix (min)'!$B$2:$AD$30,B72+1,C72+1)</f>
        <v>3.8</v>
      </c>
      <c r="I72" cm="1">
        <f t="array" ref="I72">G72*(INDEX('Vehicle Fleet'!$D$2:$D$6,A72)+'Cost Parameters'!$B$2*'Cost Parameters'!$B$3)</f>
        <v>2.1666919999999998</v>
      </c>
      <c r="J72" cm="1">
        <f t="array" ref="J72">IF(C72=0,0,INDEX('Delivery Stops'!$D$2:$D$29,C72))</f>
        <v>72</v>
      </c>
      <c r="K72">
        <f t="shared" si="4"/>
        <v>0</v>
      </c>
      <c r="L72">
        <f t="shared" si="5"/>
        <v>0</v>
      </c>
      <c r="M72">
        <f t="shared" si="6"/>
        <v>0</v>
      </c>
      <c r="N72">
        <f t="shared" si="7"/>
        <v>0</v>
      </c>
      <c r="O72" cm="1">
        <f t="array" ref="O72">((IF(C72=0,INDEX('Solver Setup'!$M$15:$M$19,A72),INDEX('Solver Setup'!$G$25:$G$52,C72))-IF(B72=0,INDEX('Solver Setup'!$L$15:$L$19,A72),INDEX('Solver Setup'!$G$25:$G$52,B72)))*1440-IF(B72=0,0,INDEX('Solver Setup'!$F$25:$F$52,B72))-H72+'Solver Setup'!$B$9*(1-F72))</f>
        <v>1080.2000000000005</v>
      </c>
    </row>
    <row r="73" spans="1:15" x14ac:dyDescent="0.2">
      <c r="A73">
        <v>1</v>
      </c>
      <c r="B73">
        <v>2</v>
      </c>
      <c r="C73">
        <v>16</v>
      </c>
      <c r="D73" t="str" cm="1">
        <f t="array" ref="D73">IF(B73=0,"Depot",INDEX('Delivery Stops'!$B$2:$B$29,B73))</f>
        <v>Community Pharmacy</v>
      </c>
      <c r="E73" t="str" cm="1">
        <f t="array" ref="E73">IF(C73=0,"Depot",INDEX('Delivery Stops'!$B$2:$B$29,C73))</f>
        <v>Bookstore</v>
      </c>
      <c r="F73">
        <v>0</v>
      </c>
      <c r="G73" cm="1">
        <f t="array" ref="G73">INDEX('Distance Matrix (miles)'!$B$2:$AD$30,B73+1,C73+1)</f>
        <v>5.24</v>
      </c>
      <c r="H73" cm="1">
        <f t="array" ref="H73">INDEX('Travel Time Matrix (min)'!$B$2:$AD$30,B73+1,C73+1)</f>
        <v>7.9</v>
      </c>
      <c r="I73" cm="1">
        <f t="array" ref="I73">G73*(INDEX('Vehicle Fleet'!$D$2:$D$6,A73)+'Cost Parameters'!$B$2*'Cost Parameters'!$B$3)</f>
        <v>4.4875360000000004</v>
      </c>
      <c r="J73" cm="1">
        <f t="array" ref="J73">IF(C73=0,0,INDEX('Delivery Stops'!$D$2:$D$29,C73))</f>
        <v>152</v>
      </c>
      <c r="K73">
        <f t="shared" si="4"/>
        <v>0</v>
      </c>
      <c r="L73">
        <f t="shared" si="5"/>
        <v>0</v>
      </c>
      <c r="M73">
        <f t="shared" si="6"/>
        <v>0</v>
      </c>
      <c r="N73">
        <f t="shared" si="7"/>
        <v>0</v>
      </c>
      <c r="O73" cm="1">
        <f t="array" ref="O73">((IF(C73=0,INDEX('Solver Setup'!$M$15:$M$19,A73),INDEX('Solver Setup'!$G$25:$G$52,C73))-IF(B73=0,INDEX('Solver Setup'!$L$15:$L$19,A73),INDEX('Solver Setup'!$G$25:$G$52,B73)))*1440-IF(B73=0,0,INDEX('Solver Setup'!$F$25:$F$52,B73))-H73+'Solver Setup'!$B$9*(1-F73))</f>
        <v>1316.1000000000008</v>
      </c>
    </row>
    <row r="74" spans="1:15" x14ac:dyDescent="0.2">
      <c r="A74">
        <v>1</v>
      </c>
      <c r="B74">
        <v>2</v>
      </c>
      <c r="C74">
        <v>17</v>
      </c>
      <c r="D74" t="str" cm="1">
        <f t="array" ref="D74">IF(B74=0,"Depot",INDEX('Delivery Stops'!$B$2:$B$29,B74))</f>
        <v>Community Pharmacy</v>
      </c>
      <c r="E74" t="str" cm="1">
        <f t="array" ref="E74">IF(C74=0,"Depot",INDEX('Delivery Stops'!$B$2:$B$29,C74))</f>
        <v>Veterinary Clinic</v>
      </c>
      <c r="F74">
        <v>0</v>
      </c>
      <c r="G74" cm="1">
        <f t="array" ref="G74">INDEX('Distance Matrix (miles)'!$B$2:$AD$30,B74+1,C74+1)</f>
        <v>28.66</v>
      </c>
      <c r="H74" cm="1">
        <f t="array" ref="H74">INDEX('Travel Time Matrix (min)'!$B$2:$AD$30,B74+1,C74+1)</f>
        <v>43</v>
      </c>
      <c r="I74" cm="1">
        <f t="array" ref="I74">G74*(INDEX('Vehicle Fleet'!$D$2:$D$6,A74)+'Cost Parameters'!$B$2*'Cost Parameters'!$B$3)</f>
        <v>24.544424000000003</v>
      </c>
      <c r="J74" cm="1">
        <f t="array" ref="J74">IF(C74=0,0,INDEX('Delivery Stops'!$D$2:$D$29,C74))</f>
        <v>102</v>
      </c>
      <c r="K74">
        <f t="shared" si="4"/>
        <v>0</v>
      </c>
      <c r="L74">
        <f t="shared" si="5"/>
        <v>0</v>
      </c>
      <c r="M74">
        <f t="shared" si="6"/>
        <v>0</v>
      </c>
      <c r="N74">
        <f t="shared" si="7"/>
        <v>0</v>
      </c>
      <c r="O74" cm="1">
        <f t="array" ref="O74">((IF(C74=0,INDEX('Solver Setup'!$M$15:$M$19,A74),INDEX('Solver Setup'!$G$25:$G$52,C74))-IF(B74=0,INDEX('Solver Setup'!$L$15:$L$19,A74),INDEX('Solver Setup'!$G$25:$G$52,B74)))*1440-IF(B74=0,0,INDEX('Solver Setup'!$F$25:$F$52,B74))-H74+'Solver Setup'!$B$9*(1-F74))</f>
        <v>1116</v>
      </c>
    </row>
    <row r="75" spans="1:15" x14ac:dyDescent="0.2">
      <c r="A75">
        <v>1</v>
      </c>
      <c r="B75">
        <v>2</v>
      </c>
      <c r="C75">
        <v>18</v>
      </c>
      <c r="D75" t="str" cm="1">
        <f t="array" ref="D75">IF(B75=0,"Depot",INDEX('Delivery Stops'!$B$2:$B$29,B75))</f>
        <v>Community Pharmacy</v>
      </c>
      <c r="E75" t="str" cm="1">
        <f t="array" ref="E75">IF(C75=0,"Depot",INDEX('Delivery Stops'!$B$2:$B$29,C75))</f>
        <v>Furniture Warehouse</v>
      </c>
      <c r="F75">
        <v>0</v>
      </c>
      <c r="G75" cm="1">
        <f t="array" ref="G75">INDEX('Distance Matrix (miles)'!$B$2:$AD$30,B75+1,C75+1)</f>
        <v>7.57</v>
      </c>
      <c r="H75" cm="1">
        <f t="array" ref="H75">INDEX('Travel Time Matrix (min)'!$B$2:$AD$30,B75+1,C75+1)</f>
        <v>11.4</v>
      </c>
      <c r="I75" cm="1">
        <f t="array" ref="I75">G75*(INDEX('Vehicle Fleet'!$D$2:$D$6,A75)+'Cost Parameters'!$B$2*'Cost Parameters'!$B$3)</f>
        <v>6.4829480000000004</v>
      </c>
      <c r="J75" cm="1">
        <f t="array" ref="J75">IF(C75=0,0,INDEX('Delivery Stops'!$D$2:$D$29,C75))</f>
        <v>148</v>
      </c>
      <c r="K75">
        <f t="shared" si="4"/>
        <v>0</v>
      </c>
      <c r="L75">
        <f t="shared" si="5"/>
        <v>0</v>
      </c>
      <c r="M75">
        <f t="shared" si="6"/>
        <v>0</v>
      </c>
      <c r="N75">
        <f t="shared" si="7"/>
        <v>0</v>
      </c>
      <c r="O75" cm="1">
        <f t="array" ref="O75">((IF(C75=0,INDEX('Solver Setup'!$M$15:$M$19,A75),INDEX('Solver Setup'!$G$25:$G$52,C75))-IF(B75=0,INDEX('Solver Setup'!$L$15:$L$19,A75),INDEX('Solver Setup'!$G$25:$G$52,B75)))*1440-IF(B75=0,0,INDEX('Solver Setup'!$F$25:$F$52,B75))-H75+'Solver Setup'!$B$9*(1-F75))</f>
        <v>1102.5999999999999</v>
      </c>
    </row>
    <row r="76" spans="1:15" x14ac:dyDescent="0.2">
      <c r="A76">
        <v>1</v>
      </c>
      <c r="B76">
        <v>2</v>
      </c>
      <c r="C76">
        <v>19</v>
      </c>
      <c r="D76" t="str" cm="1">
        <f t="array" ref="D76">IF(B76=0,"Depot",INDEX('Delivery Stops'!$B$2:$B$29,B76))</f>
        <v>Community Pharmacy</v>
      </c>
      <c r="E76" t="str" cm="1">
        <f t="array" ref="E76">IF(C76=0,"Depot",INDEX('Delivery Stops'!$B$2:$B$29,C76))</f>
        <v>Music School</v>
      </c>
      <c r="F76">
        <v>0</v>
      </c>
      <c r="G76" cm="1">
        <f t="array" ref="G76">INDEX('Distance Matrix (miles)'!$B$2:$AD$30,B76+1,C76+1)</f>
        <v>19.53</v>
      </c>
      <c r="H76" cm="1">
        <f t="array" ref="H76">INDEX('Travel Time Matrix (min)'!$B$2:$AD$30,B76+1,C76+1)</f>
        <v>29.3</v>
      </c>
      <c r="I76" cm="1">
        <f t="array" ref="I76">G76*(INDEX('Vehicle Fleet'!$D$2:$D$6,A76)+'Cost Parameters'!$B$2*'Cost Parameters'!$B$3)</f>
        <v>16.725492000000003</v>
      </c>
      <c r="J76" cm="1">
        <f t="array" ref="J76">IF(C76=0,0,INDEX('Delivery Stops'!$D$2:$D$29,C76))</f>
        <v>97</v>
      </c>
      <c r="K76">
        <f t="shared" si="4"/>
        <v>0</v>
      </c>
      <c r="L76">
        <f t="shared" si="5"/>
        <v>0</v>
      </c>
      <c r="M76">
        <f t="shared" si="6"/>
        <v>0</v>
      </c>
      <c r="N76">
        <f t="shared" si="7"/>
        <v>0</v>
      </c>
      <c r="O76" cm="1">
        <f t="array" ref="O76">((IF(C76=0,INDEX('Solver Setup'!$M$15:$M$19,A76),INDEX('Solver Setup'!$G$25:$G$52,C76))-IF(B76=0,INDEX('Solver Setup'!$L$15:$L$19,A76),INDEX('Solver Setup'!$G$25:$G$52,B76)))*1440-IF(B76=0,0,INDEX('Solver Setup'!$F$25:$F$52,B76))-H76+'Solver Setup'!$B$9*(1-F76))</f>
        <v>1054.7000000000005</v>
      </c>
    </row>
    <row r="77" spans="1:15" x14ac:dyDescent="0.2">
      <c r="A77">
        <v>1</v>
      </c>
      <c r="B77">
        <v>2</v>
      </c>
      <c r="C77">
        <v>20</v>
      </c>
      <c r="D77" t="str" cm="1">
        <f t="array" ref="D77">IF(B77=0,"Depot",INDEX('Delivery Stops'!$B$2:$B$29,B77))</f>
        <v>Community Pharmacy</v>
      </c>
      <c r="E77" t="str" cm="1">
        <f t="array" ref="E77">IF(C77=0,"Depot",INDEX('Delivery Stops'!$B$2:$B$29,C77))</f>
        <v>Elementary School</v>
      </c>
      <c r="F77">
        <v>0</v>
      </c>
      <c r="G77" cm="1">
        <f t="array" ref="G77">INDEX('Distance Matrix (miles)'!$B$2:$AD$30,B77+1,C77+1)</f>
        <v>24.99</v>
      </c>
      <c r="H77" cm="1">
        <f t="array" ref="H77">INDEX('Travel Time Matrix (min)'!$B$2:$AD$30,B77+1,C77+1)</f>
        <v>37.5</v>
      </c>
      <c r="I77" cm="1">
        <f t="array" ref="I77">G77*(INDEX('Vehicle Fleet'!$D$2:$D$6,A77)+'Cost Parameters'!$B$2*'Cost Parameters'!$B$3)</f>
        <v>21.401436</v>
      </c>
      <c r="J77" cm="1">
        <f t="array" ref="J77">IF(C77=0,0,INDEX('Delivery Stops'!$D$2:$D$29,C77))</f>
        <v>71</v>
      </c>
      <c r="K77">
        <f t="shared" si="4"/>
        <v>0</v>
      </c>
      <c r="L77">
        <f t="shared" si="5"/>
        <v>0</v>
      </c>
      <c r="M77">
        <f t="shared" si="6"/>
        <v>0</v>
      </c>
      <c r="N77">
        <f t="shared" si="7"/>
        <v>0</v>
      </c>
      <c r="O77" cm="1">
        <f t="array" ref="O77">((IF(C77=0,INDEX('Solver Setup'!$M$15:$M$19,A77),INDEX('Solver Setup'!$G$25:$G$52,C77))-IF(B77=0,INDEX('Solver Setup'!$L$15:$L$19,A77),INDEX('Solver Setup'!$G$25:$G$52,B77)))*1440-IF(B77=0,0,INDEX('Solver Setup'!$F$25:$F$52,B77))-H77+'Solver Setup'!$B$9*(1-F77))</f>
        <v>1016.5000000000009</v>
      </c>
    </row>
    <row r="78" spans="1:15" x14ac:dyDescent="0.2">
      <c r="A78">
        <v>1</v>
      </c>
      <c r="B78">
        <v>2</v>
      </c>
      <c r="C78">
        <v>21</v>
      </c>
      <c r="D78" t="str" cm="1">
        <f t="array" ref="D78">IF(B78=0,"Depot",INDEX('Delivery Stops'!$B$2:$B$29,B78))</f>
        <v>Community Pharmacy</v>
      </c>
      <c r="E78" t="str" cm="1">
        <f t="array" ref="E78">IF(C78=0,"Depot",INDEX('Delivery Stops'!$B$2:$B$29,C78))</f>
        <v>Distillery</v>
      </c>
      <c r="F78">
        <v>0</v>
      </c>
      <c r="G78" cm="1">
        <f t="array" ref="G78">INDEX('Distance Matrix (miles)'!$B$2:$AD$30,B78+1,C78+1)</f>
        <v>21.59</v>
      </c>
      <c r="H78" cm="1">
        <f t="array" ref="H78">INDEX('Travel Time Matrix (min)'!$B$2:$AD$30,B78+1,C78+1)</f>
        <v>32.4</v>
      </c>
      <c r="I78" cm="1">
        <f t="array" ref="I78">G78*(INDEX('Vehicle Fleet'!$D$2:$D$6,A78)+'Cost Parameters'!$B$2*'Cost Parameters'!$B$3)</f>
        <v>18.489675999999999</v>
      </c>
      <c r="J78" cm="1">
        <f t="array" ref="J78">IF(C78=0,0,INDEX('Delivery Stops'!$D$2:$D$29,C78))</f>
        <v>178</v>
      </c>
      <c r="K78">
        <f t="shared" si="4"/>
        <v>0</v>
      </c>
      <c r="L78">
        <f t="shared" si="5"/>
        <v>0</v>
      </c>
      <c r="M78">
        <f t="shared" si="6"/>
        <v>0</v>
      </c>
      <c r="N78">
        <f t="shared" si="7"/>
        <v>0</v>
      </c>
      <c r="O78" cm="1">
        <f t="array" ref="O78">((IF(C78=0,INDEX('Solver Setup'!$M$15:$M$19,A78),INDEX('Solver Setup'!$G$25:$G$52,C78))-IF(B78=0,INDEX('Solver Setup'!$L$15:$L$19,A78),INDEX('Solver Setup'!$G$25:$G$52,B78)))*1440-IF(B78=0,0,INDEX('Solver Setup'!$F$25:$F$52,B78))-H78+'Solver Setup'!$B$9*(1-F78))</f>
        <v>1531.6</v>
      </c>
    </row>
    <row r="79" spans="1:15" x14ac:dyDescent="0.2">
      <c r="A79">
        <v>1</v>
      </c>
      <c r="B79">
        <v>2</v>
      </c>
      <c r="C79">
        <v>22</v>
      </c>
      <c r="D79" t="str" cm="1">
        <f t="array" ref="D79">IF(B79=0,"Depot",INDEX('Delivery Stops'!$B$2:$B$29,B79))</f>
        <v>Community Pharmacy</v>
      </c>
      <c r="E79" t="str" cm="1">
        <f t="array" ref="E79">IF(C79=0,"Depot",INDEX('Delivery Stops'!$B$2:$B$29,C79))</f>
        <v>Brewery</v>
      </c>
      <c r="F79">
        <v>0</v>
      </c>
      <c r="G79" cm="1">
        <f t="array" ref="G79">INDEX('Distance Matrix (miles)'!$B$2:$AD$30,B79+1,C79+1)</f>
        <v>26.48</v>
      </c>
      <c r="H79" cm="1">
        <f t="array" ref="H79">INDEX('Travel Time Matrix (min)'!$B$2:$AD$30,B79+1,C79+1)</f>
        <v>39.700000000000003</v>
      </c>
      <c r="I79" cm="1">
        <f t="array" ref="I79">G79*(INDEX('Vehicle Fleet'!$D$2:$D$6,A79)+'Cost Parameters'!$B$2*'Cost Parameters'!$B$3)</f>
        <v>22.677472000000002</v>
      </c>
      <c r="J79" cm="1">
        <f t="array" ref="J79">IF(C79=0,0,INDEX('Delivery Stops'!$D$2:$D$29,C79))</f>
        <v>46</v>
      </c>
      <c r="K79">
        <f t="shared" si="4"/>
        <v>0</v>
      </c>
      <c r="L79">
        <f t="shared" si="5"/>
        <v>0</v>
      </c>
      <c r="M79">
        <f t="shared" si="6"/>
        <v>0</v>
      </c>
      <c r="N79">
        <f t="shared" si="7"/>
        <v>0</v>
      </c>
      <c r="O79" cm="1">
        <f t="array" ref="O79">((IF(C79=0,INDEX('Solver Setup'!$M$15:$M$19,A79),INDEX('Solver Setup'!$G$25:$G$52,C79))-IF(B79=0,INDEX('Solver Setup'!$L$15:$L$19,A79),INDEX('Solver Setup'!$G$25:$G$52,B79)))*1440-IF(B79=0,0,INDEX('Solver Setup'!$F$25:$F$52,B79))-H79+'Solver Setup'!$B$9*(1-F79))</f>
        <v>1374.3000000000009</v>
      </c>
    </row>
    <row r="80" spans="1:15" x14ac:dyDescent="0.2">
      <c r="A80">
        <v>1</v>
      </c>
      <c r="B80">
        <v>2</v>
      </c>
      <c r="C80">
        <v>23</v>
      </c>
      <c r="D80" t="str" cm="1">
        <f t="array" ref="D80">IF(B80=0,"Depot",INDEX('Delivery Stops'!$B$2:$B$29,B80))</f>
        <v>Community Pharmacy</v>
      </c>
      <c r="E80" t="str" cm="1">
        <f t="array" ref="E80">IF(C80=0,"Depot",INDEX('Delivery Stops'!$B$2:$B$29,C80))</f>
        <v>Distillery</v>
      </c>
      <c r="F80">
        <v>0</v>
      </c>
      <c r="G80" cm="1">
        <f t="array" ref="G80">INDEX('Distance Matrix (miles)'!$B$2:$AD$30,B80+1,C80+1)</f>
        <v>2.88</v>
      </c>
      <c r="H80" cm="1">
        <f t="array" ref="H80">INDEX('Travel Time Matrix (min)'!$B$2:$AD$30,B80+1,C80+1)</f>
        <v>4.3</v>
      </c>
      <c r="I80" cm="1">
        <f t="array" ref="I80">G80*(INDEX('Vehicle Fleet'!$D$2:$D$6,A80)+'Cost Parameters'!$B$2*'Cost Parameters'!$B$3)</f>
        <v>2.4664320000000002</v>
      </c>
      <c r="J80" cm="1">
        <f t="array" ref="J80">IF(C80=0,0,INDEX('Delivery Stops'!$D$2:$D$29,C80))</f>
        <v>207</v>
      </c>
      <c r="K80">
        <f t="shared" si="4"/>
        <v>0</v>
      </c>
      <c r="L80">
        <f t="shared" si="5"/>
        <v>0</v>
      </c>
      <c r="M80">
        <f t="shared" si="6"/>
        <v>0</v>
      </c>
      <c r="N80">
        <f t="shared" si="7"/>
        <v>0</v>
      </c>
      <c r="O80" cm="1">
        <f t="array" ref="O80">((IF(C80=0,INDEX('Solver Setup'!$M$15:$M$19,A80),INDEX('Solver Setup'!$G$25:$G$52,C80))-IF(B80=0,INDEX('Solver Setup'!$L$15:$L$19,A80),INDEX('Solver Setup'!$G$25:$G$52,B80)))*1440-IF(B80=0,0,INDEX('Solver Setup'!$F$25:$F$52,B80))-H80+'Solver Setup'!$B$9*(1-F80))</f>
        <v>1304.7000000000005</v>
      </c>
    </row>
    <row r="81" spans="1:15" x14ac:dyDescent="0.2">
      <c r="A81">
        <v>1</v>
      </c>
      <c r="B81">
        <v>2</v>
      </c>
      <c r="C81">
        <v>24</v>
      </c>
      <c r="D81" t="str" cm="1">
        <f t="array" ref="D81">IF(B81=0,"Depot",INDEX('Delivery Stops'!$B$2:$B$29,B81))</f>
        <v>Community Pharmacy</v>
      </c>
      <c r="E81" t="str" cm="1">
        <f t="array" ref="E81">IF(C81=0,"Depot",INDEX('Delivery Stops'!$B$2:$B$29,C81))</f>
        <v>Children's Academy</v>
      </c>
      <c r="F81">
        <v>0</v>
      </c>
      <c r="G81" cm="1">
        <f t="array" ref="G81">INDEX('Distance Matrix (miles)'!$B$2:$AD$30,B81+1,C81+1)</f>
        <v>19.86</v>
      </c>
      <c r="H81" cm="1">
        <f t="array" ref="H81">INDEX('Travel Time Matrix (min)'!$B$2:$AD$30,B81+1,C81+1)</f>
        <v>29.8</v>
      </c>
      <c r="I81" cm="1">
        <f t="array" ref="I81">G81*(INDEX('Vehicle Fleet'!$D$2:$D$6,A81)+'Cost Parameters'!$B$2*'Cost Parameters'!$B$3)</f>
        <v>17.008103999999999</v>
      </c>
      <c r="J81" cm="1">
        <f t="array" ref="J81">IF(C81=0,0,INDEX('Delivery Stops'!$D$2:$D$29,C81))</f>
        <v>28</v>
      </c>
      <c r="K81">
        <f t="shared" si="4"/>
        <v>0</v>
      </c>
      <c r="L81">
        <f t="shared" si="5"/>
        <v>0</v>
      </c>
      <c r="M81">
        <f t="shared" si="6"/>
        <v>0</v>
      </c>
      <c r="N81">
        <f t="shared" si="7"/>
        <v>0</v>
      </c>
      <c r="O81" cm="1">
        <f t="array" ref="O81">((IF(C81=0,INDEX('Solver Setup'!$M$15:$M$19,A81),INDEX('Solver Setup'!$G$25:$G$52,C81))-IF(B81=0,INDEX('Solver Setup'!$L$15:$L$19,A81),INDEX('Solver Setup'!$G$25:$G$52,B81)))*1440-IF(B81=0,0,INDEX('Solver Setup'!$F$25:$F$52,B81))-H81+'Solver Setup'!$B$9*(1-F81))</f>
        <v>1429.200000000001</v>
      </c>
    </row>
    <row r="82" spans="1:15" x14ac:dyDescent="0.2">
      <c r="A82">
        <v>1</v>
      </c>
      <c r="B82">
        <v>2</v>
      </c>
      <c r="C82">
        <v>25</v>
      </c>
      <c r="D82" t="str" cm="1">
        <f t="array" ref="D82">IF(B82=0,"Depot",INDEX('Delivery Stops'!$B$2:$B$29,B82))</f>
        <v>Community Pharmacy</v>
      </c>
      <c r="E82" t="str" cm="1">
        <f t="array" ref="E82">IF(C82=0,"Depot",INDEX('Delivery Stops'!$B$2:$B$29,C82))</f>
        <v>Public Library</v>
      </c>
      <c r="F82">
        <v>0</v>
      </c>
      <c r="G82" cm="1">
        <f t="array" ref="G82">INDEX('Distance Matrix (miles)'!$B$2:$AD$30,B82+1,C82+1)</f>
        <v>16.489999999999998</v>
      </c>
      <c r="H82" cm="1">
        <f t="array" ref="H82">INDEX('Travel Time Matrix (min)'!$B$2:$AD$30,B82+1,C82+1)</f>
        <v>24.7</v>
      </c>
      <c r="I82" cm="1">
        <f t="array" ref="I82">G82*(INDEX('Vehicle Fleet'!$D$2:$D$6,A82)+'Cost Parameters'!$B$2*'Cost Parameters'!$B$3)</f>
        <v>14.122036</v>
      </c>
      <c r="J82" cm="1">
        <f t="array" ref="J82">IF(C82=0,0,INDEX('Delivery Stops'!$D$2:$D$29,C82))</f>
        <v>32</v>
      </c>
      <c r="K82">
        <f t="shared" si="4"/>
        <v>0</v>
      </c>
      <c r="L82">
        <f t="shared" si="5"/>
        <v>0</v>
      </c>
      <c r="M82">
        <f t="shared" si="6"/>
        <v>0</v>
      </c>
      <c r="N82">
        <f t="shared" si="7"/>
        <v>0</v>
      </c>
      <c r="O82" cm="1">
        <f t="array" ref="O82">((IF(C82=0,INDEX('Solver Setup'!$M$15:$M$19,A82),INDEX('Solver Setup'!$G$25:$G$52,C82))-IF(B82=0,INDEX('Solver Setup'!$L$15:$L$19,A82),INDEX('Solver Setup'!$G$25:$G$52,B82)))*1440-IF(B82=0,0,INDEX('Solver Setup'!$F$25:$F$52,B82))-H82+'Solver Setup'!$B$9*(1-F82))</f>
        <v>1344.3000000000009</v>
      </c>
    </row>
    <row r="83" spans="1:15" x14ac:dyDescent="0.2">
      <c r="A83">
        <v>1</v>
      </c>
      <c r="B83">
        <v>2</v>
      </c>
      <c r="C83">
        <v>26</v>
      </c>
      <c r="D83" t="str" cm="1">
        <f t="array" ref="D83">IF(B83=0,"Depot",INDEX('Delivery Stops'!$B$2:$B$29,B83))</f>
        <v>Community Pharmacy</v>
      </c>
      <c r="E83" t="str" cm="1">
        <f t="array" ref="E83">IF(C83=0,"Depot",INDEX('Delivery Stops'!$B$2:$B$29,C83))</f>
        <v>Bakery &amp; Cafe</v>
      </c>
      <c r="F83">
        <v>0</v>
      </c>
      <c r="G83" cm="1">
        <f t="array" ref="G83">INDEX('Distance Matrix (miles)'!$B$2:$AD$30,B83+1,C83+1)</f>
        <v>26.68</v>
      </c>
      <c r="H83" cm="1">
        <f t="array" ref="H83">INDEX('Travel Time Matrix (min)'!$B$2:$AD$30,B83+1,C83+1)</f>
        <v>40</v>
      </c>
      <c r="I83" cm="1">
        <f t="array" ref="I83">G83*(INDEX('Vehicle Fleet'!$D$2:$D$6,A83)+'Cost Parameters'!$B$2*'Cost Parameters'!$B$3)</f>
        <v>22.848752000000001</v>
      </c>
      <c r="J83" cm="1">
        <f t="array" ref="J83">IF(C83=0,0,INDEX('Delivery Stops'!$D$2:$D$29,C83))</f>
        <v>211</v>
      </c>
      <c r="K83">
        <f t="shared" si="4"/>
        <v>0</v>
      </c>
      <c r="L83">
        <f t="shared" si="5"/>
        <v>0</v>
      </c>
      <c r="M83">
        <f t="shared" si="6"/>
        <v>0</v>
      </c>
      <c r="N83">
        <f t="shared" si="7"/>
        <v>0</v>
      </c>
      <c r="O83" cm="1">
        <f t="array" ref="O83">((IF(C83=0,INDEX('Solver Setup'!$M$15:$M$19,A83),INDEX('Solver Setup'!$G$25:$G$52,C83))-IF(B83=0,INDEX('Solver Setup'!$L$15:$L$19,A83),INDEX('Solver Setup'!$G$25:$G$52,B83)))*1440-IF(B83=0,0,INDEX('Solver Setup'!$F$25:$F$52,B83))-H83+'Solver Setup'!$B$9*(1-F83))</f>
        <v>1404.0000000000005</v>
      </c>
    </row>
    <row r="84" spans="1:15" x14ac:dyDescent="0.2">
      <c r="A84">
        <v>1</v>
      </c>
      <c r="B84">
        <v>2</v>
      </c>
      <c r="C84">
        <v>27</v>
      </c>
      <c r="D84" t="str" cm="1">
        <f t="array" ref="D84">IF(B84=0,"Depot",INDEX('Delivery Stops'!$B$2:$B$29,B84))</f>
        <v>Community Pharmacy</v>
      </c>
      <c r="E84" t="str" cm="1">
        <f t="array" ref="E84">IF(C84=0,"Depot",INDEX('Delivery Stops'!$B$2:$B$29,C84))</f>
        <v>Redstone Elementary School</v>
      </c>
      <c r="F84">
        <v>0</v>
      </c>
      <c r="G84" cm="1">
        <f t="array" ref="G84">INDEX('Distance Matrix (miles)'!$B$2:$AD$30,B84+1,C84+1)</f>
        <v>24.38</v>
      </c>
      <c r="H84" cm="1">
        <f t="array" ref="H84">INDEX('Travel Time Matrix (min)'!$B$2:$AD$30,B84+1,C84+1)</f>
        <v>36.6</v>
      </c>
      <c r="I84" cm="1">
        <f t="array" ref="I84">G84*(INDEX('Vehicle Fleet'!$D$2:$D$6,A84)+'Cost Parameters'!$B$2*'Cost Parameters'!$B$3)</f>
        <v>20.879031999999999</v>
      </c>
      <c r="J84" cm="1">
        <f t="array" ref="J84">IF(C84=0,0,INDEX('Delivery Stops'!$D$2:$D$29,C84))</f>
        <v>61</v>
      </c>
      <c r="K84">
        <f t="shared" si="4"/>
        <v>0</v>
      </c>
      <c r="L84">
        <f t="shared" si="5"/>
        <v>0</v>
      </c>
      <c r="M84">
        <f t="shared" si="6"/>
        <v>0</v>
      </c>
      <c r="N84">
        <f t="shared" si="7"/>
        <v>0</v>
      </c>
      <c r="O84" cm="1">
        <f t="array" ref="O84">((IF(C84=0,INDEX('Solver Setup'!$M$15:$M$19,A84),INDEX('Solver Setup'!$G$25:$G$52,C84))-IF(B84=0,INDEX('Solver Setup'!$L$15:$L$19,A84),INDEX('Solver Setup'!$G$25:$G$52,B84)))*1440-IF(B84=0,0,INDEX('Solver Setup'!$F$25:$F$52,B84))-H84+'Solver Setup'!$B$9*(1-F84))</f>
        <v>1347.3999999999999</v>
      </c>
    </row>
    <row r="85" spans="1:15" x14ac:dyDescent="0.2">
      <c r="A85">
        <v>1</v>
      </c>
      <c r="B85">
        <v>2</v>
      </c>
      <c r="C85">
        <v>28</v>
      </c>
      <c r="D85" t="str" cm="1">
        <f t="array" ref="D85">IF(B85=0,"Depot",INDEX('Delivery Stops'!$B$2:$B$29,B85))</f>
        <v>Community Pharmacy</v>
      </c>
      <c r="E85" t="str" cm="1">
        <f t="array" ref="E85">IF(C85=0,"Depot",INDEX('Delivery Stops'!$B$2:$B$29,C85))</f>
        <v>Food Bank</v>
      </c>
      <c r="F85">
        <v>0</v>
      </c>
      <c r="G85" cm="1">
        <f t="array" ref="G85">INDEX('Distance Matrix (miles)'!$B$2:$AD$30,B85+1,C85+1)</f>
        <v>24.01</v>
      </c>
      <c r="H85" cm="1">
        <f t="array" ref="H85">INDEX('Travel Time Matrix (min)'!$B$2:$AD$30,B85+1,C85+1)</f>
        <v>36</v>
      </c>
      <c r="I85" cm="1">
        <f t="array" ref="I85">G85*(INDEX('Vehicle Fleet'!$D$2:$D$6,A85)+'Cost Parameters'!$B$2*'Cost Parameters'!$B$3)</f>
        <v>20.562164000000003</v>
      </c>
      <c r="J85" cm="1">
        <f t="array" ref="J85">IF(C85=0,0,INDEX('Delivery Stops'!$D$2:$D$29,C85))</f>
        <v>168</v>
      </c>
      <c r="K85">
        <f t="shared" si="4"/>
        <v>0</v>
      </c>
      <c r="L85">
        <f t="shared" si="5"/>
        <v>0</v>
      </c>
      <c r="M85">
        <f t="shared" si="6"/>
        <v>0</v>
      </c>
      <c r="N85">
        <f t="shared" si="7"/>
        <v>0</v>
      </c>
      <c r="O85" cm="1">
        <f t="array" ref="O85">((IF(C85=0,INDEX('Solver Setup'!$M$15:$M$19,A85),INDEX('Solver Setup'!$G$25:$G$52,C85))-IF(B85=0,INDEX('Solver Setup'!$L$15:$L$19,A85),INDEX('Solver Setup'!$G$25:$G$52,B85)))*1440-IF(B85=0,0,INDEX('Solver Setup'!$F$25:$F$52,B85))-H85+'Solver Setup'!$B$9*(1-F85))</f>
        <v>1348</v>
      </c>
    </row>
    <row r="86" spans="1:15" x14ac:dyDescent="0.2">
      <c r="A86">
        <v>1</v>
      </c>
      <c r="B86">
        <v>3</v>
      </c>
      <c r="C86">
        <v>0</v>
      </c>
      <c r="D86" t="str" cm="1">
        <f t="array" ref="D86">IF(B86=0,"Depot",INDEX('Delivery Stops'!$B$2:$B$29,B86))</f>
        <v>Redstone Medical Center</v>
      </c>
      <c r="E86" t="str" cm="1">
        <f t="array" ref="E86">IF(C86=0,"Depot",INDEX('Delivery Stops'!$B$2:$B$29,C86))</f>
        <v>Depot</v>
      </c>
      <c r="F86">
        <v>0</v>
      </c>
      <c r="G86" cm="1">
        <f t="array" ref="G86">INDEX('Distance Matrix (miles)'!$B$2:$AD$30,B86+1,C86+1)</f>
        <v>19.3</v>
      </c>
      <c r="H86" cm="1">
        <f t="array" ref="H86">INDEX('Travel Time Matrix (min)'!$B$2:$AD$30,B86+1,C86+1)</f>
        <v>29</v>
      </c>
      <c r="I86" cm="1">
        <f t="array" ref="I86">G86*(INDEX('Vehicle Fleet'!$D$2:$D$6,A86)+'Cost Parameters'!$B$2*'Cost Parameters'!$B$3)</f>
        <v>16.52852</v>
      </c>
      <c r="J86" cm="1">
        <f t="array" ref="J86">IF(C86=0,0,INDEX('Delivery Stops'!$D$2:$D$29,C86))</f>
        <v>0</v>
      </c>
      <c r="K86">
        <f t="shared" si="4"/>
        <v>0</v>
      </c>
      <c r="L86">
        <f t="shared" si="5"/>
        <v>0</v>
      </c>
      <c r="M86">
        <f t="shared" si="6"/>
        <v>0</v>
      </c>
      <c r="N86">
        <f t="shared" si="7"/>
        <v>0</v>
      </c>
      <c r="O86" cm="1">
        <f t="array" ref="O86">((IF(C86=0,INDEX('Solver Setup'!$M$15:$M$19,A86),INDEX('Solver Setup'!$G$25:$G$52,C86))-IF(B86=0,INDEX('Solver Setup'!$L$15:$L$19,A86),INDEX('Solver Setup'!$G$25:$G$52,B86)))*1440-IF(B86=0,0,INDEX('Solver Setup'!$F$25:$F$52,B86))-H86+'Solver Setup'!$B$9*(1-F86))</f>
        <v>629</v>
      </c>
    </row>
    <row r="87" spans="1:15" x14ac:dyDescent="0.2">
      <c r="A87">
        <v>1</v>
      </c>
      <c r="B87">
        <v>3</v>
      </c>
      <c r="C87">
        <v>1</v>
      </c>
      <c r="D87" t="str" cm="1">
        <f t="array" ref="D87">IF(B87=0,"Depot",INDEX('Delivery Stops'!$B$2:$B$29,B87))</f>
        <v>Redstone Medical Center</v>
      </c>
      <c r="E87" t="str" cm="1">
        <f t="array" ref="E87">IF(C87=0,"Depot",INDEX('Delivery Stops'!$B$2:$B$29,C87))</f>
        <v>Pet Hospital</v>
      </c>
      <c r="F87">
        <v>0</v>
      </c>
      <c r="G87" cm="1">
        <f t="array" ref="G87">INDEX('Distance Matrix (miles)'!$B$2:$AD$30,B87+1,C87+1)</f>
        <v>17</v>
      </c>
      <c r="H87" cm="1">
        <f t="array" ref="H87">INDEX('Travel Time Matrix (min)'!$B$2:$AD$30,B87+1,C87+1)</f>
        <v>25.5</v>
      </c>
      <c r="I87" cm="1">
        <f t="array" ref="I87">G87*(INDEX('Vehicle Fleet'!$D$2:$D$6,A87)+'Cost Parameters'!$B$2*'Cost Parameters'!$B$3)</f>
        <v>14.558800000000002</v>
      </c>
      <c r="J87" cm="1">
        <f t="array" ref="J87">IF(C87=0,0,INDEX('Delivery Stops'!$D$2:$D$29,C87))</f>
        <v>204</v>
      </c>
      <c r="K87">
        <f t="shared" si="4"/>
        <v>0</v>
      </c>
      <c r="L87">
        <f t="shared" si="5"/>
        <v>0</v>
      </c>
      <c r="M87">
        <f t="shared" si="6"/>
        <v>0</v>
      </c>
      <c r="N87">
        <f t="shared" si="7"/>
        <v>0</v>
      </c>
      <c r="O87" cm="1">
        <f t="array" ref="O87">((IF(C87=0,INDEX('Solver Setup'!$M$15:$M$19,A87),INDEX('Solver Setup'!$G$25:$G$52,C87))-IF(B87=0,INDEX('Solver Setup'!$L$15:$L$19,A87),INDEX('Solver Setup'!$G$25:$G$52,B87)))*1440-IF(B87=0,0,INDEX('Solver Setup'!$F$25:$F$52,B87))-H87+'Solver Setup'!$B$9*(1-F87))</f>
        <v>1142.5000000000005</v>
      </c>
    </row>
    <row r="88" spans="1:15" x14ac:dyDescent="0.2">
      <c r="A88">
        <v>1</v>
      </c>
      <c r="B88">
        <v>3</v>
      </c>
      <c r="C88">
        <v>2</v>
      </c>
      <c r="D88" t="str" cm="1">
        <f t="array" ref="D88">IF(B88=0,"Depot",INDEX('Delivery Stops'!$B$2:$B$29,B88))</f>
        <v>Redstone Medical Center</v>
      </c>
      <c r="E88" t="str" cm="1">
        <f t="array" ref="E88">IF(C88=0,"Depot",INDEX('Delivery Stops'!$B$2:$B$29,C88))</f>
        <v>Community Pharmacy</v>
      </c>
      <c r="F88">
        <v>0</v>
      </c>
      <c r="G88" cm="1">
        <f t="array" ref="G88">INDEX('Distance Matrix (miles)'!$B$2:$AD$30,B88+1,C88+1)</f>
        <v>18.989999999999998</v>
      </c>
      <c r="H88" cm="1">
        <f t="array" ref="H88">INDEX('Travel Time Matrix (min)'!$B$2:$AD$30,B88+1,C88+1)</f>
        <v>28.5</v>
      </c>
      <c r="I88" cm="1">
        <f t="array" ref="I88">G88*(INDEX('Vehicle Fleet'!$D$2:$D$6,A88)+'Cost Parameters'!$B$2*'Cost Parameters'!$B$3)</f>
        <v>16.263036</v>
      </c>
      <c r="J88" cm="1">
        <f t="array" ref="J88">IF(C88=0,0,INDEX('Delivery Stops'!$D$2:$D$29,C88))</f>
        <v>240</v>
      </c>
      <c r="K88">
        <f t="shared" si="4"/>
        <v>0</v>
      </c>
      <c r="L88">
        <f t="shared" si="5"/>
        <v>0</v>
      </c>
      <c r="M88">
        <f t="shared" si="6"/>
        <v>0</v>
      </c>
      <c r="N88">
        <f t="shared" si="7"/>
        <v>0</v>
      </c>
      <c r="O88" cm="1">
        <f t="array" ref="O88">((IF(C88=0,INDEX('Solver Setup'!$M$15:$M$19,A88),INDEX('Solver Setup'!$G$25:$G$52,C88))-IF(B88=0,INDEX('Solver Setup'!$L$15:$L$19,A88),INDEX('Solver Setup'!$G$25:$G$52,B88)))*1440-IF(B88=0,0,INDEX('Solver Setup'!$F$25:$F$52,B88))-H88+'Solver Setup'!$B$9*(1-F88))</f>
        <v>1379.4999999999995</v>
      </c>
    </row>
    <row r="89" spans="1:15" x14ac:dyDescent="0.2">
      <c r="A89">
        <v>1</v>
      </c>
      <c r="B89">
        <v>3</v>
      </c>
      <c r="C89">
        <v>4</v>
      </c>
      <c r="D89" t="str" cm="1">
        <f t="array" ref="D89">IF(B89=0,"Depot",INDEX('Delivery Stops'!$B$2:$B$29,B89))</f>
        <v>Redstone Medical Center</v>
      </c>
      <c r="E89" t="str" cm="1">
        <f t="array" ref="E89">IF(C89=0,"Depot",INDEX('Delivery Stops'!$B$2:$B$29,C89))</f>
        <v>Furniture Warehouse</v>
      </c>
      <c r="F89">
        <v>0</v>
      </c>
      <c r="G89" cm="1">
        <f t="array" ref="G89">INDEX('Distance Matrix (miles)'!$B$2:$AD$30,B89+1,C89+1)</f>
        <v>16.71</v>
      </c>
      <c r="H89" cm="1">
        <f t="array" ref="H89">INDEX('Travel Time Matrix (min)'!$B$2:$AD$30,B89+1,C89+1)</f>
        <v>25.1</v>
      </c>
      <c r="I89" cm="1">
        <f t="array" ref="I89">G89*(INDEX('Vehicle Fleet'!$D$2:$D$6,A89)+'Cost Parameters'!$B$2*'Cost Parameters'!$B$3)</f>
        <v>14.310444000000002</v>
      </c>
      <c r="J89" cm="1">
        <f t="array" ref="J89">IF(C89=0,0,INDEX('Delivery Stops'!$D$2:$D$29,C89))</f>
        <v>186</v>
      </c>
      <c r="K89">
        <f t="shared" si="4"/>
        <v>0</v>
      </c>
      <c r="L89">
        <f t="shared" si="5"/>
        <v>0</v>
      </c>
      <c r="M89">
        <f t="shared" si="6"/>
        <v>0</v>
      </c>
      <c r="N89">
        <f t="shared" si="7"/>
        <v>0</v>
      </c>
      <c r="O89" cm="1">
        <f t="array" ref="O89">((IF(C89=0,INDEX('Solver Setup'!$M$15:$M$19,A89),INDEX('Solver Setup'!$G$25:$G$52,C89))-IF(B89=0,INDEX('Solver Setup'!$L$15:$L$19,A89),INDEX('Solver Setup'!$G$25:$G$52,B89)))*1440-IF(B89=0,0,INDEX('Solver Setup'!$F$25:$F$52,B89))-H89+'Solver Setup'!$B$9*(1-F89))</f>
        <v>1127.9000000000001</v>
      </c>
    </row>
    <row r="90" spans="1:15" x14ac:dyDescent="0.2">
      <c r="A90">
        <v>1</v>
      </c>
      <c r="B90">
        <v>3</v>
      </c>
      <c r="C90">
        <v>5</v>
      </c>
      <c r="D90" t="str" cm="1">
        <f t="array" ref="D90">IF(B90=0,"Depot",INDEX('Delivery Stops'!$B$2:$B$29,B90))</f>
        <v>Redstone Medical Center</v>
      </c>
      <c r="E90" t="str" cm="1">
        <f t="array" ref="E90">IF(C90=0,"Depot",INDEX('Delivery Stops'!$B$2:$B$29,C90))</f>
        <v>Construction Supply</v>
      </c>
      <c r="F90">
        <v>0</v>
      </c>
      <c r="G90" cm="1">
        <f t="array" ref="G90">INDEX('Distance Matrix (miles)'!$B$2:$AD$30,B90+1,C90+1)</f>
        <v>23.46</v>
      </c>
      <c r="H90" cm="1">
        <f t="array" ref="H90">INDEX('Travel Time Matrix (min)'!$B$2:$AD$30,B90+1,C90+1)</f>
        <v>35.200000000000003</v>
      </c>
      <c r="I90" cm="1">
        <f t="array" ref="I90">G90*(INDEX('Vehicle Fleet'!$D$2:$D$6,A90)+'Cost Parameters'!$B$2*'Cost Parameters'!$B$3)</f>
        <v>20.091144000000003</v>
      </c>
      <c r="J90" cm="1">
        <f t="array" ref="J90">IF(C90=0,0,INDEX('Delivery Stops'!$D$2:$D$29,C90))</f>
        <v>201</v>
      </c>
      <c r="K90">
        <f t="shared" si="4"/>
        <v>0</v>
      </c>
      <c r="L90">
        <f t="shared" si="5"/>
        <v>0</v>
      </c>
      <c r="M90">
        <f t="shared" si="6"/>
        <v>0</v>
      </c>
      <c r="N90">
        <f t="shared" si="7"/>
        <v>0</v>
      </c>
      <c r="O90" cm="1">
        <f t="array" ref="O90">((IF(C90=0,INDEX('Solver Setup'!$M$15:$M$19,A90),INDEX('Solver Setup'!$G$25:$G$52,C90))-IF(B90=0,INDEX('Solver Setup'!$L$15:$L$19,A90),INDEX('Solver Setup'!$G$25:$G$52,B90)))*1440-IF(B90=0,0,INDEX('Solver Setup'!$F$25:$F$52,B90))-H90+'Solver Setup'!$B$9*(1-F90))</f>
        <v>1327.7999999999995</v>
      </c>
    </row>
    <row r="91" spans="1:15" x14ac:dyDescent="0.2">
      <c r="A91">
        <v>1</v>
      </c>
      <c r="B91">
        <v>3</v>
      </c>
      <c r="C91">
        <v>6</v>
      </c>
      <c r="D91" t="str" cm="1">
        <f t="array" ref="D91">IF(B91=0,"Depot",INDEX('Delivery Stops'!$B$2:$B$29,B91))</f>
        <v>Redstone Medical Center</v>
      </c>
      <c r="E91" t="str" cm="1">
        <f t="array" ref="E91">IF(C91=0,"Depot",INDEX('Delivery Stops'!$B$2:$B$29,C91))</f>
        <v>Farm Supply</v>
      </c>
      <c r="F91">
        <v>0</v>
      </c>
      <c r="G91" cm="1">
        <f t="array" ref="G91">INDEX('Distance Matrix (miles)'!$B$2:$AD$30,B91+1,C91+1)</f>
        <v>19.98</v>
      </c>
      <c r="H91" cm="1">
        <f t="array" ref="H91">INDEX('Travel Time Matrix (min)'!$B$2:$AD$30,B91+1,C91+1)</f>
        <v>30</v>
      </c>
      <c r="I91" cm="1">
        <f t="array" ref="I91">G91*(INDEX('Vehicle Fleet'!$D$2:$D$6,A91)+'Cost Parameters'!$B$2*'Cost Parameters'!$B$3)</f>
        <v>17.110872000000001</v>
      </c>
      <c r="J91" cm="1">
        <f t="array" ref="J91">IF(C91=0,0,INDEX('Delivery Stops'!$D$2:$D$29,C91))</f>
        <v>162</v>
      </c>
      <c r="K91">
        <f t="shared" si="4"/>
        <v>0</v>
      </c>
      <c r="L91">
        <f t="shared" si="5"/>
        <v>0</v>
      </c>
      <c r="M91">
        <f t="shared" si="6"/>
        <v>0</v>
      </c>
      <c r="N91">
        <f t="shared" si="7"/>
        <v>0</v>
      </c>
      <c r="O91" cm="1">
        <f t="array" ref="O91">((IF(C91=0,INDEX('Solver Setup'!$M$15:$M$19,A91),INDEX('Solver Setup'!$G$25:$G$52,C91))-IF(B91=0,INDEX('Solver Setup'!$L$15:$L$19,A91),INDEX('Solver Setup'!$G$25:$G$52,B91)))*1440-IF(B91=0,0,INDEX('Solver Setup'!$F$25:$F$52,B91))-H91+'Solver Setup'!$B$9*(1-F91))</f>
        <v>1438</v>
      </c>
    </row>
    <row r="92" spans="1:15" x14ac:dyDescent="0.2">
      <c r="A92">
        <v>1</v>
      </c>
      <c r="B92">
        <v>3</v>
      </c>
      <c r="C92">
        <v>7</v>
      </c>
      <c r="D92" t="str" cm="1">
        <f t="array" ref="D92">IF(B92=0,"Depot",INDEX('Delivery Stops'!$B$2:$B$29,B92))</f>
        <v>Redstone Medical Center</v>
      </c>
      <c r="E92" t="str" cm="1">
        <f t="array" ref="E92">IF(C92=0,"Depot",INDEX('Delivery Stops'!$B$2:$B$29,C92))</f>
        <v>Fish Market</v>
      </c>
      <c r="F92">
        <v>0</v>
      </c>
      <c r="G92" cm="1">
        <f t="array" ref="G92">INDEX('Distance Matrix (miles)'!$B$2:$AD$30,B92+1,C92+1)</f>
        <v>28.72</v>
      </c>
      <c r="H92" cm="1">
        <f t="array" ref="H92">INDEX('Travel Time Matrix (min)'!$B$2:$AD$30,B92+1,C92+1)</f>
        <v>43.1</v>
      </c>
      <c r="I92" cm="1">
        <f t="array" ref="I92">G92*(INDEX('Vehicle Fleet'!$D$2:$D$6,A92)+'Cost Parameters'!$B$2*'Cost Parameters'!$B$3)</f>
        <v>24.595808000000002</v>
      </c>
      <c r="J92" cm="1">
        <f t="array" ref="J92">IF(C92=0,0,INDEX('Delivery Stops'!$D$2:$D$29,C92))</f>
        <v>133</v>
      </c>
      <c r="K92">
        <f t="shared" si="4"/>
        <v>0</v>
      </c>
      <c r="L92">
        <f t="shared" si="5"/>
        <v>0</v>
      </c>
      <c r="M92">
        <f t="shared" si="6"/>
        <v>0</v>
      </c>
      <c r="N92">
        <f t="shared" si="7"/>
        <v>0</v>
      </c>
      <c r="O92" cm="1">
        <f t="array" ref="O92">((IF(C92=0,INDEX('Solver Setup'!$M$15:$M$19,A92),INDEX('Solver Setup'!$G$25:$G$52,C92))-IF(B92=0,INDEX('Solver Setup'!$L$15:$L$19,A92),INDEX('Solver Setup'!$G$25:$G$52,B92)))*1440-IF(B92=0,0,INDEX('Solver Setup'!$F$25:$F$52,B92))-H92+'Solver Setup'!$B$9*(1-F92))</f>
        <v>1289.9000000000001</v>
      </c>
    </row>
    <row r="93" spans="1:15" x14ac:dyDescent="0.2">
      <c r="A93">
        <v>1</v>
      </c>
      <c r="B93">
        <v>3</v>
      </c>
      <c r="C93">
        <v>8</v>
      </c>
      <c r="D93" t="str" cm="1">
        <f t="array" ref="D93">IF(B93=0,"Depot",INDEX('Delivery Stops'!$B$2:$B$29,B93))</f>
        <v>Redstone Medical Center</v>
      </c>
      <c r="E93" t="str" cm="1">
        <f t="array" ref="E93">IF(C93=0,"Depot",INDEX('Delivery Stops'!$B$2:$B$29,C93))</f>
        <v>Swimming Pool Supply</v>
      </c>
      <c r="F93">
        <v>0</v>
      </c>
      <c r="G93" cm="1">
        <f t="array" ref="G93">INDEX('Distance Matrix (miles)'!$B$2:$AD$30,B93+1,C93+1)</f>
        <v>16.8</v>
      </c>
      <c r="H93" cm="1">
        <f t="array" ref="H93">INDEX('Travel Time Matrix (min)'!$B$2:$AD$30,B93+1,C93+1)</f>
        <v>25.2</v>
      </c>
      <c r="I93" cm="1">
        <f t="array" ref="I93">G93*(INDEX('Vehicle Fleet'!$D$2:$D$6,A93)+'Cost Parameters'!$B$2*'Cost Parameters'!$B$3)</f>
        <v>14.387520000000002</v>
      </c>
      <c r="J93" cm="1">
        <f t="array" ref="J93">IF(C93=0,0,INDEX('Delivery Stops'!$D$2:$D$29,C93))</f>
        <v>285</v>
      </c>
      <c r="K93">
        <f t="shared" si="4"/>
        <v>0</v>
      </c>
      <c r="L93">
        <f t="shared" si="5"/>
        <v>0</v>
      </c>
      <c r="M93">
        <f t="shared" si="6"/>
        <v>0</v>
      </c>
      <c r="N93">
        <f t="shared" si="7"/>
        <v>0</v>
      </c>
      <c r="O93" cm="1">
        <f t="array" ref="O93">((IF(C93=0,INDEX('Solver Setup'!$M$15:$M$19,A93),INDEX('Solver Setup'!$G$25:$G$52,C93))-IF(B93=0,INDEX('Solver Setup'!$L$15:$L$19,A93),INDEX('Solver Setup'!$G$25:$G$52,B93)))*1440-IF(B93=0,0,INDEX('Solver Setup'!$F$25:$F$52,B93))-H93+'Solver Setup'!$B$9*(1-F93))</f>
        <v>1517.7999999999995</v>
      </c>
    </row>
    <row r="94" spans="1:15" x14ac:dyDescent="0.2">
      <c r="A94">
        <v>1</v>
      </c>
      <c r="B94">
        <v>3</v>
      </c>
      <c r="C94">
        <v>9</v>
      </c>
      <c r="D94" t="str" cm="1">
        <f t="array" ref="D94">IF(B94=0,"Depot",INDEX('Delivery Stops'!$B$2:$B$29,B94))</f>
        <v>Redstone Medical Center</v>
      </c>
      <c r="E94" t="str" cm="1">
        <f t="array" ref="E94">IF(C94=0,"Depot",INDEX('Delivery Stops'!$B$2:$B$29,C94))</f>
        <v>Dry Cleaners</v>
      </c>
      <c r="F94">
        <v>0</v>
      </c>
      <c r="G94" cm="1">
        <f t="array" ref="G94">INDEX('Distance Matrix (miles)'!$B$2:$AD$30,B94+1,C94+1)</f>
        <v>12.66</v>
      </c>
      <c r="H94" cm="1">
        <f t="array" ref="H94">INDEX('Travel Time Matrix (min)'!$B$2:$AD$30,B94+1,C94+1)</f>
        <v>19</v>
      </c>
      <c r="I94" cm="1">
        <f t="array" ref="I94">G94*(INDEX('Vehicle Fleet'!$D$2:$D$6,A94)+'Cost Parameters'!$B$2*'Cost Parameters'!$B$3)</f>
        <v>10.842024</v>
      </c>
      <c r="J94" cm="1">
        <f t="array" ref="J94">IF(C94=0,0,INDEX('Delivery Stops'!$D$2:$D$29,C94))</f>
        <v>24</v>
      </c>
      <c r="K94">
        <f t="shared" si="4"/>
        <v>0</v>
      </c>
      <c r="L94">
        <f t="shared" si="5"/>
        <v>0</v>
      </c>
      <c r="M94">
        <f t="shared" si="6"/>
        <v>0</v>
      </c>
      <c r="N94">
        <f t="shared" si="7"/>
        <v>0</v>
      </c>
      <c r="O94" cm="1">
        <f t="array" ref="O94">((IF(C94=0,INDEX('Solver Setup'!$M$15:$M$19,A94),INDEX('Solver Setup'!$G$25:$G$52,C94))-IF(B94=0,INDEX('Solver Setup'!$L$15:$L$19,A94),INDEX('Solver Setup'!$G$25:$G$52,B94)))*1440-IF(B94=0,0,INDEX('Solver Setup'!$F$25:$F$52,B94))-H94+'Solver Setup'!$B$9*(1-F94))</f>
        <v>1179</v>
      </c>
    </row>
    <row r="95" spans="1:15" x14ac:dyDescent="0.2">
      <c r="A95">
        <v>1</v>
      </c>
      <c r="B95">
        <v>3</v>
      </c>
      <c r="C95">
        <v>10</v>
      </c>
      <c r="D95" t="str" cm="1">
        <f t="array" ref="D95">IF(B95=0,"Depot",INDEX('Delivery Stops'!$B$2:$B$29,B95))</f>
        <v>Redstone Medical Center</v>
      </c>
      <c r="E95" t="str" cm="1">
        <f t="array" ref="E95">IF(C95=0,"Depot",INDEX('Delivery Stops'!$B$2:$B$29,C95))</f>
        <v>Furniture Warehouse</v>
      </c>
      <c r="F95">
        <v>0</v>
      </c>
      <c r="G95" cm="1">
        <f t="array" ref="G95">INDEX('Distance Matrix (miles)'!$B$2:$AD$30,B95+1,C95+1)</f>
        <v>25.51</v>
      </c>
      <c r="H95" cm="1">
        <f t="array" ref="H95">INDEX('Travel Time Matrix (min)'!$B$2:$AD$30,B95+1,C95+1)</f>
        <v>38.299999999999997</v>
      </c>
      <c r="I95" cm="1">
        <f t="array" ref="I95">G95*(INDEX('Vehicle Fleet'!$D$2:$D$6,A95)+'Cost Parameters'!$B$2*'Cost Parameters'!$B$3)</f>
        <v>21.846764000000004</v>
      </c>
      <c r="J95" cm="1">
        <f t="array" ref="J95">IF(C95=0,0,INDEX('Delivery Stops'!$D$2:$D$29,C95))</f>
        <v>89</v>
      </c>
      <c r="K95">
        <f t="shared" si="4"/>
        <v>0</v>
      </c>
      <c r="L95">
        <f t="shared" si="5"/>
        <v>0</v>
      </c>
      <c r="M95">
        <f t="shared" si="6"/>
        <v>0</v>
      </c>
      <c r="N95">
        <f t="shared" si="7"/>
        <v>0</v>
      </c>
      <c r="O95" cm="1">
        <f t="array" ref="O95">((IF(C95=0,INDEX('Solver Setup'!$M$15:$M$19,A95),INDEX('Solver Setup'!$G$25:$G$52,C95))-IF(B95=0,INDEX('Solver Setup'!$L$15:$L$19,A95),INDEX('Solver Setup'!$G$25:$G$52,B95)))*1440-IF(B95=0,0,INDEX('Solver Setup'!$F$25:$F$52,B95))-H95+'Solver Setup'!$B$9*(1-F95))</f>
        <v>1234.6999999999994</v>
      </c>
    </row>
    <row r="96" spans="1:15" x14ac:dyDescent="0.2">
      <c r="A96">
        <v>1</v>
      </c>
      <c r="B96">
        <v>3</v>
      </c>
      <c r="C96">
        <v>11</v>
      </c>
      <c r="D96" t="str" cm="1">
        <f t="array" ref="D96">IF(B96=0,"Depot",INDEX('Delivery Stops'!$B$2:$B$29,B96))</f>
        <v>Redstone Medical Center</v>
      </c>
      <c r="E96" t="str" cm="1">
        <f t="array" ref="E96">IF(C96=0,"Depot",INDEX('Delivery Stops'!$B$2:$B$29,C96))</f>
        <v>Pet Hospital</v>
      </c>
      <c r="F96">
        <v>0</v>
      </c>
      <c r="G96" cm="1">
        <f t="array" ref="G96">INDEX('Distance Matrix (miles)'!$B$2:$AD$30,B96+1,C96+1)</f>
        <v>18.93</v>
      </c>
      <c r="H96" cm="1">
        <f t="array" ref="H96">INDEX('Travel Time Matrix (min)'!$B$2:$AD$30,B96+1,C96+1)</f>
        <v>28.4</v>
      </c>
      <c r="I96" cm="1">
        <f t="array" ref="I96">G96*(INDEX('Vehicle Fleet'!$D$2:$D$6,A96)+'Cost Parameters'!$B$2*'Cost Parameters'!$B$3)</f>
        <v>16.211652000000001</v>
      </c>
      <c r="J96" cm="1">
        <f t="array" ref="J96">IF(C96=0,0,INDEX('Delivery Stops'!$D$2:$D$29,C96))</f>
        <v>108</v>
      </c>
      <c r="K96">
        <f t="shared" si="4"/>
        <v>0</v>
      </c>
      <c r="L96">
        <f t="shared" si="5"/>
        <v>0</v>
      </c>
      <c r="M96">
        <f t="shared" si="6"/>
        <v>0</v>
      </c>
      <c r="N96">
        <f t="shared" si="7"/>
        <v>0</v>
      </c>
      <c r="O96" cm="1">
        <f t="array" ref="O96">((IF(C96=0,INDEX('Solver Setup'!$M$15:$M$19,A96),INDEX('Solver Setup'!$G$25:$G$52,C96))-IF(B96=0,INDEX('Solver Setup'!$L$15:$L$19,A96),INDEX('Solver Setup'!$G$25:$G$52,B96)))*1440-IF(B96=0,0,INDEX('Solver Setup'!$F$25:$F$52,B96))-H96+'Solver Setup'!$B$9*(1-F96))</f>
        <v>1169.5999999999999</v>
      </c>
    </row>
    <row r="97" spans="1:15" x14ac:dyDescent="0.2">
      <c r="A97">
        <v>1</v>
      </c>
      <c r="B97">
        <v>3</v>
      </c>
      <c r="C97">
        <v>12</v>
      </c>
      <c r="D97" t="str" cm="1">
        <f t="array" ref="D97">IF(B97=0,"Depot",INDEX('Delivery Stops'!$B$2:$B$29,B97))</f>
        <v>Redstone Medical Center</v>
      </c>
      <c r="E97" t="str" cm="1">
        <f t="array" ref="E97">IF(C97=0,"Depot",INDEX('Delivery Stops'!$B$2:$B$29,C97))</f>
        <v>Tech Solutions Inc</v>
      </c>
      <c r="F97">
        <v>0</v>
      </c>
      <c r="G97" cm="1">
        <f t="array" ref="G97">INDEX('Distance Matrix (miles)'!$B$2:$AD$30,B97+1,C97+1)</f>
        <v>26.08</v>
      </c>
      <c r="H97" cm="1">
        <f t="array" ref="H97">INDEX('Travel Time Matrix (min)'!$B$2:$AD$30,B97+1,C97+1)</f>
        <v>39.1</v>
      </c>
      <c r="I97" cm="1">
        <f t="array" ref="I97">G97*(INDEX('Vehicle Fleet'!$D$2:$D$6,A97)+'Cost Parameters'!$B$2*'Cost Parameters'!$B$3)</f>
        <v>22.334911999999999</v>
      </c>
      <c r="J97" cm="1">
        <f t="array" ref="J97">IF(C97=0,0,INDEX('Delivery Stops'!$D$2:$D$29,C97))</f>
        <v>150</v>
      </c>
      <c r="K97">
        <f t="shared" si="4"/>
        <v>0</v>
      </c>
      <c r="L97">
        <f t="shared" si="5"/>
        <v>0</v>
      </c>
      <c r="M97">
        <f t="shared" si="6"/>
        <v>0</v>
      </c>
      <c r="N97">
        <f t="shared" si="7"/>
        <v>0</v>
      </c>
      <c r="O97" cm="1">
        <f t="array" ref="O97">((IF(C97=0,INDEX('Solver Setup'!$M$15:$M$19,A97),INDEX('Solver Setup'!$G$25:$G$52,C97))-IF(B97=0,INDEX('Solver Setup'!$L$15:$L$19,A97),INDEX('Solver Setup'!$G$25:$G$52,B97)))*1440-IF(B97=0,0,INDEX('Solver Setup'!$F$25:$F$52,B97))-H97+'Solver Setup'!$B$9*(1-F97))</f>
        <v>1113.9000000000001</v>
      </c>
    </row>
    <row r="98" spans="1:15" x14ac:dyDescent="0.2">
      <c r="A98">
        <v>1</v>
      </c>
      <c r="B98">
        <v>3</v>
      </c>
      <c r="C98">
        <v>13</v>
      </c>
      <c r="D98" t="str" cm="1">
        <f t="array" ref="D98">IF(B98=0,"Depot",INDEX('Delivery Stops'!$B$2:$B$29,B98))</f>
        <v>Redstone Medical Center</v>
      </c>
      <c r="E98" t="str" cm="1">
        <f t="array" ref="E98">IF(C98=0,"Depot",INDEX('Delivery Stops'!$B$2:$B$29,C98))</f>
        <v>Tech Solutions Inc</v>
      </c>
      <c r="F98">
        <v>0</v>
      </c>
      <c r="G98" cm="1">
        <f t="array" ref="G98">INDEX('Distance Matrix (miles)'!$B$2:$AD$30,B98+1,C98+1)</f>
        <v>42.16</v>
      </c>
      <c r="H98" cm="1">
        <f t="array" ref="H98">INDEX('Travel Time Matrix (min)'!$B$2:$AD$30,B98+1,C98+1)</f>
        <v>63.2</v>
      </c>
      <c r="I98" cm="1">
        <f t="array" ref="I98">G98*(INDEX('Vehicle Fleet'!$D$2:$D$6,A98)+'Cost Parameters'!$B$2*'Cost Parameters'!$B$3)</f>
        <v>36.105823999999998</v>
      </c>
      <c r="J98" cm="1">
        <f t="array" ref="J98">IF(C98=0,0,INDEX('Delivery Stops'!$D$2:$D$29,C98))</f>
        <v>38</v>
      </c>
      <c r="K98">
        <f t="shared" si="4"/>
        <v>0</v>
      </c>
      <c r="L98">
        <f t="shared" si="5"/>
        <v>0</v>
      </c>
      <c r="M98">
        <f t="shared" si="6"/>
        <v>0</v>
      </c>
      <c r="N98">
        <f t="shared" si="7"/>
        <v>0</v>
      </c>
      <c r="O98" cm="1">
        <f t="array" ref="O98">((IF(C98=0,INDEX('Solver Setup'!$M$15:$M$19,A98),INDEX('Solver Setup'!$G$25:$G$52,C98))-IF(B98=0,INDEX('Solver Setup'!$L$15:$L$19,A98),INDEX('Solver Setup'!$G$25:$G$52,B98)))*1440-IF(B98=0,0,INDEX('Solver Setup'!$F$25:$F$52,B98))-H98+'Solver Setup'!$B$9*(1-F98))</f>
        <v>984.7999999999995</v>
      </c>
    </row>
    <row r="99" spans="1:15" x14ac:dyDescent="0.2">
      <c r="A99">
        <v>1</v>
      </c>
      <c r="B99">
        <v>3</v>
      </c>
      <c r="C99">
        <v>14</v>
      </c>
      <c r="D99" t="str" cm="1">
        <f t="array" ref="D99">IF(B99=0,"Depot",INDEX('Delivery Stops'!$B$2:$B$29,B99))</f>
        <v>Redstone Medical Center</v>
      </c>
      <c r="E99" t="str" cm="1">
        <f t="array" ref="E99">IF(C99=0,"Depot",INDEX('Delivery Stops'!$B$2:$B$29,C99))</f>
        <v>Sunrise Senior Living</v>
      </c>
      <c r="F99">
        <v>0</v>
      </c>
      <c r="G99" cm="1">
        <f t="array" ref="G99">INDEX('Distance Matrix (miles)'!$B$2:$AD$30,B99+1,C99+1)</f>
        <v>28.35</v>
      </c>
      <c r="H99" cm="1">
        <f t="array" ref="H99">INDEX('Travel Time Matrix (min)'!$B$2:$AD$30,B99+1,C99+1)</f>
        <v>42.5</v>
      </c>
      <c r="I99" cm="1">
        <f t="array" ref="I99">G99*(INDEX('Vehicle Fleet'!$D$2:$D$6,A99)+'Cost Parameters'!$B$2*'Cost Parameters'!$B$3)</f>
        <v>24.278940000000002</v>
      </c>
      <c r="J99" cm="1">
        <f t="array" ref="J99">IF(C99=0,0,INDEX('Delivery Stops'!$D$2:$D$29,C99))</f>
        <v>249</v>
      </c>
      <c r="K99">
        <f t="shared" si="4"/>
        <v>0</v>
      </c>
      <c r="L99">
        <f t="shared" si="5"/>
        <v>0</v>
      </c>
      <c r="M99">
        <f t="shared" si="6"/>
        <v>0</v>
      </c>
      <c r="N99">
        <f t="shared" si="7"/>
        <v>0</v>
      </c>
      <c r="O99" cm="1">
        <f t="array" ref="O99">((IF(C99=0,INDEX('Solver Setup'!$M$15:$M$19,A99),INDEX('Solver Setup'!$G$25:$G$52,C99))-IF(B99=0,INDEX('Solver Setup'!$L$15:$L$19,A99),INDEX('Solver Setup'!$G$25:$G$52,B99)))*1440-IF(B99=0,0,INDEX('Solver Setup'!$F$25:$F$52,B99))-H99+'Solver Setup'!$B$9*(1-F99))</f>
        <v>1455.4999999999995</v>
      </c>
    </row>
    <row r="100" spans="1:15" x14ac:dyDescent="0.2">
      <c r="A100">
        <v>1</v>
      </c>
      <c r="B100">
        <v>3</v>
      </c>
      <c r="C100">
        <v>15</v>
      </c>
      <c r="D100" t="str" cm="1">
        <f t="array" ref="D100">IF(B100=0,"Depot",INDEX('Delivery Stops'!$B$2:$B$29,B100))</f>
        <v>Redstone Medical Center</v>
      </c>
      <c r="E100" t="str" cm="1">
        <f t="array" ref="E100">IF(C100=0,"Depot",INDEX('Delivery Stops'!$B$2:$B$29,C100))</f>
        <v>Electronics Outlet</v>
      </c>
      <c r="F100">
        <v>0</v>
      </c>
      <c r="G100" cm="1">
        <f t="array" ref="G100">INDEX('Distance Matrix (miles)'!$B$2:$AD$30,B100+1,C100+1)</f>
        <v>20.329999999999998</v>
      </c>
      <c r="H100" cm="1">
        <f t="array" ref="H100">INDEX('Travel Time Matrix (min)'!$B$2:$AD$30,B100+1,C100+1)</f>
        <v>30.5</v>
      </c>
      <c r="I100" cm="1">
        <f t="array" ref="I100">G100*(INDEX('Vehicle Fleet'!$D$2:$D$6,A100)+'Cost Parameters'!$B$2*'Cost Parameters'!$B$3)</f>
        <v>17.410612</v>
      </c>
      <c r="J100" cm="1">
        <f t="array" ref="J100">IF(C100=0,0,INDEX('Delivery Stops'!$D$2:$D$29,C100))</f>
        <v>72</v>
      </c>
      <c r="K100">
        <f t="shared" si="4"/>
        <v>0</v>
      </c>
      <c r="L100">
        <f t="shared" si="5"/>
        <v>0</v>
      </c>
      <c r="M100">
        <f t="shared" si="6"/>
        <v>0</v>
      </c>
      <c r="N100">
        <f t="shared" si="7"/>
        <v>0</v>
      </c>
      <c r="O100" cm="1">
        <f t="array" ref="O100">((IF(C100=0,INDEX('Solver Setup'!$M$15:$M$19,A100),INDEX('Solver Setup'!$G$25:$G$52,C100))-IF(B100=0,INDEX('Solver Setup'!$L$15:$L$19,A100),INDEX('Solver Setup'!$G$25:$G$52,B100)))*1440-IF(B100=0,0,INDEX('Solver Setup'!$F$25:$F$52,B100))-H100+'Solver Setup'!$B$9*(1-F100))</f>
        <v>1032.5</v>
      </c>
    </row>
    <row r="101" spans="1:15" x14ac:dyDescent="0.2">
      <c r="A101">
        <v>1</v>
      </c>
      <c r="B101">
        <v>3</v>
      </c>
      <c r="C101">
        <v>16</v>
      </c>
      <c r="D101" t="str" cm="1">
        <f t="array" ref="D101">IF(B101=0,"Depot",INDEX('Delivery Stops'!$B$2:$B$29,B101))</f>
        <v>Redstone Medical Center</v>
      </c>
      <c r="E101" t="str" cm="1">
        <f t="array" ref="E101">IF(C101=0,"Depot",INDEX('Delivery Stops'!$B$2:$B$29,C101))</f>
        <v>Bookstore</v>
      </c>
      <c r="F101">
        <v>0</v>
      </c>
      <c r="G101" cm="1">
        <f t="array" ref="G101">INDEX('Distance Matrix (miles)'!$B$2:$AD$30,B101+1,C101+1)</f>
        <v>23.41</v>
      </c>
      <c r="H101" cm="1">
        <f t="array" ref="H101">INDEX('Travel Time Matrix (min)'!$B$2:$AD$30,B101+1,C101+1)</f>
        <v>35.1</v>
      </c>
      <c r="I101" cm="1">
        <f t="array" ref="I101">G101*(INDEX('Vehicle Fleet'!$D$2:$D$6,A101)+'Cost Parameters'!$B$2*'Cost Parameters'!$B$3)</f>
        <v>20.048324000000001</v>
      </c>
      <c r="J101" cm="1">
        <f t="array" ref="J101">IF(C101=0,0,INDEX('Delivery Stops'!$D$2:$D$29,C101))</f>
        <v>152</v>
      </c>
      <c r="K101">
        <f t="shared" si="4"/>
        <v>0</v>
      </c>
      <c r="L101">
        <f t="shared" si="5"/>
        <v>0</v>
      </c>
      <c r="M101">
        <f t="shared" si="6"/>
        <v>0</v>
      </c>
      <c r="N101">
        <f t="shared" si="7"/>
        <v>0</v>
      </c>
      <c r="O101" cm="1">
        <f t="array" ref="O101">((IF(C101=0,INDEX('Solver Setup'!$M$15:$M$19,A101),INDEX('Solver Setup'!$G$25:$G$52,C101))-IF(B101=0,INDEX('Solver Setup'!$L$15:$L$19,A101),INDEX('Solver Setup'!$G$25:$G$52,B101)))*1440-IF(B101=0,0,INDEX('Solver Setup'!$F$25:$F$52,B101))-H101+'Solver Setup'!$B$9*(1-F101))</f>
        <v>1267.9000000000005</v>
      </c>
    </row>
    <row r="102" spans="1:15" x14ac:dyDescent="0.2">
      <c r="A102">
        <v>1</v>
      </c>
      <c r="B102">
        <v>3</v>
      </c>
      <c r="C102">
        <v>17</v>
      </c>
      <c r="D102" t="str" cm="1">
        <f t="array" ref="D102">IF(B102=0,"Depot",INDEX('Delivery Stops'!$B$2:$B$29,B102))</f>
        <v>Redstone Medical Center</v>
      </c>
      <c r="E102" t="str" cm="1">
        <f t="array" ref="E102">IF(C102=0,"Depot",INDEX('Delivery Stops'!$B$2:$B$29,C102))</f>
        <v>Veterinary Clinic</v>
      </c>
      <c r="F102">
        <v>0</v>
      </c>
      <c r="G102" cm="1">
        <f t="array" ref="G102">INDEX('Distance Matrix (miles)'!$B$2:$AD$30,B102+1,C102+1)</f>
        <v>38.78</v>
      </c>
      <c r="H102" cm="1">
        <f t="array" ref="H102">INDEX('Travel Time Matrix (min)'!$B$2:$AD$30,B102+1,C102+1)</f>
        <v>58.2</v>
      </c>
      <c r="I102" cm="1">
        <f t="array" ref="I102">G102*(INDEX('Vehicle Fleet'!$D$2:$D$6,A102)+'Cost Parameters'!$B$2*'Cost Parameters'!$B$3)</f>
        <v>33.211192000000004</v>
      </c>
      <c r="J102" cm="1">
        <f t="array" ref="J102">IF(C102=0,0,INDEX('Delivery Stops'!$D$2:$D$29,C102))</f>
        <v>102</v>
      </c>
      <c r="K102">
        <f t="shared" si="4"/>
        <v>0</v>
      </c>
      <c r="L102">
        <f t="shared" si="5"/>
        <v>0</v>
      </c>
      <c r="M102">
        <f t="shared" si="6"/>
        <v>0</v>
      </c>
      <c r="N102">
        <f t="shared" si="7"/>
        <v>0</v>
      </c>
      <c r="O102" cm="1">
        <f t="array" ref="O102">((IF(C102=0,INDEX('Solver Setup'!$M$15:$M$19,A102),INDEX('Solver Setup'!$G$25:$G$52,C102))-IF(B102=0,INDEX('Solver Setup'!$L$15:$L$19,A102),INDEX('Solver Setup'!$G$25:$G$52,B102)))*1440-IF(B102=0,0,INDEX('Solver Setup'!$F$25:$F$52,B102))-H102+'Solver Setup'!$B$9*(1-F102))</f>
        <v>1079.7999999999995</v>
      </c>
    </row>
    <row r="103" spans="1:15" x14ac:dyDescent="0.2">
      <c r="A103">
        <v>1</v>
      </c>
      <c r="B103">
        <v>3</v>
      </c>
      <c r="C103">
        <v>18</v>
      </c>
      <c r="D103" t="str" cm="1">
        <f t="array" ref="D103">IF(B103=0,"Depot",INDEX('Delivery Stops'!$B$2:$B$29,B103))</f>
        <v>Redstone Medical Center</v>
      </c>
      <c r="E103" t="str" cm="1">
        <f t="array" ref="E103">IF(C103=0,"Depot",INDEX('Delivery Stops'!$B$2:$B$29,C103))</f>
        <v>Furniture Warehouse</v>
      </c>
      <c r="F103">
        <v>0</v>
      </c>
      <c r="G103" cm="1">
        <f t="array" ref="G103">INDEX('Distance Matrix (miles)'!$B$2:$AD$30,B103+1,C103+1)</f>
        <v>17.11</v>
      </c>
      <c r="H103" cm="1">
        <f t="array" ref="H103">INDEX('Travel Time Matrix (min)'!$B$2:$AD$30,B103+1,C103+1)</f>
        <v>25.7</v>
      </c>
      <c r="I103" cm="1">
        <f t="array" ref="I103">G103*(INDEX('Vehicle Fleet'!$D$2:$D$6,A103)+'Cost Parameters'!$B$2*'Cost Parameters'!$B$3)</f>
        <v>14.653004000000001</v>
      </c>
      <c r="J103" cm="1">
        <f t="array" ref="J103">IF(C103=0,0,INDEX('Delivery Stops'!$D$2:$D$29,C103))</f>
        <v>148</v>
      </c>
      <c r="K103">
        <f t="shared" si="4"/>
        <v>0</v>
      </c>
      <c r="L103">
        <f t="shared" si="5"/>
        <v>0</v>
      </c>
      <c r="M103">
        <f t="shared" si="6"/>
        <v>0</v>
      </c>
      <c r="N103">
        <f t="shared" si="7"/>
        <v>0</v>
      </c>
      <c r="O103" cm="1">
        <f t="array" ref="O103">((IF(C103=0,INDEX('Solver Setup'!$M$15:$M$19,A103),INDEX('Solver Setup'!$G$25:$G$52,C103))-IF(B103=0,INDEX('Solver Setup'!$L$15:$L$19,A103),INDEX('Solver Setup'!$G$25:$G$52,B103)))*1440-IF(B103=0,0,INDEX('Solver Setup'!$F$25:$F$52,B103))-H103+'Solver Setup'!$B$9*(1-F103))</f>
        <v>1067.2999999999995</v>
      </c>
    </row>
    <row r="104" spans="1:15" x14ac:dyDescent="0.2">
      <c r="A104">
        <v>1</v>
      </c>
      <c r="B104">
        <v>3</v>
      </c>
      <c r="C104">
        <v>19</v>
      </c>
      <c r="D104" t="str" cm="1">
        <f t="array" ref="D104">IF(B104=0,"Depot",INDEX('Delivery Stops'!$B$2:$B$29,B104))</f>
        <v>Redstone Medical Center</v>
      </c>
      <c r="E104" t="str" cm="1">
        <f t="array" ref="E104">IF(C104=0,"Depot",INDEX('Delivery Stops'!$B$2:$B$29,C104))</f>
        <v>Music School</v>
      </c>
      <c r="F104">
        <v>0</v>
      </c>
      <c r="G104" cm="1">
        <f t="array" ref="G104">INDEX('Distance Matrix (miles)'!$B$2:$AD$30,B104+1,C104+1)</f>
        <v>7.44</v>
      </c>
      <c r="H104" cm="1">
        <f t="array" ref="H104">INDEX('Travel Time Matrix (min)'!$B$2:$AD$30,B104+1,C104+1)</f>
        <v>11.2</v>
      </c>
      <c r="I104" cm="1">
        <f t="array" ref="I104">G104*(INDEX('Vehicle Fleet'!$D$2:$D$6,A104)+'Cost Parameters'!$B$2*'Cost Parameters'!$B$3)</f>
        <v>6.3716160000000004</v>
      </c>
      <c r="J104" cm="1">
        <f t="array" ref="J104">IF(C104=0,0,INDEX('Delivery Stops'!$D$2:$D$29,C104))</f>
        <v>97</v>
      </c>
      <c r="K104">
        <f t="shared" si="4"/>
        <v>0</v>
      </c>
      <c r="L104">
        <f t="shared" si="5"/>
        <v>0</v>
      </c>
      <c r="M104">
        <f t="shared" si="6"/>
        <v>0</v>
      </c>
      <c r="N104">
        <f t="shared" si="7"/>
        <v>0</v>
      </c>
      <c r="O104" cm="1">
        <f t="array" ref="O104">((IF(C104=0,INDEX('Solver Setup'!$M$15:$M$19,A104),INDEX('Solver Setup'!$G$25:$G$52,C104))-IF(B104=0,INDEX('Solver Setup'!$L$15:$L$19,A104),INDEX('Solver Setup'!$G$25:$G$52,B104)))*1440-IF(B104=0,0,INDEX('Solver Setup'!$F$25:$F$52,B104))-H104+'Solver Setup'!$B$9*(1-F104))</f>
        <v>1051.8</v>
      </c>
    </row>
    <row r="105" spans="1:15" x14ac:dyDescent="0.2">
      <c r="A105">
        <v>1</v>
      </c>
      <c r="B105">
        <v>3</v>
      </c>
      <c r="C105">
        <v>20</v>
      </c>
      <c r="D105" t="str" cm="1">
        <f t="array" ref="D105">IF(B105=0,"Depot",INDEX('Delivery Stops'!$B$2:$B$29,B105))</f>
        <v>Redstone Medical Center</v>
      </c>
      <c r="E105" t="str" cm="1">
        <f t="array" ref="E105">IF(C105=0,"Depot",INDEX('Delivery Stops'!$B$2:$B$29,C105))</f>
        <v>Elementary School</v>
      </c>
      <c r="F105">
        <v>0</v>
      </c>
      <c r="G105" cm="1">
        <f t="array" ref="G105">INDEX('Distance Matrix (miles)'!$B$2:$AD$30,B105+1,C105+1)</f>
        <v>14.02</v>
      </c>
      <c r="H105" cm="1">
        <f t="array" ref="H105">INDEX('Travel Time Matrix (min)'!$B$2:$AD$30,B105+1,C105+1)</f>
        <v>21</v>
      </c>
      <c r="I105" cm="1">
        <f t="array" ref="I105">G105*(INDEX('Vehicle Fleet'!$D$2:$D$6,A105)+'Cost Parameters'!$B$2*'Cost Parameters'!$B$3)</f>
        <v>12.006728000000001</v>
      </c>
      <c r="J105" cm="1">
        <f t="array" ref="J105">IF(C105=0,0,INDEX('Delivery Stops'!$D$2:$D$29,C105))</f>
        <v>71</v>
      </c>
      <c r="K105">
        <f t="shared" si="4"/>
        <v>0</v>
      </c>
      <c r="L105">
        <f t="shared" si="5"/>
        <v>0</v>
      </c>
      <c r="M105">
        <f t="shared" si="6"/>
        <v>0</v>
      </c>
      <c r="N105">
        <f t="shared" si="7"/>
        <v>0</v>
      </c>
      <c r="O105" cm="1">
        <f t="array" ref="O105">((IF(C105=0,INDEX('Solver Setup'!$M$15:$M$19,A105),INDEX('Solver Setup'!$G$25:$G$52,C105))-IF(B105=0,INDEX('Solver Setup'!$L$15:$L$19,A105),INDEX('Solver Setup'!$G$25:$G$52,B105)))*1440-IF(B105=0,0,INDEX('Solver Setup'!$F$25:$F$52,B105))-H105+'Solver Setup'!$B$9*(1-F105))</f>
        <v>1012.0000000000005</v>
      </c>
    </row>
    <row r="106" spans="1:15" x14ac:dyDescent="0.2">
      <c r="A106">
        <v>1</v>
      </c>
      <c r="B106">
        <v>3</v>
      </c>
      <c r="C106">
        <v>21</v>
      </c>
      <c r="D106" t="str" cm="1">
        <f t="array" ref="D106">IF(B106=0,"Depot",INDEX('Delivery Stops'!$B$2:$B$29,B106))</f>
        <v>Redstone Medical Center</v>
      </c>
      <c r="E106" t="str" cm="1">
        <f t="array" ref="E106">IF(C106=0,"Depot",INDEX('Delivery Stops'!$B$2:$B$29,C106))</f>
        <v>Distillery</v>
      </c>
      <c r="F106">
        <v>0</v>
      </c>
      <c r="G106" cm="1">
        <f t="array" ref="G106">INDEX('Distance Matrix (miles)'!$B$2:$AD$30,B106+1,C106+1)</f>
        <v>9.14</v>
      </c>
      <c r="H106" cm="1">
        <f t="array" ref="H106">INDEX('Travel Time Matrix (min)'!$B$2:$AD$30,B106+1,C106+1)</f>
        <v>13.7</v>
      </c>
      <c r="I106" cm="1">
        <f t="array" ref="I106">G106*(INDEX('Vehicle Fleet'!$D$2:$D$6,A106)+'Cost Parameters'!$B$2*'Cost Parameters'!$B$3)</f>
        <v>7.8274960000000009</v>
      </c>
      <c r="J106" cm="1">
        <f t="array" ref="J106">IF(C106=0,0,INDEX('Delivery Stops'!$D$2:$D$29,C106))</f>
        <v>178</v>
      </c>
      <c r="K106">
        <f t="shared" si="4"/>
        <v>0</v>
      </c>
      <c r="L106">
        <f t="shared" si="5"/>
        <v>0</v>
      </c>
      <c r="M106">
        <f t="shared" si="6"/>
        <v>0</v>
      </c>
      <c r="N106">
        <f t="shared" si="7"/>
        <v>0</v>
      </c>
      <c r="O106" cm="1">
        <f t="array" ref="O106">((IF(C106=0,INDEX('Solver Setup'!$M$15:$M$19,A106),INDEX('Solver Setup'!$G$25:$G$52,C106))-IF(B106=0,INDEX('Solver Setup'!$L$15:$L$19,A106),INDEX('Solver Setup'!$G$25:$G$52,B106)))*1440-IF(B106=0,0,INDEX('Solver Setup'!$F$25:$F$52,B106))-H106+'Solver Setup'!$B$9*(1-F106))</f>
        <v>1529.2999999999995</v>
      </c>
    </row>
    <row r="107" spans="1:15" x14ac:dyDescent="0.2">
      <c r="A107">
        <v>1</v>
      </c>
      <c r="B107">
        <v>3</v>
      </c>
      <c r="C107">
        <v>22</v>
      </c>
      <c r="D107" t="str" cm="1">
        <f t="array" ref="D107">IF(B107=0,"Depot",INDEX('Delivery Stops'!$B$2:$B$29,B107))</f>
        <v>Redstone Medical Center</v>
      </c>
      <c r="E107" t="str" cm="1">
        <f t="array" ref="E107">IF(C107=0,"Depot",INDEX('Delivery Stops'!$B$2:$B$29,C107))</f>
        <v>Brewery</v>
      </c>
      <c r="F107">
        <v>0</v>
      </c>
      <c r="G107" cm="1">
        <f t="array" ref="G107">INDEX('Distance Matrix (miles)'!$B$2:$AD$30,B107+1,C107+1)</f>
        <v>44.76</v>
      </c>
      <c r="H107" cm="1">
        <f t="array" ref="H107">INDEX('Travel Time Matrix (min)'!$B$2:$AD$30,B107+1,C107+1)</f>
        <v>67.099999999999994</v>
      </c>
      <c r="I107" cm="1">
        <f t="array" ref="I107">G107*(INDEX('Vehicle Fleet'!$D$2:$D$6,A107)+'Cost Parameters'!$B$2*'Cost Parameters'!$B$3)</f>
        <v>38.332464000000002</v>
      </c>
      <c r="J107" cm="1">
        <f t="array" ref="J107">IF(C107=0,0,INDEX('Delivery Stops'!$D$2:$D$29,C107))</f>
        <v>46</v>
      </c>
      <c r="K107">
        <f t="shared" si="4"/>
        <v>0</v>
      </c>
      <c r="L107">
        <f t="shared" si="5"/>
        <v>0</v>
      </c>
      <c r="M107">
        <f t="shared" si="6"/>
        <v>0</v>
      </c>
      <c r="N107">
        <f t="shared" si="7"/>
        <v>0</v>
      </c>
      <c r="O107" cm="1">
        <f t="array" ref="O107">((IF(C107=0,INDEX('Solver Setup'!$M$15:$M$19,A107),INDEX('Solver Setup'!$G$25:$G$52,C107))-IF(B107=0,INDEX('Solver Setup'!$L$15:$L$19,A107),INDEX('Solver Setup'!$G$25:$G$52,B107)))*1440-IF(B107=0,0,INDEX('Solver Setup'!$F$25:$F$52,B107))-H107+'Solver Setup'!$B$9*(1-F107))</f>
        <v>1325.9000000000005</v>
      </c>
    </row>
    <row r="108" spans="1:15" x14ac:dyDescent="0.2">
      <c r="A108">
        <v>1</v>
      </c>
      <c r="B108">
        <v>3</v>
      </c>
      <c r="C108">
        <v>23</v>
      </c>
      <c r="D108" t="str" cm="1">
        <f t="array" ref="D108">IF(B108=0,"Depot",INDEX('Delivery Stops'!$B$2:$B$29,B108))</f>
        <v>Redstone Medical Center</v>
      </c>
      <c r="E108" t="str" cm="1">
        <f t="array" ref="E108">IF(C108=0,"Depot",INDEX('Delivery Stops'!$B$2:$B$29,C108))</f>
        <v>Distillery</v>
      </c>
      <c r="F108">
        <v>0</v>
      </c>
      <c r="G108" cm="1">
        <f t="array" ref="G108">INDEX('Distance Matrix (miles)'!$B$2:$AD$30,B108+1,C108+1)</f>
        <v>16.329999999999998</v>
      </c>
      <c r="H108" cm="1">
        <f t="array" ref="H108">INDEX('Travel Time Matrix (min)'!$B$2:$AD$30,B108+1,C108+1)</f>
        <v>24.5</v>
      </c>
      <c r="I108" cm="1">
        <f t="array" ref="I108">G108*(INDEX('Vehicle Fleet'!$D$2:$D$6,A108)+'Cost Parameters'!$B$2*'Cost Parameters'!$B$3)</f>
        <v>13.985011999999999</v>
      </c>
      <c r="J108" cm="1">
        <f t="array" ref="J108">IF(C108=0,0,INDEX('Delivery Stops'!$D$2:$D$29,C108))</f>
        <v>207</v>
      </c>
      <c r="K108">
        <f t="shared" si="4"/>
        <v>0</v>
      </c>
      <c r="L108">
        <f t="shared" si="5"/>
        <v>0</v>
      </c>
      <c r="M108">
        <f t="shared" si="6"/>
        <v>0</v>
      </c>
      <c r="N108">
        <f t="shared" si="7"/>
        <v>0</v>
      </c>
      <c r="O108" cm="1">
        <f t="array" ref="O108">((IF(C108=0,INDEX('Solver Setup'!$M$15:$M$19,A108),INDEX('Solver Setup'!$G$25:$G$52,C108))-IF(B108=0,INDEX('Solver Setup'!$L$15:$L$19,A108),INDEX('Solver Setup'!$G$25:$G$52,B108)))*1440-IF(B108=0,0,INDEX('Solver Setup'!$F$25:$F$52,B108))-H108+'Solver Setup'!$B$9*(1-F108))</f>
        <v>1263.5</v>
      </c>
    </row>
    <row r="109" spans="1:15" x14ac:dyDescent="0.2">
      <c r="A109">
        <v>1</v>
      </c>
      <c r="B109">
        <v>3</v>
      </c>
      <c r="C109">
        <v>24</v>
      </c>
      <c r="D109" t="str" cm="1">
        <f t="array" ref="D109">IF(B109=0,"Depot",INDEX('Delivery Stops'!$B$2:$B$29,B109))</f>
        <v>Redstone Medical Center</v>
      </c>
      <c r="E109" t="str" cm="1">
        <f t="array" ref="E109">IF(C109=0,"Depot",INDEX('Delivery Stops'!$B$2:$B$29,C109))</f>
        <v>Children's Academy</v>
      </c>
      <c r="F109">
        <v>0</v>
      </c>
      <c r="G109" cm="1">
        <f t="array" ref="G109">INDEX('Distance Matrix (miles)'!$B$2:$AD$30,B109+1,C109+1)</f>
        <v>9.66</v>
      </c>
      <c r="H109" cm="1">
        <f t="array" ref="H109">INDEX('Travel Time Matrix (min)'!$B$2:$AD$30,B109+1,C109+1)</f>
        <v>14.5</v>
      </c>
      <c r="I109" cm="1">
        <f t="array" ref="I109">G109*(INDEX('Vehicle Fleet'!$D$2:$D$6,A109)+'Cost Parameters'!$B$2*'Cost Parameters'!$B$3)</f>
        <v>8.272824</v>
      </c>
      <c r="J109" cm="1">
        <f t="array" ref="J109">IF(C109=0,0,INDEX('Delivery Stops'!$D$2:$D$29,C109))</f>
        <v>28</v>
      </c>
      <c r="K109">
        <f t="shared" si="4"/>
        <v>0</v>
      </c>
      <c r="L109">
        <f t="shared" si="5"/>
        <v>0</v>
      </c>
      <c r="M109">
        <f t="shared" si="6"/>
        <v>0</v>
      </c>
      <c r="N109">
        <f t="shared" si="7"/>
        <v>0</v>
      </c>
      <c r="O109" cm="1">
        <f t="array" ref="O109">((IF(C109=0,INDEX('Solver Setup'!$M$15:$M$19,A109),INDEX('Solver Setup'!$G$25:$G$52,C109))-IF(B109=0,INDEX('Solver Setup'!$L$15:$L$19,A109),INDEX('Solver Setup'!$G$25:$G$52,B109)))*1440-IF(B109=0,0,INDEX('Solver Setup'!$F$25:$F$52,B109))-H109+'Solver Setup'!$B$9*(1-F109))</f>
        <v>1423.5000000000005</v>
      </c>
    </row>
    <row r="110" spans="1:15" x14ac:dyDescent="0.2">
      <c r="A110">
        <v>1</v>
      </c>
      <c r="B110">
        <v>3</v>
      </c>
      <c r="C110">
        <v>25</v>
      </c>
      <c r="D110" t="str" cm="1">
        <f t="array" ref="D110">IF(B110=0,"Depot",INDEX('Delivery Stops'!$B$2:$B$29,B110))</f>
        <v>Redstone Medical Center</v>
      </c>
      <c r="E110" t="str" cm="1">
        <f t="array" ref="E110">IF(C110=0,"Depot",INDEX('Delivery Stops'!$B$2:$B$29,C110))</f>
        <v>Public Library</v>
      </c>
      <c r="F110">
        <v>0</v>
      </c>
      <c r="G110" cm="1">
        <f t="array" ref="G110">INDEX('Distance Matrix (miles)'!$B$2:$AD$30,B110+1,C110+1)</f>
        <v>30.89</v>
      </c>
      <c r="H110" cm="1">
        <f t="array" ref="H110">INDEX('Travel Time Matrix (min)'!$B$2:$AD$30,B110+1,C110+1)</f>
        <v>46.3</v>
      </c>
      <c r="I110" cm="1">
        <f t="array" ref="I110">G110*(INDEX('Vehicle Fleet'!$D$2:$D$6,A110)+'Cost Parameters'!$B$2*'Cost Parameters'!$B$3)</f>
        <v>26.454196000000003</v>
      </c>
      <c r="J110" cm="1">
        <f t="array" ref="J110">IF(C110=0,0,INDEX('Delivery Stops'!$D$2:$D$29,C110))</f>
        <v>32</v>
      </c>
      <c r="K110">
        <f t="shared" si="4"/>
        <v>0</v>
      </c>
      <c r="L110">
        <f t="shared" si="5"/>
        <v>0</v>
      </c>
      <c r="M110">
        <f t="shared" si="6"/>
        <v>0</v>
      </c>
      <c r="N110">
        <f t="shared" si="7"/>
        <v>0</v>
      </c>
      <c r="O110" cm="1">
        <f t="array" ref="O110">((IF(C110=0,INDEX('Solver Setup'!$M$15:$M$19,A110),INDEX('Solver Setup'!$G$25:$G$52,C110))-IF(B110=0,INDEX('Solver Setup'!$L$15:$L$19,A110),INDEX('Solver Setup'!$G$25:$G$52,B110)))*1440-IF(B110=0,0,INDEX('Solver Setup'!$F$25:$F$52,B110))-H110+'Solver Setup'!$B$9*(1-F110))</f>
        <v>1301.7000000000005</v>
      </c>
    </row>
    <row r="111" spans="1:15" x14ac:dyDescent="0.2">
      <c r="A111">
        <v>1</v>
      </c>
      <c r="B111">
        <v>3</v>
      </c>
      <c r="C111">
        <v>26</v>
      </c>
      <c r="D111" t="str" cm="1">
        <f t="array" ref="D111">IF(B111=0,"Depot",INDEX('Delivery Stops'!$B$2:$B$29,B111))</f>
        <v>Redstone Medical Center</v>
      </c>
      <c r="E111" t="str" cm="1">
        <f t="array" ref="E111">IF(C111=0,"Depot",INDEX('Delivery Stops'!$B$2:$B$29,C111))</f>
        <v>Bakery &amp; Cafe</v>
      </c>
      <c r="F111">
        <v>0</v>
      </c>
      <c r="G111" cm="1">
        <f t="array" ref="G111">INDEX('Distance Matrix (miles)'!$B$2:$AD$30,B111+1,C111+1)</f>
        <v>38.46</v>
      </c>
      <c r="H111" cm="1">
        <f t="array" ref="H111">INDEX('Travel Time Matrix (min)'!$B$2:$AD$30,B111+1,C111+1)</f>
        <v>57.7</v>
      </c>
      <c r="I111" cm="1">
        <f t="array" ref="I111">G111*(INDEX('Vehicle Fleet'!$D$2:$D$6,A111)+'Cost Parameters'!$B$2*'Cost Parameters'!$B$3)</f>
        <v>32.937144000000004</v>
      </c>
      <c r="J111" cm="1">
        <f t="array" ref="J111">IF(C111=0,0,INDEX('Delivery Stops'!$D$2:$D$29,C111))</f>
        <v>211</v>
      </c>
      <c r="K111">
        <f t="shared" si="4"/>
        <v>0</v>
      </c>
      <c r="L111">
        <f t="shared" si="5"/>
        <v>0</v>
      </c>
      <c r="M111">
        <f t="shared" si="6"/>
        <v>0</v>
      </c>
      <c r="N111">
        <f t="shared" si="7"/>
        <v>0</v>
      </c>
      <c r="O111" cm="1">
        <f t="array" ref="O111">((IF(C111=0,INDEX('Solver Setup'!$M$15:$M$19,A111),INDEX('Solver Setup'!$G$25:$G$52,C111))-IF(B111=0,INDEX('Solver Setup'!$L$15:$L$19,A111),INDEX('Solver Setup'!$G$25:$G$52,B111)))*1440-IF(B111=0,0,INDEX('Solver Setup'!$F$25:$F$52,B111))-H111+'Solver Setup'!$B$9*(1-F111))</f>
        <v>1365.3</v>
      </c>
    </row>
    <row r="112" spans="1:15" x14ac:dyDescent="0.2">
      <c r="A112">
        <v>1</v>
      </c>
      <c r="B112">
        <v>3</v>
      </c>
      <c r="C112">
        <v>27</v>
      </c>
      <c r="D112" t="str" cm="1">
        <f t="array" ref="D112">IF(B112=0,"Depot",INDEX('Delivery Stops'!$B$2:$B$29,B112))</f>
        <v>Redstone Medical Center</v>
      </c>
      <c r="E112" t="str" cm="1">
        <f t="array" ref="E112">IF(C112=0,"Depot",INDEX('Delivery Stops'!$B$2:$B$29,C112))</f>
        <v>Redstone Elementary School</v>
      </c>
      <c r="F112">
        <v>0</v>
      </c>
      <c r="G112" cm="1">
        <f t="array" ref="G112">INDEX('Distance Matrix (miles)'!$B$2:$AD$30,B112+1,C112+1)</f>
        <v>35.65</v>
      </c>
      <c r="H112" cm="1">
        <f t="array" ref="H112">INDEX('Travel Time Matrix (min)'!$B$2:$AD$30,B112+1,C112+1)</f>
        <v>53.5</v>
      </c>
      <c r="I112" cm="1">
        <f t="array" ref="I112">G112*(INDEX('Vehicle Fleet'!$D$2:$D$6,A112)+'Cost Parameters'!$B$2*'Cost Parameters'!$B$3)</f>
        <v>30.530660000000001</v>
      </c>
      <c r="J112" cm="1">
        <f t="array" ref="J112">IF(C112=0,0,INDEX('Delivery Stops'!$D$2:$D$29,C112))</f>
        <v>61</v>
      </c>
      <c r="K112">
        <f t="shared" si="4"/>
        <v>0</v>
      </c>
      <c r="L112">
        <f t="shared" si="5"/>
        <v>0</v>
      </c>
      <c r="M112">
        <f t="shared" si="6"/>
        <v>0</v>
      </c>
      <c r="N112">
        <f t="shared" si="7"/>
        <v>0</v>
      </c>
      <c r="O112" cm="1">
        <f t="array" ref="O112">((IF(C112=0,INDEX('Solver Setup'!$M$15:$M$19,A112),INDEX('Solver Setup'!$G$25:$G$52,C112))-IF(B112=0,INDEX('Solver Setup'!$L$15:$L$19,A112),INDEX('Solver Setup'!$G$25:$G$52,B112)))*1440-IF(B112=0,0,INDEX('Solver Setup'!$F$25:$F$52,B112))-H112+'Solver Setup'!$B$9*(1-F112))</f>
        <v>1309.4999999999995</v>
      </c>
    </row>
    <row r="113" spans="1:15" x14ac:dyDescent="0.2">
      <c r="A113">
        <v>1</v>
      </c>
      <c r="B113">
        <v>3</v>
      </c>
      <c r="C113">
        <v>28</v>
      </c>
      <c r="D113" t="str" cm="1">
        <f t="array" ref="D113">IF(B113=0,"Depot",INDEX('Delivery Stops'!$B$2:$B$29,B113))</f>
        <v>Redstone Medical Center</v>
      </c>
      <c r="E113" t="str" cm="1">
        <f t="array" ref="E113">IF(C113=0,"Depot",INDEX('Delivery Stops'!$B$2:$B$29,C113))</f>
        <v>Food Bank</v>
      </c>
      <c r="F113">
        <v>0</v>
      </c>
      <c r="G113" cm="1">
        <f t="array" ref="G113">INDEX('Distance Matrix (miles)'!$B$2:$AD$30,B113+1,C113+1)</f>
        <v>42.27</v>
      </c>
      <c r="H113" cm="1">
        <f t="array" ref="H113">INDEX('Travel Time Matrix (min)'!$B$2:$AD$30,B113+1,C113+1)</f>
        <v>63.4</v>
      </c>
      <c r="I113" cm="1">
        <f t="array" ref="I113">G113*(INDEX('Vehicle Fleet'!$D$2:$D$6,A113)+'Cost Parameters'!$B$2*'Cost Parameters'!$B$3)</f>
        <v>36.200028000000003</v>
      </c>
      <c r="J113" cm="1">
        <f t="array" ref="J113">IF(C113=0,0,INDEX('Delivery Stops'!$D$2:$D$29,C113))</f>
        <v>168</v>
      </c>
      <c r="K113">
        <f t="shared" si="4"/>
        <v>0</v>
      </c>
      <c r="L113">
        <f t="shared" si="5"/>
        <v>0</v>
      </c>
      <c r="M113">
        <f t="shared" si="6"/>
        <v>0</v>
      </c>
      <c r="N113">
        <f t="shared" si="7"/>
        <v>0</v>
      </c>
      <c r="O113" cm="1">
        <f t="array" ref="O113">((IF(C113=0,INDEX('Solver Setup'!$M$15:$M$19,A113),INDEX('Solver Setup'!$G$25:$G$52,C113))-IF(B113=0,INDEX('Solver Setup'!$L$15:$L$19,A113),INDEX('Solver Setup'!$G$25:$G$52,B113)))*1440-IF(B113=0,0,INDEX('Solver Setup'!$F$25:$F$52,B113))-H113+'Solver Setup'!$B$9*(1-F113))</f>
        <v>1299.5999999999995</v>
      </c>
    </row>
    <row r="114" spans="1:15" x14ac:dyDescent="0.2">
      <c r="A114">
        <v>1</v>
      </c>
      <c r="B114">
        <v>4</v>
      </c>
      <c r="C114">
        <v>0</v>
      </c>
      <c r="D114" t="str" cm="1">
        <f t="array" ref="D114">IF(B114=0,"Depot",INDEX('Delivery Stops'!$B$2:$B$29,B114))</f>
        <v>Furniture Warehouse</v>
      </c>
      <c r="E114" t="str" cm="1">
        <f t="array" ref="E114">IF(C114=0,"Depot",INDEX('Delivery Stops'!$B$2:$B$29,C114))</f>
        <v>Depot</v>
      </c>
      <c r="F114">
        <v>0</v>
      </c>
      <c r="G114" cm="1">
        <f t="array" ref="G114">INDEX('Distance Matrix (miles)'!$B$2:$AD$30,B114+1,C114+1)</f>
        <v>8.4600000000000009</v>
      </c>
      <c r="H114" cm="1">
        <f t="array" ref="H114">INDEX('Travel Time Matrix (min)'!$B$2:$AD$30,B114+1,C114+1)</f>
        <v>12.7</v>
      </c>
      <c r="I114" cm="1">
        <f t="array" ref="I114">G114*(INDEX('Vehicle Fleet'!$D$2:$D$6,A114)+'Cost Parameters'!$B$2*'Cost Parameters'!$B$3)</f>
        <v>7.2451440000000016</v>
      </c>
      <c r="J114" cm="1">
        <f t="array" ref="J114">IF(C114=0,0,INDEX('Delivery Stops'!$D$2:$D$29,C114))</f>
        <v>0</v>
      </c>
      <c r="K114">
        <f t="shared" si="4"/>
        <v>0</v>
      </c>
      <c r="L114">
        <f t="shared" si="5"/>
        <v>0</v>
      </c>
      <c r="M114">
        <f t="shared" si="6"/>
        <v>0</v>
      </c>
      <c r="N114">
        <f t="shared" si="7"/>
        <v>0</v>
      </c>
      <c r="O114" cm="1">
        <f t="array" ref="O114">((IF(C114=0,INDEX('Solver Setup'!$M$15:$M$19,A114),INDEX('Solver Setup'!$G$25:$G$52,C114))-IF(B114=0,INDEX('Solver Setup'!$L$15:$L$19,A114),INDEX('Solver Setup'!$G$25:$G$52,B114)))*1440-IF(B114=0,0,INDEX('Solver Setup'!$F$25:$F$52,B114))-H114+'Solver Setup'!$B$9*(1-F114))</f>
        <v>908.3</v>
      </c>
    </row>
    <row r="115" spans="1:15" x14ac:dyDescent="0.2">
      <c r="A115">
        <v>1</v>
      </c>
      <c r="B115">
        <v>4</v>
      </c>
      <c r="C115">
        <v>1</v>
      </c>
      <c r="D115" t="str" cm="1">
        <f t="array" ref="D115">IF(B115=0,"Depot",INDEX('Delivery Stops'!$B$2:$B$29,B115))</f>
        <v>Furniture Warehouse</v>
      </c>
      <c r="E115" t="str" cm="1">
        <f t="array" ref="E115">IF(C115=0,"Depot",INDEX('Delivery Stops'!$B$2:$B$29,C115))</f>
        <v>Pet Hospital</v>
      </c>
      <c r="F115">
        <v>0</v>
      </c>
      <c r="G115" cm="1">
        <f t="array" ref="G115">INDEX('Distance Matrix (miles)'!$B$2:$AD$30,B115+1,C115+1)</f>
        <v>27.84</v>
      </c>
      <c r="H115" cm="1">
        <f t="array" ref="H115">INDEX('Travel Time Matrix (min)'!$B$2:$AD$30,B115+1,C115+1)</f>
        <v>41.8</v>
      </c>
      <c r="I115" cm="1">
        <f t="array" ref="I115">G115*(INDEX('Vehicle Fleet'!$D$2:$D$6,A115)+'Cost Parameters'!$B$2*'Cost Parameters'!$B$3)</f>
        <v>23.842176000000002</v>
      </c>
      <c r="J115" cm="1">
        <f t="array" ref="J115">IF(C115=0,0,INDEX('Delivery Stops'!$D$2:$D$29,C115))</f>
        <v>204</v>
      </c>
      <c r="K115">
        <f t="shared" si="4"/>
        <v>0</v>
      </c>
      <c r="L115">
        <f t="shared" si="5"/>
        <v>0</v>
      </c>
      <c r="M115">
        <f t="shared" si="6"/>
        <v>0</v>
      </c>
      <c r="N115">
        <f t="shared" si="7"/>
        <v>0</v>
      </c>
      <c r="O115" cm="1">
        <f t="array" ref="O115">((IF(C115=0,INDEX('Solver Setup'!$M$15:$M$19,A115),INDEX('Solver Setup'!$G$25:$G$52,C115))-IF(B115=0,INDEX('Solver Setup'!$L$15:$L$19,A115),INDEX('Solver Setup'!$G$25:$G$52,B115)))*1440-IF(B115=0,0,INDEX('Solver Setup'!$F$25:$F$52,B115))-H115+'Solver Setup'!$B$9*(1-F115))</f>
        <v>1389.2000000000005</v>
      </c>
    </row>
    <row r="116" spans="1:15" x14ac:dyDescent="0.2">
      <c r="A116">
        <v>1</v>
      </c>
      <c r="B116">
        <v>4</v>
      </c>
      <c r="C116">
        <v>2</v>
      </c>
      <c r="D116" t="str" cm="1">
        <f t="array" ref="D116">IF(B116=0,"Depot",INDEX('Delivery Stops'!$B$2:$B$29,B116))</f>
        <v>Furniture Warehouse</v>
      </c>
      <c r="E116" t="str" cm="1">
        <f t="array" ref="E116">IF(C116=0,"Depot",INDEX('Delivery Stops'!$B$2:$B$29,C116))</f>
        <v>Community Pharmacy</v>
      </c>
      <c r="F116">
        <v>0</v>
      </c>
      <c r="G116" cm="1">
        <f t="array" ref="G116">INDEX('Distance Matrix (miles)'!$B$2:$AD$30,B116+1,C116+1)</f>
        <v>10.74</v>
      </c>
      <c r="H116" cm="1">
        <f t="array" ref="H116">INDEX('Travel Time Matrix (min)'!$B$2:$AD$30,B116+1,C116+1)</f>
        <v>16.100000000000001</v>
      </c>
      <c r="I116" cm="1">
        <f t="array" ref="I116">G116*(INDEX('Vehicle Fleet'!$D$2:$D$6,A116)+'Cost Parameters'!$B$2*'Cost Parameters'!$B$3)</f>
        <v>9.1977360000000008</v>
      </c>
      <c r="J116" cm="1">
        <f t="array" ref="J116">IF(C116=0,0,INDEX('Delivery Stops'!$D$2:$D$29,C116))</f>
        <v>240</v>
      </c>
      <c r="K116">
        <f t="shared" si="4"/>
        <v>0</v>
      </c>
      <c r="L116">
        <f t="shared" si="5"/>
        <v>0</v>
      </c>
      <c r="M116">
        <f t="shared" si="6"/>
        <v>0</v>
      </c>
      <c r="N116">
        <f t="shared" si="7"/>
        <v>0</v>
      </c>
      <c r="O116" cm="1">
        <f t="array" ref="O116">((IF(C116=0,INDEX('Solver Setup'!$M$15:$M$19,A116),INDEX('Solver Setup'!$G$25:$G$52,C116))-IF(B116=0,INDEX('Solver Setup'!$L$15:$L$19,A116),INDEX('Solver Setup'!$G$25:$G$52,B116)))*1440-IF(B116=0,0,INDEX('Solver Setup'!$F$25:$F$52,B116))-H116+'Solver Setup'!$B$9*(1-F116))</f>
        <v>1654.8999999999996</v>
      </c>
    </row>
    <row r="117" spans="1:15" x14ac:dyDescent="0.2">
      <c r="A117">
        <v>1</v>
      </c>
      <c r="B117">
        <v>4</v>
      </c>
      <c r="C117">
        <v>3</v>
      </c>
      <c r="D117" t="str" cm="1">
        <f t="array" ref="D117">IF(B117=0,"Depot",INDEX('Delivery Stops'!$B$2:$B$29,B117))</f>
        <v>Furniture Warehouse</v>
      </c>
      <c r="E117" t="str" cm="1">
        <f t="array" ref="E117">IF(C117=0,"Depot",INDEX('Delivery Stops'!$B$2:$B$29,C117))</f>
        <v>Redstone Medical Center</v>
      </c>
      <c r="F117">
        <v>0</v>
      </c>
      <c r="G117" cm="1">
        <f t="array" ref="G117">INDEX('Distance Matrix (miles)'!$B$2:$AD$30,B117+1,C117+1)</f>
        <v>16.71</v>
      </c>
      <c r="H117" cm="1">
        <f t="array" ref="H117">INDEX('Travel Time Matrix (min)'!$B$2:$AD$30,B117+1,C117+1)</f>
        <v>25.1</v>
      </c>
      <c r="I117" cm="1">
        <f t="array" ref="I117">G117*(INDEX('Vehicle Fleet'!$D$2:$D$6,A117)+'Cost Parameters'!$B$2*'Cost Parameters'!$B$3)</f>
        <v>14.310444000000002</v>
      </c>
      <c r="J117" cm="1">
        <f t="array" ref="J117">IF(C117=0,0,INDEX('Delivery Stops'!$D$2:$D$29,C117))</f>
        <v>183</v>
      </c>
      <c r="K117">
        <f t="shared" si="4"/>
        <v>0</v>
      </c>
      <c r="L117">
        <f t="shared" si="5"/>
        <v>0</v>
      </c>
      <c r="M117">
        <f t="shared" si="6"/>
        <v>0</v>
      </c>
      <c r="N117">
        <f t="shared" si="7"/>
        <v>0</v>
      </c>
      <c r="O117" cm="1">
        <f t="array" ref="O117">((IF(C117=0,INDEX('Solver Setup'!$M$15:$M$19,A117),INDEX('Solver Setup'!$G$25:$G$52,C117))-IF(B117=0,INDEX('Solver Setup'!$L$15:$L$19,A117),INDEX('Solver Setup'!$G$25:$G$52,B117)))*1440-IF(B117=0,0,INDEX('Solver Setup'!$F$25:$F$52,B117))-H117+'Solver Setup'!$B$9*(1-F117))</f>
        <v>1660.9</v>
      </c>
    </row>
    <row r="118" spans="1:15" x14ac:dyDescent="0.2">
      <c r="A118">
        <v>1</v>
      </c>
      <c r="B118">
        <v>4</v>
      </c>
      <c r="C118">
        <v>5</v>
      </c>
      <c r="D118" t="str" cm="1">
        <f t="array" ref="D118">IF(B118=0,"Depot",INDEX('Delivery Stops'!$B$2:$B$29,B118))</f>
        <v>Furniture Warehouse</v>
      </c>
      <c r="E118" t="str" cm="1">
        <f t="array" ref="E118">IF(C118=0,"Depot",INDEX('Delivery Stops'!$B$2:$B$29,C118))</f>
        <v>Construction Supply</v>
      </c>
      <c r="F118">
        <v>0</v>
      </c>
      <c r="G118" cm="1">
        <f t="array" ref="G118">INDEX('Distance Matrix (miles)'!$B$2:$AD$30,B118+1,C118+1)</f>
        <v>8.8800000000000008</v>
      </c>
      <c r="H118" cm="1">
        <f t="array" ref="H118">INDEX('Travel Time Matrix (min)'!$B$2:$AD$30,B118+1,C118+1)</f>
        <v>13.3</v>
      </c>
      <c r="I118" cm="1">
        <f t="array" ref="I118">G118*(INDEX('Vehicle Fleet'!$D$2:$D$6,A118)+'Cost Parameters'!$B$2*'Cost Parameters'!$B$3)</f>
        <v>7.6048320000000009</v>
      </c>
      <c r="J118" cm="1">
        <f t="array" ref="J118">IF(C118=0,0,INDEX('Delivery Stops'!$D$2:$D$29,C118))</f>
        <v>201</v>
      </c>
      <c r="K118">
        <f t="shared" si="4"/>
        <v>0</v>
      </c>
      <c r="L118">
        <f t="shared" si="5"/>
        <v>0</v>
      </c>
      <c r="M118">
        <f t="shared" si="6"/>
        <v>0</v>
      </c>
      <c r="N118">
        <f t="shared" si="7"/>
        <v>0</v>
      </c>
      <c r="O118" cm="1">
        <f t="array" ref="O118">((IF(C118=0,INDEX('Solver Setup'!$M$15:$M$19,A118),INDEX('Solver Setup'!$G$25:$G$52,C118))-IF(B118=0,INDEX('Solver Setup'!$L$15:$L$19,A118),INDEX('Solver Setup'!$G$25:$G$52,B118)))*1440-IF(B118=0,0,INDEX('Solver Setup'!$F$25:$F$52,B118))-H118+'Solver Setup'!$B$9*(1-F118))</f>
        <v>1612.6999999999994</v>
      </c>
    </row>
    <row r="119" spans="1:15" x14ac:dyDescent="0.2">
      <c r="A119">
        <v>1</v>
      </c>
      <c r="B119">
        <v>4</v>
      </c>
      <c r="C119">
        <v>6</v>
      </c>
      <c r="D119" t="str" cm="1">
        <f t="array" ref="D119">IF(B119=0,"Depot",INDEX('Delivery Stops'!$B$2:$B$29,B119))</f>
        <v>Furniture Warehouse</v>
      </c>
      <c r="E119" t="str" cm="1">
        <f t="array" ref="E119">IF(C119=0,"Depot",INDEX('Delivery Stops'!$B$2:$B$29,C119))</f>
        <v>Farm Supply</v>
      </c>
      <c r="F119">
        <v>0</v>
      </c>
      <c r="G119" cm="1">
        <f t="array" ref="G119">INDEX('Distance Matrix (miles)'!$B$2:$AD$30,B119+1,C119+1)</f>
        <v>5.13</v>
      </c>
      <c r="H119" cm="1">
        <f t="array" ref="H119">INDEX('Travel Time Matrix (min)'!$B$2:$AD$30,B119+1,C119+1)</f>
        <v>7.7</v>
      </c>
      <c r="I119" cm="1">
        <f t="array" ref="I119">G119*(INDEX('Vehicle Fleet'!$D$2:$D$6,A119)+'Cost Parameters'!$B$2*'Cost Parameters'!$B$3)</f>
        <v>4.393332</v>
      </c>
      <c r="J119" cm="1">
        <f t="array" ref="J119">IF(C119=0,0,INDEX('Delivery Stops'!$D$2:$D$29,C119))</f>
        <v>162</v>
      </c>
      <c r="K119">
        <f t="shared" si="4"/>
        <v>0</v>
      </c>
      <c r="L119">
        <f t="shared" si="5"/>
        <v>0</v>
      </c>
      <c r="M119">
        <f t="shared" si="6"/>
        <v>0</v>
      </c>
      <c r="N119">
        <f t="shared" si="7"/>
        <v>0</v>
      </c>
      <c r="O119" cm="1">
        <f t="array" ref="O119">((IF(C119=0,INDEX('Solver Setup'!$M$15:$M$19,A119),INDEX('Solver Setup'!$G$25:$G$52,C119))-IF(B119=0,INDEX('Solver Setup'!$L$15:$L$19,A119),INDEX('Solver Setup'!$G$25:$G$52,B119)))*1440-IF(B119=0,0,INDEX('Solver Setup'!$F$25:$F$52,B119))-H119+'Solver Setup'!$B$9*(1-F119))</f>
        <v>1723.3</v>
      </c>
    </row>
    <row r="120" spans="1:15" x14ac:dyDescent="0.2">
      <c r="A120">
        <v>1</v>
      </c>
      <c r="B120">
        <v>4</v>
      </c>
      <c r="C120">
        <v>7</v>
      </c>
      <c r="D120" t="str" cm="1">
        <f t="array" ref="D120">IF(B120=0,"Depot",INDEX('Delivery Stops'!$B$2:$B$29,B120))</f>
        <v>Furniture Warehouse</v>
      </c>
      <c r="E120" t="str" cm="1">
        <f t="array" ref="E120">IF(C120=0,"Depot",INDEX('Delivery Stops'!$B$2:$B$29,C120))</f>
        <v>Fish Market</v>
      </c>
      <c r="F120">
        <v>0</v>
      </c>
      <c r="G120" cm="1">
        <f t="array" ref="G120">INDEX('Distance Matrix (miles)'!$B$2:$AD$30,B120+1,C120+1)</f>
        <v>13.13</v>
      </c>
      <c r="H120" cm="1">
        <f t="array" ref="H120">INDEX('Travel Time Matrix (min)'!$B$2:$AD$30,B120+1,C120+1)</f>
        <v>19.7</v>
      </c>
      <c r="I120" cm="1">
        <f t="array" ref="I120">G120*(INDEX('Vehicle Fleet'!$D$2:$D$6,A120)+'Cost Parameters'!$B$2*'Cost Parameters'!$B$3)</f>
        <v>11.244532000000001</v>
      </c>
      <c r="J120" cm="1">
        <f t="array" ref="J120">IF(C120=0,0,INDEX('Delivery Stops'!$D$2:$D$29,C120))</f>
        <v>133</v>
      </c>
      <c r="K120">
        <f t="shared" si="4"/>
        <v>0</v>
      </c>
      <c r="L120">
        <f t="shared" si="5"/>
        <v>0</v>
      </c>
      <c r="M120">
        <f t="shared" si="6"/>
        <v>0</v>
      </c>
      <c r="N120">
        <f t="shared" si="7"/>
        <v>0</v>
      </c>
      <c r="O120" cm="1">
        <f t="array" ref="O120">((IF(C120=0,INDEX('Solver Setup'!$M$15:$M$19,A120),INDEX('Solver Setup'!$G$25:$G$52,C120))-IF(B120=0,INDEX('Solver Setup'!$L$15:$L$19,A120),INDEX('Solver Setup'!$G$25:$G$52,B120)))*1440-IF(B120=0,0,INDEX('Solver Setup'!$F$25:$F$52,B120))-H120+'Solver Setup'!$B$9*(1-F120))</f>
        <v>1576.3</v>
      </c>
    </row>
    <row r="121" spans="1:15" x14ac:dyDescent="0.2">
      <c r="A121">
        <v>1</v>
      </c>
      <c r="B121">
        <v>4</v>
      </c>
      <c r="C121">
        <v>8</v>
      </c>
      <c r="D121" t="str" cm="1">
        <f t="array" ref="D121">IF(B121=0,"Depot",INDEX('Delivery Stops'!$B$2:$B$29,B121))</f>
        <v>Furniture Warehouse</v>
      </c>
      <c r="E121" t="str" cm="1">
        <f t="array" ref="E121">IF(C121=0,"Depot",INDEX('Delivery Stops'!$B$2:$B$29,C121))</f>
        <v>Swimming Pool Supply</v>
      </c>
      <c r="F121">
        <v>0</v>
      </c>
      <c r="G121" cm="1">
        <f t="array" ref="G121">INDEX('Distance Matrix (miles)'!$B$2:$AD$30,B121+1,C121+1)</f>
        <v>18.100000000000001</v>
      </c>
      <c r="H121" cm="1">
        <f t="array" ref="H121">INDEX('Travel Time Matrix (min)'!$B$2:$AD$30,B121+1,C121+1)</f>
        <v>27.2</v>
      </c>
      <c r="I121" cm="1">
        <f t="array" ref="I121">G121*(INDEX('Vehicle Fleet'!$D$2:$D$6,A121)+'Cost Parameters'!$B$2*'Cost Parameters'!$B$3)</f>
        <v>15.500840000000002</v>
      </c>
      <c r="J121" cm="1">
        <f t="array" ref="J121">IF(C121=0,0,INDEX('Delivery Stops'!$D$2:$D$29,C121))</f>
        <v>285</v>
      </c>
      <c r="K121">
        <f t="shared" si="4"/>
        <v>0</v>
      </c>
      <c r="L121">
        <f t="shared" si="5"/>
        <v>0</v>
      </c>
      <c r="M121">
        <f t="shared" si="6"/>
        <v>0</v>
      </c>
      <c r="N121">
        <f t="shared" si="7"/>
        <v>0</v>
      </c>
      <c r="O121" cm="1">
        <f t="array" ref="O121">((IF(C121=0,INDEX('Solver Setup'!$M$15:$M$19,A121),INDEX('Solver Setup'!$G$25:$G$52,C121))-IF(B121=0,INDEX('Solver Setup'!$L$15:$L$19,A121),INDEX('Solver Setup'!$G$25:$G$52,B121)))*1440-IF(B121=0,0,INDEX('Solver Setup'!$F$25:$F$52,B121))-H121+'Solver Setup'!$B$9*(1-F121))</f>
        <v>1778.7999999999995</v>
      </c>
    </row>
    <row r="122" spans="1:15" x14ac:dyDescent="0.2">
      <c r="A122">
        <v>1</v>
      </c>
      <c r="B122">
        <v>4</v>
      </c>
      <c r="C122">
        <v>9</v>
      </c>
      <c r="D122" t="str" cm="1">
        <f t="array" ref="D122">IF(B122=0,"Depot",INDEX('Delivery Stops'!$B$2:$B$29,B122))</f>
        <v>Furniture Warehouse</v>
      </c>
      <c r="E122" t="str" cm="1">
        <f t="array" ref="E122">IF(C122=0,"Depot",INDEX('Delivery Stops'!$B$2:$B$29,C122))</f>
        <v>Dry Cleaners</v>
      </c>
      <c r="F122">
        <v>0</v>
      </c>
      <c r="G122" cm="1">
        <f t="array" ref="G122">INDEX('Distance Matrix (miles)'!$B$2:$AD$30,B122+1,C122+1)</f>
        <v>18.04</v>
      </c>
      <c r="H122" cm="1">
        <f t="array" ref="H122">INDEX('Travel Time Matrix (min)'!$B$2:$AD$30,B122+1,C122+1)</f>
        <v>27.1</v>
      </c>
      <c r="I122" cm="1">
        <f t="array" ref="I122">G122*(INDEX('Vehicle Fleet'!$D$2:$D$6,A122)+'Cost Parameters'!$B$2*'Cost Parameters'!$B$3)</f>
        <v>15.449456</v>
      </c>
      <c r="J122" cm="1">
        <f t="array" ref="J122">IF(C122=0,0,INDEX('Delivery Stops'!$D$2:$D$29,C122))</f>
        <v>24</v>
      </c>
      <c r="K122">
        <f t="shared" si="4"/>
        <v>0</v>
      </c>
      <c r="L122">
        <f t="shared" si="5"/>
        <v>0</v>
      </c>
      <c r="M122">
        <f t="shared" si="6"/>
        <v>0</v>
      </c>
      <c r="N122">
        <f t="shared" si="7"/>
        <v>0</v>
      </c>
      <c r="O122" cm="1">
        <f t="array" ref="O122">((IF(C122=0,INDEX('Solver Setup'!$M$15:$M$19,A122),INDEX('Solver Setup'!$G$25:$G$52,C122))-IF(B122=0,INDEX('Solver Setup'!$L$15:$L$19,A122),INDEX('Solver Setup'!$G$25:$G$52,B122)))*1440-IF(B122=0,0,INDEX('Solver Setup'!$F$25:$F$52,B122))-H122+'Solver Setup'!$B$9*(1-F122))</f>
        <v>1433.9</v>
      </c>
    </row>
    <row r="123" spans="1:15" x14ac:dyDescent="0.2">
      <c r="A123">
        <v>1</v>
      </c>
      <c r="B123">
        <v>4</v>
      </c>
      <c r="C123">
        <v>10</v>
      </c>
      <c r="D123" t="str" cm="1">
        <f t="array" ref="D123">IF(B123=0,"Depot",INDEX('Delivery Stops'!$B$2:$B$29,B123))</f>
        <v>Furniture Warehouse</v>
      </c>
      <c r="E123" t="str" cm="1">
        <f t="array" ref="E123">IF(C123=0,"Depot",INDEX('Delivery Stops'!$B$2:$B$29,C123))</f>
        <v>Furniture Warehouse</v>
      </c>
      <c r="F123">
        <v>0</v>
      </c>
      <c r="G123" cm="1">
        <f t="array" ref="G123">INDEX('Distance Matrix (miles)'!$B$2:$AD$30,B123+1,C123+1)</f>
        <v>10.36</v>
      </c>
      <c r="H123" cm="1">
        <f t="array" ref="H123">INDEX('Travel Time Matrix (min)'!$B$2:$AD$30,B123+1,C123+1)</f>
        <v>15.5</v>
      </c>
      <c r="I123" cm="1">
        <f t="array" ref="I123">G123*(INDEX('Vehicle Fleet'!$D$2:$D$6,A123)+'Cost Parameters'!$B$2*'Cost Parameters'!$B$3)</f>
        <v>8.8723039999999997</v>
      </c>
      <c r="J123" cm="1">
        <f t="array" ref="J123">IF(C123=0,0,INDEX('Delivery Stops'!$D$2:$D$29,C123))</f>
        <v>89</v>
      </c>
      <c r="K123">
        <f t="shared" si="4"/>
        <v>0</v>
      </c>
      <c r="L123">
        <f t="shared" si="5"/>
        <v>0</v>
      </c>
      <c r="M123">
        <f t="shared" si="6"/>
        <v>0</v>
      </c>
      <c r="N123">
        <f t="shared" si="7"/>
        <v>0</v>
      </c>
      <c r="O123" cm="1">
        <f t="array" ref="O123">((IF(C123=0,INDEX('Solver Setup'!$M$15:$M$19,A123),INDEX('Solver Setup'!$G$25:$G$52,C123))-IF(B123=0,INDEX('Solver Setup'!$L$15:$L$19,A123),INDEX('Solver Setup'!$G$25:$G$52,B123)))*1440-IF(B123=0,0,INDEX('Solver Setup'!$F$25:$F$52,B123))-H123+'Solver Setup'!$B$9*(1-F123))</f>
        <v>1520.4999999999995</v>
      </c>
    </row>
    <row r="124" spans="1:15" x14ac:dyDescent="0.2">
      <c r="A124">
        <v>1</v>
      </c>
      <c r="B124">
        <v>4</v>
      </c>
      <c r="C124">
        <v>11</v>
      </c>
      <c r="D124" t="str" cm="1">
        <f t="array" ref="D124">IF(B124=0,"Depot",INDEX('Delivery Stops'!$B$2:$B$29,B124))</f>
        <v>Furniture Warehouse</v>
      </c>
      <c r="E124" t="str" cm="1">
        <f t="array" ref="E124">IF(C124=0,"Depot",INDEX('Delivery Stops'!$B$2:$B$29,C124))</f>
        <v>Pet Hospital</v>
      </c>
      <c r="F124">
        <v>0</v>
      </c>
      <c r="G124" cm="1">
        <f t="array" ref="G124">INDEX('Distance Matrix (miles)'!$B$2:$AD$30,B124+1,C124+1)</f>
        <v>9.41</v>
      </c>
      <c r="H124" cm="1">
        <f t="array" ref="H124">INDEX('Travel Time Matrix (min)'!$B$2:$AD$30,B124+1,C124+1)</f>
        <v>14.1</v>
      </c>
      <c r="I124" cm="1">
        <f t="array" ref="I124">G124*(INDEX('Vehicle Fleet'!$D$2:$D$6,A124)+'Cost Parameters'!$B$2*'Cost Parameters'!$B$3)</f>
        <v>8.0587239999999998</v>
      </c>
      <c r="J124" cm="1">
        <f t="array" ref="J124">IF(C124=0,0,INDEX('Delivery Stops'!$D$2:$D$29,C124))</f>
        <v>108</v>
      </c>
      <c r="K124">
        <f t="shared" si="4"/>
        <v>0</v>
      </c>
      <c r="L124">
        <f t="shared" si="5"/>
        <v>0</v>
      </c>
      <c r="M124">
        <f t="shared" si="6"/>
        <v>0</v>
      </c>
      <c r="N124">
        <f t="shared" si="7"/>
        <v>0</v>
      </c>
      <c r="O124" cm="1">
        <f t="array" ref="O124">((IF(C124=0,INDEX('Solver Setup'!$M$15:$M$19,A124),INDEX('Solver Setup'!$G$25:$G$52,C124))-IF(B124=0,INDEX('Solver Setup'!$L$15:$L$19,A124),INDEX('Solver Setup'!$G$25:$G$52,B124)))*1440-IF(B124=0,0,INDEX('Solver Setup'!$F$25:$F$52,B124))-H124+'Solver Setup'!$B$9*(1-F124))</f>
        <v>1446.9</v>
      </c>
    </row>
    <row r="125" spans="1:15" x14ac:dyDescent="0.2">
      <c r="A125">
        <v>1</v>
      </c>
      <c r="B125">
        <v>4</v>
      </c>
      <c r="C125">
        <v>12</v>
      </c>
      <c r="D125" t="str" cm="1">
        <f t="array" ref="D125">IF(B125=0,"Depot",INDEX('Delivery Stops'!$B$2:$B$29,B125))</f>
        <v>Furniture Warehouse</v>
      </c>
      <c r="E125" t="str" cm="1">
        <f t="array" ref="E125">IF(C125=0,"Depot",INDEX('Delivery Stops'!$B$2:$B$29,C125))</f>
        <v>Tech Solutions Inc</v>
      </c>
      <c r="F125">
        <v>0</v>
      </c>
      <c r="G125" cm="1">
        <f t="array" ref="G125">INDEX('Distance Matrix (miles)'!$B$2:$AD$30,B125+1,C125+1)</f>
        <v>10.32</v>
      </c>
      <c r="H125" cm="1">
        <f t="array" ref="H125">INDEX('Travel Time Matrix (min)'!$B$2:$AD$30,B125+1,C125+1)</f>
        <v>15.5</v>
      </c>
      <c r="I125" cm="1">
        <f t="array" ref="I125">G125*(INDEX('Vehicle Fleet'!$D$2:$D$6,A125)+'Cost Parameters'!$B$2*'Cost Parameters'!$B$3)</f>
        <v>8.8380480000000006</v>
      </c>
      <c r="J125" cm="1">
        <f t="array" ref="J125">IF(C125=0,0,INDEX('Delivery Stops'!$D$2:$D$29,C125))</f>
        <v>150</v>
      </c>
      <c r="K125">
        <f t="shared" si="4"/>
        <v>0</v>
      </c>
      <c r="L125">
        <f t="shared" si="5"/>
        <v>0</v>
      </c>
      <c r="M125">
        <f t="shared" si="6"/>
        <v>0</v>
      </c>
      <c r="N125">
        <f t="shared" si="7"/>
        <v>0</v>
      </c>
      <c r="O125" cm="1">
        <f t="array" ref="O125">((IF(C125=0,INDEX('Solver Setup'!$M$15:$M$19,A125),INDEX('Solver Setup'!$G$25:$G$52,C125))-IF(B125=0,INDEX('Solver Setup'!$L$15:$L$19,A125),INDEX('Solver Setup'!$G$25:$G$52,B125)))*1440-IF(B125=0,0,INDEX('Solver Setup'!$F$25:$F$52,B125))-H125+'Solver Setup'!$B$9*(1-F125))</f>
        <v>1400.5</v>
      </c>
    </row>
    <row r="126" spans="1:15" x14ac:dyDescent="0.2">
      <c r="A126">
        <v>1</v>
      </c>
      <c r="B126">
        <v>4</v>
      </c>
      <c r="C126">
        <v>13</v>
      </c>
      <c r="D126" t="str" cm="1">
        <f t="array" ref="D126">IF(B126=0,"Depot",INDEX('Delivery Stops'!$B$2:$B$29,B126))</f>
        <v>Furniture Warehouse</v>
      </c>
      <c r="E126" t="str" cm="1">
        <f t="array" ref="E126">IF(C126=0,"Depot",INDEX('Delivery Stops'!$B$2:$B$29,C126))</f>
        <v>Tech Solutions Inc</v>
      </c>
      <c r="F126">
        <v>0</v>
      </c>
      <c r="G126" cm="1">
        <f t="array" ref="G126">INDEX('Distance Matrix (miles)'!$B$2:$AD$30,B126+1,C126+1)</f>
        <v>26.66</v>
      </c>
      <c r="H126" cm="1">
        <f t="array" ref="H126">INDEX('Travel Time Matrix (min)'!$B$2:$AD$30,B126+1,C126+1)</f>
        <v>40</v>
      </c>
      <c r="I126" cm="1">
        <f t="array" ref="I126">G126*(INDEX('Vehicle Fleet'!$D$2:$D$6,A126)+'Cost Parameters'!$B$2*'Cost Parameters'!$B$3)</f>
        <v>22.831624000000001</v>
      </c>
      <c r="J126" cm="1">
        <f t="array" ref="J126">IF(C126=0,0,INDEX('Delivery Stops'!$D$2:$D$29,C126))</f>
        <v>38</v>
      </c>
      <c r="K126">
        <f t="shared" si="4"/>
        <v>0</v>
      </c>
      <c r="L126">
        <f t="shared" si="5"/>
        <v>0</v>
      </c>
      <c r="M126">
        <f t="shared" si="6"/>
        <v>0</v>
      </c>
      <c r="N126">
        <f t="shared" si="7"/>
        <v>0</v>
      </c>
      <c r="O126" cm="1">
        <f t="array" ref="O126">((IF(C126=0,INDEX('Solver Setup'!$M$15:$M$19,A126),INDEX('Solver Setup'!$G$25:$G$52,C126))-IF(B126=0,INDEX('Solver Setup'!$L$15:$L$19,A126),INDEX('Solver Setup'!$G$25:$G$52,B126)))*1440-IF(B126=0,0,INDEX('Solver Setup'!$F$25:$F$52,B126))-H126+'Solver Setup'!$B$9*(1-F126))</f>
        <v>1270.9999999999995</v>
      </c>
    </row>
    <row r="127" spans="1:15" x14ac:dyDescent="0.2">
      <c r="A127">
        <v>1</v>
      </c>
      <c r="B127">
        <v>4</v>
      </c>
      <c r="C127">
        <v>14</v>
      </c>
      <c r="D127" t="str" cm="1">
        <f t="array" ref="D127">IF(B127=0,"Depot",INDEX('Delivery Stops'!$B$2:$B$29,B127))</f>
        <v>Furniture Warehouse</v>
      </c>
      <c r="E127" t="str" cm="1">
        <f t="array" ref="E127">IF(C127=0,"Depot",INDEX('Delivery Stops'!$B$2:$B$29,C127))</f>
        <v>Sunrise Senior Living</v>
      </c>
      <c r="F127">
        <v>0</v>
      </c>
      <c r="G127" cm="1">
        <f t="array" ref="G127">INDEX('Distance Matrix (miles)'!$B$2:$AD$30,B127+1,C127+1)</f>
        <v>11.71</v>
      </c>
      <c r="H127" cm="1">
        <f t="array" ref="H127">INDEX('Travel Time Matrix (min)'!$B$2:$AD$30,B127+1,C127+1)</f>
        <v>17.600000000000001</v>
      </c>
      <c r="I127" cm="1">
        <f t="array" ref="I127">G127*(INDEX('Vehicle Fleet'!$D$2:$D$6,A127)+'Cost Parameters'!$B$2*'Cost Parameters'!$B$3)</f>
        <v>10.028444000000002</v>
      </c>
      <c r="J127" cm="1">
        <f t="array" ref="J127">IF(C127=0,0,INDEX('Delivery Stops'!$D$2:$D$29,C127))</f>
        <v>249</v>
      </c>
      <c r="K127">
        <f t="shared" si="4"/>
        <v>0</v>
      </c>
      <c r="L127">
        <f t="shared" si="5"/>
        <v>0</v>
      </c>
      <c r="M127">
        <f t="shared" si="6"/>
        <v>0</v>
      </c>
      <c r="N127">
        <f t="shared" si="7"/>
        <v>0</v>
      </c>
      <c r="O127" cm="1">
        <f t="array" ref="O127">((IF(C127=0,INDEX('Solver Setup'!$M$15:$M$19,A127),INDEX('Solver Setup'!$G$25:$G$52,C127))-IF(B127=0,INDEX('Solver Setup'!$L$15:$L$19,A127),INDEX('Solver Setup'!$G$25:$G$52,B127)))*1440-IF(B127=0,0,INDEX('Solver Setup'!$F$25:$F$52,B127))-H127+'Solver Setup'!$B$9*(1-F127))</f>
        <v>1743.3999999999996</v>
      </c>
    </row>
    <row r="128" spans="1:15" x14ac:dyDescent="0.2">
      <c r="A128">
        <v>1</v>
      </c>
      <c r="B128">
        <v>4</v>
      </c>
      <c r="C128">
        <v>15</v>
      </c>
      <c r="D128" t="str" cm="1">
        <f t="array" ref="D128">IF(B128=0,"Depot",INDEX('Delivery Stops'!$B$2:$B$29,B128))</f>
        <v>Furniture Warehouse</v>
      </c>
      <c r="E128" t="str" cm="1">
        <f t="array" ref="E128">IF(C128=0,"Depot",INDEX('Delivery Stops'!$B$2:$B$29,C128))</f>
        <v>Electronics Outlet</v>
      </c>
      <c r="F128">
        <v>0</v>
      </c>
      <c r="G128" cm="1">
        <f t="array" ref="G128">INDEX('Distance Matrix (miles)'!$B$2:$AD$30,B128+1,C128+1)</f>
        <v>9.6199999999999992</v>
      </c>
      <c r="H128" cm="1">
        <f t="array" ref="H128">INDEX('Travel Time Matrix (min)'!$B$2:$AD$30,B128+1,C128+1)</f>
        <v>14.4</v>
      </c>
      <c r="I128" cm="1">
        <f t="array" ref="I128">G128*(INDEX('Vehicle Fleet'!$D$2:$D$6,A128)+'Cost Parameters'!$B$2*'Cost Parameters'!$B$3)</f>
        <v>8.238567999999999</v>
      </c>
      <c r="J128" cm="1">
        <f t="array" ref="J128">IF(C128=0,0,INDEX('Delivery Stops'!$D$2:$D$29,C128))</f>
        <v>72</v>
      </c>
      <c r="K128">
        <f t="shared" si="4"/>
        <v>0</v>
      </c>
      <c r="L128">
        <f t="shared" si="5"/>
        <v>0</v>
      </c>
      <c r="M128">
        <f t="shared" si="6"/>
        <v>0</v>
      </c>
      <c r="N128">
        <f t="shared" si="7"/>
        <v>0</v>
      </c>
      <c r="O128" cm="1">
        <f t="array" ref="O128">((IF(C128=0,INDEX('Solver Setup'!$M$15:$M$19,A128),INDEX('Solver Setup'!$G$25:$G$52,C128))-IF(B128=0,INDEX('Solver Setup'!$L$15:$L$19,A128),INDEX('Solver Setup'!$G$25:$G$52,B128)))*1440-IF(B128=0,0,INDEX('Solver Setup'!$F$25:$F$52,B128))-H128+'Solver Setup'!$B$9*(1-F128))</f>
        <v>1311.6</v>
      </c>
    </row>
    <row r="129" spans="1:15" x14ac:dyDescent="0.2">
      <c r="A129">
        <v>1</v>
      </c>
      <c r="B129">
        <v>4</v>
      </c>
      <c r="C129">
        <v>16</v>
      </c>
      <c r="D129" t="str" cm="1">
        <f t="array" ref="D129">IF(B129=0,"Depot",INDEX('Delivery Stops'!$B$2:$B$29,B129))</f>
        <v>Furniture Warehouse</v>
      </c>
      <c r="E129" t="str" cm="1">
        <f t="array" ref="E129">IF(C129=0,"Depot",INDEX('Delivery Stops'!$B$2:$B$29,C129))</f>
        <v>Bookstore</v>
      </c>
      <c r="F129">
        <v>0</v>
      </c>
      <c r="G129" cm="1">
        <f t="array" ref="G129">INDEX('Distance Matrix (miles)'!$B$2:$AD$30,B129+1,C129+1)</f>
        <v>11.3</v>
      </c>
      <c r="H129" cm="1">
        <f t="array" ref="H129">INDEX('Travel Time Matrix (min)'!$B$2:$AD$30,B129+1,C129+1)</f>
        <v>17</v>
      </c>
      <c r="I129" cm="1">
        <f t="array" ref="I129">G129*(INDEX('Vehicle Fleet'!$D$2:$D$6,A129)+'Cost Parameters'!$B$2*'Cost Parameters'!$B$3)</f>
        <v>9.6773200000000017</v>
      </c>
      <c r="J129" cm="1">
        <f t="array" ref="J129">IF(C129=0,0,INDEX('Delivery Stops'!$D$2:$D$29,C129))</f>
        <v>152</v>
      </c>
      <c r="K129">
        <f t="shared" si="4"/>
        <v>0</v>
      </c>
      <c r="L129">
        <f t="shared" si="5"/>
        <v>0</v>
      </c>
      <c r="M129">
        <f t="shared" si="6"/>
        <v>0</v>
      </c>
      <c r="N129">
        <f t="shared" si="7"/>
        <v>0</v>
      </c>
      <c r="O129" cm="1">
        <f t="array" ref="O129">((IF(C129=0,INDEX('Solver Setup'!$M$15:$M$19,A129),INDEX('Solver Setup'!$G$25:$G$52,C129))-IF(B129=0,INDEX('Solver Setup'!$L$15:$L$19,A129),INDEX('Solver Setup'!$G$25:$G$52,B129)))*1440-IF(B129=0,0,INDEX('Solver Setup'!$F$25:$F$52,B129))-H129+'Solver Setup'!$B$9*(1-F129))</f>
        <v>1549.0000000000005</v>
      </c>
    </row>
    <row r="130" spans="1:15" x14ac:dyDescent="0.2">
      <c r="A130">
        <v>1</v>
      </c>
      <c r="B130">
        <v>4</v>
      </c>
      <c r="C130">
        <v>17</v>
      </c>
      <c r="D130" t="str" cm="1">
        <f t="array" ref="D130">IF(B130=0,"Depot",INDEX('Delivery Stops'!$B$2:$B$29,B130))</f>
        <v>Furniture Warehouse</v>
      </c>
      <c r="E130" t="str" cm="1">
        <f t="array" ref="E130">IF(C130=0,"Depot",INDEX('Delivery Stops'!$B$2:$B$29,C130))</f>
        <v>Veterinary Clinic</v>
      </c>
      <c r="F130">
        <v>0</v>
      </c>
      <c r="G130" cm="1">
        <f t="array" ref="G130">INDEX('Distance Matrix (miles)'!$B$2:$AD$30,B130+1,C130+1)</f>
        <v>22.57</v>
      </c>
      <c r="H130" cm="1">
        <f t="array" ref="H130">INDEX('Travel Time Matrix (min)'!$B$2:$AD$30,B130+1,C130+1)</f>
        <v>33.9</v>
      </c>
      <c r="I130" cm="1">
        <f t="array" ref="I130">G130*(INDEX('Vehicle Fleet'!$D$2:$D$6,A130)+'Cost Parameters'!$B$2*'Cost Parameters'!$B$3)</f>
        <v>19.328948</v>
      </c>
      <c r="J130" cm="1">
        <f t="array" ref="J130">IF(C130=0,0,INDEX('Delivery Stops'!$D$2:$D$29,C130))</f>
        <v>102</v>
      </c>
      <c r="K130">
        <f t="shared" si="4"/>
        <v>0</v>
      </c>
      <c r="L130">
        <f t="shared" si="5"/>
        <v>0</v>
      </c>
      <c r="M130">
        <f t="shared" si="6"/>
        <v>0</v>
      </c>
      <c r="N130">
        <f t="shared" si="7"/>
        <v>0</v>
      </c>
      <c r="O130" cm="1">
        <f t="array" ref="O130">((IF(C130=0,INDEX('Solver Setup'!$M$15:$M$19,A130),INDEX('Solver Setup'!$G$25:$G$52,C130))-IF(B130=0,INDEX('Solver Setup'!$L$15:$L$19,A130),INDEX('Solver Setup'!$G$25:$G$52,B130)))*1440-IF(B130=0,0,INDEX('Solver Setup'!$F$25:$F$52,B130))-H130+'Solver Setup'!$B$9*(1-F130))</f>
        <v>1367.0999999999995</v>
      </c>
    </row>
    <row r="131" spans="1:15" x14ac:dyDescent="0.2">
      <c r="A131">
        <v>1</v>
      </c>
      <c r="B131">
        <v>4</v>
      </c>
      <c r="C131">
        <v>18</v>
      </c>
      <c r="D131" t="str" cm="1">
        <f t="array" ref="D131">IF(B131=0,"Depot",INDEX('Delivery Stops'!$B$2:$B$29,B131))</f>
        <v>Furniture Warehouse</v>
      </c>
      <c r="E131" t="str" cm="1">
        <f t="array" ref="E131">IF(C131=0,"Depot",INDEX('Delivery Stops'!$B$2:$B$29,C131))</f>
        <v>Furniture Warehouse</v>
      </c>
      <c r="F131">
        <v>0</v>
      </c>
      <c r="G131" cm="1">
        <f t="array" ref="G131">INDEX('Distance Matrix (miles)'!$B$2:$AD$30,B131+1,C131+1)</f>
        <v>3.21</v>
      </c>
      <c r="H131" cm="1">
        <f t="array" ref="H131">INDEX('Travel Time Matrix (min)'!$B$2:$AD$30,B131+1,C131+1)</f>
        <v>4.8</v>
      </c>
      <c r="I131" cm="1">
        <f t="array" ref="I131">G131*(INDEX('Vehicle Fleet'!$D$2:$D$6,A131)+'Cost Parameters'!$B$2*'Cost Parameters'!$B$3)</f>
        <v>2.749044</v>
      </c>
      <c r="J131" cm="1">
        <f t="array" ref="J131">IF(C131=0,0,INDEX('Delivery Stops'!$D$2:$D$29,C131))</f>
        <v>148</v>
      </c>
      <c r="K131">
        <f t="shared" ref="K131:K194" si="8">F131*I131</f>
        <v>0</v>
      </c>
      <c r="L131">
        <f t="shared" ref="L131:L194" si="9">F131*G131</f>
        <v>0</v>
      </c>
      <c r="M131">
        <f t="shared" ref="M131:M194" si="10">F131*H131</f>
        <v>0</v>
      </c>
      <c r="N131">
        <f t="shared" ref="N131:N194" si="11">F131*J131</f>
        <v>0</v>
      </c>
      <c r="O131" cm="1">
        <f t="array" ref="O131">((IF(C131=0,INDEX('Solver Setup'!$M$15:$M$19,A131),INDEX('Solver Setup'!$G$25:$G$52,C131))-IF(B131=0,INDEX('Solver Setup'!$L$15:$L$19,A131),INDEX('Solver Setup'!$G$25:$G$52,B131)))*1440-IF(B131=0,0,INDEX('Solver Setup'!$F$25:$F$52,B131))-H131+'Solver Setup'!$B$9*(1-F131))</f>
        <v>1351.1999999999996</v>
      </c>
    </row>
    <row r="132" spans="1:15" x14ac:dyDescent="0.2">
      <c r="A132">
        <v>1</v>
      </c>
      <c r="B132">
        <v>4</v>
      </c>
      <c r="C132">
        <v>19</v>
      </c>
      <c r="D132" t="str" cm="1">
        <f t="array" ref="D132">IF(B132=0,"Depot",INDEX('Delivery Stops'!$B$2:$B$29,B132))</f>
        <v>Furniture Warehouse</v>
      </c>
      <c r="E132" t="str" cm="1">
        <f t="array" ref="E132">IF(C132=0,"Depot",INDEX('Delivery Stops'!$B$2:$B$29,C132))</f>
        <v>Music School</v>
      </c>
      <c r="F132">
        <v>0</v>
      </c>
      <c r="G132" cm="1">
        <f t="array" ref="G132">INDEX('Distance Matrix (miles)'!$B$2:$AD$30,B132+1,C132+1)</f>
        <v>21.18</v>
      </c>
      <c r="H132" cm="1">
        <f t="array" ref="H132">INDEX('Travel Time Matrix (min)'!$B$2:$AD$30,B132+1,C132+1)</f>
        <v>31.8</v>
      </c>
      <c r="I132" cm="1">
        <f t="array" ref="I132">G132*(INDEX('Vehicle Fleet'!$D$2:$D$6,A132)+'Cost Parameters'!$B$2*'Cost Parameters'!$B$3)</f>
        <v>18.138552000000001</v>
      </c>
      <c r="J132" cm="1">
        <f t="array" ref="J132">IF(C132=0,0,INDEX('Delivery Stops'!$D$2:$D$29,C132))</f>
        <v>97</v>
      </c>
      <c r="K132">
        <f t="shared" si="8"/>
        <v>0</v>
      </c>
      <c r="L132">
        <f t="shared" si="9"/>
        <v>0</v>
      </c>
      <c r="M132">
        <f t="shared" si="10"/>
        <v>0</v>
      </c>
      <c r="N132">
        <f t="shared" si="11"/>
        <v>0</v>
      </c>
      <c r="O132" cm="1">
        <f t="array" ref="O132">((IF(C132=0,INDEX('Solver Setup'!$M$15:$M$19,A132),INDEX('Solver Setup'!$G$25:$G$52,C132))-IF(B132=0,INDEX('Solver Setup'!$L$15:$L$19,A132),INDEX('Solver Setup'!$G$25:$G$52,B132)))*1440-IF(B132=0,0,INDEX('Solver Setup'!$F$25:$F$52,B132))-H132+'Solver Setup'!$B$9*(1-F132))</f>
        <v>1294.2</v>
      </c>
    </row>
    <row r="133" spans="1:15" x14ac:dyDescent="0.2">
      <c r="A133">
        <v>1</v>
      </c>
      <c r="B133">
        <v>4</v>
      </c>
      <c r="C133">
        <v>20</v>
      </c>
      <c r="D133" t="str" cm="1">
        <f t="array" ref="D133">IF(B133=0,"Depot",INDEX('Delivery Stops'!$B$2:$B$29,B133))</f>
        <v>Furniture Warehouse</v>
      </c>
      <c r="E133" t="str" cm="1">
        <f t="array" ref="E133">IF(C133=0,"Depot",INDEX('Delivery Stops'!$B$2:$B$29,C133))</f>
        <v>Elementary School</v>
      </c>
      <c r="F133">
        <v>0</v>
      </c>
      <c r="G133" cm="1">
        <f t="array" ref="G133">INDEX('Distance Matrix (miles)'!$B$2:$AD$30,B133+1,C133+1)</f>
        <v>16.21</v>
      </c>
      <c r="H133" cm="1">
        <f t="array" ref="H133">INDEX('Travel Time Matrix (min)'!$B$2:$AD$30,B133+1,C133+1)</f>
        <v>24.3</v>
      </c>
      <c r="I133" cm="1">
        <f t="array" ref="I133">G133*(INDEX('Vehicle Fleet'!$D$2:$D$6,A133)+'Cost Parameters'!$B$2*'Cost Parameters'!$B$3)</f>
        <v>13.882244000000002</v>
      </c>
      <c r="J133" cm="1">
        <f t="array" ref="J133">IF(C133=0,0,INDEX('Delivery Stops'!$D$2:$D$29,C133))</f>
        <v>71</v>
      </c>
      <c r="K133">
        <f t="shared" si="8"/>
        <v>0</v>
      </c>
      <c r="L133">
        <f t="shared" si="9"/>
        <v>0</v>
      </c>
      <c r="M133">
        <f t="shared" si="10"/>
        <v>0</v>
      </c>
      <c r="N133">
        <f t="shared" si="11"/>
        <v>0</v>
      </c>
      <c r="O133" cm="1">
        <f t="array" ref="O133">((IF(C133=0,INDEX('Solver Setup'!$M$15:$M$19,A133),INDEX('Solver Setup'!$G$25:$G$52,C133))-IF(B133=0,INDEX('Solver Setup'!$L$15:$L$19,A133),INDEX('Solver Setup'!$G$25:$G$52,B133)))*1440-IF(B133=0,0,INDEX('Solver Setup'!$F$25:$F$52,B133))-H133+'Solver Setup'!$B$9*(1-F133))</f>
        <v>1271.7000000000005</v>
      </c>
    </row>
    <row r="134" spans="1:15" x14ac:dyDescent="0.2">
      <c r="A134">
        <v>1</v>
      </c>
      <c r="B134">
        <v>4</v>
      </c>
      <c r="C134">
        <v>21</v>
      </c>
      <c r="D134" t="str" cm="1">
        <f t="array" ref="D134">IF(B134=0,"Depot",INDEX('Delivery Stops'!$B$2:$B$29,B134))</f>
        <v>Furniture Warehouse</v>
      </c>
      <c r="E134" t="str" cm="1">
        <f t="array" ref="E134">IF(C134=0,"Depot",INDEX('Delivery Stops'!$B$2:$B$29,C134))</f>
        <v>Distillery</v>
      </c>
      <c r="F134">
        <v>0</v>
      </c>
      <c r="G134" cm="1">
        <f t="array" ref="G134">INDEX('Distance Matrix (miles)'!$B$2:$AD$30,B134+1,C134+1)</f>
        <v>14.4</v>
      </c>
      <c r="H134" cm="1">
        <f t="array" ref="H134">INDEX('Travel Time Matrix (min)'!$B$2:$AD$30,B134+1,C134+1)</f>
        <v>21.6</v>
      </c>
      <c r="I134" cm="1">
        <f t="array" ref="I134">G134*(INDEX('Vehicle Fleet'!$D$2:$D$6,A134)+'Cost Parameters'!$B$2*'Cost Parameters'!$B$3)</f>
        <v>12.332160000000002</v>
      </c>
      <c r="J134" cm="1">
        <f t="array" ref="J134">IF(C134=0,0,INDEX('Delivery Stops'!$D$2:$D$29,C134))</f>
        <v>178</v>
      </c>
      <c r="K134">
        <f t="shared" si="8"/>
        <v>0</v>
      </c>
      <c r="L134">
        <f t="shared" si="9"/>
        <v>0</v>
      </c>
      <c r="M134">
        <f t="shared" si="10"/>
        <v>0</v>
      </c>
      <c r="N134">
        <f t="shared" si="11"/>
        <v>0</v>
      </c>
      <c r="O134" cm="1">
        <f t="array" ref="O134">((IF(C134=0,INDEX('Solver Setup'!$M$15:$M$19,A134),INDEX('Solver Setup'!$G$25:$G$52,C134))-IF(B134=0,INDEX('Solver Setup'!$L$15:$L$19,A134),INDEX('Solver Setup'!$G$25:$G$52,B134)))*1440-IF(B134=0,0,INDEX('Solver Setup'!$F$25:$F$52,B134))-H134+'Solver Setup'!$B$9*(1-F134))</f>
        <v>1784.3999999999996</v>
      </c>
    </row>
    <row r="135" spans="1:15" x14ac:dyDescent="0.2">
      <c r="A135">
        <v>1</v>
      </c>
      <c r="B135">
        <v>4</v>
      </c>
      <c r="C135">
        <v>22</v>
      </c>
      <c r="D135" t="str" cm="1">
        <f t="array" ref="D135">IF(B135=0,"Depot",INDEX('Delivery Stops'!$B$2:$B$29,B135))</f>
        <v>Furniture Warehouse</v>
      </c>
      <c r="E135" t="str" cm="1">
        <f t="array" ref="E135">IF(C135=0,"Depot",INDEX('Delivery Stops'!$B$2:$B$29,C135))</f>
        <v>Brewery</v>
      </c>
      <c r="F135">
        <v>0</v>
      </c>
      <c r="G135" cm="1">
        <f t="array" ref="G135">INDEX('Distance Matrix (miles)'!$B$2:$AD$30,B135+1,C135+1)</f>
        <v>29.96</v>
      </c>
      <c r="H135" cm="1">
        <f t="array" ref="H135">INDEX('Travel Time Matrix (min)'!$B$2:$AD$30,B135+1,C135+1)</f>
        <v>44.9</v>
      </c>
      <c r="I135" cm="1">
        <f t="array" ref="I135">G135*(INDEX('Vehicle Fleet'!$D$2:$D$6,A135)+'Cost Parameters'!$B$2*'Cost Parameters'!$B$3)</f>
        <v>25.657744000000001</v>
      </c>
      <c r="J135" cm="1">
        <f t="array" ref="J135">IF(C135=0,0,INDEX('Delivery Stops'!$D$2:$D$29,C135))</f>
        <v>46</v>
      </c>
      <c r="K135">
        <f t="shared" si="8"/>
        <v>0</v>
      </c>
      <c r="L135">
        <f t="shared" si="9"/>
        <v>0</v>
      </c>
      <c r="M135">
        <f t="shared" si="10"/>
        <v>0</v>
      </c>
      <c r="N135">
        <f t="shared" si="11"/>
        <v>0</v>
      </c>
      <c r="O135" cm="1">
        <f t="array" ref="O135">((IF(C135=0,INDEX('Solver Setup'!$M$15:$M$19,A135),INDEX('Solver Setup'!$G$25:$G$52,C135))-IF(B135=0,INDEX('Solver Setup'!$L$15:$L$19,A135),INDEX('Solver Setup'!$G$25:$G$52,B135)))*1440-IF(B135=0,0,INDEX('Solver Setup'!$F$25:$F$52,B135))-H135+'Solver Setup'!$B$9*(1-F135))</f>
        <v>1611.1000000000004</v>
      </c>
    </row>
    <row r="136" spans="1:15" x14ac:dyDescent="0.2">
      <c r="A136">
        <v>1</v>
      </c>
      <c r="B136">
        <v>4</v>
      </c>
      <c r="C136">
        <v>23</v>
      </c>
      <c r="D136" t="str" cm="1">
        <f t="array" ref="D136">IF(B136=0,"Depot",INDEX('Delivery Stops'!$B$2:$B$29,B136))</f>
        <v>Furniture Warehouse</v>
      </c>
      <c r="E136" t="str" cm="1">
        <f t="array" ref="E136">IF(C136=0,"Depot",INDEX('Delivery Stops'!$B$2:$B$29,C136))</f>
        <v>Distillery</v>
      </c>
      <c r="F136">
        <v>0</v>
      </c>
      <c r="G136" cm="1">
        <f t="array" ref="G136">INDEX('Distance Matrix (miles)'!$B$2:$AD$30,B136+1,C136+1)</f>
        <v>10.72</v>
      </c>
      <c r="H136" cm="1">
        <f t="array" ref="H136">INDEX('Travel Time Matrix (min)'!$B$2:$AD$30,B136+1,C136+1)</f>
        <v>16.100000000000001</v>
      </c>
      <c r="I136" cm="1">
        <f t="array" ref="I136">G136*(INDEX('Vehicle Fleet'!$D$2:$D$6,A136)+'Cost Parameters'!$B$2*'Cost Parameters'!$B$3)</f>
        <v>9.1806080000000012</v>
      </c>
      <c r="J136" cm="1">
        <f t="array" ref="J136">IF(C136=0,0,INDEX('Delivery Stops'!$D$2:$D$29,C136))</f>
        <v>207</v>
      </c>
      <c r="K136">
        <f t="shared" si="8"/>
        <v>0</v>
      </c>
      <c r="L136">
        <f t="shared" si="9"/>
        <v>0</v>
      </c>
      <c r="M136">
        <f t="shared" si="10"/>
        <v>0</v>
      </c>
      <c r="N136">
        <f t="shared" si="11"/>
        <v>0</v>
      </c>
      <c r="O136" cm="1">
        <f t="array" ref="O136">((IF(C136=0,INDEX('Solver Setup'!$M$15:$M$19,A136),INDEX('Solver Setup'!$G$25:$G$52,C136))-IF(B136=0,INDEX('Solver Setup'!$L$15:$L$19,A136),INDEX('Solver Setup'!$G$25:$G$52,B136)))*1440-IF(B136=0,0,INDEX('Solver Setup'!$F$25:$F$52,B136))-H136+'Solver Setup'!$B$9*(1-F136))</f>
        <v>1534.9</v>
      </c>
    </row>
    <row r="137" spans="1:15" x14ac:dyDescent="0.2">
      <c r="A137">
        <v>1</v>
      </c>
      <c r="B137">
        <v>4</v>
      </c>
      <c r="C137">
        <v>24</v>
      </c>
      <c r="D137" t="str" cm="1">
        <f t="array" ref="D137">IF(B137=0,"Depot",INDEX('Delivery Stops'!$B$2:$B$29,B137))</f>
        <v>Furniture Warehouse</v>
      </c>
      <c r="E137" t="str" cm="1">
        <f t="array" ref="E137">IF(C137=0,"Depot",INDEX('Delivery Stops'!$B$2:$B$29,C137))</f>
        <v>Children's Academy</v>
      </c>
      <c r="F137">
        <v>0</v>
      </c>
      <c r="G137" cm="1">
        <f t="array" ref="G137">INDEX('Distance Matrix (miles)'!$B$2:$AD$30,B137+1,C137+1)</f>
        <v>12.25</v>
      </c>
      <c r="H137" cm="1">
        <f t="array" ref="H137">INDEX('Travel Time Matrix (min)'!$B$2:$AD$30,B137+1,C137+1)</f>
        <v>18.399999999999999</v>
      </c>
      <c r="I137" cm="1">
        <f t="array" ref="I137">G137*(INDEX('Vehicle Fleet'!$D$2:$D$6,A137)+'Cost Parameters'!$B$2*'Cost Parameters'!$B$3)</f>
        <v>10.4909</v>
      </c>
      <c r="J137" cm="1">
        <f t="array" ref="J137">IF(C137=0,0,INDEX('Delivery Stops'!$D$2:$D$29,C137))</f>
        <v>28</v>
      </c>
      <c r="K137">
        <f t="shared" si="8"/>
        <v>0</v>
      </c>
      <c r="L137">
        <f t="shared" si="9"/>
        <v>0</v>
      </c>
      <c r="M137">
        <f t="shared" si="10"/>
        <v>0</v>
      </c>
      <c r="N137">
        <f t="shared" si="11"/>
        <v>0</v>
      </c>
      <c r="O137" cm="1">
        <f t="array" ref="O137">((IF(C137=0,INDEX('Solver Setup'!$M$15:$M$19,A137),INDEX('Solver Setup'!$G$25:$G$52,C137))-IF(B137=0,INDEX('Solver Setup'!$L$15:$L$19,A137),INDEX('Solver Setup'!$G$25:$G$52,B137)))*1440-IF(B137=0,0,INDEX('Solver Setup'!$F$25:$F$52,B137))-H137+'Solver Setup'!$B$9*(1-F137))</f>
        <v>1682.6000000000004</v>
      </c>
    </row>
    <row r="138" spans="1:15" x14ac:dyDescent="0.2">
      <c r="A138">
        <v>1</v>
      </c>
      <c r="B138">
        <v>4</v>
      </c>
      <c r="C138">
        <v>25</v>
      </c>
      <c r="D138" t="str" cm="1">
        <f t="array" ref="D138">IF(B138=0,"Depot",INDEX('Delivery Stops'!$B$2:$B$29,B138))</f>
        <v>Furniture Warehouse</v>
      </c>
      <c r="E138" t="str" cm="1">
        <f t="array" ref="E138">IF(C138=0,"Depot",INDEX('Delivery Stops'!$B$2:$B$29,C138))</f>
        <v>Public Library</v>
      </c>
      <c r="F138">
        <v>0</v>
      </c>
      <c r="G138" cm="1">
        <f t="array" ref="G138">INDEX('Distance Matrix (miles)'!$B$2:$AD$30,B138+1,C138+1)</f>
        <v>14.45</v>
      </c>
      <c r="H138" cm="1">
        <f t="array" ref="H138">INDEX('Travel Time Matrix (min)'!$B$2:$AD$30,B138+1,C138+1)</f>
        <v>21.7</v>
      </c>
      <c r="I138" cm="1">
        <f t="array" ref="I138">G138*(INDEX('Vehicle Fleet'!$D$2:$D$6,A138)+'Cost Parameters'!$B$2*'Cost Parameters'!$B$3)</f>
        <v>12.374980000000001</v>
      </c>
      <c r="J138" cm="1">
        <f t="array" ref="J138">IF(C138=0,0,INDEX('Delivery Stops'!$D$2:$D$29,C138))</f>
        <v>32</v>
      </c>
      <c r="K138">
        <f t="shared" si="8"/>
        <v>0</v>
      </c>
      <c r="L138">
        <f t="shared" si="9"/>
        <v>0</v>
      </c>
      <c r="M138">
        <f t="shared" si="10"/>
        <v>0</v>
      </c>
      <c r="N138">
        <f t="shared" si="11"/>
        <v>0</v>
      </c>
      <c r="O138" cm="1">
        <f t="array" ref="O138">((IF(C138=0,INDEX('Solver Setup'!$M$15:$M$19,A138),INDEX('Solver Setup'!$G$25:$G$52,C138))-IF(B138=0,INDEX('Solver Setup'!$L$15:$L$19,A138),INDEX('Solver Setup'!$G$25:$G$52,B138)))*1440-IF(B138=0,0,INDEX('Solver Setup'!$F$25:$F$52,B138))-H138+'Solver Setup'!$B$9*(1-F138))</f>
        <v>1589.3000000000006</v>
      </c>
    </row>
    <row r="139" spans="1:15" x14ac:dyDescent="0.2">
      <c r="A139">
        <v>1</v>
      </c>
      <c r="B139">
        <v>4</v>
      </c>
      <c r="C139">
        <v>26</v>
      </c>
      <c r="D139" t="str" cm="1">
        <f t="array" ref="D139">IF(B139=0,"Depot",INDEX('Delivery Stops'!$B$2:$B$29,B139))</f>
        <v>Furniture Warehouse</v>
      </c>
      <c r="E139" t="str" cm="1">
        <f t="array" ref="E139">IF(C139=0,"Depot",INDEX('Delivery Stops'!$B$2:$B$29,C139))</f>
        <v>Bakery &amp; Cafe</v>
      </c>
      <c r="F139">
        <v>0</v>
      </c>
      <c r="G139" cm="1">
        <f t="array" ref="G139">INDEX('Distance Matrix (miles)'!$B$2:$AD$30,B139+1,C139+1)</f>
        <v>21.86</v>
      </c>
      <c r="H139" cm="1">
        <f t="array" ref="H139">INDEX('Travel Time Matrix (min)'!$B$2:$AD$30,B139+1,C139+1)</f>
        <v>32.799999999999997</v>
      </c>
      <c r="I139" cm="1">
        <f t="array" ref="I139">G139*(INDEX('Vehicle Fleet'!$D$2:$D$6,A139)+'Cost Parameters'!$B$2*'Cost Parameters'!$B$3)</f>
        <v>18.720904000000001</v>
      </c>
      <c r="J139" cm="1">
        <f t="array" ref="J139">IF(C139=0,0,INDEX('Delivery Stops'!$D$2:$D$29,C139))</f>
        <v>211</v>
      </c>
      <c r="K139">
        <f t="shared" si="8"/>
        <v>0</v>
      </c>
      <c r="L139">
        <f t="shared" si="9"/>
        <v>0</v>
      </c>
      <c r="M139">
        <f t="shared" si="10"/>
        <v>0</v>
      </c>
      <c r="N139">
        <f t="shared" si="11"/>
        <v>0</v>
      </c>
      <c r="O139" cm="1">
        <f t="array" ref="O139">((IF(C139=0,INDEX('Solver Setup'!$M$15:$M$19,A139),INDEX('Solver Setup'!$G$25:$G$52,C139))-IF(B139=0,INDEX('Solver Setup'!$L$15:$L$19,A139),INDEX('Solver Setup'!$G$25:$G$52,B139)))*1440-IF(B139=0,0,INDEX('Solver Setup'!$F$25:$F$52,B139))-H139+'Solver Setup'!$B$9*(1-F139))</f>
        <v>1653.2</v>
      </c>
    </row>
    <row r="140" spans="1:15" x14ac:dyDescent="0.2">
      <c r="A140">
        <v>1</v>
      </c>
      <c r="B140">
        <v>4</v>
      </c>
      <c r="C140">
        <v>27</v>
      </c>
      <c r="D140" t="str" cm="1">
        <f t="array" ref="D140">IF(B140=0,"Depot",INDEX('Delivery Stops'!$B$2:$B$29,B140))</f>
        <v>Furniture Warehouse</v>
      </c>
      <c r="E140" t="str" cm="1">
        <f t="array" ref="E140">IF(C140=0,"Depot",INDEX('Delivery Stops'!$B$2:$B$29,C140))</f>
        <v>Redstone Elementary School</v>
      </c>
      <c r="F140">
        <v>0</v>
      </c>
      <c r="G140" cm="1">
        <f t="array" ref="G140">INDEX('Distance Matrix (miles)'!$B$2:$AD$30,B140+1,C140+1)</f>
        <v>19.09</v>
      </c>
      <c r="H140" cm="1">
        <f t="array" ref="H140">INDEX('Travel Time Matrix (min)'!$B$2:$AD$30,B140+1,C140+1)</f>
        <v>28.6</v>
      </c>
      <c r="I140" cm="1">
        <f t="array" ref="I140">G140*(INDEX('Vehicle Fleet'!$D$2:$D$6,A140)+'Cost Parameters'!$B$2*'Cost Parameters'!$B$3)</f>
        <v>16.348676000000001</v>
      </c>
      <c r="J140" cm="1">
        <f t="array" ref="J140">IF(C140=0,0,INDEX('Delivery Stops'!$D$2:$D$29,C140))</f>
        <v>61</v>
      </c>
      <c r="K140">
        <f t="shared" si="8"/>
        <v>0</v>
      </c>
      <c r="L140">
        <f t="shared" si="9"/>
        <v>0</v>
      </c>
      <c r="M140">
        <f t="shared" si="10"/>
        <v>0</v>
      </c>
      <c r="N140">
        <f t="shared" si="11"/>
        <v>0</v>
      </c>
      <c r="O140" cm="1">
        <f t="array" ref="O140">((IF(C140=0,INDEX('Solver Setup'!$M$15:$M$19,A140),INDEX('Solver Setup'!$G$25:$G$52,C140))-IF(B140=0,INDEX('Solver Setup'!$L$15:$L$19,A140),INDEX('Solver Setup'!$G$25:$G$52,B140)))*1440-IF(B140=0,0,INDEX('Solver Setup'!$F$25:$F$52,B140))-H140+'Solver Setup'!$B$9*(1-F140))</f>
        <v>1597.3999999999994</v>
      </c>
    </row>
    <row r="141" spans="1:15" x14ac:dyDescent="0.2">
      <c r="A141">
        <v>1</v>
      </c>
      <c r="B141">
        <v>4</v>
      </c>
      <c r="C141">
        <v>28</v>
      </c>
      <c r="D141" t="str" cm="1">
        <f t="array" ref="D141">IF(B141=0,"Depot",INDEX('Delivery Stops'!$B$2:$B$29,B141))</f>
        <v>Furniture Warehouse</v>
      </c>
      <c r="E141" t="str" cm="1">
        <f t="array" ref="E141">IF(C141=0,"Depot",INDEX('Delivery Stops'!$B$2:$B$29,C141))</f>
        <v>Food Bank</v>
      </c>
      <c r="F141">
        <v>0</v>
      </c>
      <c r="G141" cm="1">
        <f t="array" ref="G141">INDEX('Distance Matrix (miles)'!$B$2:$AD$30,B141+1,C141+1)</f>
        <v>27.56</v>
      </c>
      <c r="H141" cm="1">
        <f t="array" ref="H141">INDEX('Travel Time Matrix (min)'!$B$2:$AD$30,B141+1,C141+1)</f>
        <v>41.3</v>
      </c>
      <c r="I141" cm="1">
        <f t="array" ref="I141">G141*(INDEX('Vehicle Fleet'!$D$2:$D$6,A141)+'Cost Parameters'!$B$2*'Cost Parameters'!$B$3)</f>
        <v>23.602384000000001</v>
      </c>
      <c r="J141" cm="1">
        <f t="array" ref="J141">IF(C141=0,0,INDEX('Delivery Stops'!$D$2:$D$29,C141))</f>
        <v>168</v>
      </c>
      <c r="K141">
        <f t="shared" si="8"/>
        <v>0</v>
      </c>
      <c r="L141">
        <f t="shared" si="9"/>
        <v>0</v>
      </c>
      <c r="M141">
        <f t="shared" si="10"/>
        <v>0</v>
      </c>
      <c r="N141">
        <f t="shared" si="11"/>
        <v>0</v>
      </c>
      <c r="O141" cm="1">
        <f t="array" ref="O141">((IF(C141=0,INDEX('Solver Setup'!$M$15:$M$19,A141),INDEX('Solver Setup'!$G$25:$G$52,C141))-IF(B141=0,INDEX('Solver Setup'!$L$15:$L$19,A141),INDEX('Solver Setup'!$G$25:$G$52,B141)))*1440-IF(B141=0,0,INDEX('Solver Setup'!$F$25:$F$52,B141))-H141+'Solver Setup'!$B$9*(1-F141))</f>
        <v>1584.6999999999994</v>
      </c>
    </row>
    <row r="142" spans="1:15" x14ac:dyDescent="0.2">
      <c r="A142">
        <v>1</v>
      </c>
      <c r="B142">
        <v>5</v>
      </c>
      <c r="C142">
        <v>0</v>
      </c>
      <c r="D142" t="str" cm="1">
        <f t="array" ref="D142">IF(B142=0,"Depot",INDEX('Delivery Stops'!$B$2:$B$29,B142))</f>
        <v>Construction Supply</v>
      </c>
      <c r="E142" t="str" cm="1">
        <f t="array" ref="E142">IF(C142=0,"Depot",INDEX('Delivery Stops'!$B$2:$B$29,C142))</f>
        <v>Depot</v>
      </c>
      <c r="F142">
        <v>0</v>
      </c>
      <c r="G142" cm="1">
        <f t="array" ref="G142">INDEX('Distance Matrix (miles)'!$B$2:$AD$30,B142+1,C142+1)</f>
        <v>16.04</v>
      </c>
      <c r="H142" cm="1">
        <f t="array" ref="H142">INDEX('Travel Time Matrix (min)'!$B$2:$AD$30,B142+1,C142+1)</f>
        <v>24.1</v>
      </c>
      <c r="I142" cm="1">
        <f t="array" ref="I142">G142*(INDEX('Vehicle Fleet'!$D$2:$D$6,A142)+'Cost Parameters'!$B$2*'Cost Parameters'!$B$3)</f>
        <v>13.736656</v>
      </c>
      <c r="J142" cm="1">
        <f t="array" ref="J142">IF(C142=0,0,INDEX('Delivery Stops'!$D$2:$D$29,C142))</f>
        <v>0</v>
      </c>
      <c r="K142">
        <f t="shared" si="8"/>
        <v>0</v>
      </c>
      <c r="L142">
        <f t="shared" si="9"/>
        <v>0</v>
      </c>
      <c r="M142">
        <f t="shared" si="10"/>
        <v>0</v>
      </c>
      <c r="N142">
        <f t="shared" si="11"/>
        <v>0</v>
      </c>
      <c r="O142" cm="1">
        <f t="array" ref="O142">((IF(C142=0,INDEX('Solver Setup'!$M$15:$M$19,A142),INDEX('Solver Setup'!$G$25:$G$52,C142))-IF(B142=0,INDEX('Solver Setup'!$L$15:$L$19,A142),INDEX('Solver Setup'!$G$25:$G$52,B142)))*1440-IF(B142=0,0,INDEX('Solver Setup'!$F$25:$F$52,B142))-H142+'Solver Setup'!$B$9*(1-F142))</f>
        <v>680.90000000000043</v>
      </c>
    </row>
    <row r="143" spans="1:15" x14ac:dyDescent="0.2">
      <c r="A143">
        <v>1</v>
      </c>
      <c r="B143">
        <v>5</v>
      </c>
      <c r="C143">
        <v>1</v>
      </c>
      <c r="D143" t="str" cm="1">
        <f t="array" ref="D143">IF(B143=0,"Depot",INDEX('Delivery Stops'!$B$2:$B$29,B143))</f>
        <v>Construction Supply</v>
      </c>
      <c r="E143" t="str" cm="1">
        <f t="array" ref="E143">IF(C143=0,"Depot",INDEX('Delivery Stops'!$B$2:$B$29,C143))</f>
        <v>Pet Hospital</v>
      </c>
      <c r="F143">
        <v>0</v>
      </c>
      <c r="G143" cm="1">
        <f t="array" ref="G143">INDEX('Distance Matrix (miles)'!$B$2:$AD$30,B143+1,C143+1)</f>
        <v>36.49</v>
      </c>
      <c r="H143" cm="1">
        <f t="array" ref="H143">INDEX('Travel Time Matrix (min)'!$B$2:$AD$30,B143+1,C143+1)</f>
        <v>54.7</v>
      </c>
      <c r="I143" cm="1">
        <f t="array" ref="I143">G143*(INDEX('Vehicle Fleet'!$D$2:$D$6,A143)+'Cost Parameters'!$B$2*'Cost Parameters'!$B$3)</f>
        <v>31.250036000000005</v>
      </c>
      <c r="J143" cm="1">
        <f t="array" ref="J143">IF(C143=0,0,INDEX('Delivery Stops'!$D$2:$D$29,C143))</f>
        <v>204</v>
      </c>
      <c r="K143">
        <f t="shared" si="8"/>
        <v>0</v>
      </c>
      <c r="L143">
        <f t="shared" si="9"/>
        <v>0</v>
      </c>
      <c r="M143">
        <f t="shared" si="10"/>
        <v>0</v>
      </c>
      <c r="N143">
        <f t="shared" si="11"/>
        <v>0</v>
      </c>
      <c r="O143" cm="1">
        <f t="array" ref="O143">((IF(C143=0,INDEX('Solver Setup'!$M$15:$M$19,A143),INDEX('Solver Setup'!$G$25:$G$52,C143))-IF(B143=0,INDEX('Solver Setup'!$L$15:$L$19,A143),INDEX('Solver Setup'!$G$25:$G$52,B143)))*1440-IF(B143=0,0,INDEX('Solver Setup'!$F$25:$F$52,B143))-H143+'Solver Setup'!$B$9*(1-F143))</f>
        <v>1160.3000000000011</v>
      </c>
    </row>
    <row r="144" spans="1:15" x14ac:dyDescent="0.2">
      <c r="A144">
        <v>1</v>
      </c>
      <c r="B144">
        <v>5</v>
      </c>
      <c r="C144">
        <v>2</v>
      </c>
      <c r="D144" t="str" cm="1">
        <f t="array" ref="D144">IF(B144=0,"Depot",INDEX('Delivery Stops'!$B$2:$B$29,B144))</f>
        <v>Construction Supply</v>
      </c>
      <c r="E144" t="str" cm="1">
        <f t="array" ref="E144">IF(C144=0,"Depot",INDEX('Delivery Stops'!$B$2:$B$29,C144))</f>
        <v>Community Pharmacy</v>
      </c>
      <c r="F144">
        <v>0</v>
      </c>
      <c r="G144" cm="1">
        <f t="array" ref="G144">INDEX('Distance Matrix (miles)'!$B$2:$AD$30,B144+1,C144+1)</f>
        <v>18.72</v>
      </c>
      <c r="H144" cm="1">
        <f t="array" ref="H144">INDEX('Travel Time Matrix (min)'!$B$2:$AD$30,B144+1,C144+1)</f>
        <v>28.1</v>
      </c>
      <c r="I144" cm="1">
        <f t="array" ref="I144">G144*(INDEX('Vehicle Fleet'!$D$2:$D$6,A144)+'Cost Parameters'!$B$2*'Cost Parameters'!$B$3)</f>
        <v>16.031808000000002</v>
      </c>
      <c r="J144" cm="1">
        <f t="array" ref="J144">IF(C144=0,0,INDEX('Delivery Stops'!$D$2:$D$29,C144))</f>
        <v>240</v>
      </c>
      <c r="K144">
        <f t="shared" si="8"/>
        <v>0</v>
      </c>
      <c r="L144">
        <f t="shared" si="9"/>
        <v>0</v>
      </c>
      <c r="M144">
        <f t="shared" si="10"/>
        <v>0</v>
      </c>
      <c r="N144">
        <f t="shared" si="11"/>
        <v>0</v>
      </c>
      <c r="O144" cm="1">
        <f t="array" ref="O144">((IF(C144=0,INDEX('Solver Setup'!$M$15:$M$19,A144),INDEX('Solver Setup'!$G$25:$G$52,C144))-IF(B144=0,INDEX('Solver Setup'!$L$15:$L$19,A144),INDEX('Solver Setup'!$G$25:$G$52,B144)))*1440-IF(B144=0,0,INDEX('Solver Setup'!$F$25:$F$52,B144))-H144+'Solver Setup'!$B$9*(1-F144))</f>
        <v>1426.9</v>
      </c>
    </row>
    <row r="145" spans="1:15" x14ac:dyDescent="0.2">
      <c r="A145">
        <v>1</v>
      </c>
      <c r="B145">
        <v>5</v>
      </c>
      <c r="C145">
        <v>3</v>
      </c>
      <c r="D145" t="str" cm="1">
        <f t="array" ref="D145">IF(B145=0,"Depot",INDEX('Delivery Stops'!$B$2:$B$29,B145))</f>
        <v>Construction Supply</v>
      </c>
      <c r="E145" t="str" cm="1">
        <f t="array" ref="E145">IF(C145=0,"Depot",INDEX('Delivery Stops'!$B$2:$B$29,C145))</f>
        <v>Redstone Medical Center</v>
      </c>
      <c r="F145">
        <v>0</v>
      </c>
      <c r="G145" cm="1">
        <f t="array" ref="G145">INDEX('Distance Matrix (miles)'!$B$2:$AD$30,B145+1,C145+1)</f>
        <v>23.46</v>
      </c>
      <c r="H145" cm="1">
        <f t="array" ref="H145">INDEX('Travel Time Matrix (min)'!$B$2:$AD$30,B145+1,C145+1)</f>
        <v>35.200000000000003</v>
      </c>
      <c r="I145" cm="1">
        <f t="array" ref="I145">G145*(INDEX('Vehicle Fleet'!$D$2:$D$6,A145)+'Cost Parameters'!$B$2*'Cost Parameters'!$B$3)</f>
        <v>20.091144000000003</v>
      </c>
      <c r="J145" cm="1">
        <f t="array" ref="J145">IF(C145=0,0,INDEX('Delivery Stops'!$D$2:$D$29,C145))</f>
        <v>183</v>
      </c>
      <c r="K145">
        <f t="shared" si="8"/>
        <v>0</v>
      </c>
      <c r="L145">
        <f t="shared" si="9"/>
        <v>0</v>
      </c>
      <c r="M145">
        <f t="shared" si="10"/>
        <v>0</v>
      </c>
      <c r="N145">
        <f t="shared" si="11"/>
        <v>0</v>
      </c>
      <c r="O145" cm="1">
        <f t="array" ref="O145">((IF(C145=0,INDEX('Solver Setup'!$M$15:$M$19,A145),INDEX('Solver Setup'!$G$25:$G$52,C145))-IF(B145=0,INDEX('Solver Setup'!$L$15:$L$19,A145),INDEX('Solver Setup'!$G$25:$G$52,B145)))*1440-IF(B145=0,0,INDEX('Solver Setup'!$F$25:$F$52,B145))-H145+'Solver Setup'!$B$9*(1-F145))</f>
        <v>1434.8000000000004</v>
      </c>
    </row>
    <row r="146" spans="1:15" x14ac:dyDescent="0.2">
      <c r="A146">
        <v>1</v>
      </c>
      <c r="B146">
        <v>5</v>
      </c>
      <c r="C146">
        <v>4</v>
      </c>
      <c r="D146" t="str" cm="1">
        <f t="array" ref="D146">IF(B146=0,"Depot",INDEX('Delivery Stops'!$B$2:$B$29,B146))</f>
        <v>Construction Supply</v>
      </c>
      <c r="E146" t="str" cm="1">
        <f t="array" ref="E146">IF(C146=0,"Depot",INDEX('Delivery Stops'!$B$2:$B$29,C146))</f>
        <v>Furniture Warehouse</v>
      </c>
      <c r="F146">
        <v>0</v>
      </c>
      <c r="G146" cm="1">
        <f t="array" ref="G146">INDEX('Distance Matrix (miles)'!$B$2:$AD$30,B146+1,C146+1)</f>
        <v>8.8800000000000008</v>
      </c>
      <c r="H146" cm="1">
        <f t="array" ref="H146">INDEX('Travel Time Matrix (min)'!$B$2:$AD$30,B146+1,C146+1)</f>
        <v>13.3</v>
      </c>
      <c r="I146" cm="1">
        <f t="array" ref="I146">G146*(INDEX('Vehicle Fleet'!$D$2:$D$6,A146)+'Cost Parameters'!$B$2*'Cost Parameters'!$B$3)</f>
        <v>7.6048320000000009</v>
      </c>
      <c r="J146" cm="1">
        <f t="array" ref="J146">IF(C146=0,0,INDEX('Delivery Stops'!$D$2:$D$29,C146))</f>
        <v>186</v>
      </c>
      <c r="K146">
        <f t="shared" si="8"/>
        <v>0</v>
      </c>
      <c r="L146">
        <f t="shared" si="9"/>
        <v>0</v>
      </c>
      <c r="M146">
        <f t="shared" si="10"/>
        <v>0</v>
      </c>
      <c r="N146">
        <f t="shared" si="11"/>
        <v>0</v>
      </c>
      <c r="O146" cm="1">
        <f t="array" ref="O146">((IF(C146=0,INDEX('Solver Setup'!$M$15:$M$19,A146),INDEX('Solver Setup'!$G$25:$G$52,C146))-IF(B146=0,INDEX('Solver Setup'!$L$15:$L$19,A146),INDEX('Solver Setup'!$G$25:$G$52,B146)))*1440-IF(B146=0,0,INDEX('Solver Setup'!$F$25:$F$52,B146))-H146+'Solver Setup'!$B$9*(1-F146))</f>
        <v>1186.7000000000005</v>
      </c>
    </row>
    <row r="147" spans="1:15" x14ac:dyDescent="0.2">
      <c r="A147">
        <v>1</v>
      </c>
      <c r="B147">
        <v>5</v>
      </c>
      <c r="C147">
        <v>6</v>
      </c>
      <c r="D147" t="str" cm="1">
        <f t="array" ref="D147">IF(B147=0,"Depot",INDEX('Delivery Stops'!$B$2:$B$29,B147))</f>
        <v>Construction Supply</v>
      </c>
      <c r="E147" t="str" cm="1">
        <f t="array" ref="E147">IF(C147=0,"Depot",INDEX('Delivery Stops'!$B$2:$B$29,C147))</f>
        <v>Farm Supply</v>
      </c>
      <c r="F147">
        <v>0</v>
      </c>
      <c r="G147" cm="1">
        <f t="array" ref="G147">INDEX('Distance Matrix (miles)'!$B$2:$AD$30,B147+1,C147+1)</f>
        <v>11.45</v>
      </c>
      <c r="H147" cm="1">
        <f t="array" ref="H147">INDEX('Travel Time Matrix (min)'!$B$2:$AD$30,B147+1,C147+1)</f>
        <v>17.2</v>
      </c>
      <c r="I147" cm="1">
        <f t="array" ref="I147">G147*(INDEX('Vehicle Fleet'!$D$2:$D$6,A147)+'Cost Parameters'!$B$2*'Cost Parameters'!$B$3)</f>
        <v>9.8057800000000004</v>
      </c>
      <c r="J147" cm="1">
        <f t="array" ref="J147">IF(C147=0,0,INDEX('Delivery Stops'!$D$2:$D$29,C147))</f>
        <v>162</v>
      </c>
      <c r="K147">
        <f t="shared" si="8"/>
        <v>0</v>
      </c>
      <c r="L147">
        <f t="shared" si="9"/>
        <v>0</v>
      </c>
      <c r="M147">
        <f t="shared" si="10"/>
        <v>0</v>
      </c>
      <c r="N147">
        <f t="shared" si="11"/>
        <v>0</v>
      </c>
      <c r="O147" cm="1">
        <f t="array" ref="O147">((IF(C147=0,INDEX('Solver Setup'!$M$15:$M$19,A147),INDEX('Solver Setup'!$G$25:$G$52,C147))-IF(B147=0,INDEX('Solver Setup'!$L$15:$L$19,A147),INDEX('Solver Setup'!$G$25:$G$52,B147)))*1440-IF(B147=0,0,INDEX('Solver Setup'!$F$25:$F$52,B147))-H147+'Solver Setup'!$B$9*(1-F147))</f>
        <v>1497.8000000000004</v>
      </c>
    </row>
    <row r="148" spans="1:15" x14ac:dyDescent="0.2">
      <c r="A148">
        <v>1</v>
      </c>
      <c r="B148">
        <v>5</v>
      </c>
      <c r="C148">
        <v>7</v>
      </c>
      <c r="D148" t="str" cm="1">
        <f t="array" ref="D148">IF(B148=0,"Depot",INDEX('Delivery Stops'!$B$2:$B$29,B148))</f>
        <v>Construction Supply</v>
      </c>
      <c r="E148" t="str" cm="1">
        <f t="array" ref="E148">IF(C148=0,"Depot",INDEX('Delivery Stops'!$B$2:$B$29,C148))</f>
        <v>Fish Market</v>
      </c>
      <c r="F148">
        <v>0</v>
      </c>
      <c r="G148" cm="1">
        <f t="array" ref="G148">INDEX('Distance Matrix (miles)'!$B$2:$AD$30,B148+1,C148+1)</f>
        <v>14.7</v>
      </c>
      <c r="H148" cm="1">
        <f t="array" ref="H148">INDEX('Travel Time Matrix (min)'!$B$2:$AD$30,B148+1,C148+1)</f>
        <v>22.1</v>
      </c>
      <c r="I148" cm="1">
        <f t="array" ref="I148">G148*(INDEX('Vehicle Fleet'!$D$2:$D$6,A148)+'Cost Parameters'!$B$2*'Cost Parameters'!$B$3)</f>
        <v>12.589080000000001</v>
      </c>
      <c r="J148" cm="1">
        <f t="array" ref="J148">IF(C148=0,0,INDEX('Delivery Stops'!$D$2:$D$29,C148))</f>
        <v>133</v>
      </c>
      <c r="K148">
        <f t="shared" si="8"/>
        <v>0</v>
      </c>
      <c r="L148">
        <f t="shared" si="9"/>
        <v>0</v>
      </c>
      <c r="M148">
        <f t="shared" si="10"/>
        <v>0</v>
      </c>
      <c r="N148">
        <f t="shared" si="11"/>
        <v>0</v>
      </c>
      <c r="O148" cm="1">
        <f t="array" ref="O148">((IF(C148=0,INDEX('Solver Setup'!$M$15:$M$19,A148),INDEX('Solver Setup'!$G$25:$G$52,C148))-IF(B148=0,INDEX('Solver Setup'!$L$15:$L$19,A148),INDEX('Solver Setup'!$G$25:$G$52,B148)))*1440-IF(B148=0,0,INDEX('Solver Setup'!$F$25:$F$52,B148))-H148+'Solver Setup'!$B$9*(1-F148))</f>
        <v>1357.9000000000005</v>
      </c>
    </row>
    <row r="149" spans="1:15" x14ac:dyDescent="0.2">
      <c r="A149">
        <v>1</v>
      </c>
      <c r="B149">
        <v>5</v>
      </c>
      <c r="C149">
        <v>8</v>
      </c>
      <c r="D149" t="str" cm="1">
        <f t="array" ref="D149">IF(B149=0,"Depot",INDEX('Delivery Stops'!$B$2:$B$29,B149))</f>
        <v>Construction Supply</v>
      </c>
      <c r="E149" t="str" cm="1">
        <f t="array" ref="E149">IF(C149=0,"Depot",INDEX('Delivery Stops'!$B$2:$B$29,C149))</f>
        <v>Swimming Pool Supply</v>
      </c>
      <c r="F149">
        <v>0</v>
      </c>
      <c r="G149" cm="1">
        <f t="array" ref="G149">INDEX('Distance Matrix (miles)'!$B$2:$AD$30,B149+1,C149+1)</f>
        <v>17.649999999999999</v>
      </c>
      <c r="H149" cm="1">
        <f t="array" ref="H149">INDEX('Travel Time Matrix (min)'!$B$2:$AD$30,B149+1,C149+1)</f>
        <v>26.5</v>
      </c>
      <c r="I149" cm="1">
        <f t="array" ref="I149">G149*(INDEX('Vehicle Fleet'!$D$2:$D$6,A149)+'Cost Parameters'!$B$2*'Cost Parameters'!$B$3)</f>
        <v>15.115459999999999</v>
      </c>
      <c r="J149" cm="1">
        <f t="array" ref="J149">IF(C149=0,0,INDEX('Delivery Stops'!$D$2:$D$29,C149))</f>
        <v>285</v>
      </c>
      <c r="K149">
        <f t="shared" si="8"/>
        <v>0</v>
      </c>
      <c r="L149">
        <f t="shared" si="9"/>
        <v>0</v>
      </c>
      <c r="M149">
        <f t="shared" si="10"/>
        <v>0</v>
      </c>
      <c r="N149">
        <f t="shared" si="11"/>
        <v>0</v>
      </c>
      <c r="O149" cm="1">
        <f t="array" ref="O149">((IF(C149=0,INDEX('Solver Setup'!$M$15:$M$19,A149),INDEX('Solver Setup'!$G$25:$G$52,C149))-IF(B149=0,INDEX('Solver Setup'!$L$15:$L$19,A149),INDEX('Solver Setup'!$G$25:$G$52,B149)))*1440-IF(B149=0,0,INDEX('Solver Setup'!$F$25:$F$52,B149))-H149+'Solver Setup'!$B$9*(1-F149))</f>
        <v>1563.5</v>
      </c>
    </row>
    <row r="150" spans="1:15" x14ac:dyDescent="0.2">
      <c r="A150">
        <v>1</v>
      </c>
      <c r="B150">
        <v>5</v>
      </c>
      <c r="C150">
        <v>9</v>
      </c>
      <c r="D150" t="str" cm="1">
        <f t="array" ref="D150">IF(B150=0,"Depot",INDEX('Delivery Stops'!$B$2:$B$29,B150))</f>
        <v>Construction Supply</v>
      </c>
      <c r="E150" t="str" cm="1">
        <f t="array" ref="E150">IF(C150=0,"Depot",INDEX('Delivery Stops'!$B$2:$B$29,C150))</f>
        <v>Dry Cleaners</v>
      </c>
      <c r="F150">
        <v>0</v>
      </c>
      <c r="G150" cm="1">
        <f t="array" ref="G150">INDEX('Distance Matrix (miles)'!$B$2:$AD$30,B150+1,C150+1)</f>
        <v>26.88</v>
      </c>
      <c r="H150" cm="1">
        <f t="array" ref="H150">INDEX('Travel Time Matrix (min)'!$B$2:$AD$30,B150+1,C150+1)</f>
        <v>40.299999999999997</v>
      </c>
      <c r="I150" cm="1">
        <f t="array" ref="I150">G150*(INDEX('Vehicle Fleet'!$D$2:$D$6,A150)+'Cost Parameters'!$B$2*'Cost Parameters'!$B$3)</f>
        <v>23.020032</v>
      </c>
      <c r="J150" cm="1">
        <f t="array" ref="J150">IF(C150=0,0,INDEX('Delivery Stops'!$D$2:$D$29,C150))</f>
        <v>24</v>
      </c>
      <c r="K150">
        <f t="shared" si="8"/>
        <v>0</v>
      </c>
      <c r="L150">
        <f t="shared" si="9"/>
        <v>0</v>
      </c>
      <c r="M150">
        <f t="shared" si="10"/>
        <v>0</v>
      </c>
      <c r="N150">
        <f t="shared" si="11"/>
        <v>0</v>
      </c>
      <c r="O150" cm="1">
        <f t="array" ref="O150">((IF(C150=0,INDEX('Solver Setup'!$M$15:$M$19,A150),INDEX('Solver Setup'!$G$25:$G$52,C150))-IF(B150=0,INDEX('Solver Setup'!$L$15:$L$19,A150),INDEX('Solver Setup'!$G$25:$G$52,B150)))*1440-IF(B150=0,0,INDEX('Solver Setup'!$F$25:$F$52,B150))-H150+'Solver Setup'!$B$9*(1-F150))</f>
        <v>1204.7000000000005</v>
      </c>
    </row>
    <row r="151" spans="1:15" x14ac:dyDescent="0.2">
      <c r="A151">
        <v>1</v>
      </c>
      <c r="B151">
        <v>5</v>
      </c>
      <c r="C151">
        <v>10</v>
      </c>
      <c r="D151" t="str" cm="1">
        <f t="array" ref="D151">IF(B151=0,"Depot",INDEX('Delivery Stops'!$B$2:$B$29,B151))</f>
        <v>Construction Supply</v>
      </c>
      <c r="E151" t="str" cm="1">
        <f t="array" ref="E151">IF(C151=0,"Depot",INDEX('Delivery Stops'!$B$2:$B$29,C151))</f>
        <v>Furniture Warehouse</v>
      </c>
      <c r="F151">
        <v>0</v>
      </c>
      <c r="G151" cm="1">
        <f t="array" ref="G151">INDEX('Distance Matrix (miles)'!$B$2:$AD$30,B151+1,C151+1)</f>
        <v>13.64</v>
      </c>
      <c r="H151" cm="1">
        <f t="array" ref="H151">INDEX('Travel Time Matrix (min)'!$B$2:$AD$30,B151+1,C151+1)</f>
        <v>20.5</v>
      </c>
      <c r="I151" cm="1">
        <f t="array" ref="I151">G151*(INDEX('Vehicle Fleet'!$D$2:$D$6,A151)+'Cost Parameters'!$B$2*'Cost Parameters'!$B$3)</f>
        <v>11.681296000000001</v>
      </c>
      <c r="J151" cm="1">
        <f t="array" ref="J151">IF(C151=0,0,INDEX('Delivery Stops'!$D$2:$D$29,C151))</f>
        <v>89</v>
      </c>
      <c r="K151">
        <f t="shared" si="8"/>
        <v>0</v>
      </c>
      <c r="L151">
        <f t="shared" si="9"/>
        <v>0</v>
      </c>
      <c r="M151">
        <f t="shared" si="10"/>
        <v>0</v>
      </c>
      <c r="N151">
        <f t="shared" si="11"/>
        <v>0</v>
      </c>
      <c r="O151" cm="1">
        <f t="array" ref="O151">((IF(C151=0,INDEX('Solver Setup'!$M$15:$M$19,A151),INDEX('Solver Setup'!$G$25:$G$52,C151))-IF(B151=0,INDEX('Solver Setup'!$L$15:$L$19,A151),INDEX('Solver Setup'!$G$25:$G$52,B151)))*1440-IF(B151=0,0,INDEX('Solver Setup'!$F$25:$F$52,B151))-H151+'Solver Setup'!$B$9*(1-F151))</f>
        <v>1299.5</v>
      </c>
    </row>
    <row r="152" spans="1:15" x14ac:dyDescent="0.2">
      <c r="A152">
        <v>1</v>
      </c>
      <c r="B152">
        <v>5</v>
      </c>
      <c r="C152">
        <v>11</v>
      </c>
      <c r="D152" t="str" cm="1">
        <f t="array" ref="D152">IF(B152=0,"Depot",INDEX('Delivery Stops'!$B$2:$B$29,B152))</f>
        <v>Construction Supply</v>
      </c>
      <c r="E152" t="str" cm="1">
        <f t="array" ref="E152">IF(C152=0,"Depot",INDEX('Delivery Stops'!$B$2:$B$29,C152))</f>
        <v>Pet Hospital</v>
      </c>
      <c r="F152">
        <v>0</v>
      </c>
      <c r="G152" cm="1">
        <f t="array" ref="G152">INDEX('Distance Matrix (miles)'!$B$2:$AD$30,B152+1,C152+1)</f>
        <v>17.260000000000002</v>
      </c>
      <c r="H152" cm="1">
        <f t="array" ref="H152">INDEX('Travel Time Matrix (min)'!$B$2:$AD$30,B152+1,C152+1)</f>
        <v>25.9</v>
      </c>
      <c r="I152" cm="1">
        <f t="array" ref="I152">G152*(INDEX('Vehicle Fleet'!$D$2:$D$6,A152)+'Cost Parameters'!$B$2*'Cost Parameters'!$B$3)</f>
        <v>14.781464000000001</v>
      </c>
      <c r="J152" cm="1">
        <f t="array" ref="J152">IF(C152=0,0,INDEX('Delivery Stops'!$D$2:$D$29,C152))</f>
        <v>108</v>
      </c>
      <c r="K152">
        <f t="shared" si="8"/>
        <v>0</v>
      </c>
      <c r="L152">
        <f t="shared" si="9"/>
        <v>0</v>
      </c>
      <c r="M152">
        <f t="shared" si="10"/>
        <v>0</v>
      </c>
      <c r="N152">
        <f t="shared" si="11"/>
        <v>0</v>
      </c>
      <c r="O152" cm="1">
        <f t="array" ref="O152">((IF(C152=0,INDEX('Solver Setup'!$M$15:$M$19,A152),INDEX('Solver Setup'!$G$25:$G$52,C152))-IF(B152=0,INDEX('Solver Setup'!$L$15:$L$19,A152),INDEX('Solver Setup'!$G$25:$G$52,B152)))*1440-IF(B152=0,0,INDEX('Solver Setup'!$F$25:$F$52,B152))-H152+'Solver Setup'!$B$9*(1-F152))</f>
        <v>1219.1000000000006</v>
      </c>
    </row>
    <row r="153" spans="1:15" x14ac:dyDescent="0.2">
      <c r="A153">
        <v>1</v>
      </c>
      <c r="B153">
        <v>5</v>
      </c>
      <c r="C153">
        <v>12</v>
      </c>
      <c r="D153" t="str" cm="1">
        <f t="array" ref="D153">IF(B153=0,"Depot",INDEX('Delivery Stops'!$B$2:$B$29,B153))</f>
        <v>Construction Supply</v>
      </c>
      <c r="E153" t="str" cm="1">
        <f t="array" ref="E153">IF(C153=0,"Depot",INDEX('Delivery Stops'!$B$2:$B$29,C153))</f>
        <v>Tech Solutions Inc</v>
      </c>
      <c r="F153">
        <v>0</v>
      </c>
      <c r="G153" cm="1">
        <f t="array" ref="G153">INDEX('Distance Matrix (miles)'!$B$2:$AD$30,B153+1,C153+1)</f>
        <v>12.51</v>
      </c>
      <c r="H153" cm="1">
        <f t="array" ref="H153">INDEX('Travel Time Matrix (min)'!$B$2:$AD$30,B153+1,C153+1)</f>
        <v>18.8</v>
      </c>
      <c r="I153" cm="1">
        <f t="array" ref="I153">G153*(INDEX('Vehicle Fleet'!$D$2:$D$6,A153)+'Cost Parameters'!$B$2*'Cost Parameters'!$B$3)</f>
        <v>10.713564</v>
      </c>
      <c r="J153" cm="1">
        <f t="array" ref="J153">IF(C153=0,0,INDEX('Delivery Stops'!$D$2:$D$29,C153))</f>
        <v>150</v>
      </c>
      <c r="K153">
        <f t="shared" si="8"/>
        <v>0</v>
      </c>
      <c r="L153">
        <f t="shared" si="9"/>
        <v>0</v>
      </c>
      <c r="M153">
        <f t="shared" si="10"/>
        <v>0</v>
      </c>
      <c r="N153">
        <f t="shared" si="11"/>
        <v>0</v>
      </c>
      <c r="O153" cm="1">
        <f t="array" ref="O153">((IF(C153=0,INDEX('Solver Setup'!$M$15:$M$19,A153),INDEX('Solver Setup'!$G$25:$G$52,C153))-IF(B153=0,INDEX('Solver Setup'!$L$15:$L$19,A153),INDEX('Solver Setup'!$G$25:$G$52,B153)))*1440-IF(B153=0,0,INDEX('Solver Setup'!$F$25:$F$52,B153))-H153+'Solver Setup'!$B$9*(1-F153))</f>
        <v>1181.2000000000005</v>
      </c>
    </row>
    <row r="154" spans="1:15" x14ac:dyDescent="0.2">
      <c r="A154">
        <v>1</v>
      </c>
      <c r="B154">
        <v>5</v>
      </c>
      <c r="C154">
        <v>13</v>
      </c>
      <c r="D154" t="str" cm="1">
        <f t="array" ref="D154">IF(B154=0,"Depot",INDEX('Delivery Stops'!$B$2:$B$29,B154))</f>
        <v>Construction Supply</v>
      </c>
      <c r="E154" t="str" cm="1">
        <f t="array" ref="E154">IF(C154=0,"Depot",INDEX('Delivery Stops'!$B$2:$B$29,C154))</f>
        <v>Tech Solutions Inc</v>
      </c>
      <c r="F154">
        <v>0</v>
      </c>
      <c r="G154" cm="1">
        <f t="array" ref="G154">INDEX('Distance Matrix (miles)'!$B$2:$AD$30,B154+1,C154+1)</f>
        <v>26.21</v>
      </c>
      <c r="H154" cm="1">
        <f t="array" ref="H154">INDEX('Travel Time Matrix (min)'!$B$2:$AD$30,B154+1,C154+1)</f>
        <v>39.299999999999997</v>
      </c>
      <c r="I154" cm="1">
        <f t="array" ref="I154">G154*(INDEX('Vehicle Fleet'!$D$2:$D$6,A154)+'Cost Parameters'!$B$2*'Cost Parameters'!$B$3)</f>
        <v>22.446244000000004</v>
      </c>
      <c r="J154" cm="1">
        <f t="array" ref="J154">IF(C154=0,0,INDEX('Delivery Stops'!$D$2:$D$29,C154))</f>
        <v>38</v>
      </c>
      <c r="K154">
        <f t="shared" si="8"/>
        <v>0</v>
      </c>
      <c r="L154">
        <f t="shared" si="9"/>
        <v>0</v>
      </c>
      <c r="M154">
        <f t="shared" si="10"/>
        <v>0</v>
      </c>
      <c r="N154">
        <f t="shared" si="11"/>
        <v>0</v>
      </c>
      <c r="O154" cm="1">
        <f t="array" ref="O154">((IF(C154=0,INDEX('Solver Setup'!$M$15:$M$19,A154),INDEX('Solver Setup'!$G$25:$G$52,C154))-IF(B154=0,INDEX('Solver Setup'!$L$15:$L$19,A154),INDEX('Solver Setup'!$G$25:$G$52,B154)))*1440-IF(B154=0,0,INDEX('Solver Setup'!$F$25:$F$52,B154))-H154+'Solver Setup'!$B$9*(1-F154))</f>
        <v>1055.7</v>
      </c>
    </row>
    <row r="155" spans="1:15" x14ac:dyDescent="0.2">
      <c r="A155">
        <v>1</v>
      </c>
      <c r="B155">
        <v>5</v>
      </c>
      <c r="C155">
        <v>14</v>
      </c>
      <c r="D155" t="str" cm="1">
        <f t="array" ref="D155">IF(B155=0,"Depot",INDEX('Delivery Stops'!$B$2:$B$29,B155))</f>
        <v>Construction Supply</v>
      </c>
      <c r="E155" t="str" cm="1">
        <f t="array" ref="E155">IF(C155=0,"Depot",INDEX('Delivery Stops'!$B$2:$B$29,C155))</f>
        <v>Sunrise Senior Living</v>
      </c>
      <c r="F155">
        <v>0</v>
      </c>
      <c r="G155" cm="1">
        <f t="array" ref="G155">INDEX('Distance Matrix (miles)'!$B$2:$AD$30,B155+1,C155+1)</f>
        <v>7.79</v>
      </c>
      <c r="H155" cm="1">
        <f t="array" ref="H155">INDEX('Travel Time Matrix (min)'!$B$2:$AD$30,B155+1,C155+1)</f>
        <v>11.7</v>
      </c>
      <c r="I155" cm="1">
        <f t="array" ref="I155">G155*(INDEX('Vehicle Fleet'!$D$2:$D$6,A155)+'Cost Parameters'!$B$2*'Cost Parameters'!$B$3)</f>
        <v>6.6713560000000003</v>
      </c>
      <c r="J155" cm="1">
        <f t="array" ref="J155">IF(C155=0,0,INDEX('Delivery Stops'!$D$2:$D$29,C155))</f>
        <v>249</v>
      </c>
      <c r="K155">
        <f t="shared" si="8"/>
        <v>0</v>
      </c>
      <c r="L155">
        <f t="shared" si="9"/>
        <v>0</v>
      </c>
      <c r="M155">
        <f t="shared" si="10"/>
        <v>0</v>
      </c>
      <c r="N155">
        <f t="shared" si="11"/>
        <v>0</v>
      </c>
      <c r="O155" cm="1">
        <f t="array" ref="O155">((IF(C155=0,INDEX('Solver Setup'!$M$15:$M$19,A155),INDEX('Solver Setup'!$G$25:$G$52,C155))-IF(B155=0,INDEX('Solver Setup'!$L$15:$L$19,A155),INDEX('Solver Setup'!$G$25:$G$52,B155)))*1440-IF(B155=0,0,INDEX('Solver Setup'!$F$25:$F$52,B155))-H155+'Solver Setup'!$B$9*(1-F155))</f>
        <v>1533.3000000000002</v>
      </c>
    </row>
    <row r="156" spans="1:15" x14ac:dyDescent="0.2">
      <c r="A156">
        <v>1</v>
      </c>
      <c r="B156">
        <v>5</v>
      </c>
      <c r="C156">
        <v>15</v>
      </c>
      <c r="D156" t="str" cm="1">
        <f t="array" ref="D156">IF(B156=0,"Depot",INDEX('Delivery Stops'!$B$2:$B$29,B156))</f>
        <v>Construction Supply</v>
      </c>
      <c r="E156" t="str" cm="1">
        <f t="array" ref="E156">IF(C156=0,"Depot",INDEX('Delivery Stops'!$B$2:$B$29,C156))</f>
        <v>Electronics Outlet</v>
      </c>
      <c r="F156">
        <v>0</v>
      </c>
      <c r="G156" cm="1">
        <f t="array" ref="G156">INDEX('Distance Matrix (miles)'!$B$2:$AD$30,B156+1,C156+1)</f>
        <v>16.920000000000002</v>
      </c>
      <c r="H156" cm="1">
        <f t="array" ref="H156">INDEX('Travel Time Matrix (min)'!$B$2:$AD$30,B156+1,C156+1)</f>
        <v>25.4</v>
      </c>
      <c r="I156" cm="1">
        <f t="array" ref="I156">G156*(INDEX('Vehicle Fleet'!$D$2:$D$6,A156)+'Cost Parameters'!$B$2*'Cost Parameters'!$B$3)</f>
        <v>14.490288000000003</v>
      </c>
      <c r="J156" cm="1">
        <f t="array" ref="J156">IF(C156=0,0,INDEX('Delivery Stops'!$D$2:$D$29,C156))</f>
        <v>72</v>
      </c>
      <c r="K156">
        <f t="shared" si="8"/>
        <v>0</v>
      </c>
      <c r="L156">
        <f t="shared" si="9"/>
        <v>0</v>
      </c>
      <c r="M156">
        <f t="shared" si="10"/>
        <v>0</v>
      </c>
      <c r="N156">
        <f t="shared" si="11"/>
        <v>0</v>
      </c>
      <c r="O156" cm="1">
        <f t="array" ref="O156">((IF(C156=0,INDEX('Solver Setup'!$M$15:$M$19,A156),INDEX('Solver Setup'!$G$25:$G$52,C156))-IF(B156=0,INDEX('Solver Setup'!$L$15:$L$19,A156),INDEX('Solver Setup'!$G$25:$G$52,B156)))*1440-IF(B156=0,0,INDEX('Solver Setup'!$F$25:$F$52,B156))-H156+'Solver Setup'!$B$9*(1-F156))</f>
        <v>1084.6000000000006</v>
      </c>
    </row>
    <row r="157" spans="1:15" x14ac:dyDescent="0.2">
      <c r="A157">
        <v>1</v>
      </c>
      <c r="B157">
        <v>5</v>
      </c>
      <c r="C157">
        <v>16</v>
      </c>
      <c r="D157" t="str" cm="1">
        <f t="array" ref="D157">IF(B157=0,"Depot",INDEX('Delivery Stops'!$B$2:$B$29,B157))</f>
        <v>Construction Supply</v>
      </c>
      <c r="E157" t="str" cm="1">
        <f t="array" ref="E157">IF(C157=0,"Depot",INDEX('Delivery Stops'!$B$2:$B$29,C157))</f>
        <v>Bookstore</v>
      </c>
      <c r="F157">
        <v>0</v>
      </c>
      <c r="G157" cm="1">
        <f t="array" ref="G157">INDEX('Distance Matrix (miles)'!$B$2:$AD$30,B157+1,C157+1)</f>
        <v>17.309999999999999</v>
      </c>
      <c r="H157" cm="1">
        <f t="array" ref="H157">INDEX('Travel Time Matrix (min)'!$B$2:$AD$30,B157+1,C157+1)</f>
        <v>26</v>
      </c>
      <c r="I157" cm="1">
        <f t="array" ref="I157">G157*(INDEX('Vehicle Fleet'!$D$2:$D$6,A157)+'Cost Parameters'!$B$2*'Cost Parameters'!$B$3)</f>
        <v>14.824284</v>
      </c>
      <c r="J157" cm="1">
        <f t="array" ref="J157">IF(C157=0,0,INDEX('Delivery Stops'!$D$2:$D$29,C157))</f>
        <v>152</v>
      </c>
      <c r="K157">
        <f t="shared" si="8"/>
        <v>0</v>
      </c>
      <c r="L157">
        <f t="shared" si="9"/>
        <v>0</v>
      </c>
      <c r="M157">
        <f t="shared" si="10"/>
        <v>0</v>
      </c>
      <c r="N157">
        <f t="shared" si="11"/>
        <v>0</v>
      </c>
      <c r="O157" cm="1">
        <f t="array" ref="O157">((IF(C157=0,INDEX('Solver Setup'!$M$15:$M$19,A157),INDEX('Solver Setup'!$G$25:$G$52,C157))-IF(B157=0,INDEX('Solver Setup'!$L$15:$L$19,A157),INDEX('Solver Setup'!$G$25:$G$52,B157)))*1440-IF(B157=0,0,INDEX('Solver Setup'!$F$25:$F$52,B157))-H157+'Solver Setup'!$B$9*(1-F157))</f>
        <v>1324.0000000000009</v>
      </c>
    </row>
    <row r="158" spans="1:15" x14ac:dyDescent="0.2">
      <c r="A158">
        <v>1</v>
      </c>
      <c r="B158">
        <v>5</v>
      </c>
      <c r="C158">
        <v>17</v>
      </c>
      <c r="D158" t="str" cm="1">
        <f t="array" ref="D158">IF(B158=0,"Depot",INDEX('Delivery Stops'!$B$2:$B$29,B158))</f>
        <v>Construction Supply</v>
      </c>
      <c r="E158" t="str" cm="1">
        <f t="array" ref="E158">IF(C158=0,"Depot",INDEX('Delivery Stops'!$B$2:$B$29,C158))</f>
        <v>Veterinary Clinic</v>
      </c>
      <c r="F158">
        <v>0</v>
      </c>
      <c r="G158" cm="1">
        <f t="array" ref="G158">INDEX('Distance Matrix (miles)'!$B$2:$AD$30,B158+1,C158+1)</f>
        <v>15.65</v>
      </c>
      <c r="H158" cm="1">
        <f t="array" ref="H158">INDEX('Travel Time Matrix (min)'!$B$2:$AD$30,B158+1,C158+1)</f>
        <v>23.5</v>
      </c>
      <c r="I158" cm="1">
        <f t="array" ref="I158">G158*(INDEX('Vehicle Fleet'!$D$2:$D$6,A158)+'Cost Parameters'!$B$2*'Cost Parameters'!$B$3)</f>
        <v>13.402660000000001</v>
      </c>
      <c r="J158" cm="1">
        <f t="array" ref="J158">IF(C158=0,0,INDEX('Delivery Stops'!$D$2:$D$29,C158))</f>
        <v>102</v>
      </c>
      <c r="K158">
        <f t="shared" si="8"/>
        <v>0</v>
      </c>
      <c r="L158">
        <f t="shared" si="9"/>
        <v>0</v>
      </c>
      <c r="M158">
        <f t="shared" si="10"/>
        <v>0</v>
      </c>
      <c r="N158">
        <f t="shared" si="11"/>
        <v>0</v>
      </c>
      <c r="O158" cm="1">
        <f t="array" ref="O158">((IF(C158=0,INDEX('Solver Setup'!$M$15:$M$19,A158),INDEX('Solver Setup'!$G$25:$G$52,C158))-IF(B158=0,INDEX('Solver Setup'!$L$15:$L$19,A158),INDEX('Solver Setup'!$G$25:$G$52,B158)))*1440-IF(B158=0,0,INDEX('Solver Setup'!$F$25:$F$52,B158))-H158+'Solver Setup'!$B$9*(1-F158))</f>
        <v>1161.5</v>
      </c>
    </row>
    <row r="159" spans="1:15" x14ac:dyDescent="0.2">
      <c r="A159">
        <v>1</v>
      </c>
      <c r="B159">
        <v>5</v>
      </c>
      <c r="C159">
        <v>18</v>
      </c>
      <c r="D159" t="str" cm="1">
        <f t="array" ref="D159">IF(B159=0,"Depot",INDEX('Delivery Stops'!$B$2:$B$29,B159))</f>
        <v>Construction Supply</v>
      </c>
      <c r="E159" t="str" cm="1">
        <f t="array" ref="E159">IF(C159=0,"Depot",INDEX('Delivery Stops'!$B$2:$B$29,C159))</f>
        <v>Furniture Warehouse</v>
      </c>
      <c r="F159">
        <v>0</v>
      </c>
      <c r="G159" cm="1">
        <f t="array" ref="G159">INDEX('Distance Matrix (miles)'!$B$2:$AD$30,B159+1,C159+1)</f>
        <v>11.47</v>
      </c>
      <c r="H159" cm="1">
        <f t="array" ref="H159">INDEX('Travel Time Matrix (min)'!$B$2:$AD$30,B159+1,C159+1)</f>
        <v>17.2</v>
      </c>
      <c r="I159" cm="1">
        <f t="array" ref="I159">G159*(INDEX('Vehicle Fleet'!$D$2:$D$6,A159)+'Cost Parameters'!$B$2*'Cost Parameters'!$B$3)</f>
        <v>9.8229080000000017</v>
      </c>
      <c r="J159" cm="1">
        <f t="array" ref="J159">IF(C159=0,0,INDEX('Delivery Stops'!$D$2:$D$29,C159))</f>
        <v>148</v>
      </c>
      <c r="K159">
        <f t="shared" si="8"/>
        <v>0</v>
      </c>
      <c r="L159">
        <f t="shared" si="9"/>
        <v>0</v>
      </c>
      <c r="M159">
        <f t="shared" si="10"/>
        <v>0</v>
      </c>
      <c r="N159">
        <f t="shared" si="11"/>
        <v>0</v>
      </c>
      <c r="O159" cm="1">
        <f t="array" ref="O159">((IF(C159=0,INDEX('Solver Setup'!$M$15:$M$19,A159),INDEX('Solver Setup'!$G$25:$G$52,C159))-IF(B159=0,INDEX('Solver Setup'!$L$15:$L$19,A159),INDEX('Solver Setup'!$G$25:$G$52,B159)))*1440-IF(B159=0,0,INDEX('Solver Setup'!$F$25:$F$52,B159))-H159+'Solver Setup'!$B$9*(1-F159))</f>
        <v>1122.8</v>
      </c>
    </row>
    <row r="160" spans="1:15" x14ac:dyDescent="0.2">
      <c r="A160">
        <v>1</v>
      </c>
      <c r="B160">
        <v>5</v>
      </c>
      <c r="C160">
        <v>19</v>
      </c>
      <c r="D160" t="str" cm="1">
        <f t="array" ref="D160">IF(B160=0,"Depot",INDEX('Delivery Stops'!$B$2:$B$29,B160))</f>
        <v>Construction Supply</v>
      </c>
      <c r="E160" t="str" cm="1">
        <f t="array" ref="E160">IF(C160=0,"Depot",INDEX('Delivery Stops'!$B$2:$B$29,C160))</f>
        <v>Music School</v>
      </c>
      <c r="F160">
        <v>0</v>
      </c>
      <c r="G160" cm="1">
        <f t="array" ref="G160">INDEX('Distance Matrix (miles)'!$B$2:$AD$30,B160+1,C160+1)</f>
        <v>29.12</v>
      </c>
      <c r="H160" cm="1">
        <f t="array" ref="H160">INDEX('Travel Time Matrix (min)'!$B$2:$AD$30,B160+1,C160+1)</f>
        <v>43.7</v>
      </c>
      <c r="I160" cm="1">
        <f t="array" ref="I160">G160*(INDEX('Vehicle Fleet'!$D$2:$D$6,A160)+'Cost Parameters'!$B$2*'Cost Parameters'!$B$3)</f>
        <v>24.938368000000001</v>
      </c>
      <c r="J160" cm="1">
        <f t="array" ref="J160">IF(C160=0,0,INDEX('Delivery Stops'!$D$2:$D$29,C160))</f>
        <v>97</v>
      </c>
      <c r="K160">
        <f t="shared" si="8"/>
        <v>0</v>
      </c>
      <c r="L160">
        <f t="shared" si="9"/>
        <v>0</v>
      </c>
      <c r="M160">
        <f t="shared" si="10"/>
        <v>0</v>
      </c>
      <c r="N160">
        <f t="shared" si="11"/>
        <v>0</v>
      </c>
      <c r="O160" cm="1">
        <f t="array" ref="O160">((IF(C160=0,INDEX('Solver Setup'!$M$15:$M$19,A160),INDEX('Solver Setup'!$G$25:$G$52,C160))-IF(B160=0,INDEX('Solver Setup'!$L$15:$L$19,A160),INDEX('Solver Setup'!$G$25:$G$52,B160)))*1440-IF(B160=0,0,INDEX('Solver Setup'!$F$25:$F$52,B160))-H160+'Solver Setup'!$B$9*(1-F160))</f>
        <v>1066.3000000000006</v>
      </c>
    </row>
    <row r="161" spans="1:15" x14ac:dyDescent="0.2">
      <c r="A161">
        <v>1</v>
      </c>
      <c r="B161">
        <v>5</v>
      </c>
      <c r="C161">
        <v>20</v>
      </c>
      <c r="D161" t="str" cm="1">
        <f t="array" ref="D161">IF(B161=0,"Depot",INDEX('Delivery Stops'!$B$2:$B$29,B161))</f>
        <v>Construction Supply</v>
      </c>
      <c r="E161" t="str" cm="1">
        <f t="array" ref="E161">IF(C161=0,"Depot",INDEX('Delivery Stops'!$B$2:$B$29,C161))</f>
        <v>Elementary School</v>
      </c>
      <c r="F161">
        <v>0</v>
      </c>
      <c r="G161" cm="1">
        <f t="array" ref="G161">INDEX('Distance Matrix (miles)'!$B$2:$AD$30,B161+1,C161+1)</f>
        <v>17.079999999999998</v>
      </c>
      <c r="H161" cm="1">
        <f t="array" ref="H161">INDEX('Travel Time Matrix (min)'!$B$2:$AD$30,B161+1,C161+1)</f>
        <v>25.6</v>
      </c>
      <c r="I161" cm="1">
        <f t="array" ref="I161">G161*(INDEX('Vehicle Fleet'!$D$2:$D$6,A161)+'Cost Parameters'!$B$2*'Cost Parameters'!$B$3)</f>
        <v>14.627312</v>
      </c>
      <c r="J161" cm="1">
        <f t="array" ref="J161">IF(C161=0,0,INDEX('Delivery Stops'!$D$2:$D$29,C161))</f>
        <v>71</v>
      </c>
      <c r="K161">
        <f t="shared" si="8"/>
        <v>0</v>
      </c>
      <c r="L161">
        <f t="shared" si="9"/>
        <v>0</v>
      </c>
      <c r="M161">
        <f t="shared" si="10"/>
        <v>0</v>
      </c>
      <c r="N161">
        <f t="shared" si="11"/>
        <v>0</v>
      </c>
      <c r="O161" cm="1">
        <f t="array" ref="O161">((IF(C161=0,INDEX('Solver Setup'!$M$15:$M$19,A161),INDEX('Solver Setup'!$G$25:$G$52,C161))-IF(B161=0,INDEX('Solver Setup'!$L$15:$L$19,A161),INDEX('Solver Setup'!$G$25:$G$52,B161)))*1440-IF(B161=0,0,INDEX('Solver Setup'!$F$25:$F$52,B161))-H161+'Solver Setup'!$B$9*(1-F161))</f>
        <v>1054.400000000001</v>
      </c>
    </row>
    <row r="162" spans="1:15" x14ac:dyDescent="0.2">
      <c r="A162">
        <v>1</v>
      </c>
      <c r="B162">
        <v>5</v>
      </c>
      <c r="C162">
        <v>21</v>
      </c>
      <c r="D162" t="str" cm="1">
        <f t="array" ref="D162">IF(B162=0,"Depot",INDEX('Delivery Stops'!$B$2:$B$29,B162))</f>
        <v>Construction Supply</v>
      </c>
      <c r="E162" t="str" cm="1">
        <f t="array" ref="E162">IF(C162=0,"Depot",INDEX('Delivery Stops'!$B$2:$B$29,C162))</f>
        <v>Distillery</v>
      </c>
      <c r="F162">
        <v>0</v>
      </c>
      <c r="G162" cm="1">
        <f t="array" ref="G162">INDEX('Distance Matrix (miles)'!$B$2:$AD$30,B162+1,C162+1)</f>
        <v>17.850000000000001</v>
      </c>
      <c r="H162" cm="1">
        <f t="array" ref="H162">INDEX('Travel Time Matrix (min)'!$B$2:$AD$30,B162+1,C162+1)</f>
        <v>26.8</v>
      </c>
      <c r="I162" cm="1">
        <f t="array" ref="I162">G162*(INDEX('Vehicle Fleet'!$D$2:$D$6,A162)+'Cost Parameters'!$B$2*'Cost Parameters'!$B$3)</f>
        <v>15.286740000000002</v>
      </c>
      <c r="J162" cm="1">
        <f t="array" ref="J162">IF(C162=0,0,INDEX('Delivery Stops'!$D$2:$D$29,C162))</f>
        <v>178</v>
      </c>
      <c r="K162">
        <f t="shared" si="8"/>
        <v>0</v>
      </c>
      <c r="L162">
        <f t="shared" si="9"/>
        <v>0</v>
      </c>
      <c r="M162">
        <f t="shared" si="10"/>
        <v>0</v>
      </c>
      <c r="N162">
        <f t="shared" si="11"/>
        <v>0</v>
      </c>
      <c r="O162" cm="1">
        <f t="array" ref="O162">((IF(C162=0,INDEX('Solver Setup'!$M$15:$M$19,A162),INDEX('Solver Setup'!$G$25:$G$52,C162))-IF(B162=0,INDEX('Solver Setup'!$L$15:$L$19,A162),INDEX('Solver Setup'!$G$25:$G$52,B162)))*1440-IF(B162=0,0,INDEX('Solver Setup'!$F$25:$F$52,B162))-H162+'Solver Setup'!$B$9*(1-F162))</f>
        <v>1563.2</v>
      </c>
    </row>
    <row r="163" spans="1:15" x14ac:dyDescent="0.2">
      <c r="A163">
        <v>1</v>
      </c>
      <c r="B163">
        <v>5</v>
      </c>
      <c r="C163">
        <v>22</v>
      </c>
      <c r="D163" t="str" cm="1">
        <f t="array" ref="D163">IF(B163=0,"Depot",INDEX('Delivery Stops'!$B$2:$B$29,B163))</f>
        <v>Construction Supply</v>
      </c>
      <c r="E163" t="str" cm="1">
        <f t="array" ref="E163">IF(C163=0,"Depot",INDEX('Delivery Stops'!$B$2:$B$29,C163))</f>
        <v>Brewery</v>
      </c>
      <c r="F163">
        <v>0</v>
      </c>
      <c r="G163" cm="1">
        <f t="array" ref="G163">INDEX('Distance Matrix (miles)'!$B$2:$AD$30,B163+1,C163+1)</f>
        <v>30.35</v>
      </c>
      <c r="H163" cm="1">
        <f t="array" ref="H163">INDEX('Travel Time Matrix (min)'!$B$2:$AD$30,B163+1,C163+1)</f>
        <v>45.5</v>
      </c>
      <c r="I163" cm="1">
        <f t="array" ref="I163">G163*(INDEX('Vehicle Fleet'!$D$2:$D$6,A163)+'Cost Parameters'!$B$2*'Cost Parameters'!$B$3)</f>
        <v>25.991740000000004</v>
      </c>
      <c r="J163" cm="1">
        <f t="array" ref="J163">IF(C163=0,0,INDEX('Delivery Stops'!$D$2:$D$29,C163))</f>
        <v>46</v>
      </c>
      <c r="K163">
        <f t="shared" si="8"/>
        <v>0</v>
      </c>
      <c r="L163">
        <f t="shared" si="9"/>
        <v>0</v>
      </c>
      <c r="M163">
        <f t="shared" si="10"/>
        <v>0</v>
      </c>
      <c r="N163">
        <f t="shared" si="11"/>
        <v>0</v>
      </c>
      <c r="O163" cm="1">
        <f t="array" ref="O163">((IF(C163=0,INDEX('Solver Setup'!$M$15:$M$19,A163),INDEX('Solver Setup'!$G$25:$G$52,C163))-IF(B163=0,INDEX('Solver Setup'!$L$15:$L$19,A163),INDEX('Solver Setup'!$G$25:$G$52,B163)))*1440-IF(B163=0,0,INDEX('Solver Setup'!$F$25:$F$52,B163))-H163+'Solver Setup'!$B$9*(1-F163))</f>
        <v>1394.5000000000009</v>
      </c>
    </row>
    <row r="164" spans="1:15" x14ac:dyDescent="0.2">
      <c r="A164">
        <v>1</v>
      </c>
      <c r="B164">
        <v>5</v>
      </c>
      <c r="C164">
        <v>23</v>
      </c>
      <c r="D164" t="str" cm="1">
        <f t="array" ref="D164">IF(B164=0,"Depot",INDEX('Delivery Stops'!$B$2:$B$29,B164))</f>
        <v>Construction Supply</v>
      </c>
      <c r="E164" t="str" cm="1">
        <f t="array" ref="E164">IF(C164=0,"Depot",INDEX('Delivery Stops'!$B$2:$B$29,C164))</f>
        <v>Distillery</v>
      </c>
      <c r="F164">
        <v>0</v>
      </c>
      <c r="G164" cm="1">
        <f t="array" ref="G164">INDEX('Distance Matrix (miles)'!$B$2:$AD$30,B164+1,C164+1)</f>
        <v>19.32</v>
      </c>
      <c r="H164" cm="1">
        <f t="array" ref="H164">INDEX('Travel Time Matrix (min)'!$B$2:$AD$30,B164+1,C164+1)</f>
        <v>29</v>
      </c>
      <c r="I164" cm="1">
        <f t="array" ref="I164">G164*(INDEX('Vehicle Fleet'!$D$2:$D$6,A164)+'Cost Parameters'!$B$2*'Cost Parameters'!$B$3)</f>
        <v>16.545648</v>
      </c>
      <c r="J164" cm="1">
        <f t="array" ref="J164">IF(C164=0,0,INDEX('Delivery Stops'!$D$2:$D$29,C164))</f>
        <v>207</v>
      </c>
      <c r="K164">
        <f t="shared" si="8"/>
        <v>0</v>
      </c>
      <c r="L164">
        <f t="shared" si="9"/>
        <v>0</v>
      </c>
      <c r="M164">
        <f t="shared" si="10"/>
        <v>0</v>
      </c>
      <c r="N164">
        <f t="shared" si="11"/>
        <v>0</v>
      </c>
      <c r="O164" cm="1">
        <f t="array" ref="O164">((IF(C164=0,INDEX('Solver Setup'!$M$15:$M$19,A164),INDEX('Solver Setup'!$G$25:$G$52,C164))-IF(B164=0,INDEX('Solver Setup'!$L$15:$L$19,A164),INDEX('Solver Setup'!$G$25:$G$52,B164)))*1440-IF(B164=0,0,INDEX('Solver Setup'!$F$25:$F$52,B164))-H164+'Solver Setup'!$B$9*(1-F164))</f>
        <v>1306.0000000000005</v>
      </c>
    </row>
    <row r="165" spans="1:15" x14ac:dyDescent="0.2">
      <c r="A165">
        <v>1</v>
      </c>
      <c r="B165">
        <v>5</v>
      </c>
      <c r="C165">
        <v>24</v>
      </c>
      <c r="D165" t="str" cm="1">
        <f t="array" ref="D165">IF(B165=0,"Depot",INDEX('Delivery Stops'!$B$2:$B$29,B165))</f>
        <v>Construction Supply</v>
      </c>
      <c r="E165" t="str" cm="1">
        <f t="array" ref="E165">IF(C165=0,"Depot",INDEX('Delivery Stops'!$B$2:$B$29,C165))</f>
        <v>Children's Academy</v>
      </c>
      <c r="F165">
        <v>0</v>
      </c>
      <c r="G165" cm="1">
        <f t="array" ref="G165">INDEX('Distance Matrix (miles)'!$B$2:$AD$30,B165+1,C165+1)</f>
        <v>15.81</v>
      </c>
      <c r="H165" cm="1">
        <f t="array" ref="H165">INDEX('Travel Time Matrix (min)'!$B$2:$AD$30,B165+1,C165+1)</f>
        <v>23.7</v>
      </c>
      <c r="I165" cm="1">
        <f t="array" ref="I165">G165*(INDEX('Vehicle Fleet'!$D$2:$D$6,A165)+'Cost Parameters'!$B$2*'Cost Parameters'!$B$3)</f>
        <v>13.539684000000001</v>
      </c>
      <c r="J165" cm="1">
        <f t="array" ref="J165">IF(C165=0,0,INDEX('Delivery Stops'!$D$2:$D$29,C165))</f>
        <v>28</v>
      </c>
      <c r="K165">
        <f t="shared" si="8"/>
        <v>0</v>
      </c>
      <c r="L165">
        <f t="shared" si="9"/>
        <v>0</v>
      </c>
      <c r="M165">
        <f t="shared" si="10"/>
        <v>0</v>
      </c>
      <c r="N165">
        <f t="shared" si="11"/>
        <v>0</v>
      </c>
      <c r="O165" cm="1">
        <f t="array" ref="O165">((IF(C165=0,INDEX('Solver Setup'!$M$15:$M$19,A165),INDEX('Solver Setup'!$G$25:$G$52,C165))-IF(B165=0,INDEX('Solver Setup'!$L$15:$L$19,A165),INDEX('Solver Setup'!$G$25:$G$52,B165)))*1440-IF(B165=0,0,INDEX('Solver Setup'!$F$25:$F$52,B165))-H165+'Solver Setup'!$B$9*(1-F165))</f>
        <v>1461.3000000000009</v>
      </c>
    </row>
    <row r="166" spans="1:15" x14ac:dyDescent="0.2">
      <c r="A166">
        <v>1</v>
      </c>
      <c r="B166">
        <v>5</v>
      </c>
      <c r="C166">
        <v>25</v>
      </c>
      <c r="D166" t="str" cm="1">
        <f t="array" ref="D166">IF(B166=0,"Depot",INDEX('Delivery Stops'!$B$2:$B$29,B166))</f>
        <v>Construction Supply</v>
      </c>
      <c r="E166" t="str" cm="1">
        <f t="array" ref="E166">IF(C166=0,"Depot",INDEX('Delivery Stops'!$B$2:$B$29,C166))</f>
        <v>Public Library</v>
      </c>
      <c r="F166">
        <v>0</v>
      </c>
      <c r="G166" cm="1">
        <f t="array" ref="G166">INDEX('Distance Matrix (miles)'!$B$2:$AD$30,B166+1,C166+1)</f>
        <v>13.34</v>
      </c>
      <c r="H166" cm="1">
        <f t="array" ref="H166">INDEX('Travel Time Matrix (min)'!$B$2:$AD$30,B166+1,C166+1)</f>
        <v>20</v>
      </c>
      <c r="I166" cm="1">
        <f t="array" ref="I166">G166*(INDEX('Vehicle Fleet'!$D$2:$D$6,A166)+'Cost Parameters'!$B$2*'Cost Parameters'!$B$3)</f>
        <v>11.424376000000001</v>
      </c>
      <c r="J166" cm="1">
        <f t="array" ref="J166">IF(C166=0,0,INDEX('Delivery Stops'!$D$2:$D$29,C166))</f>
        <v>32</v>
      </c>
      <c r="K166">
        <f t="shared" si="8"/>
        <v>0</v>
      </c>
      <c r="L166">
        <f t="shared" si="9"/>
        <v>0</v>
      </c>
      <c r="M166">
        <f t="shared" si="10"/>
        <v>0</v>
      </c>
      <c r="N166">
        <f t="shared" si="11"/>
        <v>0</v>
      </c>
      <c r="O166" cm="1">
        <f t="array" ref="O166">((IF(C166=0,INDEX('Solver Setup'!$M$15:$M$19,A166),INDEX('Solver Setup'!$G$25:$G$52,C166))-IF(B166=0,INDEX('Solver Setup'!$L$15:$L$19,A166),INDEX('Solver Setup'!$G$25:$G$52,B166)))*1440-IF(B166=0,0,INDEX('Solver Setup'!$F$25:$F$52,B166))-H166+'Solver Setup'!$B$9*(1-F166))</f>
        <v>1375.0000000000009</v>
      </c>
    </row>
    <row r="167" spans="1:15" x14ac:dyDescent="0.2">
      <c r="A167">
        <v>1</v>
      </c>
      <c r="B167">
        <v>5</v>
      </c>
      <c r="C167">
        <v>26</v>
      </c>
      <c r="D167" t="str" cm="1">
        <f t="array" ref="D167">IF(B167=0,"Depot",INDEX('Delivery Stops'!$B$2:$B$29,B167))</f>
        <v>Construction Supply</v>
      </c>
      <c r="E167" t="str" cm="1">
        <f t="array" ref="E167">IF(C167=0,"Depot",INDEX('Delivery Stops'!$B$2:$B$29,C167))</f>
        <v>Bakery &amp; Cafe</v>
      </c>
      <c r="F167">
        <v>0</v>
      </c>
      <c r="G167" cm="1">
        <f t="array" ref="G167">INDEX('Distance Matrix (miles)'!$B$2:$AD$30,B167+1,C167+1)</f>
        <v>16.170000000000002</v>
      </c>
      <c r="H167" cm="1">
        <f t="array" ref="H167">INDEX('Travel Time Matrix (min)'!$B$2:$AD$30,B167+1,C167+1)</f>
        <v>24.3</v>
      </c>
      <c r="I167" cm="1">
        <f t="array" ref="I167">G167*(INDEX('Vehicle Fleet'!$D$2:$D$6,A167)+'Cost Parameters'!$B$2*'Cost Parameters'!$B$3)</f>
        <v>13.847988000000003</v>
      </c>
      <c r="J167" cm="1">
        <f t="array" ref="J167">IF(C167=0,0,INDEX('Delivery Stops'!$D$2:$D$29,C167))</f>
        <v>211</v>
      </c>
      <c r="K167">
        <f t="shared" si="8"/>
        <v>0</v>
      </c>
      <c r="L167">
        <f t="shared" si="9"/>
        <v>0</v>
      </c>
      <c r="M167">
        <f t="shared" si="10"/>
        <v>0</v>
      </c>
      <c r="N167">
        <f t="shared" si="11"/>
        <v>0</v>
      </c>
      <c r="O167" cm="1">
        <f t="array" ref="O167">((IF(C167=0,INDEX('Solver Setup'!$M$15:$M$19,A167),INDEX('Solver Setup'!$G$25:$G$52,C167))-IF(B167=0,INDEX('Solver Setup'!$L$15:$L$19,A167),INDEX('Solver Setup'!$G$25:$G$52,B167)))*1440-IF(B167=0,0,INDEX('Solver Setup'!$F$25:$F$52,B167))-H167+'Solver Setup'!$B$9*(1-F167))</f>
        <v>1445.7000000000005</v>
      </c>
    </row>
    <row r="168" spans="1:15" x14ac:dyDescent="0.2">
      <c r="A168">
        <v>1</v>
      </c>
      <c r="B168">
        <v>5</v>
      </c>
      <c r="C168">
        <v>27</v>
      </c>
      <c r="D168" t="str" cm="1">
        <f t="array" ref="D168">IF(B168=0,"Depot",INDEX('Delivery Stops'!$B$2:$B$29,B168))</f>
        <v>Construction Supply</v>
      </c>
      <c r="E168" t="str" cm="1">
        <f t="array" ref="E168">IF(C168=0,"Depot",INDEX('Delivery Stops'!$B$2:$B$29,C168))</f>
        <v>Redstone Elementary School</v>
      </c>
      <c r="F168">
        <v>0</v>
      </c>
      <c r="G168" cm="1">
        <f t="array" ref="G168">INDEX('Distance Matrix (miles)'!$B$2:$AD$30,B168+1,C168+1)</f>
        <v>13.39</v>
      </c>
      <c r="H168" cm="1">
        <f t="array" ref="H168">INDEX('Travel Time Matrix (min)'!$B$2:$AD$30,B168+1,C168+1)</f>
        <v>20.100000000000001</v>
      </c>
      <c r="I168" cm="1">
        <f t="array" ref="I168">G168*(INDEX('Vehicle Fleet'!$D$2:$D$6,A168)+'Cost Parameters'!$B$2*'Cost Parameters'!$B$3)</f>
        <v>11.467196000000001</v>
      </c>
      <c r="J168" cm="1">
        <f t="array" ref="J168">IF(C168=0,0,INDEX('Delivery Stops'!$D$2:$D$29,C168))</f>
        <v>61</v>
      </c>
      <c r="K168">
        <f t="shared" si="8"/>
        <v>0</v>
      </c>
      <c r="L168">
        <f t="shared" si="9"/>
        <v>0</v>
      </c>
      <c r="M168">
        <f t="shared" si="10"/>
        <v>0</v>
      </c>
      <c r="N168">
        <f t="shared" si="11"/>
        <v>0</v>
      </c>
      <c r="O168" cm="1">
        <f t="array" ref="O168">((IF(C168=0,INDEX('Solver Setup'!$M$15:$M$19,A168),INDEX('Solver Setup'!$G$25:$G$52,C168))-IF(B168=0,INDEX('Solver Setup'!$L$15:$L$19,A168),INDEX('Solver Setup'!$G$25:$G$52,B168)))*1440-IF(B168=0,0,INDEX('Solver Setup'!$F$25:$F$52,B168))-H168+'Solver Setup'!$B$9*(1-F168))</f>
        <v>1389.9</v>
      </c>
    </row>
    <row r="169" spans="1:15" x14ac:dyDescent="0.2">
      <c r="A169">
        <v>1</v>
      </c>
      <c r="B169">
        <v>5</v>
      </c>
      <c r="C169">
        <v>28</v>
      </c>
      <c r="D169" t="str" cm="1">
        <f t="array" ref="D169">IF(B169=0,"Depot",INDEX('Delivery Stops'!$B$2:$B$29,B169))</f>
        <v>Construction Supply</v>
      </c>
      <c r="E169" t="str" cm="1">
        <f t="array" ref="E169">IF(C169=0,"Depot",INDEX('Delivery Stops'!$B$2:$B$29,C169))</f>
        <v>Food Bank</v>
      </c>
      <c r="F169">
        <v>0</v>
      </c>
      <c r="G169" cm="1">
        <f t="array" ref="G169">INDEX('Distance Matrix (miles)'!$B$2:$AD$30,B169+1,C169+1)</f>
        <v>28.26</v>
      </c>
      <c r="H169" cm="1">
        <f t="array" ref="H169">INDEX('Travel Time Matrix (min)'!$B$2:$AD$30,B169+1,C169+1)</f>
        <v>42.4</v>
      </c>
      <c r="I169" cm="1">
        <f t="array" ref="I169">G169*(INDEX('Vehicle Fleet'!$D$2:$D$6,A169)+'Cost Parameters'!$B$2*'Cost Parameters'!$B$3)</f>
        <v>24.201864000000004</v>
      </c>
      <c r="J169" cm="1">
        <f t="array" ref="J169">IF(C169=0,0,INDEX('Delivery Stops'!$D$2:$D$29,C169))</f>
        <v>168</v>
      </c>
      <c r="K169">
        <f t="shared" si="8"/>
        <v>0</v>
      </c>
      <c r="L169">
        <f t="shared" si="9"/>
        <v>0</v>
      </c>
      <c r="M169">
        <f t="shared" si="10"/>
        <v>0</v>
      </c>
      <c r="N169">
        <f t="shared" si="11"/>
        <v>0</v>
      </c>
      <c r="O169" cm="1">
        <f t="array" ref="O169">((IF(C169=0,INDEX('Solver Setup'!$M$15:$M$19,A169),INDEX('Solver Setup'!$G$25:$G$52,C169))-IF(B169=0,INDEX('Solver Setup'!$L$15:$L$19,A169),INDEX('Solver Setup'!$G$25:$G$52,B169)))*1440-IF(B169=0,0,INDEX('Solver Setup'!$F$25:$F$52,B169))-H169+'Solver Setup'!$B$9*(1-F169))</f>
        <v>1367.6</v>
      </c>
    </row>
    <row r="170" spans="1:15" x14ac:dyDescent="0.2">
      <c r="A170">
        <v>1</v>
      </c>
      <c r="B170">
        <v>6</v>
      </c>
      <c r="C170">
        <v>0</v>
      </c>
      <c r="D170" t="str" cm="1">
        <f t="array" ref="D170">IF(B170=0,"Depot",INDEX('Delivery Stops'!$B$2:$B$29,B170))</f>
        <v>Farm Supply</v>
      </c>
      <c r="E170" t="str" cm="1">
        <f t="array" ref="E170">IF(C170=0,"Depot",INDEX('Delivery Stops'!$B$2:$B$29,C170))</f>
        <v>Depot</v>
      </c>
      <c r="F170">
        <v>0</v>
      </c>
      <c r="G170" cm="1">
        <f t="array" ref="G170">INDEX('Distance Matrix (miles)'!$B$2:$AD$30,B170+1,C170+1)</f>
        <v>4.67</v>
      </c>
      <c r="H170" cm="1">
        <f t="array" ref="H170">INDEX('Travel Time Matrix (min)'!$B$2:$AD$30,B170+1,C170+1)</f>
        <v>7</v>
      </c>
      <c r="I170" cm="1">
        <f t="array" ref="I170">G170*(INDEX('Vehicle Fleet'!$D$2:$D$6,A170)+'Cost Parameters'!$B$2*'Cost Parameters'!$B$3)</f>
        <v>3.9993880000000002</v>
      </c>
      <c r="J170" cm="1">
        <f t="array" ref="J170">IF(C170=0,0,INDEX('Delivery Stops'!$D$2:$D$29,C170))</f>
        <v>0</v>
      </c>
      <c r="K170">
        <f t="shared" si="8"/>
        <v>0</v>
      </c>
      <c r="L170">
        <f t="shared" si="9"/>
        <v>0</v>
      </c>
      <c r="M170">
        <f t="shared" si="10"/>
        <v>0</v>
      </c>
      <c r="N170">
        <f t="shared" si="11"/>
        <v>0</v>
      </c>
      <c r="O170" cm="1">
        <f t="array" ref="O170">((IF(C170=0,INDEX('Solver Setup'!$M$15:$M$19,A170),INDEX('Solver Setup'!$G$25:$G$52,C170))-IF(B170=0,INDEX('Solver Setup'!$L$15:$L$19,A170),INDEX('Solver Setup'!$G$25:$G$52,B170)))*1440-IF(B170=0,0,INDEX('Solver Setup'!$F$25:$F$52,B170))-H170+'Solver Setup'!$B$9*(1-F170))</f>
        <v>602</v>
      </c>
    </row>
    <row r="171" spans="1:15" x14ac:dyDescent="0.2">
      <c r="A171">
        <v>1</v>
      </c>
      <c r="B171">
        <v>6</v>
      </c>
      <c r="C171">
        <v>1</v>
      </c>
      <c r="D171" t="str" cm="1">
        <f t="array" ref="D171">IF(B171=0,"Depot",INDEX('Delivery Stops'!$B$2:$B$29,B171))</f>
        <v>Farm Supply</v>
      </c>
      <c r="E171" t="str" cm="1">
        <f t="array" ref="E171">IF(C171=0,"Depot",INDEX('Delivery Stops'!$B$2:$B$29,C171))</f>
        <v>Pet Hospital</v>
      </c>
      <c r="F171">
        <v>0</v>
      </c>
      <c r="G171" cm="1">
        <f t="array" ref="G171">INDEX('Distance Matrix (miles)'!$B$2:$AD$30,B171+1,C171+1)</f>
        <v>28.17</v>
      </c>
      <c r="H171" cm="1">
        <f t="array" ref="H171">INDEX('Travel Time Matrix (min)'!$B$2:$AD$30,B171+1,C171+1)</f>
        <v>42.3</v>
      </c>
      <c r="I171" cm="1">
        <f t="array" ref="I171">G171*(INDEX('Vehicle Fleet'!$D$2:$D$6,A171)+'Cost Parameters'!$B$2*'Cost Parameters'!$B$3)</f>
        <v>24.124788000000002</v>
      </c>
      <c r="J171" cm="1">
        <f t="array" ref="J171">IF(C171=0,0,INDEX('Delivery Stops'!$D$2:$D$29,C171))</f>
        <v>204</v>
      </c>
      <c r="K171">
        <f t="shared" si="8"/>
        <v>0</v>
      </c>
      <c r="L171">
        <f t="shared" si="9"/>
        <v>0</v>
      </c>
      <c r="M171">
        <f t="shared" si="10"/>
        <v>0</v>
      </c>
      <c r="N171">
        <f t="shared" si="11"/>
        <v>0</v>
      </c>
      <c r="O171" cm="1">
        <f t="array" ref="O171">((IF(C171=0,INDEX('Solver Setup'!$M$15:$M$19,A171),INDEX('Solver Setup'!$G$25:$G$52,C171))-IF(B171=0,INDEX('Solver Setup'!$L$15:$L$19,A171),INDEX('Solver Setup'!$G$25:$G$52,B171)))*1440-IF(B171=0,0,INDEX('Solver Setup'!$F$25:$F$52,B171))-H171+'Solver Setup'!$B$9*(1-F171))</f>
        <v>1076.7000000000005</v>
      </c>
    </row>
    <row r="172" spans="1:15" x14ac:dyDescent="0.2">
      <c r="A172">
        <v>1</v>
      </c>
      <c r="B172">
        <v>6</v>
      </c>
      <c r="C172">
        <v>2</v>
      </c>
      <c r="D172" t="str" cm="1">
        <f t="array" ref="D172">IF(B172=0,"Depot",INDEX('Delivery Stops'!$B$2:$B$29,B172))</f>
        <v>Farm Supply</v>
      </c>
      <c r="E172" t="str" cm="1">
        <f t="array" ref="E172">IF(C172=0,"Depot",INDEX('Delivery Stops'!$B$2:$B$29,C172))</f>
        <v>Community Pharmacy</v>
      </c>
      <c r="F172">
        <v>0</v>
      </c>
      <c r="G172" cm="1">
        <f t="array" ref="G172">INDEX('Distance Matrix (miles)'!$B$2:$AD$30,B172+1,C172+1)</f>
        <v>7.45</v>
      </c>
      <c r="H172" cm="1">
        <f t="array" ref="H172">INDEX('Travel Time Matrix (min)'!$B$2:$AD$30,B172+1,C172+1)</f>
        <v>11.2</v>
      </c>
      <c r="I172" cm="1">
        <f t="array" ref="I172">G172*(INDEX('Vehicle Fleet'!$D$2:$D$6,A172)+'Cost Parameters'!$B$2*'Cost Parameters'!$B$3)</f>
        <v>6.3801800000000002</v>
      </c>
      <c r="J172" cm="1">
        <f t="array" ref="J172">IF(C172=0,0,INDEX('Delivery Stops'!$D$2:$D$29,C172))</f>
        <v>240</v>
      </c>
      <c r="K172">
        <f t="shared" si="8"/>
        <v>0</v>
      </c>
      <c r="L172">
        <f t="shared" si="9"/>
        <v>0</v>
      </c>
      <c r="M172">
        <f t="shared" si="10"/>
        <v>0</v>
      </c>
      <c r="N172">
        <f t="shared" si="11"/>
        <v>0</v>
      </c>
      <c r="O172" cm="1">
        <f t="array" ref="O172">((IF(C172=0,INDEX('Solver Setup'!$M$15:$M$19,A172),INDEX('Solver Setup'!$G$25:$G$52,C172))-IF(B172=0,INDEX('Solver Setup'!$L$15:$L$19,A172),INDEX('Solver Setup'!$G$25:$G$52,B172)))*1440-IF(B172=0,0,INDEX('Solver Setup'!$F$25:$F$52,B172))-H172+'Solver Setup'!$B$9*(1-F172))</f>
        <v>1347.7999999999995</v>
      </c>
    </row>
    <row r="173" spans="1:15" x14ac:dyDescent="0.2">
      <c r="A173">
        <v>1</v>
      </c>
      <c r="B173">
        <v>6</v>
      </c>
      <c r="C173">
        <v>3</v>
      </c>
      <c r="D173" t="str" cm="1">
        <f t="array" ref="D173">IF(B173=0,"Depot",INDEX('Delivery Stops'!$B$2:$B$29,B173))</f>
        <v>Farm Supply</v>
      </c>
      <c r="E173" t="str" cm="1">
        <f t="array" ref="E173">IF(C173=0,"Depot",INDEX('Delivery Stops'!$B$2:$B$29,C173))</f>
        <v>Redstone Medical Center</v>
      </c>
      <c r="F173">
        <v>0</v>
      </c>
      <c r="G173" cm="1">
        <f t="array" ref="G173">INDEX('Distance Matrix (miles)'!$B$2:$AD$30,B173+1,C173+1)</f>
        <v>19.98</v>
      </c>
      <c r="H173" cm="1">
        <f t="array" ref="H173">INDEX('Travel Time Matrix (min)'!$B$2:$AD$30,B173+1,C173+1)</f>
        <v>30</v>
      </c>
      <c r="I173" cm="1">
        <f t="array" ref="I173">G173*(INDEX('Vehicle Fleet'!$D$2:$D$6,A173)+'Cost Parameters'!$B$2*'Cost Parameters'!$B$3)</f>
        <v>17.110872000000001</v>
      </c>
      <c r="J173" cm="1">
        <f t="array" ref="J173">IF(C173=0,0,INDEX('Delivery Stops'!$D$2:$D$29,C173))</f>
        <v>183</v>
      </c>
      <c r="K173">
        <f t="shared" si="8"/>
        <v>0</v>
      </c>
      <c r="L173">
        <f t="shared" si="9"/>
        <v>0</v>
      </c>
      <c r="M173">
        <f t="shared" si="10"/>
        <v>0</v>
      </c>
      <c r="N173">
        <f t="shared" si="11"/>
        <v>0</v>
      </c>
      <c r="O173" cm="1">
        <f t="array" ref="O173">((IF(C173=0,INDEX('Solver Setup'!$M$15:$M$19,A173),INDEX('Solver Setup'!$G$25:$G$52,C173))-IF(B173=0,INDEX('Solver Setup'!$L$15:$L$19,A173),INDEX('Solver Setup'!$G$25:$G$52,B173)))*1440-IF(B173=0,0,INDEX('Solver Setup'!$F$25:$F$52,B173))-H173+'Solver Setup'!$B$9*(1-F173))</f>
        <v>1344</v>
      </c>
    </row>
    <row r="174" spans="1:15" x14ac:dyDescent="0.2">
      <c r="A174">
        <v>1</v>
      </c>
      <c r="B174">
        <v>6</v>
      </c>
      <c r="C174">
        <v>4</v>
      </c>
      <c r="D174" t="str" cm="1">
        <f t="array" ref="D174">IF(B174=0,"Depot",INDEX('Delivery Stops'!$B$2:$B$29,B174))</f>
        <v>Farm Supply</v>
      </c>
      <c r="E174" t="str" cm="1">
        <f t="array" ref="E174">IF(C174=0,"Depot",INDEX('Delivery Stops'!$B$2:$B$29,C174))</f>
        <v>Furniture Warehouse</v>
      </c>
      <c r="F174">
        <v>0</v>
      </c>
      <c r="G174" cm="1">
        <f t="array" ref="G174">INDEX('Distance Matrix (miles)'!$B$2:$AD$30,B174+1,C174+1)</f>
        <v>5.13</v>
      </c>
      <c r="H174" cm="1">
        <f t="array" ref="H174">INDEX('Travel Time Matrix (min)'!$B$2:$AD$30,B174+1,C174+1)</f>
        <v>7.7</v>
      </c>
      <c r="I174" cm="1">
        <f t="array" ref="I174">G174*(INDEX('Vehicle Fleet'!$D$2:$D$6,A174)+'Cost Parameters'!$B$2*'Cost Parameters'!$B$3)</f>
        <v>4.393332</v>
      </c>
      <c r="J174" cm="1">
        <f t="array" ref="J174">IF(C174=0,0,INDEX('Delivery Stops'!$D$2:$D$29,C174))</f>
        <v>186</v>
      </c>
      <c r="K174">
        <f t="shared" si="8"/>
        <v>0</v>
      </c>
      <c r="L174">
        <f t="shared" si="9"/>
        <v>0</v>
      </c>
      <c r="M174">
        <f t="shared" si="10"/>
        <v>0</v>
      </c>
      <c r="N174">
        <f t="shared" si="11"/>
        <v>0</v>
      </c>
      <c r="O174" cm="1">
        <f t="array" ref="O174">((IF(C174=0,INDEX('Solver Setup'!$M$15:$M$19,A174),INDEX('Solver Setup'!$G$25:$G$52,C174))-IF(B174=0,INDEX('Solver Setup'!$L$15:$L$19,A174),INDEX('Solver Setup'!$G$25:$G$52,B174)))*1440-IF(B174=0,0,INDEX('Solver Setup'!$F$25:$F$52,B174))-H174+'Solver Setup'!$B$9*(1-F174))</f>
        <v>1096.3</v>
      </c>
    </row>
    <row r="175" spans="1:15" x14ac:dyDescent="0.2">
      <c r="A175">
        <v>1</v>
      </c>
      <c r="B175">
        <v>6</v>
      </c>
      <c r="C175">
        <v>5</v>
      </c>
      <c r="D175" t="str" cm="1">
        <f t="array" ref="D175">IF(B175=0,"Depot",INDEX('Delivery Stops'!$B$2:$B$29,B175))</f>
        <v>Farm Supply</v>
      </c>
      <c r="E175" t="str" cm="1">
        <f t="array" ref="E175">IF(C175=0,"Depot",INDEX('Delivery Stops'!$B$2:$B$29,C175))</f>
        <v>Construction Supply</v>
      </c>
      <c r="F175">
        <v>0</v>
      </c>
      <c r="G175" cm="1">
        <f t="array" ref="G175">INDEX('Distance Matrix (miles)'!$B$2:$AD$30,B175+1,C175+1)</f>
        <v>11.45</v>
      </c>
      <c r="H175" cm="1">
        <f t="array" ref="H175">INDEX('Travel Time Matrix (min)'!$B$2:$AD$30,B175+1,C175+1)</f>
        <v>17.2</v>
      </c>
      <c r="I175" cm="1">
        <f t="array" ref="I175">G175*(INDEX('Vehicle Fleet'!$D$2:$D$6,A175)+'Cost Parameters'!$B$2*'Cost Parameters'!$B$3)</f>
        <v>9.8057800000000004</v>
      </c>
      <c r="J175" cm="1">
        <f t="array" ref="J175">IF(C175=0,0,INDEX('Delivery Stops'!$D$2:$D$29,C175))</f>
        <v>201</v>
      </c>
      <c r="K175">
        <f t="shared" si="8"/>
        <v>0</v>
      </c>
      <c r="L175">
        <f t="shared" si="9"/>
        <v>0</v>
      </c>
      <c r="M175">
        <f t="shared" si="10"/>
        <v>0</v>
      </c>
      <c r="N175">
        <f t="shared" si="11"/>
        <v>0</v>
      </c>
      <c r="O175" cm="1">
        <f t="array" ref="O175">((IF(C175=0,INDEX('Solver Setup'!$M$15:$M$19,A175),INDEX('Solver Setup'!$G$25:$G$52,C175))-IF(B175=0,INDEX('Solver Setup'!$L$15:$L$19,A175),INDEX('Solver Setup'!$G$25:$G$52,B175)))*1440-IF(B175=0,0,INDEX('Solver Setup'!$F$25:$F$52,B175))-H175+'Solver Setup'!$B$9*(1-F175))</f>
        <v>1296.7999999999995</v>
      </c>
    </row>
    <row r="176" spans="1:15" x14ac:dyDescent="0.2">
      <c r="A176">
        <v>1</v>
      </c>
      <c r="B176">
        <v>6</v>
      </c>
      <c r="C176">
        <v>7</v>
      </c>
      <c r="D176" t="str" cm="1">
        <f t="array" ref="D176">IF(B176=0,"Depot",INDEX('Delivery Stops'!$B$2:$B$29,B176))</f>
        <v>Farm Supply</v>
      </c>
      <c r="E176" t="str" cm="1">
        <f t="array" ref="E176">IF(C176=0,"Depot",INDEX('Delivery Stops'!$B$2:$B$29,C176))</f>
        <v>Fish Market</v>
      </c>
      <c r="F176">
        <v>0</v>
      </c>
      <c r="G176" cm="1">
        <f t="array" ref="G176">INDEX('Distance Matrix (miles)'!$B$2:$AD$30,B176+1,C176+1)</f>
        <v>8.76</v>
      </c>
      <c r="H176" cm="1">
        <f t="array" ref="H176">INDEX('Travel Time Matrix (min)'!$B$2:$AD$30,B176+1,C176+1)</f>
        <v>13.1</v>
      </c>
      <c r="I176" cm="1">
        <f t="array" ref="I176">G176*(INDEX('Vehicle Fleet'!$D$2:$D$6,A176)+'Cost Parameters'!$B$2*'Cost Parameters'!$B$3)</f>
        <v>7.5020639999999998</v>
      </c>
      <c r="J176" cm="1">
        <f t="array" ref="J176">IF(C176=0,0,INDEX('Delivery Stops'!$D$2:$D$29,C176))</f>
        <v>133</v>
      </c>
      <c r="K176">
        <f t="shared" si="8"/>
        <v>0</v>
      </c>
      <c r="L176">
        <f t="shared" si="9"/>
        <v>0</v>
      </c>
      <c r="M176">
        <f t="shared" si="10"/>
        <v>0</v>
      </c>
      <c r="N176">
        <f t="shared" si="11"/>
        <v>0</v>
      </c>
      <c r="O176" cm="1">
        <f t="array" ref="O176">((IF(C176=0,INDEX('Solver Setup'!$M$15:$M$19,A176),INDEX('Solver Setup'!$G$25:$G$52,C176))-IF(B176=0,INDEX('Solver Setup'!$L$15:$L$19,A176),INDEX('Solver Setup'!$G$25:$G$52,B176)))*1440-IF(B176=0,0,INDEX('Solver Setup'!$F$25:$F$52,B176))-H176+'Solver Setup'!$B$9*(1-F176))</f>
        <v>1270.9000000000001</v>
      </c>
    </row>
    <row r="177" spans="1:15" x14ac:dyDescent="0.2">
      <c r="A177">
        <v>1</v>
      </c>
      <c r="B177">
        <v>6</v>
      </c>
      <c r="C177">
        <v>8</v>
      </c>
      <c r="D177" t="str" cm="1">
        <f t="array" ref="D177">IF(B177=0,"Depot",INDEX('Delivery Stops'!$B$2:$B$29,B177))</f>
        <v>Farm Supply</v>
      </c>
      <c r="E177" t="str" cm="1">
        <f t="array" ref="E177">IF(C177=0,"Depot",INDEX('Delivery Stops'!$B$2:$B$29,C177))</f>
        <v>Swimming Pool Supply</v>
      </c>
      <c r="F177">
        <v>0</v>
      </c>
      <c r="G177" cm="1">
        <f t="array" ref="G177">INDEX('Distance Matrix (miles)'!$B$2:$AD$30,B177+1,C177+1)</f>
        <v>23.23</v>
      </c>
      <c r="H177" cm="1">
        <f t="array" ref="H177">INDEX('Travel Time Matrix (min)'!$B$2:$AD$30,B177+1,C177+1)</f>
        <v>34.799999999999997</v>
      </c>
      <c r="I177" cm="1">
        <f t="array" ref="I177">G177*(INDEX('Vehicle Fleet'!$D$2:$D$6,A177)+'Cost Parameters'!$B$2*'Cost Parameters'!$B$3)</f>
        <v>19.894172000000001</v>
      </c>
      <c r="J177" cm="1">
        <f t="array" ref="J177">IF(C177=0,0,INDEX('Delivery Stops'!$D$2:$D$29,C177))</f>
        <v>285</v>
      </c>
      <c r="K177">
        <f t="shared" si="8"/>
        <v>0</v>
      </c>
      <c r="L177">
        <f t="shared" si="9"/>
        <v>0</v>
      </c>
      <c r="M177">
        <f t="shared" si="10"/>
        <v>0</v>
      </c>
      <c r="N177">
        <f t="shared" si="11"/>
        <v>0</v>
      </c>
      <c r="O177" cm="1">
        <f t="array" ref="O177">((IF(C177=0,INDEX('Solver Setup'!$M$15:$M$19,A177),INDEX('Solver Setup'!$G$25:$G$52,C177))-IF(B177=0,INDEX('Solver Setup'!$L$15:$L$19,A177),INDEX('Solver Setup'!$G$25:$G$52,B177)))*1440-IF(B177=0,0,INDEX('Solver Setup'!$F$25:$F$52,B177))-H177+'Solver Setup'!$B$9*(1-F177))</f>
        <v>1459.1999999999996</v>
      </c>
    </row>
    <row r="178" spans="1:15" x14ac:dyDescent="0.2">
      <c r="A178">
        <v>1</v>
      </c>
      <c r="B178">
        <v>6</v>
      </c>
      <c r="C178">
        <v>9</v>
      </c>
      <c r="D178" t="str" cm="1">
        <f t="array" ref="D178">IF(B178=0,"Depot",INDEX('Delivery Stops'!$B$2:$B$29,B178))</f>
        <v>Farm Supply</v>
      </c>
      <c r="E178" t="str" cm="1">
        <f t="array" ref="E178">IF(C178=0,"Depot",INDEX('Delivery Stops'!$B$2:$B$29,C178))</f>
        <v>Dry Cleaners</v>
      </c>
      <c r="F178">
        <v>0</v>
      </c>
      <c r="G178" cm="1">
        <f t="array" ref="G178">INDEX('Distance Matrix (miles)'!$B$2:$AD$30,B178+1,C178+1)</f>
        <v>17.93</v>
      </c>
      <c r="H178" cm="1">
        <f t="array" ref="H178">INDEX('Travel Time Matrix (min)'!$B$2:$AD$30,B178+1,C178+1)</f>
        <v>26.9</v>
      </c>
      <c r="I178" cm="1">
        <f t="array" ref="I178">G178*(INDEX('Vehicle Fleet'!$D$2:$D$6,A178)+'Cost Parameters'!$B$2*'Cost Parameters'!$B$3)</f>
        <v>15.355252</v>
      </c>
      <c r="J178" cm="1">
        <f t="array" ref="J178">IF(C178=0,0,INDEX('Delivery Stops'!$D$2:$D$29,C178))</f>
        <v>24</v>
      </c>
      <c r="K178">
        <f t="shared" si="8"/>
        <v>0</v>
      </c>
      <c r="L178">
        <f t="shared" si="9"/>
        <v>0</v>
      </c>
      <c r="M178">
        <f t="shared" si="10"/>
        <v>0</v>
      </c>
      <c r="N178">
        <f t="shared" si="11"/>
        <v>0</v>
      </c>
      <c r="O178" cm="1">
        <f t="array" ref="O178">((IF(C178=0,INDEX('Solver Setup'!$M$15:$M$19,A178),INDEX('Solver Setup'!$G$25:$G$52,C178))-IF(B178=0,INDEX('Solver Setup'!$L$15:$L$19,A178),INDEX('Solver Setup'!$G$25:$G$52,B178)))*1440-IF(B178=0,0,INDEX('Solver Setup'!$F$25:$F$52,B178))-H178+'Solver Setup'!$B$9*(1-F178))</f>
        <v>1122.0999999999999</v>
      </c>
    </row>
    <row r="179" spans="1:15" x14ac:dyDescent="0.2">
      <c r="A179">
        <v>1</v>
      </c>
      <c r="B179">
        <v>6</v>
      </c>
      <c r="C179">
        <v>10</v>
      </c>
      <c r="D179" t="str" cm="1">
        <f t="array" ref="D179">IF(B179=0,"Depot",INDEX('Delivery Stops'!$B$2:$B$29,B179))</f>
        <v>Farm Supply</v>
      </c>
      <c r="E179" t="str" cm="1">
        <f t="array" ref="E179">IF(C179=0,"Depot",INDEX('Delivery Stops'!$B$2:$B$29,C179))</f>
        <v>Furniture Warehouse</v>
      </c>
      <c r="F179">
        <v>0</v>
      </c>
      <c r="G179" cm="1">
        <f t="array" ref="G179">INDEX('Distance Matrix (miles)'!$B$2:$AD$30,B179+1,C179+1)</f>
        <v>5.64</v>
      </c>
      <c r="H179" cm="1">
        <f t="array" ref="H179">INDEX('Travel Time Matrix (min)'!$B$2:$AD$30,B179+1,C179+1)</f>
        <v>8.5</v>
      </c>
      <c r="I179" cm="1">
        <f t="array" ref="I179">G179*(INDEX('Vehicle Fleet'!$D$2:$D$6,A179)+'Cost Parameters'!$B$2*'Cost Parameters'!$B$3)</f>
        <v>4.8300960000000002</v>
      </c>
      <c r="J179" cm="1">
        <f t="array" ref="J179">IF(C179=0,0,INDEX('Delivery Stops'!$D$2:$D$29,C179))</f>
        <v>89</v>
      </c>
      <c r="K179">
        <f t="shared" si="8"/>
        <v>0</v>
      </c>
      <c r="L179">
        <f t="shared" si="9"/>
        <v>0</v>
      </c>
      <c r="M179">
        <f t="shared" si="10"/>
        <v>0</v>
      </c>
      <c r="N179">
        <f t="shared" si="11"/>
        <v>0</v>
      </c>
      <c r="O179" cm="1">
        <f t="array" ref="O179">((IF(C179=0,INDEX('Solver Setup'!$M$15:$M$19,A179),INDEX('Solver Setup'!$G$25:$G$52,C179))-IF(B179=0,INDEX('Solver Setup'!$L$15:$L$19,A179),INDEX('Solver Setup'!$G$25:$G$52,B179)))*1440-IF(B179=0,0,INDEX('Solver Setup'!$F$25:$F$52,B179))-H179+'Solver Setup'!$B$9*(1-F179))</f>
        <v>1215.4999999999995</v>
      </c>
    </row>
    <row r="180" spans="1:15" x14ac:dyDescent="0.2">
      <c r="A180">
        <v>1</v>
      </c>
      <c r="B180">
        <v>6</v>
      </c>
      <c r="C180">
        <v>11</v>
      </c>
      <c r="D180" t="str" cm="1">
        <f t="array" ref="D180">IF(B180=0,"Depot",INDEX('Delivery Stops'!$B$2:$B$29,B180))</f>
        <v>Farm Supply</v>
      </c>
      <c r="E180" t="str" cm="1">
        <f t="array" ref="E180">IF(C180=0,"Depot",INDEX('Delivery Stops'!$B$2:$B$29,C180))</f>
        <v>Pet Hospital</v>
      </c>
      <c r="F180">
        <v>0</v>
      </c>
      <c r="G180" cm="1">
        <f t="array" ref="G180">INDEX('Distance Matrix (miles)'!$B$2:$AD$30,B180+1,C180+1)</f>
        <v>5.97</v>
      </c>
      <c r="H180" cm="1">
        <f t="array" ref="H180">INDEX('Travel Time Matrix (min)'!$B$2:$AD$30,B180+1,C180+1)</f>
        <v>9</v>
      </c>
      <c r="I180" cm="1">
        <f t="array" ref="I180">G180*(INDEX('Vehicle Fleet'!$D$2:$D$6,A180)+'Cost Parameters'!$B$2*'Cost Parameters'!$B$3)</f>
        <v>5.1127080000000005</v>
      </c>
      <c r="J180" cm="1">
        <f t="array" ref="J180">IF(C180=0,0,INDEX('Delivery Stops'!$D$2:$D$29,C180))</f>
        <v>108</v>
      </c>
      <c r="K180">
        <f t="shared" si="8"/>
        <v>0</v>
      </c>
      <c r="L180">
        <f t="shared" si="9"/>
        <v>0</v>
      </c>
      <c r="M180">
        <f t="shared" si="10"/>
        <v>0</v>
      </c>
      <c r="N180">
        <f t="shared" si="11"/>
        <v>0</v>
      </c>
      <c r="O180" cm="1">
        <f t="array" ref="O180">((IF(C180=0,INDEX('Solver Setup'!$M$15:$M$19,A180),INDEX('Solver Setup'!$G$25:$G$52,C180))-IF(B180=0,INDEX('Solver Setup'!$L$15:$L$19,A180),INDEX('Solver Setup'!$G$25:$G$52,B180)))*1440-IF(B180=0,0,INDEX('Solver Setup'!$F$25:$F$52,B180))-H180+'Solver Setup'!$B$9*(1-F180))</f>
        <v>1140</v>
      </c>
    </row>
    <row r="181" spans="1:15" x14ac:dyDescent="0.2">
      <c r="A181">
        <v>1</v>
      </c>
      <c r="B181">
        <v>6</v>
      </c>
      <c r="C181">
        <v>12</v>
      </c>
      <c r="D181" t="str" cm="1">
        <f t="array" ref="D181">IF(B181=0,"Depot",INDEX('Delivery Stops'!$B$2:$B$29,B181))</f>
        <v>Farm Supply</v>
      </c>
      <c r="E181" t="str" cm="1">
        <f t="array" ref="E181">IF(C181=0,"Depot",INDEX('Delivery Stops'!$B$2:$B$29,C181))</f>
        <v>Tech Solutions Inc</v>
      </c>
      <c r="F181">
        <v>0</v>
      </c>
      <c r="G181" cm="1">
        <f t="array" ref="G181">INDEX('Distance Matrix (miles)'!$B$2:$AD$30,B181+1,C181+1)</f>
        <v>6.1</v>
      </c>
      <c r="H181" cm="1">
        <f t="array" ref="H181">INDEX('Travel Time Matrix (min)'!$B$2:$AD$30,B181+1,C181+1)</f>
        <v>9.1999999999999993</v>
      </c>
      <c r="I181" cm="1">
        <f t="array" ref="I181">G181*(INDEX('Vehicle Fleet'!$D$2:$D$6,A181)+'Cost Parameters'!$B$2*'Cost Parameters'!$B$3)</f>
        <v>5.2240399999999996</v>
      </c>
      <c r="J181" cm="1">
        <f t="array" ref="J181">IF(C181=0,0,INDEX('Delivery Stops'!$D$2:$D$29,C181))</f>
        <v>150</v>
      </c>
      <c r="K181">
        <f t="shared" si="8"/>
        <v>0</v>
      </c>
      <c r="L181">
        <f t="shared" si="9"/>
        <v>0</v>
      </c>
      <c r="M181">
        <f t="shared" si="10"/>
        <v>0</v>
      </c>
      <c r="N181">
        <f t="shared" si="11"/>
        <v>0</v>
      </c>
      <c r="O181" cm="1">
        <f t="array" ref="O181">((IF(C181=0,INDEX('Solver Setup'!$M$15:$M$19,A181),INDEX('Solver Setup'!$G$25:$G$52,C181))-IF(B181=0,INDEX('Solver Setup'!$L$15:$L$19,A181),INDEX('Solver Setup'!$G$25:$G$52,B181)))*1440-IF(B181=0,0,INDEX('Solver Setup'!$F$25:$F$52,B181))-H181+'Solver Setup'!$B$9*(1-F181))</f>
        <v>1094.8</v>
      </c>
    </row>
    <row r="182" spans="1:15" x14ac:dyDescent="0.2">
      <c r="A182">
        <v>1</v>
      </c>
      <c r="B182">
        <v>6</v>
      </c>
      <c r="C182">
        <v>13</v>
      </c>
      <c r="D182" t="str" cm="1">
        <f t="array" ref="D182">IF(B182=0,"Depot",INDEX('Delivery Stops'!$B$2:$B$29,B182))</f>
        <v>Farm Supply</v>
      </c>
      <c r="E182" t="str" cm="1">
        <f t="array" ref="E182">IF(C182=0,"Depot",INDEX('Delivery Stops'!$B$2:$B$29,C182))</f>
        <v>Tech Solutions Inc</v>
      </c>
      <c r="F182">
        <v>0</v>
      </c>
      <c r="G182" cm="1">
        <f t="array" ref="G182">INDEX('Distance Matrix (miles)'!$B$2:$AD$30,B182+1,C182+1)</f>
        <v>22.31</v>
      </c>
      <c r="H182" cm="1">
        <f t="array" ref="H182">INDEX('Travel Time Matrix (min)'!$B$2:$AD$30,B182+1,C182+1)</f>
        <v>33.5</v>
      </c>
      <c r="I182" cm="1">
        <f t="array" ref="I182">G182*(INDEX('Vehicle Fleet'!$D$2:$D$6,A182)+'Cost Parameters'!$B$2*'Cost Parameters'!$B$3)</f>
        <v>19.106283999999999</v>
      </c>
      <c r="J182" cm="1">
        <f t="array" ref="J182">IF(C182=0,0,INDEX('Delivery Stops'!$D$2:$D$29,C182))</f>
        <v>38</v>
      </c>
      <c r="K182">
        <f t="shared" si="8"/>
        <v>0</v>
      </c>
      <c r="L182">
        <f t="shared" si="9"/>
        <v>0</v>
      </c>
      <c r="M182">
        <f t="shared" si="10"/>
        <v>0</v>
      </c>
      <c r="N182">
        <f t="shared" si="11"/>
        <v>0</v>
      </c>
      <c r="O182" cm="1">
        <f t="array" ref="O182">((IF(C182=0,INDEX('Solver Setup'!$M$15:$M$19,A182),INDEX('Solver Setup'!$G$25:$G$52,C182))-IF(B182=0,INDEX('Solver Setup'!$L$15:$L$19,A182),INDEX('Solver Setup'!$G$25:$G$52,B182)))*1440-IF(B182=0,0,INDEX('Solver Setup'!$F$25:$F$52,B182))-H182+'Solver Setup'!$B$9*(1-F182))</f>
        <v>965.49999999999955</v>
      </c>
    </row>
    <row r="183" spans="1:15" x14ac:dyDescent="0.2">
      <c r="A183">
        <v>1</v>
      </c>
      <c r="B183">
        <v>6</v>
      </c>
      <c r="C183">
        <v>14</v>
      </c>
      <c r="D183" t="str" cm="1">
        <f t="array" ref="D183">IF(B183=0,"Depot",INDEX('Delivery Stops'!$B$2:$B$29,B183))</f>
        <v>Farm Supply</v>
      </c>
      <c r="E183" t="str" cm="1">
        <f t="array" ref="E183">IF(C183=0,"Depot",INDEX('Delivery Stops'!$B$2:$B$29,C183))</f>
        <v>Sunrise Senior Living</v>
      </c>
      <c r="F183">
        <v>0</v>
      </c>
      <c r="G183" cm="1">
        <f t="array" ref="G183">INDEX('Distance Matrix (miles)'!$B$2:$AD$30,B183+1,C183+1)</f>
        <v>10.59</v>
      </c>
      <c r="H183" cm="1">
        <f t="array" ref="H183">INDEX('Travel Time Matrix (min)'!$B$2:$AD$30,B183+1,C183+1)</f>
        <v>15.9</v>
      </c>
      <c r="I183" cm="1">
        <f t="array" ref="I183">G183*(INDEX('Vehicle Fleet'!$D$2:$D$6,A183)+'Cost Parameters'!$B$2*'Cost Parameters'!$B$3)</f>
        <v>9.0692760000000003</v>
      </c>
      <c r="J183" cm="1">
        <f t="array" ref="J183">IF(C183=0,0,INDEX('Delivery Stops'!$D$2:$D$29,C183))</f>
        <v>249</v>
      </c>
      <c r="K183">
        <f t="shared" si="8"/>
        <v>0</v>
      </c>
      <c r="L183">
        <f t="shared" si="9"/>
        <v>0</v>
      </c>
      <c r="M183">
        <f t="shared" si="10"/>
        <v>0</v>
      </c>
      <c r="N183">
        <f t="shared" si="11"/>
        <v>0</v>
      </c>
      <c r="O183" cm="1">
        <f t="array" ref="O183">((IF(C183=0,INDEX('Solver Setup'!$M$15:$M$19,A183),INDEX('Solver Setup'!$G$25:$G$52,C183))-IF(B183=0,INDEX('Solver Setup'!$L$15:$L$19,A183),INDEX('Solver Setup'!$G$25:$G$52,B183)))*1440-IF(B183=0,0,INDEX('Solver Setup'!$F$25:$F$52,B183))-H183+'Solver Setup'!$B$9*(1-F183))</f>
        <v>1433.0999999999997</v>
      </c>
    </row>
    <row r="184" spans="1:15" x14ac:dyDescent="0.2">
      <c r="A184">
        <v>1</v>
      </c>
      <c r="B184">
        <v>6</v>
      </c>
      <c r="C184">
        <v>15</v>
      </c>
      <c r="D184" t="str" cm="1">
        <f t="array" ref="D184">IF(B184=0,"Depot",INDEX('Delivery Stops'!$B$2:$B$29,B184))</f>
        <v>Farm Supply</v>
      </c>
      <c r="E184" t="str" cm="1">
        <f t="array" ref="E184">IF(C184=0,"Depot",INDEX('Delivery Stops'!$B$2:$B$29,C184))</f>
        <v>Electronics Outlet</v>
      </c>
      <c r="F184">
        <v>0</v>
      </c>
      <c r="G184" cm="1">
        <f t="array" ref="G184">INDEX('Distance Matrix (miles)'!$B$2:$AD$30,B184+1,C184+1)</f>
        <v>5.47</v>
      </c>
      <c r="H184" cm="1">
        <f t="array" ref="H184">INDEX('Travel Time Matrix (min)'!$B$2:$AD$30,B184+1,C184+1)</f>
        <v>8.1999999999999993</v>
      </c>
      <c r="I184" cm="1">
        <f t="array" ref="I184">G184*(INDEX('Vehicle Fleet'!$D$2:$D$6,A184)+'Cost Parameters'!$B$2*'Cost Parameters'!$B$3)</f>
        <v>4.6845080000000001</v>
      </c>
      <c r="J184" cm="1">
        <f t="array" ref="J184">IF(C184=0,0,INDEX('Delivery Stops'!$D$2:$D$29,C184))</f>
        <v>72</v>
      </c>
      <c r="K184">
        <f t="shared" si="8"/>
        <v>0</v>
      </c>
      <c r="L184">
        <f t="shared" si="9"/>
        <v>0</v>
      </c>
      <c r="M184">
        <f t="shared" si="10"/>
        <v>0</v>
      </c>
      <c r="N184">
        <f t="shared" si="11"/>
        <v>0</v>
      </c>
      <c r="O184" cm="1">
        <f t="array" ref="O184">((IF(C184=0,INDEX('Solver Setup'!$M$15:$M$19,A184),INDEX('Solver Setup'!$G$25:$G$52,C184))-IF(B184=0,INDEX('Solver Setup'!$L$15:$L$19,A184),INDEX('Solver Setup'!$G$25:$G$52,B184)))*1440-IF(B184=0,0,INDEX('Solver Setup'!$F$25:$F$52,B184))-H184+'Solver Setup'!$B$9*(1-F184))</f>
        <v>1005.8</v>
      </c>
    </row>
    <row r="185" spans="1:15" x14ac:dyDescent="0.2">
      <c r="A185">
        <v>1</v>
      </c>
      <c r="B185">
        <v>6</v>
      </c>
      <c r="C185">
        <v>16</v>
      </c>
      <c r="D185" t="str" cm="1">
        <f t="array" ref="D185">IF(B185=0,"Depot",INDEX('Delivery Stops'!$B$2:$B$29,B185))</f>
        <v>Farm Supply</v>
      </c>
      <c r="E185" t="str" cm="1">
        <f t="array" ref="E185">IF(C185=0,"Depot",INDEX('Delivery Stops'!$B$2:$B$29,C185))</f>
        <v>Bookstore</v>
      </c>
      <c r="F185">
        <v>0</v>
      </c>
      <c r="G185" cm="1">
        <f t="array" ref="G185">INDEX('Distance Matrix (miles)'!$B$2:$AD$30,B185+1,C185+1)</f>
        <v>6.34</v>
      </c>
      <c r="H185" cm="1">
        <f t="array" ref="H185">INDEX('Travel Time Matrix (min)'!$B$2:$AD$30,B185+1,C185+1)</f>
        <v>9.5</v>
      </c>
      <c r="I185" cm="1">
        <f t="array" ref="I185">G185*(INDEX('Vehicle Fleet'!$D$2:$D$6,A185)+'Cost Parameters'!$B$2*'Cost Parameters'!$B$3)</f>
        <v>5.429576</v>
      </c>
      <c r="J185" cm="1">
        <f t="array" ref="J185">IF(C185=0,0,INDEX('Delivery Stops'!$D$2:$D$29,C185))</f>
        <v>152</v>
      </c>
      <c r="K185">
        <f t="shared" si="8"/>
        <v>0</v>
      </c>
      <c r="L185">
        <f t="shared" si="9"/>
        <v>0</v>
      </c>
      <c r="M185">
        <f t="shared" si="10"/>
        <v>0</v>
      </c>
      <c r="N185">
        <f t="shared" si="11"/>
        <v>0</v>
      </c>
      <c r="O185" cm="1">
        <f t="array" ref="O185">((IF(C185=0,INDEX('Solver Setup'!$M$15:$M$19,A185),INDEX('Solver Setup'!$G$25:$G$52,C185))-IF(B185=0,INDEX('Solver Setup'!$L$15:$L$19,A185),INDEX('Solver Setup'!$G$25:$G$52,B185)))*1440-IF(B185=0,0,INDEX('Solver Setup'!$F$25:$F$52,B185))-H185+'Solver Setup'!$B$9*(1-F185))</f>
        <v>1244.5000000000005</v>
      </c>
    </row>
    <row r="186" spans="1:15" x14ac:dyDescent="0.2">
      <c r="A186">
        <v>1</v>
      </c>
      <c r="B186">
        <v>6</v>
      </c>
      <c r="C186">
        <v>17</v>
      </c>
      <c r="D186" t="str" cm="1">
        <f t="array" ref="D186">IF(B186=0,"Depot",INDEX('Delivery Stops'!$B$2:$B$29,B186))</f>
        <v>Farm Supply</v>
      </c>
      <c r="E186" t="str" cm="1">
        <f t="array" ref="E186">IF(C186=0,"Depot",INDEX('Delivery Stops'!$B$2:$B$29,C186))</f>
        <v>Veterinary Clinic</v>
      </c>
      <c r="F186">
        <v>0</v>
      </c>
      <c r="G186" cm="1">
        <f t="array" ref="G186">INDEX('Distance Matrix (miles)'!$B$2:$AD$30,B186+1,C186+1)</f>
        <v>21.85</v>
      </c>
      <c r="H186" cm="1">
        <f t="array" ref="H186">INDEX('Travel Time Matrix (min)'!$B$2:$AD$30,B186+1,C186+1)</f>
        <v>32.799999999999997</v>
      </c>
      <c r="I186" cm="1">
        <f t="array" ref="I186">G186*(INDEX('Vehicle Fleet'!$D$2:$D$6,A186)+'Cost Parameters'!$B$2*'Cost Parameters'!$B$3)</f>
        <v>18.712340000000001</v>
      </c>
      <c r="J186" cm="1">
        <f t="array" ref="J186">IF(C186=0,0,INDEX('Delivery Stops'!$D$2:$D$29,C186))</f>
        <v>102</v>
      </c>
      <c r="K186">
        <f t="shared" si="8"/>
        <v>0</v>
      </c>
      <c r="L186">
        <f t="shared" si="9"/>
        <v>0</v>
      </c>
      <c r="M186">
        <f t="shared" si="10"/>
        <v>0</v>
      </c>
      <c r="N186">
        <f t="shared" si="11"/>
        <v>0</v>
      </c>
      <c r="O186" cm="1">
        <f t="array" ref="O186">((IF(C186=0,INDEX('Solver Setup'!$M$15:$M$19,A186),INDEX('Solver Setup'!$G$25:$G$52,C186))-IF(B186=0,INDEX('Solver Setup'!$L$15:$L$19,A186),INDEX('Solver Setup'!$G$25:$G$52,B186)))*1440-IF(B186=0,0,INDEX('Solver Setup'!$F$25:$F$52,B186))-H186+'Solver Setup'!$B$9*(1-F186))</f>
        <v>1056.1999999999994</v>
      </c>
    </row>
    <row r="187" spans="1:15" x14ac:dyDescent="0.2">
      <c r="A187">
        <v>1</v>
      </c>
      <c r="B187">
        <v>6</v>
      </c>
      <c r="C187">
        <v>18</v>
      </c>
      <c r="D187" t="str" cm="1">
        <f t="array" ref="D187">IF(B187=0,"Depot",INDEX('Delivery Stops'!$B$2:$B$29,B187))</f>
        <v>Farm Supply</v>
      </c>
      <c r="E187" t="str" cm="1">
        <f t="array" ref="E187">IF(C187=0,"Depot",INDEX('Delivery Stops'!$B$2:$B$29,C187))</f>
        <v>Furniture Warehouse</v>
      </c>
      <c r="F187">
        <v>0</v>
      </c>
      <c r="G187" cm="1">
        <f t="array" ref="G187">INDEX('Distance Matrix (miles)'!$B$2:$AD$30,B187+1,C187+1)</f>
        <v>2.92</v>
      </c>
      <c r="H187" cm="1">
        <f t="array" ref="H187">INDEX('Travel Time Matrix (min)'!$B$2:$AD$30,B187+1,C187+1)</f>
        <v>4.4000000000000004</v>
      </c>
      <c r="I187" cm="1">
        <f t="array" ref="I187">G187*(INDEX('Vehicle Fleet'!$D$2:$D$6,A187)+'Cost Parameters'!$B$2*'Cost Parameters'!$B$3)</f>
        <v>2.5006880000000002</v>
      </c>
      <c r="J187" cm="1">
        <f t="array" ref="J187">IF(C187=0,0,INDEX('Delivery Stops'!$D$2:$D$29,C187))</f>
        <v>148</v>
      </c>
      <c r="K187">
        <f t="shared" si="8"/>
        <v>0</v>
      </c>
      <c r="L187">
        <f t="shared" si="9"/>
        <v>0</v>
      </c>
      <c r="M187">
        <f t="shared" si="10"/>
        <v>0</v>
      </c>
      <c r="N187">
        <f t="shared" si="11"/>
        <v>0</v>
      </c>
      <c r="O187" cm="1">
        <f t="array" ref="O187">((IF(C187=0,INDEX('Solver Setup'!$M$15:$M$19,A187),INDEX('Solver Setup'!$G$25:$G$52,C187))-IF(B187=0,INDEX('Solver Setup'!$L$15:$L$19,A187),INDEX('Solver Setup'!$G$25:$G$52,B187)))*1440-IF(B187=0,0,INDEX('Solver Setup'!$F$25:$F$52,B187))-H187+'Solver Setup'!$B$9*(1-F187))</f>
        <v>1039.5999999999995</v>
      </c>
    </row>
    <row r="188" spans="1:15" x14ac:dyDescent="0.2">
      <c r="A188">
        <v>1</v>
      </c>
      <c r="B188">
        <v>6</v>
      </c>
      <c r="C188">
        <v>19</v>
      </c>
      <c r="D188" t="str" cm="1">
        <f t="array" ref="D188">IF(B188=0,"Depot",INDEX('Delivery Stops'!$B$2:$B$29,B188))</f>
        <v>Farm Supply</v>
      </c>
      <c r="E188" t="str" cm="1">
        <f t="array" ref="E188">IF(C188=0,"Depot",INDEX('Delivery Stops'!$B$2:$B$29,C188))</f>
        <v>Music School</v>
      </c>
      <c r="F188">
        <v>0</v>
      </c>
      <c r="G188" cm="1">
        <f t="array" ref="G188">INDEX('Distance Matrix (miles)'!$B$2:$AD$30,B188+1,C188+1)</f>
        <v>23.03</v>
      </c>
      <c r="H188" cm="1">
        <f t="array" ref="H188">INDEX('Travel Time Matrix (min)'!$B$2:$AD$30,B188+1,C188+1)</f>
        <v>34.5</v>
      </c>
      <c r="I188" cm="1">
        <f t="array" ref="I188">G188*(INDEX('Vehicle Fleet'!$D$2:$D$6,A188)+'Cost Parameters'!$B$2*'Cost Parameters'!$B$3)</f>
        <v>19.722892000000002</v>
      </c>
      <c r="J188" cm="1">
        <f t="array" ref="J188">IF(C188=0,0,INDEX('Delivery Stops'!$D$2:$D$29,C188))</f>
        <v>97</v>
      </c>
      <c r="K188">
        <f t="shared" si="8"/>
        <v>0</v>
      </c>
      <c r="L188">
        <f t="shared" si="9"/>
        <v>0</v>
      </c>
      <c r="M188">
        <f t="shared" si="10"/>
        <v>0</v>
      </c>
      <c r="N188">
        <f t="shared" si="11"/>
        <v>0</v>
      </c>
      <c r="O188" cm="1">
        <f t="array" ref="O188">((IF(C188=0,INDEX('Solver Setup'!$M$15:$M$19,A188),INDEX('Solver Setup'!$G$25:$G$52,C188))-IF(B188=0,INDEX('Solver Setup'!$L$15:$L$19,A188),INDEX('Solver Setup'!$G$25:$G$52,B188)))*1440-IF(B188=0,0,INDEX('Solver Setup'!$F$25:$F$52,B188))-H188+'Solver Setup'!$B$9*(1-F188))</f>
        <v>979.5</v>
      </c>
    </row>
    <row r="189" spans="1:15" x14ac:dyDescent="0.2">
      <c r="A189">
        <v>1</v>
      </c>
      <c r="B189">
        <v>6</v>
      </c>
      <c r="C189">
        <v>20</v>
      </c>
      <c r="D189" t="str" cm="1">
        <f t="array" ref="D189">IF(B189=0,"Depot",INDEX('Delivery Stops'!$B$2:$B$29,B189))</f>
        <v>Farm Supply</v>
      </c>
      <c r="E189" t="str" cm="1">
        <f t="array" ref="E189">IF(C189=0,"Depot",INDEX('Delivery Stops'!$B$2:$B$29,C189))</f>
        <v>Elementary School</v>
      </c>
      <c r="F189">
        <v>0</v>
      </c>
      <c r="G189" cm="1">
        <f t="array" ref="G189">INDEX('Distance Matrix (miles)'!$B$2:$AD$30,B189+1,C189+1)</f>
        <v>21.32</v>
      </c>
      <c r="H189" cm="1">
        <f t="array" ref="H189">INDEX('Travel Time Matrix (min)'!$B$2:$AD$30,B189+1,C189+1)</f>
        <v>32</v>
      </c>
      <c r="I189" cm="1">
        <f t="array" ref="I189">G189*(INDEX('Vehicle Fleet'!$D$2:$D$6,A189)+'Cost Parameters'!$B$2*'Cost Parameters'!$B$3)</f>
        <v>18.258448000000001</v>
      </c>
      <c r="J189" cm="1">
        <f t="array" ref="J189">IF(C189=0,0,INDEX('Delivery Stops'!$D$2:$D$29,C189))</f>
        <v>71</v>
      </c>
      <c r="K189">
        <f t="shared" si="8"/>
        <v>0</v>
      </c>
      <c r="L189">
        <f t="shared" si="9"/>
        <v>0</v>
      </c>
      <c r="M189">
        <f t="shared" si="10"/>
        <v>0</v>
      </c>
      <c r="N189">
        <f t="shared" si="11"/>
        <v>0</v>
      </c>
      <c r="O189" cm="1">
        <f t="array" ref="O189">((IF(C189=0,INDEX('Solver Setup'!$M$15:$M$19,A189),INDEX('Solver Setup'!$G$25:$G$52,C189))-IF(B189=0,INDEX('Solver Setup'!$L$15:$L$19,A189),INDEX('Solver Setup'!$G$25:$G$52,B189)))*1440-IF(B189=0,0,INDEX('Solver Setup'!$F$25:$F$52,B189))-H189+'Solver Setup'!$B$9*(1-F189))</f>
        <v>952.00000000000045</v>
      </c>
    </row>
    <row r="190" spans="1:15" x14ac:dyDescent="0.2">
      <c r="A190">
        <v>1</v>
      </c>
      <c r="B190">
        <v>6</v>
      </c>
      <c r="C190">
        <v>21</v>
      </c>
      <c r="D190" t="str" cm="1">
        <f t="array" ref="D190">IF(B190=0,"Depot",INDEX('Delivery Stops'!$B$2:$B$29,B190))</f>
        <v>Farm Supply</v>
      </c>
      <c r="E190" t="str" cm="1">
        <f t="array" ref="E190">IF(C190=0,"Depot",INDEX('Delivery Stops'!$B$2:$B$29,C190))</f>
        <v>Distillery</v>
      </c>
      <c r="F190">
        <v>0</v>
      </c>
      <c r="G190" cm="1">
        <f t="array" ref="G190">INDEX('Distance Matrix (miles)'!$B$2:$AD$30,B190+1,C190+1)</f>
        <v>19.2</v>
      </c>
      <c r="H190" cm="1">
        <f t="array" ref="H190">INDEX('Travel Time Matrix (min)'!$B$2:$AD$30,B190+1,C190+1)</f>
        <v>28.8</v>
      </c>
      <c r="I190" cm="1">
        <f t="array" ref="I190">G190*(INDEX('Vehicle Fleet'!$D$2:$D$6,A190)+'Cost Parameters'!$B$2*'Cost Parameters'!$B$3)</f>
        <v>16.442879999999999</v>
      </c>
      <c r="J190" cm="1">
        <f t="array" ref="J190">IF(C190=0,0,INDEX('Delivery Stops'!$D$2:$D$29,C190))</f>
        <v>178</v>
      </c>
      <c r="K190">
        <f t="shared" si="8"/>
        <v>0</v>
      </c>
      <c r="L190">
        <f t="shared" si="9"/>
        <v>0</v>
      </c>
      <c r="M190">
        <f t="shared" si="10"/>
        <v>0</v>
      </c>
      <c r="N190">
        <f t="shared" si="11"/>
        <v>0</v>
      </c>
      <c r="O190" cm="1">
        <f t="array" ref="O190">((IF(C190=0,INDEX('Solver Setup'!$M$15:$M$19,A190),INDEX('Solver Setup'!$G$25:$G$52,C190))-IF(B190=0,INDEX('Solver Setup'!$L$15:$L$19,A190),INDEX('Solver Setup'!$G$25:$G$52,B190)))*1440-IF(B190=0,0,INDEX('Solver Setup'!$F$25:$F$52,B190))-H190+'Solver Setup'!$B$9*(1-F190))</f>
        <v>1465.1999999999996</v>
      </c>
    </row>
    <row r="191" spans="1:15" x14ac:dyDescent="0.2">
      <c r="A191">
        <v>1</v>
      </c>
      <c r="B191">
        <v>6</v>
      </c>
      <c r="C191">
        <v>22</v>
      </c>
      <c r="D191" t="str" cm="1">
        <f t="array" ref="D191">IF(B191=0,"Depot",INDEX('Delivery Stops'!$B$2:$B$29,B191))</f>
        <v>Farm Supply</v>
      </c>
      <c r="E191" t="str" cm="1">
        <f t="array" ref="E191">IF(C191=0,"Depot",INDEX('Delivery Stops'!$B$2:$B$29,C191))</f>
        <v>Brewery</v>
      </c>
      <c r="F191">
        <v>0</v>
      </c>
      <c r="G191" cm="1">
        <f t="array" ref="G191">INDEX('Distance Matrix (miles)'!$B$2:$AD$30,B191+1,C191+1)</f>
        <v>25.3</v>
      </c>
      <c r="H191" cm="1">
        <f t="array" ref="H191">INDEX('Travel Time Matrix (min)'!$B$2:$AD$30,B191+1,C191+1)</f>
        <v>38</v>
      </c>
      <c r="I191" cm="1">
        <f t="array" ref="I191">G191*(INDEX('Vehicle Fleet'!$D$2:$D$6,A191)+'Cost Parameters'!$B$2*'Cost Parameters'!$B$3)</f>
        <v>21.666920000000001</v>
      </c>
      <c r="J191" cm="1">
        <f t="array" ref="J191">IF(C191=0,0,INDEX('Delivery Stops'!$D$2:$D$29,C191))</f>
        <v>46</v>
      </c>
      <c r="K191">
        <f t="shared" si="8"/>
        <v>0</v>
      </c>
      <c r="L191">
        <f t="shared" si="9"/>
        <v>0</v>
      </c>
      <c r="M191">
        <f t="shared" si="10"/>
        <v>0</v>
      </c>
      <c r="N191">
        <f t="shared" si="11"/>
        <v>0</v>
      </c>
      <c r="O191" cm="1">
        <f t="array" ref="O191">((IF(C191=0,INDEX('Solver Setup'!$M$15:$M$19,A191),INDEX('Solver Setup'!$G$25:$G$52,C191))-IF(B191=0,INDEX('Solver Setup'!$L$15:$L$19,A191),INDEX('Solver Setup'!$G$25:$G$52,B191)))*1440-IF(B191=0,0,INDEX('Solver Setup'!$F$25:$F$52,B191))-H191+'Solver Setup'!$B$9*(1-F191))</f>
        <v>1306.0000000000005</v>
      </c>
    </row>
    <row r="192" spans="1:15" x14ac:dyDescent="0.2">
      <c r="A192">
        <v>1</v>
      </c>
      <c r="B192">
        <v>6</v>
      </c>
      <c r="C192">
        <v>23</v>
      </c>
      <c r="D192" t="str" cm="1">
        <f t="array" ref="D192">IF(B192=0,"Depot",INDEX('Delivery Stops'!$B$2:$B$29,B192))</f>
        <v>Farm Supply</v>
      </c>
      <c r="E192" t="str" cm="1">
        <f t="array" ref="E192">IF(C192=0,"Depot",INDEX('Delivery Stops'!$B$2:$B$29,C192))</f>
        <v>Distillery</v>
      </c>
      <c r="F192">
        <v>0</v>
      </c>
      <c r="G192" cm="1">
        <f t="array" ref="G192">INDEX('Distance Matrix (miles)'!$B$2:$AD$30,B192+1,C192+1)</f>
        <v>8.75</v>
      </c>
      <c r="H192" cm="1">
        <f t="array" ref="H192">INDEX('Travel Time Matrix (min)'!$B$2:$AD$30,B192+1,C192+1)</f>
        <v>13.1</v>
      </c>
      <c r="I192" cm="1">
        <f t="array" ref="I192">G192*(INDEX('Vehicle Fleet'!$D$2:$D$6,A192)+'Cost Parameters'!$B$2*'Cost Parameters'!$B$3)</f>
        <v>7.4935</v>
      </c>
      <c r="J192" cm="1">
        <f t="array" ref="J192">IF(C192=0,0,INDEX('Delivery Stops'!$D$2:$D$29,C192))</f>
        <v>207</v>
      </c>
      <c r="K192">
        <f t="shared" si="8"/>
        <v>0</v>
      </c>
      <c r="L192">
        <f t="shared" si="9"/>
        <v>0</v>
      </c>
      <c r="M192">
        <f t="shared" si="10"/>
        <v>0</v>
      </c>
      <c r="N192">
        <f t="shared" si="11"/>
        <v>0</v>
      </c>
      <c r="O192" cm="1">
        <f t="array" ref="O192">((IF(C192=0,INDEX('Solver Setup'!$M$15:$M$19,A192),INDEX('Solver Setup'!$G$25:$G$52,C192))-IF(B192=0,INDEX('Solver Setup'!$L$15:$L$19,A192),INDEX('Solver Setup'!$G$25:$G$52,B192)))*1440-IF(B192=0,0,INDEX('Solver Setup'!$F$25:$F$52,B192))-H192+'Solver Setup'!$B$9*(1-F192))</f>
        <v>1225.9000000000001</v>
      </c>
    </row>
    <row r="193" spans="1:15" x14ac:dyDescent="0.2">
      <c r="A193">
        <v>1</v>
      </c>
      <c r="B193">
        <v>6</v>
      </c>
      <c r="C193">
        <v>24</v>
      </c>
      <c r="D193" t="str" cm="1">
        <f t="array" ref="D193">IF(B193=0,"Depot",INDEX('Delivery Stops'!$B$2:$B$29,B193))</f>
        <v>Farm Supply</v>
      </c>
      <c r="E193" t="str" cm="1">
        <f t="array" ref="E193">IF(C193=0,"Depot",INDEX('Delivery Stops'!$B$2:$B$29,C193))</f>
        <v>Children's Academy</v>
      </c>
      <c r="F193">
        <v>0</v>
      </c>
      <c r="G193" cm="1">
        <f t="array" ref="G193">INDEX('Distance Matrix (miles)'!$B$2:$AD$30,B193+1,C193+1)</f>
        <v>17.11</v>
      </c>
      <c r="H193" cm="1">
        <f t="array" ref="H193">INDEX('Travel Time Matrix (min)'!$B$2:$AD$30,B193+1,C193+1)</f>
        <v>25.7</v>
      </c>
      <c r="I193" cm="1">
        <f t="array" ref="I193">G193*(INDEX('Vehicle Fleet'!$D$2:$D$6,A193)+'Cost Parameters'!$B$2*'Cost Parameters'!$B$3)</f>
        <v>14.653004000000001</v>
      </c>
      <c r="J193" cm="1">
        <f t="array" ref="J193">IF(C193=0,0,INDEX('Delivery Stops'!$D$2:$D$29,C193))</f>
        <v>28</v>
      </c>
      <c r="K193">
        <f t="shared" si="8"/>
        <v>0</v>
      </c>
      <c r="L193">
        <f t="shared" si="9"/>
        <v>0</v>
      </c>
      <c r="M193">
        <f t="shared" si="10"/>
        <v>0</v>
      </c>
      <c r="N193">
        <f t="shared" si="11"/>
        <v>0</v>
      </c>
      <c r="O193" cm="1">
        <f t="array" ref="O193">((IF(C193=0,INDEX('Solver Setup'!$M$15:$M$19,A193),INDEX('Solver Setup'!$G$25:$G$52,C193))-IF(B193=0,INDEX('Solver Setup'!$L$15:$L$19,A193),INDEX('Solver Setup'!$G$25:$G$52,B193)))*1440-IF(B193=0,0,INDEX('Solver Setup'!$F$25:$F$52,B193))-H193+'Solver Setup'!$B$9*(1-F193))</f>
        <v>1363.3000000000004</v>
      </c>
    </row>
    <row r="194" spans="1:15" x14ac:dyDescent="0.2">
      <c r="A194">
        <v>1</v>
      </c>
      <c r="B194">
        <v>6</v>
      </c>
      <c r="C194">
        <v>25</v>
      </c>
      <c r="D194" t="str" cm="1">
        <f t="array" ref="D194">IF(B194=0,"Depot",INDEX('Delivery Stops'!$B$2:$B$29,B194))</f>
        <v>Farm Supply</v>
      </c>
      <c r="E194" t="str" cm="1">
        <f t="array" ref="E194">IF(C194=0,"Depot",INDEX('Delivery Stops'!$B$2:$B$29,C194))</f>
        <v>Public Library</v>
      </c>
      <c r="F194">
        <v>0</v>
      </c>
      <c r="G194" cm="1">
        <f t="array" ref="G194">INDEX('Distance Matrix (miles)'!$B$2:$AD$30,B194+1,C194+1)</f>
        <v>11.16</v>
      </c>
      <c r="H194" cm="1">
        <f t="array" ref="H194">INDEX('Travel Time Matrix (min)'!$B$2:$AD$30,B194+1,C194+1)</f>
        <v>16.7</v>
      </c>
      <c r="I194" cm="1">
        <f t="array" ref="I194">G194*(INDEX('Vehicle Fleet'!$D$2:$D$6,A194)+'Cost Parameters'!$B$2*'Cost Parameters'!$B$3)</f>
        <v>9.557424000000001</v>
      </c>
      <c r="J194" cm="1">
        <f t="array" ref="J194">IF(C194=0,0,INDEX('Delivery Stops'!$D$2:$D$29,C194))</f>
        <v>32</v>
      </c>
      <c r="K194">
        <f t="shared" si="8"/>
        <v>0</v>
      </c>
      <c r="L194">
        <f t="shared" si="9"/>
        <v>0</v>
      </c>
      <c r="M194">
        <f t="shared" si="10"/>
        <v>0</v>
      </c>
      <c r="N194">
        <f t="shared" si="11"/>
        <v>0</v>
      </c>
      <c r="O194" cm="1">
        <f t="array" ref="O194">((IF(C194=0,INDEX('Solver Setup'!$M$15:$M$19,A194),INDEX('Solver Setup'!$G$25:$G$52,C194))-IF(B194=0,INDEX('Solver Setup'!$L$15:$L$19,A194),INDEX('Solver Setup'!$G$25:$G$52,B194)))*1440-IF(B194=0,0,INDEX('Solver Setup'!$F$25:$F$52,B194))-H194+'Solver Setup'!$B$9*(1-F194))</f>
        <v>1282.3000000000006</v>
      </c>
    </row>
    <row r="195" spans="1:15" x14ac:dyDescent="0.2">
      <c r="A195">
        <v>1</v>
      </c>
      <c r="B195">
        <v>6</v>
      </c>
      <c r="C195">
        <v>26</v>
      </c>
      <c r="D195" t="str" cm="1">
        <f t="array" ref="D195">IF(B195=0,"Depot",INDEX('Delivery Stops'!$B$2:$B$29,B195))</f>
        <v>Farm Supply</v>
      </c>
      <c r="E195" t="str" cm="1">
        <f t="array" ref="E195">IF(C195=0,"Depot",INDEX('Delivery Stops'!$B$2:$B$29,C195))</f>
        <v>Bakery &amp; Cafe</v>
      </c>
      <c r="F195">
        <v>0</v>
      </c>
      <c r="G195" cm="1">
        <f t="array" ref="G195">INDEX('Distance Matrix (miles)'!$B$2:$AD$30,B195+1,C195+1)</f>
        <v>20.329999999999998</v>
      </c>
      <c r="H195" cm="1">
        <f t="array" ref="H195">INDEX('Travel Time Matrix (min)'!$B$2:$AD$30,B195+1,C195+1)</f>
        <v>30.5</v>
      </c>
      <c r="I195" cm="1">
        <f t="array" ref="I195">G195*(INDEX('Vehicle Fleet'!$D$2:$D$6,A195)+'Cost Parameters'!$B$2*'Cost Parameters'!$B$3)</f>
        <v>17.410612</v>
      </c>
      <c r="J195" cm="1">
        <f t="array" ref="J195">IF(C195=0,0,INDEX('Delivery Stops'!$D$2:$D$29,C195))</f>
        <v>211</v>
      </c>
      <c r="K195">
        <f t="shared" ref="K195:K258" si="12">F195*I195</f>
        <v>0</v>
      </c>
      <c r="L195">
        <f t="shared" ref="L195:L258" si="13">F195*G195</f>
        <v>0</v>
      </c>
      <c r="M195">
        <f t="shared" ref="M195:M258" si="14">F195*H195</f>
        <v>0</v>
      </c>
      <c r="N195">
        <f t="shared" ref="N195:N258" si="15">F195*J195</f>
        <v>0</v>
      </c>
      <c r="O195" cm="1">
        <f t="array" ref="O195">((IF(C195=0,INDEX('Solver Setup'!$M$15:$M$19,A195),INDEX('Solver Setup'!$G$25:$G$52,C195))-IF(B195=0,INDEX('Solver Setup'!$L$15:$L$19,A195),INDEX('Solver Setup'!$G$25:$G$52,B195)))*1440-IF(B195=0,0,INDEX('Solver Setup'!$F$25:$F$52,B195))-H195+'Solver Setup'!$B$9*(1-F195))</f>
        <v>1343.5</v>
      </c>
    </row>
    <row r="196" spans="1:15" x14ac:dyDescent="0.2">
      <c r="A196">
        <v>1</v>
      </c>
      <c r="B196">
        <v>6</v>
      </c>
      <c r="C196">
        <v>27</v>
      </c>
      <c r="D196" t="str" cm="1">
        <f t="array" ref="D196">IF(B196=0,"Depot",INDEX('Delivery Stops'!$B$2:$B$29,B196))</f>
        <v>Farm Supply</v>
      </c>
      <c r="E196" t="str" cm="1">
        <f t="array" ref="E196">IF(C196=0,"Depot",INDEX('Delivery Stops'!$B$2:$B$29,C196))</f>
        <v>Redstone Elementary School</v>
      </c>
      <c r="F196">
        <v>0</v>
      </c>
      <c r="G196" cm="1">
        <f t="array" ref="G196">INDEX('Distance Matrix (miles)'!$B$2:$AD$30,B196+1,C196+1)</f>
        <v>17.79</v>
      </c>
      <c r="H196" cm="1">
        <f t="array" ref="H196">INDEX('Travel Time Matrix (min)'!$B$2:$AD$30,B196+1,C196+1)</f>
        <v>26.7</v>
      </c>
      <c r="I196" cm="1">
        <f t="array" ref="I196">G196*(INDEX('Vehicle Fleet'!$D$2:$D$6,A196)+'Cost Parameters'!$B$2*'Cost Parameters'!$B$3)</f>
        <v>15.235355999999999</v>
      </c>
      <c r="J196" cm="1">
        <f t="array" ref="J196">IF(C196=0,0,INDEX('Delivery Stops'!$D$2:$D$29,C196))</f>
        <v>61</v>
      </c>
      <c r="K196">
        <f t="shared" si="12"/>
        <v>0</v>
      </c>
      <c r="L196">
        <f t="shared" si="13"/>
        <v>0</v>
      </c>
      <c r="M196">
        <f t="shared" si="14"/>
        <v>0</v>
      </c>
      <c r="N196">
        <f t="shared" si="15"/>
        <v>0</v>
      </c>
      <c r="O196" cm="1">
        <f t="array" ref="O196">((IF(C196=0,INDEX('Solver Setup'!$M$15:$M$19,A196),INDEX('Solver Setup'!$G$25:$G$52,C196))-IF(B196=0,INDEX('Solver Setup'!$L$15:$L$19,A196),INDEX('Solver Setup'!$G$25:$G$52,B196)))*1440-IF(B196=0,0,INDEX('Solver Setup'!$F$25:$F$52,B196))-H196+'Solver Setup'!$B$9*(1-F196))</f>
        <v>1287.2999999999995</v>
      </c>
    </row>
    <row r="197" spans="1:15" x14ac:dyDescent="0.2">
      <c r="A197">
        <v>1</v>
      </c>
      <c r="B197">
        <v>6</v>
      </c>
      <c r="C197">
        <v>28</v>
      </c>
      <c r="D197" t="str" cm="1">
        <f t="array" ref="D197">IF(B197=0,"Depot",INDEX('Delivery Stops'!$B$2:$B$29,B197))</f>
        <v>Farm Supply</v>
      </c>
      <c r="E197" t="str" cm="1">
        <f t="array" ref="E197">IF(C197=0,"Depot",INDEX('Delivery Stops'!$B$2:$B$29,C197))</f>
        <v>Food Bank</v>
      </c>
      <c r="F197">
        <v>0</v>
      </c>
      <c r="G197" cm="1">
        <f t="array" ref="G197">INDEX('Distance Matrix (miles)'!$B$2:$AD$30,B197+1,C197+1)</f>
        <v>22.85</v>
      </c>
      <c r="H197" cm="1">
        <f t="array" ref="H197">INDEX('Travel Time Matrix (min)'!$B$2:$AD$30,B197+1,C197+1)</f>
        <v>34.299999999999997</v>
      </c>
      <c r="I197" cm="1">
        <f t="array" ref="I197">G197*(INDEX('Vehicle Fleet'!$D$2:$D$6,A197)+'Cost Parameters'!$B$2*'Cost Parameters'!$B$3)</f>
        <v>19.568740000000002</v>
      </c>
      <c r="J197" cm="1">
        <f t="array" ref="J197">IF(C197=0,0,INDEX('Delivery Stops'!$D$2:$D$29,C197))</f>
        <v>168</v>
      </c>
      <c r="K197">
        <f t="shared" si="12"/>
        <v>0</v>
      </c>
      <c r="L197">
        <f t="shared" si="13"/>
        <v>0</v>
      </c>
      <c r="M197">
        <f t="shared" si="14"/>
        <v>0</v>
      </c>
      <c r="N197">
        <f t="shared" si="15"/>
        <v>0</v>
      </c>
      <c r="O197" cm="1">
        <f t="array" ref="O197">((IF(C197=0,INDEX('Solver Setup'!$M$15:$M$19,A197),INDEX('Solver Setup'!$G$25:$G$52,C197))-IF(B197=0,INDEX('Solver Setup'!$L$15:$L$19,A197),INDEX('Solver Setup'!$G$25:$G$52,B197)))*1440-IF(B197=0,0,INDEX('Solver Setup'!$F$25:$F$52,B197))-H197+'Solver Setup'!$B$9*(1-F197))</f>
        <v>1279.6999999999994</v>
      </c>
    </row>
    <row r="198" spans="1:15" x14ac:dyDescent="0.2">
      <c r="A198">
        <v>1</v>
      </c>
      <c r="B198">
        <v>7</v>
      </c>
      <c r="C198">
        <v>0</v>
      </c>
      <c r="D198" t="str" cm="1">
        <f t="array" ref="D198">IF(B198=0,"Depot",INDEX('Delivery Stops'!$B$2:$B$29,B198))</f>
        <v>Fish Market</v>
      </c>
      <c r="E198" t="str" cm="1">
        <f t="array" ref="E198">IF(C198=0,"Depot",INDEX('Delivery Stops'!$B$2:$B$29,C198))</f>
        <v>Depot</v>
      </c>
      <c r="F198">
        <v>0</v>
      </c>
      <c r="G198" cm="1">
        <f t="array" ref="G198">INDEX('Distance Matrix (miles)'!$B$2:$AD$30,B198+1,C198+1)</f>
        <v>10.63</v>
      </c>
      <c r="H198" cm="1">
        <f t="array" ref="H198">INDEX('Travel Time Matrix (min)'!$B$2:$AD$30,B198+1,C198+1)</f>
        <v>15.9</v>
      </c>
      <c r="I198" cm="1">
        <f t="array" ref="I198">G198*(INDEX('Vehicle Fleet'!$D$2:$D$6,A198)+'Cost Parameters'!$B$2*'Cost Parameters'!$B$3)</f>
        <v>9.1035320000000013</v>
      </c>
      <c r="J198" cm="1">
        <f t="array" ref="J198">IF(C198=0,0,INDEX('Delivery Stops'!$D$2:$D$29,C198))</f>
        <v>0</v>
      </c>
      <c r="K198">
        <f t="shared" si="12"/>
        <v>0</v>
      </c>
      <c r="L198">
        <f t="shared" si="13"/>
        <v>0</v>
      </c>
      <c r="M198">
        <f t="shared" si="14"/>
        <v>0</v>
      </c>
      <c r="N198">
        <f t="shared" si="15"/>
        <v>0</v>
      </c>
      <c r="O198" cm="1">
        <f t="array" ref="O198">((IF(C198=0,INDEX('Solver Setup'!$M$15:$M$19,A198),INDEX('Solver Setup'!$G$25:$G$52,C198))-IF(B198=0,INDEX('Solver Setup'!$L$15:$L$19,A198),INDEX('Solver Setup'!$G$25:$G$52,B198)))*1440-IF(B198=0,0,INDEX('Solver Setup'!$F$25:$F$52,B198))-H198+'Solver Setup'!$B$9*(1-F198))</f>
        <v>730.1</v>
      </c>
    </row>
    <row r="199" spans="1:15" x14ac:dyDescent="0.2">
      <c r="A199">
        <v>1</v>
      </c>
      <c r="B199">
        <v>7</v>
      </c>
      <c r="C199">
        <v>1</v>
      </c>
      <c r="D199" t="str" cm="1">
        <f t="array" ref="D199">IF(B199=0,"Depot",INDEX('Delivery Stops'!$B$2:$B$29,B199))</f>
        <v>Fish Market</v>
      </c>
      <c r="E199" t="str" cm="1">
        <f t="array" ref="E199">IF(C199=0,"Depot",INDEX('Delivery Stops'!$B$2:$B$29,C199))</f>
        <v>Pet Hospital</v>
      </c>
      <c r="F199">
        <v>0</v>
      </c>
      <c r="G199" cm="1">
        <f t="array" ref="G199">INDEX('Distance Matrix (miles)'!$B$2:$AD$30,B199+1,C199+1)</f>
        <v>35.21</v>
      </c>
      <c r="H199" cm="1">
        <f t="array" ref="H199">INDEX('Travel Time Matrix (min)'!$B$2:$AD$30,B199+1,C199+1)</f>
        <v>52.8</v>
      </c>
      <c r="I199" cm="1">
        <f t="array" ref="I199">G199*(INDEX('Vehicle Fleet'!$D$2:$D$6,A199)+'Cost Parameters'!$B$2*'Cost Parameters'!$B$3)</f>
        <v>30.153844000000003</v>
      </c>
      <c r="J199" cm="1">
        <f t="array" ref="J199">IF(C199=0,0,INDEX('Delivery Stops'!$D$2:$D$29,C199))</f>
        <v>204</v>
      </c>
      <c r="K199">
        <f t="shared" si="12"/>
        <v>0</v>
      </c>
      <c r="L199">
        <f t="shared" si="13"/>
        <v>0</v>
      </c>
      <c r="M199">
        <f t="shared" si="14"/>
        <v>0</v>
      </c>
      <c r="N199">
        <f t="shared" si="15"/>
        <v>0</v>
      </c>
      <c r="O199" cm="1">
        <f t="array" ref="O199">((IF(C199=0,INDEX('Solver Setup'!$M$15:$M$19,A199),INDEX('Solver Setup'!$G$25:$G$52,C199))-IF(B199=0,INDEX('Solver Setup'!$L$15:$L$19,A199),INDEX('Solver Setup'!$G$25:$G$52,B199)))*1440-IF(B199=0,0,INDEX('Solver Setup'!$F$25:$F$52,B199))-H199+'Solver Setup'!$B$9*(1-F199))</f>
        <v>1203.2000000000005</v>
      </c>
    </row>
    <row r="200" spans="1:15" x14ac:dyDescent="0.2">
      <c r="A200">
        <v>1</v>
      </c>
      <c r="B200">
        <v>7</v>
      </c>
      <c r="C200">
        <v>2</v>
      </c>
      <c r="D200" t="str" cm="1">
        <f t="array" ref="D200">IF(B200=0,"Depot",INDEX('Delivery Stops'!$B$2:$B$29,B200))</f>
        <v>Fish Market</v>
      </c>
      <c r="E200" t="str" cm="1">
        <f t="array" ref="E200">IF(C200=0,"Depot",INDEX('Delivery Stops'!$B$2:$B$29,C200))</f>
        <v>Community Pharmacy</v>
      </c>
      <c r="F200">
        <v>0</v>
      </c>
      <c r="G200" cm="1">
        <f t="array" ref="G200">INDEX('Distance Matrix (miles)'!$B$2:$AD$30,B200+1,C200+1)</f>
        <v>12.75</v>
      </c>
      <c r="H200" cm="1">
        <f t="array" ref="H200">INDEX('Travel Time Matrix (min)'!$B$2:$AD$30,B200+1,C200+1)</f>
        <v>19.100000000000001</v>
      </c>
      <c r="I200" cm="1">
        <f t="array" ref="I200">G200*(INDEX('Vehicle Fleet'!$D$2:$D$6,A200)+'Cost Parameters'!$B$2*'Cost Parameters'!$B$3)</f>
        <v>10.9191</v>
      </c>
      <c r="J200" cm="1">
        <f t="array" ref="J200">IF(C200=0,0,INDEX('Delivery Stops'!$D$2:$D$29,C200))</f>
        <v>240</v>
      </c>
      <c r="K200">
        <f t="shared" si="12"/>
        <v>0</v>
      </c>
      <c r="L200">
        <f t="shared" si="13"/>
        <v>0</v>
      </c>
      <c r="M200">
        <f t="shared" si="14"/>
        <v>0</v>
      </c>
      <c r="N200">
        <f t="shared" si="15"/>
        <v>0</v>
      </c>
      <c r="O200" cm="1">
        <f t="array" ref="O200">((IF(C200=0,INDEX('Solver Setup'!$M$15:$M$19,A200),INDEX('Solver Setup'!$G$25:$G$52,C200))-IF(B200=0,INDEX('Solver Setup'!$L$15:$L$19,A200),INDEX('Solver Setup'!$G$25:$G$52,B200)))*1440-IF(B200=0,0,INDEX('Solver Setup'!$F$25:$F$52,B200))-H200+'Solver Setup'!$B$9*(1-F200))</f>
        <v>1476.8999999999996</v>
      </c>
    </row>
    <row r="201" spans="1:15" x14ac:dyDescent="0.2">
      <c r="A201">
        <v>1</v>
      </c>
      <c r="B201">
        <v>7</v>
      </c>
      <c r="C201">
        <v>3</v>
      </c>
      <c r="D201" t="str" cm="1">
        <f t="array" ref="D201">IF(B201=0,"Depot",INDEX('Delivery Stops'!$B$2:$B$29,B201))</f>
        <v>Fish Market</v>
      </c>
      <c r="E201" t="str" cm="1">
        <f t="array" ref="E201">IF(C201=0,"Depot",INDEX('Delivery Stops'!$B$2:$B$29,C201))</f>
        <v>Redstone Medical Center</v>
      </c>
      <c r="F201">
        <v>0</v>
      </c>
      <c r="G201" cm="1">
        <f t="array" ref="G201">INDEX('Distance Matrix (miles)'!$B$2:$AD$30,B201+1,C201+1)</f>
        <v>28.72</v>
      </c>
      <c r="H201" cm="1">
        <f t="array" ref="H201">INDEX('Travel Time Matrix (min)'!$B$2:$AD$30,B201+1,C201+1)</f>
        <v>43.1</v>
      </c>
      <c r="I201" cm="1">
        <f t="array" ref="I201">G201*(INDEX('Vehicle Fleet'!$D$2:$D$6,A201)+'Cost Parameters'!$B$2*'Cost Parameters'!$B$3)</f>
        <v>24.595808000000002</v>
      </c>
      <c r="J201" cm="1">
        <f t="array" ref="J201">IF(C201=0,0,INDEX('Delivery Stops'!$D$2:$D$29,C201))</f>
        <v>183</v>
      </c>
      <c r="K201">
        <f t="shared" si="12"/>
        <v>0</v>
      </c>
      <c r="L201">
        <f t="shared" si="13"/>
        <v>0</v>
      </c>
      <c r="M201">
        <f t="shared" si="14"/>
        <v>0</v>
      </c>
      <c r="N201">
        <f t="shared" si="15"/>
        <v>0</v>
      </c>
      <c r="O201" cm="1">
        <f t="array" ref="O201">((IF(C201=0,INDEX('Solver Setup'!$M$15:$M$19,A201),INDEX('Solver Setup'!$G$25:$G$52,C201))-IF(B201=0,INDEX('Solver Setup'!$L$15:$L$19,A201),INDEX('Solver Setup'!$G$25:$G$52,B201)))*1440-IF(B201=0,0,INDEX('Solver Setup'!$F$25:$F$52,B201))-H201+'Solver Setup'!$B$9*(1-F201))</f>
        <v>1467.9</v>
      </c>
    </row>
    <row r="202" spans="1:15" x14ac:dyDescent="0.2">
      <c r="A202">
        <v>1</v>
      </c>
      <c r="B202">
        <v>7</v>
      </c>
      <c r="C202">
        <v>4</v>
      </c>
      <c r="D202" t="str" cm="1">
        <f t="array" ref="D202">IF(B202=0,"Depot",INDEX('Delivery Stops'!$B$2:$B$29,B202))</f>
        <v>Fish Market</v>
      </c>
      <c r="E202" t="str" cm="1">
        <f t="array" ref="E202">IF(C202=0,"Depot",INDEX('Delivery Stops'!$B$2:$B$29,C202))</f>
        <v>Furniture Warehouse</v>
      </c>
      <c r="F202">
        <v>0</v>
      </c>
      <c r="G202" cm="1">
        <f t="array" ref="G202">INDEX('Distance Matrix (miles)'!$B$2:$AD$30,B202+1,C202+1)</f>
        <v>13.13</v>
      </c>
      <c r="H202" cm="1">
        <f t="array" ref="H202">INDEX('Travel Time Matrix (min)'!$B$2:$AD$30,B202+1,C202+1)</f>
        <v>19.7</v>
      </c>
      <c r="I202" cm="1">
        <f t="array" ref="I202">G202*(INDEX('Vehicle Fleet'!$D$2:$D$6,A202)+'Cost Parameters'!$B$2*'Cost Parameters'!$B$3)</f>
        <v>11.244532000000001</v>
      </c>
      <c r="J202" cm="1">
        <f t="array" ref="J202">IF(C202=0,0,INDEX('Delivery Stops'!$D$2:$D$29,C202))</f>
        <v>186</v>
      </c>
      <c r="K202">
        <f t="shared" si="12"/>
        <v>0</v>
      </c>
      <c r="L202">
        <f t="shared" si="13"/>
        <v>0</v>
      </c>
      <c r="M202">
        <f t="shared" si="14"/>
        <v>0</v>
      </c>
      <c r="N202">
        <f t="shared" si="15"/>
        <v>0</v>
      </c>
      <c r="O202" cm="1">
        <f t="array" ref="O202">((IF(C202=0,INDEX('Solver Setup'!$M$15:$M$19,A202),INDEX('Solver Setup'!$G$25:$G$52,C202))-IF(B202=0,INDEX('Solver Setup'!$L$15:$L$19,A202),INDEX('Solver Setup'!$G$25:$G$52,B202)))*1440-IF(B202=0,0,INDEX('Solver Setup'!$F$25:$F$52,B202))-H202+'Solver Setup'!$B$9*(1-F202))</f>
        <v>1221.3</v>
      </c>
    </row>
    <row r="203" spans="1:15" x14ac:dyDescent="0.2">
      <c r="A203">
        <v>1</v>
      </c>
      <c r="B203">
        <v>7</v>
      </c>
      <c r="C203">
        <v>5</v>
      </c>
      <c r="D203" t="str" cm="1">
        <f t="array" ref="D203">IF(B203=0,"Depot",INDEX('Delivery Stops'!$B$2:$B$29,B203))</f>
        <v>Fish Market</v>
      </c>
      <c r="E203" t="str" cm="1">
        <f t="array" ref="E203">IF(C203=0,"Depot",INDEX('Delivery Stops'!$B$2:$B$29,C203))</f>
        <v>Construction Supply</v>
      </c>
      <c r="F203">
        <v>0</v>
      </c>
      <c r="G203" cm="1">
        <f t="array" ref="G203">INDEX('Distance Matrix (miles)'!$B$2:$AD$30,B203+1,C203+1)</f>
        <v>14.7</v>
      </c>
      <c r="H203" cm="1">
        <f t="array" ref="H203">INDEX('Travel Time Matrix (min)'!$B$2:$AD$30,B203+1,C203+1)</f>
        <v>22.1</v>
      </c>
      <c r="I203" cm="1">
        <f t="array" ref="I203">G203*(INDEX('Vehicle Fleet'!$D$2:$D$6,A203)+'Cost Parameters'!$B$2*'Cost Parameters'!$B$3)</f>
        <v>12.589080000000001</v>
      </c>
      <c r="J203" cm="1">
        <f t="array" ref="J203">IF(C203=0,0,INDEX('Delivery Stops'!$D$2:$D$29,C203))</f>
        <v>201</v>
      </c>
      <c r="K203">
        <f t="shared" si="12"/>
        <v>0</v>
      </c>
      <c r="L203">
        <f t="shared" si="13"/>
        <v>0</v>
      </c>
      <c r="M203">
        <f t="shared" si="14"/>
        <v>0</v>
      </c>
      <c r="N203">
        <f t="shared" si="15"/>
        <v>0</v>
      </c>
      <c r="O203" cm="1">
        <f t="array" ref="O203">((IF(C203=0,INDEX('Solver Setup'!$M$15:$M$19,A203),INDEX('Solver Setup'!$G$25:$G$52,C203))-IF(B203=0,INDEX('Solver Setup'!$L$15:$L$19,A203),INDEX('Solver Setup'!$G$25:$G$52,B203)))*1440-IF(B203=0,0,INDEX('Solver Setup'!$F$25:$F$52,B203))-H203+'Solver Setup'!$B$9*(1-F203))</f>
        <v>1428.8999999999994</v>
      </c>
    </row>
    <row r="204" spans="1:15" x14ac:dyDescent="0.2">
      <c r="A204">
        <v>1</v>
      </c>
      <c r="B204">
        <v>7</v>
      </c>
      <c r="C204">
        <v>6</v>
      </c>
      <c r="D204" t="str" cm="1">
        <f t="array" ref="D204">IF(B204=0,"Depot",INDEX('Delivery Stops'!$B$2:$B$29,B204))</f>
        <v>Fish Market</v>
      </c>
      <c r="E204" t="str" cm="1">
        <f t="array" ref="E204">IF(C204=0,"Depot",INDEX('Delivery Stops'!$B$2:$B$29,C204))</f>
        <v>Farm Supply</v>
      </c>
      <c r="F204">
        <v>0</v>
      </c>
      <c r="G204" cm="1">
        <f t="array" ref="G204">INDEX('Distance Matrix (miles)'!$B$2:$AD$30,B204+1,C204+1)</f>
        <v>8.76</v>
      </c>
      <c r="H204" cm="1">
        <f t="array" ref="H204">INDEX('Travel Time Matrix (min)'!$B$2:$AD$30,B204+1,C204+1)</f>
        <v>13.1</v>
      </c>
      <c r="I204" cm="1">
        <f t="array" ref="I204">G204*(INDEX('Vehicle Fleet'!$D$2:$D$6,A204)+'Cost Parameters'!$B$2*'Cost Parameters'!$B$3)</f>
        <v>7.5020639999999998</v>
      </c>
      <c r="J204" cm="1">
        <f t="array" ref="J204">IF(C204=0,0,INDEX('Delivery Stops'!$D$2:$D$29,C204))</f>
        <v>162</v>
      </c>
      <c r="K204">
        <f t="shared" si="12"/>
        <v>0</v>
      </c>
      <c r="L204">
        <f t="shared" si="13"/>
        <v>0</v>
      </c>
      <c r="M204">
        <f t="shared" si="14"/>
        <v>0</v>
      </c>
      <c r="N204">
        <f t="shared" si="15"/>
        <v>0</v>
      </c>
      <c r="O204" cm="1">
        <f t="array" ref="O204">((IF(C204=0,INDEX('Solver Setup'!$M$15:$M$19,A204),INDEX('Solver Setup'!$G$25:$G$52,C204))-IF(B204=0,INDEX('Solver Setup'!$L$15:$L$19,A204),INDEX('Solver Setup'!$G$25:$G$52,B204)))*1440-IF(B204=0,0,INDEX('Solver Setup'!$F$25:$F$52,B204))-H204+'Solver Setup'!$B$9*(1-F204))</f>
        <v>1542.9</v>
      </c>
    </row>
    <row r="205" spans="1:15" x14ac:dyDescent="0.2">
      <c r="A205">
        <v>1</v>
      </c>
      <c r="B205">
        <v>7</v>
      </c>
      <c r="C205">
        <v>8</v>
      </c>
      <c r="D205" t="str" cm="1">
        <f t="array" ref="D205">IF(B205=0,"Depot",INDEX('Delivery Stops'!$B$2:$B$29,B205))</f>
        <v>Fish Market</v>
      </c>
      <c r="E205" t="str" cm="1">
        <f t="array" ref="E205">IF(C205=0,"Depot",INDEX('Delivery Stops'!$B$2:$B$29,C205))</f>
        <v>Swimming Pool Supply</v>
      </c>
      <c r="F205">
        <v>0</v>
      </c>
      <c r="G205" cm="1">
        <f t="array" ref="G205">INDEX('Distance Matrix (miles)'!$B$2:$AD$30,B205+1,C205+1)</f>
        <v>30.46</v>
      </c>
      <c r="H205" cm="1">
        <f t="array" ref="H205">INDEX('Travel Time Matrix (min)'!$B$2:$AD$30,B205+1,C205+1)</f>
        <v>45.7</v>
      </c>
      <c r="I205" cm="1">
        <f t="array" ref="I205">G205*(INDEX('Vehicle Fleet'!$D$2:$D$6,A205)+'Cost Parameters'!$B$2*'Cost Parameters'!$B$3)</f>
        <v>26.085944000000001</v>
      </c>
      <c r="J205" cm="1">
        <f t="array" ref="J205">IF(C205=0,0,INDEX('Delivery Stops'!$D$2:$D$29,C205))</f>
        <v>285</v>
      </c>
      <c r="K205">
        <f t="shared" si="12"/>
        <v>0</v>
      </c>
      <c r="L205">
        <f t="shared" si="13"/>
        <v>0</v>
      </c>
      <c r="M205">
        <f t="shared" si="14"/>
        <v>0</v>
      </c>
      <c r="N205">
        <f t="shared" si="15"/>
        <v>0</v>
      </c>
      <c r="O205" cm="1">
        <f t="array" ref="O205">((IF(C205=0,INDEX('Solver Setup'!$M$15:$M$19,A205),INDEX('Solver Setup'!$G$25:$G$52,C205))-IF(B205=0,INDEX('Solver Setup'!$L$15:$L$19,A205),INDEX('Solver Setup'!$G$25:$G$52,B205)))*1440-IF(B205=0,0,INDEX('Solver Setup'!$F$25:$F$52,B205))-H205+'Solver Setup'!$B$9*(1-F205))</f>
        <v>1585.2999999999995</v>
      </c>
    </row>
    <row r="206" spans="1:15" x14ac:dyDescent="0.2">
      <c r="A206">
        <v>1</v>
      </c>
      <c r="B206">
        <v>7</v>
      </c>
      <c r="C206">
        <v>9</v>
      </c>
      <c r="D206" t="str" cm="1">
        <f t="array" ref="D206">IF(B206=0,"Depot",INDEX('Delivery Stops'!$B$2:$B$29,B206))</f>
        <v>Fish Market</v>
      </c>
      <c r="E206" t="str" cm="1">
        <f t="array" ref="E206">IF(C206=0,"Depot",INDEX('Delivery Stops'!$B$2:$B$29,C206))</f>
        <v>Dry Cleaners</v>
      </c>
      <c r="F206">
        <v>0</v>
      </c>
      <c r="G206" cm="1">
        <f t="array" ref="G206">INDEX('Distance Matrix (miles)'!$B$2:$AD$30,B206+1,C206+1)</f>
        <v>25.03</v>
      </c>
      <c r="H206" cm="1">
        <f t="array" ref="H206">INDEX('Travel Time Matrix (min)'!$B$2:$AD$30,B206+1,C206+1)</f>
        <v>37.5</v>
      </c>
      <c r="I206" cm="1">
        <f t="array" ref="I206">G206*(INDEX('Vehicle Fleet'!$D$2:$D$6,A206)+'Cost Parameters'!$B$2*'Cost Parameters'!$B$3)</f>
        <v>21.435692000000003</v>
      </c>
      <c r="J206" cm="1">
        <f t="array" ref="J206">IF(C206=0,0,INDEX('Delivery Stops'!$D$2:$D$29,C206))</f>
        <v>24</v>
      </c>
      <c r="K206">
        <f t="shared" si="12"/>
        <v>0</v>
      </c>
      <c r="L206">
        <f t="shared" si="13"/>
        <v>0</v>
      </c>
      <c r="M206">
        <f t="shared" si="14"/>
        <v>0</v>
      </c>
      <c r="N206">
        <f t="shared" si="15"/>
        <v>0</v>
      </c>
      <c r="O206" cm="1">
        <f t="array" ref="O206">((IF(C206=0,INDEX('Solver Setup'!$M$15:$M$19,A206),INDEX('Solver Setup'!$G$25:$G$52,C206))-IF(B206=0,INDEX('Solver Setup'!$L$15:$L$19,A206),INDEX('Solver Setup'!$G$25:$G$52,B206)))*1440-IF(B206=0,0,INDEX('Solver Setup'!$F$25:$F$52,B206))-H206+'Solver Setup'!$B$9*(1-F206))</f>
        <v>1248.5</v>
      </c>
    </row>
    <row r="207" spans="1:15" x14ac:dyDescent="0.2">
      <c r="A207">
        <v>1</v>
      </c>
      <c r="B207">
        <v>7</v>
      </c>
      <c r="C207">
        <v>10</v>
      </c>
      <c r="D207" t="str" cm="1">
        <f t="array" ref="D207">IF(B207=0,"Depot",INDEX('Delivery Stops'!$B$2:$B$29,B207))</f>
        <v>Fish Market</v>
      </c>
      <c r="E207" t="str" cm="1">
        <f t="array" ref="E207">IF(C207=0,"Depot",INDEX('Delivery Stops'!$B$2:$B$29,C207))</f>
        <v>Furniture Warehouse</v>
      </c>
      <c r="F207">
        <v>0</v>
      </c>
      <c r="G207" cm="1">
        <f t="array" ref="G207">INDEX('Distance Matrix (miles)'!$B$2:$AD$30,B207+1,C207+1)</f>
        <v>3.27</v>
      </c>
      <c r="H207" cm="1">
        <f t="array" ref="H207">INDEX('Travel Time Matrix (min)'!$B$2:$AD$30,B207+1,C207+1)</f>
        <v>4.9000000000000004</v>
      </c>
      <c r="I207" cm="1">
        <f t="array" ref="I207">G207*(INDEX('Vehicle Fleet'!$D$2:$D$6,A207)+'Cost Parameters'!$B$2*'Cost Parameters'!$B$3)</f>
        <v>2.8004280000000001</v>
      </c>
      <c r="J207" cm="1">
        <f t="array" ref="J207">IF(C207=0,0,INDEX('Delivery Stops'!$D$2:$D$29,C207))</f>
        <v>89</v>
      </c>
      <c r="K207">
        <f t="shared" si="12"/>
        <v>0</v>
      </c>
      <c r="L207">
        <f t="shared" si="13"/>
        <v>0</v>
      </c>
      <c r="M207">
        <f t="shared" si="14"/>
        <v>0</v>
      </c>
      <c r="N207">
        <f t="shared" si="15"/>
        <v>0</v>
      </c>
      <c r="O207" cm="1">
        <f t="array" ref="O207">((IF(C207=0,INDEX('Solver Setup'!$M$15:$M$19,A207),INDEX('Solver Setup'!$G$25:$G$52,C207))-IF(B207=0,INDEX('Solver Setup'!$L$15:$L$19,A207),INDEX('Solver Setup'!$G$25:$G$52,B207)))*1440-IF(B207=0,0,INDEX('Solver Setup'!$F$25:$F$52,B207))-H207+'Solver Setup'!$B$9*(1-F207))</f>
        <v>1356.0999999999995</v>
      </c>
    </row>
    <row r="208" spans="1:15" x14ac:dyDescent="0.2">
      <c r="A208">
        <v>1</v>
      </c>
      <c r="B208">
        <v>7</v>
      </c>
      <c r="C208">
        <v>11</v>
      </c>
      <c r="D208" t="str" cm="1">
        <f t="array" ref="D208">IF(B208=0,"Depot",INDEX('Delivery Stops'!$B$2:$B$29,B208))</f>
        <v>Fish Market</v>
      </c>
      <c r="E208" t="str" cm="1">
        <f t="array" ref="E208">IF(C208=0,"Depot",INDEX('Delivery Stops'!$B$2:$B$29,C208))</f>
        <v>Pet Hospital</v>
      </c>
      <c r="F208">
        <v>0</v>
      </c>
      <c r="G208" cm="1">
        <f t="array" ref="G208">INDEX('Distance Matrix (miles)'!$B$2:$AD$30,B208+1,C208+1)</f>
        <v>11.72</v>
      </c>
      <c r="H208" cm="1">
        <f t="array" ref="H208">INDEX('Travel Time Matrix (min)'!$B$2:$AD$30,B208+1,C208+1)</f>
        <v>17.600000000000001</v>
      </c>
      <c r="I208" cm="1">
        <f t="array" ref="I208">G208*(INDEX('Vehicle Fleet'!$D$2:$D$6,A208)+'Cost Parameters'!$B$2*'Cost Parameters'!$B$3)</f>
        <v>10.037008000000002</v>
      </c>
      <c r="J208" cm="1">
        <f t="array" ref="J208">IF(C208=0,0,INDEX('Delivery Stops'!$D$2:$D$29,C208))</f>
        <v>108</v>
      </c>
      <c r="K208">
        <f t="shared" si="12"/>
        <v>0</v>
      </c>
      <c r="L208">
        <f t="shared" si="13"/>
        <v>0</v>
      </c>
      <c r="M208">
        <f t="shared" si="14"/>
        <v>0</v>
      </c>
      <c r="N208">
        <f t="shared" si="15"/>
        <v>0</v>
      </c>
      <c r="O208" cm="1">
        <f t="array" ref="O208">((IF(C208=0,INDEX('Solver Setup'!$M$15:$M$19,A208),INDEX('Solver Setup'!$G$25:$G$52,C208))-IF(B208=0,INDEX('Solver Setup'!$L$15:$L$19,A208),INDEX('Solver Setup'!$G$25:$G$52,B208)))*1440-IF(B208=0,0,INDEX('Solver Setup'!$F$25:$F$52,B208))-H208+'Solver Setup'!$B$9*(1-F208))</f>
        <v>1268.4000000000001</v>
      </c>
    </row>
    <row r="209" spans="1:15" x14ac:dyDescent="0.2">
      <c r="A209">
        <v>1</v>
      </c>
      <c r="B209">
        <v>7</v>
      </c>
      <c r="C209">
        <v>12</v>
      </c>
      <c r="D209" t="str" cm="1">
        <f t="array" ref="D209">IF(B209=0,"Depot",INDEX('Delivery Stops'!$B$2:$B$29,B209))</f>
        <v>Fish Market</v>
      </c>
      <c r="E209" t="str" cm="1">
        <f t="array" ref="E209">IF(C209=0,"Depot",INDEX('Delivery Stops'!$B$2:$B$29,C209))</f>
        <v>Tech Solutions Inc</v>
      </c>
      <c r="F209">
        <v>0</v>
      </c>
      <c r="G209" cm="1">
        <f t="array" ref="G209">INDEX('Distance Matrix (miles)'!$B$2:$AD$30,B209+1,C209+1)</f>
        <v>2.81</v>
      </c>
      <c r="H209" cm="1">
        <f t="array" ref="H209">INDEX('Travel Time Matrix (min)'!$B$2:$AD$30,B209+1,C209+1)</f>
        <v>4.2</v>
      </c>
      <c r="I209" cm="1">
        <f t="array" ref="I209">G209*(INDEX('Vehicle Fleet'!$D$2:$D$6,A209)+'Cost Parameters'!$B$2*'Cost Parameters'!$B$3)</f>
        <v>2.4064840000000003</v>
      </c>
      <c r="J209" cm="1">
        <f t="array" ref="J209">IF(C209=0,0,INDEX('Delivery Stops'!$D$2:$D$29,C209))</f>
        <v>150</v>
      </c>
      <c r="K209">
        <f t="shared" si="12"/>
        <v>0</v>
      </c>
      <c r="L209">
        <f t="shared" si="13"/>
        <v>0</v>
      </c>
      <c r="M209">
        <f t="shared" si="14"/>
        <v>0</v>
      </c>
      <c r="N209">
        <f t="shared" si="15"/>
        <v>0</v>
      </c>
      <c r="O209" cm="1">
        <f t="array" ref="O209">((IF(C209=0,INDEX('Solver Setup'!$M$15:$M$19,A209),INDEX('Solver Setup'!$G$25:$G$52,C209))-IF(B209=0,INDEX('Solver Setup'!$L$15:$L$19,A209),INDEX('Solver Setup'!$G$25:$G$52,B209)))*1440-IF(B209=0,0,INDEX('Solver Setup'!$F$25:$F$52,B209))-H209+'Solver Setup'!$B$9*(1-F209))</f>
        <v>1236.8</v>
      </c>
    </row>
    <row r="210" spans="1:15" x14ac:dyDescent="0.2">
      <c r="A210">
        <v>1</v>
      </c>
      <c r="B210">
        <v>7</v>
      </c>
      <c r="C210">
        <v>13</v>
      </c>
      <c r="D210" t="str" cm="1">
        <f t="array" ref="D210">IF(B210=0,"Depot",INDEX('Delivery Stops'!$B$2:$B$29,B210))</f>
        <v>Fish Market</v>
      </c>
      <c r="E210" t="str" cm="1">
        <f t="array" ref="E210">IF(C210=0,"Depot",INDEX('Delivery Stops'!$B$2:$B$29,C210))</f>
        <v>Tech Solutions Inc</v>
      </c>
      <c r="F210">
        <v>0</v>
      </c>
      <c r="G210" cm="1">
        <f t="array" ref="G210">INDEX('Distance Matrix (miles)'!$B$2:$AD$30,B210+1,C210+1)</f>
        <v>13.59</v>
      </c>
      <c r="H210" cm="1">
        <f t="array" ref="H210">INDEX('Travel Time Matrix (min)'!$B$2:$AD$30,B210+1,C210+1)</f>
        <v>20.399999999999999</v>
      </c>
      <c r="I210" cm="1">
        <f t="array" ref="I210">G210*(INDEX('Vehicle Fleet'!$D$2:$D$6,A210)+'Cost Parameters'!$B$2*'Cost Parameters'!$B$3)</f>
        <v>11.638476000000001</v>
      </c>
      <c r="J210" cm="1">
        <f t="array" ref="J210">IF(C210=0,0,INDEX('Delivery Stops'!$D$2:$D$29,C210))</f>
        <v>38</v>
      </c>
      <c r="K210">
        <f t="shared" si="12"/>
        <v>0</v>
      </c>
      <c r="L210">
        <f t="shared" si="13"/>
        <v>0</v>
      </c>
      <c r="M210">
        <f t="shared" si="14"/>
        <v>0</v>
      </c>
      <c r="N210">
        <f t="shared" si="15"/>
        <v>0</v>
      </c>
      <c r="O210" cm="1">
        <f t="array" ref="O210">((IF(C210=0,INDEX('Solver Setup'!$M$15:$M$19,A210),INDEX('Solver Setup'!$G$25:$G$52,C210))-IF(B210=0,INDEX('Solver Setup'!$L$15:$L$19,A210),INDEX('Solver Setup'!$G$25:$G$52,B210)))*1440-IF(B210=0,0,INDEX('Solver Setup'!$F$25:$F$52,B210))-H210+'Solver Setup'!$B$9*(1-F210))</f>
        <v>1115.5999999999995</v>
      </c>
    </row>
    <row r="211" spans="1:15" x14ac:dyDescent="0.2">
      <c r="A211">
        <v>1</v>
      </c>
      <c r="B211">
        <v>7</v>
      </c>
      <c r="C211">
        <v>14</v>
      </c>
      <c r="D211" t="str" cm="1">
        <f t="array" ref="D211">IF(B211=0,"Depot",INDEX('Delivery Stops'!$B$2:$B$29,B211))</f>
        <v>Fish Market</v>
      </c>
      <c r="E211" t="str" cm="1">
        <f t="array" ref="E211">IF(C211=0,"Depot",INDEX('Delivery Stops'!$B$2:$B$29,C211))</f>
        <v>Sunrise Senior Living</v>
      </c>
      <c r="F211">
        <v>0</v>
      </c>
      <c r="G211" cm="1">
        <f t="array" ref="G211">INDEX('Distance Matrix (miles)'!$B$2:$AD$30,B211+1,C211+1)</f>
        <v>8.5299999999999994</v>
      </c>
      <c r="H211" cm="1">
        <f t="array" ref="H211">INDEX('Travel Time Matrix (min)'!$B$2:$AD$30,B211+1,C211+1)</f>
        <v>12.8</v>
      </c>
      <c r="I211" cm="1">
        <f t="array" ref="I211">G211*(INDEX('Vehicle Fleet'!$D$2:$D$6,A211)+'Cost Parameters'!$B$2*'Cost Parameters'!$B$3)</f>
        <v>7.3050920000000001</v>
      </c>
      <c r="J211" cm="1">
        <f t="array" ref="J211">IF(C211=0,0,INDEX('Delivery Stops'!$D$2:$D$29,C211))</f>
        <v>249</v>
      </c>
      <c r="K211">
        <f t="shared" si="12"/>
        <v>0</v>
      </c>
      <c r="L211">
        <f t="shared" si="13"/>
        <v>0</v>
      </c>
      <c r="M211">
        <f t="shared" si="14"/>
        <v>0</v>
      </c>
      <c r="N211">
        <f t="shared" si="15"/>
        <v>0</v>
      </c>
      <c r="O211" cm="1">
        <f t="array" ref="O211">((IF(C211=0,INDEX('Solver Setup'!$M$15:$M$19,A211),INDEX('Solver Setup'!$G$25:$G$52,C211))-IF(B211=0,INDEX('Solver Setup'!$L$15:$L$19,A211),INDEX('Solver Setup'!$G$25:$G$52,B211)))*1440-IF(B211=0,0,INDEX('Solver Setup'!$F$25:$F$52,B211))-H211+'Solver Setup'!$B$9*(1-F211))</f>
        <v>1573.1999999999996</v>
      </c>
    </row>
    <row r="212" spans="1:15" x14ac:dyDescent="0.2">
      <c r="A212">
        <v>1</v>
      </c>
      <c r="B212">
        <v>7</v>
      </c>
      <c r="C212">
        <v>15</v>
      </c>
      <c r="D212" t="str" cm="1">
        <f t="array" ref="D212">IF(B212=0,"Depot",INDEX('Delivery Stops'!$B$2:$B$29,B212))</f>
        <v>Fish Market</v>
      </c>
      <c r="E212" t="str" cm="1">
        <f t="array" ref="E212">IF(C212=0,"Depot",INDEX('Delivery Stops'!$B$2:$B$29,C212))</f>
        <v>Electronics Outlet</v>
      </c>
      <c r="F212">
        <v>0</v>
      </c>
      <c r="G212" cm="1">
        <f t="array" ref="G212">INDEX('Distance Matrix (miles)'!$B$2:$AD$30,B212+1,C212+1)</f>
        <v>10.27</v>
      </c>
      <c r="H212" cm="1">
        <f t="array" ref="H212">INDEX('Travel Time Matrix (min)'!$B$2:$AD$30,B212+1,C212+1)</f>
        <v>15.4</v>
      </c>
      <c r="I212" cm="1">
        <f t="array" ref="I212">G212*(INDEX('Vehicle Fleet'!$D$2:$D$6,A212)+'Cost Parameters'!$B$2*'Cost Parameters'!$B$3)</f>
        <v>8.7952279999999998</v>
      </c>
      <c r="J212" cm="1">
        <f t="array" ref="J212">IF(C212=0,0,INDEX('Delivery Stops'!$D$2:$D$29,C212))</f>
        <v>72</v>
      </c>
      <c r="K212">
        <f t="shared" si="12"/>
        <v>0</v>
      </c>
      <c r="L212">
        <f t="shared" si="13"/>
        <v>0</v>
      </c>
      <c r="M212">
        <f t="shared" si="14"/>
        <v>0</v>
      </c>
      <c r="N212">
        <f t="shared" si="15"/>
        <v>0</v>
      </c>
      <c r="O212" cm="1">
        <f t="array" ref="O212">((IF(C212=0,INDEX('Solver Setup'!$M$15:$M$19,A212),INDEX('Solver Setup'!$G$25:$G$52,C212))-IF(B212=0,INDEX('Solver Setup'!$L$15:$L$19,A212),INDEX('Solver Setup'!$G$25:$G$52,B212)))*1440-IF(B212=0,0,INDEX('Solver Setup'!$F$25:$F$52,B212))-H212+'Solver Setup'!$B$9*(1-F212))</f>
        <v>1135.5999999999999</v>
      </c>
    </row>
    <row r="213" spans="1:15" x14ac:dyDescent="0.2">
      <c r="A213">
        <v>1</v>
      </c>
      <c r="B213">
        <v>7</v>
      </c>
      <c r="C213">
        <v>16</v>
      </c>
      <c r="D213" t="str" cm="1">
        <f t="array" ref="D213">IF(B213=0,"Depot",INDEX('Delivery Stops'!$B$2:$B$29,B213))</f>
        <v>Fish Market</v>
      </c>
      <c r="E213" t="str" cm="1">
        <f t="array" ref="E213">IF(C213=0,"Depot",INDEX('Delivery Stops'!$B$2:$B$29,C213))</f>
        <v>Bookstore</v>
      </c>
      <c r="F213">
        <v>0</v>
      </c>
      <c r="G213" cm="1">
        <f t="array" ref="G213">INDEX('Distance Matrix (miles)'!$B$2:$AD$30,B213+1,C213+1)</f>
        <v>7.81</v>
      </c>
      <c r="H213" cm="1">
        <f t="array" ref="H213">INDEX('Travel Time Matrix (min)'!$B$2:$AD$30,B213+1,C213+1)</f>
        <v>11.7</v>
      </c>
      <c r="I213" cm="1">
        <f t="array" ref="I213">G213*(INDEX('Vehicle Fleet'!$D$2:$D$6,A213)+'Cost Parameters'!$B$2*'Cost Parameters'!$B$3)</f>
        <v>6.6884839999999999</v>
      </c>
      <c r="J213" cm="1">
        <f t="array" ref="J213">IF(C213=0,0,INDEX('Delivery Stops'!$D$2:$D$29,C213))</f>
        <v>152</v>
      </c>
      <c r="K213">
        <f t="shared" si="12"/>
        <v>0</v>
      </c>
      <c r="L213">
        <f t="shared" si="13"/>
        <v>0</v>
      </c>
      <c r="M213">
        <f t="shared" si="14"/>
        <v>0</v>
      </c>
      <c r="N213">
        <f t="shared" si="15"/>
        <v>0</v>
      </c>
      <c r="O213" cm="1">
        <f t="array" ref="O213">((IF(C213=0,INDEX('Solver Setup'!$M$15:$M$19,A213),INDEX('Solver Setup'!$G$25:$G$52,C213))-IF(B213=0,INDEX('Solver Setup'!$L$15:$L$19,A213),INDEX('Solver Setup'!$G$25:$G$52,B213)))*1440-IF(B213=0,0,INDEX('Solver Setup'!$F$25:$F$52,B213))-H213+'Solver Setup'!$B$9*(1-F213))</f>
        <v>1379.3000000000004</v>
      </c>
    </row>
    <row r="214" spans="1:15" x14ac:dyDescent="0.2">
      <c r="A214">
        <v>1</v>
      </c>
      <c r="B214">
        <v>7</v>
      </c>
      <c r="C214">
        <v>17</v>
      </c>
      <c r="D214" t="str" cm="1">
        <f t="array" ref="D214">IF(B214=0,"Depot",INDEX('Delivery Stops'!$B$2:$B$29,B214))</f>
        <v>Fish Market</v>
      </c>
      <c r="E214" t="str" cm="1">
        <f t="array" ref="E214">IF(C214=0,"Depot",INDEX('Delivery Stops'!$B$2:$B$29,C214))</f>
        <v>Veterinary Clinic</v>
      </c>
      <c r="F214">
        <v>0</v>
      </c>
      <c r="G214" cm="1">
        <f t="array" ref="G214">INDEX('Distance Matrix (miles)'!$B$2:$AD$30,B214+1,C214+1)</f>
        <v>17.41</v>
      </c>
      <c r="H214" cm="1">
        <f t="array" ref="H214">INDEX('Travel Time Matrix (min)'!$B$2:$AD$30,B214+1,C214+1)</f>
        <v>26.1</v>
      </c>
      <c r="I214" cm="1">
        <f t="array" ref="I214">G214*(INDEX('Vehicle Fleet'!$D$2:$D$6,A214)+'Cost Parameters'!$B$2*'Cost Parameters'!$B$3)</f>
        <v>14.909924</v>
      </c>
      <c r="J214" cm="1">
        <f t="array" ref="J214">IF(C214=0,0,INDEX('Delivery Stops'!$D$2:$D$29,C214))</f>
        <v>102</v>
      </c>
      <c r="K214">
        <f t="shared" si="12"/>
        <v>0</v>
      </c>
      <c r="L214">
        <f t="shared" si="13"/>
        <v>0</v>
      </c>
      <c r="M214">
        <f t="shared" si="14"/>
        <v>0</v>
      </c>
      <c r="N214">
        <f t="shared" si="15"/>
        <v>0</v>
      </c>
      <c r="O214" cm="1">
        <f t="array" ref="O214">((IF(C214=0,INDEX('Solver Setup'!$M$15:$M$19,A214),INDEX('Solver Setup'!$G$25:$G$52,C214))-IF(B214=0,INDEX('Solver Setup'!$L$15:$L$19,A214),INDEX('Solver Setup'!$G$25:$G$52,B214)))*1440-IF(B214=0,0,INDEX('Solver Setup'!$F$25:$F$52,B214))-H214+'Solver Setup'!$B$9*(1-F214))</f>
        <v>1199.8999999999994</v>
      </c>
    </row>
    <row r="215" spans="1:15" x14ac:dyDescent="0.2">
      <c r="A215">
        <v>1</v>
      </c>
      <c r="B215">
        <v>7</v>
      </c>
      <c r="C215">
        <v>18</v>
      </c>
      <c r="D215" t="str" cm="1">
        <f t="array" ref="D215">IF(B215=0,"Depot",INDEX('Delivery Stops'!$B$2:$B$29,B215))</f>
        <v>Fish Market</v>
      </c>
      <c r="E215" t="str" cm="1">
        <f t="array" ref="E215">IF(C215=0,"Depot",INDEX('Delivery Stops'!$B$2:$B$29,C215))</f>
        <v>Furniture Warehouse</v>
      </c>
      <c r="F215">
        <v>0</v>
      </c>
      <c r="G215" cm="1">
        <f t="array" ref="G215">INDEX('Distance Matrix (miles)'!$B$2:$AD$30,B215+1,C215+1)</f>
        <v>11.68</v>
      </c>
      <c r="H215" cm="1">
        <f t="array" ref="H215">INDEX('Travel Time Matrix (min)'!$B$2:$AD$30,B215+1,C215+1)</f>
        <v>17.5</v>
      </c>
      <c r="I215" cm="1">
        <f t="array" ref="I215">G215*(INDEX('Vehicle Fleet'!$D$2:$D$6,A215)+'Cost Parameters'!$B$2*'Cost Parameters'!$B$3)</f>
        <v>10.002752000000001</v>
      </c>
      <c r="J215" cm="1">
        <f t="array" ref="J215">IF(C215=0,0,INDEX('Delivery Stops'!$D$2:$D$29,C215))</f>
        <v>148</v>
      </c>
      <c r="K215">
        <f t="shared" si="12"/>
        <v>0</v>
      </c>
      <c r="L215">
        <f t="shared" si="13"/>
        <v>0</v>
      </c>
      <c r="M215">
        <f t="shared" si="14"/>
        <v>0</v>
      </c>
      <c r="N215">
        <f t="shared" si="15"/>
        <v>0</v>
      </c>
      <c r="O215" cm="1">
        <f t="array" ref="O215">((IF(C215=0,INDEX('Solver Setup'!$M$15:$M$19,A215),INDEX('Solver Setup'!$G$25:$G$52,C215))-IF(B215=0,INDEX('Solver Setup'!$L$15:$L$19,A215),INDEX('Solver Setup'!$G$25:$G$52,B215)))*1440-IF(B215=0,0,INDEX('Solver Setup'!$F$25:$F$52,B215))-H215+'Solver Setup'!$B$9*(1-F215))</f>
        <v>1163.4999999999995</v>
      </c>
    </row>
    <row r="216" spans="1:15" x14ac:dyDescent="0.2">
      <c r="A216">
        <v>1</v>
      </c>
      <c r="B216">
        <v>7</v>
      </c>
      <c r="C216">
        <v>19</v>
      </c>
      <c r="D216" t="str" cm="1">
        <f t="array" ref="D216">IF(B216=0,"Depot",INDEX('Delivery Stops'!$B$2:$B$29,B216))</f>
        <v>Fish Market</v>
      </c>
      <c r="E216" t="str" cm="1">
        <f t="array" ref="E216">IF(C216=0,"Depot",INDEX('Delivery Stops'!$B$2:$B$29,C216))</f>
        <v>Music School</v>
      </c>
      <c r="F216">
        <v>0</v>
      </c>
      <c r="G216" cm="1">
        <f t="array" ref="G216">INDEX('Distance Matrix (miles)'!$B$2:$AD$30,B216+1,C216+1)</f>
        <v>31.28</v>
      </c>
      <c r="H216" cm="1">
        <f t="array" ref="H216">INDEX('Travel Time Matrix (min)'!$B$2:$AD$30,B216+1,C216+1)</f>
        <v>46.9</v>
      </c>
      <c r="I216" cm="1">
        <f t="array" ref="I216">G216*(INDEX('Vehicle Fleet'!$D$2:$D$6,A216)+'Cost Parameters'!$B$2*'Cost Parameters'!$B$3)</f>
        <v>26.788192000000002</v>
      </c>
      <c r="J216" cm="1">
        <f t="array" ref="J216">IF(C216=0,0,INDEX('Delivery Stops'!$D$2:$D$29,C216))</f>
        <v>97</v>
      </c>
      <c r="K216">
        <f t="shared" si="12"/>
        <v>0</v>
      </c>
      <c r="L216">
        <f t="shared" si="13"/>
        <v>0</v>
      </c>
      <c r="M216">
        <f t="shared" si="14"/>
        <v>0</v>
      </c>
      <c r="N216">
        <f t="shared" si="15"/>
        <v>0</v>
      </c>
      <c r="O216" cm="1">
        <f t="array" ref="O216">((IF(C216=0,INDEX('Solver Setup'!$M$15:$M$19,A216),INDEX('Solver Setup'!$G$25:$G$52,C216))-IF(B216=0,INDEX('Solver Setup'!$L$15:$L$19,A216),INDEX('Solver Setup'!$G$25:$G$52,B216)))*1440-IF(B216=0,0,INDEX('Solver Setup'!$F$25:$F$52,B216))-H216+'Solver Setup'!$B$9*(1-F216))</f>
        <v>1104.0999999999999</v>
      </c>
    </row>
    <row r="217" spans="1:15" x14ac:dyDescent="0.2">
      <c r="A217">
        <v>1</v>
      </c>
      <c r="B217">
        <v>7</v>
      </c>
      <c r="C217">
        <v>20</v>
      </c>
      <c r="D217" t="str" cm="1">
        <f t="array" ref="D217">IF(B217=0,"Depot",INDEX('Delivery Stops'!$B$2:$B$29,B217))</f>
        <v>Fish Market</v>
      </c>
      <c r="E217" t="str" cm="1">
        <f t="array" ref="E217">IF(C217=0,"Depot",INDEX('Delivery Stops'!$B$2:$B$29,C217))</f>
        <v>Elementary School</v>
      </c>
      <c r="F217">
        <v>0</v>
      </c>
      <c r="G217" cm="1">
        <f t="array" ref="G217">INDEX('Distance Matrix (miles)'!$B$2:$AD$30,B217+1,C217+1)</f>
        <v>28.96</v>
      </c>
      <c r="H217" cm="1">
        <f t="array" ref="H217">INDEX('Travel Time Matrix (min)'!$B$2:$AD$30,B217+1,C217+1)</f>
        <v>43.4</v>
      </c>
      <c r="I217" cm="1">
        <f t="array" ref="I217">G217*(INDEX('Vehicle Fleet'!$D$2:$D$6,A217)+'Cost Parameters'!$B$2*'Cost Parameters'!$B$3)</f>
        <v>24.801344000000004</v>
      </c>
      <c r="J217" cm="1">
        <f t="array" ref="J217">IF(C217=0,0,INDEX('Delivery Stops'!$D$2:$D$29,C217))</f>
        <v>71</v>
      </c>
      <c r="K217">
        <f t="shared" si="12"/>
        <v>0</v>
      </c>
      <c r="L217">
        <f t="shared" si="13"/>
        <v>0</v>
      </c>
      <c r="M217">
        <f t="shared" si="14"/>
        <v>0</v>
      </c>
      <c r="N217">
        <f t="shared" si="15"/>
        <v>0</v>
      </c>
      <c r="O217" cm="1">
        <f t="array" ref="O217">((IF(C217=0,INDEX('Solver Setup'!$M$15:$M$19,A217),INDEX('Solver Setup'!$G$25:$G$52,C217))-IF(B217=0,INDEX('Solver Setup'!$L$15:$L$19,A217),INDEX('Solver Setup'!$G$25:$G$52,B217)))*1440-IF(B217=0,0,INDEX('Solver Setup'!$F$25:$F$52,B217))-H217+'Solver Setup'!$B$9*(1-F217))</f>
        <v>1077.6000000000006</v>
      </c>
    </row>
    <row r="218" spans="1:15" x14ac:dyDescent="0.2">
      <c r="A218">
        <v>1</v>
      </c>
      <c r="B218">
        <v>7</v>
      </c>
      <c r="C218">
        <v>21</v>
      </c>
      <c r="D218" t="str" cm="1">
        <f t="array" ref="D218">IF(B218=0,"Depot",INDEX('Delivery Stops'!$B$2:$B$29,B218))</f>
        <v>Fish Market</v>
      </c>
      <c r="E218" t="str" cm="1">
        <f t="array" ref="E218">IF(C218=0,"Depot",INDEX('Delivery Stops'!$B$2:$B$29,C218))</f>
        <v>Distillery</v>
      </c>
      <c r="F218">
        <v>0</v>
      </c>
      <c r="G218" cm="1">
        <f t="array" ref="G218">INDEX('Distance Matrix (miles)'!$B$2:$AD$30,B218+1,C218+1)</f>
        <v>27.52</v>
      </c>
      <c r="H218" cm="1">
        <f t="array" ref="H218">INDEX('Travel Time Matrix (min)'!$B$2:$AD$30,B218+1,C218+1)</f>
        <v>41.3</v>
      </c>
      <c r="I218" cm="1">
        <f t="array" ref="I218">G218*(INDEX('Vehicle Fleet'!$D$2:$D$6,A218)+'Cost Parameters'!$B$2*'Cost Parameters'!$B$3)</f>
        <v>23.568128000000002</v>
      </c>
      <c r="J218" cm="1">
        <f t="array" ref="J218">IF(C218=0,0,INDEX('Delivery Stops'!$D$2:$D$29,C218))</f>
        <v>178</v>
      </c>
      <c r="K218">
        <f t="shared" si="12"/>
        <v>0</v>
      </c>
      <c r="L218">
        <f t="shared" si="13"/>
        <v>0</v>
      </c>
      <c r="M218">
        <f t="shared" si="14"/>
        <v>0</v>
      </c>
      <c r="N218">
        <f t="shared" si="15"/>
        <v>0</v>
      </c>
      <c r="O218" cm="1">
        <f t="array" ref="O218">((IF(C218=0,INDEX('Solver Setup'!$M$15:$M$19,A218),INDEX('Solver Setup'!$G$25:$G$52,C218))-IF(B218=0,INDEX('Solver Setup'!$L$15:$L$19,A218),INDEX('Solver Setup'!$G$25:$G$52,B218)))*1440-IF(B218=0,0,INDEX('Solver Setup'!$F$25:$F$52,B218))-H218+'Solver Setup'!$B$9*(1-F218))</f>
        <v>1589.6999999999996</v>
      </c>
    </row>
    <row r="219" spans="1:15" x14ac:dyDescent="0.2">
      <c r="A219">
        <v>1</v>
      </c>
      <c r="B219">
        <v>7</v>
      </c>
      <c r="C219">
        <v>22</v>
      </c>
      <c r="D219" t="str" cm="1">
        <f t="array" ref="D219">IF(B219=0,"Depot",INDEX('Delivery Stops'!$B$2:$B$29,B219))</f>
        <v>Fish Market</v>
      </c>
      <c r="E219" t="str" cm="1">
        <f t="array" ref="E219">IF(C219=0,"Depot",INDEX('Delivery Stops'!$B$2:$B$29,C219))</f>
        <v>Brewery</v>
      </c>
      <c r="F219">
        <v>0</v>
      </c>
      <c r="G219" cm="1">
        <f t="array" ref="G219">INDEX('Distance Matrix (miles)'!$B$2:$AD$30,B219+1,C219+1)</f>
        <v>16.86</v>
      </c>
      <c r="H219" cm="1">
        <f t="array" ref="H219">INDEX('Travel Time Matrix (min)'!$B$2:$AD$30,B219+1,C219+1)</f>
        <v>25.3</v>
      </c>
      <c r="I219" cm="1">
        <f t="array" ref="I219">G219*(INDEX('Vehicle Fleet'!$D$2:$D$6,A219)+'Cost Parameters'!$B$2*'Cost Parameters'!$B$3)</f>
        <v>14.438904000000001</v>
      </c>
      <c r="J219" cm="1">
        <f t="array" ref="J219">IF(C219=0,0,INDEX('Delivery Stops'!$D$2:$D$29,C219))</f>
        <v>46</v>
      </c>
      <c r="K219">
        <f t="shared" si="12"/>
        <v>0</v>
      </c>
      <c r="L219">
        <f t="shared" si="13"/>
        <v>0</v>
      </c>
      <c r="M219">
        <f t="shared" si="14"/>
        <v>0</v>
      </c>
      <c r="N219">
        <f t="shared" si="15"/>
        <v>0</v>
      </c>
      <c r="O219" cm="1">
        <f t="array" ref="O219">((IF(C219=0,INDEX('Solver Setup'!$M$15:$M$19,A219),INDEX('Solver Setup'!$G$25:$G$52,C219))-IF(B219=0,INDEX('Solver Setup'!$L$15:$L$19,A219),INDEX('Solver Setup'!$G$25:$G$52,B219)))*1440-IF(B219=0,0,INDEX('Solver Setup'!$F$25:$F$52,B219))-H219+'Solver Setup'!$B$9*(1-F219))</f>
        <v>1455.7000000000005</v>
      </c>
    </row>
    <row r="220" spans="1:15" x14ac:dyDescent="0.2">
      <c r="A220">
        <v>1</v>
      </c>
      <c r="B220">
        <v>7</v>
      </c>
      <c r="C220">
        <v>23</v>
      </c>
      <c r="D220" t="str" cm="1">
        <f t="array" ref="D220">IF(B220=0,"Depot",INDEX('Delivery Stops'!$B$2:$B$29,B220))</f>
        <v>Fish Market</v>
      </c>
      <c r="E220" t="str" cm="1">
        <f t="array" ref="E220">IF(C220=0,"Depot",INDEX('Delivery Stops'!$B$2:$B$29,C220))</f>
        <v>Distillery</v>
      </c>
      <c r="F220">
        <v>0</v>
      </c>
      <c r="G220" cm="1">
        <f t="array" ref="G220">INDEX('Distance Matrix (miles)'!$B$2:$AD$30,B220+1,C220+1)</f>
        <v>15.3</v>
      </c>
      <c r="H220" cm="1">
        <f t="array" ref="H220">INDEX('Travel Time Matrix (min)'!$B$2:$AD$30,B220+1,C220+1)</f>
        <v>22.9</v>
      </c>
      <c r="I220" cm="1">
        <f t="array" ref="I220">G220*(INDEX('Vehicle Fleet'!$D$2:$D$6,A220)+'Cost Parameters'!$B$2*'Cost Parameters'!$B$3)</f>
        <v>13.102920000000001</v>
      </c>
      <c r="J220" cm="1">
        <f t="array" ref="J220">IF(C220=0,0,INDEX('Delivery Stops'!$D$2:$D$29,C220))</f>
        <v>207</v>
      </c>
      <c r="K220">
        <f t="shared" si="12"/>
        <v>0</v>
      </c>
      <c r="L220">
        <f t="shared" si="13"/>
        <v>0</v>
      </c>
      <c r="M220">
        <f t="shared" si="14"/>
        <v>0</v>
      </c>
      <c r="N220">
        <f t="shared" si="15"/>
        <v>0</v>
      </c>
      <c r="O220" cm="1">
        <f t="array" ref="O220">((IF(C220=0,INDEX('Solver Setup'!$M$15:$M$19,A220),INDEX('Solver Setup'!$G$25:$G$52,C220))-IF(B220=0,INDEX('Solver Setup'!$L$15:$L$19,A220),INDEX('Solver Setup'!$G$25:$G$52,B220)))*1440-IF(B220=0,0,INDEX('Solver Setup'!$F$25:$F$52,B220))-H220+'Solver Setup'!$B$9*(1-F220))</f>
        <v>1353.1</v>
      </c>
    </row>
    <row r="221" spans="1:15" x14ac:dyDescent="0.2">
      <c r="A221">
        <v>1</v>
      </c>
      <c r="B221">
        <v>7</v>
      </c>
      <c r="C221">
        <v>24</v>
      </c>
      <c r="D221" t="str" cm="1">
        <f t="array" ref="D221">IF(B221=0,"Depot",INDEX('Delivery Stops'!$B$2:$B$29,B221))</f>
        <v>Fish Market</v>
      </c>
      <c r="E221" t="str" cm="1">
        <f t="array" ref="E221">IF(C221=0,"Depot",INDEX('Delivery Stops'!$B$2:$B$29,C221))</f>
        <v>Children's Academy</v>
      </c>
      <c r="F221">
        <v>0</v>
      </c>
      <c r="G221" cm="1">
        <f t="array" ref="G221">INDEX('Distance Matrix (miles)'!$B$2:$AD$30,B221+1,C221+1)</f>
        <v>25.37</v>
      </c>
      <c r="H221" cm="1">
        <f t="array" ref="H221">INDEX('Travel Time Matrix (min)'!$B$2:$AD$30,B221+1,C221+1)</f>
        <v>38.1</v>
      </c>
      <c r="I221" cm="1">
        <f t="array" ref="I221">G221*(INDEX('Vehicle Fleet'!$D$2:$D$6,A221)+'Cost Parameters'!$B$2*'Cost Parameters'!$B$3)</f>
        <v>21.726868000000003</v>
      </c>
      <c r="J221" cm="1">
        <f t="array" ref="J221">IF(C221=0,0,INDEX('Delivery Stops'!$D$2:$D$29,C221))</f>
        <v>28</v>
      </c>
      <c r="K221">
        <f t="shared" si="12"/>
        <v>0</v>
      </c>
      <c r="L221">
        <f t="shared" si="13"/>
        <v>0</v>
      </c>
      <c r="M221">
        <f t="shared" si="14"/>
        <v>0</v>
      </c>
      <c r="N221">
        <f t="shared" si="15"/>
        <v>0</v>
      </c>
      <c r="O221" cm="1">
        <f t="array" ref="O221">((IF(C221=0,INDEX('Solver Setup'!$M$15:$M$19,A221),INDEX('Solver Setup'!$G$25:$G$52,C221))-IF(B221=0,INDEX('Solver Setup'!$L$15:$L$19,A221),INDEX('Solver Setup'!$G$25:$G$52,B221)))*1440-IF(B221=0,0,INDEX('Solver Setup'!$F$25:$F$52,B221))-H221+'Solver Setup'!$B$9*(1-F221))</f>
        <v>1487.9000000000003</v>
      </c>
    </row>
    <row r="222" spans="1:15" x14ac:dyDescent="0.2">
      <c r="A222">
        <v>1</v>
      </c>
      <c r="B222">
        <v>7</v>
      </c>
      <c r="C222">
        <v>25</v>
      </c>
      <c r="D222" t="str" cm="1">
        <f t="array" ref="D222">IF(B222=0,"Depot",INDEX('Delivery Stops'!$B$2:$B$29,B222))</f>
        <v>Fish Market</v>
      </c>
      <c r="E222" t="str" cm="1">
        <f t="array" ref="E222">IF(C222=0,"Depot",INDEX('Delivery Stops'!$B$2:$B$29,C222))</f>
        <v>Public Library</v>
      </c>
      <c r="F222">
        <v>0</v>
      </c>
      <c r="G222" cm="1">
        <f t="array" ref="G222">INDEX('Distance Matrix (miles)'!$B$2:$AD$30,B222+1,C222+1)</f>
        <v>4.2</v>
      </c>
      <c r="H222" cm="1">
        <f t="array" ref="H222">INDEX('Travel Time Matrix (min)'!$B$2:$AD$30,B222+1,C222+1)</f>
        <v>6.3</v>
      </c>
      <c r="I222" cm="1">
        <f t="array" ref="I222">G222*(INDEX('Vehicle Fleet'!$D$2:$D$6,A222)+'Cost Parameters'!$B$2*'Cost Parameters'!$B$3)</f>
        <v>3.5968800000000005</v>
      </c>
      <c r="J222" cm="1">
        <f t="array" ref="J222">IF(C222=0,0,INDEX('Delivery Stops'!$D$2:$D$29,C222))</f>
        <v>32</v>
      </c>
      <c r="K222">
        <f t="shared" si="12"/>
        <v>0</v>
      </c>
      <c r="L222">
        <f t="shared" si="13"/>
        <v>0</v>
      </c>
      <c r="M222">
        <f t="shared" si="14"/>
        <v>0</v>
      </c>
      <c r="N222">
        <f t="shared" si="15"/>
        <v>0</v>
      </c>
      <c r="O222" cm="1">
        <f t="array" ref="O222">((IF(C222=0,INDEX('Solver Setup'!$M$15:$M$19,A222),INDEX('Solver Setup'!$G$25:$G$52,C222))-IF(B222=0,INDEX('Solver Setup'!$L$15:$L$19,A222),INDEX('Solver Setup'!$G$25:$G$52,B222)))*1440-IF(B222=0,0,INDEX('Solver Setup'!$F$25:$F$52,B222))-H222+'Solver Setup'!$B$9*(1-F222))</f>
        <v>1429.7000000000005</v>
      </c>
    </row>
    <row r="223" spans="1:15" x14ac:dyDescent="0.2">
      <c r="A223">
        <v>1</v>
      </c>
      <c r="B223">
        <v>7</v>
      </c>
      <c r="C223">
        <v>26</v>
      </c>
      <c r="D223" t="str" cm="1">
        <f t="array" ref="D223">IF(B223=0,"Depot",INDEX('Delivery Stops'!$B$2:$B$29,B223))</f>
        <v>Fish Market</v>
      </c>
      <c r="E223" t="str" cm="1">
        <f t="array" ref="E223">IF(C223=0,"Depot",INDEX('Delivery Stops'!$B$2:$B$29,C223))</f>
        <v>Bakery &amp; Cafe</v>
      </c>
      <c r="F223">
        <v>0</v>
      </c>
      <c r="G223" cm="1">
        <f t="array" ref="G223">INDEX('Distance Matrix (miles)'!$B$2:$AD$30,B223+1,C223+1)</f>
        <v>14.72</v>
      </c>
      <c r="H223" cm="1">
        <f t="array" ref="H223">INDEX('Travel Time Matrix (min)'!$B$2:$AD$30,B223+1,C223+1)</f>
        <v>22.1</v>
      </c>
      <c r="I223" cm="1">
        <f t="array" ref="I223">G223*(INDEX('Vehicle Fleet'!$D$2:$D$6,A223)+'Cost Parameters'!$B$2*'Cost Parameters'!$B$3)</f>
        <v>12.606208000000001</v>
      </c>
      <c r="J223" cm="1">
        <f t="array" ref="J223">IF(C223=0,0,INDEX('Delivery Stops'!$D$2:$D$29,C223))</f>
        <v>211</v>
      </c>
      <c r="K223">
        <f t="shared" si="12"/>
        <v>0</v>
      </c>
      <c r="L223">
        <f t="shared" si="13"/>
        <v>0</v>
      </c>
      <c r="M223">
        <f t="shared" si="14"/>
        <v>0</v>
      </c>
      <c r="N223">
        <f t="shared" si="15"/>
        <v>0</v>
      </c>
      <c r="O223" cm="1">
        <f t="array" ref="O223">((IF(C223=0,INDEX('Solver Setup'!$M$15:$M$19,A223),INDEX('Solver Setup'!$G$25:$G$52,C223))-IF(B223=0,INDEX('Solver Setup'!$L$15:$L$19,A223),INDEX('Solver Setup'!$G$25:$G$52,B223)))*1440-IF(B223=0,0,INDEX('Solver Setup'!$F$25:$F$52,B223))-H223+'Solver Setup'!$B$9*(1-F223))</f>
        <v>1488.9</v>
      </c>
    </row>
    <row r="224" spans="1:15" x14ac:dyDescent="0.2">
      <c r="A224">
        <v>1</v>
      </c>
      <c r="B224">
        <v>7</v>
      </c>
      <c r="C224">
        <v>27</v>
      </c>
      <c r="D224" t="str" cm="1">
        <f t="array" ref="D224">IF(B224=0,"Depot",INDEX('Delivery Stops'!$B$2:$B$29,B224))</f>
        <v>Fish Market</v>
      </c>
      <c r="E224" t="str" cm="1">
        <f t="array" ref="E224">IF(C224=0,"Depot",INDEX('Delivery Stops'!$B$2:$B$29,C224))</f>
        <v>Redstone Elementary School</v>
      </c>
      <c r="F224">
        <v>0</v>
      </c>
      <c r="G224" cm="1">
        <f t="array" ref="G224">INDEX('Distance Matrix (miles)'!$B$2:$AD$30,B224+1,C224+1)</f>
        <v>12.94</v>
      </c>
      <c r="H224" cm="1">
        <f t="array" ref="H224">INDEX('Travel Time Matrix (min)'!$B$2:$AD$30,B224+1,C224+1)</f>
        <v>19.399999999999999</v>
      </c>
      <c r="I224" cm="1">
        <f t="array" ref="I224">G224*(INDEX('Vehicle Fleet'!$D$2:$D$6,A224)+'Cost Parameters'!$B$2*'Cost Parameters'!$B$3)</f>
        <v>11.081816</v>
      </c>
      <c r="J224" cm="1">
        <f t="array" ref="J224">IF(C224=0,0,INDEX('Delivery Stops'!$D$2:$D$29,C224))</f>
        <v>61</v>
      </c>
      <c r="K224">
        <f t="shared" si="12"/>
        <v>0</v>
      </c>
      <c r="L224">
        <f t="shared" si="13"/>
        <v>0</v>
      </c>
      <c r="M224">
        <f t="shared" si="14"/>
        <v>0</v>
      </c>
      <c r="N224">
        <f t="shared" si="15"/>
        <v>0</v>
      </c>
      <c r="O224" cm="1">
        <f t="array" ref="O224">((IF(C224=0,INDEX('Solver Setup'!$M$15:$M$19,A224),INDEX('Solver Setup'!$G$25:$G$52,C224))-IF(B224=0,INDEX('Solver Setup'!$L$15:$L$19,A224),INDEX('Solver Setup'!$G$25:$G$52,B224)))*1440-IF(B224=0,0,INDEX('Solver Setup'!$F$25:$F$52,B224))-H224+'Solver Setup'!$B$9*(1-F224))</f>
        <v>1431.5999999999995</v>
      </c>
    </row>
    <row r="225" spans="1:15" x14ac:dyDescent="0.2">
      <c r="A225">
        <v>1</v>
      </c>
      <c r="B225">
        <v>7</v>
      </c>
      <c r="C225">
        <v>28</v>
      </c>
      <c r="D225" t="str" cm="1">
        <f t="array" ref="D225">IF(B225=0,"Depot",INDEX('Delivery Stops'!$B$2:$B$29,B225))</f>
        <v>Fish Market</v>
      </c>
      <c r="E225" t="str" cm="1">
        <f t="array" ref="E225">IF(C225=0,"Depot",INDEX('Delivery Stops'!$B$2:$B$29,C225))</f>
        <v>Food Bank</v>
      </c>
      <c r="F225">
        <v>0</v>
      </c>
      <c r="G225" cm="1">
        <f t="array" ref="G225">INDEX('Distance Matrix (miles)'!$B$2:$AD$30,B225+1,C225+1)</f>
        <v>14.49</v>
      </c>
      <c r="H225" cm="1">
        <f t="array" ref="H225">INDEX('Travel Time Matrix (min)'!$B$2:$AD$30,B225+1,C225+1)</f>
        <v>21.7</v>
      </c>
      <c r="I225" cm="1">
        <f t="array" ref="I225">G225*(INDEX('Vehicle Fleet'!$D$2:$D$6,A225)+'Cost Parameters'!$B$2*'Cost Parameters'!$B$3)</f>
        <v>12.409236000000002</v>
      </c>
      <c r="J225" cm="1">
        <f t="array" ref="J225">IF(C225=0,0,INDEX('Delivery Stops'!$D$2:$D$29,C225))</f>
        <v>168</v>
      </c>
      <c r="K225">
        <f t="shared" si="12"/>
        <v>0</v>
      </c>
      <c r="L225">
        <f t="shared" si="13"/>
        <v>0</v>
      </c>
      <c r="M225">
        <f t="shared" si="14"/>
        <v>0</v>
      </c>
      <c r="N225">
        <f t="shared" si="15"/>
        <v>0</v>
      </c>
      <c r="O225" cm="1">
        <f t="array" ref="O225">((IF(C225=0,INDEX('Solver Setup'!$M$15:$M$19,A225),INDEX('Solver Setup'!$G$25:$G$52,C225))-IF(B225=0,INDEX('Solver Setup'!$L$15:$L$19,A225),INDEX('Solver Setup'!$G$25:$G$52,B225)))*1440-IF(B225=0,0,INDEX('Solver Setup'!$F$25:$F$52,B225))-H225+'Solver Setup'!$B$9*(1-F225))</f>
        <v>1429.2999999999995</v>
      </c>
    </row>
    <row r="226" spans="1:15" x14ac:dyDescent="0.2">
      <c r="A226">
        <v>1</v>
      </c>
      <c r="B226">
        <v>8</v>
      </c>
      <c r="C226">
        <v>0</v>
      </c>
      <c r="D226" t="str" cm="1">
        <f t="array" ref="D226">IF(B226=0,"Depot",INDEX('Delivery Stops'!$B$2:$B$29,B226))</f>
        <v>Swimming Pool Supply</v>
      </c>
      <c r="E226" t="str" cm="1">
        <f t="array" ref="E226">IF(C226=0,"Depot",INDEX('Delivery Stops'!$B$2:$B$29,C226))</f>
        <v>Depot</v>
      </c>
      <c r="F226">
        <v>0</v>
      </c>
      <c r="G226" cm="1">
        <f t="array" ref="G226">INDEX('Distance Matrix (miles)'!$B$2:$AD$30,B226+1,C226+1)</f>
        <v>25.87</v>
      </c>
      <c r="H226" cm="1">
        <f t="array" ref="H226">INDEX('Travel Time Matrix (min)'!$B$2:$AD$30,B226+1,C226+1)</f>
        <v>38.799999999999997</v>
      </c>
      <c r="I226" cm="1">
        <f t="array" ref="I226">G226*(INDEX('Vehicle Fleet'!$D$2:$D$6,A226)+'Cost Parameters'!$B$2*'Cost Parameters'!$B$3)</f>
        <v>22.155068000000004</v>
      </c>
      <c r="J226" cm="1">
        <f t="array" ref="J226">IF(C226=0,0,INDEX('Delivery Stops'!$D$2:$D$29,C226))</f>
        <v>0</v>
      </c>
      <c r="K226">
        <f t="shared" si="12"/>
        <v>0</v>
      </c>
      <c r="L226">
        <f t="shared" si="13"/>
        <v>0</v>
      </c>
      <c r="M226">
        <f t="shared" si="14"/>
        <v>0</v>
      </c>
      <c r="N226">
        <f t="shared" si="15"/>
        <v>0</v>
      </c>
      <c r="O226" cm="1">
        <f t="array" ref="O226">((IF(C226=0,INDEX('Solver Setup'!$M$15:$M$19,A226),INDEX('Solver Setup'!$G$25:$G$52,C226))-IF(B226=0,INDEX('Solver Setup'!$L$15:$L$19,A226),INDEX('Solver Setup'!$G$25:$G$52,B226)))*1440-IF(B226=0,0,INDEX('Solver Setup'!$F$25:$F$52,B226))-H226+'Solver Setup'!$B$9*(1-F226))</f>
        <v>490.2000000000005</v>
      </c>
    </row>
    <row r="227" spans="1:15" x14ac:dyDescent="0.2">
      <c r="A227">
        <v>1</v>
      </c>
      <c r="B227">
        <v>8</v>
      </c>
      <c r="C227">
        <v>1</v>
      </c>
      <c r="D227" t="str" cm="1">
        <f t="array" ref="D227">IF(B227=0,"Depot",INDEX('Delivery Stops'!$B$2:$B$29,B227))</f>
        <v>Swimming Pool Supply</v>
      </c>
      <c r="E227" t="str" cm="1">
        <f t="array" ref="E227">IF(C227=0,"Depot",INDEX('Delivery Stops'!$B$2:$B$29,C227))</f>
        <v>Pet Hospital</v>
      </c>
      <c r="F227">
        <v>0</v>
      </c>
      <c r="G227" cm="1">
        <f t="array" ref="G227">INDEX('Distance Matrix (miles)'!$B$2:$AD$30,B227+1,C227+1)</f>
        <v>33.79</v>
      </c>
      <c r="H227" cm="1">
        <f t="array" ref="H227">INDEX('Travel Time Matrix (min)'!$B$2:$AD$30,B227+1,C227+1)</f>
        <v>50.7</v>
      </c>
      <c r="I227" cm="1">
        <f t="array" ref="I227">G227*(INDEX('Vehicle Fleet'!$D$2:$D$6,A227)+'Cost Parameters'!$B$2*'Cost Parameters'!$B$3)</f>
        <v>28.937756</v>
      </c>
      <c r="J227" cm="1">
        <f t="array" ref="J227">IF(C227=0,0,INDEX('Delivery Stops'!$D$2:$D$29,C227))</f>
        <v>204</v>
      </c>
      <c r="K227">
        <f t="shared" si="12"/>
        <v>0</v>
      </c>
      <c r="L227">
        <f t="shared" si="13"/>
        <v>0</v>
      </c>
      <c r="M227">
        <f t="shared" si="14"/>
        <v>0</v>
      </c>
      <c r="N227">
        <f t="shared" si="15"/>
        <v>0</v>
      </c>
      <c r="O227" cm="1">
        <f t="array" ref="O227">((IF(C227=0,INDEX('Solver Setup'!$M$15:$M$19,A227),INDEX('Solver Setup'!$G$25:$G$52,C227))-IF(B227=0,INDEX('Solver Setup'!$L$15:$L$19,A227),INDEX('Solver Setup'!$G$25:$G$52,B227)))*1440-IF(B227=0,0,INDEX('Solver Setup'!$F$25:$F$52,B227))-H227+'Solver Setup'!$B$9*(1-F227))</f>
        <v>988.30000000000086</v>
      </c>
    </row>
    <row r="228" spans="1:15" x14ac:dyDescent="0.2">
      <c r="A228">
        <v>1</v>
      </c>
      <c r="B228">
        <v>8</v>
      </c>
      <c r="C228">
        <v>2</v>
      </c>
      <c r="D228" t="str" cm="1">
        <f t="array" ref="D228">IF(B228=0,"Depot",INDEX('Delivery Stops'!$B$2:$B$29,B228))</f>
        <v>Swimming Pool Supply</v>
      </c>
      <c r="E228" t="str" cm="1">
        <f t="array" ref="E228">IF(C228=0,"Depot",INDEX('Delivery Stops'!$B$2:$B$29,C228))</f>
        <v>Community Pharmacy</v>
      </c>
      <c r="F228">
        <v>0</v>
      </c>
      <c r="G228" cm="1">
        <f t="array" ref="G228">INDEX('Distance Matrix (miles)'!$B$2:$AD$30,B228+1,C228+1)</f>
        <v>27.38</v>
      </c>
      <c r="H228" cm="1">
        <f t="array" ref="H228">INDEX('Travel Time Matrix (min)'!$B$2:$AD$30,B228+1,C228+1)</f>
        <v>41.1</v>
      </c>
      <c r="I228" cm="1">
        <f t="array" ref="I228">G228*(INDEX('Vehicle Fleet'!$D$2:$D$6,A228)+'Cost Parameters'!$B$2*'Cost Parameters'!$B$3)</f>
        <v>23.448232000000001</v>
      </c>
      <c r="J228" cm="1">
        <f t="array" ref="J228">IF(C228=0,0,INDEX('Delivery Stops'!$D$2:$D$29,C228))</f>
        <v>240</v>
      </c>
      <c r="K228">
        <f t="shared" si="12"/>
        <v>0</v>
      </c>
      <c r="L228">
        <f t="shared" si="13"/>
        <v>0</v>
      </c>
      <c r="M228">
        <f t="shared" si="14"/>
        <v>0</v>
      </c>
      <c r="N228">
        <f t="shared" si="15"/>
        <v>0</v>
      </c>
      <c r="O228" cm="1">
        <f t="array" ref="O228">((IF(C228=0,INDEX('Solver Setup'!$M$15:$M$19,A228),INDEX('Solver Setup'!$G$25:$G$52,C228))-IF(B228=0,INDEX('Solver Setup'!$L$15:$L$19,A228),INDEX('Solver Setup'!$G$25:$G$52,B228)))*1440-IF(B228=0,0,INDEX('Solver Setup'!$F$25:$F$52,B228))-H228+'Solver Setup'!$B$9*(1-F228))</f>
        <v>1237.9000000000001</v>
      </c>
    </row>
    <row r="229" spans="1:15" x14ac:dyDescent="0.2">
      <c r="A229">
        <v>1</v>
      </c>
      <c r="B229">
        <v>8</v>
      </c>
      <c r="C229">
        <v>3</v>
      </c>
      <c r="D229" t="str" cm="1">
        <f t="array" ref="D229">IF(B229=0,"Depot",INDEX('Delivery Stops'!$B$2:$B$29,B229))</f>
        <v>Swimming Pool Supply</v>
      </c>
      <c r="E229" t="str" cm="1">
        <f t="array" ref="E229">IF(C229=0,"Depot",INDEX('Delivery Stops'!$B$2:$B$29,C229))</f>
        <v>Redstone Medical Center</v>
      </c>
      <c r="F229">
        <v>0</v>
      </c>
      <c r="G229" cm="1">
        <f t="array" ref="G229">INDEX('Distance Matrix (miles)'!$B$2:$AD$30,B229+1,C229+1)</f>
        <v>16.8</v>
      </c>
      <c r="H229" cm="1">
        <f t="array" ref="H229">INDEX('Travel Time Matrix (min)'!$B$2:$AD$30,B229+1,C229+1)</f>
        <v>25.2</v>
      </c>
      <c r="I229" cm="1">
        <f t="array" ref="I229">G229*(INDEX('Vehicle Fleet'!$D$2:$D$6,A229)+'Cost Parameters'!$B$2*'Cost Parameters'!$B$3)</f>
        <v>14.387520000000002</v>
      </c>
      <c r="J229" cm="1">
        <f t="array" ref="J229">IF(C229=0,0,INDEX('Delivery Stops'!$D$2:$D$29,C229))</f>
        <v>183</v>
      </c>
      <c r="K229">
        <f t="shared" si="12"/>
        <v>0</v>
      </c>
      <c r="L229">
        <f t="shared" si="13"/>
        <v>0</v>
      </c>
      <c r="M229">
        <f t="shared" si="14"/>
        <v>0</v>
      </c>
      <c r="N229">
        <f t="shared" si="15"/>
        <v>0</v>
      </c>
      <c r="O229" cm="1">
        <f t="array" ref="O229">((IF(C229=0,INDEX('Solver Setup'!$M$15:$M$19,A229),INDEX('Solver Setup'!$G$25:$G$52,C229))-IF(B229=0,INDEX('Solver Setup'!$L$15:$L$19,A229),INDEX('Solver Setup'!$G$25:$G$52,B229)))*1440-IF(B229=0,0,INDEX('Solver Setup'!$F$25:$F$52,B229))-H229+'Solver Setup'!$B$9*(1-F229))</f>
        <v>1268.8000000000004</v>
      </c>
    </row>
    <row r="230" spans="1:15" x14ac:dyDescent="0.2">
      <c r="A230">
        <v>1</v>
      </c>
      <c r="B230">
        <v>8</v>
      </c>
      <c r="C230">
        <v>4</v>
      </c>
      <c r="D230" t="str" cm="1">
        <f t="array" ref="D230">IF(B230=0,"Depot",INDEX('Delivery Stops'!$B$2:$B$29,B230))</f>
        <v>Swimming Pool Supply</v>
      </c>
      <c r="E230" t="str" cm="1">
        <f t="array" ref="E230">IF(C230=0,"Depot",INDEX('Delivery Stops'!$B$2:$B$29,C230))</f>
        <v>Furniture Warehouse</v>
      </c>
      <c r="F230">
        <v>0</v>
      </c>
      <c r="G230" cm="1">
        <f t="array" ref="G230">INDEX('Distance Matrix (miles)'!$B$2:$AD$30,B230+1,C230+1)</f>
        <v>18.100000000000001</v>
      </c>
      <c r="H230" cm="1">
        <f t="array" ref="H230">INDEX('Travel Time Matrix (min)'!$B$2:$AD$30,B230+1,C230+1)</f>
        <v>27.2</v>
      </c>
      <c r="I230" cm="1">
        <f t="array" ref="I230">G230*(INDEX('Vehicle Fleet'!$D$2:$D$6,A230)+'Cost Parameters'!$B$2*'Cost Parameters'!$B$3)</f>
        <v>15.500840000000002</v>
      </c>
      <c r="J230" cm="1">
        <f t="array" ref="J230">IF(C230=0,0,INDEX('Delivery Stops'!$D$2:$D$29,C230))</f>
        <v>186</v>
      </c>
      <c r="K230">
        <f t="shared" si="12"/>
        <v>0</v>
      </c>
      <c r="L230">
        <f t="shared" si="13"/>
        <v>0</v>
      </c>
      <c r="M230">
        <f t="shared" si="14"/>
        <v>0</v>
      </c>
      <c r="N230">
        <f t="shared" si="15"/>
        <v>0</v>
      </c>
      <c r="O230" cm="1">
        <f t="array" ref="O230">((IF(C230=0,INDEX('Solver Setup'!$M$15:$M$19,A230),INDEX('Solver Setup'!$G$25:$G$52,C230))-IF(B230=0,INDEX('Solver Setup'!$L$15:$L$19,A230),INDEX('Solver Setup'!$G$25:$G$52,B230)))*1440-IF(B230=0,0,INDEX('Solver Setup'!$F$25:$F$52,B230))-H230+'Solver Setup'!$B$9*(1-F230))</f>
        <v>996.80000000000041</v>
      </c>
    </row>
    <row r="231" spans="1:15" x14ac:dyDescent="0.2">
      <c r="A231">
        <v>1</v>
      </c>
      <c r="B231">
        <v>8</v>
      </c>
      <c r="C231">
        <v>5</v>
      </c>
      <c r="D231" t="str" cm="1">
        <f t="array" ref="D231">IF(B231=0,"Depot",INDEX('Delivery Stops'!$B$2:$B$29,B231))</f>
        <v>Swimming Pool Supply</v>
      </c>
      <c r="E231" t="str" cm="1">
        <f t="array" ref="E231">IF(C231=0,"Depot",INDEX('Delivery Stops'!$B$2:$B$29,C231))</f>
        <v>Construction Supply</v>
      </c>
      <c r="F231">
        <v>0</v>
      </c>
      <c r="G231" cm="1">
        <f t="array" ref="G231">INDEX('Distance Matrix (miles)'!$B$2:$AD$30,B231+1,C231+1)</f>
        <v>17.649999999999999</v>
      </c>
      <c r="H231" cm="1">
        <f t="array" ref="H231">INDEX('Travel Time Matrix (min)'!$B$2:$AD$30,B231+1,C231+1)</f>
        <v>26.5</v>
      </c>
      <c r="I231" cm="1">
        <f t="array" ref="I231">G231*(INDEX('Vehicle Fleet'!$D$2:$D$6,A231)+'Cost Parameters'!$B$2*'Cost Parameters'!$B$3)</f>
        <v>15.115459999999999</v>
      </c>
      <c r="J231" cm="1">
        <f t="array" ref="J231">IF(C231=0,0,INDEX('Delivery Stops'!$D$2:$D$29,C231))</f>
        <v>201</v>
      </c>
      <c r="K231">
        <f t="shared" si="12"/>
        <v>0</v>
      </c>
      <c r="L231">
        <f t="shared" si="13"/>
        <v>0</v>
      </c>
      <c r="M231">
        <f t="shared" si="14"/>
        <v>0</v>
      </c>
      <c r="N231">
        <f t="shared" si="15"/>
        <v>0</v>
      </c>
      <c r="O231" cm="1">
        <f t="array" ref="O231">((IF(C231=0,INDEX('Solver Setup'!$M$15:$M$19,A231),INDEX('Solver Setup'!$G$25:$G$52,C231))-IF(B231=0,INDEX('Solver Setup'!$L$15:$L$19,A231),INDEX('Solver Setup'!$G$25:$G$52,B231)))*1440-IF(B231=0,0,INDEX('Solver Setup'!$F$25:$F$52,B231))-H231+'Solver Setup'!$B$9*(1-F231))</f>
        <v>1207.5</v>
      </c>
    </row>
    <row r="232" spans="1:15" x14ac:dyDescent="0.2">
      <c r="A232">
        <v>1</v>
      </c>
      <c r="B232">
        <v>8</v>
      </c>
      <c r="C232">
        <v>6</v>
      </c>
      <c r="D232" t="str" cm="1">
        <f t="array" ref="D232">IF(B232=0,"Depot",INDEX('Delivery Stops'!$B$2:$B$29,B232))</f>
        <v>Swimming Pool Supply</v>
      </c>
      <c r="E232" t="str" cm="1">
        <f t="array" ref="E232">IF(C232=0,"Depot",INDEX('Delivery Stops'!$B$2:$B$29,C232))</f>
        <v>Farm Supply</v>
      </c>
      <c r="F232">
        <v>0</v>
      </c>
      <c r="G232" cm="1">
        <f t="array" ref="G232">INDEX('Distance Matrix (miles)'!$B$2:$AD$30,B232+1,C232+1)</f>
        <v>23.23</v>
      </c>
      <c r="H232" cm="1">
        <f t="array" ref="H232">INDEX('Travel Time Matrix (min)'!$B$2:$AD$30,B232+1,C232+1)</f>
        <v>34.799999999999997</v>
      </c>
      <c r="I232" cm="1">
        <f t="array" ref="I232">G232*(INDEX('Vehicle Fleet'!$D$2:$D$6,A232)+'Cost Parameters'!$B$2*'Cost Parameters'!$B$3)</f>
        <v>19.894172000000001</v>
      </c>
      <c r="J232" cm="1">
        <f t="array" ref="J232">IF(C232=0,0,INDEX('Delivery Stops'!$D$2:$D$29,C232))</f>
        <v>162</v>
      </c>
      <c r="K232">
        <f t="shared" si="12"/>
        <v>0</v>
      </c>
      <c r="L232">
        <f t="shared" si="13"/>
        <v>0</v>
      </c>
      <c r="M232">
        <f t="shared" si="14"/>
        <v>0</v>
      </c>
      <c r="N232">
        <f t="shared" si="15"/>
        <v>0</v>
      </c>
      <c r="O232" cm="1">
        <f t="array" ref="O232">((IF(C232=0,INDEX('Solver Setup'!$M$15:$M$19,A232),INDEX('Solver Setup'!$G$25:$G$52,C232))-IF(B232=0,INDEX('Solver Setup'!$L$15:$L$19,A232),INDEX('Solver Setup'!$G$25:$G$52,B232)))*1440-IF(B232=0,0,INDEX('Solver Setup'!$F$25:$F$52,B232))-H232+'Solver Setup'!$B$9*(1-F232))</f>
        <v>1304.2000000000005</v>
      </c>
    </row>
    <row r="233" spans="1:15" x14ac:dyDescent="0.2">
      <c r="A233">
        <v>1</v>
      </c>
      <c r="B233">
        <v>8</v>
      </c>
      <c r="C233">
        <v>7</v>
      </c>
      <c r="D233" t="str" cm="1">
        <f t="array" ref="D233">IF(B233=0,"Depot",INDEX('Delivery Stops'!$B$2:$B$29,B233))</f>
        <v>Swimming Pool Supply</v>
      </c>
      <c r="E233" t="str" cm="1">
        <f t="array" ref="E233">IF(C233=0,"Depot",INDEX('Delivery Stops'!$B$2:$B$29,C233))</f>
        <v>Fish Market</v>
      </c>
      <c r="F233">
        <v>0</v>
      </c>
      <c r="G233" cm="1">
        <f t="array" ref="G233">INDEX('Distance Matrix (miles)'!$B$2:$AD$30,B233+1,C233+1)</f>
        <v>30.46</v>
      </c>
      <c r="H233" cm="1">
        <f t="array" ref="H233">INDEX('Travel Time Matrix (min)'!$B$2:$AD$30,B233+1,C233+1)</f>
        <v>45.7</v>
      </c>
      <c r="I233" cm="1">
        <f t="array" ref="I233">G233*(INDEX('Vehicle Fleet'!$D$2:$D$6,A233)+'Cost Parameters'!$B$2*'Cost Parameters'!$B$3)</f>
        <v>26.085944000000001</v>
      </c>
      <c r="J233" cm="1">
        <f t="array" ref="J233">IF(C233=0,0,INDEX('Delivery Stops'!$D$2:$D$29,C233))</f>
        <v>133</v>
      </c>
      <c r="K233">
        <f t="shared" si="12"/>
        <v>0</v>
      </c>
      <c r="L233">
        <f t="shared" si="13"/>
        <v>0</v>
      </c>
      <c r="M233">
        <f t="shared" si="14"/>
        <v>0</v>
      </c>
      <c r="N233">
        <f t="shared" si="15"/>
        <v>0</v>
      </c>
      <c r="O233" cm="1">
        <f t="array" ref="O233">((IF(C233=0,INDEX('Solver Setup'!$M$15:$M$19,A233),INDEX('Solver Setup'!$G$25:$G$52,C233))-IF(B233=0,INDEX('Solver Setup'!$L$15:$L$19,A233),INDEX('Solver Setup'!$G$25:$G$52,B233)))*1440-IF(B233=0,0,INDEX('Solver Setup'!$F$25:$F$52,B233))-H233+'Solver Setup'!$B$9*(1-F233))</f>
        <v>1158.3000000000004</v>
      </c>
    </row>
    <row r="234" spans="1:15" x14ac:dyDescent="0.2">
      <c r="A234">
        <v>1</v>
      </c>
      <c r="B234">
        <v>8</v>
      </c>
      <c r="C234">
        <v>9</v>
      </c>
      <c r="D234" t="str" cm="1">
        <f t="array" ref="D234">IF(B234=0,"Depot",INDEX('Delivery Stops'!$B$2:$B$29,B234))</f>
        <v>Swimming Pool Supply</v>
      </c>
      <c r="E234" t="str" cm="1">
        <f t="array" ref="E234">IF(C234=0,"Depot",INDEX('Delivery Stops'!$B$2:$B$29,C234))</f>
        <v>Dry Cleaners</v>
      </c>
      <c r="F234">
        <v>0</v>
      </c>
      <c r="G234" cm="1">
        <f t="array" ref="G234">INDEX('Distance Matrix (miles)'!$B$2:$AD$30,B234+1,C234+1)</f>
        <v>27.7</v>
      </c>
      <c r="H234" cm="1">
        <f t="array" ref="H234">INDEX('Travel Time Matrix (min)'!$B$2:$AD$30,B234+1,C234+1)</f>
        <v>41.5</v>
      </c>
      <c r="I234" cm="1">
        <f t="array" ref="I234">G234*(INDEX('Vehicle Fleet'!$D$2:$D$6,A234)+'Cost Parameters'!$B$2*'Cost Parameters'!$B$3)</f>
        <v>23.722280000000001</v>
      </c>
      <c r="J234" cm="1">
        <f t="array" ref="J234">IF(C234=0,0,INDEX('Delivery Stops'!$D$2:$D$29,C234))</f>
        <v>24</v>
      </c>
      <c r="K234">
        <f t="shared" si="12"/>
        <v>0</v>
      </c>
      <c r="L234">
        <f t="shared" si="13"/>
        <v>0</v>
      </c>
      <c r="M234">
        <f t="shared" si="14"/>
        <v>0</v>
      </c>
      <c r="N234">
        <f t="shared" si="15"/>
        <v>0</v>
      </c>
      <c r="O234" cm="1">
        <f t="array" ref="O234">((IF(C234=0,INDEX('Solver Setup'!$M$15:$M$19,A234),INDEX('Solver Setup'!$G$25:$G$52,C234))-IF(B234=0,INDEX('Solver Setup'!$L$15:$L$19,A234),INDEX('Solver Setup'!$G$25:$G$52,B234)))*1440-IF(B234=0,0,INDEX('Solver Setup'!$F$25:$F$52,B234))-H234+'Solver Setup'!$B$9*(1-F234))</f>
        <v>1027.5000000000005</v>
      </c>
    </row>
    <row r="235" spans="1:15" x14ac:dyDescent="0.2">
      <c r="A235">
        <v>1</v>
      </c>
      <c r="B235">
        <v>8</v>
      </c>
      <c r="C235">
        <v>10</v>
      </c>
      <c r="D235" t="str" cm="1">
        <f t="array" ref="D235">IF(B235=0,"Depot",INDEX('Delivery Stops'!$B$2:$B$29,B235))</f>
        <v>Swimming Pool Supply</v>
      </c>
      <c r="E235" t="str" cm="1">
        <f t="array" ref="E235">IF(C235=0,"Depot",INDEX('Delivery Stops'!$B$2:$B$29,C235))</f>
        <v>Furniture Warehouse</v>
      </c>
      <c r="F235">
        <v>0</v>
      </c>
      <c r="G235" cm="1">
        <f t="array" ref="G235">INDEX('Distance Matrix (miles)'!$B$2:$AD$30,B235+1,C235+1)</f>
        <v>28.16</v>
      </c>
      <c r="H235" cm="1">
        <f t="array" ref="H235">INDEX('Travel Time Matrix (min)'!$B$2:$AD$30,B235+1,C235+1)</f>
        <v>42.2</v>
      </c>
      <c r="I235" cm="1">
        <f t="array" ref="I235">G235*(INDEX('Vehicle Fleet'!$D$2:$D$6,A235)+'Cost Parameters'!$B$2*'Cost Parameters'!$B$3)</f>
        <v>24.116224000000003</v>
      </c>
      <c r="J235" cm="1">
        <f t="array" ref="J235">IF(C235=0,0,INDEX('Delivery Stops'!$D$2:$D$29,C235))</f>
        <v>89</v>
      </c>
      <c r="K235">
        <f t="shared" si="12"/>
        <v>0</v>
      </c>
      <c r="L235">
        <f t="shared" si="13"/>
        <v>0</v>
      </c>
      <c r="M235">
        <f t="shared" si="14"/>
        <v>0</v>
      </c>
      <c r="N235">
        <f t="shared" si="15"/>
        <v>0</v>
      </c>
      <c r="O235" cm="1">
        <f t="array" ref="O235">((IF(C235=0,INDEX('Solver Setup'!$M$15:$M$19,A235),INDEX('Solver Setup'!$G$25:$G$52,C235))-IF(B235=0,INDEX('Solver Setup'!$L$15:$L$19,A235),INDEX('Solver Setup'!$G$25:$G$52,B235)))*1440-IF(B235=0,0,INDEX('Solver Setup'!$F$25:$F$52,B235))-H235+'Solver Setup'!$B$9*(1-F235))</f>
        <v>1101.8</v>
      </c>
    </row>
    <row r="236" spans="1:15" x14ac:dyDescent="0.2">
      <c r="A236">
        <v>1</v>
      </c>
      <c r="B236">
        <v>8</v>
      </c>
      <c r="C236">
        <v>11</v>
      </c>
      <c r="D236" t="str" cm="1">
        <f t="array" ref="D236">IF(B236=0,"Depot",INDEX('Delivery Stops'!$B$2:$B$29,B236))</f>
        <v>Swimming Pool Supply</v>
      </c>
      <c r="E236" t="str" cm="1">
        <f t="array" ref="E236">IF(C236=0,"Depot",INDEX('Delivery Stops'!$B$2:$B$29,C236))</f>
        <v>Pet Hospital</v>
      </c>
      <c r="F236">
        <v>0</v>
      </c>
      <c r="G236" cm="1">
        <f t="array" ref="G236">INDEX('Distance Matrix (miles)'!$B$2:$AD$30,B236+1,C236+1)</f>
        <v>26.42</v>
      </c>
      <c r="H236" cm="1">
        <f t="array" ref="H236">INDEX('Travel Time Matrix (min)'!$B$2:$AD$30,B236+1,C236+1)</f>
        <v>39.6</v>
      </c>
      <c r="I236" cm="1">
        <f t="array" ref="I236">G236*(INDEX('Vehicle Fleet'!$D$2:$D$6,A236)+'Cost Parameters'!$B$2*'Cost Parameters'!$B$3)</f>
        <v>22.626088000000003</v>
      </c>
      <c r="J236" cm="1">
        <f t="array" ref="J236">IF(C236=0,0,INDEX('Delivery Stops'!$D$2:$D$29,C236))</f>
        <v>108</v>
      </c>
      <c r="K236">
        <f t="shared" si="12"/>
        <v>0</v>
      </c>
      <c r="L236">
        <f t="shared" si="13"/>
        <v>0</v>
      </c>
      <c r="M236">
        <f t="shared" si="14"/>
        <v>0</v>
      </c>
      <c r="N236">
        <f t="shared" si="15"/>
        <v>0</v>
      </c>
      <c r="O236" cm="1">
        <f t="array" ref="O236">((IF(C236=0,INDEX('Solver Setup'!$M$15:$M$19,A236),INDEX('Solver Setup'!$G$25:$G$52,C236))-IF(B236=0,INDEX('Solver Setup'!$L$15:$L$19,A236),INDEX('Solver Setup'!$G$25:$G$52,B236)))*1440-IF(B236=0,0,INDEX('Solver Setup'!$F$25:$F$52,B236))-H236+'Solver Setup'!$B$9*(1-F236))</f>
        <v>1029.4000000000005</v>
      </c>
    </row>
    <row r="237" spans="1:15" x14ac:dyDescent="0.2">
      <c r="A237">
        <v>1</v>
      </c>
      <c r="B237">
        <v>8</v>
      </c>
      <c r="C237">
        <v>12</v>
      </c>
      <c r="D237" t="str" cm="1">
        <f t="array" ref="D237">IF(B237=0,"Depot",INDEX('Delivery Stops'!$B$2:$B$29,B237))</f>
        <v>Swimming Pool Supply</v>
      </c>
      <c r="E237" t="str" cm="1">
        <f t="array" ref="E237">IF(C237=0,"Depot",INDEX('Delivery Stops'!$B$2:$B$29,C237))</f>
        <v>Tech Solutions Inc</v>
      </c>
      <c r="F237">
        <v>0</v>
      </c>
      <c r="G237" cm="1">
        <f t="array" ref="G237">INDEX('Distance Matrix (miles)'!$B$2:$AD$30,B237+1,C237+1)</f>
        <v>27.73</v>
      </c>
      <c r="H237" cm="1">
        <f t="array" ref="H237">INDEX('Travel Time Matrix (min)'!$B$2:$AD$30,B237+1,C237+1)</f>
        <v>41.6</v>
      </c>
      <c r="I237" cm="1">
        <f t="array" ref="I237">G237*(INDEX('Vehicle Fleet'!$D$2:$D$6,A237)+'Cost Parameters'!$B$2*'Cost Parameters'!$B$3)</f>
        <v>23.747972000000001</v>
      </c>
      <c r="J237" cm="1">
        <f t="array" ref="J237">IF(C237=0,0,INDEX('Delivery Stops'!$D$2:$D$29,C237))</f>
        <v>150</v>
      </c>
      <c r="K237">
        <f t="shared" si="12"/>
        <v>0</v>
      </c>
      <c r="L237">
        <f t="shared" si="13"/>
        <v>0</v>
      </c>
      <c r="M237">
        <f t="shared" si="14"/>
        <v>0</v>
      </c>
      <c r="N237">
        <f t="shared" si="15"/>
        <v>0</v>
      </c>
      <c r="O237" cm="1">
        <f t="array" ref="O237">((IF(C237=0,INDEX('Solver Setup'!$M$15:$M$19,A237),INDEX('Solver Setup'!$G$25:$G$52,C237))-IF(B237=0,INDEX('Solver Setup'!$L$15:$L$19,A237),INDEX('Solver Setup'!$G$25:$G$52,B237)))*1440-IF(B237=0,0,INDEX('Solver Setup'!$F$25:$F$52,B237))-H237+'Solver Setup'!$B$9*(1-F237))</f>
        <v>982.40000000000043</v>
      </c>
    </row>
    <row r="238" spans="1:15" x14ac:dyDescent="0.2">
      <c r="A238">
        <v>1</v>
      </c>
      <c r="B238">
        <v>8</v>
      </c>
      <c r="C238">
        <v>13</v>
      </c>
      <c r="D238" t="str" cm="1">
        <f t="array" ref="D238">IF(B238=0,"Depot",INDEX('Delivery Stops'!$B$2:$B$29,B238))</f>
        <v>Swimming Pool Supply</v>
      </c>
      <c r="E238" t="str" cm="1">
        <f t="array" ref="E238">IF(C238=0,"Depot",INDEX('Delivery Stops'!$B$2:$B$29,C238))</f>
        <v>Tech Solutions Inc</v>
      </c>
      <c r="F238">
        <v>0</v>
      </c>
      <c r="G238" cm="1">
        <f t="array" ref="G238">INDEX('Distance Matrix (miles)'!$B$2:$AD$30,B238+1,C238+1)</f>
        <v>43.32</v>
      </c>
      <c r="H238" cm="1">
        <f t="array" ref="H238">INDEX('Travel Time Matrix (min)'!$B$2:$AD$30,B238+1,C238+1)</f>
        <v>65</v>
      </c>
      <c r="I238" cm="1">
        <f t="array" ref="I238">G238*(INDEX('Vehicle Fleet'!$D$2:$D$6,A238)+'Cost Parameters'!$B$2*'Cost Parameters'!$B$3)</f>
        <v>37.099248000000003</v>
      </c>
      <c r="J238" cm="1">
        <f t="array" ref="J238">IF(C238=0,0,INDEX('Delivery Stops'!$D$2:$D$29,C238))</f>
        <v>38</v>
      </c>
      <c r="K238">
        <f t="shared" si="12"/>
        <v>0</v>
      </c>
      <c r="L238">
        <f t="shared" si="13"/>
        <v>0</v>
      </c>
      <c r="M238">
        <f t="shared" si="14"/>
        <v>0</v>
      </c>
      <c r="N238">
        <f t="shared" si="15"/>
        <v>0</v>
      </c>
      <c r="O238" cm="1">
        <f t="array" ref="O238">((IF(C238=0,INDEX('Solver Setup'!$M$15:$M$19,A238),INDEX('Solver Setup'!$G$25:$G$52,C238))-IF(B238=0,INDEX('Solver Setup'!$L$15:$L$19,A238),INDEX('Solver Setup'!$G$25:$G$52,B238)))*1440-IF(B238=0,0,INDEX('Solver Setup'!$F$25:$F$52,B238))-H238+'Solver Setup'!$B$9*(1-F238))</f>
        <v>854</v>
      </c>
    </row>
    <row r="239" spans="1:15" x14ac:dyDescent="0.2">
      <c r="A239">
        <v>1</v>
      </c>
      <c r="B239">
        <v>8</v>
      </c>
      <c r="C239">
        <v>14</v>
      </c>
      <c r="D239" t="str" cm="1">
        <f t="array" ref="D239">IF(B239=0,"Depot",INDEX('Delivery Stops'!$B$2:$B$29,B239))</f>
        <v>Swimming Pool Supply</v>
      </c>
      <c r="E239" t="str" cm="1">
        <f t="array" ref="E239">IF(C239=0,"Depot",INDEX('Delivery Stops'!$B$2:$B$29,C239))</f>
        <v>Sunrise Senior Living</v>
      </c>
      <c r="F239">
        <v>0</v>
      </c>
      <c r="G239" cm="1">
        <f t="array" ref="G239">INDEX('Distance Matrix (miles)'!$B$2:$AD$30,B239+1,C239+1)</f>
        <v>25.31</v>
      </c>
      <c r="H239" cm="1">
        <f t="array" ref="H239">INDEX('Travel Time Matrix (min)'!$B$2:$AD$30,B239+1,C239+1)</f>
        <v>38</v>
      </c>
      <c r="I239" cm="1">
        <f t="array" ref="I239">G239*(INDEX('Vehicle Fleet'!$D$2:$D$6,A239)+'Cost Parameters'!$B$2*'Cost Parameters'!$B$3)</f>
        <v>21.675484000000001</v>
      </c>
      <c r="J239" cm="1">
        <f t="array" ref="J239">IF(C239=0,0,INDEX('Delivery Stops'!$D$2:$D$29,C239))</f>
        <v>249</v>
      </c>
      <c r="K239">
        <f t="shared" si="12"/>
        <v>0</v>
      </c>
      <c r="L239">
        <f t="shared" si="13"/>
        <v>0</v>
      </c>
      <c r="M239">
        <f t="shared" si="14"/>
        <v>0</v>
      </c>
      <c r="N239">
        <f t="shared" si="15"/>
        <v>0</v>
      </c>
      <c r="O239" cm="1">
        <f t="array" ref="O239">((IF(C239=0,INDEX('Solver Setup'!$M$15:$M$19,A239),INDEX('Solver Setup'!$G$25:$G$52,C239))-IF(B239=0,INDEX('Solver Setup'!$L$15:$L$19,A239),INDEX('Solver Setup'!$G$25:$G$52,B239)))*1440-IF(B239=0,0,INDEX('Solver Setup'!$F$25:$F$52,B239))-H239+'Solver Setup'!$B$9*(1-F239))</f>
        <v>1331</v>
      </c>
    </row>
    <row r="240" spans="1:15" x14ac:dyDescent="0.2">
      <c r="A240">
        <v>1</v>
      </c>
      <c r="B240">
        <v>8</v>
      </c>
      <c r="C240">
        <v>15</v>
      </c>
      <c r="D240" t="str" cm="1">
        <f t="array" ref="D240">IF(B240=0,"Depot",INDEX('Delivery Stops'!$B$2:$B$29,B240))</f>
        <v>Swimming Pool Supply</v>
      </c>
      <c r="E240" t="str" cm="1">
        <f t="array" ref="E240">IF(C240=0,"Depot",INDEX('Delivery Stops'!$B$2:$B$29,C240))</f>
        <v>Electronics Outlet</v>
      </c>
      <c r="F240">
        <v>0</v>
      </c>
      <c r="G240" cm="1">
        <f t="array" ref="G240">INDEX('Distance Matrix (miles)'!$B$2:$AD$30,B240+1,C240+1)</f>
        <v>27.12</v>
      </c>
      <c r="H240" cm="1">
        <f t="array" ref="H240">INDEX('Travel Time Matrix (min)'!$B$2:$AD$30,B240+1,C240+1)</f>
        <v>40.700000000000003</v>
      </c>
      <c r="I240" cm="1">
        <f t="array" ref="I240">G240*(INDEX('Vehicle Fleet'!$D$2:$D$6,A240)+'Cost Parameters'!$B$2*'Cost Parameters'!$B$3)</f>
        <v>23.225568000000003</v>
      </c>
      <c r="J240" cm="1">
        <f t="array" ref="J240">IF(C240=0,0,INDEX('Delivery Stops'!$D$2:$D$29,C240))</f>
        <v>72</v>
      </c>
      <c r="K240">
        <f t="shared" si="12"/>
        <v>0</v>
      </c>
      <c r="L240">
        <f t="shared" si="13"/>
        <v>0</v>
      </c>
      <c r="M240">
        <f t="shared" si="14"/>
        <v>0</v>
      </c>
      <c r="N240">
        <f t="shared" si="15"/>
        <v>0</v>
      </c>
      <c r="O240" cm="1">
        <f t="array" ref="O240">((IF(C240=0,INDEX('Solver Setup'!$M$15:$M$19,A240),INDEX('Solver Setup'!$G$25:$G$52,C240))-IF(B240=0,INDEX('Solver Setup'!$L$15:$L$19,A240),INDEX('Solver Setup'!$G$25:$G$52,B240)))*1440-IF(B240=0,0,INDEX('Solver Setup'!$F$25:$F$52,B240))-H240+'Solver Setup'!$B$9*(1-F240))</f>
        <v>893.30000000000041</v>
      </c>
    </row>
    <row r="241" spans="1:15" x14ac:dyDescent="0.2">
      <c r="A241">
        <v>1</v>
      </c>
      <c r="B241">
        <v>8</v>
      </c>
      <c r="C241">
        <v>16</v>
      </c>
      <c r="D241" t="str" cm="1">
        <f t="array" ref="D241">IF(B241=0,"Depot",INDEX('Delivery Stops'!$B$2:$B$29,B241))</f>
        <v>Swimming Pool Supply</v>
      </c>
      <c r="E241" t="str" cm="1">
        <f t="array" ref="E241">IF(C241=0,"Depot",INDEX('Delivery Stops'!$B$2:$B$29,C241))</f>
        <v>Bookstore</v>
      </c>
      <c r="F241">
        <v>0</v>
      </c>
      <c r="G241" cm="1">
        <f t="array" ref="G241">INDEX('Distance Matrix (miles)'!$B$2:$AD$30,B241+1,C241+1)</f>
        <v>29.28</v>
      </c>
      <c r="H241" cm="1">
        <f t="array" ref="H241">INDEX('Travel Time Matrix (min)'!$B$2:$AD$30,B241+1,C241+1)</f>
        <v>43.9</v>
      </c>
      <c r="I241" cm="1">
        <f t="array" ref="I241">G241*(INDEX('Vehicle Fleet'!$D$2:$D$6,A241)+'Cost Parameters'!$B$2*'Cost Parameters'!$B$3)</f>
        <v>25.075392000000001</v>
      </c>
      <c r="J241" cm="1">
        <f t="array" ref="J241">IF(C241=0,0,INDEX('Delivery Stops'!$D$2:$D$29,C241))</f>
        <v>152</v>
      </c>
      <c r="K241">
        <f t="shared" si="12"/>
        <v>0</v>
      </c>
      <c r="L241">
        <f t="shared" si="13"/>
        <v>0</v>
      </c>
      <c r="M241">
        <f t="shared" si="14"/>
        <v>0</v>
      </c>
      <c r="N241">
        <f t="shared" si="15"/>
        <v>0</v>
      </c>
      <c r="O241" cm="1">
        <f t="array" ref="O241">((IF(C241=0,INDEX('Solver Setup'!$M$15:$M$19,A241),INDEX('Solver Setup'!$G$25:$G$52,C241))-IF(B241=0,INDEX('Solver Setup'!$L$15:$L$19,A241),INDEX('Solver Setup'!$G$25:$G$52,B241)))*1440-IF(B241=0,0,INDEX('Solver Setup'!$F$25:$F$52,B241))-H241+'Solver Setup'!$B$9*(1-F241))</f>
        <v>1130.1000000000008</v>
      </c>
    </row>
    <row r="242" spans="1:15" x14ac:dyDescent="0.2">
      <c r="A242">
        <v>1</v>
      </c>
      <c r="B242">
        <v>8</v>
      </c>
      <c r="C242">
        <v>17</v>
      </c>
      <c r="D242" t="str" cm="1">
        <f t="array" ref="D242">IF(B242=0,"Depot",INDEX('Delivery Stops'!$B$2:$B$29,B242))</f>
        <v>Swimming Pool Supply</v>
      </c>
      <c r="E242" t="str" cm="1">
        <f t="array" ref="E242">IF(C242=0,"Depot",INDEX('Delivery Stops'!$B$2:$B$29,C242))</f>
        <v>Veterinary Clinic</v>
      </c>
      <c r="F242">
        <v>0</v>
      </c>
      <c r="G242" cm="1">
        <f t="array" ref="G242">INDEX('Distance Matrix (miles)'!$B$2:$AD$30,B242+1,C242+1)</f>
        <v>32.15</v>
      </c>
      <c r="H242" cm="1">
        <f t="array" ref="H242">INDEX('Travel Time Matrix (min)'!$B$2:$AD$30,B242+1,C242+1)</f>
        <v>48.2</v>
      </c>
      <c r="I242" cm="1">
        <f t="array" ref="I242">G242*(INDEX('Vehicle Fleet'!$D$2:$D$6,A242)+'Cost Parameters'!$B$2*'Cost Parameters'!$B$3)</f>
        <v>27.533260000000002</v>
      </c>
      <c r="J242" cm="1">
        <f t="array" ref="J242">IF(C242=0,0,INDEX('Delivery Stops'!$D$2:$D$29,C242))</f>
        <v>102</v>
      </c>
      <c r="K242">
        <f t="shared" si="12"/>
        <v>0</v>
      </c>
      <c r="L242">
        <f t="shared" si="13"/>
        <v>0</v>
      </c>
      <c r="M242">
        <f t="shared" si="14"/>
        <v>0</v>
      </c>
      <c r="N242">
        <f t="shared" si="15"/>
        <v>0</v>
      </c>
      <c r="O242" cm="1">
        <f t="array" ref="O242">((IF(C242=0,INDEX('Solver Setup'!$M$15:$M$19,A242),INDEX('Solver Setup'!$G$25:$G$52,C242))-IF(B242=0,INDEX('Solver Setup'!$L$15:$L$19,A242),INDEX('Solver Setup'!$G$25:$G$52,B242)))*1440-IF(B242=0,0,INDEX('Solver Setup'!$F$25:$F$52,B242))-H242+'Solver Setup'!$B$9*(1-F242))</f>
        <v>960.8</v>
      </c>
    </row>
    <row r="243" spans="1:15" x14ac:dyDescent="0.2">
      <c r="A243">
        <v>1</v>
      </c>
      <c r="B243">
        <v>8</v>
      </c>
      <c r="C243">
        <v>18</v>
      </c>
      <c r="D243" t="str" cm="1">
        <f t="array" ref="D243">IF(B243=0,"Depot",INDEX('Delivery Stops'!$B$2:$B$29,B243))</f>
        <v>Swimming Pool Supply</v>
      </c>
      <c r="E243" t="str" cm="1">
        <f t="array" ref="E243">IF(C243=0,"Depot",INDEX('Delivery Stops'!$B$2:$B$29,C243))</f>
        <v>Furniture Warehouse</v>
      </c>
      <c r="F243">
        <v>0</v>
      </c>
      <c r="G243" cm="1">
        <f t="array" ref="G243">INDEX('Distance Matrix (miles)'!$B$2:$AD$30,B243+1,C243+1)</f>
        <v>20.92</v>
      </c>
      <c r="H243" cm="1">
        <f t="array" ref="H243">INDEX('Travel Time Matrix (min)'!$B$2:$AD$30,B243+1,C243+1)</f>
        <v>31.4</v>
      </c>
      <c r="I243" cm="1">
        <f t="array" ref="I243">G243*(INDEX('Vehicle Fleet'!$D$2:$D$6,A243)+'Cost Parameters'!$B$2*'Cost Parameters'!$B$3)</f>
        <v>17.915888000000002</v>
      </c>
      <c r="J243" cm="1">
        <f t="array" ref="J243">IF(C243=0,0,INDEX('Delivery Stops'!$D$2:$D$29,C243))</f>
        <v>148</v>
      </c>
      <c r="K243">
        <f t="shared" si="12"/>
        <v>0</v>
      </c>
      <c r="L243">
        <f t="shared" si="13"/>
        <v>0</v>
      </c>
      <c r="M243">
        <f t="shared" si="14"/>
        <v>0</v>
      </c>
      <c r="N243">
        <f t="shared" si="15"/>
        <v>0</v>
      </c>
      <c r="O243" cm="1">
        <f t="array" ref="O243">((IF(C243=0,INDEX('Solver Setup'!$M$15:$M$19,A243),INDEX('Solver Setup'!$G$25:$G$52,C243))-IF(B243=0,INDEX('Solver Setup'!$L$15:$L$19,A243),INDEX('Solver Setup'!$G$25:$G$52,B243)))*1440-IF(B243=0,0,INDEX('Solver Setup'!$F$25:$F$52,B243))-H243+'Solver Setup'!$B$9*(1-F243))</f>
        <v>932.59999999999991</v>
      </c>
    </row>
    <row r="244" spans="1:15" x14ac:dyDescent="0.2">
      <c r="A244">
        <v>1</v>
      </c>
      <c r="B244">
        <v>8</v>
      </c>
      <c r="C244">
        <v>19</v>
      </c>
      <c r="D244" t="str" cm="1">
        <f t="array" ref="D244">IF(B244=0,"Depot",INDEX('Delivery Stops'!$B$2:$B$29,B244))</f>
        <v>Swimming Pool Supply</v>
      </c>
      <c r="E244" t="str" cm="1">
        <f t="array" ref="E244">IF(C244=0,"Depot",INDEX('Delivery Stops'!$B$2:$B$29,C244))</f>
        <v>Music School</v>
      </c>
      <c r="F244">
        <v>0</v>
      </c>
      <c r="G244" cm="1">
        <f t="array" ref="G244">INDEX('Distance Matrix (miles)'!$B$2:$AD$30,B244+1,C244+1)</f>
        <v>24.24</v>
      </c>
      <c r="H244" cm="1">
        <f t="array" ref="H244">INDEX('Travel Time Matrix (min)'!$B$2:$AD$30,B244+1,C244+1)</f>
        <v>36.4</v>
      </c>
      <c r="I244" cm="1">
        <f t="array" ref="I244">G244*(INDEX('Vehicle Fleet'!$D$2:$D$6,A244)+'Cost Parameters'!$B$2*'Cost Parameters'!$B$3)</f>
        <v>20.759136000000002</v>
      </c>
      <c r="J244" cm="1">
        <f t="array" ref="J244">IF(C244=0,0,INDEX('Delivery Stops'!$D$2:$D$29,C244))</f>
        <v>97</v>
      </c>
      <c r="K244">
        <f t="shared" si="12"/>
        <v>0</v>
      </c>
      <c r="L244">
        <f t="shared" si="13"/>
        <v>0</v>
      </c>
      <c r="M244">
        <f t="shared" si="14"/>
        <v>0</v>
      </c>
      <c r="N244">
        <f t="shared" si="15"/>
        <v>0</v>
      </c>
      <c r="O244" cm="1">
        <f t="array" ref="O244">((IF(C244=0,INDEX('Solver Setup'!$M$15:$M$19,A244),INDEX('Solver Setup'!$G$25:$G$52,C244))-IF(B244=0,INDEX('Solver Setup'!$L$15:$L$19,A244),INDEX('Solver Setup'!$G$25:$G$52,B244)))*1440-IF(B244=0,0,INDEX('Solver Setup'!$F$25:$F$52,B244))-H244+'Solver Setup'!$B$9*(1-F244))</f>
        <v>897.60000000000048</v>
      </c>
    </row>
    <row r="245" spans="1:15" x14ac:dyDescent="0.2">
      <c r="A245">
        <v>1</v>
      </c>
      <c r="B245">
        <v>8</v>
      </c>
      <c r="C245">
        <v>20</v>
      </c>
      <c r="D245" t="str" cm="1">
        <f t="array" ref="D245">IF(B245=0,"Depot",INDEX('Delivery Stops'!$B$2:$B$29,B245))</f>
        <v>Swimming Pool Supply</v>
      </c>
      <c r="E245" t="str" cm="1">
        <f t="array" ref="E245">IF(C245=0,"Depot",INDEX('Delivery Stops'!$B$2:$B$29,C245))</f>
        <v>Elementary School</v>
      </c>
      <c r="F245">
        <v>0</v>
      </c>
      <c r="G245" cm="1">
        <f t="array" ref="G245">INDEX('Distance Matrix (miles)'!$B$2:$AD$30,B245+1,C245+1)</f>
        <v>2.85</v>
      </c>
      <c r="H245" cm="1">
        <f t="array" ref="H245">INDEX('Travel Time Matrix (min)'!$B$2:$AD$30,B245+1,C245+1)</f>
        <v>4.3</v>
      </c>
      <c r="I245" cm="1">
        <f t="array" ref="I245">G245*(INDEX('Vehicle Fleet'!$D$2:$D$6,A245)+'Cost Parameters'!$B$2*'Cost Parameters'!$B$3)</f>
        <v>2.4407400000000004</v>
      </c>
      <c r="J245" cm="1">
        <f t="array" ref="J245">IF(C245=0,0,INDEX('Delivery Stops'!$D$2:$D$29,C245))</f>
        <v>71</v>
      </c>
      <c r="K245">
        <f t="shared" si="12"/>
        <v>0</v>
      </c>
      <c r="L245">
        <f t="shared" si="13"/>
        <v>0</v>
      </c>
      <c r="M245">
        <f t="shared" si="14"/>
        <v>0</v>
      </c>
      <c r="N245">
        <f t="shared" si="15"/>
        <v>0</v>
      </c>
      <c r="O245" cm="1">
        <f t="array" ref="O245">((IF(C245=0,INDEX('Solver Setup'!$M$15:$M$19,A245),INDEX('Solver Setup'!$G$25:$G$52,C245))-IF(B245=0,INDEX('Solver Setup'!$L$15:$L$19,A245),INDEX('Solver Setup'!$G$25:$G$52,B245)))*1440-IF(B245=0,0,INDEX('Solver Setup'!$F$25:$F$52,B245))-H245+'Solver Setup'!$B$9*(1-F245))</f>
        <v>899.70000000000095</v>
      </c>
    </row>
    <row r="246" spans="1:15" x14ac:dyDescent="0.2">
      <c r="A246">
        <v>1</v>
      </c>
      <c r="B246">
        <v>8</v>
      </c>
      <c r="C246">
        <v>21</v>
      </c>
      <c r="D246" t="str" cm="1">
        <f t="array" ref="D246">IF(B246=0,"Depot",INDEX('Delivery Stops'!$B$2:$B$29,B246))</f>
        <v>Swimming Pool Supply</v>
      </c>
      <c r="E246" t="str" cm="1">
        <f t="array" ref="E246">IF(C246=0,"Depot",INDEX('Delivery Stops'!$B$2:$B$29,C246))</f>
        <v>Distillery</v>
      </c>
      <c r="F246">
        <v>0</v>
      </c>
      <c r="G246" cm="1">
        <f t="array" ref="G246">INDEX('Distance Matrix (miles)'!$B$2:$AD$30,B246+1,C246+1)</f>
        <v>7.77</v>
      </c>
      <c r="H246" cm="1">
        <f t="array" ref="H246">INDEX('Travel Time Matrix (min)'!$B$2:$AD$30,B246+1,C246+1)</f>
        <v>11.7</v>
      </c>
      <c r="I246" cm="1">
        <f t="array" ref="I246">G246*(INDEX('Vehicle Fleet'!$D$2:$D$6,A246)+'Cost Parameters'!$B$2*'Cost Parameters'!$B$3)</f>
        <v>6.6542279999999998</v>
      </c>
      <c r="J246" cm="1">
        <f t="array" ref="J246">IF(C246=0,0,INDEX('Delivery Stops'!$D$2:$D$29,C246))</f>
        <v>178</v>
      </c>
      <c r="K246">
        <f t="shared" si="12"/>
        <v>0</v>
      </c>
      <c r="L246">
        <f t="shared" si="13"/>
        <v>0</v>
      </c>
      <c r="M246">
        <f t="shared" si="14"/>
        <v>0</v>
      </c>
      <c r="N246">
        <f t="shared" si="15"/>
        <v>0</v>
      </c>
      <c r="O246" cm="1">
        <f t="array" ref="O246">((IF(C246=0,INDEX('Solver Setup'!$M$15:$M$19,A246),INDEX('Solver Setup'!$G$25:$G$52,C246))-IF(B246=0,INDEX('Solver Setup'!$L$15:$L$19,A246),INDEX('Solver Setup'!$G$25:$G$52,B246)))*1440-IF(B246=0,0,INDEX('Solver Setup'!$F$25:$F$52,B246))-H246+'Solver Setup'!$B$9*(1-F246))</f>
        <v>1402.3</v>
      </c>
    </row>
    <row r="247" spans="1:15" x14ac:dyDescent="0.2">
      <c r="A247">
        <v>1</v>
      </c>
      <c r="B247">
        <v>8</v>
      </c>
      <c r="C247">
        <v>22</v>
      </c>
      <c r="D247" t="str" cm="1">
        <f t="array" ref="D247">IF(B247=0,"Depot",INDEX('Delivery Stops'!$B$2:$B$29,B247))</f>
        <v>Swimming Pool Supply</v>
      </c>
      <c r="E247" t="str" cm="1">
        <f t="array" ref="E247">IF(C247=0,"Depot",INDEX('Delivery Stops'!$B$2:$B$29,C247))</f>
        <v>Brewery</v>
      </c>
      <c r="F247">
        <v>0</v>
      </c>
      <c r="G247" cm="1">
        <f t="array" ref="G247">INDEX('Distance Matrix (miles)'!$B$2:$AD$30,B247+1,C247+1)</f>
        <v>47.15</v>
      </c>
      <c r="H247" cm="1">
        <f t="array" ref="H247">INDEX('Travel Time Matrix (min)'!$B$2:$AD$30,B247+1,C247+1)</f>
        <v>70.7</v>
      </c>
      <c r="I247" cm="1">
        <f t="array" ref="I247">G247*(INDEX('Vehicle Fleet'!$D$2:$D$6,A247)+'Cost Parameters'!$B$2*'Cost Parameters'!$B$3)</f>
        <v>40.379260000000002</v>
      </c>
      <c r="J247" cm="1">
        <f t="array" ref="J247">IF(C247=0,0,INDEX('Delivery Stops'!$D$2:$D$29,C247))</f>
        <v>46</v>
      </c>
      <c r="K247">
        <f t="shared" si="12"/>
        <v>0</v>
      </c>
      <c r="L247">
        <f t="shared" si="13"/>
        <v>0</v>
      </c>
      <c r="M247">
        <f t="shared" si="14"/>
        <v>0</v>
      </c>
      <c r="N247">
        <f t="shared" si="15"/>
        <v>0</v>
      </c>
      <c r="O247" cm="1">
        <f t="array" ref="O247">((IF(C247=0,INDEX('Solver Setup'!$M$15:$M$19,A247),INDEX('Solver Setup'!$G$25:$G$52,C247))-IF(B247=0,INDEX('Solver Setup'!$L$15:$L$19,A247),INDEX('Solver Setup'!$G$25:$G$52,B247)))*1440-IF(B247=0,0,INDEX('Solver Setup'!$F$25:$F$52,B247))-H247+'Solver Setup'!$B$9*(1-F247))</f>
        <v>1193.3000000000009</v>
      </c>
    </row>
    <row r="248" spans="1:15" x14ac:dyDescent="0.2">
      <c r="A248">
        <v>1</v>
      </c>
      <c r="B248">
        <v>8</v>
      </c>
      <c r="C248">
        <v>23</v>
      </c>
      <c r="D248" t="str" cm="1">
        <f t="array" ref="D248">IF(B248=0,"Depot",INDEX('Delivery Stops'!$B$2:$B$29,B248))</f>
        <v>Swimming Pool Supply</v>
      </c>
      <c r="E248" t="str" cm="1">
        <f t="array" ref="E248">IF(C248=0,"Depot",INDEX('Delivery Stops'!$B$2:$B$29,C248))</f>
        <v>Distillery</v>
      </c>
      <c r="F248">
        <v>0</v>
      </c>
      <c r="G248" cm="1">
        <f t="array" ref="G248">INDEX('Distance Matrix (miles)'!$B$2:$AD$30,B248+1,C248+1)</f>
        <v>25.97</v>
      </c>
      <c r="H248" cm="1">
        <f t="array" ref="H248">INDEX('Travel Time Matrix (min)'!$B$2:$AD$30,B248+1,C248+1)</f>
        <v>39</v>
      </c>
      <c r="I248" cm="1">
        <f t="array" ref="I248">G248*(INDEX('Vehicle Fleet'!$D$2:$D$6,A248)+'Cost Parameters'!$B$2*'Cost Parameters'!$B$3)</f>
        <v>22.240708000000001</v>
      </c>
      <c r="J248" cm="1">
        <f t="array" ref="J248">IF(C248=0,0,INDEX('Delivery Stops'!$D$2:$D$29,C248))</f>
        <v>207</v>
      </c>
      <c r="K248">
        <f t="shared" si="12"/>
        <v>0</v>
      </c>
      <c r="L248">
        <f t="shared" si="13"/>
        <v>0</v>
      </c>
      <c r="M248">
        <f t="shared" si="14"/>
        <v>0</v>
      </c>
      <c r="N248">
        <f t="shared" si="15"/>
        <v>0</v>
      </c>
      <c r="O248" cm="1">
        <f t="array" ref="O248">((IF(C248=0,INDEX('Solver Setup'!$M$15:$M$19,A248),INDEX('Solver Setup'!$G$25:$G$52,C248))-IF(B248=0,INDEX('Solver Setup'!$L$15:$L$19,A248),INDEX('Solver Setup'!$G$25:$G$52,B248)))*1440-IF(B248=0,0,INDEX('Solver Setup'!$F$25:$F$52,B248))-H248+'Solver Setup'!$B$9*(1-F248))</f>
        <v>1120.0000000000005</v>
      </c>
    </row>
    <row r="249" spans="1:15" x14ac:dyDescent="0.2">
      <c r="A249">
        <v>1</v>
      </c>
      <c r="B249">
        <v>8</v>
      </c>
      <c r="C249">
        <v>24</v>
      </c>
      <c r="D249" t="str" cm="1">
        <f t="array" ref="D249">IF(B249=0,"Depot",INDEX('Delivery Stops'!$B$2:$B$29,B249))</f>
        <v>Swimming Pool Supply</v>
      </c>
      <c r="E249" t="str" cm="1">
        <f t="array" ref="E249">IF(C249=0,"Depot",INDEX('Delivery Stops'!$B$2:$B$29,C249))</f>
        <v>Children's Academy</v>
      </c>
      <c r="F249">
        <v>0</v>
      </c>
      <c r="G249" cm="1">
        <f t="array" ref="G249">INDEX('Distance Matrix (miles)'!$B$2:$AD$30,B249+1,C249+1)</f>
        <v>8.2799999999999994</v>
      </c>
      <c r="H249" cm="1">
        <f t="array" ref="H249">INDEX('Travel Time Matrix (min)'!$B$2:$AD$30,B249+1,C249+1)</f>
        <v>12.4</v>
      </c>
      <c r="I249" cm="1">
        <f t="array" ref="I249">G249*(INDEX('Vehicle Fleet'!$D$2:$D$6,A249)+'Cost Parameters'!$B$2*'Cost Parameters'!$B$3)</f>
        <v>7.090992</v>
      </c>
      <c r="J249" cm="1">
        <f t="array" ref="J249">IF(C249=0,0,INDEX('Delivery Stops'!$D$2:$D$29,C249))</f>
        <v>28</v>
      </c>
      <c r="K249">
        <f t="shared" si="12"/>
        <v>0</v>
      </c>
      <c r="L249">
        <f t="shared" si="13"/>
        <v>0</v>
      </c>
      <c r="M249">
        <f t="shared" si="14"/>
        <v>0</v>
      </c>
      <c r="N249">
        <f t="shared" si="15"/>
        <v>0</v>
      </c>
      <c r="O249" cm="1">
        <f t="array" ref="O249">((IF(C249=0,INDEX('Solver Setup'!$M$15:$M$19,A249),INDEX('Solver Setup'!$G$25:$G$52,C249))-IF(B249=0,INDEX('Solver Setup'!$L$15:$L$19,A249),INDEX('Solver Setup'!$G$25:$G$52,B249)))*1440-IF(B249=0,0,INDEX('Solver Setup'!$F$25:$F$52,B249))-H249+'Solver Setup'!$B$9*(1-F249))</f>
        <v>1296.6000000000008</v>
      </c>
    </row>
    <row r="250" spans="1:15" x14ac:dyDescent="0.2">
      <c r="A250">
        <v>1</v>
      </c>
      <c r="B250">
        <v>8</v>
      </c>
      <c r="C250">
        <v>25</v>
      </c>
      <c r="D250" t="str" cm="1">
        <f t="array" ref="D250">IF(B250=0,"Depot",INDEX('Delivery Stops'!$B$2:$B$29,B250))</f>
        <v>Swimming Pool Supply</v>
      </c>
      <c r="E250" t="str" cm="1">
        <f t="array" ref="E250">IF(C250=0,"Depot",INDEX('Delivery Stops'!$B$2:$B$29,C250))</f>
        <v>Public Library</v>
      </c>
      <c r="F250">
        <v>0</v>
      </c>
      <c r="G250" cm="1">
        <f t="array" ref="G250">INDEX('Distance Matrix (miles)'!$B$2:$AD$30,B250+1,C250+1)</f>
        <v>30.37</v>
      </c>
      <c r="H250" cm="1">
        <f t="array" ref="H250">INDEX('Travel Time Matrix (min)'!$B$2:$AD$30,B250+1,C250+1)</f>
        <v>45.6</v>
      </c>
      <c r="I250" cm="1">
        <f t="array" ref="I250">G250*(INDEX('Vehicle Fleet'!$D$2:$D$6,A250)+'Cost Parameters'!$B$2*'Cost Parameters'!$B$3)</f>
        <v>26.008868000000003</v>
      </c>
      <c r="J250" cm="1">
        <f t="array" ref="J250">IF(C250=0,0,INDEX('Delivery Stops'!$D$2:$D$29,C250))</f>
        <v>32</v>
      </c>
      <c r="K250">
        <f t="shared" si="12"/>
        <v>0</v>
      </c>
      <c r="L250">
        <f t="shared" si="13"/>
        <v>0</v>
      </c>
      <c r="M250">
        <f t="shared" si="14"/>
        <v>0</v>
      </c>
      <c r="N250">
        <f t="shared" si="15"/>
        <v>0</v>
      </c>
      <c r="O250" cm="1">
        <f t="array" ref="O250">((IF(C250=0,INDEX('Solver Setup'!$M$15:$M$19,A250),INDEX('Solver Setup'!$G$25:$G$52,C250))-IF(B250=0,INDEX('Solver Setup'!$L$15:$L$19,A250),INDEX('Solver Setup'!$G$25:$G$52,B250)))*1440-IF(B250=0,0,INDEX('Solver Setup'!$F$25:$F$52,B250))-H250+'Solver Setup'!$B$9*(1-F250))</f>
        <v>1173.400000000001</v>
      </c>
    </row>
    <row r="251" spans="1:15" x14ac:dyDescent="0.2">
      <c r="A251">
        <v>1</v>
      </c>
      <c r="B251">
        <v>8</v>
      </c>
      <c r="C251">
        <v>26</v>
      </c>
      <c r="D251" t="str" cm="1">
        <f t="array" ref="D251">IF(B251=0,"Depot",INDEX('Delivery Stops'!$B$2:$B$29,B251))</f>
        <v>Swimming Pool Supply</v>
      </c>
      <c r="E251" t="str" cm="1">
        <f t="array" ref="E251">IF(C251=0,"Depot",INDEX('Delivery Stops'!$B$2:$B$29,C251))</f>
        <v>Bakery &amp; Cafe</v>
      </c>
      <c r="F251">
        <v>0</v>
      </c>
      <c r="G251" cm="1">
        <f t="array" ref="G251">INDEX('Distance Matrix (miles)'!$B$2:$AD$30,B251+1,C251+1)</f>
        <v>33.44</v>
      </c>
      <c r="H251" cm="1">
        <f t="array" ref="H251">INDEX('Travel Time Matrix (min)'!$B$2:$AD$30,B251+1,C251+1)</f>
        <v>50.2</v>
      </c>
      <c r="I251" cm="1">
        <f t="array" ref="I251">G251*(INDEX('Vehicle Fleet'!$D$2:$D$6,A251)+'Cost Parameters'!$B$2*'Cost Parameters'!$B$3)</f>
        <v>28.638016</v>
      </c>
      <c r="J251" cm="1">
        <f t="array" ref="J251">IF(C251=0,0,INDEX('Delivery Stops'!$D$2:$D$29,C251))</f>
        <v>211</v>
      </c>
      <c r="K251">
        <f t="shared" si="12"/>
        <v>0</v>
      </c>
      <c r="L251">
        <f t="shared" si="13"/>
        <v>0</v>
      </c>
      <c r="M251">
        <f t="shared" si="14"/>
        <v>0</v>
      </c>
      <c r="N251">
        <f t="shared" si="15"/>
        <v>0</v>
      </c>
      <c r="O251" cm="1">
        <f t="array" ref="O251">((IF(C251=0,INDEX('Solver Setup'!$M$15:$M$19,A251),INDEX('Solver Setup'!$G$25:$G$52,C251))-IF(B251=0,INDEX('Solver Setup'!$L$15:$L$19,A251),INDEX('Solver Setup'!$G$25:$G$52,B251)))*1440-IF(B251=0,0,INDEX('Solver Setup'!$F$25:$F$52,B251))-H251+'Solver Setup'!$B$9*(1-F251))</f>
        <v>1243.8000000000004</v>
      </c>
    </row>
    <row r="252" spans="1:15" x14ac:dyDescent="0.2">
      <c r="A252">
        <v>1</v>
      </c>
      <c r="B252">
        <v>8</v>
      </c>
      <c r="C252">
        <v>27</v>
      </c>
      <c r="D252" t="str" cm="1">
        <f t="array" ref="D252">IF(B252=0,"Depot",INDEX('Delivery Stops'!$B$2:$B$29,B252))</f>
        <v>Swimming Pool Supply</v>
      </c>
      <c r="E252" t="str" cm="1">
        <f t="array" ref="E252">IF(C252=0,"Depot",INDEX('Delivery Stops'!$B$2:$B$29,C252))</f>
        <v>Redstone Elementary School</v>
      </c>
      <c r="F252">
        <v>0</v>
      </c>
      <c r="G252" cm="1">
        <f t="array" ref="G252">INDEX('Distance Matrix (miles)'!$B$2:$AD$30,B252+1,C252+1)</f>
        <v>30.78</v>
      </c>
      <c r="H252" cm="1">
        <f t="array" ref="H252">INDEX('Travel Time Matrix (min)'!$B$2:$AD$30,B252+1,C252+1)</f>
        <v>46.2</v>
      </c>
      <c r="I252" cm="1">
        <f t="array" ref="I252">G252*(INDEX('Vehicle Fleet'!$D$2:$D$6,A252)+'Cost Parameters'!$B$2*'Cost Parameters'!$B$3)</f>
        <v>26.359992000000002</v>
      </c>
      <c r="J252" cm="1">
        <f t="array" ref="J252">IF(C252=0,0,INDEX('Delivery Stops'!$D$2:$D$29,C252))</f>
        <v>61</v>
      </c>
      <c r="K252">
        <f t="shared" si="12"/>
        <v>0</v>
      </c>
      <c r="L252">
        <f t="shared" si="13"/>
        <v>0</v>
      </c>
      <c r="M252">
        <f t="shared" si="14"/>
        <v>0</v>
      </c>
      <c r="N252">
        <f t="shared" si="15"/>
        <v>0</v>
      </c>
      <c r="O252" cm="1">
        <f t="array" ref="O252">((IF(C252=0,INDEX('Solver Setup'!$M$15:$M$19,A252),INDEX('Solver Setup'!$G$25:$G$52,C252))-IF(B252=0,INDEX('Solver Setup'!$L$15:$L$19,A252),INDEX('Solver Setup'!$G$25:$G$52,B252)))*1440-IF(B252=0,0,INDEX('Solver Setup'!$F$25:$F$52,B252))-H252+'Solver Setup'!$B$9*(1-F252))</f>
        <v>1187.8</v>
      </c>
    </row>
    <row r="253" spans="1:15" x14ac:dyDescent="0.2">
      <c r="A253">
        <v>1</v>
      </c>
      <c r="B253">
        <v>8</v>
      </c>
      <c r="C253">
        <v>28</v>
      </c>
      <c r="D253" t="str" cm="1">
        <f t="array" ref="D253">IF(B253=0,"Depot",INDEX('Delivery Stops'!$B$2:$B$29,B253))</f>
        <v>Swimming Pool Supply</v>
      </c>
      <c r="E253" t="str" cm="1">
        <f t="array" ref="E253">IF(C253=0,"Depot",INDEX('Delivery Stops'!$B$2:$B$29,C253))</f>
        <v>Food Bank</v>
      </c>
      <c r="F253">
        <v>0</v>
      </c>
      <c r="G253" cm="1">
        <f t="array" ref="G253">INDEX('Distance Matrix (miles)'!$B$2:$AD$30,B253+1,C253+1)</f>
        <v>44.87</v>
      </c>
      <c r="H253" cm="1">
        <f t="array" ref="H253">INDEX('Travel Time Matrix (min)'!$B$2:$AD$30,B253+1,C253+1)</f>
        <v>67.3</v>
      </c>
      <c r="I253" cm="1">
        <f t="array" ref="I253">G253*(INDEX('Vehicle Fleet'!$D$2:$D$6,A253)+'Cost Parameters'!$B$2*'Cost Parameters'!$B$3)</f>
        <v>38.426667999999999</v>
      </c>
      <c r="J253" cm="1">
        <f t="array" ref="J253">IF(C253=0,0,INDEX('Delivery Stops'!$D$2:$D$29,C253))</f>
        <v>168</v>
      </c>
      <c r="K253">
        <f t="shared" si="12"/>
        <v>0</v>
      </c>
      <c r="L253">
        <f t="shared" si="13"/>
        <v>0</v>
      </c>
      <c r="M253">
        <f t="shared" si="14"/>
        <v>0</v>
      </c>
      <c r="N253">
        <f t="shared" si="15"/>
        <v>0</v>
      </c>
      <c r="O253" cm="1">
        <f t="array" ref="O253">((IF(C253=0,INDEX('Solver Setup'!$M$15:$M$19,A253),INDEX('Solver Setup'!$G$25:$G$52,C253))-IF(B253=0,INDEX('Solver Setup'!$L$15:$L$19,A253),INDEX('Solver Setup'!$G$25:$G$52,B253)))*1440-IF(B253=0,0,INDEX('Solver Setup'!$F$25:$F$52,B253))-H253+'Solver Setup'!$B$9*(1-F253))</f>
        <v>1166.6999999999998</v>
      </c>
    </row>
    <row r="254" spans="1:15" x14ac:dyDescent="0.2">
      <c r="A254">
        <v>1</v>
      </c>
      <c r="B254">
        <v>9</v>
      </c>
      <c r="C254">
        <v>0</v>
      </c>
      <c r="D254" t="str" cm="1">
        <f t="array" ref="D254">IF(B254=0,"Depot",INDEX('Delivery Stops'!$B$2:$B$29,B254))</f>
        <v>Dry Cleaners</v>
      </c>
      <c r="E254" t="str" cm="1">
        <f t="array" ref="E254">IF(C254=0,"Depot",INDEX('Delivery Stops'!$B$2:$B$29,C254))</f>
        <v>Depot</v>
      </c>
      <c r="F254">
        <v>0</v>
      </c>
      <c r="G254" cm="1">
        <f t="array" ref="G254">INDEX('Distance Matrix (miles)'!$B$2:$AD$30,B254+1,C254+1)</f>
        <v>14.44</v>
      </c>
      <c r="H254" cm="1">
        <f t="array" ref="H254">INDEX('Travel Time Matrix (min)'!$B$2:$AD$30,B254+1,C254+1)</f>
        <v>21.7</v>
      </c>
      <c r="I254" cm="1">
        <f t="array" ref="I254">G254*(INDEX('Vehicle Fleet'!$D$2:$D$6,A254)+'Cost Parameters'!$B$2*'Cost Parameters'!$B$3)</f>
        <v>12.366416000000001</v>
      </c>
      <c r="J254" cm="1">
        <f t="array" ref="J254">IF(C254=0,0,INDEX('Delivery Stops'!$D$2:$D$29,C254))</f>
        <v>0</v>
      </c>
      <c r="K254">
        <f t="shared" si="12"/>
        <v>0</v>
      </c>
      <c r="L254">
        <f t="shared" si="13"/>
        <v>0</v>
      </c>
      <c r="M254">
        <f t="shared" si="14"/>
        <v>0</v>
      </c>
      <c r="N254">
        <f t="shared" si="15"/>
        <v>0</v>
      </c>
      <c r="O254" cm="1">
        <f t="array" ref="O254">((IF(C254=0,INDEX('Solver Setup'!$M$15:$M$19,A254),INDEX('Solver Setup'!$G$25:$G$52,C254))-IF(B254=0,INDEX('Solver Setup'!$L$15:$L$19,A254),INDEX('Solver Setup'!$G$25:$G$52,B254)))*1440-IF(B254=0,0,INDEX('Solver Setup'!$F$25:$F$52,B254))-H254+'Solver Setup'!$B$9*(1-F254))</f>
        <v>850.3</v>
      </c>
    </row>
    <row r="255" spans="1:15" x14ac:dyDescent="0.2">
      <c r="A255">
        <v>1</v>
      </c>
      <c r="B255">
        <v>9</v>
      </c>
      <c r="C255">
        <v>1</v>
      </c>
      <c r="D255" t="str" cm="1">
        <f t="array" ref="D255">IF(B255=0,"Depot",INDEX('Delivery Stops'!$B$2:$B$29,B255))</f>
        <v>Dry Cleaners</v>
      </c>
      <c r="E255" t="str" cm="1">
        <f t="array" ref="E255">IF(C255=0,"Depot",INDEX('Delivery Stops'!$B$2:$B$29,C255))</f>
        <v>Pet Hospital</v>
      </c>
      <c r="F255">
        <v>0</v>
      </c>
      <c r="G255" cm="1">
        <f t="array" ref="G255">INDEX('Distance Matrix (miles)'!$B$2:$AD$30,B255+1,C255+1)</f>
        <v>10.26</v>
      </c>
      <c r="H255" cm="1">
        <f t="array" ref="H255">INDEX('Travel Time Matrix (min)'!$B$2:$AD$30,B255+1,C255+1)</f>
        <v>15.4</v>
      </c>
      <c r="I255" cm="1">
        <f t="array" ref="I255">G255*(INDEX('Vehicle Fleet'!$D$2:$D$6,A255)+'Cost Parameters'!$B$2*'Cost Parameters'!$B$3)</f>
        <v>8.786664</v>
      </c>
      <c r="J255" cm="1">
        <f t="array" ref="J255">IF(C255=0,0,INDEX('Delivery Stops'!$D$2:$D$29,C255))</f>
        <v>204</v>
      </c>
      <c r="K255">
        <f t="shared" si="12"/>
        <v>0</v>
      </c>
      <c r="L255">
        <f t="shared" si="13"/>
        <v>0</v>
      </c>
      <c r="M255">
        <f t="shared" si="14"/>
        <v>0</v>
      </c>
      <c r="N255">
        <f t="shared" si="15"/>
        <v>0</v>
      </c>
      <c r="O255" cm="1">
        <f t="array" ref="O255">((IF(C255=0,INDEX('Solver Setup'!$M$15:$M$19,A255),INDEX('Solver Setup'!$G$25:$G$52,C255))-IF(B255=0,INDEX('Solver Setup'!$L$15:$L$19,A255),INDEX('Solver Setup'!$G$25:$G$52,B255)))*1440-IF(B255=0,0,INDEX('Solver Setup'!$F$25:$F$52,B255))-H255+'Solver Setup'!$B$9*(1-F255))</f>
        <v>1366.6000000000006</v>
      </c>
    </row>
    <row r="256" spans="1:15" x14ac:dyDescent="0.2">
      <c r="A256">
        <v>1</v>
      </c>
      <c r="B256">
        <v>9</v>
      </c>
      <c r="C256">
        <v>2</v>
      </c>
      <c r="D256" t="str" cm="1">
        <f t="array" ref="D256">IF(B256=0,"Depot",INDEX('Delivery Stops'!$B$2:$B$29,B256))</f>
        <v>Dry Cleaners</v>
      </c>
      <c r="E256" t="str" cm="1">
        <f t="array" ref="E256">IF(C256=0,"Depot",INDEX('Delivery Stops'!$B$2:$B$29,C256))</f>
        <v>Community Pharmacy</v>
      </c>
      <c r="F256">
        <v>0</v>
      </c>
      <c r="G256" cm="1">
        <f t="array" ref="G256">INDEX('Distance Matrix (miles)'!$B$2:$AD$30,B256+1,C256+1)</f>
        <v>12.38</v>
      </c>
      <c r="H256" cm="1">
        <f t="array" ref="H256">INDEX('Travel Time Matrix (min)'!$B$2:$AD$30,B256+1,C256+1)</f>
        <v>18.600000000000001</v>
      </c>
      <c r="I256" cm="1">
        <f t="array" ref="I256">G256*(INDEX('Vehicle Fleet'!$D$2:$D$6,A256)+'Cost Parameters'!$B$2*'Cost Parameters'!$B$3)</f>
        <v>10.602232000000001</v>
      </c>
      <c r="J256" cm="1">
        <f t="array" ref="J256">IF(C256=0,0,INDEX('Delivery Stops'!$D$2:$D$29,C256))</f>
        <v>240</v>
      </c>
      <c r="K256">
        <f t="shared" si="12"/>
        <v>0</v>
      </c>
      <c r="L256">
        <f t="shared" si="13"/>
        <v>0</v>
      </c>
      <c r="M256">
        <f t="shared" si="14"/>
        <v>0</v>
      </c>
      <c r="N256">
        <f t="shared" si="15"/>
        <v>0</v>
      </c>
      <c r="O256" cm="1">
        <f t="array" ref="O256">((IF(C256=0,INDEX('Solver Setup'!$M$15:$M$19,A256),INDEX('Solver Setup'!$G$25:$G$52,C256))-IF(B256=0,INDEX('Solver Setup'!$L$15:$L$19,A256),INDEX('Solver Setup'!$G$25:$G$52,B256)))*1440-IF(B256=0,0,INDEX('Solver Setup'!$F$25:$F$52,B256))-H256+'Solver Setup'!$B$9*(1-F256))</f>
        <v>1603.3999999999996</v>
      </c>
    </row>
    <row r="257" spans="1:15" x14ac:dyDescent="0.2">
      <c r="A257">
        <v>1</v>
      </c>
      <c r="B257">
        <v>9</v>
      </c>
      <c r="C257">
        <v>3</v>
      </c>
      <c r="D257" t="str" cm="1">
        <f t="array" ref="D257">IF(B257=0,"Depot",INDEX('Delivery Stops'!$B$2:$B$29,B257))</f>
        <v>Dry Cleaners</v>
      </c>
      <c r="E257" t="str" cm="1">
        <f t="array" ref="E257">IF(C257=0,"Depot",INDEX('Delivery Stops'!$B$2:$B$29,C257))</f>
        <v>Redstone Medical Center</v>
      </c>
      <c r="F257">
        <v>0</v>
      </c>
      <c r="G257" cm="1">
        <f t="array" ref="G257">INDEX('Distance Matrix (miles)'!$B$2:$AD$30,B257+1,C257+1)</f>
        <v>12.66</v>
      </c>
      <c r="H257" cm="1">
        <f t="array" ref="H257">INDEX('Travel Time Matrix (min)'!$B$2:$AD$30,B257+1,C257+1)</f>
        <v>19</v>
      </c>
      <c r="I257" cm="1">
        <f t="array" ref="I257">G257*(INDEX('Vehicle Fleet'!$D$2:$D$6,A257)+'Cost Parameters'!$B$2*'Cost Parameters'!$B$3)</f>
        <v>10.842024</v>
      </c>
      <c r="J257" cm="1">
        <f t="array" ref="J257">IF(C257=0,0,INDEX('Delivery Stops'!$D$2:$D$29,C257))</f>
        <v>183</v>
      </c>
      <c r="K257">
        <f t="shared" si="12"/>
        <v>0</v>
      </c>
      <c r="L257">
        <f t="shared" si="13"/>
        <v>0</v>
      </c>
      <c r="M257">
        <f t="shared" si="14"/>
        <v>0</v>
      </c>
      <c r="N257">
        <f t="shared" si="15"/>
        <v>0</v>
      </c>
      <c r="O257" cm="1">
        <f t="array" ref="O257">((IF(C257=0,INDEX('Solver Setup'!$M$15:$M$19,A257),INDEX('Solver Setup'!$G$25:$G$52,C257))-IF(B257=0,INDEX('Solver Setup'!$L$15:$L$19,A257),INDEX('Solver Setup'!$G$25:$G$52,B257)))*1440-IF(B257=0,0,INDEX('Solver Setup'!$F$25:$F$52,B257))-H257+'Solver Setup'!$B$9*(1-F257))</f>
        <v>1618</v>
      </c>
    </row>
    <row r="258" spans="1:15" x14ac:dyDescent="0.2">
      <c r="A258">
        <v>1</v>
      </c>
      <c r="B258">
        <v>9</v>
      </c>
      <c r="C258">
        <v>4</v>
      </c>
      <c r="D258" t="str" cm="1">
        <f t="array" ref="D258">IF(B258=0,"Depot",INDEX('Delivery Stops'!$B$2:$B$29,B258))</f>
        <v>Dry Cleaners</v>
      </c>
      <c r="E258" t="str" cm="1">
        <f t="array" ref="E258">IF(C258=0,"Depot",INDEX('Delivery Stops'!$B$2:$B$29,C258))</f>
        <v>Furniture Warehouse</v>
      </c>
      <c r="F258">
        <v>0</v>
      </c>
      <c r="G258" cm="1">
        <f t="array" ref="G258">INDEX('Distance Matrix (miles)'!$B$2:$AD$30,B258+1,C258+1)</f>
        <v>18.04</v>
      </c>
      <c r="H258" cm="1">
        <f t="array" ref="H258">INDEX('Travel Time Matrix (min)'!$B$2:$AD$30,B258+1,C258+1)</f>
        <v>27.1</v>
      </c>
      <c r="I258" cm="1">
        <f t="array" ref="I258">G258*(INDEX('Vehicle Fleet'!$D$2:$D$6,A258)+'Cost Parameters'!$B$2*'Cost Parameters'!$B$3)</f>
        <v>15.449456</v>
      </c>
      <c r="J258" cm="1">
        <f t="array" ref="J258">IF(C258=0,0,INDEX('Delivery Stops'!$D$2:$D$29,C258))</f>
        <v>186</v>
      </c>
      <c r="K258">
        <f t="shared" si="12"/>
        <v>0</v>
      </c>
      <c r="L258">
        <f t="shared" si="13"/>
        <v>0</v>
      </c>
      <c r="M258">
        <f t="shared" si="14"/>
        <v>0</v>
      </c>
      <c r="N258">
        <f t="shared" si="15"/>
        <v>0</v>
      </c>
      <c r="O258" cm="1">
        <f t="array" ref="O258">((IF(C258=0,INDEX('Solver Setup'!$M$15:$M$19,A258),INDEX('Solver Setup'!$G$25:$G$52,C258))-IF(B258=0,INDEX('Solver Setup'!$L$15:$L$19,A258),INDEX('Solver Setup'!$G$25:$G$52,B258)))*1440-IF(B258=0,0,INDEX('Solver Setup'!$F$25:$F$52,B258))-H258+'Solver Setup'!$B$9*(1-F258))</f>
        <v>1339.9</v>
      </c>
    </row>
    <row r="259" spans="1:15" x14ac:dyDescent="0.2">
      <c r="A259">
        <v>1</v>
      </c>
      <c r="B259">
        <v>9</v>
      </c>
      <c r="C259">
        <v>5</v>
      </c>
      <c r="D259" t="str" cm="1">
        <f t="array" ref="D259">IF(B259=0,"Depot",INDEX('Delivery Stops'!$B$2:$B$29,B259))</f>
        <v>Dry Cleaners</v>
      </c>
      <c r="E259" t="str" cm="1">
        <f t="array" ref="E259">IF(C259=0,"Depot",INDEX('Delivery Stops'!$B$2:$B$29,C259))</f>
        <v>Construction Supply</v>
      </c>
      <c r="F259">
        <v>0</v>
      </c>
      <c r="G259" cm="1">
        <f t="array" ref="G259">INDEX('Distance Matrix (miles)'!$B$2:$AD$30,B259+1,C259+1)</f>
        <v>26.88</v>
      </c>
      <c r="H259" cm="1">
        <f t="array" ref="H259">INDEX('Travel Time Matrix (min)'!$B$2:$AD$30,B259+1,C259+1)</f>
        <v>40.299999999999997</v>
      </c>
      <c r="I259" cm="1">
        <f t="array" ref="I259">G259*(INDEX('Vehicle Fleet'!$D$2:$D$6,A259)+'Cost Parameters'!$B$2*'Cost Parameters'!$B$3)</f>
        <v>23.020032</v>
      </c>
      <c r="J259" cm="1">
        <f t="array" ref="J259">IF(C259=0,0,INDEX('Delivery Stops'!$D$2:$D$29,C259))</f>
        <v>201</v>
      </c>
      <c r="K259">
        <f t="shared" ref="K259:K322" si="16">F259*I259</f>
        <v>0</v>
      </c>
      <c r="L259">
        <f t="shared" ref="L259:L322" si="17">F259*G259</f>
        <v>0</v>
      </c>
      <c r="M259">
        <f t="shared" ref="M259:M322" si="18">F259*H259</f>
        <v>0</v>
      </c>
      <c r="N259">
        <f t="shared" ref="N259:N322" si="19">F259*J259</f>
        <v>0</v>
      </c>
      <c r="O259" cm="1">
        <f t="array" ref="O259">((IF(C259=0,INDEX('Solver Setup'!$M$15:$M$19,A259),INDEX('Solver Setup'!$G$25:$G$52,C259))-IF(B259=0,INDEX('Solver Setup'!$L$15:$L$19,A259),INDEX('Solver Setup'!$G$25:$G$52,B259)))*1440-IF(B259=0,0,INDEX('Solver Setup'!$F$25:$F$52,B259))-H259+'Solver Setup'!$B$9*(1-F259))</f>
        <v>1536.6999999999996</v>
      </c>
    </row>
    <row r="260" spans="1:15" x14ac:dyDescent="0.2">
      <c r="A260">
        <v>1</v>
      </c>
      <c r="B260">
        <v>9</v>
      </c>
      <c r="C260">
        <v>6</v>
      </c>
      <c r="D260" t="str" cm="1">
        <f t="array" ref="D260">IF(B260=0,"Depot",INDEX('Delivery Stops'!$B$2:$B$29,B260))</f>
        <v>Dry Cleaners</v>
      </c>
      <c r="E260" t="str" cm="1">
        <f t="array" ref="E260">IF(C260=0,"Depot",INDEX('Delivery Stops'!$B$2:$B$29,C260))</f>
        <v>Farm Supply</v>
      </c>
      <c r="F260">
        <v>0</v>
      </c>
      <c r="G260" cm="1">
        <f t="array" ref="G260">INDEX('Distance Matrix (miles)'!$B$2:$AD$30,B260+1,C260+1)</f>
        <v>17.93</v>
      </c>
      <c r="H260" cm="1">
        <f t="array" ref="H260">INDEX('Travel Time Matrix (min)'!$B$2:$AD$30,B260+1,C260+1)</f>
        <v>26.9</v>
      </c>
      <c r="I260" cm="1">
        <f t="array" ref="I260">G260*(INDEX('Vehicle Fleet'!$D$2:$D$6,A260)+'Cost Parameters'!$B$2*'Cost Parameters'!$B$3)</f>
        <v>15.355252</v>
      </c>
      <c r="J260" cm="1">
        <f t="array" ref="J260">IF(C260=0,0,INDEX('Delivery Stops'!$D$2:$D$29,C260))</f>
        <v>162</v>
      </c>
      <c r="K260">
        <f t="shared" si="16"/>
        <v>0</v>
      </c>
      <c r="L260">
        <f t="shared" si="17"/>
        <v>0</v>
      </c>
      <c r="M260">
        <f t="shared" si="18"/>
        <v>0</v>
      </c>
      <c r="N260">
        <f t="shared" si="19"/>
        <v>0</v>
      </c>
      <c r="O260" cm="1">
        <f t="array" ref="O260">((IF(C260=0,INDEX('Solver Setup'!$M$15:$M$19,A260),INDEX('Solver Setup'!$G$25:$G$52,C260))-IF(B260=0,INDEX('Solver Setup'!$L$15:$L$19,A260),INDEX('Solver Setup'!$G$25:$G$52,B260)))*1440-IF(B260=0,0,INDEX('Solver Setup'!$F$25:$F$52,B260))-H260+'Solver Setup'!$B$9*(1-F260))</f>
        <v>1655.1</v>
      </c>
    </row>
    <row r="261" spans="1:15" x14ac:dyDescent="0.2">
      <c r="A261">
        <v>1</v>
      </c>
      <c r="B261">
        <v>9</v>
      </c>
      <c r="C261">
        <v>7</v>
      </c>
      <c r="D261" t="str" cm="1">
        <f t="array" ref="D261">IF(B261=0,"Depot",INDEX('Delivery Stops'!$B$2:$B$29,B261))</f>
        <v>Dry Cleaners</v>
      </c>
      <c r="E261" t="str" cm="1">
        <f t="array" ref="E261">IF(C261=0,"Depot",INDEX('Delivery Stops'!$B$2:$B$29,C261))</f>
        <v>Fish Market</v>
      </c>
      <c r="F261">
        <v>0</v>
      </c>
      <c r="G261" cm="1">
        <f t="array" ref="G261">INDEX('Distance Matrix (miles)'!$B$2:$AD$30,B261+1,C261+1)</f>
        <v>25.03</v>
      </c>
      <c r="H261" cm="1">
        <f t="array" ref="H261">INDEX('Travel Time Matrix (min)'!$B$2:$AD$30,B261+1,C261+1)</f>
        <v>37.5</v>
      </c>
      <c r="I261" cm="1">
        <f t="array" ref="I261">G261*(INDEX('Vehicle Fleet'!$D$2:$D$6,A261)+'Cost Parameters'!$B$2*'Cost Parameters'!$B$3)</f>
        <v>21.435692000000003</v>
      </c>
      <c r="J261" cm="1">
        <f t="array" ref="J261">IF(C261=0,0,INDEX('Delivery Stops'!$D$2:$D$29,C261))</f>
        <v>133</v>
      </c>
      <c r="K261">
        <f t="shared" si="16"/>
        <v>0</v>
      </c>
      <c r="L261">
        <f t="shared" si="17"/>
        <v>0</v>
      </c>
      <c r="M261">
        <f t="shared" si="18"/>
        <v>0</v>
      </c>
      <c r="N261">
        <f t="shared" si="19"/>
        <v>0</v>
      </c>
      <c r="O261" cm="1">
        <f t="array" ref="O261">((IF(C261=0,INDEX('Solver Setup'!$M$15:$M$19,A261),INDEX('Solver Setup'!$G$25:$G$52,C261))-IF(B261=0,INDEX('Solver Setup'!$L$15:$L$19,A261),INDEX('Solver Setup'!$G$25:$G$52,B261)))*1440-IF(B261=0,0,INDEX('Solver Setup'!$F$25:$F$52,B261))-H261+'Solver Setup'!$B$9*(1-F261))</f>
        <v>1509.5</v>
      </c>
    </row>
    <row r="262" spans="1:15" x14ac:dyDescent="0.2">
      <c r="A262">
        <v>1</v>
      </c>
      <c r="B262">
        <v>9</v>
      </c>
      <c r="C262">
        <v>8</v>
      </c>
      <c r="D262" t="str" cm="1">
        <f t="array" ref="D262">IF(B262=0,"Depot",INDEX('Delivery Stops'!$B$2:$B$29,B262))</f>
        <v>Dry Cleaners</v>
      </c>
      <c r="E262" t="str" cm="1">
        <f t="array" ref="E262">IF(C262=0,"Depot",INDEX('Delivery Stops'!$B$2:$B$29,C262))</f>
        <v>Swimming Pool Supply</v>
      </c>
      <c r="F262">
        <v>0</v>
      </c>
      <c r="G262" cm="1">
        <f t="array" ref="G262">INDEX('Distance Matrix (miles)'!$B$2:$AD$30,B262+1,C262+1)</f>
        <v>27.7</v>
      </c>
      <c r="H262" cm="1">
        <f t="array" ref="H262">INDEX('Travel Time Matrix (min)'!$B$2:$AD$30,B262+1,C262+1)</f>
        <v>41.5</v>
      </c>
      <c r="I262" cm="1">
        <f t="array" ref="I262">G262*(INDEX('Vehicle Fleet'!$D$2:$D$6,A262)+'Cost Parameters'!$B$2*'Cost Parameters'!$B$3)</f>
        <v>23.722280000000001</v>
      </c>
      <c r="J262" cm="1">
        <f t="array" ref="J262">IF(C262=0,0,INDEX('Delivery Stops'!$D$2:$D$29,C262))</f>
        <v>285</v>
      </c>
      <c r="K262">
        <f t="shared" si="16"/>
        <v>0</v>
      </c>
      <c r="L262">
        <f t="shared" si="17"/>
        <v>0</v>
      </c>
      <c r="M262">
        <f t="shared" si="18"/>
        <v>0</v>
      </c>
      <c r="N262">
        <f t="shared" si="19"/>
        <v>0</v>
      </c>
      <c r="O262" cm="1">
        <f t="array" ref="O262">((IF(C262=0,INDEX('Solver Setup'!$M$15:$M$19,A262),INDEX('Solver Setup'!$G$25:$G$52,C262))-IF(B262=0,INDEX('Solver Setup'!$L$15:$L$19,A262),INDEX('Solver Setup'!$G$25:$G$52,B262)))*1440-IF(B262=0,0,INDEX('Solver Setup'!$F$25:$F$52,B262))-H262+'Solver Setup'!$B$9*(1-F262))</f>
        <v>1715.4999999999995</v>
      </c>
    </row>
    <row r="263" spans="1:15" x14ac:dyDescent="0.2">
      <c r="A263">
        <v>1</v>
      </c>
      <c r="B263">
        <v>9</v>
      </c>
      <c r="C263">
        <v>10</v>
      </c>
      <c r="D263" t="str" cm="1">
        <f t="array" ref="D263">IF(B263=0,"Depot",INDEX('Delivery Stops'!$B$2:$B$29,B263))</f>
        <v>Dry Cleaners</v>
      </c>
      <c r="E263" t="str" cm="1">
        <f t="array" ref="E263">IF(C263=0,"Depot",INDEX('Delivery Stops'!$B$2:$B$29,C263))</f>
        <v>Furniture Warehouse</v>
      </c>
      <c r="F263">
        <v>0</v>
      </c>
      <c r="G263" cm="1">
        <f t="array" ref="G263">INDEX('Distance Matrix (miles)'!$B$2:$AD$30,B263+1,C263+1)</f>
        <v>21.89</v>
      </c>
      <c r="H263" cm="1">
        <f t="array" ref="H263">INDEX('Travel Time Matrix (min)'!$B$2:$AD$30,B263+1,C263+1)</f>
        <v>32.799999999999997</v>
      </c>
      <c r="I263" cm="1">
        <f t="array" ref="I263">G263*(INDEX('Vehicle Fleet'!$D$2:$D$6,A263)+'Cost Parameters'!$B$2*'Cost Parameters'!$B$3)</f>
        <v>18.746596</v>
      </c>
      <c r="J263" cm="1">
        <f t="array" ref="J263">IF(C263=0,0,INDEX('Delivery Stops'!$D$2:$D$29,C263))</f>
        <v>89</v>
      </c>
      <c r="K263">
        <f t="shared" si="16"/>
        <v>0</v>
      </c>
      <c r="L263">
        <f t="shared" si="17"/>
        <v>0</v>
      </c>
      <c r="M263">
        <f t="shared" si="18"/>
        <v>0</v>
      </c>
      <c r="N263">
        <f t="shared" si="19"/>
        <v>0</v>
      </c>
      <c r="O263" cm="1">
        <f t="array" ref="O263">((IF(C263=0,INDEX('Solver Setup'!$M$15:$M$19,A263),INDEX('Solver Setup'!$G$25:$G$52,C263))-IF(B263=0,INDEX('Solver Setup'!$L$15:$L$19,A263),INDEX('Solver Setup'!$G$25:$G$52,B263)))*1440-IF(B263=0,0,INDEX('Solver Setup'!$F$25:$F$52,B263))-H263+'Solver Setup'!$B$9*(1-F263))</f>
        <v>1454.1999999999996</v>
      </c>
    </row>
    <row r="264" spans="1:15" x14ac:dyDescent="0.2">
      <c r="A264">
        <v>1</v>
      </c>
      <c r="B264">
        <v>9</v>
      </c>
      <c r="C264">
        <v>11</v>
      </c>
      <c r="D264" t="str" cm="1">
        <f t="array" ref="D264">IF(B264=0,"Depot",INDEX('Delivery Stops'!$B$2:$B$29,B264))</f>
        <v>Dry Cleaners</v>
      </c>
      <c r="E264" t="str" cm="1">
        <f t="array" ref="E264">IF(C264=0,"Depot",INDEX('Delivery Stops'!$B$2:$B$29,C264))</f>
        <v>Pet Hospital</v>
      </c>
      <c r="F264">
        <v>0</v>
      </c>
      <c r="G264" cm="1">
        <f t="array" ref="G264">INDEX('Distance Matrix (miles)'!$B$2:$AD$30,B264+1,C264+1)</f>
        <v>13.31</v>
      </c>
      <c r="H264" cm="1">
        <f t="array" ref="H264">INDEX('Travel Time Matrix (min)'!$B$2:$AD$30,B264+1,C264+1)</f>
        <v>20</v>
      </c>
      <c r="I264" cm="1">
        <f t="array" ref="I264">G264*(INDEX('Vehicle Fleet'!$D$2:$D$6,A264)+'Cost Parameters'!$B$2*'Cost Parameters'!$B$3)</f>
        <v>11.398684000000001</v>
      </c>
      <c r="J264" cm="1">
        <f t="array" ref="J264">IF(C264=0,0,INDEX('Delivery Stops'!$D$2:$D$29,C264))</f>
        <v>108</v>
      </c>
      <c r="K264">
        <f t="shared" si="16"/>
        <v>0</v>
      </c>
      <c r="L264">
        <f t="shared" si="17"/>
        <v>0</v>
      </c>
      <c r="M264">
        <f t="shared" si="18"/>
        <v>0</v>
      </c>
      <c r="N264">
        <f t="shared" si="19"/>
        <v>0</v>
      </c>
      <c r="O264" cm="1">
        <f t="array" ref="O264">((IF(C264=0,INDEX('Solver Setup'!$M$15:$M$19,A264),INDEX('Solver Setup'!$G$25:$G$52,C264))-IF(B264=0,INDEX('Solver Setup'!$L$15:$L$19,A264),INDEX('Solver Setup'!$G$25:$G$52,B264)))*1440-IF(B264=0,0,INDEX('Solver Setup'!$F$25:$F$52,B264))-H264+'Solver Setup'!$B$9*(1-F264))</f>
        <v>1392</v>
      </c>
    </row>
    <row r="265" spans="1:15" x14ac:dyDescent="0.2">
      <c r="A265">
        <v>1</v>
      </c>
      <c r="B265">
        <v>9</v>
      </c>
      <c r="C265">
        <v>12</v>
      </c>
      <c r="D265" t="str" cm="1">
        <f t="array" ref="D265">IF(B265=0,"Depot",INDEX('Delivery Stops'!$B$2:$B$29,B265))</f>
        <v>Dry Cleaners</v>
      </c>
      <c r="E265" t="str" cm="1">
        <f t="array" ref="E265">IF(C265=0,"Depot",INDEX('Delivery Stops'!$B$2:$B$29,C265))</f>
        <v>Tech Solutions Inc</v>
      </c>
      <c r="F265">
        <v>0</v>
      </c>
      <c r="G265" cm="1">
        <f t="array" ref="G265">INDEX('Distance Matrix (miles)'!$B$2:$AD$30,B265+1,C265+1)</f>
        <v>23.14</v>
      </c>
      <c r="H265" cm="1">
        <f t="array" ref="H265">INDEX('Travel Time Matrix (min)'!$B$2:$AD$30,B265+1,C265+1)</f>
        <v>34.700000000000003</v>
      </c>
      <c r="I265" cm="1">
        <f t="array" ref="I265">G265*(INDEX('Vehicle Fleet'!$D$2:$D$6,A265)+'Cost Parameters'!$B$2*'Cost Parameters'!$B$3)</f>
        <v>19.817096000000003</v>
      </c>
      <c r="J265" cm="1">
        <f t="array" ref="J265">IF(C265=0,0,INDEX('Delivery Stops'!$D$2:$D$29,C265))</f>
        <v>150</v>
      </c>
      <c r="K265">
        <f t="shared" si="16"/>
        <v>0</v>
      </c>
      <c r="L265">
        <f t="shared" si="17"/>
        <v>0</v>
      </c>
      <c r="M265">
        <f t="shared" si="18"/>
        <v>0</v>
      </c>
      <c r="N265">
        <f t="shared" si="19"/>
        <v>0</v>
      </c>
      <c r="O265" cm="1">
        <f t="array" ref="O265">((IF(C265=0,INDEX('Solver Setup'!$M$15:$M$19,A265),INDEX('Solver Setup'!$G$25:$G$52,C265))-IF(B265=0,INDEX('Solver Setup'!$L$15:$L$19,A265),INDEX('Solver Setup'!$G$25:$G$52,B265)))*1440-IF(B265=0,0,INDEX('Solver Setup'!$F$25:$F$52,B265))-H265+'Solver Setup'!$B$9*(1-F265))</f>
        <v>1332.3</v>
      </c>
    </row>
    <row r="266" spans="1:15" x14ac:dyDescent="0.2">
      <c r="A266">
        <v>1</v>
      </c>
      <c r="B266">
        <v>9</v>
      </c>
      <c r="C266">
        <v>13</v>
      </c>
      <c r="D266" t="str" cm="1">
        <f t="array" ref="D266">IF(B266=0,"Depot",INDEX('Delivery Stops'!$B$2:$B$29,B266))</f>
        <v>Dry Cleaners</v>
      </c>
      <c r="E266" t="str" cm="1">
        <f t="array" ref="E266">IF(C266=0,"Depot",INDEX('Delivery Stops'!$B$2:$B$29,C266))</f>
        <v>Tech Solutions Inc</v>
      </c>
      <c r="F266">
        <v>0</v>
      </c>
      <c r="G266" cm="1">
        <f t="array" ref="G266">INDEX('Distance Matrix (miles)'!$B$2:$AD$30,B266+1,C266+1)</f>
        <v>36.86</v>
      </c>
      <c r="H266" cm="1">
        <f t="array" ref="H266">INDEX('Travel Time Matrix (min)'!$B$2:$AD$30,B266+1,C266+1)</f>
        <v>55.3</v>
      </c>
      <c r="I266" cm="1">
        <f t="array" ref="I266">G266*(INDEX('Vehicle Fleet'!$D$2:$D$6,A266)+'Cost Parameters'!$B$2*'Cost Parameters'!$B$3)</f>
        <v>31.566904000000001</v>
      </c>
      <c r="J266" cm="1">
        <f t="array" ref="J266">IF(C266=0,0,INDEX('Delivery Stops'!$D$2:$D$29,C266))</f>
        <v>38</v>
      </c>
      <c r="K266">
        <f t="shared" si="16"/>
        <v>0</v>
      </c>
      <c r="L266">
        <f t="shared" si="17"/>
        <v>0</v>
      </c>
      <c r="M266">
        <f t="shared" si="18"/>
        <v>0</v>
      </c>
      <c r="N266">
        <f t="shared" si="19"/>
        <v>0</v>
      </c>
      <c r="O266" cm="1">
        <f t="array" ref="O266">((IF(C266=0,INDEX('Solver Setup'!$M$15:$M$19,A266),INDEX('Solver Setup'!$G$25:$G$52,C266))-IF(B266=0,INDEX('Solver Setup'!$L$15:$L$19,A266),INDEX('Solver Setup'!$G$25:$G$52,B266)))*1440-IF(B266=0,0,INDEX('Solver Setup'!$F$25:$F$52,B266))-H266+'Solver Setup'!$B$9*(1-F266))</f>
        <v>1206.6999999999994</v>
      </c>
    </row>
    <row r="267" spans="1:15" x14ac:dyDescent="0.2">
      <c r="A267">
        <v>1</v>
      </c>
      <c r="B267">
        <v>9</v>
      </c>
      <c r="C267">
        <v>14</v>
      </c>
      <c r="D267" t="str" cm="1">
        <f t="array" ref="D267">IF(B267=0,"Depot",INDEX('Delivery Stops'!$B$2:$B$29,B267))</f>
        <v>Dry Cleaners</v>
      </c>
      <c r="E267" t="str" cm="1">
        <f t="array" ref="E267">IF(C267=0,"Depot",INDEX('Delivery Stops'!$B$2:$B$29,C267))</f>
        <v>Sunrise Senior Living</v>
      </c>
      <c r="F267">
        <v>0</v>
      </c>
      <c r="G267" cm="1">
        <f t="array" ref="G267">INDEX('Distance Matrix (miles)'!$B$2:$AD$30,B267+1,C267+1)</f>
        <v>28.46</v>
      </c>
      <c r="H267" cm="1">
        <f t="array" ref="H267">INDEX('Travel Time Matrix (min)'!$B$2:$AD$30,B267+1,C267+1)</f>
        <v>42.7</v>
      </c>
      <c r="I267" cm="1">
        <f t="array" ref="I267">G267*(INDEX('Vehicle Fleet'!$D$2:$D$6,A267)+'Cost Parameters'!$B$2*'Cost Parameters'!$B$3)</f>
        <v>24.373144000000003</v>
      </c>
      <c r="J267" cm="1">
        <f t="array" ref="J267">IF(C267=0,0,INDEX('Delivery Stops'!$D$2:$D$29,C267))</f>
        <v>249</v>
      </c>
      <c r="K267">
        <f t="shared" si="16"/>
        <v>0</v>
      </c>
      <c r="L267">
        <f t="shared" si="17"/>
        <v>0</v>
      </c>
      <c r="M267">
        <f t="shared" si="18"/>
        <v>0</v>
      </c>
      <c r="N267">
        <f t="shared" si="19"/>
        <v>0</v>
      </c>
      <c r="O267" cm="1">
        <f t="array" ref="O267">((IF(C267=0,INDEX('Solver Setup'!$M$15:$M$19,A267),INDEX('Solver Setup'!$G$25:$G$52,C267))-IF(B267=0,INDEX('Solver Setup'!$L$15:$L$19,A267),INDEX('Solver Setup'!$G$25:$G$52,B267)))*1440-IF(B267=0,0,INDEX('Solver Setup'!$F$25:$F$52,B267))-H267+'Solver Setup'!$B$9*(1-F267))</f>
        <v>1669.2999999999995</v>
      </c>
    </row>
    <row r="268" spans="1:15" x14ac:dyDescent="0.2">
      <c r="A268">
        <v>1</v>
      </c>
      <c r="B268">
        <v>9</v>
      </c>
      <c r="C268">
        <v>15</v>
      </c>
      <c r="D268" t="str" cm="1">
        <f t="array" ref="D268">IF(B268=0,"Depot",INDEX('Delivery Stops'!$B$2:$B$29,B268))</f>
        <v>Dry Cleaners</v>
      </c>
      <c r="E268" t="str" cm="1">
        <f t="array" ref="E268">IF(C268=0,"Depot",INDEX('Delivery Stops'!$B$2:$B$29,C268))</f>
        <v>Electronics Outlet</v>
      </c>
      <c r="F268">
        <v>0</v>
      </c>
      <c r="G268" cm="1">
        <f t="array" ref="G268">INDEX('Distance Matrix (miles)'!$B$2:$AD$30,B268+1,C268+1)</f>
        <v>14.78</v>
      </c>
      <c r="H268" cm="1">
        <f t="array" ref="H268">INDEX('Travel Time Matrix (min)'!$B$2:$AD$30,B268+1,C268+1)</f>
        <v>22.2</v>
      </c>
      <c r="I268" cm="1">
        <f t="array" ref="I268">G268*(INDEX('Vehicle Fleet'!$D$2:$D$6,A268)+'Cost Parameters'!$B$2*'Cost Parameters'!$B$3)</f>
        <v>12.657592000000001</v>
      </c>
      <c r="J268" cm="1">
        <f t="array" ref="J268">IF(C268=0,0,INDEX('Delivery Stops'!$D$2:$D$29,C268))</f>
        <v>72</v>
      </c>
      <c r="K268">
        <f t="shared" si="16"/>
        <v>0</v>
      </c>
      <c r="L268">
        <f t="shared" si="17"/>
        <v>0</v>
      </c>
      <c r="M268">
        <f t="shared" si="18"/>
        <v>0</v>
      </c>
      <c r="N268">
        <f t="shared" si="19"/>
        <v>0</v>
      </c>
      <c r="O268" cm="1">
        <f t="array" ref="O268">((IF(C268=0,INDEX('Solver Setup'!$M$15:$M$19,A268),INDEX('Solver Setup'!$G$25:$G$52,C268))-IF(B268=0,INDEX('Solver Setup'!$L$15:$L$19,A268),INDEX('Solver Setup'!$G$25:$G$52,B268)))*1440-IF(B268=0,0,INDEX('Solver Setup'!$F$25:$F$52,B268))-H268+'Solver Setup'!$B$9*(1-F268))</f>
        <v>1254.8</v>
      </c>
    </row>
    <row r="269" spans="1:15" x14ac:dyDescent="0.2">
      <c r="A269">
        <v>1</v>
      </c>
      <c r="B269">
        <v>9</v>
      </c>
      <c r="C269">
        <v>16</v>
      </c>
      <c r="D269" t="str" cm="1">
        <f t="array" ref="D269">IF(B269=0,"Depot",INDEX('Delivery Stops'!$B$2:$B$29,B269))</f>
        <v>Dry Cleaners</v>
      </c>
      <c r="E269" t="str" cm="1">
        <f t="array" ref="E269">IF(C269=0,"Depot",INDEX('Delivery Stops'!$B$2:$B$29,C269))</f>
        <v>Bookstore</v>
      </c>
      <c r="F269">
        <v>0</v>
      </c>
      <c r="G269" cm="1">
        <f t="array" ref="G269">INDEX('Distance Matrix (miles)'!$B$2:$AD$30,B269+1,C269+1)</f>
        <v>17.61</v>
      </c>
      <c r="H269" cm="1">
        <f t="array" ref="H269">INDEX('Travel Time Matrix (min)'!$B$2:$AD$30,B269+1,C269+1)</f>
        <v>26.4</v>
      </c>
      <c r="I269" cm="1">
        <f t="array" ref="I269">G269*(INDEX('Vehicle Fleet'!$D$2:$D$6,A269)+'Cost Parameters'!$B$2*'Cost Parameters'!$B$3)</f>
        <v>15.081204</v>
      </c>
      <c r="J269" cm="1">
        <f t="array" ref="J269">IF(C269=0,0,INDEX('Delivery Stops'!$D$2:$D$29,C269))</f>
        <v>152</v>
      </c>
      <c r="K269">
        <f t="shared" si="16"/>
        <v>0</v>
      </c>
      <c r="L269">
        <f t="shared" si="17"/>
        <v>0</v>
      </c>
      <c r="M269">
        <f t="shared" si="18"/>
        <v>0</v>
      </c>
      <c r="N269">
        <f t="shared" si="19"/>
        <v>0</v>
      </c>
      <c r="O269" cm="1">
        <f t="array" ref="O269">((IF(C269=0,INDEX('Solver Setup'!$M$15:$M$19,A269),INDEX('Solver Setup'!$G$25:$G$52,C269))-IF(B269=0,INDEX('Solver Setup'!$L$15:$L$19,A269),INDEX('Solver Setup'!$G$25:$G$52,B269)))*1440-IF(B269=0,0,INDEX('Solver Setup'!$F$25:$F$52,B269))-H269+'Solver Setup'!$B$9*(1-F269))</f>
        <v>1490.6000000000006</v>
      </c>
    </row>
    <row r="270" spans="1:15" x14ac:dyDescent="0.2">
      <c r="A270">
        <v>1</v>
      </c>
      <c r="B270">
        <v>9</v>
      </c>
      <c r="C270">
        <v>17</v>
      </c>
      <c r="D270" t="str" cm="1">
        <f t="array" ref="D270">IF(B270=0,"Depot",INDEX('Delivery Stops'!$B$2:$B$29,B270))</f>
        <v>Dry Cleaners</v>
      </c>
      <c r="E270" t="str" cm="1">
        <f t="array" ref="E270">IF(C270=0,"Depot",INDEX('Delivery Stops'!$B$2:$B$29,C270))</f>
        <v>Veterinary Clinic</v>
      </c>
      <c r="F270">
        <v>0</v>
      </c>
      <c r="G270" cm="1">
        <f t="array" ref="G270">INDEX('Distance Matrix (miles)'!$B$2:$AD$30,B270+1,C270+1)</f>
        <v>39.74</v>
      </c>
      <c r="H270" cm="1">
        <f t="array" ref="H270">INDEX('Travel Time Matrix (min)'!$B$2:$AD$30,B270+1,C270+1)</f>
        <v>59.6</v>
      </c>
      <c r="I270" cm="1">
        <f t="array" ref="I270">G270*(INDEX('Vehicle Fleet'!$D$2:$D$6,A270)+'Cost Parameters'!$B$2*'Cost Parameters'!$B$3)</f>
        <v>34.033336000000006</v>
      </c>
      <c r="J270" cm="1">
        <f t="array" ref="J270">IF(C270=0,0,INDEX('Delivery Stops'!$D$2:$D$29,C270))</f>
        <v>102</v>
      </c>
      <c r="K270">
        <f t="shared" si="16"/>
        <v>0</v>
      </c>
      <c r="L270">
        <f t="shared" si="17"/>
        <v>0</v>
      </c>
      <c r="M270">
        <f t="shared" si="18"/>
        <v>0</v>
      </c>
      <c r="N270">
        <f t="shared" si="19"/>
        <v>0</v>
      </c>
      <c r="O270" cm="1">
        <f t="array" ref="O270">((IF(C270=0,INDEX('Solver Setup'!$M$15:$M$19,A270),INDEX('Solver Setup'!$G$25:$G$52,C270))-IF(B270=0,INDEX('Solver Setup'!$L$15:$L$19,A270),INDEX('Solver Setup'!$G$25:$G$52,B270)))*1440-IF(B270=0,0,INDEX('Solver Setup'!$F$25:$F$52,B270))-H270+'Solver Setup'!$B$9*(1-F270))</f>
        <v>1292.3999999999994</v>
      </c>
    </row>
    <row r="271" spans="1:15" x14ac:dyDescent="0.2">
      <c r="A271">
        <v>1</v>
      </c>
      <c r="B271">
        <v>9</v>
      </c>
      <c r="C271">
        <v>18</v>
      </c>
      <c r="D271" t="str" cm="1">
        <f t="array" ref="D271">IF(B271=0,"Depot",INDEX('Delivery Stops'!$B$2:$B$29,B271))</f>
        <v>Dry Cleaners</v>
      </c>
      <c r="E271" t="str" cm="1">
        <f t="array" ref="E271">IF(C271=0,"Depot",INDEX('Delivery Stops'!$B$2:$B$29,C271))</f>
        <v>Furniture Warehouse</v>
      </c>
      <c r="F271">
        <v>0</v>
      </c>
      <c r="G271" cm="1">
        <f t="array" ref="G271">INDEX('Distance Matrix (miles)'!$B$2:$AD$30,B271+1,C271+1)</f>
        <v>16.12</v>
      </c>
      <c r="H271" cm="1">
        <f t="array" ref="H271">INDEX('Travel Time Matrix (min)'!$B$2:$AD$30,B271+1,C271+1)</f>
        <v>24.2</v>
      </c>
      <c r="I271" cm="1">
        <f t="array" ref="I271">G271*(INDEX('Vehicle Fleet'!$D$2:$D$6,A271)+'Cost Parameters'!$B$2*'Cost Parameters'!$B$3)</f>
        <v>13.805168000000002</v>
      </c>
      <c r="J271" cm="1">
        <f t="array" ref="J271">IF(C271=0,0,INDEX('Delivery Stops'!$D$2:$D$29,C271))</f>
        <v>148</v>
      </c>
      <c r="K271">
        <f t="shared" si="16"/>
        <v>0</v>
      </c>
      <c r="L271">
        <f t="shared" si="17"/>
        <v>0</v>
      </c>
      <c r="M271">
        <f t="shared" si="18"/>
        <v>0</v>
      </c>
      <c r="N271">
        <f t="shared" si="19"/>
        <v>0</v>
      </c>
      <c r="O271" cm="1">
        <f t="array" ref="O271">((IF(C271=0,INDEX('Solver Setup'!$M$15:$M$19,A271),INDEX('Solver Setup'!$G$25:$G$52,C271))-IF(B271=0,INDEX('Solver Setup'!$L$15:$L$19,A271),INDEX('Solver Setup'!$G$25:$G$52,B271)))*1440-IF(B271=0,0,INDEX('Solver Setup'!$F$25:$F$52,B271))-H271+'Solver Setup'!$B$9*(1-F271))</f>
        <v>1282.7999999999995</v>
      </c>
    </row>
    <row r="272" spans="1:15" x14ac:dyDescent="0.2">
      <c r="A272">
        <v>1</v>
      </c>
      <c r="B272">
        <v>9</v>
      </c>
      <c r="C272">
        <v>19</v>
      </c>
      <c r="D272" t="str" cm="1">
        <f t="array" ref="D272">IF(B272=0,"Depot",INDEX('Delivery Stops'!$B$2:$B$29,B272))</f>
        <v>Dry Cleaners</v>
      </c>
      <c r="E272" t="str" cm="1">
        <f t="array" ref="E272">IF(C272=0,"Depot",INDEX('Delivery Stops'!$B$2:$B$29,C272))</f>
        <v>Music School</v>
      </c>
      <c r="F272">
        <v>0</v>
      </c>
      <c r="G272" cm="1">
        <f t="array" ref="G272">INDEX('Distance Matrix (miles)'!$B$2:$AD$30,B272+1,C272+1)</f>
        <v>8.8000000000000007</v>
      </c>
      <c r="H272" cm="1">
        <f t="array" ref="H272">INDEX('Travel Time Matrix (min)'!$B$2:$AD$30,B272+1,C272+1)</f>
        <v>13.2</v>
      </c>
      <c r="I272" cm="1">
        <f t="array" ref="I272">G272*(INDEX('Vehicle Fleet'!$D$2:$D$6,A272)+'Cost Parameters'!$B$2*'Cost Parameters'!$B$3)</f>
        <v>7.5363200000000008</v>
      </c>
      <c r="J272" cm="1">
        <f t="array" ref="J272">IF(C272=0,0,INDEX('Delivery Stops'!$D$2:$D$29,C272))</f>
        <v>97</v>
      </c>
      <c r="K272">
        <f t="shared" si="16"/>
        <v>0</v>
      </c>
      <c r="L272">
        <f t="shared" si="17"/>
        <v>0</v>
      </c>
      <c r="M272">
        <f t="shared" si="18"/>
        <v>0</v>
      </c>
      <c r="N272">
        <f t="shared" si="19"/>
        <v>0</v>
      </c>
      <c r="O272" cm="1">
        <f t="array" ref="O272">((IF(C272=0,INDEX('Solver Setup'!$M$15:$M$19,A272),INDEX('Solver Setup'!$G$25:$G$52,C272))-IF(B272=0,INDEX('Solver Setup'!$L$15:$L$19,A272),INDEX('Solver Setup'!$G$25:$G$52,B272)))*1440-IF(B272=0,0,INDEX('Solver Setup'!$F$25:$F$52,B272))-H272+'Solver Setup'!$B$9*(1-F272))</f>
        <v>1263.8</v>
      </c>
    </row>
    <row r="273" spans="1:15" x14ac:dyDescent="0.2">
      <c r="A273">
        <v>1</v>
      </c>
      <c r="B273">
        <v>9</v>
      </c>
      <c r="C273">
        <v>20</v>
      </c>
      <c r="D273" t="str" cm="1">
        <f t="array" ref="D273">IF(B273=0,"Depot",INDEX('Delivery Stops'!$B$2:$B$29,B273))</f>
        <v>Dry Cleaners</v>
      </c>
      <c r="E273" t="str" cm="1">
        <f t="array" ref="E273">IF(C273=0,"Depot",INDEX('Delivery Stops'!$B$2:$B$29,C273))</f>
        <v>Elementary School</v>
      </c>
      <c r="F273">
        <v>0</v>
      </c>
      <c r="G273" cm="1">
        <f t="array" ref="G273">INDEX('Distance Matrix (miles)'!$B$2:$AD$30,B273+1,C273+1)</f>
        <v>24.86</v>
      </c>
      <c r="H273" cm="1">
        <f t="array" ref="H273">INDEX('Travel Time Matrix (min)'!$B$2:$AD$30,B273+1,C273+1)</f>
        <v>37.299999999999997</v>
      </c>
      <c r="I273" cm="1">
        <f t="array" ref="I273">G273*(INDEX('Vehicle Fleet'!$D$2:$D$6,A273)+'Cost Parameters'!$B$2*'Cost Parameters'!$B$3)</f>
        <v>21.290103999999999</v>
      </c>
      <c r="J273" cm="1">
        <f t="array" ref="J273">IF(C273=0,0,INDEX('Delivery Stops'!$D$2:$D$29,C273))</f>
        <v>71</v>
      </c>
      <c r="K273">
        <f t="shared" si="16"/>
        <v>0</v>
      </c>
      <c r="L273">
        <f t="shared" si="17"/>
        <v>0</v>
      </c>
      <c r="M273">
        <f t="shared" si="18"/>
        <v>0</v>
      </c>
      <c r="N273">
        <f t="shared" si="19"/>
        <v>0</v>
      </c>
      <c r="O273" cm="1">
        <f t="array" ref="O273">((IF(C273=0,INDEX('Solver Setup'!$M$15:$M$19,A273),INDEX('Solver Setup'!$G$25:$G$52,C273))-IF(B273=0,INDEX('Solver Setup'!$L$15:$L$19,A273),INDEX('Solver Setup'!$G$25:$G$52,B273)))*1440-IF(B273=0,0,INDEX('Solver Setup'!$F$25:$F$52,B273))-H273+'Solver Setup'!$B$9*(1-F273))</f>
        <v>1209.7000000000005</v>
      </c>
    </row>
    <row r="274" spans="1:15" x14ac:dyDescent="0.2">
      <c r="A274">
        <v>1</v>
      </c>
      <c r="B274">
        <v>9</v>
      </c>
      <c r="C274">
        <v>21</v>
      </c>
      <c r="D274" t="str" cm="1">
        <f t="array" ref="D274">IF(B274=0,"Depot",INDEX('Delivery Stops'!$B$2:$B$29,B274))</f>
        <v>Dry Cleaners</v>
      </c>
      <c r="E274" t="str" cm="1">
        <f t="array" ref="E274">IF(C274=0,"Depot",INDEX('Delivery Stops'!$B$2:$B$29,C274))</f>
        <v>Distillery</v>
      </c>
      <c r="F274">
        <v>0</v>
      </c>
      <c r="G274" cm="1">
        <f t="array" ref="G274">INDEX('Distance Matrix (miles)'!$B$2:$AD$30,B274+1,C274+1)</f>
        <v>20.09</v>
      </c>
      <c r="H274" cm="1">
        <f t="array" ref="H274">INDEX('Travel Time Matrix (min)'!$B$2:$AD$30,B274+1,C274+1)</f>
        <v>30.1</v>
      </c>
      <c r="I274" cm="1">
        <f t="array" ref="I274">G274*(INDEX('Vehicle Fleet'!$D$2:$D$6,A274)+'Cost Parameters'!$B$2*'Cost Parameters'!$B$3)</f>
        <v>17.205076000000002</v>
      </c>
      <c r="J274" cm="1">
        <f t="array" ref="J274">IF(C274=0,0,INDEX('Delivery Stops'!$D$2:$D$29,C274))</f>
        <v>178</v>
      </c>
      <c r="K274">
        <f t="shared" si="16"/>
        <v>0</v>
      </c>
      <c r="L274">
        <f t="shared" si="17"/>
        <v>0</v>
      </c>
      <c r="M274">
        <f t="shared" si="18"/>
        <v>0</v>
      </c>
      <c r="N274">
        <f t="shared" si="19"/>
        <v>0</v>
      </c>
      <c r="O274" cm="1">
        <f t="array" ref="O274">((IF(C274=0,INDEX('Solver Setup'!$M$15:$M$19,A274),INDEX('Solver Setup'!$G$25:$G$52,C274))-IF(B274=0,INDEX('Solver Setup'!$L$15:$L$19,A274),INDEX('Solver Setup'!$G$25:$G$52,B274)))*1440-IF(B274=0,0,INDEX('Solver Setup'!$F$25:$F$52,B274))-H274+'Solver Setup'!$B$9*(1-F274))</f>
        <v>1726.8999999999996</v>
      </c>
    </row>
    <row r="275" spans="1:15" x14ac:dyDescent="0.2">
      <c r="A275">
        <v>1</v>
      </c>
      <c r="B275">
        <v>9</v>
      </c>
      <c r="C275">
        <v>22</v>
      </c>
      <c r="D275" t="str" cm="1">
        <f t="array" ref="D275">IF(B275=0,"Depot",INDEX('Delivery Stops'!$B$2:$B$29,B275))</f>
        <v>Dry Cleaners</v>
      </c>
      <c r="E275" t="str" cm="1">
        <f t="array" ref="E275">IF(C275=0,"Depot",INDEX('Delivery Stops'!$B$2:$B$29,C275))</f>
        <v>Brewery</v>
      </c>
      <c r="F275">
        <v>0</v>
      </c>
      <c r="G275" cm="1">
        <f t="array" ref="G275">INDEX('Distance Matrix (miles)'!$B$2:$AD$30,B275+1,C275+1)</f>
        <v>38.32</v>
      </c>
      <c r="H275" cm="1">
        <f t="array" ref="H275">INDEX('Travel Time Matrix (min)'!$B$2:$AD$30,B275+1,C275+1)</f>
        <v>57.5</v>
      </c>
      <c r="I275" cm="1">
        <f t="array" ref="I275">G275*(INDEX('Vehicle Fleet'!$D$2:$D$6,A275)+'Cost Parameters'!$B$2*'Cost Parameters'!$B$3)</f>
        <v>32.817247999999999</v>
      </c>
      <c r="J275" cm="1">
        <f t="array" ref="J275">IF(C275=0,0,INDEX('Delivery Stops'!$D$2:$D$29,C275))</f>
        <v>46</v>
      </c>
      <c r="K275">
        <f t="shared" si="16"/>
        <v>0</v>
      </c>
      <c r="L275">
        <f t="shared" si="17"/>
        <v>0</v>
      </c>
      <c r="M275">
        <f t="shared" si="18"/>
        <v>0</v>
      </c>
      <c r="N275">
        <f t="shared" si="19"/>
        <v>0</v>
      </c>
      <c r="O275" cm="1">
        <f t="array" ref="O275">((IF(C275=0,INDEX('Solver Setup'!$M$15:$M$19,A275),INDEX('Solver Setup'!$G$25:$G$52,C275))-IF(B275=0,INDEX('Solver Setup'!$L$15:$L$19,A275),INDEX('Solver Setup'!$G$25:$G$52,B275)))*1440-IF(B275=0,0,INDEX('Solver Setup'!$F$25:$F$52,B275))-H275+'Solver Setup'!$B$9*(1-F275))</f>
        <v>1549.5000000000005</v>
      </c>
    </row>
    <row r="276" spans="1:15" x14ac:dyDescent="0.2">
      <c r="A276">
        <v>1</v>
      </c>
      <c r="B276">
        <v>9</v>
      </c>
      <c r="C276">
        <v>23</v>
      </c>
      <c r="D276" t="str" cm="1">
        <f t="array" ref="D276">IF(B276=0,"Depot",INDEX('Delivery Stops'!$B$2:$B$29,B276))</f>
        <v>Dry Cleaners</v>
      </c>
      <c r="E276" t="str" cm="1">
        <f t="array" ref="E276">IF(C276=0,"Depot",INDEX('Delivery Stops'!$B$2:$B$29,C276))</f>
        <v>Distillery</v>
      </c>
      <c r="F276">
        <v>0</v>
      </c>
      <c r="G276" cm="1">
        <f t="array" ref="G276">INDEX('Distance Matrix (miles)'!$B$2:$AD$30,B276+1,C276+1)</f>
        <v>9.73</v>
      </c>
      <c r="H276" cm="1">
        <f t="array" ref="H276">INDEX('Travel Time Matrix (min)'!$B$2:$AD$30,B276+1,C276+1)</f>
        <v>14.6</v>
      </c>
      <c r="I276" cm="1">
        <f t="array" ref="I276">G276*(INDEX('Vehicle Fleet'!$D$2:$D$6,A276)+'Cost Parameters'!$B$2*'Cost Parameters'!$B$3)</f>
        <v>8.3327720000000003</v>
      </c>
      <c r="J276" cm="1">
        <f t="array" ref="J276">IF(C276=0,0,INDEX('Delivery Stops'!$D$2:$D$29,C276))</f>
        <v>207</v>
      </c>
      <c r="K276">
        <f t="shared" si="16"/>
        <v>0</v>
      </c>
      <c r="L276">
        <f t="shared" si="17"/>
        <v>0</v>
      </c>
      <c r="M276">
        <f t="shared" si="18"/>
        <v>0</v>
      </c>
      <c r="N276">
        <f t="shared" si="19"/>
        <v>0</v>
      </c>
      <c r="O276" cm="1">
        <f t="array" ref="O276">((IF(C276=0,INDEX('Solver Setup'!$M$15:$M$19,A276),INDEX('Solver Setup'!$G$25:$G$52,C276))-IF(B276=0,INDEX('Solver Setup'!$L$15:$L$19,A276),INDEX('Solver Setup'!$G$25:$G$52,B276)))*1440-IF(B276=0,0,INDEX('Solver Setup'!$F$25:$F$52,B276))-H276+'Solver Setup'!$B$9*(1-F276))</f>
        <v>1487.4</v>
      </c>
    </row>
    <row r="277" spans="1:15" x14ac:dyDescent="0.2">
      <c r="A277">
        <v>1</v>
      </c>
      <c r="B277">
        <v>9</v>
      </c>
      <c r="C277">
        <v>24</v>
      </c>
      <c r="D277" t="str" cm="1">
        <f t="array" ref="D277">IF(B277=0,"Depot",INDEX('Delivery Stops'!$B$2:$B$29,B277))</f>
        <v>Dry Cleaners</v>
      </c>
      <c r="E277" t="str" cm="1">
        <f t="array" ref="E277">IF(C277=0,"Depot",INDEX('Delivery Stops'!$B$2:$B$29,C277))</f>
        <v>Children's Academy</v>
      </c>
      <c r="F277">
        <v>0</v>
      </c>
      <c r="G277" cm="1">
        <f t="array" ref="G277">INDEX('Distance Matrix (miles)'!$B$2:$AD$30,B277+1,C277+1)</f>
        <v>19.46</v>
      </c>
      <c r="H277" cm="1">
        <f t="array" ref="H277">INDEX('Travel Time Matrix (min)'!$B$2:$AD$30,B277+1,C277+1)</f>
        <v>29.2</v>
      </c>
      <c r="I277" cm="1">
        <f t="array" ref="I277">G277*(INDEX('Vehicle Fleet'!$D$2:$D$6,A277)+'Cost Parameters'!$B$2*'Cost Parameters'!$B$3)</f>
        <v>16.665544000000001</v>
      </c>
      <c r="J277" cm="1">
        <f t="array" ref="J277">IF(C277=0,0,INDEX('Delivery Stops'!$D$2:$D$29,C277))</f>
        <v>28</v>
      </c>
      <c r="K277">
        <f t="shared" si="16"/>
        <v>0</v>
      </c>
      <c r="L277">
        <f t="shared" si="17"/>
        <v>0</v>
      </c>
      <c r="M277">
        <f t="shared" si="18"/>
        <v>0</v>
      </c>
      <c r="N277">
        <f t="shared" si="19"/>
        <v>0</v>
      </c>
      <c r="O277" cm="1">
        <f t="array" ref="O277">((IF(C277=0,INDEX('Solver Setup'!$M$15:$M$19,A277),INDEX('Solver Setup'!$G$25:$G$52,C277))-IF(B277=0,INDEX('Solver Setup'!$L$15:$L$19,A277),INDEX('Solver Setup'!$G$25:$G$52,B277)))*1440-IF(B277=0,0,INDEX('Solver Setup'!$F$25:$F$52,B277))-H277+'Solver Setup'!$B$9*(1-F277))</f>
        <v>1622.8000000000004</v>
      </c>
    </row>
    <row r="278" spans="1:15" x14ac:dyDescent="0.2">
      <c r="A278">
        <v>1</v>
      </c>
      <c r="B278">
        <v>9</v>
      </c>
      <c r="C278">
        <v>25</v>
      </c>
      <c r="D278" t="str" cm="1">
        <f t="array" ref="D278">IF(B278=0,"Depot",INDEX('Delivery Stops'!$B$2:$B$29,B278))</f>
        <v>Dry Cleaners</v>
      </c>
      <c r="E278" t="str" cm="1">
        <f t="array" ref="E278">IF(C278=0,"Depot",INDEX('Delivery Stops'!$B$2:$B$29,C278))</f>
        <v>Public Library</v>
      </c>
      <c r="F278">
        <v>0</v>
      </c>
      <c r="G278" cm="1">
        <f t="array" ref="G278">INDEX('Distance Matrix (miles)'!$B$2:$AD$30,B278+1,C278+1)</f>
        <v>28.52</v>
      </c>
      <c r="H278" cm="1">
        <f t="array" ref="H278">INDEX('Travel Time Matrix (min)'!$B$2:$AD$30,B278+1,C278+1)</f>
        <v>42.8</v>
      </c>
      <c r="I278" cm="1">
        <f t="array" ref="I278">G278*(INDEX('Vehicle Fleet'!$D$2:$D$6,A278)+'Cost Parameters'!$B$2*'Cost Parameters'!$B$3)</f>
        <v>24.424528000000002</v>
      </c>
      <c r="J278" cm="1">
        <f t="array" ref="J278">IF(C278=0,0,INDEX('Delivery Stops'!$D$2:$D$29,C278))</f>
        <v>32</v>
      </c>
      <c r="K278">
        <f t="shared" si="16"/>
        <v>0</v>
      </c>
      <c r="L278">
        <f t="shared" si="17"/>
        <v>0</v>
      </c>
      <c r="M278">
        <f t="shared" si="18"/>
        <v>0</v>
      </c>
      <c r="N278">
        <f t="shared" si="19"/>
        <v>0</v>
      </c>
      <c r="O278" cm="1">
        <f t="array" ref="O278">((IF(C278=0,INDEX('Solver Setup'!$M$15:$M$19,A278),INDEX('Solver Setup'!$G$25:$G$52,C278))-IF(B278=0,INDEX('Solver Setup'!$L$15:$L$19,A278),INDEX('Solver Setup'!$G$25:$G$52,B278)))*1440-IF(B278=0,0,INDEX('Solver Setup'!$F$25:$F$52,B278))-H278+'Solver Setup'!$B$9*(1-F278))</f>
        <v>1519.2000000000005</v>
      </c>
    </row>
    <row r="279" spans="1:15" x14ac:dyDescent="0.2">
      <c r="A279">
        <v>1</v>
      </c>
      <c r="B279">
        <v>9</v>
      </c>
      <c r="C279">
        <v>26</v>
      </c>
      <c r="D279" t="str" cm="1">
        <f t="array" ref="D279">IF(B279=0,"Depot",INDEX('Delivery Stops'!$B$2:$B$29,B279))</f>
        <v>Dry Cleaners</v>
      </c>
      <c r="E279" t="str" cm="1">
        <f t="array" ref="E279">IF(C279=0,"Depot",INDEX('Delivery Stops'!$B$2:$B$29,C279))</f>
        <v>Bakery &amp; Cafe</v>
      </c>
      <c r="F279">
        <v>0</v>
      </c>
      <c r="G279" cm="1">
        <f t="array" ref="G279">INDEX('Distance Matrix (miles)'!$B$2:$AD$30,B279+1,C279+1)</f>
        <v>38.25</v>
      </c>
      <c r="H279" cm="1">
        <f t="array" ref="H279">INDEX('Travel Time Matrix (min)'!$B$2:$AD$30,B279+1,C279+1)</f>
        <v>57.4</v>
      </c>
      <c r="I279" cm="1">
        <f t="array" ref="I279">G279*(INDEX('Vehicle Fleet'!$D$2:$D$6,A279)+'Cost Parameters'!$B$2*'Cost Parameters'!$B$3)</f>
        <v>32.757300000000001</v>
      </c>
      <c r="J279" cm="1">
        <f t="array" ref="J279">IF(C279=0,0,INDEX('Delivery Stops'!$D$2:$D$29,C279))</f>
        <v>211</v>
      </c>
      <c r="K279">
        <f t="shared" si="16"/>
        <v>0</v>
      </c>
      <c r="L279">
        <f t="shared" si="17"/>
        <v>0</v>
      </c>
      <c r="M279">
        <f t="shared" si="18"/>
        <v>0</v>
      </c>
      <c r="N279">
        <f t="shared" si="19"/>
        <v>0</v>
      </c>
      <c r="O279" cm="1">
        <f t="array" ref="O279">((IF(C279=0,INDEX('Solver Setup'!$M$15:$M$19,A279),INDEX('Solver Setup'!$G$25:$G$52,C279))-IF(B279=0,INDEX('Solver Setup'!$L$15:$L$19,A279),INDEX('Solver Setup'!$G$25:$G$52,B279)))*1440-IF(B279=0,0,INDEX('Solver Setup'!$F$25:$F$52,B279))-H279+'Solver Setup'!$B$9*(1-F279))</f>
        <v>1579.6</v>
      </c>
    </row>
    <row r="280" spans="1:15" x14ac:dyDescent="0.2">
      <c r="A280">
        <v>1</v>
      </c>
      <c r="B280">
        <v>9</v>
      </c>
      <c r="C280">
        <v>27</v>
      </c>
      <c r="D280" t="str" cm="1">
        <f t="array" ref="D280">IF(B280=0,"Depot",INDEX('Delivery Stops'!$B$2:$B$29,B280))</f>
        <v>Dry Cleaners</v>
      </c>
      <c r="E280" t="str" cm="1">
        <f t="array" ref="E280">IF(C280=0,"Depot",INDEX('Delivery Stops'!$B$2:$B$29,C280))</f>
        <v>Redstone Elementary School</v>
      </c>
      <c r="F280">
        <v>0</v>
      </c>
      <c r="G280" cm="1">
        <f t="array" ref="G280">INDEX('Distance Matrix (miles)'!$B$2:$AD$30,B280+1,C280+1)</f>
        <v>35.72</v>
      </c>
      <c r="H280" cm="1">
        <f t="array" ref="H280">INDEX('Travel Time Matrix (min)'!$B$2:$AD$30,B280+1,C280+1)</f>
        <v>53.6</v>
      </c>
      <c r="I280" cm="1">
        <f t="array" ref="I280">G280*(INDEX('Vehicle Fleet'!$D$2:$D$6,A280)+'Cost Parameters'!$B$2*'Cost Parameters'!$B$3)</f>
        <v>30.590608</v>
      </c>
      <c r="J280" cm="1">
        <f t="array" ref="J280">IF(C280=0,0,INDEX('Delivery Stops'!$D$2:$D$29,C280))</f>
        <v>61</v>
      </c>
      <c r="K280">
        <f t="shared" si="16"/>
        <v>0</v>
      </c>
      <c r="L280">
        <f t="shared" si="17"/>
        <v>0</v>
      </c>
      <c r="M280">
        <f t="shared" si="18"/>
        <v>0</v>
      </c>
      <c r="N280">
        <f t="shared" si="19"/>
        <v>0</v>
      </c>
      <c r="O280" cm="1">
        <f t="array" ref="O280">((IF(C280=0,INDEX('Solver Setup'!$M$15:$M$19,A280),INDEX('Solver Setup'!$G$25:$G$52,C280))-IF(B280=0,INDEX('Solver Setup'!$L$15:$L$19,A280),INDEX('Solver Setup'!$G$25:$G$52,B280)))*1440-IF(B280=0,0,INDEX('Solver Setup'!$F$25:$F$52,B280))-H280+'Solver Setup'!$B$9*(1-F280))</f>
        <v>1523.3999999999994</v>
      </c>
    </row>
    <row r="281" spans="1:15" x14ac:dyDescent="0.2">
      <c r="A281">
        <v>1</v>
      </c>
      <c r="B281">
        <v>9</v>
      </c>
      <c r="C281">
        <v>28</v>
      </c>
      <c r="D281" t="str" cm="1">
        <f t="array" ref="D281">IF(B281=0,"Depot",INDEX('Delivery Stops'!$B$2:$B$29,B281))</f>
        <v>Dry Cleaners</v>
      </c>
      <c r="E281" t="str" cm="1">
        <f t="array" ref="E281">IF(C281=0,"Depot",INDEX('Delivery Stops'!$B$2:$B$29,C281))</f>
        <v>Food Bank</v>
      </c>
      <c r="F281">
        <v>0</v>
      </c>
      <c r="G281" cm="1">
        <f t="array" ref="G281">INDEX('Distance Matrix (miles)'!$B$2:$AD$30,B281+1,C281+1)</f>
        <v>35.89</v>
      </c>
      <c r="H281" cm="1">
        <f t="array" ref="H281">INDEX('Travel Time Matrix (min)'!$B$2:$AD$30,B281+1,C281+1)</f>
        <v>53.8</v>
      </c>
      <c r="I281" cm="1">
        <f t="array" ref="I281">G281*(INDEX('Vehicle Fleet'!$D$2:$D$6,A281)+'Cost Parameters'!$B$2*'Cost Parameters'!$B$3)</f>
        <v>30.736196000000003</v>
      </c>
      <c r="J281" cm="1">
        <f t="array" ref="J281">IF(C281=0,0,INDEX('Delivery Stops'!$D$2:$D$29,C281))</f>
        <v>168</v>
      </c>
      <c r="K281">
        <f t="shared" si="16"/>
        <v>0</v>
      </c>
      <c r="L281">
        <f t="shared" si="17"/>
        <v>0</v>
      </c>
      <c r="M281">
        <f t="shared" si="18"/>
        <v>0</v>
      </c>
      <c r="N281">
        <f t="shared" si="19"/>
        <v>0</v>
      </c>
      <c r="O281" cm="1">
        <f t="array" ref="O281">((IF(C281=0,INDEX('Solver Setup'!$M$15:$M$19,A281),INDEX('Solver Setup'!$G$25:$G$52,C281))-IF(B281=0,INDEX('Solver Setup'!$L$15:$L$19,A281),INDEX('Solver Setup'!$G$25:$G$52,B281)))*1440-IF(B281=0,0,INDEX('Solver Setup'!$F$25:$F$52,B281))-H281+'Solver Setup'!$B$9*(1-F281))</f>
        <v>1523.1999999999996</v>
      </c>
    </row>
    <row r="282" spans="1:15" x14ac:dyDescent="0.2">
      <c r="A282">
        <v>1</v>
      </c>
      <c r="B282">
        <v>10</v>
      </c>
      <c r="C282">
        <v>0</v>
      </c>
      <c r="D282" t="str" cm="1">
        <f t="array" ref="D282">IF(B282=0,"Depot",INDEX('Delivery Stops'!$B$2:$B$29,B282))</f>
        <v>Furniture Warehouse</v>
      </c>
      <c r="E282" t="str" cm="1">
        <f t="array" ref="E282">IF(C282=0,"Depot",INDEX('Delivery Stops'!$B$2:$B$29,C282))</f>
        <v>Depot</v>
      </c>
      <c r="F282">
        <v>0</v>
      </c>
      <c r="G282" cm="1">
        <f t="array" ref="G282">INDEX('Distance Matrix (miles)'!$B$2:$AD$30,B282+1,C282+1)</f>
        <v>7.45</v>
      </c>
      <c r="H282" cm="1">
        <f t="array" ref="H282">INDEX('Travel Time Matrix (min)'!$B$2:$AD$30,B282+1,C282+1)</f>
        <v>11.2</v>
      </c>
      <c r="I282" cm="1">
        <f t="array" ref="I282">G282*(INDEX('Vehicle Fleet'!$D$2:$D$6,A282)+'Cost Parameters'!$B$2*'Cost Parameters'!$B$3)</f>
        <v>6.3801800000000002</v>
      </c>
      <c r="J282" cm="1">
        <f t="array" ref="J282">IF(C282=0,0,INDEX('Delivery Stops'!$D$2:$D$29,C282))</f>
        <v>0</v>
      </c>
      <c r="K282">
        <f t="shared" si="16"/>
        <v>0</v>
      </c>
      <c r="L282">
        <f t="shared" si="17"/>
        <v>0</v>
      </c>
      <c r="M282">
        <f t="shared" si="18"/>
        <v>0</v>
      </c>
      <c r="N282">
        <f t="shared" si="19"/>
        <v>0</v>
      </c>
      <c r="O282" cm="1">
        <f t="array" ref="O282">((IF(C282=0,INDEX('Solver Setup'!$M$15:$M$19,A282),INDEX('Solver Setup'!$G$25:$G$52,C282))-IF(B282=0,INDEX('Solver Setup'!$L$15:$L$19,A282),INDEX('Solver Setup'!$G$25:$G$52,B282)))*1440-IF(B282=0,0,INDEX('Solver Setup'!$F$25:$F$52,B282))-H282+'Solver Setup'!$B$9*(1-F282))</f>
        <v>802.80000000000041</v>
      </c>
    </row>
    <row r="283" spans="1:15" x14ac:dyDescent="0.2">
      <c r="A283">
        <v>1</v>
      </c>
      <c r="B283">
        <v>10</v>
      </c>
      <c r="C283">
        <v>1</v>
      </c>
      <c r="D283" t="str" cm="1">
        <f t="array" ref="D283">IF(B283=0,"Depot",INDEX('Delivery Stops'!$B$2:$B$29,B283))</f>
        <v>Furniture Warehouse</v>
      </c>
      <c r="E283" t="str" cm="1">
        <f t="array" ref="E283">IF(C283=0,"Depot",INDEX('Delivery Stops'!$B$2:$B$29,C283))</f>
        <v>Pet Hospital</v>
      </c>
      <c r="F283">
        <v>0</v>
      </c>
      <c r="G283" cm="1">
        <f t="array" ref="G283">INDEX('Distance Matrix (miles)'!$B$2:$AD$30,B283+1,C283+1)</f>
        <v>32.11</v>
      </c>
      <c r="H283" cm="1">
        <f t="array" ref="H283">INDEX('Travel Time Matrix (min)'!$B$2:$AD$30,B283+1,C283+1)</f>
        <v>48.2</v>
      </c>
      <c r="I283" cm="1">
        <f t="array" ref="I283">G283*(INDEX('Vehicle Fleet'!$D$2:$D$6,A283)+'Cost Parameters'!$B$2*'Cost Parameters'!$B$3)</f>
        <v>27.499004000000003</v>
      </c>
      <c r="J283" cm="1">
        <f t="array" ref="J283">IF(C283=0,0,INDEX('Delivery Stops'!$D$2:$D$29,C283))</f>
        <v>204</v>
      </c>
      <c r="K283">
        <f t="shared" si="16"/>
        <v>0</v>
      </c>
      <c r="L283">
        <f t="shared" si="17"/>
        <v>0</v>
      </c>
      <c r="M283">
        <f t="shared" si="18"/>
        <v>0</v>
      </c>
      <c r="N283">
        <f t="shared" si="19"/>
        <v>0</v>
      </c>
      <c r="O283" cm="1">
        <f t="array" ref="O283">((IF(C283=0,INDEX('Solver Setup'!$M$15:$M$19,A283),INDEX('Solver Setup'!$G$25:$G$52,C283))-IF(B283=0,INDEX('Solver Setup'!$L$15:$L$19,A283),INDEX('Solver Setup'!$G$25:$G$52,B283)))*1440-IF(B283=0,0,INDEX('Solver Setup'!$F$25:$F$52,B283))-H283+'Solver Setup'!$B$9*(1-F283))</f>
        <v>1275.8000000000011</v>
      </c>
    </row>
    <row r="284" spans="1:15" x14ac:dyDescent="0.2">
      <c r="A284">
        <v>1</v>
      </c>
      <c r="B284">
        <v>10</v>
      </c>
      <c r="C284">
        <v>2</v>
      </c>
      <c r="D284" t="str" cm="1">
        <f t="array" ref="D284">IF(B284=0,"Depot",INDEX('Delivery Stops'!$B$2:$B$29,B284))</f>
        <v>Furniture Warehouse</v>
      </c>
      <c r="E284" t="str" cm="1">
        <f t="array" ref="E284">IF(C284=0,"Depot",INDEX('Delivery Stops'!$B$2:$B$29,C284))</f>
        <v>Community Pharmacy</v>
      </c>
      <c r="F284">
        <v>0</v>
      </c>
      <c r="G284" cm="1">
        <f t="array" ref="G284">INDEX('Distance Matrix (miles)'!$B$2:$AD$30,B284+1,C284+1)</f>
        <v>9.76</v>
      </c>
      <c r="H284" cm="1">
        <f t="array" ref="H284">INDEX('Travel Time Matrix (min)'!$B$2:$AD$30,B284+1,C284+1)</f>
        <v>14.6</v>
      </c>
      <c r="I284" cm="1">
        <f t="array" ref="I284">G284*(INDEX('Vehicle Fleet'!$D$2:$D$6,A284)+'Cost Parameters'!$B$2*'Cost Parameters'!$B$3)</f>
        <v>8.3584639999999997</v>
      </c>
      <c r="J284" cm="1">
        <f t="array" ref="J284">IF(C284=0,0,INDEX('Delivery Stops'!$D$2:$D$29,C284))</f>
        <v>240</v>
      </c>
      <c r="K284">
        <f t="shared" si="16"/>
        <v>0</v>
      </c>
      <c r="L284">
        <f t="shared" si="17"/>
        <v>0</v>
      </c>
      <c r="M284">
        <f t="shared" si="18"/>
        <v>0</v>
      </c>
      <c r="N284">
        <f t="shared" si="19"/>
        <v>0</v>
      </c>
      <c r="O284" cm="1">
        <f t="array" ref="O284">((IF(C284=0,INDEX('Solver Setup'!$M$15:$M$19,A284),INDEX('Solver Setup'!$G$25:$G$52,C284))-IF(B284=0,INDEX('Solver Setup'!$L$15:$L$19,A284),INDEX('Solver Setup'!$G$25:$G$52,B284)))*1440-IF(B284=0,0,INDEX('Solver Setup'!$F$25:$F$52,B284))-H284+'Solver Setup'!$B$9*(1-F284))</f>
        <v>1549.4</v>
      </c>
    </row>
    <row r="285" spans="1:15" x14ac:dyDescent="0.2">
      <c r="A285">
        <v>1</v>
      </c>
      <c r="B285">
        <v>10</v>
      </c>
      <c r="C285">
        <v>3</v>
      </c>
      <c r="D285" t="str" cm="1">
        <f t="array" ref="D285">IF(B285=0,"Depot",INDEX('Delivery Stops'!$B$2:$B$29,B285))</f>
        <v>Furniture Warehouse</v>
      </c>
      <c r="E285" t="str" cm="1">
        <f t="array" ref="E285">IF(C285=0,"Depot",INDEX('Delivery Stops'!$B$2:$B$29,C285))</f>
        <v>Redstone Medical Center</v>
      </c>
      <c r="F285">
        <v>0</v>
      </c>
      <c r="G285" cm="1">
        <f t="array" ref="G285">INDEX('Distance Matrix (miles)'!$B$2:$AD$30,B285+1,C285+1)</f>
        <v>25.51</v>
      </c>
      <c r="H285" cm="1">
        <f t="array" ref="H285">INDEX('Travel Time Matrix (min)'!$B$2:$AD$30,B285+1,C285+1)</f>
        <v>38.299999999999997</v>
      </c>
      <c r="I285" cm="1">
        <f t="array" ref="I285">G285*(INDEX('Vehicle Fleet'!$D$2:$D$6,A285)+'Cost Parameters'!$B$2*'Cost Parameters'!$B$3)</f>
        <v>21.846764000000004</v>
      </c>
      <c r="J285" cm="1">
        <f t="array" ref="J285">IF(C285=0,0,INDEX('Delivery Stops'!$D$2:$D$29,C285))</f>
        <v>183</v>
      </c>
      <c r="K285">
        <f t="shared" si="16"/>
        <v>0</v>
      </c>
      <c r="L285">
        <f t="shared" si="17"/>
        <v>0</v>
      </c>
      <c r="M285">
        <f t="shared" si="18"/>
        <v>0</v>
      </c>
      <c r="N285">
        <f t="shared" si="19"/>
        <v>0</v>
      </c>
      <c r="O285" cm="1">
        <f t="array" ref="O285">((IF(C285=0,INDEX('Solver Setup'!$M$15:$M$19,A285),INDEX('Solver Setup'!$G$25:$G$52,C285))-IF(B285=0,INDEX('Solver Setup'!$L$15:$L$19,A285),INDEX('Solver Setup'!$G$25:$G$52,B285)))*1440-IF(B285=0,0,INDEX('Solver Setup'!$F$25:$F$52,B285))-H285+'Solver Setup'!$B$9*(1-F285))</f>
        <v>1540.7000000000005</v>
      </c>
    </row>
    <row r="286" spans="1:15" x14ac:dyDescent="0.2">
      <c r="A286">
        <v>1</v>
      </c>
      <c r="B286">
        <v>10</v>
      </c>
      <c r="C286">
        <v>4</v>
      </c>
      <c r="D286" t="str" cm="1">
        <f t="array" ref="D286">IF(B286=0,"Depot",INDEX('Delivery Stops'!$B$2:$B$29,B286))</f>
        <v>Furniture Warehouse</v>
      </c>
      <c r="E286" t="str" cm="1">
        <f t="array" ref="E286">IF(C286=0,"Depot",INDEX('Delivery Stops'!$B$2:$B$29,C286))</f>
        <v>Furniture Warehouse</v>
      </c>
      <c r="F286">
        <v>0</v>
      </c>
      <c r="G286" cm="1">
        <f t="array" ref="G286">INDEX('Distance Matrix (miles)'!$B$2:$AD$30,B286+1,C286+1)</f>
        <v>10.36</v>
      </c>
      <c r="H286" cm="1">
        <f t="array" ref="H286">INDEX('Travel Time Matrix (min)'!$B$2:$AD$30,B286+1,C286+1)</f>
        <v>15.5</v>
      </c>
      <c r="I286" cm="1">
        <f t="array" ref="I286">G286*(INDEX('Vehicle Fleet'!$D$2:$D$6,A286)+'Cost Parameters'!$B$2*'Cost Parameters'!$B$3)</f>
        <v>8.8723039999999997</v>
      </c>
      <c r="J286" cm="1">
        <f t="array" ref="J286">IF(C286=0,0,INDEX('Delivery Stops'!$D$2:$D$29,C286))</f>
        <v>186</v>
      </c>
      <c r="K286">
        <f t="shared" si="16"/>
        <v>0</v>
      </c>
      <c r="L286">
        <f t="shared" si="17"/>
        <v>0</v>
      </c>
      <c r="M286">
        <f t="shared" si="18"/>
        <v>0</v>
      </c>
      <c r="N286">
        <f t="shared" si="19"/>
        <v>0</v>
      </c>
      <c r="O286" cm="1">
        <f t="array" ref="O286">((IF(C286=0,INDEX('Solver Setup'!$M$15:$M$19,A286),INDEX('Solver Setup'!$G$25:$G$52,C286))-IF(B286=0,INDEX('Solver Setup'!$L$15:$L$19,A286),INDEX('Solver Setup'!$G$25:$G$52,B286)))*1440-IF(B286=0,0,INDEX('Solver Setup'!$F$25:$F$52,B286))-H286+'Solver Setup'!$B$9*(1-F286))</f>
        <v>1293.5000000000005</v>
      </c>
    </row>
    <row r="287" spans="1:15" x14ac:dyDescent="0.2">
      <c r="A287">
        <v>1</v>
      </c>
      <c r="B287">
        <v>10</v>
      </c>
      <c r="C287">
        <v>5</v>
      </c>
      <c r="D287" t="str" cm="1">
        <f t="array" ref="D287">IF(B287=0,"Depot",INDEX('Delivery Stops'!$B$2:$B$29,B287))</f>
        <v>Furniture Warehouse</v>
      </c>
      <c r="E287" t="str" cm="1">
        <f t="array" ref="E287">IF(C287=0,"Depot",INDEX('Delivery Stops'!$B$2:$B$29,C287))</f>
        <v>Construction Supply</v>
      </c>
      <c r="F287">
        <v>0</v>
      </c>
      <c r="G287" cm="1">
        <f t="array" ref="G287">INDEX('Distance Matrix (miles)'!$B$2:$AD$30,B287+1,C287+1)</f>
        <v>13.64</v>
      </c>
      <c r="H287" cm="1">
        <f t="array" ref="H287">INDEX('Travel Time Matrix (min)'!$B$2:$AD$30,B287+1,C287+1)</f>
        <v>20.5</v>
      </c>
      <c r="I287" cm="1">
        <f t="array" ref="I287">G287*(INDEX('Vehicle Fleet'!$D$2:$D$6,A287)+'Cost Parameters'!$B$2*'Cost Parameters'!$B$3)</f>
        <v>11.681296000000001</v>
      </c>
      <c r="J287" cm="1">
        <f t="array" ref="J287">IF(C287=0,0,INDEX('Delivery Stops'!$D$2:$D$29,C287))</f>
        <v>201</v>
      </c>
      <c r="K287">
        <f t="shared" si="16"/>
        <v>0</v>
      </c>
      <c r="L287">
        <f t="shared" si="17"/>
        <v>0</v>
      </c>
      <c r="M287">
        <f t="shared" si="18"/>
        <v>0</v>
      </c>
      <c r="N287">
        <f t="shared" si="19"/>
        <v>0</v>
      </c>
      <c r="O287" cm="1">
        <f t="array" ref="O287">((IF(C287=0,INDEX('Solver Setup'!$M$15:$M$19,A287),INDEX('Solver Setup'!$G$25:$G$52,C287))-IF(B287=0,INDEX('Solver Setup'!$L$15:$L$19,A287),INDEX('Solver Setup'!$G$25:$G$52,B287)))*1440-IF(B287=0,0,INDEX('Solver Setup'!$F$25:$F$52,B287))-H287+'Solver Setup'!$B$9*(1-F287))</f>
        <v>1498.5</v>
      </c>
    </row>
    <row r="288" spans="1:15" x14ac:dyDescent="0.2">
      <c r="A288">
        <v>1</v>
      </c>
      <c r="B288">
        <v>10</v>
      </c>
      <c r="C288">
        <v>6</v>
      </c>
      <c r="D288" t="str" cm="1">
        <f t="array" ref="D288">IF(B288=0,"Depot",INDEX('Delivery Stops'!$B$2:$B$29,B288))</f>
        <v>Furniture Warehouse</v>
      </c>
      <c r="E288" t="str" cm="1">
        <f t="array" ref="E288">IF(C288=0,"Depot",INDEX('Delivery Stops'!$B$2:$B$29,C288))</f>
        <v>Farm Supply</v>
      </c>
      <c r="F288">
        <v>0</v>
      </c>
      <c r="G288" cm="1">
        <f t="array" ref="G288">INDEX('Distance Matrix (miles)'!$B$2:$AD$30,B288+1,C288+1)</f>
        <v>5.64</v>
      </c>
      <c r="H288" cm="1">
        <f t="array" ref="H288">INDEX('Travel Time Matrix (min)'!$B$2:$AD$30,B288+1,C288+1)</f>
        <v>8.5</v>
      </c>
      <c r="I288" cm="1">
        <f t="array" ref="I288">G288*(INDEX('Vehicle Fleet'!$D$2:$D$6,A288)+'Cost Parameters'!$B$2*'Cost Parameters'!$B$3)</f>
        <v>4.8300960000000002</v>
      </c>
      <c r="J288" cm="1">
        <f t="array" ref="J288">IF(C288=0,0,INDEX('Delivery Stops'!$D$2:$D$29,C288))</f>
        <v>162</v>
      </c>
      <c r="K288">
        <f t="shared" si="16"/>
        <v>0</v>
      </c>
      <c r="L288">
        <f t="shared" si="17"/>
        <v>0</v>
      </c>
      <c r="M288">
        <f t="shared" si="18"/>
        <v>0</v>
      </c>
      <c r="N288">
        <f t="shared" si="19"/>
        <v>0</v>
      </c>
      <c r="O288" cm="1">
        <f t="array" ref="O288">((IF(C288=0,INDEX('Solver Setup'!$M$15:$M$19,A288),INDEX('Solver Setup'!$G$25:$G$52,C288))-IF(B288=0,INDEX('Solver Setup'!$L$15:$L$19,A288),INDEX('Solver Setup'!$G$25:$G$52,B288)))*1440-IF(B288=0,0,INDEX('Solver Setup'!$F$25:$F$52,B288))-H288+'Solver Setup'!$B$9*(1-F288))</f>
        <v>1615.5000000000005</v>
      </c>
    </row>
    <row r="289" spans="1:15" x14ac:dyDescent="0.2">
      <c r="A289">
        <v>1</v>
      </c>
      <c r="B289">
        <v>10</v>
      </c>
      <c r="C289">
        <v>7</v>
      </c>
      <c r="D289" t="str" cm="1">
        <f t="array" ref="D289">IF(B289=0,"Depot",INDEX('Delivery Stops'!$B$2:$B$29,B289))</f>
        <v>Furniture Warehouse</v>
      </c>
      <c r="E289" t="str" cm="1">
        <f t="array" ref="E289">IF(C289=0,"Depot",INDEX('Delivery Stops'!$B$2:$B$29,C289))</f>
        <v>Fish Market</v>
      </c>
      <c r="F289">
        <v>0</v>
      </c>
      <c r="G289" cm="1">
        <f t="array" ref="G289">INDEX('Distance Matrix (miles)'!$B$2:$AD$30,B289+1,C289+1)</f>
        <v>3.27</v>
      </c>
      <c r="H289" cm="1">
        <f t="array" ref="H289">INDEX('Travel Time Matrix (min)'!$B$2:$AD$30,B289+1,C289+1)</f>
        <v>4.9000000000000004</v>
      </c>
      <c r="I289" cm="1">
        <f t="array" ref="I289">G289*(INDEX('Vehicle Fleet'!$D$2:$D$6,A289)+'Cost Parameters'!$B$2*'Cost Parameters'!$B$3)</f>
        <v>2.8004280000000001</v>
      </c>
      <c r="J289" cm="1">
        <f t="array" ref="J289">IF(C289=0,0,INDEX('Delivery Stops'!$D$2:$D$29,C289))</f>
        <v>133</v>
      </c>
      <c r="K289">
        <f t="shared" si="16"/>
        <v>0</v>
      </c>
      <c r="L289">
        <f t="shared" si="17"/>
        <v>0</v>
      </c>
      <c r="M289">
        <f t="shared" si="18"/>
        <v>0</v>
      </c>
      <c r="N289">
        <f t="shared" si="19"/>
        <v>0</v>
      </c>
      <c r="O289" cm="1">
        <f t="array" ref="O289">((IF(C289=0,INDEX('Solver Setup'!$M$15:$M$19,A289),INDEX('Solver Setup'!$G$25:$G$52,C289))-IF(B289=0,INDEX('Solver Setup'!$L$15:$L$19,A289),INDEX('Solver Setup'!$G$25:$G$52,B289)))*1440-IF(B289=0,0,INDEX('Solver Setup'!$F$25:$F$52,B289))-H289+'Solver Setup'!$B$9*(1-F289))</f>
        <v>1484.1000000000006</v>
      </c>
    </row>
    <row r="290" spans="1:15" x14ac:dyDescent="0.2">
      <c r="A290">
        <v>1</v>
      </c>
      <c r="B290">
        <v>10</v>
      </c>
      <c r="C290">
        <v>8</v>
      </c>
      <c r="D290" t="str" cm="1">
        <f t="array" ref="D290">IF(B290=0,"Depot",INDEX('Delivery Stops'!$B$2:$B$29,B290))</f>
        <v>Furniture Warehouse</v>
      </c>
      <c r="E290" t="str" cm="1">
        <f t="array" ref="E290">IF(C290=0,"Depot",INDEX('Delivery Stops'!$B$2:$B$29,C290))</f>
        <v>Swimming Pool Supply</v>
      </c>
      <c r="F290">
        <v>0</v>
      </c>
      <c r="G290" cm="1">
        <f t="array" ref="G290">INDEX('Distance Matrix (miles)'!$B$2:$AD$30,B290+1,C290+1)</f>
        <v>28.16</v>
      </c>
      <c r="H290" cm="1">
        <f t="array" ref="H290">INDEX('Travel Time Matrix (min)'!$B$2:$AD$30,B290+1,C290+1)</f>
        <v>42.2</v>
      </c>
      <c r="I290" cm="1">
        <f t="array" ref="I290">G290*(INDEX('Vehicle Fleet'!$D$2:$D$6,A290)+'Cost Parameters'!$B$2*'Cost Parameters'!$B$3)</f>
        <v>24.116224000000003</v>
      </c>
      <c r="J290" cm="1">
        <f t="array" ref="J290">IF(C290=0,0,INDEX('Delivery Stops'!$D$2:$D$29,C290))</f>
        <v>285</v>
      </c>
      <c r="K290">
        <f t="shared" si="16"/>
        <v>0</v>
      </c>
      <c r="L290">
        <f t="shared" si="17"/>
        <v>0</v>
      </c>
      <c r="M290">
        <f t="shared" si="18"/>
        <v>0</v>
      </c>
      <c r="N290">
        <f t="shared" si="19"/>
        <v>0</v>
      </c>
      <c r="O290" cm="1">
        <f t="array" ref="O290">((IF(C290=0,INDEX('Solver Setup'!$M$15:$M$19,A290),INDEX('Solver Setup'!$G$25:$G$52,C290))-IF(B290=0,INDEX('Solver Setup'!$L$15:$L$19,A290),INDEX('Solver Setup'!$G$25:$G$52,B290)))*1440-IF(B290=0,0,INDEX('Solver Setup'!$F$25:$F$52,B290))-H290+'Solver Setup'!$B$9*(1-F290))</f>
        <v>1656.8000000000002</v>
      </c>
    </row>
    <row r="291" spans="1:15" x14ac:dyDescent="0.2">
      <c r="A291">
        <v>1</v>
      </c>
      <c r="B291">
        <v>10</v>
      </c>
      <c r="C291">
        <v>9</v>
      </c>
      <c r="D291" t="str" cm="1">
        <f t="array" ref="D291">IF(B291=0,"Depot",INDEX('Delivery Stops'!$B$2:$B$29,B291))</f>
        <v>Furniture Warehouse</v>
      </c>
      <c r="E291" t="str" cm="1">
        <f t="array" ref="E291">IF(C291=0,"Depot",INDEX('Delivery Stops'!$B$2:$B$29,C291))</f>
        <v>Dry Cleaners</v>
      </c>
      <c r="F291">
        <v>0</v>
      </c>
      <c r="G291" cm="1">
        <f t="array" ref="G291">INDEX('Distance Matrix (miles)'!$B$2:$AD$30,B291+1,C291+1)</f>
        <v>21.89</v>
      </c>
      <c r="H291" cm="1">
        <f t="array" ref="H291">INDEX('Travel Time Matrix (min)'!$B$2:$AD$30,B291+1,C291+1)</f>
        <v>32.799999999999997</v>
      </c>
      <c r="I291" cm="1">
        <f t="array" ref="I291">G291*(INDEX('Vehicle Fleet'!$D$2:$D$6,A291)+'Cost Parameters'!$B$2*'Cost Parameters'!$B$3)</f>
        <v>18.746596</v>
      </c>
      <c r="J291" cm="1">
        <f t="array" ref="J291">IF(C291=0,0,INDEX('Delivery Stops'!$D$2:$D$29,C291))</f>
        <v>24</v>
      </c>
      <c r="K291">
        <f t="shared" si="16"/>
        <v>0</v>
      </c>
      <c r="L291">
        <f t="shared" si="17"/>
        <v>0</v>
      </c>
      <c r="M291">
        <f t="shared" si="18"/>
        <v>0</v>
      </c>
      <c r="N291">
        <f t="shared" si="19"/>
        <v>0</v>
      </c>
      <c r="O291" cm="1">
        <f t="array" ref="O291">((IF(C291=0,INDEX('Solver Setup'!$M$15:$M$19,A291),INDEX('Solver Setup'!$G$25:$G$52,C291))-IF(B291=0,INDEX('Solver Setup'!$L$15:$L$19,A291),INDEX('Solver Setup'!$G$25:$G$52,B291)))*1440-IF(B291=0,0,INDEX('Solver Setup'!$F$25:$F$52,B291))-H291+'Solver Setup'!$B$9*(1-F291))</f>
        <v>1321.2000000000005</v>
      </c>
    </row>
    <row r="292" spans="1:15" x14ac:dyDescent="0.2">
      <c r="A292">
        <v>1</v>
      </c>
      <c r="B292">
        <v>10</v>
      </c>
      <c r="C292">
        <v>11</v>
      </c>
      <c r="D292" t="str" cm="1">
        <f t="array" ref="D292">IF(B292=0,"Depot",INDEX('Delivery Stops'!$B$2:$B$29,B292))</f>
        <v>Furniture Warehouse</v>
      </c>
      <c r="E292" t="str" cm="1">
        <f t="array" ref="E292">IF(C292=0,"Depot",INDEX('Delivery Stops'!$B$2:$B$29,C292))</f>
        <v>Pet Hospital</v>
      </c>
      <c r="F292">
        <v>0</v>
      </c>
      <c r="G292" cm="1">
        <f t="array" ref="G292">INDEX('Distance Matrix (miles)'!$B$2:$AD$30,B292+1,C292+1)</f>
        <v>8.61</v>
      </c>
      <c r="H292" cm="1">
        <f t="array" ref="H292">INDEX('Travel Time Matrix (min)'!$B$2:$AD$30,B292+1,C292+1)</f>
        <v>12.9</v>
      </c>
      <c r="I292" cm="1">
        <f t="array" ref="I292">G292*(INDEX('Vehicle Fleet'!$D$2:$D$6,A292)+'Cost Parameters'!$B$2*'Cost Parameters'!$B$3)</f>
        <v>7.3736040000000003</v>
      </c>
      <c r="J292" cm="1">
        <f t="array" ref="J292">IF(C292=0,0,INDEX('Delivery Stops'!$D$2:$D$29,C292))</f>
        <v>108</v>
      </c>
      <c r="K292">
        <f t="shared" si="16"/>
        <v>0</v>
      </c>
      <c r="L292">
        <f t="shared" si="17"/>
        <v>0</v>
      </c>
      <c r="M292">
        <f t="shared" si="18"/>
        <v>0</v>
      </c>
      <c r="N292">
        <f t="shared" si="19"/>
        <v>0</v>
      </c>
      <c r="O292" cm="1">
        <f t="array" ref="O292">((IF(C292=0,INDEX('Solver Setup'!$M$15:$M$19,A292),INDEX('Solver Setup'!$G$25:$G$52,C292))-IF(B292=0,INDEX('Solver Setup'!$L$15:$L$19,A292),INDEX('Solver Setup'!$G$25:$G$52,B292)))*1440-IF(B292=0,0,INDEX('Solver Setup'!$F$25:$F$52,B292))-H292+'Solver Setup'!$B$9*(1-F292))</f>
        <v>1341.1000000000006</v>
      </c>
    </row>
    <row r="293" spans="1:15" x14ac:dyDescent="0.2">
      <c r="A293">
        <v>1</v>
      </c>
      <c r="B293">
        <v>10</v>
      </c>
      <c r="C293">
        <v>12</v>
      </c>
      <c r="D293" t="str" cm="1">
        <f t="array" ref="D293">IF(B293=0,"Depot",INDEX('Delivery Stops'!$B$2:$B$29,B293))</f>
        <v>Furniture Warehouse</v>
      </c>
      <c r="E293" t="str" cm="1">
        <f t="array" ref="E293">IF(C293=0,"Depot",INDEX('Delivery Stops'!$B$2:$B$29,C293))</f>
        <v>Tech Solutions Inc</v>
      </c>
      <c r="F293">
        <v>0</v>
      </c>
      <c r="G293" cm="1">
        <f t="array" ref="G293">INDEX('Distance Matrix (miles)'!$B$2:$AD$30,B293+1,C293+1)</f>
        <v>1.63</v>
      </c>
      <c r="H293" cm="1">
        <f t="array" ref="H293">INDEX('Travel Time Matrix (min)'!$B$2:$AD$30,B293+1,C293+1)</f>
        <v>2.4</v>
      </c>
      <c r="I293" cm="1">
        <f t="array" ref="I293">G293*(INDEX('Vehicle Fleet'!$D$2:$D$6,A293)+'Cost Parameters'!$B$2*'Cost Parameters'!$B$3)</f>
        <v>1.395932</v>
      </c>
      <c r="J293" cm="1">
        <f t="array" ref="J293">IF(C293=0,0,INDEX('Delivery Stops'!$D$2:$D$29,C293))</f>
        <v>150</v>
      </c>
      <c r="K293">
        <f t="shared" si="16"/>
        <v>0</v>
      </c>
      <c r="L293">
        <f t="shared" si="17"/>
        <v>0</v>
      </c>
      <c r="M293">
        <f t="shared" si="18"/>
        <v>0</v>
      </c>
      <c r="N293">
        <f t="shared" si="19"/>
        <v>0</v>
      </c>
      <c r="O293" cm="1">
        <f t="array" ref="O293">((IF(C293=0,INDEX('Solver Setup'!$M$15:$M$19,A293),INDEX('Solver Setup'!$G$25:$G$52,C293))-IF(B293=0,INDEX('Solver Setup'!$L$15:$L$19,A293),INDEX('Solver Setup'!$G$25:$G$52,B293)))*1440-IF(B293=0,0,INDEX('Solver Setup'!$F$25:$F$52,B293))-H293+'Solver Setup'!$B$9*(1-F293))</f>
        <v>1306.6000000000006</v>
      </c>
    </row>
    <row r="294" spans="1:15" x14ac:dyDescent="0.2">
      <c r="A294">
        <v>1</v>
      </c>
      <c r="B294">
        <v>10</v>
      </c>
      <c r="C294">
        <v>13</v>
      </c>
      <c r="D294" t="str" cm="1">
        <f t="array" ref="D294">IF(B294=0,"Depot",INDEX('Delivery Stops'!$B$2:$B$29,B294))</f>
        <v>Furniture Warehouse</v>
      </c>
      <c r="E294" t="str" cm="1">
        <f t="array" ref="E294">IF(C294=0,"Depot",INDEX('Delivery Stops'!$B$2:$B$29,C294))</f>
        <v>Tech Solutions Inc</v>
      </c>
      <c r="F294">
        <v>0</v>
      </c>
      <c r="G294" cm="1">
        <f t="array" ref="G294">INDEX('Distance Matrix (miles)'!$B$2:$AD$30,B294+1,C294+1)</f>
        <v>16.690000000000001</v>
      </c>
      <c r="H294" cm="1">
        <f t="array" ref="H294">INDEX('Travel Time Matrix (min)'!$B$2:$AD$30,B294+1,C294+1)</f>
        <v>25</v>
      </c>
      <c r="I294" cm="1">
        <f t="array" ref="I294">G294*(INDEX('Vehicle Fleet'!$D$2:$D$6,A294)+'Cost Parameters'!$B$2*'Cost Parameters'!$B$3)</f>
        <v>14.293316000000003</v>
      </c>
      <c r="J294" cm="1">
        <f t="array" ref="J294">IF(C294=0,0,INDEX('Delivery Stops'!$D$2:$D$29,C294))</f>
        <v>38</v>
      </c>
      <c r="K294">
        <f t="shared" si="16"/>
        <v>0</v>
      </c>
      <c r="L294">
        <f t="shared" si="17"/>
        <v>0</v>
      </c>
      <c r="M294">
        <f t="shared" si="18"/>
        <v>0</v>
      </c>
      <c r="N294">
        <f t="shared" si="19"/>
        <v>0</v>
      </c>
      <c r="O294" cm="1">
        <f t="array" ref="O294">((IF(C294=0,INDEX('Solver Setup'!$M$15:$M$19,A294),INDEX('Solver Setup'!$G$25:$G$52,C294))-IF(B294=0,INDEX('Solver Setup'!$L$15:$L$19,A294),INDEX('Solver Setup'!$G$25:$G$52,B294)))*1440-IF(B294=0,0,INDEX('Solver Setup'!$F$25:$F$52,B294))-H294+'Solver Setup'!$B$9*(1-F294))</f>
        <v>1179</v>
      </c>
    </row>
    <row r="295" spans="1:15" x14ac:dyDescent="0.2">
      <c r="A295">
        <v>1</v>
      </c>
      <c r="B295">
        <v>10</v>
      </c>
      <c r="C295">
        <v>14</v>
      </c>
      <c r="D295" t="str" cm="1">
        <f t="array" ref="D295">IF(B295=0,"Depot",INDEX('Delivery Stops'!$B$2:$B$29,B295))</f>
        <v>Furniture Warehouse</v>
      </c>
      <c r="E295" t="str" cm="1">
        <f t="array" ref="E295">IF(C295=0,"Depot",INDEX('Delivery Stops'!$B$2:$B$29,C295))</f>
        <v>Sunrise Senior Living</v>
      </c>
      <c r="F295">
        <v>0</v>
      </c>
      <c r="G295" cm="1">
        <f t="array" ref="G295">INDEX('Distance Matrix (miles)'!$B$2:$AD$30,B295+1,C295+1)</f>
        <v>9.11</v>
      </c>
      <c r="H295" cm="1">
        <f t="array" ref="H295">INDEX('Travel Time Matrix (min)'!$B$2:$AD$30,B295+1,C295+1)</f>
        <v>13.7</v>
      </c>
      <c r="I295" cm="1">
        <f t="array" ref="I295">G295*(INDEX('Vehicle Fleet'!$D$2:$D$6,A295)+'Cost Parameters'!$B$2*'Cost Parameters'!$B$3)</f>
        <v>7.8018039999999997</v>
      </c>
      <c r="J295" cm="1">
        <f t="array" ref="J295">IF(C295=0,0,INDEX('Delivery Stops'!$D$2:$D$29,C295))</f>
        <v>249</v>
      </c>
      <c r="K295">
        <f t="shared" si="16"/>
        <v>0</v>
      </c>
      <c r="L295">
        <f t="shared" si="17"/>
        <v>0</v>
      </c>
      <c r="M295">
        <f t="shared" si="18"/>
        <v>0</v>
      </c>
      <c r="N295">
        <f t="shared" si="19"/>
        <v>0</v>
      </c>
      <c r="O295" cm="1">
        <f t="array" ref="O295">((IF(C295=0,INDEX('Solver Setup'!$M$15:$M$19,A295),INDEX('Solver Setup'!$G$25:$G$52,C295))-IF(B295=0,INDEX('Solver Setup'!$L$15:$L$19,A295),INDEX('Solver Setup'!$G$25:$G$52,B295)))*1440-IF(B295=0,0,INDEX('Solver Setup'!$F$25:$F$52,B295))-H295+'Solver Setup'!$B$9*(1-F295))</f>
        <v>1640.3000000000002</v>
      </c>
    </row>
    <row r="296" spans="1:15" x14ac:dyDescent="0.2">
      <c r="A296">
        <v>1</v>
      </c>
      <c r="B296">
        <v>10</v>
      </c>
      <c r="C296">
        <v>15</v>
      </c>
      <c r="D296" t="str" cm="1">
        <f t="array" ref="D296">IF(B296=0,"Depot",INDEX('Delivery Stops'!$B$2:$B$29,B296))</f>
        <v>Furniture Warehouse</v>
      </c>
      <c r="E296" t="str" cm="1">
        <f t="array" ref="E296">IF(C296=0,"Depot",INDEX('Delivery Stops'!$B$2:$B$29,C296))</f>
        <v>Electronics Outlet</v>
      </c>
      <c r="F296">
        <v>0</v>
      </c>
      <c r="G296" cm="1">
        <f t="array" ref="G296">INDEX('Distance Matrix (miles)'!$B$2:$AD$30,B296+1,C296+1)</f>
        <v>7.23</v>
      </c>
      <c r="H296" cm="1">
        <f t="array" ref="H296">INDEX('Travel Time Matrix (min)'!$B$2:$AD$30,B296+1,C296+1)</f>
        <v>10.8</v>
      </c>
      <c r="I296" cm="1">
        <f t="array" ref="I296">G296*(INDEX('Vehicle Fleet'!$D$2:$D$6,A296)+'Cost Parameters'!$B$2*'Cost Parameters'!$B$3)</f>
        <v>6.1917720000000012</v>
      </c>
      <c r="J296" cm="1">
        <f t="array" ref="J296">IF(C296=0,0,INDEX('Delivery Stops'!$D$2:$D$29,C296))</f>
        <v>72</v>
      </c>
      <c r="K296">
        <f t="shared" si="16"/>
        <v>0</v>
      </c>
      <c r="L296">
        <f t="shared" si="17"/>
        <v>0</v>
      </c>
      <c r="M296">
        <f t="shared" si="18"/>
        <v>0</v>
      </c>
      <c r="N296">
        <f t="shared" si="19"/>
        <v>0</v>
      </c>
      <c r="O296" cm="1">
        <f t="array" ref="O296">((IF(C296=0,INDEX('Solver Setup'!$M$15:$M$19,A296),INDEX('Solver Setup'!$G$25:$G$52,C296))-IF(B296=0,INDEX('Solver Setup'!$L$15:$L$19,A296),INDEX('Solver Setup'!$G$25:$G$52,B296)))*1440-IF(B296=0,0,INDEX('Solver Setup'!$F$25:$F$52,B296))-H296+'Solver Setup'!$B$9*(1-F296))</f>
        <v>1208.2000000000005</v>
      </c>
    </row>
    <row r="297" spans="1:15" x14ac:dyDescent="0.2">
      <c r="A297">
        <v>1</v>
      </c>
      <c r="B297">
        <v>10</v>
      </c>
      <c r="C297">
        <v>16</v>
      </c>
      <c r="D297" t="str" cm="1">
        <f t="array" ref="D297">IF(B297=0,"Depot",INDEX('Delivery Stops'!$B$2:$B$29,B297))</f>
        <v>Furniture Warehouse</v>
      </c>
      <c r="E297" t="str" cm="1">
        <f t="array" ref="E297">IF(C297=0,"Depot",INDEX('Delivery Stops'!$B$2:$B$29,C297))</f>
        <v>Bookstore</v>
      </c>
      <c r="F297">
        <v>0</v>
      </c>
      <c r="G297" cm="1">
        <f t="array" ref="G297">INDEX('Distance Matrix (miles)'!$B$2:$AD$30,B297+1,C297+1)</f>
        <v>5.26</v>
      </c>
      <c r="H297" cm="1">
        <f t="array" ref="H297">INDEX('Travel Time Matrix (min)'!$B$2:$AD$30,B297+1,C297+1)</f>
        <v>7.9</v>
      </c>
      <c r="I297" cm="1">
        <f t="array" ref="I297">G297*(INDEX('Vehicle Fleet'!$D$2:$D$6,A297)+'Cost Parameters'!$B$2*'Cost Parameters'!$B$3)</f>
        <v>4.504664</v>
      </c>
      <c r="J297" cm="1">
        <f t="array" ref="J297">IF(C297=0,0,INDEX('Delivery Stops'!$D$2:$D$29,C297))</f>
        <v>152</v>
      </c>
      <c r="K297">
        <f t="shared" si="16"/>
        <v>0</v>
      </c>
      <c r="L297">
        <f t="shared" si="17"/>
        <v>0</v>
      </c>
      <c r="M297">
        <f t="shared" si="18"/>
        <v>0</v>
      </c>
      <c r="N297">
        <f t="shared" si="19"/>
        <v>0</v>
      </c>
      <c r="O297" cm="1">
        <f t="array" ref="O297">((IF(C297=0,INDEX('Solver Setup'!$M$15:$M$19,A297),INDEX('Solver Setup'!$G$25:$G$52,C297))-IF(B297=0,INDEX('Solver Setup'!$L$15:$L$19,A297),INDEX('Solver Setup'!$G$25:$G$52,B297)))*1440-IF(B297=0,0,INDEX('Solver Setup'!$F$25:$F$52,B297))-H297+'Solver Setup'!$B$9*(1-F297))</f>
        <v>1451.100000000001</v>
      </c>
    </row>
    <row r="298" spans="1:15" x14ac:dyDescent="0.2">
      <c r="A298">
        <v>1</v>
      </c>
      <c r="B298">
        <v>10</v>
      </c>
      <c r="C298">
        <v>17</v>
      </c>
      <c r="D298" t="str" cm="1">
        <f t="array" ref="D298">IF(B298=0,"Depot",INDEX('Delivery Stops'!$B$2:$B$29,B298))</f>
        <v>Furniture Warehouse</v>
      </c>
      <c r="E298" t="str" cm="1">
        <f t="array" ref="E298">IF(C298=0,"Depot",INDEX('Delivery Stops'!$B$2:$B$29,C298))</f>
        <v>Veterinary Clinic</v>
      </c>
      <c r="F298">
        <v>0</v>
      </c>
      <c r="G298" cm="1">
        <f t="array" ref="G298">INDEX('Distance Matrix (miles)'!$B$2:$AD$30,B298+1,C298+1)</f>
        <v>19.37</v>
      </c>
      <c r="H298" cm="1">
        <f t="array" ref="H298">INDEX('Travel Time Matrix (min)'!$B$2:$AD$30,B298+1,C298+1)</f>
        <v>29.1</v>
      </c>
      <c r="I298" cm="1">
        <f t="array" ref="I298">G298*(INDEX('Vehicle Fleet'!$D$2:$D$6,A298)+'Cost Parameters'!$B$2*'Cost Parameters'!$B$3)</f>
        <v>16.588468000000002</v>
      </c>
      <c r="J298" cm="1">
        <f t="array" ref="J298">IF(C298=0,0,INDEX('Delivery Stops'!$D$2:$D$29,C298))</f>
        <v>102</v>
      </c>
      <c r="K298">
        <f t="shared" si="16"/>
        <v>0</v>
      </c>
      <c r="L298">
        <f t="shared" si="17"/>
        <v>0</v>
      </c>
      <c r="M298">
        <f t="shared" si="18"/>
        <v>0</v>
      </c>
      <c r="N298">
        <f t="shared" si="19"/>
        <v>0</v>
      </c>
      <c r="O298" cm="1">
        <f t="array" ref="O298">((IF(C298=0,INDEX('Solver Setup'!$M$15:$M$19,A298),INDEX('Solver Setup'!$G$25:$G$52,C298))-IF(B298=0,INDEX('Solver Setup'!$L$15:$L$19,A298),INDEX('Solver Setup'!$G$25:$G$52,B298)))*1440-IF(B298=0,0,INDEX('Solver Setup'!$F$25:$F$52,B298))-H298+'Solver Setup'!$B$9*(1-F298))</f>
        <v>1264.9000000000001</v>
      </c>
    </row>
    <row r="299" spans="1:15" x14ac:dyDescent="0.2">
      <c r="A299">
        <v>1</v>
      </c>
      <c r="B299">
        <v>10</v>
      </c>
      <c r="C299">
        <v>18</v>
      </c>
      <c r="D299" t="str" cm="1">
        <f t="array" ref="D299">IF(B299=0,"Depot",INDEX('Delivery Stops'!$B$2:$B$29,B299))</f>
        <v>Furniture Warehouse</v>
      </c>
      <c r="E299" t="str" cm="1">
        <f t="array" ref="E299">IF(C299=0,"Depot",INDEX('Delivery Stops'!$B$2:$B$29,C299))</f>
        <v>Furniture Warehouse</v>
      </c>
      <c r="F299">
        <v>0</v>
      </c>
      <c r="G299" cm="1">
        <f t="array" ref="G299">INDEX('Distance Matrix (miles)'!$B$2:$AD$30,B299+1,C299+1)</f>
        <v>8.56</v>
      </c>
      <c r="H299" cm="1">
        <f t="array" ref="H299">INDEX('Travel Time Matrix (min)'!$B$2:$AD$30,B299+1,C299+1)</f>
        <v>12.8</v>
      </c>
      <c r="I299" cm="1">
        <f t="array" ref="I299">G299*(INDEX('Vehicle Fleet'!$D$2:$D$6,A299)+'Cost Parameters'!$B$2*'Cost Parameters'!$B$3)</f>
        <v>7.3307840000000004</v>
      </c>
      <c r="J299" cm="1">
        <f t="array" ref="J299">IF(C299=0,0,INDEX('Delivery Stops'!$D$2:$D$29,C299))</f>
        <v>148</v>
      </c>
      <c r="K299">
        <f t="shared" si="16"/>
        <v>0</v>
      </c>
      <c r="L299">
        <f t="shared" si="17"/>
        <v>0</v>
      </c>
      <c r="M299">
        <f t="shared" si="18"/>
        <v>0</v>
      </c>
      <c r="N299">
        <f t="shared" si="19"/>
        <v>0</v>
      </c>
      <c r="O299" cm="1">
        <f t="array" ref="O299">((IF(C299=0,INDEX('Solver Setup'!$M$15:$M$19,A299),INDEX('Solver Setup'!$G$25:$G$52,C299))-IF(B299=0,INDEX('Solver Setup'!$L$15:$L$19,A299),INDEX('Solver Setup'!$G$25:$G$52,B299)))*1440-IF(B299=0,0,INDEX('Solver Setup'!$F$25:$F$52,B299))-H299+'Solver Setup'!$B$9*(1-F299))</f>
        <v>1236.2</v>
      </c>
    </row>
    <row r="300" spans="1:15" x14ac:dyDescent="0.2">
      <c r="A300">
        <v>1</v>
      </c>
      <c r="B300">
        <v>10</v>
      </c>
      <c r="C300">
        <v>19</v>
      </c>
      <c r="D300" t="str" cm="1">
        <f t="array" ref="D300">IF(B300=0,"Depot",INDEX('Delivery Stops'!$B$2:$B$29,B300))</f>
        <v>Furniture Warehouse</v>
      </c>
      <c r="E300" t="str" cm="1">
        <f t="array" ref="E300">IF(C300=0,"Depot",INDEX('Delivery Stops'!$B$2:$B$29,C300))</f>
        <v>Music School</v>
      </c>
      <c r="F300">
        <v>0</v>
      </c>
      <c r="G300" cm="1">
        <f t="array" ref="G300">INDEX('Distance Matrix (miles)'!$B$2:$AD$30,B300+1,C300+1)</f>
        <v>28.01</v>
      </c>
      <c r="H300" cm="1">
        <f t="array" ref="H300">INDEX('Travel Time Matrix (min)'!$B$2:$AD$30,B300+1,C300+1)</f>
        <v>42</v>
      </c>
      <c r="I300" cm="1">
        <f t="array" ref="I300">G300*(INDEX('Vehicle Fleet'!$D$2:$D$6,A300)+'Cost Parameters'!$B$2*'Cost Parameters'!$B$3)</f>
        <v>23.987764000000002</v>
      </c>
      <c r="J300" cm="1">
        <f t="array" ref="J300">IF(C300=0,0,INDEX('Delivery Stops'!$D$2:$D$29,C300))</f>
        <v>97</v>
      </c>
      <c r="K300">
        <f t="shared" si="16"/>
        <v>0</v>
      </c>
      <c r="L300">
        <f t="shared" si="17"/>
        <v>0</v>
      </c>
      <c r="M300">
        <f t="shared" si="18"/>
        <v>0</v>
      </c>
      <c r="N300">
        <f t="shared" si="19"/>
        <v>0</v>
      </c>
      <c r="O300" cm="1">
        <f t="array" ref="O300">((IF(C300=0,INDEX('Solver Setup'!$M$15:$M$19,A300),INDEX('Solver Setup'!$G$25:$G$52,C300))-IF(B300=0,INDEX('Solver Setup'!$L$15:$L$19,A300),INDEX('Solver Setup'!$G$25:$G$52,B300)))*1440-IF(B300=0,0,INDEX('Solver Setup'!$F$25:$F$52,B300))-H300+'Solver Setup'!$B$9*(1-F300))</f>
        <v>1177.0000000000005</v>
      </c>
    </row>
    <row r="301" spans="1:15" x14ac:dyDescent="0.2">
      <c r="A301">
        <v>1</v>
      </c>
      <c r="B301">
        <v>10</v>
      </c>
      <c r="C301">
        <v>20</v>
      </c>
      <c r="D301" t="str" cm="1">
        <f t="array" ref="D301">IF(B301=0,"Depot",INDEX('Delivery Stops'!$B$2:$B$29,B301))</f>
        <v>Furniture Warehouse</v>
      </c>
      <c r="E301" t="str" cm="1">
        <f t="array" ref="E301">IF(C301=0,"Depot",INDEX('Delivery Stops'!$B$2:$B$29,C301))</f>
        <v>Elementary School</v>
      </c>
      <c r="F301">
        <v>0</v>
      </c>
      <c r="G301" cm="1">
        <f t="array" ref="G301">INDEX('Distance Matrix (miles)'!$B$2:$AD$30,B301+1,C301+1)</f>
        <v>26.48</v>
      </c>
      <c r="H301" cm="1">
        <f t="array" ref="H301">INDEX('Travel Time Matrix (min)'!$B$2:$AD$30,B301+1,C301+1)</f>
        <v>39.700000000000003</v>
      </c>
      <c r="I301" cm="1">
        <f t="array" ref="I301">G301*(INDEX('Vehicle Fleet'!$D$2:$D$6,A301)+'Cost Parameters'!$B$2*'Cost Parameters'!$B$3)</f>
        <v>22.677472000000002</v>
      </c>
      <c r="J301" cm="1">
        <f t="array" ref="J301">IF(C301=0,0,INDEX('Delivery Stops'!$D$2:$D$29,C301))</f>
        <v>71</v>
      </c>
      <c r="K301">
        <f t="shared" si="16"/>
        <v>0</v>
      </c>
      <c r="L301">
        <f t="shared" si="17"/>
        <v>0</v>
      </c>
      <c r="M301">
        <f t="shared" si="18"/>
        <v>0</v>
      </c>
      <c r="N301">
        <f t="shared" si="19"/>
        <v>0</v>
      </c>
      <c r="O301" cm="1">
        <f t="array" ref="O301">((IF(C301=0,INDEX('Solver Setup'!$M$15:$M$19,A301),INDEX('Solver Setup'!$G$25:$G$52,C301))-IF(B301=0,INDEX('Solver Setup'!$L$15:$L$19,A301),INDEX('Solver Setup'!$G$25:$G$52,B301)))*1440-IF(B301=0,0,INDEX('Solver Setup'!$F$25:$F$52,B301))-H301+'Solver Setup'!$B$9*(1-F301))</f>
        <v>1149.3000000000011</v>
      </c>
    </row>
    <row r="302" spans="1:15" x14ac:dyDescent="0.2">
      <c r="A302">
        <v>1</v>
      </c>
      <c r="B302">
        <v>10</v>
      </c>
      <c r="C302">
        <v>21</v>
      </c>
      <c r="D302" t="str" cm="1">
        <f t="array" ref="D302">IF(B302=0,"Depot",INDEX('Delivery Stops'!$B$2:$B$29,B302))</f>
        <v>Furniture Warehouse</v>
      </c>
      <c r="E302" t="str" cm="1">
        <f t="array" ref="E302">IF(C302=0,"Depot",INDEX('Delivery Stops'!$B$2:$B$29,C302))</f>
        <v>Distillery</v>
      </c>
      <c r="F302">
        <v>0</v>
      </c>
      <c r="G302" cm="1">
        <f t="array" ref="G302">INDEX('Distance Matrix (miles)'!$B$2:$AD$30,B302+1,C302+1)</f>
        <v>24.71</v>
      </c>
      <c r="H302" cm="1">
        <f t="array" ref="H302">INDEX('Travel Time Matrix (min)'!$B$2:$AD$30,B302+1,C302+1)</f>
        <v>37.1</v>
      </c>
      <c r="I302" cm="1">
        <f t="array" ref="I302">G302*(INDEX('Vehicle Fleet'!$D$2:$D$6,A302)+'Cost Parameters'!$B$2*'Cost Parameters'!$B$3)</f>
        <v>21.161644000000003</v>
      </c>
      <c r="J302" cm="1">
        <f t="array" ref="J302">IF(C302=0,0,INDEX('Delivery Stops'!$D$2:$D$29,C302))</f>
        <v>178</v>
      </c>
      <c r="K302">
        <f t="shared" si="16"/>
        <v>0</v>
      </c>
      <c r="L302">
        <f t="shared" si="17"/>
        <v>0</v>
      </c>
      <c r="M302">
        <f t="shared" si="18"/>
        <v>0</v>
      </c>
      <c r="N302">
        <f t="shared" si="19"/>
        <v>0</v>
      </c>
      <c r="O302" cm="1">
        <f t="array" ref="O302">((IF(C302=0,INDEX('Solver Setup'!$M$15:$M$19,A302),INDEX('Solver Setup'!$G$25:$G$52,C302))-IF(B302=0,INDEX('Solver Setup'!$L$15:$L$19,A302),INDEX('Solver Setup'!$G$25:$G$52,B302)))*1440-IF(B302=0,0,INDEX('Solver Setup'!$F$25:$F$52,B302))-H302+'Solver Setup'!$B$9*(1-F302))</f>
        <v>1661.9</v>
      </c>
    </row>
    <row r="303" spans="1:15" x14ac:dyDescent="0.2">
      <c r="A303">
        <v>1</v>
      </c>
      <c r="B303">
        <v>10</v>
      </c>
      <c r="C303">
        <v>22</v>
      </c>
      <c r="D303" t="str" cm="1">
        <f t="array" ref="D303">IF(B303=0,"Depot",INDEX('Delivery Stops'!$B$2:$B$29,B303))</f>
        <v>Furniture Warehouse</v>
      </c>
      <c r="E303" t="str" cm="1">
        <f t="array" ref="E303">IF(C303=0,"Depot",INDEX('Delivery Stops'!$B$2:$B$29,C303))</f>
        <v>Brewery</v>
      </c>
      <c r="F303">
        <v>0</v>
      </c>
      <c r="G303" cm="1">
        <f t="array" ref="G303">INDEX('Distance Matrix (miles)'!$B$2:$AD$30,B303+1,C303+1)</f>
        <v>19.690000000000001</v>
      </c>
      <c r="H303" cm="1">
        <f t="array" ref="H303">INDEX('Travel Time Matrix (min)'!$B$2:$AD$30,B303+1,C303+1)</f>
        <v>29.5</v>
      </c>
      <c r="I303" cm="1">
        <f t="array" ref="I303">G303*(INDEX('Vehicle Fleet'!$D$2:$D$6,A303)+'Cost Parameters'!$B$2*'Cost Parameters'!$B$3)</f>
        <v>16.862516000000003</v>
      </c>
      <c r="J303" cm="1">
        <f t="array" ref="J303">IF(C303=0,0,INDEX('Delivery Stops'!$D$2:$D$29,C303))</f>
        <v>46</v>
      </c>
      <c r="K303">
        <f t="shared" si="16"/>
        <v>0</v>
      </c>
      <c r="L303">
        <f t="shared" si="17"/>
        <v>0</v>
      </c>
      <c r="M303">
        <f t="shared" si="18"/>
        <v>0</v>
      </c>
      <c r="N303">
        <f t="shared" si="19"/>
        <v>0</v>
      </c>
      <c r="O303" cm="1">
        <f t="array" ref="O303">((IF(C303=0,INDEX('Solver Setup'!$M$15:$M$19,A303),INDEX('Solver Setup'!$G$25:$G$52,C303))-IF(B303=0,INDEX('Solver Setup'!$L$15:$L$19,A303),INDEX('Solver Setup'!$G$25:$G$52,B303)))*1440-IF(B303=0,0,INDEX('Solver Setup'!$F$25:$F$52,B303))-H303+'Solver Setup'!$B$9*(1-F303))</f>
        <v>1519.5000000000009</v>
      </c>
    </row>
    <row r="304" spans="1:15" x14ac:dyDescent="0.2">
      <c r="A304">
        <v>1</v>
      </c>
      <c r="B304">
        <v>10</v>
      </c>
      <c r="C304">
        <v>23</v>
      </c>
      <c r="D304" t="str" cm="1">
        <f t="array" ref="D304">IF(B304=0,"Depot",INDEX('Delivery Stops'!$B$2:$B$29,B304))</f>
        <v>Furniture Warehouse</v>
      </c>
      <c r="E304" t="str" cm="1">
        <f t="array" ref="E304">IF(C304=0,"Depot",INDEX('Delivery Stops'!$B$2:$B$29,C304))</f>
        <v>Distillery</v>
      </c>
      <c r="F304">
        <v>0</v>
      </c>
      <c r="G304" cm="1">
        <f t="array" ref="G304">INDEX('Distance Matrix (miles)'!$B$2:$AD$30,B304+1,C304+1)</f>
        <v>12.17</v>
      </c>
      <c r="H304" cm="1">
        <f t="array" ref="H304">INDEX('Travel Time Matrix (min)'!$B$2:$AD$30,B304+1,C304+1)</f>
        <v>18.3</v>
      </c>
      <c r="I304" cm="1">
        <f t="array" ref="I304">G304*(INDEX('Vehicle Fleet'!$D$2:$D$6,A304)+'Cost Parameters'!$B$2*'Cost Parameters'!$B$3)</f>
        <v>10.422388</v>
      </c>
      <c r="J304" cm="1">
        <f t="array" ref="J304">IF(C304=0,0,INDEX('Delivery Stops'!$D$2:$D$29,C304))</f>
        <v>207</v>
      </c>
      <c r="K304">
        <f t="shared" si="16"/>
        <v>0</v>
      </c>
      <c r="L304">
        <f t="shared" si="17"/>
        <v>0</v>
      </c>
      <c r="M304">
        <f t="shared" si="18"/>
        <v>0</v>
      </c>
      <c r="N304">
        <f t="shared" si="19"/>
        <v>0</v>
      </c>
      <c r="O304" cm="1">
        <f t="array" ref="O304">((IF(C304=0,INDEX('Solver Setup'!$M$15:$M$19,A304),INDEX('Solver Setup'!$G$25:$G$52,C304))-IF(B304=0,INDEX('Solver Setup'!$L$15:$L$19,A304),INDEX('Solver Setup'!$G$25:$G$52,B304)))*1440-IF(B304=0,0,INDEX('Solver Setup'!$F$25:$F$52,B304))-H304+'Solver Setup'!$B$9*(1-F304))</f>
        <v>1425.7000000000005</v>
      </c>
    </row>
    <row r="305" spans="1:15" x14ac:dyDescent="0.2">
      <c r="A305">
        <v>1</v>
      </c>
      <c r="B305">
        <v>10</v>
      </c>
      <c r="C305">
        <v>24</v>
      </c>
      <c r="D305" t="str" cm="1">
        <f t="array" ref="D305">IF(B305=0,"Depot",INDEX('Delivery Stops'!$B$2:$B$29,B305))</f>
        <v>Furniture Warehouse</v>
      </c>
      <c r="E305" t="str" cm="1">
        <f t="array" ref="E305">IF(C305=0,"Depot",INDEX('Delivery Stops'!$B$2:$B$29,C305))</f>
        <v>Children's Academy</v>
      </c>
      <c r="F305">
        <v>0</v>
      </c>
      <c r="G305" cm="1">
        <f t="array" ref="G305">INDEX('Distance Matrix (miles)'!$B$2:$AD$30,B305+1,C305+1)</f>
        <v>22.58</v>
      </c>
      <c r="H305" cm="1">
        <f t="array" ref="H305">INDEX('Travel Time Matrix (min)'!$B$2:$AD$30,B305+1,C305+1)</f>
        <v>33.9</v>
      </c>
      <c r="I305" cm="1">
        <f t="array" ref="I305">G305*(INDEX('Vehicle Fleet'!$D$2:$D$6,A305)+'Cost Parameters'!$B$2*'Cost Parameters'!$B$3)</f>
        <v>19.337512</v>
      </c>
      <c r="J305" cm="1">
        <f t="array" ref="J305">IF(C305=0,0,INDEX('Delivery Stops'!$D$2:$D$29,C305))</f>
        <v>28</v>
      </c>
      <c r="K305">
        <f t="shared" si="16"/>
        <v>0</v>
      </c>
      <c r="L305">
        <f t="shared" si="17"/>
        <v>0</v>
      </c>
      <c r="M305">
        <f t="shared" si="18"/>
        <v>0</v>
      </c>
      <c r="N305">
        <f t="shared" si="19"/>
        <v>0</v>
      </c>
      <c r="O305" cm="1">
        <f t="array" ref="O305">((IF(C305=0,INDEX('Solver Setup'!$M$15:$M$19,A305),INDEX('Solver Setup'!$G$25:$G$52,C305))-IF(B305=0,INDEX('Solver Setup'!$L$15:$L$19,A305),INDEX('Solver Setup'!$G$25:$G$52,B305)))*1440-IF(B305=0,0,INDEX('Solver Setup'!$F$25:$F$52,B305))-H305+'Solver Setup'!$B$9*(1-F305))</f>
        <v>1560.1000000000008</v>
      </c>
    </row>
    <row r="306" spans="1:15" x14ac:dyDescent="0.2">
      <c r="A306">
        <v>1</v>
      </c>
      <c r="B306">
        <v>10</v>
      </c>
      <c r="C306">
        <v>25</v>
      </c>
      <c r="D306" t="str" cm="1">
        <f t="array" ref="D306">IF(B306=0,"Depot",INDEX('Delivery Stops'!$B$2:$B$29,B306))</f>
        <v>Furniture Warehouse</v>
      </c>
      <c r="E306" t="str" cm="1">
        <f t="array" ref="E306">IF(C306=0,"Depot",INDEX('Delivery Stops'!$B$2:$B$29,C306))</f>
        <v>Public Library</v>
      </c>
      <c r="F306">
        <v>0</v>
      </c>
      <c r="G306" cm="1">
        <f t="array" ref="G306">INDEX('Distance Matrix (miles)'!$B$2:$AD$30,B306+1,C306+1)</f>
        <v>6.73</v>
      </c>
      <c r="H306" cm="1">
        <f t="array" ref="H306">INDEX('Travel Time Matrix (min)'!$B$2:$AD$30,B306+1,C306+1)</f>
        <v>10.1</v>
      </c>
      <c r="I306" cm="1">
        <f t="array" ref="I306">G306*(INDEX('Vehicle Fleet'!$D$2:$D$6,A306)+'Cost Parameters'!$B$2*'Cost Parameters'!$B$3)</f>
        <v>5.7635720000000008</v>
      </c>
      <c r="J306" cm="1">
        <f t="array" ref="J306">IF(C306=0,0,INDEX('Delivery Stops'!$D$2:$D$29,C306))</f>
        <v>32</v>
      </c>
      <c r="K306">
        <f t="shared" si="16"/>
        <v>0</v>
      </c>
      <c r="L306">
        <f t="shared" si="17"/>
        <v>0</v>
      </c>
      <c r="M306">
        <f t="shared" si="18"/>
        <v>0</v>
      </c>
      <c r="N306">
        <f t="shared" si="19"/>
        <v>0</v>
      </c>
      <c r="O306" cm="1">
        <f t="array" ref="O306">((IF(C306=0,INDEX('Solver Setup'!$M$15:$M$19,A306),INDEX('Solver Setup'!$G$25:$G$52,C306))-IF(B306=0,INDEX('Solver Setup'!$L$15:$L$19,A306),INDEX('Solver Setup'!$G$25:$G$52,B306)))*1440-IF(B306=0,0,INDEX('Solver Setup'!$F$25:$F$52,B306))-H306+'Solver Setup'!$B$9*(1-F306))</f>
        <v>1493.900000000001</v>
      </c>
    </row>
    <row r="307" spans="1:15" x14ac:dyDescent="0.2">
      <c r="A307">
        <v>1</v>
      </c>
      <c r="B307">
        <v>10</v>
      </c>
      <c r="C307">
        <v>26</v>
      </c>
      <c r="D307" t="str" cm="1">
        <f t="array" ref="D307">IF(B307=0,"Depot",INDEX('Delivery Stops'!$B$2:$B$29,B307))</f>
        <v>Furniture Warehouse</v>
      </c>
      <c r="E307" t="str" cm="1">
        <f t="array" ref="E307">IF(C307=0,"Depot",INDEX('Delivery Stops'!$B$2:$B$29,C307))</f>
        <v>Bakery &amp; Cafe</v>
      </c>
      <c r="F307">
        <v>0</v>
      </c>
      <c r="G307" cm="1">
        <f t="array" ref="G307">INDEX('Distance Matrix (miles)'!$B$2:$AD$30,B307+1,C307+1)</f>
        <v>17.07</v>
      </c>
      <c r="H307" cm="1">
        <f t="array" ref="H307">INDEX('Travel Time Matrix (min)'!$B$2:$AD$30,B307+1,C307+1)</f>
        <v>25.6</v>
      </c>
      <c r="I307" cm="1">
        <f t="array" ref="I307">G307*(INDEX('Vehicle Fleet'!$D$2:$D$6,A307)+'Cost Parameters'!$B$2*'Cost Parameters'!$B$3)</f>
        <v>14.618748000000002</v>
      </c>
      <c r="J307" cm="1">
        <f t="array" ref="J307">IF(C307=0,0,INDEX('Delivery Stops'!$D$2:$D$29,C307))</f>
        <v>211</v>
      </c>
      <c r="K307">
        <f t="shared" si="16"/>
        <v>0</v>
      </c>
      <c r="L307">
        <f t="shared" si="17"/>
        <v>0</v>
      </c>
      <c r="M307">
        <f t="shared" si="18"/>
        <v>0</v>
      </c>
      <c r="N307">
        <f t="shared" si="19"/>
        <v>0</v>
      </c>
      <c r="O307" cm="1">
        <f t="array" ref="O307">((IF(C307=0,INDEX('Solver Setup'!$M$15:$M$19,A307),INDEX('Solver Setup'!$G$25:$G$52,C307))-IF(B307=0,INDEX('Solver Setup'!$L$15:$L$19,A307),INDEX('Solver Setup'!$G$25:$G$52,B307)))*1440-IF(B307=0,0,INDEX('Solver Setup'!$F$25:$F$52,B307))-H307+'Solver Setup'!$B$9*(1-F307))</f>
        <v>1553.4000000000005</v>
      </c>
    </row>
    <row r="308" spans="1:15" x14ac:dyDescent="0.2">
      <c r="A308">
        <v>1</v>
      </c>
      <c r="B308">
        <v>10</v>
      </c>
      <c r="C308">
        <v>27</v>
      </c>
      <c r="D308" t="str" cm="1">
        <f t="array" ref="D308">IF(B308=0,"Depot",INDEX('Delivery Stops'!$B$2:$B$29,B308))</f>
        <v>Furniture Warehouse</v>
      </c>
      <c r="E308" t="str" cm="1">
        <f t="array" ref="E308">IF(C308=0,"Depot",INDEX('Delivery Stops'!$B$2:$B$29,C308))</f>
        <v>Redstone Elementary School</v>
      </c>
      <c r="F308">
        <v>0</v>
      </c>
      <c r="G308" cm="1">
        <f t="array" ref="G308">INDEX('Distance Matrix (miles)'!$B$2:$AD$30,B308+1,C308+1)</f>
        <v>14.96</v>
      </c>
      <c r="H308" cm="1">
        <f t="array" ref="H308">INDEX('Travel Time Matrix (min)'!$B$2:$AD$30,B308+1,C308+1)</f>
        <v>22.4</v>
      </c>
      <c r="I308" cm="1">
        <f t="array" ref="I308">G308*(INDEX('Vehicle Fleet'!$D$2:$D$6,A308)+'Cost Parameters'!$B$2*'Cost Parameters'!$B$3)</f>
        <v>12.811744000000001</v>
      </c>
      <c r="J308" cm="1">
        <f t="array" ref="J308">IF(C308=0,0,INDEX('Delivery Stops'!$D$2:$D$29,C308))</f>
        <v>61</v>
      </c>
      <c r="K308">
        <f t="shared" si="16"/>
        <v>0</v>
      </c>
      <c r="L308">
        <f t="shared" si="17"/>
        <v>0</v>
      </c>
      <c r="M308">
        <f t="shared" si="18"/>
        <v>0</v>
      </c>
      <c r="N308">
        <f t="shared" si="19"/>
        <v>0</v>
      </c>
      <c r="O308" cm="1">
        <f t="array" ref="O308">((IF(C308=0,INDEX('Solver Setup'!$M$15:$M$19,A308),INDEX('Solver Setup'!$G$25:$G$52,C308))-IF(B308=0,INDEX('Solver Setup'!$L$15:$L$19,A308),INDEX('Solver Setup'!$G$25:$G$52,B308)))*1440-IF(B308=0,0,INDEX('Solver Setup'!$F$25:$F$52,B308))-H308+'Solver Setup'!$B$9*(1-F308))</f>
        <v>1496.6</v>
      </c>
    </row>
    <row r="309" spans="1:15" x14ac:dyDescent="0.2">
      <c r="A309">
        <v>1</v>
      </c>
      <c r="B309">
        <v>10</v>
      </c>
      <c r="C309">
        <v>28</v>
      </c>
      <c r="D309" t="str" cm="1">
        <f t="array" ref="D309">IF(B309=0,"Depot",INDEX('Delivery Stops'!$B$2:$B$29,B309))</f>
        <v>Furniture Warehouse</v>
      </c>
      <c r="E309" t="str" cm="1">
        <f t="array" ref="E309">IF(C309=0,"Depot",INDEX('Delivery Stops'!$B$2:$B$29,C309))</f>
        <v>Food Bank</v>
      </c>
      <c r="F309">
        <v>0</v>
      </c>
      <c r="G309" cm="1">
        <f t="array" ref="G309">INDEX('Distance Matrix (miles)'!$B$2:$AD$30,B309+1,C309+1)</f>
        <v>17.25</v>
      </c>
      <c r="H309" cm="1">
        <f t="array" ref="H309">INDEX('Travel Time Matrix (min)'!$B$2:$AD$30,B309+1,C309+1)</f>
        <v>25.9</v>
      </c>
      <c r="I309" cm="1">
        <f t="array" ref="I309">G309*(INDEX('Vehicle Fleet'!$D$2:$D$6,A309)+'Cost Parameters'!$B$2*'Cost Parameters'!$B$3)</f>
        <v>14.772900000000002</v>
      </c>
      <c r="J309" cm="1">
        <f t="array" ref="J309">IF(C309=0,0,INDEX('Delivery Stops'!$D$2:$D$29,C309))</f>
        <v>168</v>
      </c>
      <c r="K309">
        <f t="shared" si="16"/>
        <v>0</v>
      </c>
      <c r="L309">
        <f t="shared" si="17"/>
        <v>0</v>
      </c>
      <c r="M309">
        <f t="shared" si="18"/>
        <v>0</v>
      </c>
      <c r="N309">
        <f t="shared" si="19"/>
        <v>0</v>
      </c>
      <c r="O309" cm="1">
        <f t="array" ref="O309">((IF(C309=0,INDEX('Solver Setup'!$M$15:$M$19,A309),INDEX('Solver Setup'!$G$25:$G$52,C309))-IF(B309=0,INDEX('Solver Setup'!$L$15:$L$19,A309),INDEX('Solver Setup'!$G$25:$G$52,B309)))*1440-IF(B309=0,0,INDEX('Solver Setup'!$F$25:$F$52,B309))-H309+'Solver Setup'!$B$9*(1-F309))</f>
        <v>1493.1</v>
      </c>
    </row>
    <row r="310" spans="1:15" x14ac:dyDescent="0.2">
      <c r="A310">
        <v>1</v>
      </c>
      <c r="B310">
        <v>11</v>
      </c>
      <c r="C310">
        <v>0</v>
      </c>
      <c r="D310" t="str" cm="1">
        <f t="array" ref="D310">IF(B310=0,"Depot",INDEX('Delivery Stops'!$B$2:$B$29,B310))</f>
        <v>Pet Hospital</v>
      </c>
      <c r="E310" t="str" cm="1">
        <f t="array" ref="E310">IF(C310=0,"Depot",INDEX('Delivery Stops'!$B$2:$B$29,C310))</f>
        <v>Depot</v>
      </c>
      <c r="F310">
        <v>0</v>
      </c>
      <c r="G310" cm="1">
        <f t="array" ref="G310">INDEX('Distance Matrix (miles)'!$B$2:$AD$30,B310+1,C310+1)</f>
        <v>1.35</v>
      </c>
      <c r="H310" cm="1">
        <f t="array" ref="H310">INDEX('Travel Time Matrix (min)'!$B$2:$AD$30,B310+1,C310+1)</f>
        <v>2</v>
      </c>
      <c r="I310" cm="1">
        <f t="array" ref="I310">G310*(INDEX('Vehicle Fleet'!$D$2:$D$6,A310)+'Cost Parameters'!$B$2*'Cost Parameters'!$B$3)</f>
        <v>1.1561400000000002</v>
      </c>
      <c r="J310" cm="1">
        <f t="array" ref="J310">IF(C310=0,0,INDEX('Delivery Stops'!$D$2:$D$29,C310))</f>
        <v>0</v>
      </c>
      <c r="K310">
        <f t="shared" si="16"/>
        <v>0</v>
      </c>
      <c r="L310">
        <f t="shared" si="17"/>
        <v>0</v>
      </c>
      <c r="M310">
        <f t="shared" si="18"/>
        <v>0</v>
      </c>
      <c r="N310">
        <f t="shared" si="19"/>
        <v>0</v>
      </c>
      <c r="O310" cm="1">
        <f t="array" ref="O310">((IF(C310=0,INDEX('Solver Setup'!$M$15:$M$19,A310),INDEX('Solver Setup'!$G$25:$G$52,C310))-IF(B310=0,INDEX('Solver Setup'!$L$15:$L$19,A310),INDEX('Solver Setup'!$G$25:$G$52,B310)))*1440-IF(B310=0,0,INDEX('Solver Setup'!$F$25:$F$52,B310))-H310+'Solver Setup'!$B$9*(1-F310))</f>
        <v>888</v>
      </c>
    </row>
    <row r="311" spans="1:15" x14ac:dyDescent="0.2">
      <c r="A311">
        <v>1</v>
      </c>
      <c r="B311">
        <v>11</v>
      </c>
      <c r="C311">
        <v>1</v>
      </c>
      <c r="D311" t="str" cm="1">
        <f t="array" ref="D311">IF(B311=0,"Depot",INDEX('Delivery Stops'!$B$2:$B$29,B311))</f>
        <v>Pet Hospital</v>
      </c>
      <c r="E311" t="str" cm="1">
        <f t="array" ref="E311">IF(C311=0,"Depot",INDEX('Delivery Stops'!$B$2:$B$29,C311))</f>
        <v>Pet Hospital</v>
      </c>
      <c r="F311">
        <v>0</v>
      </c>
      <c r="G311" cm="1">
        <f t="array" ref="G311">INDEX('Distance Matrix (miles)'!$B$2:$AD$30,B311+1,C311+1)</f>
        <v>23.5</v>
      </c>
      <c r="H311" cm="1">
        <f t="array" ref="H311">INDEX('Travel Time Matrix (min)'!$B$2:$AD$30,B311+1,C311+1)</f>
        <v>35.200000000000003</v>
      </c>
      <c r="I311" cm="1">
        <f t="array" ref="I311">G311*(INDEX('Vehicle Fleet'!$D$2:$D$6,A311)+'Cost Parameters'!$B$2*'Cost Parameters'!$B$3)</f>
        <v>20.125400000000003</v>
      </c>
      <c r="J311" cm="1">
        <f t="array" ref="J311">IF(C311=0,0,INDEX('Delivery Stops'!$D$2:$D$29,C311))</f>
        <v>204</v>
      </c>
      <c r="K311">
        <f t="shared" si="16"/>
        <v>0</v>
      </c>
      <c r="L311">
        <f t="shared" si="17"/>
        <v>0</v>
      </c>
      <c r="M311">
        <f t="shared" si="18"/>
        <v>0</v>
      </c>
      <c r="N311">
        <f t="shared" si="19"/>
        <v>0</v>
      </c>
      <c r="O311" cm="1">
        <f t="array" ref="O311">((IF(C311=0,INDEX('Solver Setup'!$M$15:$M$19,A311),INDEX('Solver Setup'!$G$25:$G$52,C311))-IF(B311=0,INDEX('Solver Setup'!$L$15:$L$19,A311),INDEX('Solver Setup'!$G$25:$G$52,B311)))*1440-IF(B311=0,0,INDEX('Solver Setup'!$F$25:$F$52,B311))-H311+'Solver Setup'!$B$9*(1-F311))</f>
        <v>1364.8000000000004</v>
      </c>
    </row>
    <row r="312" spans="1:15" x14ac:dyDescent="0.2">
      <c r="A312">
        <v>1</v>
      </c>
      <c r="B312">
        <v>11</v>
      </c>
      <c r="C312">
        <v>2</v>
      </c>
      <c r="D312" t="str" cm="1">
        <f t="array" ref="D312">IF(B312=0,"Depot",INDEX('Delivery Stops'!$B$2:$B$29,B312))</f>
        <v>Pet Hospital</v>
      </c>
      <c r="E312" t="str" cm="1">
        <f t="array" ref="E312">IF(C312=0,"Depot",INDEX('Delivery Stops'!$B$2:$B$29,C312))</f>
        <v>Community Pharmacy</v>
      </c>
      <c r="F312">
        <v>0</v>
      </c>
      <c r="G312" cm="1">
        <f t="array" ref="G312">INDEX('Distance Matrix (miles)'!$B$2:$AD$30,B312+1,C312+1)</f>
        <v>1.48</v>
      </c>
      <c r="H312" cm="1">
        <f t="array" ref="H312">INDEX('Travel Time Matrix (min)'!$B$2:$AD$30,B312+1,C312+1)</f>
        <v>2.2000000000000002</v>
      </c>
      <c r="I312" cm="1">
        <f t="array" ref="I312">G312*(INDEX('Vehicle Fleet'!$D$2:$D$6,A312)+'Cost Parameters'!$B$2*'Cost Parameters'!$B$3)</f>
        <v>1.2674720000000002</v>
      </c>
      <c r="J312" cm="1">
        <f t="array" ref="J312">IF(C312=0,0,INDEX('Delivery Stops'!$D$2:$D$29,C312))</f>
        <v>240</v>
      </c>
      <c r="K312">
        <f t="shared" si="16"/>
        <v>0</v>
      </c>
      <c r="L312">
        <f t="shared" si="17"/>
        <v>0</v>
      </c>
      <c r="M312">
        <f t="shared" si="18"/>
        <v>0</v>
      </c>
      <c r="N312">
        <f t="shared" si="19"/>
        <v>0</v>
      </c>
      <c r="O312" cm="1">
        <f t="array" ref="O312">((IF(C312=0,INDEX('Solver Setup'!$M$15:$M$19,A312),INDEX('Solver Setup'!$G$25:$G$52,C312))-IF(B312=0,INDEX('Solver Setup'!$L$15:$L$19,A312),INDEX('Solver Setup'!$G$25:$G$52,B312)))*1440-IF(B312=0,0,INDEX('Solver Setup'!$F$25:$F$52,B312))-H312+'Solver Setup'!$B$9*(1-F312))</f>
        <v>1637.7999999999995</v>
      </c>
    </row>
    <row r="313" spans="1:15" x14ac:dyDescent="0.2">
      <c r="A313">
        <v>1</v>
      </c>
      <c r="B313">
        <v>11</v>
      </c>
      <c r="C313">
        <v>3</v>
      </c>
      <c r="D313" t="str" cm="1">
        <f t="array" ref="D313">IF(B313=0,"Depot",INDEX('Delivery Stops'!$B$2:$B$29,B313))</f>
        <v>Pet Hospital</v>
      </c>
      <c r="E313" t="str" cm="1">
        <f t="array" ref="E313">IF(C313=0,"Depot",INDEX('Delivery Stops'!$B$2:$B$29,C313))</f>
        <v>Redstone Medical Center</v>
      </c>
      <c r="F313">
        <v>0</v>
      </c>
      <c r="G313" cm="1">
        <f t="array" ref="G313">INDEX('Distance Matrix (miles)'!$B$2:$AD$30,B313+1,C313+1)</f>
        <v>18.93</v>
      </c>
      <c r="H313" cm="1">
        <f t="array" ref="H313">INDEX('Travel Time Matrix (min)'!$B$2:$AD$30,B313+1,C313+1)</f>
        <v>28.4</v>
      </c>
      <c r="I313" cm="1">
        <f t="array" ref="I313">G313*(INDEX('Vehicle Fleet'!$D$2:$D$6,A313)+'Cost Parameters'!$B$2*'Cost Parameters'!$B$3)</f>
        <v>16.211652000000001</v>
      </c>
      <c r="J313" cm="1">
        <f t="array" ref="J313">IF(C313=0,0,INDEX('Delivery Stops'!$D$2:$D$29,C313))</f>
        <v>183</v>
      </c>
      <c r="K313">
        <f t="shared" si="16"/>
        <v>0</v>
      </c>
      <c r="L313">
        <f t="shared" si="17"/>
        <v>0</v>
      </c>
      <c r="M313">
        <f t="shared" si="18"/>
        <v>0</v>
      </c>
      <c r="N313">
        <f t="shared" si="19"/>
        <v>0</v>
      </c>
      <c r="O313" cm="1">
        <f t="array" ref="O313">((IF(C313=0,INDEX('Solver Setup'!$M$15:$M$19,A313),INDEX('Solver Setup'!$G$25:$G$52,C313))-IF(B313=0,INDEX('Solver Setup'!$L$15:$L$19,A313),INDEX('Solver Setup'!$G$25:$G$52,B313)))*1440-IF(B313=0,0,INDEX('Solver Setup'!$F$25:$F$52,B313))-H313+'Solver Setup'!$B$9*(1-F313))</f>
        <v>1626.6</v>
      </c>
    </row>
    <row r="314" spans="1:15" x14ac:dyDescent="0.2">
      <c r="A314">
        <v>1</v>
      </c>
      <c r="B314">
        <v>11</v>
      </c>
      <c r="C314">
        <v>4</v>
      </c>
      <c r="D314" t="str" cm="1">
        <f t="array" ref="D314">IF(B314=0,"Depot",INDEX('Delivery Stops'!$B$2:$B$29,B314))</f>
        <v>Pet Hospital</v>
      </c>
      <c r="E314" t="str" cm="1">
        <f t="array" ref="E314">IF(C314=0,"Depot",INDEX('Delivery Stops'!$B$2:$B$29,C314))</f>
        <v>Furniture Warehouse</v>
      </c>
      <c r="F314">
        <v>0</v>
      </c>
      <c r="G314" cm="1">
        <f t="array" ref="G314">INDEX('Distance Matrix (miles)'!$B$2:$AD$30,B314+1,C314+1)</f>
        <v>9.41</v>
      </c>
      <c r="H314" cm="1">
        <f t="array" ref="H314">INDEX('Travel Time Matrix (min)'!$B$2:$AD$30,B314+1,C314+1)</f>
        <v>14.1</v>
      </c>
      <c r="I314" cm="1">
        <f t="array" ref="I314">G314*(INDEX('Vehicle Fleet'!$D$2:$D$6,A314)+'Cost Parameters'!$B$2*'Cost Parameters'!$B$3)</f>
        <v>8.0587239999999998</v>
      </c>
      <c r="J314" cm="1">
        <f t="array" ref="J314">IF(C314=0,0,INDEX('Delivery Stops'!$D$2:$D$29,C314))</f>
        <v>186</v>
      </c>
      <c r="K314">
        <f t="shared" si="16"/>
        <v>0</v>
      </c>
      <c r="L314">
        <f t="shared" si="17"/>
        <v>0</v>
      </c>
      <c r="M314">
        <f t="shared" si="18"/>
        <v>0</v>
      </c>
      <c r="N314">
        <f t="shared" si="19"/>
        <v>0</v>
      </c>
      <c r="O314" cm="1">
        <f t="array" ref="O314">((IF(C314=0,INDEX('Solver Setup'!$M$15:$M$19,A314),INDEX('Solver Setup'!$G$25:$G$52,C314))-IF(B314=0,INDEX('Solver Setup'!$L$15:$L$19,A314),INDEX('Solver Setup'!$G$25:$G$52,B314)))*1440-IF(B314=0,0,INDEX('Solver Setup'!$F$25:$F$52,B314))-H314+'Solver Setup'!$B$9*(1-F314))</f>
        <v>1370.9</v>
      </c>
    </row>
    <row r="315" spans="1:15" x14ac:dyDescent="0.2">
      <c r="A315">
        <v>1</v>
      </c>
      <c r="B315">
        <v>11</v>
      </c>
      <c r="C315">
        <v>5</v>
      </c>
      <c r="D315" t="str" cm="1">
        <f t="array" ref="D315">IF(B315=0,"Depot",INDEX('Delivery Stops'!$B$2:$B$29,B315))</f>
        <v>Pet Hospital</v>
      </c>
      <c r="E315" t="str" cm="1">
        <f t="array" ref="E315">IF(C315=0,"Depot",INDEX('Delivery Stops'!$B$2:$B$29,C315))</f>
        <v>Construction Supply</v>
      </c>
      <c r="F315">
        <v>0</v>
      </c>
      <c r="G315" cm="1">
        <f t="array" ref="G315">INDEX('Distance Matrix (miles)'!$B$2:$AD$30,B315+1,C315+1)</f>
        <v>17.260000000000002</v>
      </c>
      <c r="H315" cm="1">
        <f t="array" ref="H315">INDEX('Travel Time Matrix (min)'!$B$2:$AD$30,B315+1,C315+1)</f>
        <v>25.9</v>
      </c>
      <c r="I315" cm="1">
        <f t="array" ref="I315">G315*(INDEX('Vehicle Fleet'!$D$2:$D$6,A315)+'Cost Parameters'!$B$2*'Cost Parameters'!$B$3)</f>
        <v>14.781464000000001</v>
      </c>
      <c r="J315" cm="1">
        <f t="array" ref="J315">IF(C315=0,0,INDEX('Delivery Stops'!$D$2:$D$29,C315))</f>
        <v>201</v>
      </c>
      <c r="K315">
        <f t="shared" si="16"/>
        <v>0</v>
      </c>
      <c r="L315">
        <f t="shared" si="17"/>
        <v>0</v>
      </c>
      <c r="M315">
        <f t="shared" si="18"/>
        <v>0</v>
      </c>
      <c r="N315">
        <f t="shared" si="19"/>
        <v>0</v>
      </c>
      <c r="O315" cm="1">
        <f t="array" ref="O315">((IF(C315=0,INDEX('Solver Setup'!$M$15:$M$19,A315),INDEX('Solver Setup'!$G$25:$G$52,C315))-IF(B315=0,INDEX('Solver Setup'!$L$15:$L$19,A315),INDEX('Solver Setup'!$G$25:$G$52,B315)))*1440-IF(B315=0,0,INDEX('Solver Setup'!$F$25:$F$52,B315))-H315+'Solver Setup'!$B$9*(1-F315))</f>
        <v>1569.0999999999995</v>
      </c>
    </row>
    <row r="316" spans="1:15" x14ac:dyDescent="0.2">
      <c r="A316">
        <v>1</v>
      </c>
      <c r="B316">
        <v>11</v>
      </c>
      <c r="C316">
        <v>6</v>
      </c>
      <c r="D316" t="str" cm="1">
        <f t="array" ref="D316">IF(B316=0,"Depot",INDEX('Delivery Stops'!$B$2:$B$29,B316))</f>
        <v>Pet Hospital</v>
      </c>
      <c r="E316" t="str" cm="1">
        <f t="array" ref="E316">IF(C316=0,"Depot",INDEX('Delivery Stops'!$B$2:$B$29,C316))</f>
        <v>Farm Supply</v>
      </c>
      <c r="F316">
        <v>0</v>
      </c>
      <c r="G316" cm="1">
        <f t="array" ref="G316">INDEX('Distance Matrix (miles)'!$B$2:$AD$30,B316+1,C316+1)</f>
        <v>5.97</v>
      </c>
      <c r="H316" cm="1">
        <f t="array" ref="H316">INDEX('Travel Time Matrix (min)'!$B$2:$AD$30,B316+1,C316+1)</f>
        <v>9</v>
      </c>
      <c r="I316" cm="1">
        <f t="array" ref="I316">G316*(INDEX('Vehicle Fleet'!$D$2:$D$6,A316)+'Cost Parameters'!$B$2*'Cost Parameters'!$B$3)</f>
        <v>5.1127080000000005</v>
      </c>
      <c r="J316" cm="1">
        <f t="array" ref="J316">IF(C316=0,0,INDEX('Delivery Stops'!$D$2:$D$29,C316))</f>
        <v>162</v>
      </c>
      <c r="K316">
        <f t="shared" si="16"/>
        <v>0</v>
      </c>
      <c r="L316">
        <f t="shared" si="17"/>
        <v>0</v>
      </c>
      <c r="M316">
        <f t="shared" si="18"/>
        <v>0</v>
      </c>
      <c r="N316">
        <f t="shared" si="19"/>
        <v>0</v>
      </c>
      <c r="O316" cm="1">
        <f t="array" ref="O316">((IF(C316=0,INDEX('Solver Setup'!$M$15:$M$19,A316),INDEX('Solver Setup'!$G$25:$G$52,C316))-IF(B316=0,INDEX('Solver Setup'!$L$15:$L$19,A316),INDEX('Solver Setup'!$G$25:$G$52,B316)))*1440-IF(B316=0,0,INDEX('Solver Setup'!$F$25:$F$52,B316))-H316+'Solver Setup'!$B$9*(1-F316))</f>
        <v>1691</v>
      </c>
    </row>
    <row r="317" spans="1:15" x14ac:dyDescent="0.2">
      <c r="A317">
        <v>1</v>
      </c>
      <c r="B317">
        <v>11</v>
      </c>
      <c r="C317">
        <v>7</v>
      </c>
      <c r="D317" t="str" cm="1">
        <f t="array" ref="D317">IF(B317=0,"Depot",INDEX('Delivery Stops'!$B$2:$B$29,B317))</f>
        <v>Pet Hospital</v>
      </c>
      <c r="E317" t="str" cm="1">
        <f t="array" ref="E317">IF(C317=0,"Depot",INDEX('Delivery Stops'!$B$2:$B$29,C317))</f>
        <v>Fish Market</v>
      </c>
      <c r="F317">
        <v>0</v>
      </c>
      <c r="G317" cm="1">
        <f t="array" ref="G317">INDEX('Distance Matrix (miles)'!$B$2:$AD$30,B317+1,C317+1)</f>
        <v>11.72</v>
      </c>
      <c r="H317" cm="1">
        <f t="array" ref="H317">INDEX('Travel Time Matrix (min)'!$B$2:$AD$30,B317+1,C317+1)</f>
        <v>17.600000000000001</v>
      </c>
      <c r="I317" cm="1">
        <f t="array" ref="I317">G317*(INDEX('Vehicle Fleet'!$D$2:$D$6,A317)+'Cost Parameters'!$B$2*'Cost Parameters'!$B$3)</f>
        <v>10.037008000000002</v>
      </c>
      <c r="J317" cm="1">
        <f t="array" ref="J317">IF(C317=0,0,INDEX('Delivery Stops'!$D$2:$D$29,C317))</f>
        <v>133</v>
      </c>
      <c r="K317">
        <f t="shared" si="16"/>
        <v>0</v>
      </c>
      <c r="L317">
        <f t="shared" si="17"/>
        <v>0</v>
      </c>
      <c r="M317">
        <f t="shared" si="18"/>
        <v>0</v>
      </c>
      <c r="N317">
        <f t="shared" si="19"/>
        <v>0</v>
      </c>
      <c r="O317" cm="1">
        <f t="array" ref="O317">((IF(C317=0,INDEX('Solver Setup'!$M$15:$M$19,A317),INDEX('Solver Setup'!$G$25:$G$52,C317))-IF(B317=0,INDEX('Solver Setup'!$L$15:$L$19,A317),INDEX('Solver Setup'!$G$25:$G$52,B317)))*1440-IF(B317=0,0,INDEX('Solver Setup'!$F$25:$F$52,B317))-H317+'Solver Setup'!$B$9*(1-F317))</f>
        <v>1547.4</v>
      </c>
    </row>
    <row r="318" spans="1:15" x14ac:dyDescent="0.2">
      <c r="A318">
        <v>1</v>
      </c>
      <c r="B318">
        <v>11</v>
      </c>
      <c r="C318">
        <v>8</v>
      </c>
      <c r="D318" t="str" cm="1">
        <f t="array" ref="D318">IF(B318=0,"Depot",INDEX('Delivery Stops'!$B$2:$B$29,B318))</f>
        <v>Pet Hospital</v>
      </c>
      <c r="E318" t="str" cm="1">
        <f t="array" ref="E318">IF(C318=0,"Depot",INDEX('Delivery Stops'!$B$2:$B$29,C318))</f>
        <v>Swimming Pool Supply</v>
      </c>
      <c r="F318">
        <v>0</v>
      </c>
      <c r="G318" cm="1">
        <f t="array" ref="G318">INDEX('Distance Matrix (miles)'!$B$2:$AD$30,B318+1,C318+1)</f>
        <v>26.42</v>
      </c>
      <c r="H318" cm="1">
        <f t="array" ref="H318">INDEX('Travel Time Matrix (min)'!$B$2:$AD$30,B318+1,C318+1)</f>
        <v>39.6</v>
      </c>
      <c r="I318" cm="1">
        <f t="array" ref="I318">G318*(INDEX('Vehicle Fleet'!$D$2:$D$6,A318)+'Cost Parameters'!$B$2*'Cost Parameters'!$B$3)</f>
        <v>22.626088000000003</v>
      </c>
      <c r="J318" cm="1">
        <f t="array" ref="J318">IF(C318=0,0,INDEX('Delivery Stops'!$D$2:$D$29,C318))</f>
        <v>285</v>
      </c>
      <c r="K318">
        <f t="shared" si="16"/>
        <v>0</v>
      </c>
      <c r="L318">
        <f t="shared" si="17"/>
        <v>0</v>
      </c>
      <c r="M318">
        <f t="shared" si="18"/>
        <v>0</v>
      </c>
      <c r="N318">
        <f t="shared" si="19"/>
        <v>0</v>
      </c>
      <c r="O318" cm="1">
        <f t="array" ref="O318">((IF(C318=0,INDEX('Solver Setup'!$M$15:$M$19,A318),INDEX('Solver Setup'!$G$25:$G$52,C318))-IF(B318=0,INDEX('Solver Setup'!$L$15:$L$19,A318),INDEX('Solver Setup'!$G$25:$G$52,B318)))*1440-IF(B318=0,0,INDEX('Solver Setup'!$F$25:$F$52,B318))-H318+'Solver Setup'!$B$9*(1-F318))</f>
        <v>1735.3999999999996</v>
      </c>
    </row>
    <row r="319" spans="1:15" x14ac:dyDescent="0.2">
      <c r="A319">
        <v>1</v>
      </c>
      <c r="B319">
        <v>11</v>
      </c>
      <c r="C319">
        <v>9</v>
      </c>
      <c r="D319" t="str" cm="1">
        <f t="array" ref="D319">IF(B319=0,"Depot",INDEX('Delivery Stops'!$B$2:$B$29,B319))</f>
        <v>Pet Hospital</v>
      </c>
      <c r="E319" t="str" cm="1">
        <f t="array" ref="E319">IF(C319=0,"Depot",INDEX('Delivery Stops'!$B$2:$B$29,C319))</f>
        <v>Dry Cleaners</v>
      </c>
      <c r="F319">
        <v>0</v>
      </c>
      <c r="G319" cm="1">
        <f t="array" ref="G319">INDEX('Distance Matrix (miles)'!$B$2:$AD$30,B319+1,C319+1)</f>
        <v>13.31</v>
      </c>
      <c r="H319" cm="1">
        <f t="array" ref="H319">INDEX('Travel Time Matrix (min)'!$B$2:$AD$30,B319+1,C319+1)</f>
        <v>20</v>
      </c>
      <c r="I319" cm="1">
        <f t="array" ref="I319">G319*(INDEX('Vehicle Fleet'!$D$2:$D$6,A319)+'Cost Parameters'!$B$2*'Cost Parameters'!$B$3)</f>
        <v>11.398684000000001</v>
      </c>
      <c r="J319" cm="1">
        <f t="array" ref="J319">IF(C319=0,0,INDEX('Delivery Stops'!$D$2:$D$29,C319))</f>
        <v>24</v>
      </c>
      <c r="K319">
        <f t="shared" si="16"/>
        <v>0</v>
      </c>
      <c r="L319">
        <f t="shared" si="17"/>
        <v>0</v>
      </c>
      <c r="M319">
        <f t="shared" si="18"/>
        <v>0</v>
      </c>
      <c r="N319">
        <f t="shared" si="19"/>
        <v>0</v>
      </c>
      <c r="O319" cm="1">
        <f t="array" ref="O319">((IF(C319=0,INDEX('Solver Setup'!$M$15:$M$19,A319),INDEX('Solver Setup'!$G$25:$G$52,C319))-IF(B319=0,INDEX('Solver Setup'!$L$15:$L$19,A319),INDEX('Solver Setup'!$G$25:$G$52,B319)))*1440-IF(B319=0,0,INDEX('Solver Setup'!$F$25:$F$52,B319))-H319+'Solver Setup'!$B$9*(1-F319))</f>
        <v>1410</v>
      </c>
    </row>
    <row r="320" spans="1:15" x14ac:dyDescent="0.2">
      <c r="A320">
        <v>1</v>
      </c>
      <c r="B320">
        <v>11</v>
      </c>
      <c r="C320">
        <v>10</v>
      </c>
      <c r="D320" t="str" cm="1">
        <f t="array" ref="D320">IF(B320=0,"Depot",INDEX('Delivery Stops'!$B$2:$B$29,B320))</f>
        <v>Pet Hospital</v>
      </c>
      <c r="E320" t="str" cm="1">
        <f t="array" ref="E320">IF(C320=0,"Depot",INDEX('Delivery Stops'!$B$2:$B$29,C320))</f>
        <v>Furniture Warehouse</v>
      </c>
      <c r="F320">
        <v>0</v>
      </c>
      <c r="G320" cm="1">
        <f t="array" ref="G320">INDEX('Distance Matrix (miles)'!$B$2:$AD$30,B320+1,C320+1)</f>
        <v>8.61</v>
      </c>
      <c r="H320" cm="1">
        <f t="array" ref="H320">INDEX('Travel Time Matrix (min)'!$B$2:$AD$30,B320+1,C320+1)</f>
        <v>12.9</v>
      </c>
      <c r="I320" cm="1">
        <f t="array" ref="I320">G320*(INDEX('Vehicle Fleet'!$D$2:$D$6,A320)+'Cost Parameters'!$B$2*'Cost Parameters'!$B$3)</f>
        <v>7.3736040000000003</v>
      </c>
      <c r="J320" cm="1">
        <f t="array" ref="J320">IF(C320=0,0,INDEX('Delivery Stops'!$D$2:$D$29,C320))</f>
        <v>89</v>
      </c>
      <c r="K320">
        <f t="shared" si="16"/>
        <v>0</v>
      </c>
      <c r="L320">
        <f t="shared" si="17"/>
        <v>0</v>
      </c>
      <c r="M320">
        <f t="shared" si="18"/>
        <v>0</v>
      </c>
      <c r="N320">
        <f t="shared" si="19"/>
        <v>0</v>
      </c>
      <c r="O320" cm="1">
        <f t="array" ref="O320">((IF(C320=0,INDEX('Solver Setup'!$M$15:$M$19,A320),INDEX('Solver Setup'!$G$25:$G$52,C320))-IF(B320=0,INDEX('Solver Setup'!$L$15:$L$19,A320),INDEX('Solver Setup'!$G$25:$G$52,B320)))*1440-IF(B320=0,0,INDEX('Solver Setup'!$F$25:$F$52,B320))-H320+'Solver Setup'!$B$9*(1-F320))</f>
        <v>1492.0999999999995</v>
      </c>
    </row>
    <row r="321" spans="1:15" x14ac:dyDescent="0.2">
      <c r="A321">
        <v>1</v>
      </c>
      <c r="B321">
        <v>11</v>
      </c>
      <c r="C321">
        <v>12</v>
      </c>
      <c r="D321" t="str" cm="1">
        <f t="array" ref="D321">IF(B321=0,"Depot",INDEX('Delivery Stops'!$B$2:$B$29,B321))</f>
        <v>Pet Hospital</v>
      </c>
      <c r="E321" t="str" cm="1">
        <f t="array" ref="E321">IF(C321=0,"Depot",INDEX('Delivery Stops'!$B$2:$B$29,C321))</f>
        <v>Tech Solutions Inc</v>
      </c>
      <c r="F321">
        <v>0</v>
      </c>
      <c r="G321" cm="1">
        <f t="array" ref="G321">INDEX('Distance Matrix (miles)'!$B$2:$AD$30,B321+1,C321+1)</f>
        <v>9.9499999999999993</v>
      </c>
      <c r="H321" cm="1">
        <f t="array" ref="H321">INDEX('Travel Time Matrix (min)'!$B$2:$AD$30,B321+1,C321+1)</f>
        <v>14.9</v>
      </c>
      <c r="I321" cm="1">
        <f t="array" ref="I321">G321*(INDEX('Vehicle Fleet'!$D$2:$D$6,A321)+'Cost Parameters'!$B$2*'Cost Parameters'!$B$3)</f>
        <v>8.5211799999999993</v>
      </c>
      <c r="J321" cm="1">
        <f t="array" ref="J321">IF(C321=0,0,INDEX('Delivery Stops'!$D$2:$D$29,C321))</f>
        <v>150</v>
      </c>
      <c r="K321">
        <f t="shared" si="16"/>
        <v>0</v>
      </c>
      <c r="L321">
        <f t="shared" si="17"/>
        <v>0</v>
      </c>
      <c r="M321">
        <f t="shared" si="18"/>
        <v>0</v>
      </c>
      <c r="N321">
        <f t="shared" si="19"/>
        <v>0</v>
      </c>
      <c r="O321" cm="1">
        <f t="array" ref="O321">((IF(C321=0,INDEX('Solver Setup'!$M$15:$M$19,A321),INDEX('Solver Setup'!$G$25:$G$52,C321))-IF(B321=0,INDEX('Solver Setup'!$L$15:$L$19,A321),INDEX('Solver Setup'!$G$25:$G$52,B321)))*1440-IF(B321=0,0,INDEX('Solver Setup'!$F$25:$F$52,B321))-H321+'Solver Setup'!$B$9*(1-F321))</f>
        <v>1370.1</v>
      </c>
    </row>
    <row r="322" spans="1:15" x14ac:dyDescent="0.2">
      <c r="A322">
        <v>1</v>
      </c>
      <c r="B322">
        <v>11</v>
      </c>
      <c r="C322">
        <v>13</v>
      </c>
      <c r="D322" t="str" cm="1">
        <f t="array" ref="D322">IF(B322=0,"Depot",INDEX('Delivery Stops'!$B$2:$B$29,B322))</f>
        <v>Pet Hospital</v>
      </c>
      <c r="E322" t="str" cm="1">
        <f t="array" ref="E322">IF(C322=0,"Depot",INDEX('Delivery Stops'!$B$2:$B$29,C322))</f>
        <v>Tech Solutions Inc</v>
      </c>
      <c r="F322">
        <v>0</v>
      </c>
      <c r="G322" cm="1">
        <f t="array" ref="G322">INDEX('Distance Matrix (miles)'!$B$2:$AD$30,B322+1,C322+1)</f>
        <v>24.04</v>
      </c>
      <c r="H322" cm="1">
        <f t="array" ref="H322">INDEX('Travel Time Matrix (min)'!$B$2:$AD$30,B322+1,C322+1)</f>
        <v>36.1</v>
      </c>
      <c r="I322" cm="1">
        <f t="array" ref="I322">G322*(INDEX('Vehicle Fleet'!$D$2:$D$6,A322)+'Cost Parameters'!$B$2*'Cost Parameters'!$B$3)</f>
        <v>20.587856000000002</v>
      </c>
      <c r="J322" cm="1">
        <f t="array" ref="J322">IF(C322=0,0,INDEX('Delivery Stops'!$D$2:$D$29,C322))</f>
        <v>38</v>
      </c>
      <c r="K322">
        <f t="shared" si="16"/>
        <v>0</v>
      </c>
      <c r="L322">
        <f t="shared" si="17"/>
        <v>0</v>
      </c>
      <c r="M322">
        <f t="shared" si="18"/>
        <v>0</v>
      </c>
      <c r="N322">
        <f t="shared" si="19"/>
        <v>0</v>
      </c>
      <c r="O322" cm="1">
        <f t="array" ref="O322">((IF(C322=0,INDEX('Solver Setup'!$M$15:$M$19,A322),INDEX('Solver Setup'!$G$25:$G$52,C322))-IF(B322=0,INDEX('Solver Setup'!$L$15:$L$19,A322),INDEX('Solver Setup'!$G$25:$G$52,B322)))*1440-IF(B322=0,0,INDEX('Solver Setup'!$F$25:$F$52,B322))-H322+'Solver Setup'!$B$9*(1-F322))</f>
        <v>1243.8999999999994</v>
      </c>
    </row>
    <row r="323" spans="1:15" x14ac:dyDescent="0.2">
      <c r="A323">
        <v>1</v>
      </c>
      <c r="B323">
        <v>11</v>
      </c>
      <c r="C323">
        <v>14</v>
      </c>
      <c r="D323" t="str" cm="1">
        <f t="array" ref="D323">IF(B323=0,"Depot",INDEX('Delivery Stops'!$B$2:$B$29,B323))</f>
        <v>Pet Hospital</v>
      </c>
      <c r="E323" t="str" cm="1">
        <f t="array" ref="E323">IF(C323=0,"Depot",INDEX('Delivery Stops'!$B$2:$B$29,C323))</f>
        <v>Sunrise Senior Living</v>
      </c>
      <c r="F323">
        <v>0</v>
      </c>
      <c r="G323" cm="1">
        <f t="array" ref="G323">INDEX('Distance Matrix (miles)'!$B$2:$AD$30,B323+1,C323+1)</f>
        <v>16.2</v>
      </c>
      <c r="H323" cm="1">
        <f t="array" ref="H323">INDEX('Travel Time Matrix (min)'!$B$2:$AD$30,B323+1,C323+1)</f>
        <v>24.3</v>
      </c>
      <c r="I323" cm="1">
        <f t="array" ref="I323">G323*(INDEX('Vehicle Fleet'!$D$2:$D$6,A323)+'Cost Parameters'!$B$2*'Cost Parameters'!$B$3)</f>
        <v>13.87368</v>
      </c>
      <c r="J323" cm="1">
        <f t="array" ref="J323">IF(C323=0,0,INDEX('Delivery Stops'!$D$2:$D$29,C323))</f>
        <v>249</v>
      </c>
      <c r="K323">
        <f t="shared" ref="K323:K386" si="20">F323*I323</f>
        <v>0</v>
      </c>
      <c r="L323">
        <f t="shared" ref="L323:L386" si="21">F323*G323</f>
        <v>0</v>
      </c>
      <c r="M323">
        <f t="shared" ref="M323:M386" si="22">F323*H323</f>
        <v>0</v>
      </c>
      <c r="N323">
        <f t="shared" ref="N323:N386" si="23">F323*J323</f>
        <v>0</v>
      </c>
      <c r="O323" cm="1">
        <f t="array" ref="O323">((IF(C323=0,INDEX('Solver Setup'!$M$15:$M$19,A323),INDEX('Solver Setup'!$G$25:$G$52,C323))-IF(B323=0,INDEX('Solver Setup'!$L$15:$L$19,A323),INDEX('Solver Setup'!$G$25:$G$52,B323)))*1440-IF(B323=0,0,INDEX('Solver Setup'!$F$25:$F$52,B323))-H323+'Solver Setup'!$B$9*(1-F323))</f>
        <v>1705.6999999999996</v>
      </c>
    </row>
    <row r="324" spans="1:15" x14ac:dyDescent="0.2">
      <c r="A324">
        <v>1</v>
      </c>
      <c r="B324">
        <v>11</v>
      </c>
      <c r="C324">
        <v>15</v>
      </c>
      <c r="D324" t="str" cm="1">
        <f t="array" ref="D324">IF(B324=0,"Depot",INDEX('Delivery Stops'!$B$2:$B$29,B324))</f>
        <v>Pet Hospital</v>
      </c>
      <c r="E324" t="str" cm="1">
        <f t="array" ref="E324">IF(C324=0,"Depot",INDEX('Delivery Stops'!$B$2:$B$29,C324))</f>
        <v>Electronics Outlet</v>
      </c>
      <c r="F324">
        <v>0</v>
      </c>
      <c r="G324" cm="1">
        <f t="array" ref="G324">INDEX('Distance Matrix (miles)'!$B$2:$AD$30,B324+1,C324+1)</f>
        <v>1.53</v>
      </c>
      <c r="H324" cm="1">
        <f t="array" ref="H324">INDEX('Travel Time Matrix (min)'!$B$2:$AD$30,B324+1,C324+1)</f>
        <v>2.2999999999999998</v>
      </c>
      <c r="I324" cm="1">
        <f t="array" ref="I324">G324*(INDEX('Vehicle Fleet'!$D$2:$D$6,A324)+'Cost Parameters'!$B$2*'Cost Parameters'!$B$3)</f>
        <v>1.310292</v>
      </c>
      <c r="J324" cm="1">
        <f t="array" ref="J324">IF(C324=0,0,INDEX('Delivery Stops'!$D$2:$D$29,C324))</f>
        <v>72</v>
      </c>
      <c r="K324">
        <f t="shared" si="20"/>
        <v>0</v>
      </c>
      <c r="L324">
        <f t="shared" si="21"/>
        <v>0</v>
      </c>
      <c r="M324">
        <f t="shared" si="22"/>
        <v>0</v>
      </c>
      <c r="N324">
        <f t="shared" si="23"/>
        <v>0</v>
      </c>
      <c r="O324" cm="1">
        <f t="array" ref="O324">((IF(C324=0,INDEX('Solver Setup'!$M$15:$M$19,A324),INDEX('Solver Setup'!$G$25:$G$52,C324))-IF(B324=0,INDEX('Solver Setup'!$L$15:$L$19,A324),INDEX('Solver Setup'!$G$25:$G$52,B324)))*1440-IF(B324=0,0,INDEX('Solver Setup'!$F$25:$F$52,B324))-H324+'Solver Setup'!$B$9*(1-F324))</f>
        <v>1292.7</v>
      </c>
    </row>
    <row r="325" spans="1:15" x14ac:dyDescent="0.2">
      <c r="A325">
        <v>1</v>
      </c>
      <c r="B325">
        <v>11</v>
      </c>
      <c r="C325">
        <v>16</v>
      </c>
      <c r="D325" t="str" cm="1">
        <f t="array" ref="D325">IF(B325=0,"Depot",INDEX('Delivery Stops'!$B$2:$B$29,B325))</f>
        <v>Pet Hospital</v>
      </c>
      <c r="E325" t="str" cm="1">
        <f t="array" ref="E325">IF(C325=0,"Depot",INDEX('Delivery Stops'!$B$2:$B$29,C325))</f>
        <v>Bookstore</v>
      </c>
      <c r="F325">
        <v>0</v>
      </c>
      <c r="G325" cm="1">
        <f t="array" ref="G325">INDEX('Distance Matrix (miles)'!$B$2:$AD$30,B325+1,C325+1)</f>
        <v>4.63</v>
      </c>
      <c r="H325" cm="1">
        <f t="array" ref="H325">INDEX('Travel Time Matrix (min)'!$B$2:$AD$30,B325+1,C325+1)</f>
        <v>6.9</v>
      </c>
      <c r="I325" cm="1">
        <f t="array" ref="I325">G325*(INDEX('Vehicle Fleet'!$D$2:$D$6,A325)+'Cost Parameters'!$B$2*'Cost Parameters'!$B$3)</f>
        <v>3.9651320000000001</v>
      </c>
      <c r="J325" cm="1">
        <f t="array" ref="J325">IF(C325=0,0,INDEX('Delivery Stops'!$D$2:$D$29,C325))</f>
        <v>152</v>
      </c>
      <c r="K325">
        <f t="shared" si="20"/>
        <v>0</v>
      </c>
      <c r="L325">
        <f t="shared" si="21"/>
        <v>0</v>
      </c>
      <c r="M325">
        <f t="shared" si="22"/>
        <v>0</v>
      </c>
      <c r="N325">
        <f t="shared" si="23"/>
        <v>0</v>
      </c>
      <c r="O325" cm="1">
        <f t="array" ref="O325">((IF(C325=0,INDEX('Solver Setup'!$M$15:$M$19,A325),INDEX('Solver Setup'!$G$25:$G$52,C325))-IF(B325=0,INDEX('Solver Setup'!$L$15:$L$19,A325),INDEX('Solver Setup'!$G$25:$G$52,B325)))*1440-IF(B325=0,0,INDEX('Solver Setup'!$F$25:$F$52,B325))-H325+'Solver Setup'!$B$9*(1-F325))</f>
        <v>1528.1000000000006</v>
      </c>
    </row>
    <row r="326" spans="1:15" x14ac:dyDescent="0.2">
      <c r="A326">
        <v>1</v>
      </c>
      <c r="B326">
        <v>11</v>
      </c>
      <c r="C326">
        <v>17</v>
      </c>
      <c r="D326" t="str" cm="1">
        <f t="array" ref="D326">IF(B326=0,"Depot",INDEX('Delivery Stops'!$B$2:$B$29,B326))</f>
        <v>Pet Hospital</v>
      </c>
      <c r="E326" t="str" cm="1">
        <f t="array" ref="E326">IF(C326=0,"Depot",INDEX('Delivery Stops'!$B$2:$B$29,C326))</f>
        <v>Veterinary Clinic</v>
      </c>
      <c r="F326">
        <v>0</v>
      </c>
      <c r="G326" cm="1">
        <f t="array" ref="G326">INDEX('Distance Matrix (miles)'!$B$2:$AD$30,B326+1,C326+1)</f>
        <v>27.3</v>
      </c>
      <c r="H326" cm="1">
        <f t="array" ref="H326">INDEX('Travel Time Matrix (min)'!$B$2:$AD$30,B326+1,C326+1)</f>
        <v>41</v>
      </c>
      <c r="I326" cm="1">
        <f t="array" ref="I326">G326*(INDEX('Vehicle Fleet'!$D$2:$D$6,A326)+'Cost Parameters'!$B$2*'Cost Parameters'!$B$3)</f>
        <v>23.379720000000002</v>
      </c>
      <c r="J326" cm="1">
        <f t="array" ref="J326">IF(C326=0,0,INDEX('Delivery Stops'!$D$2:$D$29,C326))</f>
        <v>102</v>
      </c>
      <c r="K326">
        <f t="shared" si="20"/>
        <v>0</v>
      </c>
      <c r="L326">
        <f t="shared" si="21"/>
        <v>0</v>
      </c>
      <c r="M326">
        <f t="shared" si="22"/>
        <v>0</v>
      </c>
      <c r="N326">
        <f t="shared" si="23"/>
        <v>0</v>
      </c>
      <c r="O326" cm="1">
        <f t="array" ref="O326">((IF(C326=0,INDEX('Solver Setup'!$M$15:$M$19,A326),INDEX('Solver Setup'!$G$25:$G$52,C326))-IF(B326=0,INDEX('Solver Setup'!$L$15:$L$19,A326),INDEX('Solver Setup'!$G$25:$G$52,B326)))*1440-IF(B326=0,0,INDEX('Solver Setup'!$F$25:$F$52,B326))-H326+'Solver Setup'!$B$9*(1-F326))</f>
        <v>1328.9999999999995</v>
      </c>
    </row>
    <row r="327" spans="1:15" x14ac:dyDescent="0.2">
      <c r="A327">
        <v>1</v>
      </c>
      <c r="B327">
        <v>11</v>
      </c>
      <c r="C327">
        <v>18</v>
      </c>
      <c r="D327" t="str" cm="1">
        <f t="array" ref="D327">IF(B327=0,"Depot",INDEX('Delivery Stops'!$B$2:$B$29,B327))</f>
        <v>Pet Hospital</v>
      </c>
      <c r="E327" t="str" cm="1">
        <f t="array" ref="E327">IF(C327=0,"Depot",INDEX('Delivery Stops'!$B$2:$B$29,C327))</f>
        <v>Furniture Warehouse</v>
      </c>
      <c r="F327">
        <v>0</v>
      </c>
      <c r="G327" cm="1">
        <f t="array" ref="G327">INDEX('Distance Matrix (miles)'!$B$2:$AD$30,B327+1,C327+1)</f>
        <v>6.21</v>
      </c>
      <c r="H327" cm="1">
        <f t="array" ref="H327">INDEX('Travel Time Matrix (min)'!$B$2:$AD$30,B327+1,C327+1)</f>
        <v>9.3000000000000007</v>
      </c>
      <c r="I327" cm="1">
        <f t="array" ref="I327">G327*(INDEX('Vehicle Fleet'!$D$2:$D$6,A327)+'Cost Parameters'!$B$2*'Cost Parameters'!$B$3)</f>
        <v>5.318244</v>
      </c>
      <c r="J327" cm="1">
        <f t="array" ref="J327">IF(C327=0,0,INDEX('Delivery Stops'!$D$2:$D$29,C327))</f>
        <v>148</v>
      </c>
      <c r="K327">
        <f t="shared" si="20"/>
        <v>0</v>
      </c>
      <c r="L327">
        <f t="shared" si="21"/>
        <v>0</v>
      </c>
      <c r="M327">
        <f t="shared" si="22"/>
        <v>0</v>
      </c>
      <c r="N327">
        <f t="shared" si="23"/>
        <v>0</v>
      </c>
      <c r="O327" cm="1">
        <f t="array" ref="O327">((IF(C327=0,INDEX('Solver Setup'!$M$15:$M$19,A327),INDEX('Solver Setup'!$G$25:$G$52,C327))-IF(B327=0,INDEX('Solver Setup'!$L$15:$L$19,A327),INDEX('Solver Setup'!$G$25:$G$52,B327)))*1440-IF(B327=0,0,INDEX('Solver Setup'!$F$25:$F$52,B327))-H327+'Solver Setup'!$B$9*(1-F327))</f>
        <v>1315.6999999999996</v>
      </c>
    </row>
    <row r="328" spans="1:15" x14ac:dyDescent="0.2">
      <c r="A328">
        <v>1</v>
      </c>
      <c r="B328">
        <v>11</v>
      </c>
      <c r="C328">
        <v>19</v>
      </c>
      <c r="D328" t="str" cm="1">
        <f t="array" ref="D328">IF(B328=0,"Depot",INDEX('Delivery Stops'!$B$2:$B$29,B328))</f>
        <v>Pet Hospital</v>
      </c>
      <c r="E328" t="str" cm="1">
        <f t="array" ref="E328">IF(C328=0,"Depot",INDEX('Delivery Stops'!$B$2:$B$29,C328))</f>
        <v>Music School</v>
      </c>
      <c r="F328">
        <v>0</v>
      </c>
      <c r="G328" cm="1">
        <f t="array" ref="G328">INDEX('Distance Matrix (miles)'!$B$2:$AD$30,B328+1,C328+1)</f>
        <v>20.03</v>
      </c>
      <c r="H328" cm="1">
        <f t="array" ref="H328">INDEX('Travel Time Matrix (min)'!$B$2:$AD$30,B328+1,C328+1)</f>
        <v>30</v>
      </c>
      <c r="I328" cm="1">
        <f t="array" ref="I328">G328*(INDEX('Vehicle Fleet'!$D$2:$D$6,A328)+'Cost Parameters'!$B$2*'Cost Parameters'!$B$3)</f>
        <v>17.153692000000003</v>
      </c>
      <c r="J328" cm="1">
        <f t="array" ref="J328">IF(C328=0,0,INDEX('Delivery Stops'!$D$2:$D$29,C328))</f>
        <v>97</v>
      </c>
      <c r="K328">
        <f t="shared" si="20"/>
        <v>0</v>
      </c>
      <c r="L328">
        <f t="shared" si="21"/>
        <v>0</v>
      </c>
      <c r="M328">
        <f t="shared" si="22"/>
        <v>0</v>
      </c>
      <c r="N328">
        <f t="shared" si="23"/>
        <v>0</v>
      </c>
      <c r="O328" cm="1">
        <f t="array" ref="O328">((IF(C328=0,INDEX('Solver Setup'!$M$15:$M$19,A328),INDEX('Solver Setup'!$G$25:$G$52,C328))-IF(B328=0,INDEX('Solver Setup'!$L$15:$L$19,A328),INDEX('Solver Setup'!$G$25:$G$52,B328)))*1440-IF(B328=0,0,INDEX('Solver Setup'!$F$25:$F$52,B328))-H328+'Solver Setup'!$B$9*(1-F328))</f>
        <v>1265</v>
      </c>
    </row>
    <row r="329" spans="1:15" x14ac:dyDescent="0.2">
      <c r="A329">
        <v>1</v>
      </c>
      <c r="B329">
        <v>11</v>
      </c>
      <c r="C329">
        <v>20</v>
      </c>
      <c r="D329" t="str" cm="1">
        <f t="array" ref="D329">IF(B329=0,"Depot",INDEX('Delivery Stops'!$B$2:$B$29,B329))</f>
        <v>Pet Hospital</v>
      </c>
      <c r="E329" t="str" cm="1">
        <f t="array" ref="E329">IF(C329=0,"Depot",INDEX('Delivery Stops'!$B$2:$B$29,C329))</f>
        <v>Elementary School</v>
      </c>
      <c r="F329">
        <v>0</v>
      </c>
      <c r="G329" cm="1">
        <f t="array" ref="G329">INDEX('Distance Matrix (miles)'!$B$2:$AD$30,B329+1,C329+1)</f>
        <v>24.09</v>
      </c>
      <c r="H329" cm="1">
        <f t="array" ref="H329">INDEX('Travel Time Matrix (min)'!$B$2:$AD$30,B329+1,C329+1)</f>
        <v>36.1</v>
      </c>
      <c r="I329" cm="1">
        <f t="array" ref="I329">G329*(INDEX('Vehicle Fleet'!$D$2:$D$6,A329)+'Cost Parameters'!$B$2*'Cost Parameters'!$B$3)</f>
        <v>20.630676000000001</v>
      </c>
      <c r="J329" cm="1">
        <f t="array" ref="J329">IF(C329=0,0,INDEX('Delivery Stops'!$D$2:$D$29,C329))</f>
        <v>71</v>
      </c>
      <c r="K329">
        <f t="shared" si="20"/>
        <v>0</v>
      </c>
      <c r="L329">
        <f t="shared" si="21"/>
        <v>0</v>
      </c>
      <c r="M329">
        <f t="shared" si="22"/>
        <v>0</v>
      </c>
      <c r="N329">
        <f t="shared" si="23"/>
        <v>0</v>
      </c>
      <c r="O329" cm="1">
        <f t="array" ref="O329">((IF(C329=0,INDEX('Solver Setup'!$M$15:$M$19,A329),INDEX('Solver Setup'!$G$25:$G$52,C329))-IF(B329=0,INDEX('Solver Setup'!$L$15:$L$19,A329),INDEX('Solver Setup'!$G$25:$G$52,B329)))*1440-IF(B329=0,0,INDEX('Solver Setup'!$F$25:$F$52,B329))-H329+'Solver Setup'!$B$9*(1-F329))</f>
        <v>1228.9000000000005</v>
      </c>
    </row>
    <row r="330" spans="1:15" x14ac:dyDescent="0.2">
      <c r="A330">
        <v>1</v>
      </c>
      <c r="B330">
        <v>11</v>
      </c>
      <c r="C330">
        <v>21</v>
      </c>
      <c r="D330" t="str" cm="1">
        <f t="array" ref="D330">IF(B330=0,"Depot",INDEX('Delivery Stops'!$B$2:$B$29,B330))</f>
        <v>Pet Hospital</v>
      </c>
      <c r="E330" t="str" cm="1">
        <f t="array" ref="E330">IF(C330=0,"Depot",INDEX('Delivery Stops'!$B$2:$B$29,C330))</f>
        <v>Distillery</v>
      </c>
      <c r="F330">
        <v>0</v>
      </c>
      <c r="G330" cm="1">
        <f t="array" ref="G330">INDEX('Distance Matrix (miles)'!$B$2:$AD$30,B330+1,C330+1)</f>
        <v>20.9</v>
      </c>
      <c r="H330" cm="1">
        <f t="array" ref="H330">INDEX('Travel Time Matrix (min)'!$B$2:$AD$30,B330+1,C330+1)</f>
        <v>31.3</v>
      </c>
      <c r="I330" cm="1">
        <f t="array" ref="I330">G330*(INDEX('Vehicle Fleet'!$D$2:$D$6,A330)+'Cost Parameters'!$B$2*'Cost Parameters'!$B$3)</f>
        <v>17.898759999999999</v>
      </c>
      <c r="J330" cm="1">
        <f t="array" ref="J330">IF(C330=0,0,INDEX('Delivery Stops'!$D$2:$D$29,C330))</f>
        <v>178</v>
      </c>
      <c r="K330">
        <f t="shared" si="20"/>
        <v>0</v>
      </c>
      <c r="L330">
        <f t="shared" si="21"/>
        <v>0</v>
      </c>
      <c r="M330">
        <f t="shared" si="22"/>
        <v>0</v>
      </c>
      <c r="N330">
        <f t="shared" si="23"/>
        <v>0</v>
      </c>
      <c r="O330" cm="1">
        <f t="array" ref="O330">((IF(C330=0,INDEX('Solver Setup'!$M$15:$M$19,A330),INDEX('Solver Setup'!$G$25:$G$52,C330))-IF(B330=0,INDEX('Solver Setup'!$L$15:$L$19,A330),INDEX('Solver Setup'!$G$25:$G$52,B330)))*1440-IF(B330=0,0,INDEX('Solver Setup'!$F$25:$F$52,B330))-H330+'Solver Setup'!$B$9*(1-F330))</f>
        <v>1743.6999999999996</v>
      </c>
    </row>
    <row r="331" spans="1:15" x14ac:dyDescent="0.2">
      <c r="A331">
        <v>1</v>
      </c>
      <c r="B331">
        <v>11</v>
      </c>
      <c r="C331">
        <v>22</v>
      </c>
      <c r="D331" t="str" cm="1">
        <f t="array" ref="D331">IF(B331=0,"Depot",INDEX('Delivery Stops'!$B$2:$B$29,B331))</f>
        <v>Pet Hospital</v>
      </c>
      <c r="E331" t="str" cm="1">
        <f t="array" ref="E331">IF(C331=0,"Depot",INDEX('Delivery Stops'!$B$2:$B$29,C331))</f>
        <v>Brewery</v>
      </c>
      <c r="F331">
        <v>0</v>
      </c>
      <c r="G331" cm="1">
        <f t="array" ref="G331">INDEX('Distance Matrix (miles)'!$B$2:$AD$30,B331+1,C331+1)</f>
        <v>26.11</v>
      </c>
      <c r="H331" cm="1">
        <f t="array" ref="H331">INDEX('Travel Time Matrix (min)'!$B$2:$AD$30,B331+1,C331+1)</f>
        <v>39.200000000000003</v>
      </c>
      <c r="I331" cm="1">
        <f t="array" ref="I331">G331*(INDEX('Vehicle Fleet'!$D$2:$D$6,A331)+'Cost Parameters'!$B$2*'Cost Parameters'!$B$3)</f>
        <v>22.360604000000002</v>
      </c>
      <c r="J331" cm="1">
        <f t="array" ref="J331">IF(C331=0,0,INDEX('Delivery Stops'!$D$2:$D$29,C331))</f>
        <v>46</v>
      </c>
      <c r="K331">
        <f t="shared" si="20"/>
        <v>0</v>
      </c>
      <c r="L331">
        <f t="shared" si="21"/>
        <v>0</v>
      </c>
      <c r="M331">
        <f t="shared" si="22"/>
        <v>0</v>
      </c>
      <c r="N331">
        <f t="shared" si="23"/>
        <v>0</v>
      </c>
      <c r="O331" cm="1">
        <f t="array" ref="O331">((IF(C331=0,INDEX('Solver Setup'!$M$15:$M$19,A331),INDEX('Solver Setup'!$G$25:$G$52,C331))-IF(B331=0,INDEX('Solver Setup'!$L$15:$L$19,A331),INDEX('Solver Setup'!$G$25:$G$52,B331)))*1440-IF(B331=0,0,INDEX('Solver Setup'!$F$25:$F$52,B331))-H331+'Solver Setup'!$B$9*(1-F331))</f>
        <v>1585.8000000000004</v>
      </c>
    </row>
    <row r="332" spans="1:15" x14ac:dyDescent="0.2">
      <c r="A332">
        <v>1</v>
      </c>
      <c r="B332">
        <v>11</v>
      </c>
      <c r="C332">
        <v>23</v>
      </c>
      <c r="D332" t="str" cm="1">
        <f t="array" ref="D332">IF(B332=0,"Depot",INDEX('Delivery Stops'!$B$2:$B$29,B332))</f>
        <v>Pet Hospital</v>
      </c>
      <c r="E332" t="str" cm="1">
        <f t="array" ref="E332">IF(C332=0,"Depot",INDEX('Delivery Stops'!$B$2:$B$29,C332))</f>
        <v>Distillery</v>
      </c>
      <c r="F332">
        <v>0</v>
      </c>
      <c r="G332" cm="1">
        <f t="array" ref="G332">INDEX('Distance Matrix (miles)'!$B$2:$AD$30,B332+1,C332+1)</f>
        <v>3.58</v>
      </c>
      <c r="H332" cm="1">
        <f t="array" ref="H332">INDEX('Travel Time Matrix (min)'!$B$2:$AD$30,B332+1,C332+1)</f>
        <v>5.4</v>
      </c>
      <c r="I332" cm="1">
        <f t="array" ref="I332">G332*(INDEX('Vehicle Fleet'!$D$2:$D$6,A332)+'Cost Parameters'!$B$2*'Cost Parameters'!$B$3)</f>
        <v>3.0659120000000004</v>
      </c>
      <c r="J332" cm="1">
        <f t="array" ref="J332">IF(C332=0,0,INDEX('Delivery Stops'!$D$2:$D$29,C332))</f>
        <v>207</v>
      </c>
      <c r="K332">
        <f t="shared" si="20"/>
        <v>0</v>
      </c>
      <c r="L332">
        <f t="shared" si="21"/>
        <v>0</v>
      </c>
      <c r="M332">
        <f t="shared" si="22"/>
        <v>0</v>
      </c>
      <c r="N332">
        <f t="shared" si="23"/>
        <v>0</v>
      </c>
      <c r="O332" cm="1">
        <f t="array" ref="O332">((IF(C332=0,INDEX('Solver Setup'!$M$15:$M$19,A332),INDEX('Solver Setup'!$G$25:$G$52,C332))-IF(B332=0,INDEX('Solver Setup'!$L$15:$L$19,A332),INDEX('Solver Setup'!$G$25:$G$52,B332)))*1440-IF(B332=0,0,INDEX('Solver Setup'!$F$25:$F$52,B332))-H332+'Solver Setup'!$B$9*(1-F332))</f>
        <v>1514.6</v>
      </c>
    </row>
    <row r="333" spans="1:15" x14ac:dyDescent="0.2">
      <c r="A333">
        <v>1</v>
      </c>
      <c r="B333">
        <v>11</v>
      </c>
      <c r="C333">
        <v>24</v>
      </c>
      <c r="D333" t="str" cm="1">
        <f t="array" ref="D333">IF(B333=0,"Depot",INDEX('Delivery Stops'!$B$2:$B$29,B333))</f>
        <v>Pet Hospital</v>
      </c>
      <c r="E333" t="str" cm="1">
        <f t="array" ref="E333">IF(C333=0,"Depot",INDEX('Delivery Stops'!$B$2:$B$29,C333))</f>
        <v>Children's Academy</v>
      </c>
      <c r="F333">
        <v>0</v>
      </c>
      <c r="G333" cm="1">
        <f t="array" ref="G333">INDEX('Distance Matrix (miles)'!$B$2:$AD$30,B333+1,C333+1)</f>
        <v>19.09</v>
      </c>
      <c r="H333" cm="1">
        <f t="array" ref="H333">INDEX('Travel Time Matrix (min)'!$B$2:$AD$30,B333+1,C333+1)</f>
        <v>28.6</v>
      </c>
      <c r="I333" cm="1">
        <f t="array" ref="I333">G333*(INDEX('Vehicle Fleet'!$D$2:$D$6,A333)+'Cost Parameters'!$B$2*'Cost Parameters'!$B$3)</f>
        <v>16.348676000000001</v>
      </c>
      <c r="J333" cm="1">
        <f t="array" ref="J333">IF(C333=0,0,INDEX('Delivery Stops'!$D$2:$D$29,C333))</f>
        <v>28</v>
      </c>
      <c r="K333">
        <f t="shared" si="20"/>
        <v>0</v>
      </c>
      <c r="L333">
        <f t="shared" si="21"/>
        <v>0</v>
      </c>
      <c r="M333">
        <f t="shared" si="22"/>
        <v>0</v>
      </c>
      <c r="N333">
        <f t="shared" si="23"/>
        <v>0</v>
      </c>
      <c r="O333" cm="1">
        <f t="array" ref="O333">((IF(C333=0,INDEX('Solver Setup'!$M$15:$M$19,A333),INDEX('Solver Setup'!$G$25:$G$52,C333))-IF(B333=0,INDEX('Solver Setup'!$L$15:$L$19,A333),INDEX('Solver Setup'!$G$25:$G$52,B333)))*1440-IF(B333=0,0,INDEX('Solver Setup'!$F$25:$F$52,B333))-H333+'Solver Setup'!$B$9*(1-F333))</f>
        <v>1641.4000000000005</v>
      </c>
    </row>
    <row r="334" spans="1:15" x14ac:dyDescent="0.2">
      <c r="A334">
        <v>1</v>
      </c>
      <c r="B334">
        <v>11</v>
      </c>
      <c r="C334">
        <v>25</v>
      </c>
      <c r="D334" t="str" cm="1">
        <f t="array" ref="D334">IF(B334=0,"Depot",INDEX('Delivery Stops'!$B$2:$B$29,B334))</f>
        <v>Pet Hospital</v>
      </c>
      <c r="E334" t="str" cm="1">
        <f t="array" ref="E334">IF(C334=0,"Depot",INDEX('Delivery Stops'!$B$2:$B$29,C334))</f>
        <v>Public Library</v>
      </c>
      <c r="F334">
        <v>0</v>
      </c>
      <c r="G334" cm="1">
        <f t="array" ref="G334">INDEX('Distance Matrix (miles)'!$B$2:$AD$30,B334+1,C334+1)</f>
        <v>15.31</v>
      </c>
      <c r="H334" cm="1">
        <f t="array" ref="H334">INDEX('Travel Time Matrix (min)'!$B$2:$AD$30,B334+1,C334+1)</f>
        <v>23</v>
      </c>
      <c r="I334" cm="1">
        <f t="array" ref="I334">G334*(INDEX('Vehicle Fleet'!$D$2:$D$6,A334)+'Cost Parameters'!$B$2*'Cost Parameters'!$B$3)</f>
        <v>13.111484000000001</v>
      </c>
      <c r="J334" cm="1">
        <f t="array" ref="J334">IF(C334=0,0,INDEX('Delivery Stops'!$D$2:$D$29,C334))</f>
        <v>32</v>
      </c>
      <c r="K334">
        <f t="shared" si="20"/>
        <v>0</v>
      </c>
      <c r="L334">
        <f t="shared" si="21"/>
        <v>0</v>
      </c>
      <c r="M334">
        <f t="shared" si="22"/>
        <v>0</v>
      </c>
      <c r="N334">
        <f t="shared" si="23"/>
        <v>0</v>
      </c>
      <c r="O334" cm="1">
        <f t="array" ref="O334">((IF(C334=0,INDEX('Solver Setup'!$M$15:$M$19,A334),INDEX('Solver Setup'!$G$25:$G$52,C334))-IF(B334=0,INDEX('Solver Setup'!$L$15:$L$19,A334),INDEX('Solver Setup'!$G$25:$G$52,B334)))*1440-IF(B334=0,0,INDEX('Solver Setup'!$F$25:$F$52,B334))-H334+'Solver Setup'!$B$9*(1-F334))</f>
        <v>1557.0000000000005</v>
      </c>
    </row>
    <row r="335" spans="1:15" x14ac:dyDescent="0.2">
      <c r="A335">
        <v>1</v>
      </c>
      <c r="B335">
        <v>11</v>
      </c>
      <c r="C335">
        <v>26</v>
      </c>
      <c r="D335" t="str" cm="1">
        <f t="array" ref="D335">IF(B335=0,"Depot",INDEX('Delivery Stops'!$B$2:$B$29,B335))</f>
        <v>Pet Hospital</v>
      </c>
      <c r="E335" t="str" cm="1">
        <f t="array" ref="E335">IF(C335=0,"Depot",INDEX('Delivery Stops'!$B$2:$B$29,C335))</f>
        <v>Bakery &amp; Cafe</v>
      </c>
      <c r="F335">
        <v>0</v>
      </c>
      <c r="G335" cm="1">
        <f t="array" ref="G335">INDEX('Distance Matrix (miles)'!$B$2:$AD$30,B335+1,C335+1)</f>
        <v>25.39</v>
      </c>
      <c r="H335" cm="1">
        <f t="array" ref="H335">INDEX('Travel Time Matrix (min)'!$B$2:$AD$30,B335+1,C335+1)</f>
        <v>38.1</v>
      </c>
      <c r="I335" cm="1">
        <f t="array" ref="I335">G335*(INDEX('Vehicle Fleet'!$D$2:$D$6,A335)+'Cost Parameters'!$B$2*'Cost Parameters'!$B$3)</f>
        <v>21.743996000000003</v>
      </c>
      <c r="J335" cm="1">
        <f t="array" ref="J335">IF(C335=0,0,INDEX('Delivery Stops'!$D$2:$D$29,C335))</f>
        <v>211</v>
      </c>
      <c r="K335">
        <f t="shared" si="20"/>
        <v>0</v>
      </c>
      <c r="L335">
        <f t="shared" si="21"/>
        <v>0</v>
      </c>
      <c r="M335">
        <f t="shared" si="22"/>
        <v>0</v>
      </c>
      <c r="N335">
        <f t="shared" si="23"/>
        <v>0</v>
      </c>
      <c r="O335" cm="1">
        <f t="array" ref="O335">((IF(C335=0,INDEX('Solver Setup'!$M$15:$M$19,A335),INDEX('Solver Setup'!$G$25:$G$52,C335))-IF(B335=0,INDEX('Solver Setup'!$L$15:$L$19,A335),INDEX('Solver Setup'!$G$25:$G$52,B335)))*1440-IF(B335=0,0,INDEX('Solver Setup'!$F$25:$F$52,B335))-H335+'Solver Setup'!$B$9*(1-F335))</f>
        <v>1616.9</v>
      </c>
    </row>
    <row r="336" spans="1:15" x14ac:dyDescent="0.2">
      <c r="A336">
        <v>1</v>
      </c>
      <c r="B336">
        <v>11</v>
      </c>
      <c r="C336">
        <v>27</v>
      </c>
      <c r="D336" t="str" cm="1">
        <f t="array" ref="D336">IF(B336=0,"Depot",INDEX('Delivery Stops'!$B$2:$B$29,B336))</f>
        <v>Pet Hospital</v>
      </c>
      <c r="E336" t="str" cm="1">
        <f t="array" ref="E336">IF(C336=0,"Depot",INDEX('Delivery Stops'!$B$2:$B$29,C336))</f>
        <v>Redstone Elementary School</v>
      </c>
      <c r="F336">
        <v>0</v>
      </c>
      <c r="G336" cm="1">
        <f t="array" ref="G336">INDEX('Distance Matrix (miles)'!$B$2:$AD$30,B336+1,C336+1)</f>
        <v>23.04</v>
      </c>
      <c r="H336" cm="1">
        <f t="array" ref="H336">INDEX('Travel Time Matrix (min)'!$B$2:$AD$30,B336+1,C336+1)</f>
        <v>34.6</v>
      </c>
      <c r="I336" cm="1">
        <f t="array" ref="I336">G336*(INDEX('Vehicle Fleet'!$D$2:$D$6,A336)+'Cost Parameters'!$B$2*'Cost Parameters'!$B$3)</f>
        <v>19.731456000000001</v>
      </c>
      <c r="J336" cm="1">
        <f t="array" ref="J336">IF(C336=0,0,INDEX('Delivery Stops'!$D$2:$D$29,C336))</f>
        <v>61</v>
      </c>
      <c r="K336">
        <f t="shared" si="20"/>
        <v>0</v>
      </c>
      <c r="L336">
        <f t="shared" si="21"/>
        <v>0</v>
      </c>
      <c r="M336">
        <f t="shared" si="22"/>
        <v>0</v>
      </c>
      <c r="N336">
        <f t="shared" si="23"/>
        <v>0</v>
      </c>
      <c r="O336" cm="1">
        <f t="array" ref="O336">((IF(C336=0,INDEX('Solver Setup'!$M$15:$M$19,A336),INDEX('Solver Setup'!$G$25:$G$52,C336))-IF(B336=0,INDEX('Solver Setup'!$L$15:$L$19,A336),INDEX('Solver Setup'!$G$25:$G$52,B336)))*1440-IF(B336=0,0,INDEX('Solver Setup'!$F$25:$F$52,B336))-H336+'Solver Setup'!$B$9*(1-F336))</f>
        <v>1560.3999999999994</v>
      </c>
    </row>
    <row r="337" spans="1:15" x14ac:dyDescent="0.2">
      <c r="A337">
        <v>1</v>
      </c>
      <c r="B337">
        <v>11</v>
      </c>
      <c r="C337">
        <v>28</v>
      </c>
      <c r="D337" t="str" cm="1">
        <f t="array" ref="D337">IF(B337=0,"Depot",INDEX('Delivery Stops'!$B$2:$B$29,B337))</f>
        <v>Pet Hospital</v>
      </c>
      <c r="E337" t="str" cm="1">
        <f t="array" ref="E337">IF(C337=0,"Depot",INDEX('Delivery Stops'!$B$2:$B$29,C337))</f>
        <v>Food Bank</v>
      </c>
      <c r="F337">
        <v>0</v>
      </c>
      <c r="G337" cm="1">
        <f t="array" ref="G337">INDEX('Distance Matrix (miles)'!$B$2:$AD$30,B337+1,C337+1)</f>
        <v>23.63</v>
      </c>
      <c r="H337" cm="1">
        <f t="array" ref="H337">INDEX('Travel Time Matrix (min)'!$B$2:$AD$30,B337+1,C337+1)</f>
        <v>35.4</v>
      </c>
      <c r="I337" cm="1">
        <f t="array" ref="I337">G337*(INDEX('Vehicle Fleet'!$D$2:$D$6,A337)+'Cost Parameters'!$B$2*'Cost Parameters'!$B$3)</f>
        <v>20.236732</v>
      </c>
      <c r="J337" cm="1">
        <f t="array" ref="J337">IF(C337=0,0,INDEX('Delivery Stops'!$D$2:$D$29,C337))</f>
        <v>168</v>
      </c>
      <c r="K337">
        <f t="shared" si="20"/>
        <v>0</v>
      </c>
      <c r="L337">
        <f t="shared" si="21"/>
        <v>0</v>
      </c>
      <c r="M337">
        <f t="shared" si="22"/>
        <v>0</v>
      </c>
      <c r="N337">
        <f t="shared" si="23"/>
        <v>0</v>
      </c>
      <c r="O337" cm="1">
        <f t="array" ref="O337">((IF(C337=0,INDEX('Solver Setup'!$M$15:$M$19,A337),INDEX('Solver Setup'!$G$25:$G$52,C337))-IF(B337=0,INDEX('Solver Setup'!$L$15:$L$19,A337),INDEX('Solver Setup'!$G$25:$G$52,B337)))*1440-IF(B337=0,0,INDEX('Solver Setup'!$F$25:$F$52,B337))-H337+'Solver Setup'!$B$9*(1-F337))</f>
        <v>1559.5999999999995</v>
      </c>
    </row>
    <row r="338" spans="1:15" x14ac:dyDescent="0.2">
      <c r="A338">
        <v>1</v>
      </c>
      <c r="B338">
        <v>12</v>
      </c>
      <c r="C338">
        <v>0</v>
      </c>
      <c r="D338" t="str" cm="1">
        <f t="array" ref="D338">IF(B338=0,"Depot",INDEX('Delivery Stops'!$B$2:$B$29,B338))</f>
        <v>Tech Solutions Inc</v>
      </c>
      <c r="E338" t="str" cm="1">
        <f t="array" ref="E338">IF(C338=0,"Depot",INDEX('Delivery Stops'!$B$2:$B$29,C338))</f>
        <v>Depot</v>
      </c>
      <c r="F338">
        <v>0</v>
      </c>
      <c r="G338" cm="1">
        <f t="array" ref="G338">INDEX('Distance Matrix (miles)'!$B$2:$AD$30,B338+1,C338+1)</f>
        <v>8.7200000000000006</v>
      </c>
      <c r="H338" cm="1">
        <f t="array" ref="H338">INDEX('Travel Time Matrix (min)'!$B$2:$AD$30,B338+1,C338+1)</f>
        <v>13.1</v>
      </c>
      <c r="I338" cm="1">
        <f t="array" ref="I338">G338*(INDEX('Vehicle Fleet'!$D$2:$D$6,A338)+'Cost Parameters'!$B$2*'Cost Parameters'!$B$3)</f>
        <v>7.4678080000000007</v>
      </c>
      <c r="J338" cm="1">
        <f t="array" ref="J338">IF(C338=0,0,INDEX('Delivery Stops'!$D$2:$D$29,C338))</f>
        <v>0</v>
      </c>
      <c r="K338">
        <f t="shared" si="20"/>
        <v>0</v>
      </c>
      <c r="L338">
        <f t="shared" si="21"/>
        <v>0</v>
      </c>
      <c r="M338">
        <f t="shared" si="22"/>
        <v>0</v>
      </c>
      <c r="N338">
        <f t="shared" si="23"/>
        <v>0</v>
      </c>
      <c r="O338" cm="1">
        <f t="array" ref="O338">((IF(C338=0,INDEX('Solver Setup'!$M$15:$M$19,A338),INDEX('Solver Setup'!$G$25:$G$52,C338))-IF(B338=0,INDEX('Solver Setup'!$L$15:$L$19,A338),INDEX('Solver Setup'!$G$25:$G$52,B338)))*1440-IF(B338=0,0,INDEX('Solver Setup'!$F$25:$F$52,B338))-H338+'Solver Setup'!$B$9*(1-F338))</f>
        <v>909.9</v>
      </c>
    </row>
    <row r="339" spans="1:15" x14ac:dyDescent="0.2">
      <c r="A339">
        <v>1</v>
      </c>
      <c r="B339">
        <v>12</v>
      </c>
      <c r="C339">
        <v>1</v>
      </c>
      <c r="D339" t="str" cm="1">
        <f t="array" ref="D339">IF(B339=0,"Depot",INDEX('Delivery Stops'!$B$2:$B$29,B339))</f>
        <v>Tech Solutions Inc</v>
      </c>
      <c r="E339" t="str" cm="1">
        <f t="array" ref="E339">IF(C339=0,"Depot",INDEX('Delivery Stops'!$B$2:$B$29,C339))</f>
        <v>Pet Hospital</v>
      </c>
      <c r="F339">
        <v>0</v>
      </c>
      <c r="G339" cm="1">
        <f t="array" ref="G339">INDEX('Distance Matrix (miles)'!$B$2:$AD$30,B339+1,C339+1)</f>
        <v>33.39</v>
      </c>
      <c r="H339" cm="1">
        <f t="array" ref="H339">INDEX('Travel Time Matrix (min)'!$B$2:$AD$30,B339+1,C339+1)</f>
        <v>50.1</v>
      </c>
      <c r="I339" cm="1">
        <f t="array" ref="I339">G339*(INDEX('Vehicle Fleet'!$D$2:$D$6,A339)+'Cost Parameters'!$B$2*'Cost Parameters'!$B$3)</f>
        <v>28.595196000000001</v>
      </c>
      <c r="J339" cm="1">
        <f t="array" ref="J339">IF(C339=0,0,INDEX('Delivery Stops'!$D$2:$D$29,C339))</f>
        <v>204</v>
      </c>
      <c r="K339">
        <f t="shared" si="20"/>
        <v>0</v>
      </c>
      <c r="L339">
        <f t="shared" si="21"/>
        <v>0</v>
      </c>
      <c r="M339">
        <f t="shared" si="22"/>
        <v>0</v>
      </c>
      <c r="N339">
        <f t="shared" si="23"/>
        <v>0</v>
      </c>
      <c r="O339" cm="1">
        <f t="array" ref="O339">((IF(C339=0,INDEX('Solver Setup'!$M$15:$M$19,A339),INDEX('Solver Setup'!$G$25:$G$52,C339))-IF(B339=0,INDEX('Solver Setup'!$L$15:$L$19,A339),INDEX('Solver Setup'!$G$25:$G$52,B339)))*1440-IF(B339=0,0,INDEX('Solver Setup'!$F$25:$F$52,B339))-H339+'Solver Setup'!$B$9*(1-F339))</f>
        <v>1382.9000000000005</v>
      </c>
    </row>
    <row r="340" spans="1:15" x14ac:dyDescent="0.2">
      <c r="A340">
        <v>1</v>
      </c>
      <c r="B340">
        <v>12</v>
      </c>
      <c r="C340">
        <v>2</v>
      </c>
      <c r="D340" t="str" cm="1">
        <f t="array" ref="D340">IF(B340=0,"Depot",INDEX('Delivery Stops'!$B$2:$B$29,B340))</f>
        <v>Tech Solutions Inc</v>
      </c>
      <c r="E340" t="str" cm="1">
        <f t="array" ref="E340">IF(C340=0,"Depot",INDEX('Delivery Stops'!$B$2:$B$29,C340))</f>
        <v>Community Pharmacy</v>
      </c>
      <c r="F340">
        <v>0</v>
      </c>
      <c r="G340" cm="1">
        <f t="array" ref="G340">INDEX('Distance Matrix (miles)'!$B$2:$AD$30,B340+1,C340+1)</f>
        <v>11.18</v>
      </c>
      <c r="H340" cm="1">
        <f t="array" ref="H340">INDEX('Travel Time Matrix (min)'!$B$2:$AD$30,B340+1,C340+1)</f>
        <v>16.8</v>
      </c>
      <c r="I340" cm="1">
        <f t="array" ref="I340">G340*(INDEX('Vehicle Fleet'!$D$2:$D$6,A340)+'Cost Parameters'!$B$2*'Cost Parameters'!$B$3)</f>
        <v>9.5745520000000006</v>
      </c>
      <c r="J340" cm="1">
        <f t="array" ref="J340">IF(C340=0,0,INDEX('Delivery Stops'!$D$2:$D$29,C340))</f>
        <v>240</v>
      </c>
      <c r="K340">
        <f t="shared" si="20"/>
        <v>0</v>
      </c>
      <c r="L340">
        <f t="shared" si="21"/>
        <v>0</v>
      </c>
      <c r="M340">
        <f t="shared" si="22"/>
        <v>0</v>
      </c>
      <c r="N340">
        <f t="shared" si="23"/>
        <v>0</v>
      </c>
      <c r="O340" cm="1">
        <f t="array" ref="O340">((IF(C340=0,INDEX('Solver Setup'!$M$15:$M$19,A340),INDEX('Solver Setup'!$G$25:$G$52,C340))-IF(B340=0,INDEX('Solver Setup'!$L$15:$L$19,A340),INDEX('Solver Setup'!$G$25:$G$52,B340)))*1440-IF(B340=0,0,INDEX('Solver Setup'!$F$25:$F$52,B340))-H340+'Solver Setup'!$B$9*(1-F340))</f>
        <v>1656.1999999999996</v>
      </c>
    </row>
    <row r="341" spans="1:15" x14ac:dyDescent="0.2">
      <c r="A341">
        <v>1</v>
      </c>
      <c r="B341">
        <v>12</v>
      </c>
      <c r="C341">
        <v>3</v>
      </c>
      <c r="D341" t="str" cm="1">
        <f t="array" ref="D341">IF(B341=0,"Depot",INDEX('Delivery Stops'!$B$2:$B$29,B341))</f>
        <v>Tech Solutions Inc</v>
      </c>
      <c r="E341" t="str" cm="1">
        <f t="array" ref="E341">IF(C341=0,"Depot",INDEX('Delivery Stops'!$B$2:$B$29,C341))</f>
        <v>Redstone Medical Center</v>
      </c>
      <c r="F341">
        <v>0</v>
      </c>
      <c r="G341" cm="1">
        <f t="array" ref="G341">INDEX('Distance Matrix (miles)'!$B$2:$AD$30,B341+1,C341+1)</f>
        <v>26.08</v>
      </c>
      <c r="H341" cm="1">
        <f t="array" ref="H341">INDEX('Travel Time Matrix (min)'!$B$2:$AD$30,B341+1,C341+1)</f>
        <v>39.1</v>
      </c>
      <c r="I341" cm="1">
        <f t="array" ref="I341">G341*(INDEX('Vehicle Fleet'!$D$2:$D$6,A341)+'Cost Parameters'!$B$2*'Cost Parameters'!$B$3)</f>
        <v>22.334911999999999</v>
      </c>
      <c r="J341" cm="1">
        <f t="array" ref="J341">IF(C341=0,0,INDEX('Delivery Stops'!$D$2:$D$29,C341))</f>
        <v>183</v>
      </c>
      <c r="K341">
        <f t="shared" si="20"/>
        <v>0</v>
      </c>
      <c r="L341">
        <f t="shared" si="21"/>
        <v>0</v>
      </c>
      <c r="M341">
        <f t="shared" si="22"/>
        <v>0</v>
      </c>
      <c r="N341">
        <f t="shared" si="23"/>
        <v>0</v>
      </c>
      <c r="O341" cm="1">
        <f t="array" ref="O341">((IF(C341=0,INDEX('Solver Setup'!$M$15:$M$19,A341),INDEX('Solver Setup'!$G$25:$G$52,C341))-IF(B341=0,INDEX('Solver Setup'!$L$15:$L$19,A341),INDEX('Solver Setup'!$G$25:$G$52,B341)))*1440-IF(B341=0,0,INDEX('Solver Setup'!$F$25:$F$52,B341))-H341+'Solver Setup'!$B$9*(1-F341))</f>
        <v>1648.9</v>
      </c>
    </row>
    <row r="342" spans="1:15" x14ac:dyDescent="0.2">
      <c r="A342">
        <v>1</v>
      </c>
      <c r="B342">
        <v>12</v>
      </c>
      <c r="C342">
        <v>4</v>
      </c>
      <c r="D342" t="str" cm="1">
        <f t="array" ref="D342">IF(B342=0,"Depot",INDEX('Delivery Stops'!$B$2:$B$29,B342))</f>
        <v>Tech Solutions Inc</v>
      </c>
      <c r="E342" t="str" cm="1">
        <f t="array" ref="E342">IF(C342=0,"Depot",INDEX('Delivery Stops'!$B$2:$B$29,C342))</f>
        <v>Furniture Warehouse</v>
      </c>
      <c r="F342">
        <v>0</v>
      </c>
      <c r="G342" cm="1">
        <f t="array" ref="G342">INDEX('Distance Matrix (miles)'!$B$2:$AD$30,B342+1,C342+1)</f>
        <v>10.32</v>
      </c>
      <c r="H342" cm="1">
        <f t="array" ref="H342">INDEX('Travel Time Matrix (min)'!$B$2:$AD$30,B342+1,C342+1)</f>
        <v>15.5</v>
      </c>
      <c r="I342" cm="1">
        <f t="array" ref="I342">G342*(INDEX('Vehicle Fleet'!$D$2:$D$6,A342)+'Cost Parameters'!$B$2*'Cost Parameters'!$B$3)</f>
        <v>8.8380480000000006</v>
      </c>
      <c r="J342" cm="1">
        <f t="array" ref="J342">IF(C342=0,0,INDEX('Delivery Stops'!$D$2:$D$29,C342))</f>
        <v>186</v>
      </c>
      <c r="K342">
        <f t="shared" si="20"/>
        <v>0</v>
      </c>
      <c r="L342">
        <f t="shared" si="21"/>
        <v>0</v>
      </c>
      <c r="M342">
        <f t="shared" si="22"/>
        <v>0</v>
      </c>
      <c r="N342">
        <f t="shared" si="23"/>
        <v>0</v>
      </c>
      <c r="O342" cm="1">
        <f t="array" ref="O342">((IF(C342=0,INDEX('Solver Setup'!$M$15:$M$19,A342),INDEX('Solver Setup'!$G$25:$G$52,C342))-IF(B342=0,INDEX('Solver Setup'!$L$15:$L$19,A342),INDEX('Solver Setup'!$G$25:$G$52,B342)))*1440-IF(B342=0,0,INDEX('Solver Setup'!$F$25:$F$52,B342))-H342+'Solver Setup'!$B$9*(1-F342))</f>
        <v>1402.5</v>
      </c>
    </row>
    <row r="343" spans="1:15" x14ac:dyDescent="0.2">
      <c r="A343">
        <v>1</v>
      </c>
      <c r="B343">
        <v>12</v>
      </c>
      <c r="C343">
        <v>5</v>
      </c>
      <c r="D343" t="str" cm="1">
        <f t="array" ref="D343">IF(B343=0,"Depot",INDEX('Delivery Stops'!$B$2:$B$29,B343))</f>
        <v>Tech Solutions Inc</v>
      </c>
      <c r="E343" t="str" cm="1">
        <f t="array" ref="E343">IF(C343=0,"Depot",INDEX('Delivery Stops'!$B$2:$B$29,C343))</f>
        <v>Construction Supply</v>
      </c>
      <c r="F343">
        <v>0</v>
      </c>
      <c r="G343" cm="1">
        <f t="array" ref="G343">INDEX('Distance Matrix (miles)'!$B$2:$AD$30,B343+1,C343+1)</f>
        <v>12.51</v>
      </c>
      <c r="H343" cm="1">
        <f t="array" ref="H343">INDEX('Travel Time Matrix (min)'!$B$2:$AD$30,B343+1,C343+1)</f>
        <v>18.8</v>
      </c>
      <c r="I343" cm="1">
        <f t="array" ref="I343">G343*(INDEX('Vehicle Fleet'!$D$2:$D$6,A343)+'Cost Parameters'!$B$2*'Cost Parameters'!$B$3)</f>
        <v>10.713564</v>
      </c>
      <c r="J343" cm="1">
        <f t="array" ref="J343">IF(C343=0,0,INDEX('Delivery Stops'!$D$2:$D$29,C343))</f>
        <v>201</v>
      </c>
      <c r="K343">
        <f t="shared" si="20"/>
        <v>0</v>
      </c>
      <c r="L343">
        <f t="shared" si="21"/>
        <v>0</v>
      </c>
      <c r="M343">
        <f t="shared" si="22"/>
        <v>0</v>
      </c>
      <c r="N343">
        <f t="shared" si="23"/>
        <v>0</v>
      </c>
      <c r="O343" cm="1">
        <f t="array" ref="O343">((IF(C343=0,INDEX('Solver Setup'!$M$15:$M$19,A343),INDEX('Solver Setup'!$G$25:$G$52,C343))-IF(B343=0,INDEX('Solver Setup'!$L$15:$L$19,A343),INDEX('Solver Setup'!$G$25:$G$52,B343)))*1440-IF(B343=0,0,INDEX('Solver Setup'!$F$25:$F$52,B343))-H343+'Solver Setup'!$B$9*(1-F343))</f>
        <v>1609.1999999999994</v>
      </c>
    </row>
    <row r="344" spans="1:15" x14ac:dyDescent="0.2">
      <c r="A344">
        <v>1</v>
      </c>
      <c r="B344">
        <v>12</v>
      </c>
      <c r="C344">
        <v>6</v>
      </c>
      <c r="D344" t="str" cm="1">
        <f t="array" ref="D344">IF(B344=0,"Depot",INDEX('Delivery Stops'!$B$2:$B$29,B344))</f>
        <v>Tech Solutions Inc</v>
      </c>
      <c r="E344" t="str" cm="1">
        <f t="array" ref="E344">IF(C344=0,"Depot",INDEX('Delivery Stops'!$B$2:$B$29,C344))</f>
        <v>Farm Supply</v>
      </c>
      <c r="F344">
        <v>0</v>
      </c>
      <c r="G344" cm="1">
        <f t="array" ref="G344">INDEX('Distance Matrix (miles)'!$B$2:$AD$30,B344+1,C344+1)</f>
        <v>6.1</v>
      </c>
      <c r="H344" cm="1">
        <f t="array" ref="H344">INDEX('Travel Time Matrix (min)'!$B$2:$AD$30,B344+1,C344+1)</f>
        <v>9.1999999999999993</v>
      </c>
      <c r="I344" cm="1">
        <f t="array" ref="I344">G344*(INDEX('Vehicle Fleet'!$D$2:$D$6,A344)+'Cost Parameters'!$B$2*'Cost Parameters'!$B$3)</f>
        <v>5.2240399999999996</v>
      </c>
      <c r="J344" cm="1">
        <f t="array" ref="J344">IF(C344=0,0,INDEX('Delivery Stops'!$D$2:$D$29,C344))</f>
        <v>162</v>
      </c>
      <c r="K344">
        <f t="shared" si="20"/>
        <v>0</v>
      </c>
      <c r="L344">
        <f t="shared" si="21"/>
        <v>0</v>
      </c>
      <c r="M344">
        <f t="shared" si="22"/>
        <v>0</v>
      </c>
      <c r="N344">
        <f t="shared" si="23"/>
        <v>0</v>
      </c>
      <c r="O344" cm="1">
        <f t="array" ref="O344">((IF(C344=0,INDEX('Solver Setup'!$M$15:$M$19,A344),INDEX('Solver Setup'!$G$25:$G$52,C344))-IF(B344=0,INDEX('Solver Setup'!$L$15:$L$19,A344),INDEX('Solver Setup'!$G$25:$G$52,B344)))*1440-IF(B344=0,0,INDEX('Solver Setup'!$F$25:$F$52,B344))-H344+'Solver Setup'!$B$9*(1-F344))</f>
        <v>1723.8</v>
      </c>
    </row>
    <row r="345" spans="1:15" x14ac:dyDescent="0.2">
      <c r="A345">
        <v>1</v>
      </c>
      <c r="B345">
        <v>12</v>
      </c>
      <c r="C345">
        <v>7</v>
      </c>
      <c r="D345" t="str" cm="1">
        <f t="array" ref="D345">IF(B345=0,"Depot",INDEX('Delivery Stops'!$B$2:$B$29,B345))</f>
        <v>Tech Solutions Inc</v>
      </c>
      <c r="E345" t="str" cm="1">
        <f t="array" ref="E345">IF(C345=0,"Depot",INDEX('Delivery Stops'!$B$2:$B$29,C345))</f>
        <v>Fish Market</v>
      </c>
      <c r="F345">
        <v>0</v>
      </c>
      <c r="G345" cm="1">
        <f t="array" ref="G345">INDEX('Distance Matrix (miles)'!$B$2:$AD$30,B345+1,C345+1)</f>
        <v>2.81</v>
      </c>
      <c r="H345" cm="1">
        <f t="array" ref="H345">INDEX('Travel Time Matrix (min)'!$B$2:$AD$30,B345+1,C345+1)</f>
        <v>4.2</v>
      </c>
      <c r="I345" cm="1">
        <f t="array" ref="I345">G345*(INDEX('Vehicle Fleet'!$D$2:$D$6,A345)+'Cost Parameters'!$B$2*'Cost Parameters'!$B$3)</f>
        <v>2.4064840000000003</v>
      </c>
      <c r="J345" cm="1">
        <f t="array" ref="J345">IF(C345=0,0,INDEX('Delivery Stops'!$D$2:$D$29,C345))</f>
        <v>133</v>
      </c>
      <c r="K345">
        <f t="shared" si="20"/>
        <v>0</v>
      </c>
      <c r="L345">
        <f t="shared" si="21"/>
        <v>0</v>
      </c>
      <c r="M345">
        <f t="shared" si="22"/>
        <v>0</v>
      </c>
      <c r="N345">
        <f t="shared" si="23"/>
        <v>0</v>
      </c>
      <c r="O345" cm="1">
        <f t="array" ref="O345">((IF(C345=0,INDEX('Solver Setup'!$M$15:$M$19,A345),INDEX('Solver Setup'!$G$25:$G$52,C345))-IF(B345=0,INDEX('Solver Setup'!$L$15:$L$19,A345),INDEX('Solver Setup'!$G$25:$G$52,B345)))*1440-IF(B345=0,0,INDEX('Solver Setup'!$F$25:$F$52,B345))-H345+'Solver Setup'!$B$9*(1-F345))</f>
        <v>1593.8</v>
      </c>
    </row>
    <row r="346" spans="1:15" x14ac:dyDescent="0.2">
      <c r="A346">
        <v>1</v>
      </c>
      <c r="B346">
        <v>12</v>
      </c>
      <c r="C346">
        <v>8</v>
      </c>
      <c r="D346" t="str" cm="1">
        <f t="array" ref="D346">IF(B346=0,"Depot",INDEX('Delivery Stops'!$B$2:$B$29,B346))</f>
        <v>Tech Solutions Inc</v>
      </c>
      <c r="E346" t="str" cm="1">
        <f t="array" ref="E346">IF(C346=0,"Depot",INDEX('Delivery Stops'!$B$2:$B$29,C346))</f>
        <v>Swimming Pool Supply</v>
      </c>
      <c r="F346">
        <v>0</v>
      </c>
      <c r="G346" cm="1">
        <f t="array" ref="G346">INDEX('Distance Matrix (miles)'!$B$2:$AD$30,B346+1,C346+1)</f>
        <v>27.73</v>
      </c>
      <c r="H346" cm="1">
        <f t="array" ref="H346">INDEX('Travel Time Matrix (min)'!$B$2:$AD$30,B346+1,C346+1)</f>
        <v>41.6</v>
      </c>
      <c r="I346" cm="1">
        <f t="array" ref="I346">G346*(INDEX('Vehicle Fleet'!$D$2:$D$6,A346)+'Cost Parameters'!$B$2*'Cost Parameters'!$B$3)</f>
        <v>23.747972000000001</v>
      </c>
      <c r="J346" cm="1">
        <f t="array" ref="J346">IF(C346=0,0,INDEX('Delivery Stops'!$D$2:$D$29,C346))</f>
        <v>285</v>
      </c>
      <c r="K346">
        <f t="shared" si="20"/>
        <v>0</v>
      </c>
      <c r="L346">
        <f t="shared" si="21"/>
        <v>0</v>
      </c>
      <c r="M346">
        <f t="shared" si="22"/>
        <v>0</v>
      </c>
      <c r="N346">
        <f t="shared" si="23"/>
        <v>0</v>
      </c>
      <c r="O346" cm="1">
        <f t="array" ref="O346">((IF(C346=0,INDEX('Solver Setup'!$M$15:$M$19,A346),INDEX('Solver Setup'!$G$25:$G$52,C346))-IF(B346=0,INDEX('Solver Setup'!$L$15:$L$19,A346),INDEX('Solver Setup'!$G$25:$G$52,B346)))*1440-IF(B346=0,0,INDEX('Solver Setup'!$F$25:$F$52,B346))-H346+'Solver Setup'!$B$9*(1-F346))</f>
        <v>1766.3999999999996</v>
      </c>
    </row>
    <row r="347" spans="1:15" x14ac:dyDescent="0.2">
      <c r="A347">
        <v>1</v>
      </c>
      <c r="B347">
        <v>12</v>
      </c>
      <c r="C347">
        <v>9</v>
      </c>
      <c r="D347" t="str" cm="1">
        <f t="array" ref="D347">IF(B347=0,"Depot",INDEX('Delivery Stops'!$B$2:$B$29,B347))</f>
        <v>Tech Solutions Inc</v>
      </c>
      <c r="E347" t="str" cm="1">
        <f t="array" ref="E347">IF(C347=0,"Depot",INDEX('Delivery Stops'!$B$2:$B$29,C347))</f>
        <v>Dry Cleaners</v>
      </c>
      <c r="F347">
        <v>0</v>
      </c>
      <c r="G347" cm="1">
        <f t="array" ref="G347">INDEX('Distance Matrix (miles)'!$B$2:$AD$30,B347+1,C347+1)</f>
        <v>23.14</v>
      </c>
      <c r="H347" cm="1">
        <f t="array" ref="H347">INDEX('Travel Time Matrix (min)'!$B$2:$AD$30,B347+1,C347+1)</f>
        <v>34.700000000000003</v>
      </c>
      <c r="I347" cm="1">
        <f t="array" ref="I347">G347*(INDEX('Vehicle Fleet'!$D$2:$D$6,A347)+'Cost Parameters'!$B$2*'Cost Parameters'!$B$3)</f>
        <v>19.817096000000003</v>
      </c>
      <c r="J347" cm="1">
        <f t="array" ref="J347">IF(C347=0,0,INDEX('Delivery Stops'!$D$2:$D$29,C347))</f>
        <v>24</v>
      </c>
      <c r="K347">
        <f t="shared" si="20"/>
        <v>0</v>
      </c>
      <c r="L347">
        <f t="shared" si="21"/>
        <v>0</v>
      </c>
      <c r="M347">
        <f t="shared" si="22"/>
        <v>0</v>
      </c>
      <c r="N347">
        <f t="shared" si="23"/>
        <v>0</v>
      </c>
      <c r="O347" cm="1">
        <f t="array" ref="O347">((IF(C347=0,INDEX('Solver Setup'!$M$15:$M$19,A347),INDEX('Solver Setup'!$G$25:$G$52,C347))-IF(B347=0,INDEX('Solver Setup'!$L$15:$L$19,A347),INDEX('Solver Setup'!$G$25:$G$52,B347)))*1440-IF(B347=0,0,INDEX('Solver Setup'!$F$25:$F$52,B347))-H347+'Solver Setup'!$B$9*(1-F347))</f>
        <v>1428.3</v>
      </c>
    </row>
    <row r="348" spans="1:15" x14ac:dyDescent="0.2">
      <c r="A348">
        <v>1</v>
      </c>
      <c r="B348">
        <v>12</v>
      </c>
      <c r="C348">
        <v>10</v>
      </c>
      <c r="D348" t="str" cm="1">
        <f t="array" ref="D348">IF(B348=0,"Depot",INDEX('Delivery Stops'!$B$2:$B$29,B348))</f>
        <v>Tech Solutions Inc</v>
      </c>
      <c r="E348" t="str" cm="1">
        <f t="array" ref="E348">IF(C348=0,"Depot",INDEX('Delivery Stops'!$B$2:$B$29,C348))</f>
        <v>Furniture Warehouse</v>
      </c>
      <c r="F348">
        <v>0</v>
      </c>
      <c r="G348" cm="1">
        <f t="array" ref="G348">INDEX('Distance Matrix (miles)'!$B$2:$AD$30,B348+1,C348+1)</f>
        <v>1.63</v>
      </c>
      <c r="H348" cm="1">
        <f t="array" ref="H348">INDEX('Travel Time Matrix (min)'!$B$2:$AD$30,B348+1,C348+1)</f>
        <v>2.4</v>
      </c>
      <c r="I348" cm="1">
        <f t="array" ref="I348">G348*(INDEX('Vehicle Fleet'!$D$2:$D$6,A348)+'Cost Parameters'!$B$2*'Cost Parameters'!$B$3)</f>
        <v>1.395932</v>
      </c>
      <c r="J348" cm="1">
        <f t="array" ref="J348">IF(C348=0,0,INDEX('Delivery Stops'!$D$2:$D$29,C348))</f>
        <v>89</v>
      </c>
      <c r="K348">
        <f t="shared" si="20"/>
        <v>0</v>
      </c>
      <c r="L348">
        <f t="shared" si="21"/>
        <v>0</v>
      </c>
      <c r="M348">
        <f t="shared" si="22"/>
        <v>0</v>
      </c>
      <c r="N348">
        <f t="shared" si="23"/>
        <v>0</v>
      </c>
      <c r="O348" cm="1">
        <f t="array" ref="O348">((IF(C348=0,INDEX('Solver Setup'!$M$15:$M$19,A348),INDEX('Solver Setup'!$G$25:$G$52,C348))-IF(B348=0,INDEX('Solver Setup'!$L$15:$L$19,A348),INDEX('Solver Setup'!$G$25:$G$52,B348)))*1440-IF(B348=0,0,INDEX('Solver Setup'!$F$25:$F$52,B348))-H348+'Solver Setup'!$B$9*(1-F348))</f>
        <v>1535.5999999999995</v>
      </c>
    </row>
    <row r="349" spans="1:15" x14ac:dyDescent="0.2">
      <c r="A349">
        <v>1</v>
      </c>
      <c r="B349">
        <v>12</v>
      </c>
      <c r="C349">
        <v>11</v>
      </c>
      <c r="D349" t="str" cm="1">
        <f t="array" ref="D349">IF(B349=0,"Depot",INDEX('Delivery Stops'!$B$2:$B$29,B349))</f>
        <v>Tech Solutions Inc</v>
      </c>
      <c r="E349" t="str" cm="1">
        <f t="array" ref="E349">IF(C349=0,"Depot",INDEX('Delivery Stops'!$B$2:$B$29,C349))</f>
        <v>Pet Hospital</v>
      </c>
      <c r="F349">
        <v>0</v>
      </c>
      <c r="G349" cm="1">
        <f t="array" ref="G349">INDEX('Distance Matrix (miles)'!$B$2:$AD$30,B349+1,C349+1)</f>
        <v>9.9499999999999993</v>
      </c>
      <c r="H349" cm="1">
        <f t="array" ref="H349">INDEX('Travel Time Matrix (min)'!$B$2:$AD$30,B349+1,C349+1)</f>
        <v>14.9</v>
      </c>
      <c r="I349" cm="1">
        <f t="array" ref="I349">G349*(INDEX('Vehicle Fleet'!$D$2:$D$6,A349)+'Cost Parameters'!$B$2*'Cost Parameters'!$B$3)</f>
        <v>8.5211799999999993</v>
      </c>
      <c r="J349" cm="1">
        <f t="array" ref="J349">IF(C349=0,0,INDEX('Delivery Stops'!$D$2:$D$29,C349))</f>
        <v>108</v>
      </c>
      <c r="K349">
        <f t="shared" si="20"/>
        <v>0</v>
      </c>
      <c r="L349">
        <f t="shared" si="21"/>
        <v>0</v>
      </c>
      <c r="M349">
        <f t="shared" si="22"/>
        <v>0</v>
      </c>
      <c r="N349">
        <f t="shared" si="23"/>
        <v>0</v>
      </c>
      <c r="O349" cm="1">
        <f t="array" ref="O349">((IF(C349=0,INDEX('Solver Setup'!$M$15:$M$19,A349),INDEX('Solver Setup'!$G$25:$G$52,C349))-IF(B349=0,INDEX('Solver Setup'!$L$15:$L$19,A349),INDEX('Solver Setup'!$G$25:$G$52,B349)))*1440-IF(B349=0,0,INDEX('Solver Setup'!$F$25:$F$52,B349))-H349+'Solver Setup'!$B$9*(1-F349))</f>
        <v>1448.1</v>
      </c>
    </row>
    <row r="350" spans="1:15" x14ac:dyDescent="0.2">
      <c r="A350">
        <v>1</v>
      </c>
      <c r="B350">
        <v>12</v>
      </c>
      <c r="C350">
        <v>13</v>
      </c>
      <c r="D350" t="str" cm="1">
        <f t="array" ref="D350">IF(B350=0,"Depot",INDEX('Delivery Stops'!$B$2:$B$29,B350))</f>
        <v>Tech Solutions Inc</v>
      </c>
      <c r="E350" t="str" cm="1">
        <f t="array" ref="E350">IF(C350=0,"Depot",INDEX('Delivery Stops'!$B$2:$B$29,C350))</f>
        <v>Tech Solutions Inc</v>
      </c>
      <c r="F350">
        <v>0</v>
      </c>
      <c r="G350" cm="1">
        <f t="array" ref="G350">INDEX('Distance Matrix (miles)'!$B$2:$AD$30,B350+1,C350+1)</f>
        <v>16.37</v>
      </c>
      <c r="H350" cm="1">
        <f t="array" ref="H350">INDEX('Travel Time Matrix (min)'!$B$2:$AD$30,B350+1,C350+1)</f>
        <v>24.6</v>
      </c>
      <c r="I350" cm="1">
        <f t="array" ref="I350">G350*(INDEX('Vehicle Fleet'!$D$2:$D$6,A350)+'Cost Parameters'!$B$2*'Cost Parameters'!$B$3)</f>
        <v>14.019268000000002</v>
      </c>
      <c r="J350" cm="1">
        <f t="array" ref="J350">IF(C350=0,0,INDEX('Delivery Stops'!$D$2:$D$29,C350))</f>
        <v>38</v>
      </c>
      <c r="K350">
        <f t="shared" si="20"/>
        <v>0</v>
      </c>
      <c r="L350">
        <f t="shared" si="21"/>
        <v>0</v>
      </c>
      <c r="M350">
        <f t="shared" si="22"/>
        <v>0</v>
      </c>
      <c r="N350">
        <f t="shared" si="23"/>
        <v>0</v>
      </c>
      <c r="O350" cm="1">
        <f t="array" ref="O350">((IF(C350=0,INDEX('Solver Setup'!$M$15:$M$19,A350),INDEX('Solver Setup'!$G$25:$G$52,C350))-IF(B350=0,INDEX('Solver Setup'!$L$15:$L$19,A350),INDEX('Solver Setup'!$G$25:$G$52,B350)))*1440-IF(B350=0,0,INDEX('Solver Setup'!$F$25:$F$52,B350))-H350+'Solver Setup'!$B$9*(1-F350))</f>
        <v>1288.3999999999994</v>
      </c>
    </row>
    <row r="351" spans="1:15" x14ac:dyDescent="0.2">
      <c r="A351">
        <v>1</v>
      </c>
      <c r="B351">
        <v>12</v>
      </c>
      <c r="C351">
        <v>14</v>
      </c>
      <c r="D351" t="str" cm="1">
        <f t="array" ref="D351">IF(B351=0,"Depot",INDEX('Delivery Stops'!$B$2:$B$29,B351))</f>
        <v>Tech Solutions Inc</v>
      </c>
      <c r="E351" t="str" cm="1">
        <f t="array" ref="E351">IF(C351=0,"Depot",INDEX('Delivery Stops'!$B$2:$B$29,C351))</f>
        <v>Sunrise Senior Living</v>
      </c>
      <c r="F351">
        <v>0</v>
      </c>
      <c r="G351" cm="1">
        <f t="array" ref="G351">INDEX('Distance Matrix (miles)'!$B$2:$AD$30,B351+1,C351+1)</f>
        <v>7.51</v>
      </c>
      <c r="H351" cm="1">
        <f t="array" ref="H351">INDEX('Travel Time Matrix (min)'!$B$2:$AD$30,B351+1,C351+1)</f>
        <v>11.3</v>
      </c>
      <c r="I351" cm="1">
        <f t="array" ref="I351">G351*(INDEX('Vehicle Fleet'!$D$2:$D$6,A351)+'Cost Parameters'!$B$2*'Cost Parameters'!$B$3)</f>
        <v>6.4315639999999998</v>
      </c>
      <c r="J351" cm="1">
        <f t="array" ref="J351">IF(C351=0,0,INDEX('Delivery Stops'!$D$2:$D$29,C351))</f>
        <v>249</v>
      </c>
      <c r="K351">
        <f t="shared" si="20"/>
        <v>0</v>
      </c>
      <c r="L351">
        <f t="shared" si="21"/>
        <v>0</v>
      </c>
      <c r="M351">
        <f t="shared" si="22"/>
        <v>0</v>
      </c>
      <c r="N351">
        <f t="shared" si="23"/>
        <v>0</v>
      </c>
      <c r="O351" cm="1">
        <f t="array" ref="O351">((IF(C351=0,INDEX('Solver Setup'!$M$15:$M$19,A351),INDEX('Solver Setup'!$G$25:$G$52,C351))-IF(B351=0,INDEX('Solver Setup'!$L$15:$L$19,A351),INDEX('Solver Setup'!$G$25:$G$52,B351)))*1440-IF(B351=0,0,INDEX('Solver Setup'!$F$25:$F$52,B351))-H351+'Solver Setup'!$B$9*(1-F351))</f>
        <v>1751.6999999999996</v>
      </c>
    </row>
    <row r="352" spans="1:15" x14ac:dyDescent="0.2">
      <c r="A352">
        <v>1</v>
      </c>
      <c r="B352">
        <v>12</v>
      </c>
      <c r="C352">
        <v>15</v>
      </c>
      <c r="D352" t="str" cm="1">
        <f t="array" ref="D352">IF(B352=0,"Depot",INDEX('Delivery Stops'!$B$2:$B$29,B352))</f>
        <v>Tech Solutions Inc</v>
      </c>
      <c r="E352" t="str" cm="1">
        <f t="array" ref="E352">IF(C352=0,"Depot",INDEX('Delivery Stops'!$B$2:$B$29,C352))</f>
        <v>Electronics Outlet</v>
      </c>
      <c r="F352">
        <v>0</v>
      </c>
      <c r="G352" cm="1">
        <f t="array" ref="G352">INDEX('Distance Matrix (miles)'!$B$2:$AD$30,B352+1,C352+1)</f>
        <v>8.65</v>
      </c>
      <c r="H352" cm="1">
        <f t="array" ref="H352">INDEX('Travel Time Matrix (min)'!$B$2:$AD$30,B352+1,C352+1)</f>
        <v>13</v>
      </c>
      <c r="I352" cm="1">
        <f t="array" ref="I352">G352*(INDEX('Vehicle Fleet'!$D$2:$D$6,A352)+'Cost Parameters'!$B$2*'Cost Parameters'!$B$3)</f>
        <v>7.4078600000000003</v>
      </c>
      <c r="J352" cm="1">
        <f t="array" ref="J352">IF(C352=0,0,INDEX('Delivery Stops'!$D$2:$D$29,C352))</f>
        <v>72</v>
      </c>
      <c r="K352">
        <f t="shared" si="20"/>
        <v>0</v>
      </c>
      <c r="L352">
        <f t="shared" si="21"/>
        <v>0</v>
      </c>
      <c r="M352">
        <f t="shared" si="22"/>
        <v>0</v>
      </c>
      <c r="N352">
        <f t="shared" si="23"/>
        <v>0</v>
      </c>
      <c r="O352" cm="1">
        <f t="array" ref="O352">((IF(C352=0,INDEX('Solver Setup'!$M$15:$M$19,A352),INDEX('Solver Setup'!$G$25:$G$52,C352))-IF(B352=0,INDEX('Solver Setup'!$L$15:$L$19,A352),INDEX('Solver Setup'!$G$25:$G$52,B352)))*1440-IF(B352=0,0,INDEX('Solver Setup'!$F$25:$F$52,B352))-H352+'Solver Setup'!$B$9*(1-F352))</f>
        <v>1315</v>
      </c>
    </row>
    <row r="353" spans="1:15" x14ac:dyDescent="0.2">
      <c r="A353">
        <v>1</v>
      </c>
      <c r="B353">
        <v>12</v>
      </c>
      <c r="C353">
        <v>16</v>
      </c>
      <c r="D353" t="str" cm="1">
        <f t="array" ref="D353">IF(B353=0,"Depot",INDEX('Delivery Stops'!$B$2:$B$29,B353))</f>
        <v>Tech Solutions Inc</v>
      </c>
      <c r="E353" t="str" cm="1">
        <f t="array" ref="E353">IF(C353=0,"Depot",INDEX('Delivery Stops'!$B$2:$B$29,C353))</f>
        <v>Bookstore</v>
      </c>
      <c r="F353">
        <v>0</v>
      </c>
      <c r="G353" cm="1">
        <f t="array" ref="G353">INDEX('Distance Matrix (miles)'!$B$2:$AD$30,B353+1,C353+1)</f>
        <v>6.87</v>
      </c>
      <c r="H353" cm="1">
        <f t="array" ref="H353">INDEX('Travel Time Matrix (min)'!$B$2:$AD$30,B353+1,C353+1)</f>
        <v>10.3</v>
      </c>
      <c r="I353" cm="1">
        <f t="array" ref="I353">G353*(INDEX('Vehicle Fleet'!$D$2:$D$6,A353)+'Cost Parameters'!$B$2*'Cost Parameters'!$B$3)</f>
        <v>5.8834680000000006</v>
      </c>
      <c r="J353" cm="1">
        <f t="array" ref="J353">IF(C353=0,0,INDEX('Delivery Stops'!$D$2:$D$29,C353))</f>
        <v>152</v>
      </c>
      <c r="K353">
        <f t="shared" si="20"/>
        <v>0</v>
      </c>
      <c r="L353">
        <f t="shared" si="21"/>
        <v>0</v>
      </c>
      <c r="M353">
        <f t="shared" si="22"/>
        <v>0</v>
      </c>
      <c r="N353">
        <f t="shared" si="23"/>
        <v>0</v>
      </c>
      <c r="O353" cm="1">
        <f t="array" ref="O353">((IF(C353=0,INDEX('Solver Setup'!$M$15:$M$19,A353),INDEX('Solver Setup'!$G$25:$G$52,C353))-IF(B353=0,INDEX('Solver Setup'!$L$15:$L$19,A353),INDEX('Solver Setup'!$G$25:$G$52,B353)))*1440-IF(B353=0,0,INDEX('Solver Setup'!$F$25:$F$52,B353))-H353+'Solver Setup'!$B$9*(1-F353))</f>
        <v>1557.7000000000005</v>
      </c>
    </row>
    <row r="354" spans="1:15" x14ac:dyDescent="0.2">
      <c r="A354">
        <v>1</v>
      </c>
      <c r="B354">
        <v>12</v>
      </c>
      <c r="C354">
        <v>17</v>
      </c>
      <c r="D354" t="str" cm="1">
        <f t="array" ref="D354">IF(B354=0,"Depot",INDEX('Delivery Stops'!$B$2:$B$29,B354))</f>
        <v>Tech Solutions Inc</v>
      </c>
      <c r="E354" t="str" cm="1">
        <f t="array" ref="E354">IF(C354=0,"Depot",INDEX('Delivery Stops'!$B$2:$B$29,C354))</f>
        <v>Veterinary Clinic</v>
      </c>
      <c r="F354">
        <v>0</v>
      </c>
      <c r="G354" cm="1">
        <f t="array" ref="G354">INDEX('Distance Matrix (miles)'!$B$2:$AD$30,B354+1,C354+1)</f>
        <v>17.77</v>
      </c>
      <c r="H354" cm="1">
        <f t="array" ref="H354">INDEX('Travel Time Matrix (min)'!$B$2:$AD$30,B354+1,C354+1)</f>
        <v>26.7</v>
      </c>
      <c r="I354" cm="1">
        <f t="array" ref="I354">G354*(INDEX('Vehicle Fleet'!$D$2:$D$6,A354)+'Cost Parameters'!$B$2*'Cost Parameters'!$B$3)</f>
        <v>15.218228</v>
      </c>
      <c r="J354" cm="1">
        <f t="array" ref="J354">IF(C354=0,0,INDEX('Delivery Stops'!$D$2:$D$29,C354))</f>
        <v>102</v>
      </c>
      <c r="K354">
        <f t="shared" si="20"/>
        <v>0</v>
      </c>
      <c r="L354">
        <f t="shared" si="21"/>
        <v>0</v>
      </c>
      <c r="M354">
        <f t="shared" si="22"/>
        <v>0</v>
      </c>
      <c r="N354">
        <f t="shared" si="23"/>
        <v>0</v>
      </c>
      <c r="O354" cm="1">
        <f t="array" ref="O354">((IF(C354=0,INDEX('Solver Setup'!$M$15:$M$19,A354),INDEX('Solver Setup'!$G$25:$G$52,C354))-IF(B354=0,INDEX('Solver Setup'!$L$15:$L$19,A354),INDEX('Solver Setup'!$G$25:$G$52,B354)))*1440-IF(B354=0,0,INDEX('Solver Setup'!$F$25:$F$52,B354))-H354+'Solver Setup'!$B$9*(1-F354))</f>
        <v>1376.2999999999995</v>
      </c>
    </row>
    <row r="355" spans="1:15" x14ac:dyDescent="0.2">
      <c r="A355">
        <v>1</v>
      </c>
      <c r="B355">
        <v>12</v>
      </c>
      <c r="C355">
        <v>18</v>
      </c>
      <c r="D355" t="str" cm="1">
        <f t="array" ref="D355">IF(B355=0,"Depot",INDEX('Delivery Stops'!$B$2:$B$29,B355))</f>
        <v>Tech Solutions Inc</v>
      </c>
      <c r="E355" t="str" cm="1">
        <f t="array" ref="E355">IF(C355=0,"Depot",INDEX('Delivery Stops'!$B$2:$B$29,C355))</f>
        <v>Furniture Warehouse</v>
      </c>
      <c r="F355">
        <v>0</v>
      </c>
      <c r="G355" cm="1">
        <f t="array" ref="G355">INDEX('Distance Matrix (miles)'!$B$2:$AD$30,B355+1,C355+1)</f>
        <v>8.99</v>
      </c>
      <c r="H355" cm="1">
        <f t="array" ref="H355">INDEX('Travel Time Matrix (min)'!$B$2:$AD$30,B355+1,C355+1)</f>
        <v>13.5</v>
      </c>
      <c r="I355" cm="1">
        <f t="array" ref="I355">G355*(INDEX('Vehicle Fleet'!$D$2:$D$6,A355)+'Cost Parameters'!$B$2*'Cost Parameters'!$B$3)</f>
        <v>7.6990360000000004</v>
      </c>
      <c r="J355" cm="1">
        <f t="array" ref="J355">IF(C355=0,0,INDEX('Delivery Stops'!$D$2:$D$29,C355))</f>
        <v>148</v>
      </c>
      <c r="K355">
        <f t="shared" si="20"/>
        <v>0</v>
      </c>
      <c r="L355">
        <f t="shared" si="21"/>
        <v>0</v>
      </c>
      <c r="M355">
        <f t="shared" si="22"/>
        <v>0</v>
      </c>
      <c r="N355">
        <f t="shared" si="23"/>
        <v>0</v>
      </c>
      <c r="O355" cm="1">
        <f t="array" ref="O355">((IF(C355=0,INDEX('Solver Setup'!$M$15:$M$19,A355),INDEX('Solver Setup'!$G$25:$G$52,C355))-IF(B355=0,INDEX('Solver Setup'!$L$15:$L$19,A355),INDEX('Solver Setup'!$G$25:$G$52,B355)))*1440-IF(B355=0,0,INDEX('Solver Setup'!$F$25:$F$52,B355))-H355+'Solver Setup'!$B$9*(1-F355))</f>
        <v>1344.4999999999995</v>
      </c>
    </row>
    <row r="356" spans="1:15" x14ac:dyDescent="0.2">
      <c r="A356">
        <v>1</v>
      </c>
      <c r="B356">
        <v>12</v>
      </c>
      <c r="C356">
        <v>19</v>
      </c>
      <c r="D356" t="str" cm="1">
        <f t="array" ref="D356">IF(B356=0,"Depot",INDEX('Delivery Stops'!$B$2:$B$29,B356))</f>
        <v>Tech Solutions Inc</v>
      </c>
      <c r="E356" t="str" cm="1">
        <f t="array" ref="E356">IF(C356=0,"Depot",INDEX('Delivery Stops'!$B$2:$B$29,C356))</f>
        <v>Music School</v>
      </c>
      <c r="F356">
        <v>0</v>
      </c>
      <c r="G356" cm="1">
        <f t="array" ref="G356">INDEX('Distance Matrix (miles)'!$B$2:$AD$30,B356+1,C356+1)</f>
        <v>28.95</v>
      </c>
      <c r="H356" cm="1">
        <f t="array" ref="H356">INDEX('Travel Time Matrix (min)'!$B$2:$AD$30,B356+1,C356+1)</f>
        <v>43.4</v>
      </c>
      <c r="I356" cm="1">
        <f t="array" ref="I356">G356*(INDEX('Vehicle Fleet'!$D$2:$D$6,A356)+'Cost Parameters'!$B$2*'Cost Parameters'!$B$3)</f>
        <v>24.79278</v>
      </c>
      <c r="J356" cm="1">
        <f t="array" ref="J356">IF(C356=0,0,INDEX('Delivery Stops'!$D$2:$D$29,C356))</f>
        <v>97</v>
      </c>
      <c r="K356">
        <f t="shared" si="20"/>
        <v>0</v>
      </c>
      <c r="L356">
        <f t="shared" si="21"/>
        <v>0</v>
      </c>
      <c r="M356">
        <f t="shared" si="22"/>
        <v>0</v>
      </c>
      <c r="N356">
        <f t="shared" si="23"/>
        <v>0</v>
      </c>
      <c r="O356" cm="1">
        <f t="array" ref="O356">((IF(C356=0,INDEX('Solver Setup'!$M$15:$M$19,A356),INDEX('Solver Setup'!$G$25:$G$52,C356))-IF(B356=0,INDEX('Solver Setup'!$L$15:$L$19,A356),INDEX('Solver Setup'!$G$25:$G$52,B356)))*1440-IF(B356=0,0,INDEX('Solver Setup'!$F$25:$F$52,B356))-H356+'Solver Setup'!$B$9*(1-F356))</f>
        <v>1284.5999999999999</v>
      </c>
    </row>
    <row r="357" spans="1:15" x14ac:dyDescent="0.2">
      <c r="A357">
        <v>1</v>
      </c>
      <c r="B357">
        <v>12</v>
      </c>
      <c r="C357">
        <v>20</v>
      </c>
      <c r="D357" t="str" cm="1">
        <f t="array" ref="D357">IF(B357=0,"Depot",INDEX('Delivery Stops'!$B$2:$B$29,B357))</f>
        <v>Tech Solutions Inc</v>
      </c>
      <c r="E357" t="str" cm="1">
        <f t="array" ref="E357">IF(C357=0,"Depot",INDEX('Delivery Stops'!$B$2:$B$29,C357))</f>
        <v>Elementary School</v>
      </c>
      <c r="F357">
        <v>0</v>
      </c>
      <c r="G357" cm="1">
        <f t="array" ref="G357">INDEX('Distance Matrix (miles)'!$B$2:$AD$30,B357+1,C357+1)</f>
        <v>26.18</v>
      </c>
      <c r="H357" cm="1">
        <f t="array" ref="H357">INDEX('Travel Time Matrix (min)'!$B$2:$AD$30,B357+1,C357+1)</f>
        <v>39.299999999999997</v>
      </c>
      <c r="I357" cm="1">
        <f t="array" ref="I357">G357*(INDEX('Vehicle Fleet'!$D$2:$D$6,A357)+'Cost Parameters'!$B$2*'Cost Parameters'!$B$3)</f>
        <v>22.420552000000001</v>
      </c>
      <c r="J357" cm="1">
        <f t="array" ref="J357">IF(C357=0,0,INDEX('Delivery Stops'!$D$2:$D$29,C357))</f>
        <v>71</v>
      </c>
      <c r="K357">
        <f t="shared" si="20"/>
        <v>0</v>
      </c>
      <c r="L357">
        <f t="shared" si="21"/>
        <v>0</v>
      </c>
      <c r="M357">
        <f t="shared" si="22"/>
        <v>0</v>
      </c>
      <c r="N357">
        <f t="shared" si="23"/>
        <v>0</v>
      </c>
      <c r="O357" cm="1">
        <f t="array" ref="O357">((IF(C357=0,INDEX('Solver Setup'!$M$15:$M$19,A357),INDEX('Solver Setup'!$G$25:$G$52,C357))-IF(B357=0,INDEX('Solver Setup'!$L$15:$L$19,A357),INDEX('Solver Setup'!$G$25:$G$52,B357)))*1440-IF(B357=0,0,INDEX('Solver Setup'!$F$25:$F$52,B357))-H357+'Solver Setup'!$B$9*(1-F357))</f>
        <v>1258.7000000000005</v>
      </c>
    </row>
    <row r="358" spans="1:15" x14ac:dyDescent="0.2">
      <c r="A358">
        <v>1</v>
      </c>
      <c r="B358">
        <v>12</v>
      </c>
      <c r="C358">
        <v>21</v>
      </c>
      <c r="D358" t="str" cm="1">
        <f t="array" ref="D358">IF(B358=0,"Depot",INDEX('Delivery Stops'!$B$2:$B$29,B358))</f>
        <v>Tech Solutions Inc</v>
      </c>
      <c r="E358" t="str" cm="1">
        <f t="array" ref="E358">IF(C358=0,"Depot",INDEX('Delivery Stops'!$B$2:$B$29,C358))</f>
        <v>Distillery</v>
      </c>
      <c r="F358">
        <v>0</v>
      </c>
      <c r="G358" cm="1">
        <f t="array" ref="G358">INDEX('Distance Matrix (miles)'!$B$2:$AD$30,B358+1,C358+1)</f>
        <v>24.71</v>
      </c>
      <c r="H358" cm="1">
        <f t="array" ref="H358">INDEX('Travel Time Matrix (min)'!$B$2:$AD$30,B358+1,C358+1)</f>
        <v>37.1</v>
      </c>
      <c r="I358" cm="1">
        <f t="array" ref="I358">G358*(INDEX('Vehicle Fleet'!$D$2:$D$6,A358)+'Cost Parameters'!$B$2*'Cost Parameters'!$B$3)</f>
        <v>21.161644000000003</v>
      </c>
      <c r="J358" cm="1">
        <f t="array" ref="J358">IF(C358=0,0,INDEX('Delivery Stops'!$D$2:$D$29,C358))</f>
        <v>178</v>
      </c>
      <c r="K358">
        <f t="shared" si="20"/>
        <v>0</v>
      </c>
      <c r="L358">
        <f t="shared" si="21"/>
        <v>0</v>
      </c>
      <c r="M358">
        <f t="shared" si="22"/>
        <v>0</v>
      </c>
      <c r="N358">
        <f t="shared" si="23"/>
        <v>0</v>
      </c>
      <c r="O358" cm="1">
        <f t="array" ref="O358">((IF(C358=0,INDEX('Solver Setup'!$M$15:$M$19,A358),INDEX('Solver Setup'!$G$25:$G$52,C358))-IF(B358=0,INDEX('Solver Setup'!$L$15:$L$19,A358),INDEX('Solver Setup'!$G$25:$G$52,B358)))*1440-IF(B358=0,0,INDEX('Solver Setup'!$F$25:$F$52,B358))-H358+'Solver Setup'!$B$9*(1-F358))</f>
        <v>1770.8999999999996</v>
      </c>
    </row>
    <row r="359" spans="1:15" x14ac:dyDescent="0.2">
      <c r="A359">
        <v>1</v>
      </c>
      <c r="B359">
        <v>12</v>
      </c>
      <c r="C359">
        <v>22</v>
      </c>
      <c r="D359" t="str" cm="1">
        <f t="array" ref="D359">IF(B359=0,"Depot",INDEX('Delivery Stops'!$B$2:$B$29,B359))</f>
        <v>Tech Solutions Inc</v>
      </c>
      <c r="E359" t="str" cm="1">
        <f t="array" ref="E359">IF(C359=0,"Depot",INDEX('Delivery Stops'!$B$2:$B$29,C359))</f>
        <v>Brewery</v>
      </c>
      <c r="F359">
        <v>0</v>
      </c>
      <c r="G359" cm="1">
        <f t="array" ref="G359">INDEX('Distance Matrix (miles)'!$B$2:$AD$30,B359+1,C359+1)</f>
        <v>19.670000000000002</v>
      </c>
      <c r="H359" cm="1">
        <f t="array" ref="H359">INDEX('Travel Time Matrix (min)'!$B$2:$AD$30,B359+1,C359+1)</f>
        <v>29.5</v>
      </c>
      <c r="I359" cm="1">
        <f t="array" ref="I359">G359*(INDEX('Vehicle Fleet'!$D$2:$D$6,A359)+'Cost Parameters'!$B$2*'Cost Parameters'!$B$3)</f>
        <v>16.845388000000003</v>
      </c>
      <c r="J359" cm="1">
        <f t="array" ref="J359">IF(C359=0,0,INDEX('Delivery Stops'!$D$2:$D$29,C359))</f>
        <v>46</v>
      </c>
      <c r="K359">
        <f t="shared" si="20"/>
        <v>0</v>
      </c>
      <c r="L359">
        <f t="shared" si="21"/>
        <v>0</v>
      </c>
      <c r="M359">
        <f t="shared" si="22"/>
        <v>0</v>
      </c>
      <c r="N359">
        <f t="shared" si="23"/>
        <v>0</v>
      </c>
      <c r="O359" cm="1">
        <f t="array" ref="O359">((IF(C359=0,INDEX('Solver Setup'!$M$15:$M$19,A359),INDEX('Solver Setup'!$G$25:$G$52,C359))-IF(B359=0,INDEX('Solver Setup'!$L$15:$L$19,A359),INDEX('Solver Setup'!$G$25:$G$52,B359)))*1440-IF(B359=0,0,INDEX('Solver Setup'!$F$25:$F$52,B359))-H359+'Solver Setup'!$B$9*(1-F359))</f>
        <v>1628.5000000000005</v>
      </c>
    </row>
    <row r="360" spans="1:15" x14ac:dyDescent="0.2">
      <c r="A360">
        <v>1</v>
      </c>
      <c r="B360">
        <v>12</v>
      </c>
      <c r="C360">
        <v>23</v>
      </c>
      <c r="D360" t="str" cm="1">
        <f t="array" ref="D360">IF(B360=0,"Depot",INDEX('Delivery Stops'!$B$2:$B$29,B360))</f>
        <v>Tech Solutions Inc</v>
      </c>
      <c r="E360" t="str" cm="1">
        <f t="array" ref="E360">IF(C360=0,"Depot",INDEX('Delivery Stops'!$B$2:$B$29,C360))</f>
        <v>Distillery</v>
      </c>
      <c r="F360">
        <v>0</v>
      </c>
      <c r="G360" cm="1">
        <f t="array" ref="G360">INDEX('Distance Matrix (miles)'!$B$2:$AD$30,B360+1,C360+1)</f>
        <v>13.46</v>
      </c>
      <c r="H360" cm="1">
        <f t="array" ref="H360">INDEX('Travel Time Matrix (min)'!$B$2:$AD$30,B360+1,C360+1)</f>
        <v>20.2</v>
      </c>
      <c r="I360" cm="1">
        <f t="array" ref="I360">G360*(INDEX('Vehicle Fleet'!$D$2:$D$6,A360)+'Cost Parameters'!$B$2*'Cost Parameters'!$B$3)</f>
        <v>11.527144000000002</v>
      </c>
      <c r="J360" cm="1">
        <f t="array" ref="J360">IF(C360=0,0,INDEX('Delivery Stops'!$D$2:$D$29,C360))</f>
        <v>207</v>
      </c>
      <c r="K360">
        <f t="shared" si="20"/>
        <v>0</v>
      </c>
      <c r="L360">
        <f t="shared" si="21"/>
        <v>0</v>
      </c>
      <c r="M360">
        <f t="shared" si="22"/>
        <v>0</v>
      </c>
      <c r="N360">
        <f t="shared" si="23"/>
        <v>0</v>
      </c>
      <c r="O360" cm="1">
        <f t="array" ref="O360">((IF(C360=0,INDEX('Solver Setup'!$M$15:$M$19,A360),INDEX('Solver Setup'!$G$25:$G$52,C360))-IF(B360=0,INDEX('Solver Setup'!$L$15:$L$19,A360),INDEX('Solver Setup'!$G$25:$G$52,B360)))*1440-IF(B360=0,0,INDEX('Solver Setup'!$F$25:$F$52,B360))-H360+'Solver Setup'!$B$9*(1-F360))</f>
        <v>1532.8</v>
      </c>
    </row>
    <row r="361" spans="1:15" x14ac:dyDescent="0.2">
      <c r="A361">
        <v>1</v>
      </c>
      <c r="B361">
        <v>12</v>
      </c>
      <c r="C361">
        <v>24</v>
      </c>
      <c r="D361" t="str" cm="1">
        <f t="array" ref="D361">IF(B361=0,"Depot",INDEX('Delivery Stops'!$B$2:$B$29,B361))</f>
        <v>Tech Solutions Inc</v>
      </c>
      <c r="E361" t="str" cm="1">
        <f t="array" ref="E361">IF(C361=0,"Depot",INDEX('Delivery Stops'!$B$2:$B$29,C361))</f>
        <v>Children's Academy</v>
      </c>
      <c r="F361">
        <v>0</v>
      </c>
      <c r="G361" cm="1">
        <f t="array" ref="G361">INDEX('Distance Matrix (miles)'!$B$2:$AD$30,B361+1,C361+1)</f>
        <v>22.55</v>
      </c>
      <c r="H361" cm="1">
        <f t="array" ref="H361">INDEX('Travel Time Matrix (min)'!$B$2:$AD$30,B361+1,C361+1)</f>
        <v>33.799999999999997</v>
      </c>
      <c r="I361" cm="1">
        <f t="array" ref="I361">G361*(INDEX('Vehicle Fleet'!$D$2:$D$6,A361)+'Cost Parameters'!$B$2*'Cost Parameters'!$B$3)</f>
        <v>19.311820000000001</v>
      </c>
      <c r="J361" cm="1">
        <f t="array" ref="J361">IF(C361=0,0,INDEX('Delivery Stops'!$D$2:$D$29,C361))</f>
        <v>28</v>
      </c>
      <c r="K361">
        <f t="shared" si="20"/>
        <v>0</v>
      </c>
      <c r="L361">
        <f t="shared" si="21"/>
        <v>0</v>
      </c>
      <c r="M361">
        <f t="shared" si="22"/>
        <v>0</v>
      </c>
      <c r="N361">
        <f t="shared" si="23"/>
        <v>0</v>
      </c>
      <c r="O361" cm="1">
        <f t="array" ref="O361">((IF(C361=0,INDEX('Solver Setup'!$M$15:$M$19,A361),INDEX('Solver Setup'!$G$25:$G$52,C361))-IF(B361=0,INDEX('Solver Setup'!$L$15:$L$19,A361),INDEX('Solver Setup'!$G$25:$G$52,B361)))*1440-IF(B361=0,0,INDEX('Solver Setup'!$F$25:$F$52,B361))-H361+'Solver Setup'!$B$9*(1-F361))</f>
        <v>1669.2000000000005</v>
      </c>
    </row>
    <row r="362" spans="1:15" x14ac:dyDescent="0.2">
      <c r="A362">
        <v>1</v>
      </c>
      <c r="B362">
        <v>12</v>
      </c>
      <c r="C362">
        <v>25</v>
      </c>
      <c r="D362" t="str" cm="1">
        <f t="array" ref="D362">IF(B362=0,"Depot",INDEX('Delivery Stops'!$B$2:$B$29,B362))</f>
        <v>Tech Solutions Inc</v>
      </c>
      <c r="E362" t="str" cm="1">
        <f t="array" ref="E362">IF(C362=0,"Depot",INDEX('Delivery Stops'!$B$2:$B$29,C362))</f>
        <v>Public Library</v>
      </c>
      <c r="F362">
        <v>0</v>
      </c>
      <c r="G362" cm="1">
        <f t="array" ref="G362">INDEX('Distance Matrix (miles)'!$B$2:$AD$30,B362+1,C362+1)</f>
        <v>5.38</v>
      </c>
      <c r="H362" cm="1">
        <f t="array" ref="H362">INDEX('Travel Time Matrix (min)'!$B$2:$AD$30,B362+1,C362+1)</f>
        <v>8.1</v>
      </c>
      <c r="I362" cm="1">
        <f t="array" ref="I362">G362*(INDEX('Vehicle Fleet'!$D$2:$D$6,A362)+'Cost Parameters'!$B$2*'Cost Parameters'!$B$3)</f>
        <v>4.6074320000000002</v>
      </c>
      <c r="J362" cm="1">
        <f t="array" ref="J362">IF(C362=0,0,INDEX('Delivery Stops'!$D$2:$D$29,C362))</f>
        <v>32</v>
      </c>
      <c r="K362">
        <f t="shared" si="20"/>
        <v>0</v>
      </c>
      <c r="L362">
        <f t="shared" si="21"/>
        <v>0</v>
      </c>
      <c r="M362">
        <f t="shared" si="22"/>
        <v>0</v>
      </c>
      <c r="N362">
        <f t="shared" si="23"/>
        <v>0</v>
      </c>
      <c r="O362" cm="1">
        <f t="array" ref="O362">((IF(C362=0,INDEX('Solver Setup'!$M$15:$M$19,A362),INDEX('Solver Setup'!$G$25:$G$52,C362))-IF(B362=0,INDEX('Solver Setup'!$L$15:$L$19,A362),INDEX('Solver Setup'!$G$25:$G$52,B362)))*1440-IF(B362=0,0,INDEX('Solver Setup'!$F$25:$F$52,B362))-H362+'Solver Setup'!$B$9*(1-F362))</f>
        <v>1604.9000000000005</v>
      </c>
    </row>
    <row r="363" spans="1:15" x14ac:dyDescent="0.2">
      <c r="A363">
        <v>1</v>
      </c>
      <c r="B363">
        <v>12</v>
      </c>
      <c r="C363">
        <v>26</v>
      </c>
      <c r="D363" t="str" cm="1">
        <f t="array" ref="D363">IF(B363=0,"Depot",INDEX('Delivery Stops'!$B$2:$B$29,B363))</f>
        <v>Tech Solutions Inc</v>
      </c>
      <c r="E363" t="str" cm="1">
        <f t="array" ref="E363">IF(C363=0,"Depot",INDEX('Delivery Stops'!$B$2:$B$29,C363))</f>
        <v>Bakery &amp; Cafe</v>
      </c>
      <c r="F363">
        <v>0</v>
      </c>
      <c r="G363" cm="1">
        <f t="array" ref="G363">INDEX('Distance Matrix (miles)'!$B$2:$AD$30,B363+1,C363+1)</f>
        <v>15.54</v>
      </c>
      <c r="H363" cm="1">
        <f t="array" ref="H363">INDEX('Travel Time Matrix (min)'!$B$2:$AD$30,B363+1,C363+1)</f>
        <v>23.3</v>
      </c>
      <c r="I363" cm="1">
        <f t="array" ref="I363">G363*(INDEX('Vehicle Fleet'!$D$2:$D$6,A363)+'Cost Parameters'!$B$2*'Cost Parameters'!$B$3)</f>
        <v>13.308456</v>
      </c>
      <c r="J363" cm="1">
        <f t="array" ref="J363">IF(C363=0,0,INDEX('Delivery Stops'!$D$2:$D$29,C363))</f>
        <v>211</v>
      </c>
      <c r="K363">
        <f t="shared" si="20"/>
        <v>0</v>
      </c>
      <c r="L363">
        <f t="shared" si="21"/>
        <v>0</v>
      </c>
      <c r="M363">
        <f t="shared" si="22"/>
        <v>0</v>
      </c>
      <c r="N363">
        <f t="shared" si="23"/>
        <v>0</v>
      </c>
      <c r="O363" cm="1">
        <f t="array" ref="O363">((IF(C363=0,INDEX('Solver Setup'!$M$15:$M$19,A363),INDEX('Solver Setup'!$G$25:$G$52,C363))-IF(B363=0,INDEX('Solver Setup'!$L$15:$L$19,A363),INDEX('Solver Setup'!$G$25:$G$52,B363)))*1440-IF(B363=0,0,INDEX('Solver Setup'!$F$25:$F$52,B363))-H363+'Solver Setup'!$B$9*(1-F363))</f>
        <v>1664.7</v>
      </c>
    </row>
    <row r="364" spans="1:15" x14ac:dyDescent="0.2">
      <c r="A364">
        <v>1</v>
      </c>
      <c r="B364">
        <v>12</v>
      </c>
      <c r="C364">
        <v>27</v>
      </c>
      <c r="D364" t="str" cm="1">
        <f t="array" ref="D364">IF(B364=0,"Depot",INDEX('Delivery Stops'!$B$2:$B$29,B364))</f>
        <v>Tech Solutions Inc</v>
      </c>
      <c r="E364" t="str" cm="1">
        <f t="array" ref="E364">IF(C364=0,"Depot",INDEX('Delivery Stops'!$B$2:$B$29,C364))</f>
        <v>Redstone Elementary School</v>
      </c>
      <c r="F364">
        <v>0</v>
      </c>
      <c r="G364" cm="1">
        <f t="array" ref="G364">INDEX('Distance Matrix (miles)'!$B$2:$AD$30,B364+1,C364+1)</f>
        <v>13.37</v>
      </c>
      <c r="H364" cm="1">
        <f t="array" ref="H364">INDEX('Travel Time Matrix (min)'!$B$2:$AD$30,B364+1,C364+1)</f>
        <v>20.100000000000001</v>
      </c>
      <c r="I364" cm="1">
        <f t="array" ref="I364">G364*(INDEX('Vehicle Fleet'!$D$2:$D$6,A364)+'Cost Parameters'!$B$2*'Cost Parameters'!$B$3)</f>
        <v>11.450068</v>
      </c>
      <c r="J364" cm="1">
        <f t="array" ref="J364">IF(C364=0,0,INDEX('Delivery Stops'!$D$2:$D$29,C364))</f>
        <v>61</v>
      </c>
      <c r="K364">
        <f t="shared" si="20"/>
        <v>0</v>
      </c>
      <c r="L364">
        <f t="shared" si="21"/>
        <v>0</v>
      </c>
      <c r="M364">
        <f t="shared" si="22"/>
        <v>0</v>
      </c>
      <c r="N364">
        <f t="shared" si="23"/>
        <v>0</v>
      </c>
      <c r="O364" cm="1">
        <f t="array" ref="O364">((IF(C364=0,INDEX('Solver Setup'!$M$15:$M$19,A364),INDEX('Solver Setup'!$G$25:$G$52,C364))-IF(B364=0,INDEX('Solver Setup'!$L$15:$L$19,A364),INDEX('Solver Setup'!$G$25:$G$52,B364)))*1440-IF(B364=0,0,INDEX('Solver Setup'!$F$25:$F$52,B364))-H364+'Solver Setup'!$B$9*(1-F364))</f>
        <v>1607.8999999999994</v>
      </c>
    </row>
    <row r="365" spans="1:15" x14ac:dyDescent="0.2">
      <c r="A365">
        <v>1</v>
      </c>
      <c r="B365">
        <v>12</v>
      </c>
      <c r="C365">
        <v>28</v>
      </c>
      <c r="D365" t="str" cm="1">
        <f t="array" ref="D365">IF(B365=0,"Depot",INDEX('Delivery Stops'!$B$2:$B$29,B365))</f>
        <v>Tech Solutions Inc</v>
      </c>
      <c r="E365" t="str" cm="1">
        <f t="array" ref="E365">IF(C365=0,"Depot",INDEX('Delivery Stops'!$B$2:$B$29,C365))</f>
        <v>Food Bank</v>
      </c>
      <c r="F365">
        <v>0</v>
      </c>
      <c r="G365" cm="1">
        <f t="array" ref="G365">INDEX('Distance Matrix (miles)'!$B$2:$AD$30,B365+1,C365+1)</f>
        <v>17.29</v>
      </c>
      <c r="H365" cm="1">
        <f t="array" ref="H365">INDEX('Travel Time Matrix (min)'!$B$2:$AD$30,B365+1,C365+1)</f>
        <v>25.9</v>
      </c>
      <c r="I365" cm="1">
        <f t="array" ref="I365">G365*(INDEX('Vehicle Fleet'!$D$2:$D$6,A365)+'Cost Parameters'!$B$2*'Cost Parameters'!$B$3)</f>
        <v>14.807156000000001</v>
      </c>
      <c r="J365" cm="1">
        <f t="array" ref="J365">IF(C365=0,0,INDEX('Delivery Stops'!$D$2:$D$29,C365))</f>
        <v>168</v>
      </c>
      <c r="K365">
        <f t="shared" si="20"/>
        <v>0</v>
      </c>
      <c r="L365">
        <f t="shared" si="21"/>
        <v>0</v>
      </c>
      <c r="M365">
        <f t="shared" si="22"/>
        <v>0</v>
      </c>
      <c r="N365">
        <f t="shared" si="23"/>
        <v>0</v>
      </c>
      <c r="O365" cm="1">
        <f t="array" ref="O365">((IF(C365=0,INDEX('Solver Setup'!$M$15:$M$19,A365),INDEX('Solver Setup'!$G$25:$G$52,C365))-IF(B365=0,INDEX('Solver Setup'!$L$15:$L$19,A365),INDEX('Solver Setup'!$G$25:$G$52,B365)))*1440-IF(B365=0,0,INDEX('Solver Setup'!$F$25:$F$52,B365))-H365+'Solver Setup'!$B$9*(1-F365))</f>
        <v>1602.0999999999995</v>
      </c>
    </row>
    <row r="366" spans="1:15" x14ac:dyDescent="0.2">
      <c r="A366">
        <v>1</v>
      </c>
      <c r="B366">
        <v>13</v>
      </c>
      <c r="C366">
        <v>0</v>
      </c>
      <c r="D366" t="str" cm="1">
        <f t="array" ref="D366">IF(B366=0,"Depot",INDEX('Delivery Stops'!$B$2:$B$29,B366))</f>
        <v>Tech Solutions Inc</v>
      </c>
      <c r="E366" t="str" cm="1">
        <f t="array" ref="E366">IF(C366=0,"Depot",INDEX('Delivery Stops'!$B$2:$B$29,C366))</f>
        <v>Depot</v>
      </c>
      <c r="F366">
        <v>0</v>
      </c>
      <c r="G366" cm="1">
        <f t="array" ref="G366">INDEX('Distance Matrix (miles)'!$B$2:$AD$30,B366+1,C366+1)</f>
        <v>23.26</v>
      </c>
      <c r="H366" cm="1">
        <f t="array" ref="H366">INDEX('Travel Time Matrix (min)'!$B$2:$AD$30,B366+1,C366+1)</f>
        <v>34.9</v>
      </c>
      <c r="I366" cm="1">
        <f t="array" ref="I366">G366*(INDEX('Vehicle Fleet'!$D$2:$D$6,A366)+'Cost Parameters'!$B$2*'Cost Parameters'!$B$3)</f>
        <v>19.919864000000004</v>
      </c>
      <c r="J366" cm="1">
        <f t="array" ref="J366">IF(C366=0,0,INDEX('Delivery Stops'!$D$2:$D$29,C366))</f>
        <v>0</v>
      </c>
      <c r="K366">
        <f t="shared" si="20"/>
        <v>0</v>
      </c>
      <c r="L366">
        <f t="shared" si="21"/>
        <v>0</v>
      </c>
      <c r="M366">
        <f t="shared" si="22"/>
        <v>0</v>
      </c>
      <c r="N366">
        <f t="shared" si="23"/>
        <v>0</v>
      </c>
      <c r="O366" cm="1">
        <f t="array" ref="O366">((IF(C366=0,INDEX('Solver Setup'!$M$15:$M$19,A366),INDEX('Solver Setup'!$G$25:$G$52,C366))-IF(B366=0,INDEX('Solver Setup'!$L$15:$L$19,A366),INDEX('Solver Setup'!$G$25:$G$52,B366)))*1440-IF(B366=0,0,INDEX('Solver Setup'!$F$25:$F$52,B366))-H366+'Solver Setup'!$B$9*(1-F366))</f>
        <v>995.10000000000059</v>
      </c>
    </row>
    <row r="367" spans="1:15" x14ac:dyDescent="0.2">
      <c r="A367">
        <v>1</v>
      </c>
      <c r="B367">
        <v>13</v>
      </c>
      <c r="C367">
        <v>1</v>
      </c>
      <c r="D367" t="str" cm="1">
        <f t="array" ref="D367">IF(B367=0,"Depot",INDEX('Delivery Stops'!$B$2:$B$29,B367))</f>
        <v>Tech Solutions Inc</v>
      </c>
      <c r="E367" t="str" cm="1">
        <f t="array" ref="E367">IF(C367=0,"Depot",INDEX('Delivery Stops'!$B$2:$B$29,C367))</f>
        <v>Pet Hospital</v>
      </c>
      <c r="F367">
        <v>0</v>
      </c>
      <c r="G367" cm="1">
        <f t="array" ref="G367">INDEX('Distance Matrix (miles)'!$B$2:$AD$30,B367+1,C367+1)</f>
        <v>46.57</v>
      </c>
      <c r="H367" cm="1">
        <f t="array" ref="H367">INDEX('Travel Time Matrix (min)'!$B$2:$AD$30,B367+1,C367+1)</f>
        <v>69.900000000000006</v>
      </c>
      <c r="I367" cm="1">
        <f t="array" ref="I367">G367*(INDEX('Vehicle Fleet'!$D$2:$D$6,A367)+'Cost Parameters'!$B$2*'Cost Parameters'!$B$3)</f>
        <v>39.882548</v>
      </c>
      <c r="J367" cm="1">
        <f t="array" ref="J367">IF(C367=0,0,INDEX('Delivery Stops'!$D$2:$D$29,C367))</f>
        <v>204</v>
      </c>
      <c r="K367">
        <f t="shared" si="20"/>
        <v>0</v>
      </c>
      <c r="L367">
        <f t="shared" si="21"/>
        <v>0</v>
      </c>
      <c r="M367">
        <f t="shared" si="22"/>
        <v>0</v>
      </c>
      <c r="N367">
        <f t="shared" si="23"/>
        <v>0</v>
      </c>
      <c r="O367" cm="1">
        <f t="array" ref="O367">((IF(C367=0,INDEX('Solver Setup'!$M$15:$M$19,A367),INDEX('Solver Setup'!$G$25:$G$52,C367))-IF(B367=0,INDEX('Solver Setup'!$L$15:$L$19,A367),INDEX('Solver Setup'!$G$25:$G$52,B367)))*1440-IF(B367=0,0,INDEX('Solver Setup'!$F$25:$F$52,B367))-H367+'Solver Setup'!$B$9*(1-F367))</f>
        <v>1470.100000000001</v>
      </c>
    </row>
    <row r="368" spans="1:15" x14ac:dyDescent="0.2">
      <c r="A368">
        <v>1</v>
      </c>
      <c r="B368">
        <v>13</v>
      </c>
      <c r="C368">
        <v>2</v>
      </c>
      <c r="D368" t="str" cm="1">
        <f t="array" ref="D368">IF(B368=0,"Depot",INDEX('Delivery Stops'!$B$2:$B$29,B368))</f>
        <v>Tech Solutions Inc</v>
      </c>
      <c r="E368" t="str" cm="1">
        <f t="array" ref="E368">IF(C368=0,"Depot",INDEX('Delivery Stops'!$B$2:$B$29,C368))</f>
        <v>Community Pharmacy</v>
      </c>
      <c r="F368">
        <v>0</v>
      </c>
      <c r="G368" cm="1">
        <f t="array" ref="G368">INDEX('Distance Matrix (miles)'!$B$2:$AD$30,B368+1,C368+1)</f>
        <v>24.64</v>
      </c>
      <c r="H368" cm="1">
        <f t="array" ref="H368">INDEX('Travel Time Matrix (min)'!$B$2:$AD$30,B368+1,C368+1)</f>
        <v>37</v>
      </c>
      <c r="I368" cm="1">
        <f t="array" ref="I368">G368*(INDEX('Vehicle Fleet'!$D$2:$D$6,A368)+'Cost Parameters'!$B$2*'Cost Parameters'!$B$3)</f>
        <v>21.101696</v>
      </c>
      <c r="J368" cm="1">
        <f t="array" ref="J368">IF(C368=0,0,INDEX('Delivery Stops'!$D$2:$D$29,C368))</f>
        <v>240</v>
      </c>
      <c r="K368">
        <f t="shared" si="20"/>
        <v>0</v>
      </c>
      <c r="L368">
        <f t="shared" si="21"/>
        <v>0</v>
      </c>
      <c r="M368">
        <f t="shared" si="22"/>
        <v>0</v>
      </c>
      <c r="N368">
        <f t="shared" si="23"/>
        <v>0</v>
      </c>
      <c r="O368" cm="1">
        <f t="array" ref="O368">((IF(C368=0,INDEX('Solver Setup'!$M$15:$M$19,A368),INDEX('Solver Setup'!$G$25:$G$52,C368))-IF(B368=0,INDEX('Solver Setup'!$L$15:$L$19,A368),INDEX('Solver Setup'!$G$25:$G$52,B368)))*1440-IF(B368=0,0,INDEX('Solver Setup'!$F$25:$F$52,B368))-H368+'Solver Setup'!$B$9*(1-F368))</f>
        <v>1743</v>
      </c>
    </row>
    <row r="369" spans="1:15" x14ac:dyDescent="0.2">
      <c r="A369">
        <v>1</v>
      </c>
      <c r="B369">
        <v>13</v>
      </c>
      <c r="C369">
        <v>3</v>
      </c>
      <c r="D369" t="str" cm="1">
        <f t="array" ref="D369">IF(B369=0,"Depot",INDEX('Delivery Stops'!$B$2:$B$29,B369))</f>
        <v>Tech Solutions Inc</v>
      </c>
      <c r="E369" t="str" cm="1">
        <f t="array" ref="E369">IF(C369=0,"Depot",INDEX('Delivery Stops'!$B$2:$B$29,C369))</f>
        <v>Redstone Medical Center</v>
      </c>
      <c r="F369">
        <v>0</v>
      </c>
      <c r="G369" cm="1">
        <f t="array" ref="G369">INDEX('Distance Matrix (miles)'!$B$2:$AD$30,B369+1,C369+1)</f>
        <v>42.16</v>
      </c>
      <c r="H369" cm="1">
        <f t="array" ref="H369">INDEX('Travel Time Matrix (min)'!$B$2:$AD$30,B369+1,C369+1)</f>
        <v>63.2</v>
      </c>
      <c r="I369" cm="1">
        <f t="array" ref="I369">G369*(INDEX('Vehicle Fleet'!$D$2:$D$6,A369)+'Cost Parameters'!$B$2*'Cost Parameters'!$B$3)</f>
        <v>36.105823999999998</v>
      </c>
      <c r="J369" cm="1">
        <f t="array" ref="J369">IF(C369=0,0,INDEX('Delivery Stops'!$D$2:$D$29,C369))</f>
        <v>183</v>
      </c>
      <c r="K369">
        <f t="shared" si="20"/>
        <v>0</v>
      </c>
      <c r="L369">
        <f t="shared" si="21"/>
        <v>0</v>
      </c>
      <c r="M369">
        <f t="shared" si="22"/>
        <v>0</v>
      </c>
      <c r="N369">
        <f t="shared" si="23"/>
        <v>0</v>
      </c>
      <c r="O369" cm="1">
        <f t="array" ref="O369">((IF(C369=0,INDEX('Solver Setup'!$M$15:$M$19,A369),INDEX('Solver Setup'!$G$25:$G$52,C369))-IF(B369=0,INDEX('Solver Setup'!$L$15:$L$19,A369),INDEX('Solver Setup'!$G$25:$G$52,B369)))*1440-IF(B369=0,0,INDEX('Solver Setup'!$F$25:$F$52,B369))-H369+'Solver Setup'!$B$9*(1-F369))</f>
        <v>1731.8000000000006</v>
      </c>
    </row>
    <row r="370" spans="1:15" x14ac:dyDescent="0.2">
      <c r="A370">
        <v>1</v>
      </c>
      <c r="B370">
        <v>13</v>
      </c>
      <c r="C370">
        <v>4</v>
      </c>
      <c r="D370" t="str" cm="1">
        <f t="array" ref="D370">IF(B370=0,"Depot",INDEX('Delivery Stops'!$B$2:$B$29,B370))</f>
        <v>Tech Solutions Inc</v>
      </c>
      <c r="E370" t="str" cm="1">
        <f t="array" ref="E370">IF(C370=0,"Depot",INDEX('Delivery Stops'!$B$2:$B$29,C370))</f>
        <v>Furniture Warehouse</v>
      </c>
      <c r="F370">
        <v>0</v>
      </c>
      <c r="G370" cm="1">
        <f t="array" ref="G370">INDEX('Distance Matrix (miles)'!$B$2:$AD$30,B370+1,C370+1)</f>
        <v>26.66</v>
      </c>
      <c r="H370" cm="1">
        <f t="array" ref="H370">INDEX('Travel Time Matrix (min)'!$B$2:$AD$30,B370+1,C370+1)</f>
        <v>40</v>
      </c>
      <c r="I370" cm="1">
        <f t="array" ref="I370">G370*(INDEX('Vehicle Fleet'!$D$2:$D$6,A370)+'Cost Parameters'!$B$2*'Cost Parameters'!$B$3)</f>
        <v>22.831624000000001</v>
      </c>
      <c r="J370" cm="1">
        <f t="array" ref="J370">IF(C370=0,0,INDEX('Delivery Stops'!$D$2:$D$29,C370))</f>
        <v>186</v>
      </c>
      <c r="K370">
        <f t="shared" si="20"/>
        <v>0</v>
      </c>
      <c r="L370">
        <f t="shared" si="21"/>
        <v>0</v>
      </c>
      <c r="M370">
        <f t="shared" si="22"/>
        <v>0</v>
      </c>
      <c r="N370">
        <f t="shared" si="23"/>
        <v>0</v>
      </c>
      <c r="O370" cm="1">
        <f t="array" ref="O370">((IF(C370=0,INDEX('Solver Setup'!$M$15:$M$19,A370),INDEX('Solver Setup'!$G$25:$G$52,C370))-IF(B370=0,INDEX('Solver Setup'!$L$15:$L$19,A370),INDEX('Solver Setup'!$G$25:$G$52,B370)))*1440-IF(B370=0,0,INDEX('Solver Setup'!$F$25:$F$52,B370))-H370+'Solver Setup'!$B$9*(1-F370))</f>
        <v>1485.0000000000005</v>
      </c>
    </row>
    <row r="371" spans="1:15" x14ac:dyDescent="0.2">
      <c r="A371">
        <v>1</v>
      </c>
      <c r="B371">
        <v>13</v>
      </c>
      <c r="C371">
        <v>5</v>
      </c>
      <c r="D371" t="str" cm="1">
        <f t="array" ref="D371">IF(B371=0,"Depot",INDEX('Delivery Stops'!$B$2:$B$29,B371))</f>
        <v>Tech Solutions Inc</v>
      </c>
      <c r="E371" t="str" cm="1">
        <f t="array" ref="E371">IF(C371=0,"Depot",INDEX('Delivery Stops'!$B$2:$B$29,C371))</f>
        <v>Construction Supply</v>
      </c>
      <c r="F371">
        <v>0</v>
      </c>
      <c r="G371" cm="1">
        <f t="array" ref="G371">INDEX('Distance Matrix (miles)'!$B$2:$AD$30,B371+1,C371+1)</f>
        <v>26.21</v>
      </c>
      <c r="H371" cm="1">
        <f t="array" ref="H371">INDEX('Travel Time Matrix (min)'!$B$2:$AD$30,B371+1,C371+1)</f>
        <v>39.299999999999997</v>
      </c>
      <c r="I371" cm="1">
        <f t="array" ref="I371">G371*(INDEX('Vehicle Fleet'!$D$2:$D$6,A371)+'Cost Parameters'!$B$2*'Cost Parameters'!$B$3)</f>
        <v>22.446244000000004</v>
      </c>
      <c r="J371" cm="1">
        <f t="array" ref="J371">IF(C371=0,0,INDEX('Delivery Stops'!$D$2:$D$29,C371))</f>
        <v>201</v>
      </c>
      <c r="K371">
        <f t="shared" si="20"/>
        <v>0</v>
      </c>
      <c r="L371">
        <f t="shared" si="21"/>
        <v>0</v>
      </c>
      <c r="M371">
        <f t="shared" si="22"/>
        <v>0</v>
      </c>
      <c r="N371">
        <f t="shared" si="23"/>
        <v>0</v>
      </c>
      <c r="O371" cm="1">
        <f t="array" ref="O371">((IF(C371=0,INDEX('Solver Setup'!$M$15:$M$19,A371),INDEX('Solver Setup'!$G$25:$G$52,C371))-IF(B371=0,INDEX('Solver Setup'!$L$15:$L$19,A371),INDEX('Solver Setup'!$G$25:$G$52,B371)))*1440-IF(B371=0,0,INDEX('Solver Setup'!$F$25:$F$52,B371))-H371+'Solver Setup'!$B$9*(1-F371))</f>
        <v>1695.7</v>
      </c>
    </row>
    <row r="372" spans="1:15" x14ac:dyDescent="0.2">
      <c r="A372">
        <v>1</v>
      </c>
      <c r="B372">
        <v>13</v>
      </c>
      <c r="C372">
        <v>6</v>
      </c>
      <c r="D372" t="str" cm="1">
        <f t="array" ref="D372">IF(B372=0,"Depot",INDEX('Delivery Stops'!$B$2:$B$29,B372))</f>
        <v>Tech Solutions Inc</v>
      </c>
      <c r="E372" t="str" cm="1">
        <f t="array" ref="E372">IF(C372=0,"Depot",INDEX('Delivery Stops'!$B$2:$B$29,C372))</f>
        <v>Farm Supply</v>
      </c>
      <c r="F372">
        <v>0</v>
      </c>
      <c r="G372" cm="1">
        <f t="array" ref="G372">INDEX('Distance Matrix (miles)'!$B$2:$AD$30,B372+1,C372+1)</f>
        <v>22.31</v>
      </c>
      <c r="H372" cm="1">
        <f t="array" ref="H372">INDEX('Travel Time Matrix (min)'!$B$2:$AD$30,B372+1,C372+1)</f>
        <v>33.5</v>
      </c>
      <c r="I372" cm="1">
        <f t="array" ref="I372">G372*(INDEX('Vehicle Fleet'!$D$2:$D$6,A372)+'Cost Parameters'!$B$2*'Cost Parameters'!$B$3)</f>
        <v>19.106283999999999</v>
      </c>
      <c r="J372" cm="1">
        <f t="array" ref="J372">IF(C372=0,0,INDEX('Delivery Stops'!$D$2:$D$29,C372))</f>
        <v>162</v>
      </c>
      <c r="K372">
        <f t="shared" si="20"/>
        <v>0</v>
      </c>
      <c r="L372">
        <f t="shared" si="21"/>
        <v>0</v>
      </c>
      <c r="M372">
        <f t="shared" si="22"/>
        <v>0</v>
      </c>
      <c r="N372">
        <f t="shared" si="23"/>
        <v>0</v>
      </c>
      <c r="O372" cm="1">
        <f t="array" ref="O372">((IF(C372=0,INDEX('Solver Setup'!$M$15:$M$19,A372),INDEX('Solver Setup'!$G$25:$G$52,C372))-IF(B372=0,INDEX('Solver Setup'!$L$15:$L$19,A372),INDEX('Solver Setup'!$G$25:$G$52,B372)))*1440-IF(B372=0,0,INDEX('Solver Setup'!$F$25:$F$52,B372))-H372+'Solver Setup'!$B$9*(1-F372))</f>
        <v>1806.5000000000005</v>
      </c>
    </row>
    <row r="373" spans="1:15" x14ac:dyDescent="0.2">
      <c r="A373">
        <v>1</v>
      </c>
      <c r="B373">
        <v>13</v>
      </c>
      <c r="C373">
        <v>7</v>
      </c>
      <c r="D373" t="str" cm="1">
        <f t="array" ref="D373">IF(B373=0,"Depot",INDEX('Delivery Stops'!$B$2:$B$29,B373))</f>
        <v>Tech Solutions Inc</v>
      </c>
      <c r="E373" t="str" cm="1">
        <f t="array" ref="E373">IF(C373=0,"Depot",INDEX('Delivery Stops'!$B$2:$B$29,C373))</f>
        <v>Fish Market</v>
      </c>
      <c r="F373">
        <v>0</v>
      </c>
      <c r="G373" cm="1">
        <f t="array" ref="G373">INDEX('Distance Matrix (miles)'!$B$2:$AD$30,B373+1,C373+1)</f>
        <v>13.59</v>
      </c>
      <c r="H373" cm="1">
        <f t="array" ref="H373">INDEX('Travel Time Matrix (min)'!$B$2:$AD$30,B373+1,C373+1)</f>
        <v>20.399999999999999</v>
      </c>
      <c r="I373" cm="1">
        <f t="array" ref="I373">G373*(INDEX('Vehicle Fleet'!$D$2:$D$6,A373)+'Cost Parameters'!$B$2*'Cost Parameters'!$B$3)</f>
        <v>11.638476000000001</v>
      </c>
      <c r="J373" cm="1">
        <f t="array" ref="J373">IF(C373=0,0,INDEX('Delivery Stops'!$D$2:$D$29,C373))</f>
        <v>133</v>
      </c>
      <c r="K373">
        <f t="shared" si="20"/>
        <v>0</v>
      </c>
      <c r="L373">
        <f t="shared" si="21"/>
        <v>0</v>
      </c>
      <c r="M373">
        <f t="shared" si="22"/>
        <v>0</v>
      </c>
      <c r="N373">
        <f t="shared" si="23"/>
        <v>0</v>
      </c>
      <c r="O373" cm="1">
        <f t="array" ref="O373">((IF(C373=0,INDEX('Solver Setup'!$M$15:$M$19,A373),INDEX('Solver Setup'!$G$25:$G$52,C373))-IF(B373=0,INDEX('Solver Setup'!$L$15:$L$19,A373),INDEX('Solver Setup'!$G$25:$G$52,B373)))*1440-IF(B373=0,0,INDEX('Solver Setup'!$F$25:$F$52,B373))-H373+'Solver Setup'!$B$9*(1-F373))</f>
        <v>1684.6000000000006</v>
      </c>
    </row>
    <row r="374" spans="1:15" x14ac:dyDescent="0.2">
      <c r="A374">
        <v>1</v>
      </c>
      <c r="B374">
        <v>13</v>
      </c>
      <c r="C374">
        <v>8</v>
      </c>
      <c r="D374" t="str" cm="1">
        <f t="array" ref="D374">IF(B374=0,"Depot",INDEX('Delivery Stops'!$B$2:$B$29,B374))</f>
        <v>Tech Solutions Inc</v>
      </c>
      <c r="E374" t="str" cm="1">
        <f t="array" ref="E374">IF(C374=0,"Depot",INDEX('Delivery Stops'!$B$2:$B$29,C374))</f>
        <v>Swimming Pool Supply</v>
      </c>
      <c r="F374">
        <v>0</v>
      </c>
      <c r="G374" cm="1">
        <f t="array" ref="G374">INDEX('Distance Matrix (miles)'!$B$2:$AD$30,B374+1,C374+1)</f>
        <v>43.32</v>
      </c>
      <c r="H374" cm="1">
        <f t="array" ref="H374">INDEX('Travel Time Matrix (min)'!$B$2:$AD$30,B374+1,C374+1)</f>
        <v>65</v>
      </c>
      <c r="I374" cm="1">
        <f t="array" ref="I374">G374*(INDEX('Vehicle Fleet'!$D$2:$D$6,A374)+'Cost Parameters'!$B$2*'Cost Parameters'!$B$3)</f>
        <v>37.099248000000003</v>
      </c>
      <c r="J374" cm="1">
        <f t="array" ref="J374">IF(C374=0,0,INDEX('Delivery Stops'!$D$2:$D$29,C374))</f>
        <v>285</v>
      </c>
      <c r="K374">
        <f t="shared" si="20"/>
        <v>0</v>
      </c>
      <c r="L374">
        <f t="shared" si="21"/>
        <v>0</v>
      </c>
      <c r="M374">
        <f t="shared" si="22"/>
        <v>0</v>
      </c>
      <c r="N374">
        <f t="shared" si="23"/>
        <v>0</v>
      </c>
      <c r="O374" cm="1">
        <f t="array" ref="O374">((IF(C374=0,INDEX('Solver Setup'!$M$15:$M$19,A374),INDEX('Solver Setup'!$G$25:$G$52,C374))-IF(B374=0,INDEX('Solver Setup'!$L$15:$L$19,A374),INDEX('Solver Setup'!$G$25:$G$52,B374)))*1440-IF(B374=0,0,INDEX('Solver Setup'!$F$25:$F$52,B374))-H374+'Solver Setup'!$B$9*(1-F374))</f>
        <v>1850</v>
      </c>
    </row>
    <row r="375" spans="1:15" x14ac:dyDescent="0.2">
      <c r="A375">
        <v>1</v>
      </c>
      <c r="B375">
        <v>13</v>
      </c>
      <c r="C375">
        <v>9</v>
      </c>
      <c r="D375" t="str" cm="1">
        <f t="array" ref="D375">IF(B375=0,"Depot",INDEX('Delivery Stops'!$B$2:$B$29,B375))</f>
        <v>Tech Solutions Inc</v>
      </c>
      <c r="E375" t="str" cm="1">
        <f t="array" ref="E375">IF(C375=0,"Depot",INDEX('Delivery Stops'!$B$2:$B$29,C375))</f>
        <v>Dry Cleaners</v>
      </c>
      <c r="F375">
        <v>0</v>
      </c>
      <c r="G375" cm="1">
        <f t="array" ref="G375">INDEX('Distance Matrix (miles)'!$B$2:$AD$30,B375+1,C375+1)</f>
        <v>36.86</v>
      </c>
      <c r="H375" cm="1">
        <f t="array" ref="H375">INDEX('Travel Time Matrix (min)'!$B$2:$AD$30,B375+1,C375+1)</f>
        <v>55.3</v>
      </c>
      <c r="I375" cm="1">
        <f t="array" ref="I375">G375*(INDEX('Vehicle Fleet'!$D$2:$D$6,A375)+'Cost Parameters'!$B$2*'Cost Parameters'!$B$3)</f>
        <v>31.566904000000001</v>
      </c>
      <c r="J375" cm="1">
        <f t="array" ref="J375">IF(C375=0,0,INDEX('Delivery Stops'!$D$2:$D$29,C375))</f>
        <v>24</v>
      </c>
      <c r="K375">
        <f t="shared" si="20"/>
        <v>0</v>
      </c>
      <c r="L375">
        <f t="shared" si="21"/>
        <v>0</v>
      </c>
      <c r="M375">
        <f t="shared" si="22"/>
        <v>0</v>
      </c>
      <c r="N375">
        <f t="shared" si="23"/>
        <v>0</v>
      </c>
      <c r="O375" cm="1">
        <f t="array" ref="O375">((IF(C375=0,INDEX('Solver Setup'!$M$15:$M$19,A375),INDEX('Solver Setup'!$G$25:$G$52,C375))-IF(B375=0,INDEX('Solver Setup'!$L$15:$L$19,A375),INDEX('Solver Setup'!$G$25:$G$52,B375)))*1440-IF(B375=0,0,INDEX('Solver Setup'!$F$25:$F$52,B375))-H375+'Solver Setup'!$B$9*(1-F375))</f>
        <v>1514.7000000000005</v>
      </c>
    </row>
    <row r="376" spans="1:15" x14ac:dyDescent="0.2">
      <c r="A376">
        <v>1</v>
      </c>
      <c r="B376">
        <v>13</v>
      </c>
      <c r="C376">
        <v>10</v>
      </c>
      <c r="D376" t="str" cm="1">
        <f t="array" ref="D376">IF(B376=0,"Depot",INDEX('Delivery Stops'!$B$2:$B$29,B376))</f>
        <v>Tech Solutions Inc</v>
      </c>
      <c r="E376" t="str" cm="1">
        <f t="array" ref="E376">IF(C376=0,"Depot",INDEX('Delivery Stops'!$B$2:$B$29,C376))</f>
        <v>Furniture Warehouse</v>
      </c>
      <c r="F376">
        <v>0</v>
      </c>
      <c r="G376" cm="1">
        <f t="array" ref="G376">INDEX('Distance Matrix (miles)'!$B$2:$AD$30,B376+1,C376+1)</f>
        <v>16.690000000000001</v>
      </c>
      <c r="H376" cm="1">
        <f t="array" ref="H376">INDEX('Travel Time Matrix (min)'!$B$2:$AD$30,B376+1,C376+1)</f>
        <v>25</v>
      </c>
      <c r="I376" cm="1">
        <f t="array" ref="I376">G376*(INDEX('Vehicle Fleet'!$D$2:$D$6,A376)+'Cost Parameters'!$B$2*'Cost Parameters'!$B$3)</f>
        <v>14.293316000000003</v>
      </c>
      <c r="J376" cm="1">
        <f t="array" ref="J376">IF(C376=0,0,INDEX('Delivery Stops'!$D$2:$D$29,C376))</f>
        <v>89</v>
      </c>
      <c r="K376">
        <f t="shared" si="20"/>
        <v>0</v>
      </c>
      <c r="L376">
        <f t="shared" si="21"/>
        <v>0</v>
      </c>
      <c r="M376">
        <f t="shared" si="22"/>
        <v>0</v>
      </c>
      <c r="N376">
        <f t="shared" si="23"/>
        <v>0</v>
      </c>
      <c r="O376" cm="1">
        <f t="array" ref="O376">((IF(C376=0,INDEX('Solver Setup'!$M$15:$M$19,A376),INDEX('Solver Setup'!$G$25:$G$52,C376))-IF(B376=0,INDEX('Solver Setup'!$L$15:$L$19,A376),INDEX('Solver Setup'!$G$25:$G$52,B376)))*1440-IF(B376=0,0,INDEX('Solver Setup'!$F$25:$F$52,B376))-H376+'Solver Setup'!$B$9*(1-F376))</f>
        <v>1620</v>
      </c>
    </row>
    <row r="377" spans="1:15" x14ac:dyDescent="0.2">
      <c r="A377">
        <v>1</v>
      </c>
      <c r="B377">
        <v>13</v>
      </c>
      <c r="C377">
        <v>11</v>
      </c>
      <c r="D377" t="str" cm="1">
        <f t="array" ref="D377">IF(B377=0,"Depot",INDEX('Delivery Stops'!$B$2:$B$29,B377))</f>
        <v>Tech Solutions Inc</v>
      </c>
      <c r="E377" t="str" cm="1">
        <f t="array" ref="E377">IF(C377=0,"Depot",INDEX('Delivery Stops'!$B$2:$B$29,C377))</f>
        <v>Pet Hospital</v>
      </c>
      <c r="F377">
        <v>0</v>
      </c>
      <c r="G377" cm="1">
        <f t="array" ref="G377">INDEX('Distance Matrix (miles)'!$B$2:$AD$30,B377+1,C377+1)</f>
        <v>24.04</v>
      </c>
      <c r="H377" cm="1">
        <f t="array" ref="H377">INDEX('Travel Time Matrix (min)'!$B$2:$AD$30,B377+1,C377+1)</f>
        <v>36.1</v>
      </c>
      <c r="I377" cm="1">
        <f t="array" ref="I377">G377*(INDEX('Vehicle Fleet'!$D$2:$D$6,A377)+'Cost Parameters'!$B$2*'Cost Parameters'!$B$3)</f>
        <v>20.587856000000002</v>
      </c>
      <c r="J377" cm="1">
        <f t="array" ref="J377">IF(C377=0,0,INDEX('Delivery Stops'!$D$2:$D$29,C377))</f>
        <v>108</v>
      </c>
      <c r="K377">
        <f t="shared" si="20"/>
        <v>0</v>
      </c>
      <c r="L377">
        <f t="shared" si="21"/>
        <v>0</v>
      </c>
      <c r="M377">
        <f t="shared" si="22"/>
        <v>0</v>
      </c>
      <c r="N377">
        <f t="shared" si="23"/>
        <v>0</v>
      </c>
      <c r="O377" cm="1">
        <f t="array" ref="O377">((IF(C377=0,INDEX('Solver Setup'!$M$15:$M$19,A377),INDEX('Solver Setup'!$G$25:$G$52,C377))-IF(B377=0,INDEX('Solver Setup'!$L$15:$L$19,A377),INDEX('Solver Setup'!$G$25:$G$52,B377)))*1440-IF(B377=0,0,INDEX('Solver Setup'!$F$25:$F$52,B377))-H377+'Solver Setup'!$B$9*(1-F377))</f>
        <v>1533.9000000000005</v>
      </c>
    </row>
    <row r="378" spans="1:15" x14ac:dyDescent="0.2">
      <c r="A378">
        <v>1</v>
      </c>
      <c r="B378">
        <v>13</v>
      </c>
      <c r="C378">
        <v>12</v>
      </c>
      <c r="D378" t="str" cm="1">
        <f t="array" ref="D378">IF(B378=0,"Depot",INDEX('Delivery Stops'!$B$2:$B$29,B378))</f>
        <v>Tech Solutions Inc</v>
      </c>
      <c r="E378" t="str" cm="1">
        <f t="array" ref="E378">IF(C378=0,"Depot",INDEX('Delivery Stops'!$B$2:$B$29,C378))</f>
        <v>Tech Solutions Inc</v>
      </c>
      <c r="F378">
        <v>0</v>
      </c>
      <c r="G378" cm="1">
        <f t="array" ref="G378">INDEX('Distance Matrix (miles)'!$B$2:$AD$30,B378+1,C378+1)</f>
        <v>16.37</v>
      </c>
      <c r="H378" cm="1">
        <f t="array" ref="H378">INDEX('Travel Time Matrix (min)'!$B$2:$AD$30,B378+1,C378+1)</f>
        <v>24.6</v>
      </c>
      <c r="I378" cm="1">
        <f t="array" ref="I378">G378*(INDEX('Vehicle Fleet'!$D$2:$D$6,A378)+'Cost Parameters'!$B$2*'Cost Parameters'!$B$3)</f>
        <v>14.019268000000002</v>
      </c>
      <c r="J378" cm="1">
        <f t="array" ref="J378">IF(C378=0,0,INDEX('Delivery Stops'!$D$2:$D$29,C378))</f>
        <v>150</v>
      </c>
      <c r="K378">
        <f t="shared" si="20"/>
        <v>0</v>
      </c>
      <c r="L378">
        <f t="shared" si="21"/>
        <v>0</v>
      </c>
      <c r="M378">
        <f t="shared" si="22"/>
        <v>0</v>
      </c>
      <c r="N378">
        <f t="shared" si="23"/>
        <v>0</v>
      </c>
      <c r="O378" cm="1">
        <f t="array" ref="O378">((IF(C378=0,INDEX('Solver Setup'!$M$15:$M$19,A378),INDEX('Solver Setup'!$G$25:$G$52,C378))-IF(B378=0,INDEX('Solver Setup'!$L$15:$L$19,A378),INDEX('Solver Setup'!$G$25:$G$52,B378)))*1440-IF(B378=0,0,INDEX('Solver Setup'!$F$25:$F$52,B378))-H378+'Solver Setup'!$B$9*(1-F378))</f>
        <v>1500.4000000000005</v>
      </c>
    </row>
    <row r="379" spans="1:15" x14ac:dyDescent="0.2">
      <c r="A379">
        <v>1</v>
      </c>
      <c r="B379">
        <v>13</v>
      </c>
      <c r="C379">
        <v>14</v>
      </c>
      <c r="D379" t="str" cm="1">
        <f t="array" ref="D379">IF(B379=0,"Depot",INDEX('Delivery Stops'!$B$2:$B$29,B379))</f>
        <v>Tech Solutions Inc</v>
      </c>
      <c r="E379" t="str" cm="1">
        <f t="array" ref="E379">IF(C379=0,"Depot",INDEX('Delivery Stops'!$B$2:$B$29,C379))</f>
        <v>Sunrise Senior Living</v>
      </c>
      <c r="F379">
        <v>0</v>
      </c>
      <c r="G379" cm="1">
        <f t="array" ref="G379">INDEX('Distance Matrix (miles)'!$B$2:$AD$30,B379+1,C379+1)</f>
        <v>18.48</v>
      </c>
      <c r="H379" cm="1">
        <f t="array" ref="H379">INDEX('Travel Time Matrix (min)'!$B$2:$AD$30,B379+1,C379+1)</f>
        <v>27.7</v>
      </c>
      <c r="I379" cm="1">
        <f t="array" ref="I379">G379*(INDEX('Vehicle Fleet'!$D$2:$D$6,A379)+'Cost Parameters'!$B$2*'Cost Parameters'!$B$3)</f>
        <v>15.826272000000001</v>
      </c>
      <c r="J379" cm="1">
        <f t="array" ref="J379">IF(C379=0,0,INDEX('Delivery Stops'!$D$2:$D$29,C379))</f>
        <v>249</v>
      </c>
      <c r="K379">
        <f t="shared" si="20"/>
        <v>0</v>
      </c>
      <c r="L379">
        <f t="shared" si="21"/>
        <v>0</v>
      </c>
      <c r="M379">
        <f t="shared" si="22"/>
        <v>0</v>
      </c>
      <c r="N379">
        <f t="shared" si="23"/>
        <v>0</v>
      </c>
      <c r="O379" cm="1">
        <f t="array" ref="O379">((IF(C379=0,INDEX('Solver Setup'!$M$15:$M$19,A379),INDEX('Solver Setup'!$G$25:$G$52,C379))-IF(B379=0,INDEX('Solver Setup'!$L$15:$L$19,A379),INDEX('Solver Setup'!$G$25:$G$52,B379)))*1440-IF(B379=0,0,INDEX('Solver Setup'!$F$25:$F$52,B379))-H379+'Solver Setup'!$B$9*(1-F379))</f>
        <v>1842.3000000000002</v>
      </c>
    </row>
    <row r="380" spans="1:15" x14ac:dyDescent="0.2">
      <c r="A380">
        <v>1</v>
      </c>
      <c r="B380">
        <v>13</v>
      </c>
      <c r="C380">
        <v>15</v>
      </c>
      <c r="D380" t="str" cm="1">
        <f t="array" ref="D380">IF(B380=0,"Depot",INDEX('Delivery Stops'!$B$2:$B$29,B380))</f>
        <v>Tech Solutions Inc</v>
      </c>
      <c r="E380" t="str" cm="1">
        <f t="array" ref="E380">IF(C380=0,"Depot",INDEX('Delivery Stops'!$B$2:$B$29,C380))</f>
        <v>Electronics Outlet</v>
      </c>
      <c r="F380">
        <v>0</v>
      </c>
      <c r="G380" cm="1">
        <f t="array" ref="G380">INDEX('Distance Matrix (miles)'!$B$2:$AD$30,B380+1,C380+1)</f>
        <v>22.51</v>
      </c>
      <c r="H380" cm="1">
        <f t="array" ref="H380">INDEX('Travel Time Matrix (min)'!$B$2:$AD$30,B380+1,C380+1)</f>
        <v>33.799999999999997</v>
      </c>
      <c r="I380" cm="1">
        <f t="array" ref="I380">G380*(INDEX('Vehicle Fleet'!$D$2:$D$6,A380)+'Cost Parameters'!$B$2*'Cost Parameters'!$B$3)</f>
        <v>19.277564000000002</v>
      </c>
      <c r="J380" cm="1">
        <f t="array" ref="J380">IF(C380=0,0,INDEX('Delivery Stops'!$D$2:$D$29,C380))</f>
        <v>72</v>
      </c>
      <c r="K380">
        <f t="shared" si="20"/>
        <v>0</v>
      </c>
      <c r="L380">
        <f t="shared" si="21"/>
        <v>0</v>
      </c>
      <c r="M380">
        <f t="shared" si="22"/>
        <v>0</v>
      </c>
      <c r="N380">
        <f t="shared" si="23"/>
        <v>0</v>
      </c>
      <c r="O380" cm="1">
        <f t="array" ref="O380">((IF(C380=0,INDEX('Solver Setup'!$M$15:$M$19,A380),INDEX('Solver Setup'!$G$25:$G$52,C380))-IF(B380=0,INDEX('Solver Setup'!$L$15:$L$19,A380),INDEX('Solver Setup'!$G$25:$G$52,B380)))*1440-IF(B380=0,0,INDEX('Solver Setup'!$F$25:$F$52,B380))-H380+'Solver Setup'!$B$9*(1-F380))</f>
        <v>1401.2000000000005</v>
      </c>
    </row>
    <row r="381" spans="1:15" x14ac:dyDescent="0.2">
      <c r="A381">
        <v>1</v>
      </c>
      <c r="B381">
        <v>13</v>
      </c>
      <c r="C381">
        <v>16</v>
      </c>
      <c r="D381" t="str" cm="1">
        <f t="array" ref="D381">IF(B381=0,"Depot",INDEX('Delivery Stops'!$B$2:$B$29,B381))</f>
        <v>Tech Solutions Inc</v>
      </c>
      <c r="E381" t="str" cm="1">
        <f t="array" ref="E381">IF(C381=0,"Depot",INDEX('Delivery Stops'!$B$2:$B$29,C381))</f>
        <v>Bookstore</v>
      </c>
      <c r="F381">
        <v>0</v>
      </c>
      <c r="G381" cm="1">
        <f t="array" ref="G381">INDEX('Distance Matrix (miles)'!$B$2:$AD$30,B381+1,C381+1)</f>
        <v>19.440000000000001</v>
      </c>
      <c r="H381" cm="1">
        <f t="array" ref="H381">INDEX('Travel Time Matrix (min)'!$B$2:$AD$30,B381+1,C381+1)</f>
        <v>29.2</v>
      </c>
      <c r="I381" cm="1">
        <f t="array" ref="I381">G381*(INDEX('Vehicle Fleet'!$D$2:$D$6,A381)+'Cost Parameters'!$B$2*'Cost Parameters'!$B$3)</f>
        <v>16.648416000000001</v>
      </c>
      <c r="J381" cm="1">
        <f t="array" ref="J381">IF(C381=0,0,INDEX('Delivery Stops'!$D$2:$D$29,C381))</f>
        <v>152</v>
      </c>
      <c r="K381">
        <f t="shared" si="20"/>
        <v>0</v>
      </c>
      <c r="L381">
        <f t="shared" si="21"/>
        <v>0</v>
      </c>
      <c r="M381">
        <f t="shared" si="22"/>
        <v>0</v>
      </c>
      <c r="N381">
        <f t="shared" si="23"/>
        <v>0</v>
      </c>
      <c r="O381" cm="1">
        <f t="array" ref="O381">((IF(C381=0,INDEX('Solver Setup'!$M$15:$M$19,A381),INDEX('Solver Setup'!$G$25:$G$52,C381))-IF(B381=0,INDEX('Solver Setup'!$L$15:$L$19,A381),INDEX('Solver Setup'!$G$25:$G$52,B381)))*1440-IF(B381=0,0,INDEX('Solver Setup'!$F$25:$F$52,B381))-H381+'Solver Setup'!$B$9*(1-F381))</f>
        <v>1645.8000000000011</v>
      </c>
    </row>
    <row r="382" spans="1:15" x14ac:dyDescent="0.2">
      <c r="A382">
        <v>1</v>
      </c>
      <c r="B382">
        <v>13</v>
      </c>
      <c r="C382">
        <v>17</v>
      </c>
      <c r="D382" t="str" cm="1">
        <f t="array" ref="D382">IF(B382=0,"Depot",INDEX('Delivery Stops'!$B$2:$B$29,B382))</f>
        <v>Tech Solutions Inc</v>
      </c>
      <c r="E382" t="str" cm="1">
        <f t="array" ref="E382">IF(C382=0,"Depot",INDEX('Delivery Stops'!$B$2:$B$29,C382))</f>
        <v>Veterinary Clinic</v>
      </c>
      <c r="F382">
        <v>0</v>
      </c>
      <c r="G382" cm="1">
        <f t="array" ref="G382">INDEX('Distance Matrix (miles)'!$B$2:$AD$30,B382+1,C382+1)</f>
        <v>19.760000000000002</v>
      </c>
      <c r="H382" cm="1">
        <f t="array" ref="H382">INDEX('Travel Time Matrix (min)'!$B$2:$AD$30,B382+1,C382+1)</f>
        <v>29.6</v>
      </c>
      <c r="I382" cm="1">
        <f t="array" ref="I382">G382*(INDEX('Vehicle Fleet'!$D$2:$D$6,A382)+'Cost Parameters'!$B$2*'Cost Parameters'!$B$3)</f>
        <v>16.922464000000002</v>
      </c>
      <c r="J382" cm="1">
        <f t="array" ref="J382">IF(C382=0,0,INDEX('Delivery Stops'!$D$2:$D$29,C382))</f>
        <v>102</v>
      </c>
      <c r="K382">
        <f t="shared" si="20"/>
        <v>0</v>
      </c>
      <c r="L382">
        <f t="shared" si="21"/>
        <v>0</v>
      </c>
      <c r="M382">
        <f t="shared" si="22"/>
        <v>0</v>
      </c>
      <c r="N382">
        <f t="shared" si="23"/>
        <v>0</v>
      </c>
      <c r="O382" cm="1">
        <f t="array" ref="O382">((IF(C382=0,INDEX('Solver Setup'!$M$15:$M$19,A382),INDEX('Solver Setup'!$G$25:$G$52,C382))-IF(B382=0,INDEX('Solver Setup'!$L$15:$L$19,A382),INDEX('Solver Setup'!$G$25:$G$52,B382)))*1440-IF(B382=0,0,INDEX('Solver Setup'!$F$25:$F$52,B382))-H382+'Solver Setup'!$B$9*(1-F382))</f>
        <v>1480.4</v>
      </c>
    </row>
    <row r="383" spans="1:15" x14ac:dyDescent="0.2">
      <c r="A383">
        <v>1</v>
      </c>
      <c r="B383">
        <v>13</v>
      </c>
      <c r="C383">
        <v>18</v>
      </c>
      <c r="D383" t="str" cm="1">
        <f t="array" ref="D383">IF(B383=0,"Depot",INDEX('Delivery Stops'!$B$2:$B$29,B383))</f>
        <v>Tech Solutions Inc</v>
      </c>
      <c r="E383" t="str" cm="1">
        <f t="array" ref="E383">IF(C383=0,"Depot",INDEX('Delivery Stops'!$B$2:$B$29,C383))</f>
        <v>Furniture Warehouse</v>
      </c>
      <c r="F383">
        <v>0</v>
      </c>
      <c r="G383" cm="1">
        <f t="array" ref="G383">INDEX('Distance Matrix (miles)'!$B$2:$AD$30,B383+1,C383+1)</f>
        <v>25.23</v>
      </c>
      <c r="H383" cm="1">
        <f t="array" ref="H383">INDEX('Travel Time Matrix (min)'!$B$2:$AD$30,B383+1,C383+1)</f>
        <v>37.799999999999997</v>
      </c>
      <c r="I383" cm="1">
        <f t="array" ref="I383">G383*(INDEX('Vehicle Fleet'!$D$2:$D$6,A383)+'Cost Parameters'!$B$2*'Cost Parameters'!$B$3)</f>
        <v>21.606972000000003</v>
      </c>
      <c r="J383" cm="1">
        <f t="array" ref="J383">IF(C383=0,0,INDEX('Delivery Stops'!$D$2:$D$29,C383))</f>
        <v>148</v>
      </c>
      <c r="K383">
        <f t="shared" si="20"/>
        <v>0</v>
      </c>
      <c r="L383">
        <f t="shared" si="21"/>
        <v>0</v>
      </c>
      <c r="M383">
        <f t="shared" si="22"/>
        <v>0</v>
      </c>
      <c r="N383">
        <f t="shared" si="23"/>
        <v>0</v>
      </c>
      <c r="O383" cm="1">
        <f t="array" ref="O383">((IF(C383=0,INDEX('Solver Setup'!$M$15:$M$19,A383),INDEX('Solver Setup'!$G$25:$G$52,C383))-IF(B383=0,INDEX('Solver Setup'!$L$15:$L$19,A383),INDEX('Solver Setup'!$G$25:$G$52,B383)))*1440-IF(B383=0,0,INDEX('Solver Setup'!$F$25:$F$52,B383))-H383+'Solver Setup'!$B$9*(1-F383))</f>
        <v>1427.2</v>
      </c>
    </row>
    <row r="384" spans="1:15" x14ac:dyDescent="0.2">
      <c r="A384">
        <v>1</v>
      </c>
      <c r="B384">
        <v>13</v>
      </c>
      <c r="C384">
        <v>19</v>
      </c>
      <c r="D384" t="str" cm="1">
        <f t="array" ref="D384">IF(B384=0,"Depot",INDEX('Delivery Stops'!$B$2:$B$29,B384))</f>
        <v>Tech Solutions Inc</v>
      </c>
      <c r="E384" t="str" cm="1">
        <f t="array" ref="E384">IF(C384=0,"Depot",INDEX('Delivery Stops'!$B$2:$B$29,C384))</f>
        <v>Music School</v>
      </c>
      <c r="F384">
        <v>0</v>
      </c>
      <c r="G384" cm="1">
        <f t="array" ref="G384">INDEX('Distance Matrix (miles)'!$B$2:$AD$30,B384+1,C384+1)</f>
        <v>44.07</v>
      </c>
      <c r="H384" cm="1">
        <f t="array" ref="H384">INDEX('Travel Time Matrix (min)'!$B$2:$AD$30,B384+1,C384+1)</f>
        <v>66.099999999999994</v>
      </c>
      <c r="I384" cm="1">
        <f t="array" ref="I384">G384*(INDEX('Vehicle Fleet'!$D$2:$D$6,A384)+'Cost Parameters'!$B$2*'Cost Parameters'!$B$3)</f>
        <v>37.741548000000002</v>
      </c>
      <c r="J384" cm="1">
        <f t="array" ref="J384">IF(C384=0,0,INDEX('Delivery Stops'!$D$2:$D$29,C384))</f>
        <v>97</v>
      </c>
      <c r="K384">
        <f t="shared" si="20"/>
        <v>0</v>
      </c>
      <c r="L384">
        <f t="shared" si="21"/>
        <v>0</v>
      </c>
      <c r="M384">
        <f t="shared" si="22"/>
        <v>0</v>
      </c>
      <c r="N384">
        <f t="shared" si="23"/>
        <v>0</v>
      </c>
      <c r="O384" cm="1">
        <f t="array" ref="O384">((IF(C384=0,INDEX('Solver Setup'!$M$15:$M$19,A384),INDEX('Solver Setup'!$G$25:$G$52,C384))-IF(B384=0,INDEX('Solver Setup'!$L$15:$L$19,A384),INDEX('Solver Setup'!$G$25:$G$52,B384)))*1440-IF(B384=0,0,INDEX('Solver Setup'!$F$25:$F$52,B384))-H384+'Solver Setup'!$B$9*(1-F384))</f>
        <v>1368.9000000000005</v>
      </c>
    </row>
    <row r="385" spans="1:15" x14ac:dyDescent="0.2">
      <c r="A385">
        <v>1</v>
      </c>
      <c r="B385">
        <v>13</v>
      </c>
      <c r="C385">
        <v>20</v>
      </c>
      <c r="D385" t="str" cm="1">
        <f t="array" ref="D385">IF(B385=0,"Depot",INDEX('Delivery Stops'!$B$2:$B$29,B385))</f>
        <v>Tech Solutions Inc</v>
      </c>
      <c r="E385" t="str" cm="1">
        <f t="array" ref="E385">IF(C385=0,"Depot",INDEX('Delivery Stops'!$B$2:$B$29,C385))</f>
        <v>Elementary School</v>
      </c>
      <c r="F385">
        <v>0</v>
      </c>
      <c r="G385" cm="1">
        <f t="array" ref="G385">INDEX('Distance Matrix (miles)'!$B$2:$AD$30,B385+1,C385+1)</f>
        <v>42.1</v>
      </c>
      <c r="H385" cm="1">
        <f t="array" ref="H385">INDEX('Travel Time Matrix (min)'!$B$2:$AD$30,B385+1,C385+1)</f>
        <v>63.1</v>
      </c>
      <c r="I385" cm="1">
        <f t="array" ref="I385">G385*(INDEX('Vehicle Fleet'!$D$2:$D$6,A385)+'Cost Parameters'!$B$2*'Cost Parameters'!$B$3)</f>
        <v>36.054440000000007</v>
      </c>
      <c r="J385" cm="1">
        <f t="array" ref="J385">IF(C385=0,0,INDEX('Delivery Stops'!$D$2:$D$29,C385))</f>
        <v>71</v>
      </c>
      <c r="K385">
        <f t="shared" si="20"/>
        <v>0</v>
      </c>
      <c r="L385">
        <f t="shared" si="21"/>
        <v>0</v>
      </c>
      <c r="M385">
        <f t="shared" si="22"/>
        <v>0</v>
      </c>
      <c r="N385">
        <f t="shared" si="23"/>
        <v>0</v>
      </c>
      <c r="O385" cm="1">
        <f t="array" ref="O385">((IF(C385=0,INDEX('Solver Setup'!$M$15:$M$19,A385),INDEX('Solver Setup'!$G$25:$G$52,C385))-IF(B385=0,INDEX('Solver Setup'!$L$15:$L$19,A385),INDEX('Solver Setup'!$G$25:$G$52,B385)))*1440-IF(B385=0,0,INDEX('Solver Setup'!$F$25:$F$52,B385))-H385+'Solver Setup'!$B$9*(1-F385))</f>
        <v>1341.900000000001</v>
      </c>
    </row>
    <row r="386" spans="1:15" x14ac:dyDescent="0.2">
      <c r="A386">
        <v>1</v>
      </c>
      <c r="B386">
        <v>13</v>
      </c>
      <c r="C386">
        <v>21</v>
      </c>
      <c r="D386" t="str" cm="1">
        <f t="array" ref="D386">IF(B386=0,"Depot",INDEX('Delivery Stops'!$B$2:$B$29,B386))</f>
        <v>Tech Solutions Inc</v>
      </c>
      <c r="E386" t="str" cm="1">
        <f t="array" ref="E386">IF(C386=0,"Depot",INDEX('Delivery Stops'!$B$2:$B$29,C386))</f>
        <v>Distillery</v>
      </c>
      <c r="F386">
        <v>0</v>
      </c>
      <c r="G386" cm="1">
        <f t="array" ref="G386">INDEX('Distance Matrix (miles)'!$B$2:$AD$30,B386+1,C386+1)</f>
        <v>41.02</v>
      </c>
      <c r="H386" cm="1">
        <f t="array" ref="H386">INDEX('Travel Time Matrix (min)'!$B$2:$AD$30,B386+1,C386+1)</f>
        <v>61.5</v>
      </c>
      <c r="I386" cm="1">
        <f t="array" ref="I386">G386*(INDEX('Vehicle Fleet'!$D$2:$D$6,A386)+'Cost Parameters'!$B$2*'Cost Parameters'!$B$3)</f>
        <v>35.129528000000008</v>
      </c>
      <c r="J386" cm="1">
        <f t="array" ref="J386">IF(C386=0,0,INDEX('Delivery Stops'!$D$2:$D$29,C386))</f>
        <v>178</v>
      </c>
      <c r="K386">
        <f t="shared" si="20"/>
        <v>0</v>
      </c>
      <c r="L386">
        <f t="shared" si="21"/>
        <v>0</v>
      </c>
      <c r="M386">
        <f t="shared" si="22"/>
        <v>0</v>
      </c>
      <c r="N386">
        <f t="shared" si="23"/>
        <v>0</v>
      </c>
      <c r="O386" cm="1">
        <f t="array" ref="O386">((IF(C386=0,INDEX('Solver Setup'!$M$15:$M$19,A386),INDEX('Solver Setup'!$G$25:$G$52,C386))-IF(B386=0,INDEX('Solver Setup'!$L$15:$L$19,A386),INDEX('Solver Setup'!$G$25:$G$52,B386)))*1440-IF(B386=0,0,INDEX('Solver Setup'!$F$25:$F$52,B386))-H386+'Solver Setup'!$B$9*(1-F386))</f>
        <v>1853.5</v>
      </c>
    </row>
    <row r="387" spans="1:15" x14ac:dyDescent="0.2">
      <c r="A387">
        <v>1</v>
      </c>
      <c r="B387">
        <v>13</v>
      </c>
      <c r="C387">
        <v>22</v>
      </c>
      <c r="D387" t="str" cm="1">
        <f t="array" ref="D387">IF(B387=0,"Depot",INDEX('Delivery Stops'!$B$2:$B$29,B387))</f>
        <v>Tech Solutions Inc</v>
      </c>
      <c r="E387" t="str" cm="1">
        <f t="array" ref="E387">IF(C387=0,"Depot",INDEX('Delivery Stops'!$B$2:$B$29,C387))</f>
        <v>Brewery</v>
      </c>
      <c r="F387">
        <v>0</v>
      </c>
      <c r="G387" cm="1">
        <f t="array" ref="G387">INDEX('Distance Matrix (miles)'!$B$2:$AD$30,B387+1,C387+1)</f>
        <v>4.6100000000000003</v>
      </c>
      <c r="H387" cm="1">
        <f t="array" ref="H387">INDEX('Travel Time Matrix (min)'!$B$2:$AD$30,B387+1,C387+1)</f>
        <v>6.9</v>
      </c>
      <c r="I387" cm="1">
        <f t="array" ref="I387">G387*(INDEX('Vehicle Fleet'!$D$2:$D$6,A387)+'Cost Parameters'!$B$2*'Cost Parameters'!$B$3)</f>
        <v>3.9480040000000005</v>
      </c>
      <c r="J387" cm="1">
        <f t="array" ref="J387">IF(C387=0,0,INDEX('Delivery Stops'!$D$2:$D$29,C387))</f>
        <v>46</v>
      </c>
      <c r="K387">
        <f t="shared" ref="K387:K450" si="24">F387*I387</f>
        <v>0</v>
      </c>
      <c r="L387">
        <f t="shared" ref="L387:L450" si="25">F387*G387</f>
        <v>0</v>
      </c>
      <c r="M387">
        <f t="shared" ref="M387:M450" si="26">F387*H387</f>
        <v>0</v>
      </c>
      <c r="N387">
        <f t="shared" ref="N387:N450" si="27">F387*J387</f>
        <v>0</v>
      </c>
      <c r="O387" cm="1">
        <f t="array" ref="O387">((IF(C387=0,INDEX('Solver Setup'!$M$15:$M$19,A387),INDEX('Solver Setup'!$G$25:$G$52,C387))-IF(B387=0,INDEX('Solver Setup'!$L$15:$L$19,A387),INDEX('Solver Setup'!$G$25:$G$52,B387)))*1440-IF(B387=0,0,INDEX('Solver Setup'!$F$25:$F$52,B387))-H387+'Solver Setup'!$B$9*(1-F387))</f>
        <v>1758.1000000000008</v>
      </c>
    </row>
    <row r="388" spans="1:15" x14ac:dyDescent="0.2">
      <c r="A388">
        <v>1</v>
      </c>
      <c r="B388">
        <v>13</v>
      </c>
      <c r="C388">
        <v>23</v>
      </c>
      <c r="D388" t="str" cm="1">
        <f t="array" ref="D388">IF(B388=0,"Depot",INDEX('Delivery Stops'!$B$2:$B$29,B388))</f>
        <v>Tech Solutions Inc</v>
      </c>
      <c r="E388" t="str" cm="1">
        <f t="array" ref="E388">IF(C388=0,"Depot",INDEX('Delivery Stops'!$B$2:$B$29,C388))</f>
        <v>Distillery</v>
      </c>
      <c r="F388">
        <v>0</v>
      </c>
      <c r="G388" cm="1">
        <f t="array" ref="G388">INDEX('Distance Matrix (miles)'!$B$2:$AD$30,B388+1,C388+1)</f>
        <v>27.48</v>
      </c>
      <c r="H388" cm="1">
        <f t="array" ref="H388">INDEX('Travel Time Matrix (min)'!$B$2:$AD$30,B388+1,C388+1)</f>
        <v>41.2</v>
      </c>
      <c r="I388" cm="1">
        <f t="array" ref="I388">G388*(INDEX('Vehicle Fleet'!$D$2:$D$6,A388)+'Cost Parameters'!$B$2*'Cost Parameters'!$B$3)</f>
        <v>23.533872000000002</v>
      </c>
      <c r="J388" cm="1">
        <f t="array" ref="J388">IF(C388=0,0,INDEX('Delivery Stops'!$D$2:$D$29,C388))</f>
        <v>207</v>
      </c>
      <c r="K388">
        <f t="shared" si="24"/>
        <v>0</v>
      </c>
      <c r="L388">
        <f t="shared" si="25"/>
        <v>0</v>
      </c>
      <c r="M388">
        <f t="shared" si="26"/>
        <v>0</v>
      </c>
      <c r="N388">
        <f t="shared" si="27"/>
        <v>0</v>
      </c>
      <c r="O388" cm="1">
        <f t="array" ref="O388">((IF(C388=0,INDEX('Solver Setup'!$M$15:$M$19,A388),INDEX('Solver Setup'!$G$25:$G$52,C388))-IF(B388=0,INDEX('Solver Setup'!$L$15:$L$19,A388),INDEX('Solver Setup'!$G$25:$G$52,B388)))*1440-IF(B388=0,0,INDEX('Solver Setup'!$F$25:$F$52,B388))-H388+'Solver Setup'!$B$9*(1-F388))</f>
        <v>1618.8000000000006</v>
      </c>
    </row>
    <row r="389" spans="1:15" x14ac:dyDescent="0.2">
      <c r="A389">
        <v>1</v>
      </c>
      <c r="B389">
        <v>13</v>
      </c>
      <c r="C389">
        <v>24</v>
      </c>
      <c r="D389" t="str" cm="1">
        <f t="array" ref="D389">IF(B389=0,"Depot",INDEX('Delivery Stops'!$B$2:$B$29,B389))</f>
        <v>Tech Solutions Inc</v>
      </c>
      <c r="E389" t="str" cm="1">
        <f t="array" ref="E389">IF(C389=0,"Depot",INDEX('Delivery Stops'!$B$2:$B$29,C389))</f>
        <v>Children's Academy</v>
      </c>
      <c r="F389">
        <v>0</v>
      </c>
      <c r="G389" cm="1">
        <f t="array" ref="G389">INDEX('Distance Matrix (miles)'!$B$2:$AD$30,B389+1,C389+1)</f>
        <v>38.840000000000003</v>
      </c>
      <c r="H389" cm="1">
        <f t="array" ref="H389">INDEX('Travel Time Matrix (min)'!$B$2:$AD$30,B389+1,C389+1)</f>
        <v>58.3</v>
      </c>
      <c r="I389" cm="1">
        <f t="array" ref="I389">G389*(INDEX('Vehicle Fleet'!$D$2:$D$6,A389)+'Cost Parameters'!$B$2*'Cost Parameters'!$B$3)</f>
        <v>33.262576000000003</v>
      </c>
      <c r="J389" cm="1">
        <f t="array" ref="J389">IF(C389=0,0,INDEX('Delivery Stops'!$D$2:$D$29,C389))</f>
        <v>28</v>
      </c>
      <c r="K389">
        <f t="shared" si="24"/>
        <v>0</v>
      </c>
      <c r="L389">
        <f t="shared" si="25"/>
        <v>0</v>
      </c>
      <c r="M389">
        <f t="shared" si="26"/>
        <v>0</v>
      </c>
      <c r="N389">
        <f t="shared" si="27"/>
        <v>0</v>
      </c>
      <c r="O389" cm="1">
        <f t="array" ref="O389">((IF(C389=0,INDEX('Solver Setup'!$M$15:$M$19,A389),INDEX('Solver Setup'!$G$25:$G$52,C389))-IF(B389=0,INDEX('Solver Setup'!$L$15:$L$19,A389),INDEX('Solver Setup'!$G$25:$G$52,B389)))*1440-IF(B389=0,0,INDEX('Solver Setup'!$F$25:$F$52,B389))-H389+'Solver Setup'!$B$9*(1-F389))</f>
        <v>1751.700000000001</v>
      </c>
    </row>
    <row r="390" spans="1:15" x14ac:dyDescent="0.2">
      <c r="A390">
        <v>1</v>
      </c>
      <c r="B390">
        <v>13</v>
      </c>
      <c r="C390">
        <v>25</v>
      </c>
      <c r="D390" t="str" cm="1">
        <f t="array" ref="D390">IF(B390=0,"Depot",INDEX('Delivery Stops'!$B$2:$B$29,B390))</f>
        <v>Tech Solutions Inc</v>
      </c>
      <c r="E390" t="str" cm="1">
        <f t="array" ref="E390">IF(C390=0,"Depot",INDEX('Delivery Stops'!$B$2:$B$29,C390))</f>
        <v>Public Library</v>
      </c>
      <c r="F390">
        <v>0</v>
      </c>
      <c r="G390" cm="1">
        <f t="array" ref="G390">INDEX('Distance Matrix (miles)'!$B$2:$AD$30,B390+1,C390+1)</f>
        <v>12.97</v>
      </c>
      <c r="H390" cm="1">
        <f t="array" ref="H390">INDEX('Travel Time Matrix (min)'!$B$2:$AD$30,B390+1,C390+1)</f>
        <v>19.5</v>
      </c>
      <c r="I390" cm="1">
        <f t="array" ref="I390">G390*(INDEX('Vehicle Fleet'!$D$2:$D$6,A390)+'Cost Parameters'!$B$2*'Cost Parameters'!$B$3)</f>
        <v>11.107508000000001</v>
      </c>
      <c r="J390" cm="1">
        <f t="array" ref="J390">IF(C390=0,0,INDEX('Delivery Stops'!$D$2:$D$29,C390))</f>
        <v>32</v>
      </c>
      <c r="K390">
        <f t="shared" si="24"/>
        <v>0</v>
      </c>
      <c r="L390">
        <f t="shared" si="25"/>
        <v>0</v>
      </c>
      <c r="M390">
        <f t="shared" si="26"/>
        <v>0</v>
      </c>
      <c r="N390">
        <f t="shared" si="27"/>
        <v>0</v>
      </c>
      <c r="O390" cm="1">
        <f t="array" ref="O390">((IF(C390=0,INDEX('Solver Setup'!$M$15:$M$19,A390),INDEX('Solver Setup'!$G$25:$G$52,C390))-IF(B390=0,INDEX('Solver Setup'!$L$15:$L$19,A390),INDEX('Solver Setup'!$G$25:$G$52,B390)))*1440-IF(B390=0,0,INDEX('Solver Setup'!$F$25:$F$52,B390))-H390+'Solver Setup'!$B$9*(1-F390))</f>
        <v>1700.5000000000009</v>
      </c>
    </row>
    <row r="391" spans="1:15" x14ac:dyDescent="0.2">
      <c r="A391">
        <v>1</v>
      </c>
      <c r="B391">
        <v>13</v>
      </c>
      <c r="C391">
        <v>26</v>
      </c>
      <c r="D391" t="str" cm="1">
        <f t="array" ref="D391">IF(B391=0,"Depot",INDEX('Delivery Stops'!$B$2:$B$29,B391))</f>
        <v>Tech Solutions Inc</v>
      </c>
      <c r="E391" t="str" cm="1">
        <f t="array" ref="E391">IF(C391=0,"Depot",INDEX('Delivery Stops'!$B$2:$B$29,C391))</f>
        <v>Bakery &amp; Cafe</v>
      </c>
      <c r="F391">
        <v>0</v>
      </c>
      <c r="G391" cm="1">
        <f t="array" ref="G391">INDEX('Distance Matrix (miles)'!$B$2:$AD$30,B391+1,C391+1)</f>
        <v>16.079999999999998</v>
      </c>
      <c r="H391" cm="1">
        <f t="array" ref="H391">INDEX('Travel Time Matrix (min)'!$B$2:$AD$30,B391+1,C391+1)</f>
        <v>24.1</v>
      </c>
      <c r="I391" cm="1">
        <f t="array" ref="I391">G391*(INDEX('Vehicle Fleet'!$D$2:$D$6,A391)+'Cost Parameters'!$B$2*'Cost Parameters'!$B$3)</f>
        <v>13.770911999999999</v>
      </c>
      <c r="J391" cm="1">
        <f t="array" ref="J391">IF(C391=0,0,INDEX('Delivery Stops'!$D$2:$D$29,C391))</f>
        <v>211</v>
      </c>
      <c r="K391">
        <f t="shared" si="24"/>
        <v>0</v>
      </c>
      <c r="L391">
        <f t="shared" si="25"/>
        <v>0</v>
      </c>
      <c r="M391">
        <f t="shared" si="26"/>
        <v>0</v>
      </c>
      <c r="N391">
        <f t="shared" si="27"/>
        <v>0</v>
      </c>
      <c r="O391" cm="1">
        <f t="array" ref="O391">((IF(C391=0,INDEX('Solver Setup'!$M$15:$M$19,A391),INDEX('Solver Setup'!$G$25:$G$52,C391))-IF(B391=0,INDEX('Solver Setup'!$L$15:$L$19,A391),INDEX('Solver Setup'!$G$25:$G$52,B391)))*1440-IF(B391=0,0,INDEX('Solver Setup'!$F$25:$F$52,B391))-H391+'Solver Setup'!$B$9*(1-F391))</f>
        <v>1770.9000000000005</v>
      </c>
    </row>
    <row r="392" spans="1:15" x14ac:dyDescent="0.2">
      <c r="A392">
        <v>1</v>
      </c>
      <c r="B392">
        <v>13</v>
      </c>
      <c r="C392">
        <v>27</v>
      </c>
      <c r="D392" t="str" cm="1">
        <f t="array" ref="D392">IF(B392=0,"Depot",INDEX('Delivery Stops'!$B$2:$B$29,B392))</f>
        <v>Tech Solutions Inc</v>
      </c>
      <c r="E392" t="str" cm="1">
        <f t="array" ref="E392">IF(C392=0,"Depot",INDEX('Delivery Stops'!$B$2:$B$29,C392))</f>
        <v>Redstone Elementary School</v>
      </c>
      <c r="F392">
        <v>0</v>
      </c>
      <c r="G392" cm="1">
        <f t="array" ref="G392">INDEX('Distance Matrix (miles)'!$B$2:$AD$30,B392+1,C392+1)</f>
        <v>16.75</v>
      </c>
      <c r="H392" cm="1">
        <f t="array" ref="H392">INDEX('Travel Time Matrix (min)'!$B$2:$AD$30,B392+1,C392+1)</f>
        <v>25.1</v>
      </c>
      <c r="I392" cm="1">
        <f t="array" ref="I392">G392*(INDEX('Vehicle Fleet'!$D$2:$D$6,A392)+'Cost Parameters'!$B$2*'Cost Parameters'!$B$3)</f>
        <v>14.344700000000001</v>
      </c>
      <c r="J392" cm="1">
        <f t="array" ref="J392">IF(C392=0,0,INDEX('Delivery Stops'!$D$2:$D$29,C392))</f>
        <v>61</v>
      </c>
      <c r="K392">
        <f t="shared" si="24"/>
        <v>0</v>
      </c>
      <c r="L392">
        <f t="shared" si="25"/>
        <v>0</v>
      </c>
      <c r="M392">
        <f t="shared" si="26"/>
        <v>0</v>
      </c>
      <c r="N392">
        <f t="shared" si="27"/>
        <v>0</v>
      </c>
      <c r="O392" cm="1">
        <f t="array" ref="O392">((IF(C392=0,INDEX('Solver Setup'!$M$15:$M$19,A392),INDEX('Solver Setup'!$G$25:$G$52,C392))-IF(B392=0,INDEX('Solver Setup'!$L$15:$L$19,A392),INDEX('Solver Setup'!$G$25:$G$52,B392)))*1440-IF(B392=0,0,INDEX('Solver Setup'!$F$25:$F$52,B392))-H392+'Solver Setup'!$B$9*(1-F392))</f>
        <v>1709.9</v>
      </c>
    </row>
    <row r="393" spans="1:15" x14ac:dyDescent="0.2">
      <c r="A393">
        <v>1</v>
      </c>
      <c r="B393">
        <v>13</v>
      </c>
      <c r="C393">
        <v>28</v>
      </c>
      <c r="D393" t="str" cm="1">
        <f t="array" ref="D393">IF(B393=0,"Depot",INDEX('Delivery Stops'!$B$2:$B$29,B393))</f>
        <v>Tech Solutions Inc</v>
      </c>
      <c r="E393" t="str" cm="1">
        <f t="array" ref="E393">IF(C393=0,"Depot",INDEX('Delivery Stops'!$B$2:$B$29,C393))</f>
        <v>Food Bank</v>
      </c>
      <c r="F393">
        <v>0</v>
      </c>
      <c r="G393" cm="1">
        <f t="array" ref="G393">INDEX('Distance Matrix (miles)'!$B$2:$AD$30,B393+1,C393+1)</f>
        <v>3.8</v>
      </c>
      <c r="H393" cm="1">
        <f t="array" ref="H393">INDEX('Travel Time Matrix (min)'!$B$2:$AD$30,B393+1,C393+1)</f>
        <v>5.7</v>
      </c>
      <c r="I393" cm="1">
        <f t="array" ref="I393">G393*(INDEX('Vehicle Fleet'!$D$2:$D$6,A393)+'Cost Parameters'!$B$2*'Cost Parameters'!$B$3)</f>
        <v>3.2543199999999999</v>
      </c>
      <c r="J393" cm="1">
        <f t="array" ref="J393">IF(C393=0,0,INDEX('Delivery Stops'!$D$2:$D$29,C393))</f>
        <v>168</v>
      </c>
      <c r="K393">
        <f t="shared" si="24"/>
        <v>0</v>
      </c>
      <c r="L393">
        <f t="shared" si="25"/>
        <v>0</v>
      </c>
      <c r="M393">
        <f t="shared" si="26"/>
        <v>0</v>
      </c>
      <c r="N393">
        <f t="shared" si="27"/>
        <v>0</v>
      </c>
      <c r="O393" cm="1">
        <f t="array" ref="O393">((IF(C393=0,INDEX('Solver Setup'!$M$15:$M$19,A393),INDEX('Solver Setup'!$G$25:$G$52,C393))-IF(B393=0,INDEX('Solver Setup'!$L$15:$L$19,A393),INDEX('Solver Setup'!$G$25:$G$52,B393)))*1440-IF(B393=0,0,INDEX('Solver Setup'!$F$25:$F$52,B393))-H393+'Solver Setup'!$B$9*(1-F393))</f>
        <v>1729.3</v>
      </c>
    </row>
    <row r="394" spans="1:15" x14ac:dyDescent="0.2">
      <c r="A394">
        <v>1</v>
      </c>
      <c r="B394">
        <v>14</v>
      </c>
      <c r="C394">
        <v>0</v>
      </c>
      <c r="D394" t="str" cm="1">
        <f t="array" ref="D394">IF(B394=0,"Depot",INDEX('Delivery Stops'!$B$2:$B$29,B394))</f>
        <v>Sunrise Senior Living</v>
      </c>
      <c r="E394" t="str" cm="1">
        <f t="array" ref="E394">IF(C394=0,"Depot",INDEX('Delivery Stops'!$B$2:$B$29,C394))</f>
        <v>Depot</v>
      </c>
      <c r="F394">
        <v>0</v>
      </c>
      <c r="G394" cm="1">
        <f t="array" ref="G394">INDEX('Distance Matrix (miles)'!$B$2:$AD$30,B394+1,C394+1)</f>
        <v>14.86</v>
      </c>
      <c r="H394" cm="1">
        <f t="array" ref="H394">INDEX('Travel Time Matrix (min)'!$B$2:$AD$30,B394+1,C394+1)</f>
        <v>22.3</v>
      </c>
      <c r="I394" cm="1">
        <f t="array" ref="I394">G394*(INDEX('Vehicle Fleet'!$D$2:$D$6,A394)+'Cost Parameters'!$B$2*'Cost Parameters'!$B$3)</f>
        <v>12.726103999999999</v>
      </c>
      <c r="J394" cm="1">
        <f t="array" ref="J394">IF(C394=0,0,INDEX('Delivery Stops'!$D$2:$D$29,C394))</f>
        <v>0</v>
      </c>
      <c r="K394">
        <f t="shared" si="24"/>
        <v>0</v>
      </c>
      <c r="L394">
        <f t="shared" si="25"/>
        <v>0</v>
      </c>
      <c r="M394">
        <f t="shared" si="26"/>
        <v>0</v>
      </c>
      <c r="N394">
        <f t="shared" si="27"/>
        <v>0</v>
      </c>
      <c r="O394" cm="1">
        <f t="array" ref="O394">((IF(C394=0,INDEX('Solver Setup'!$M$15:$M$19,A394),INDEX('Solver Setup'!$G$25:$G$52,C394))-IF(B394=0,INDEX('Solver Setup'!$L$15:$L$19,A394),INDEX('Solver Setup'!$G$25:$G$52,B394)))*1440-IF(B394=0,0,INDEX('Solver Setup'!$F$25:$F$52,B394))-H394+'Solver Setup'!$B$9*(1-F394))</f>
        <v>552.7000000000005</v>
      </c>
    </row>
    <row r="395" spans="1:15" x14ac:dyDescent="0.2">
      <c r="A395">
        <v>1</v>
      </c>
      <c r="B395">
        <v>14</v>
      </c>
      <c r="C395">
        <v>1</v>
      </c>
      <c r="D395" t="str" cm="1">
        <f t="array" ref="D395">IF(B395=0,"Depot",INDEX('Delivery Stops'!$B$2:$B$29,B395))</f>
        <v>Sunrise Senior Living</v>
      </c>
      <c r="E395" t="str" cm="1">
        <f t="array" ref="E395">IF(C395=0,"Depot",INDEX('Delivery Stops'!$B$2:$B$29,C395))</f>
        <v>Pet Hospital</v>
      </c>
      <c r="F395">
        <v>0</v>
      </c>
      <c r="G395" cm="1">
        <f t="array" ref="G395">INDEX('Distance Matrix (miles)'!$B$2:$AD$30,B395+1,C395+1)</f>
        <v>38.65</v>
      </c>
      <c r="H395" cm="1">
        <f t="array" ref="H395">INDEX('Travel Time Matrix (min)'!$B$2:$AD$30,B395+1,C395+1)</f>
        <v>58</v>
      </c>
      <c r="I395" cm="1">
        <f t="array" ref="I395">G395*(INDEX('Vehicle Fleet'!$D$2:$D$6,A395)+'Cost Parameters'!$B$2*'Cost Parameters'!$B$3)</f>
        <v>33.09986</v>
      </c>
      <c r="J395" cm="1">
        <f t="array" ref="J395">IF(C395=0,0,INDEX('Delivery Stops'!$D$2:$D$29,C395))</f>
        <v>204</v>
      </c>
      <c r="K395">
        <f t="shared" si="24"/>
        <v>0</v>
      </c>
      <c r="L395">
        <f t="shared" si="25"/>
        <v>0</v>
      </c>
      <c r="M395">
        <f t="shared" si="26"/>
        <v>0</v>
      </c>
      <c r="N395">
        <f t="shared" si="27"/>
        <v>0</v>
      </c>
      <c r="O395" cm="1">
        <f t="array" ref="O395">((IF(C395=0,INDEX('Solver Setup'!$M$15:$M$19,A395),INDEX('Solver Setup'!$G$25:$G$52,C395))-IF(B395=0,INDEX('Solver Setup'!$L$15:$L$19,A395),INDEX('Solver Setup'!$G$25:$G$52,B395)))*1440-IF(B395=0,0,INDEX('Solver Setup'!$F$25:$F$52,B395))-H395+'Solver Setup'!$B$9*(1-F395))</f>
        <v>1027.0000000000009</v>
      </c>
    </row>
    <row r="396" spans="1:15" x14ac:dyDescent="0.2">
      <c r="A396">
        <v>1</v>
      </c>
      <c r="B396">
        <v>14</v>
      </c>
      <c r="C396">
        <v>2</v>
      </c>
      <c r="D396" t="str" cm="1">
        <f t="array" ref="D396">IF(B396=0,"Depot",INDEX('Delivery Stops'!$B$2:$B$29,B396))</f>
        <v>Sunrise Senior Living</v>
      </c>
      <c r="E396" t="str" cm="1">
        <f t="array" ref="E396">IF(C396=0,"Depot",INDEX('Delivery Stops'!$B$2:$B$29,C396))</f>
        <v>Community Pharmacy</v>
      </c>
      <c r="F396">
        <v>0</v>
      </c>
      <c r="G396" cm="1">
        <f t="array" ref="G396">INDEX('Distance Matrix (miles)'!$B$2:$AD$30,B396+1,C396+1)</f>
        <v>17.62</v>
      </c>
      <c r="H396" cm="1">
        <f t="array" ref="H396">INDEX('Travel Time Matrix (min)'!$B$2:$AD$30,B396+1,C396+1)</f>
        <v>26.4</v>
      </c>
      <c r="I396" cm="1">
        <f t="array" ref="I396">G396*(INDEX('Vehicle Fleet'!$D$2:$D$6,A396)+'Cost Parameters'!$B$2*'Cost Parameters'!$B$3)</f>
        <v>15.089768000000001</v>
      </c>
      <c r="J396" cm="1">
        <f t="array" ref="J396">IF(C396=0,0,INDEX('Delivery Stops'!$D$2:$D$29,C396))</f>
        <v>240</v>
      </c>
      <c r="K396">
        <f t="shared" si="24"/>
        <v>0</v>
      </c>
      <c r="L396">
        <f t="shared" si="25"/>
        <v>0</v>
      </c>
      <c r="M396">
        <f t="shared" si="26"/>
        <v>0</v>
      </c>
      <c r="N396">
        <f t="shared" si="27"/>
        <v>0</v>
      </c>
      <c r="O396" cm="1">
        <f t="array" ref="O396">((IF(C396=0,INDEX('Solver Setup'!$M$15:$M$19,A396),INDEX('Solver Setup'!$G$25:$G$52,C396))-IF(B396=0,INDEX('Solver Setup'!$L$15:$L$19,A396),INDEX('Solver Setup'!$G$25:$G$52,B396)))*1440-IF(B396=0,0,INDEX('Solver Setup'!$F$25:$F$52,B396))-H396+'Solver Setup'!$B$9*(1-F396))</f>
        <v>1298.5999999999999</v>
      </c>
    </row>
    <row r="397" spans="1:15" x14ac:dyDescent="0.2">
      <c r="A397">
        <v>1</v>
      </c>
      <c r="B397">
        <v>14</v>
      </c>
      <c r="C397">
        <v>3</v>
      </c>
      <c r="D397" t="str" cm="1">
        <f t="array" ref="D397">IF(B397=0,"Depot",INDEX('Delivery Stops'!$B$2:$B$29,B397))</f>
        <v>Sunrise Senior Living</v>
      </c>
      <c r="E397" t="str" cm="1">
        <f t="array" ref="E397">IF(C397=0,"Depot",INDEX('Delivery Stops'!$B$2:$B$29,C397))</f>
        <v>Redstone Medical Center</v>
      </c>
      <c r="F397">
        <v>0</v>
      </c>
      <c r="G397" cm="1">
        <f t="array" ref="G397">INDEX('Distance Matrix (miles)'!$B$2:$AD$30,B397+1,C397+1)</f>
        <v>28.35</v>
      </c>
      <c r="H397" cm="1">
        <f t="array" ref="H397">INDEX('Travel Time Matrix (min)'!$B$2:$AD$30,B397+1,C397+1)</f>
        <v>42.5</v>
      </c>
      <c r="I397" cm="1">
        <f t="array" ref="I397">G397*(INDEX('Vehicle Fleet'!$D$2:$D$6,A397)+'Cost Parameters'!$B$2*'Cost Parameters'!$B$3)</f>
        <v>24.278940000000002</v>
      </c>
      <c r="J397" cm="1">
        <f t="array" ref="J397">IF(C397=0,0,INDEX('Delivery Stops'!$D$2:$D$29,C397))</f>
        <v>183</v>
      </c>
      <c r="K397">
        <f t="shared" si="24"/>
        <v>0</v>
      </c>
      <c r="L397">
        <f t="shared" si="25"/>
        <v>0</v>
      </c>
      <c r="M397">
        <f t="shared" si="26"/>
        <v>0</v>
      </c>
      <c r="N397">
        <f t="shared" si="27"/>
        <v>0</v>
      </c>
      <c r="O397" cm="1">
        <f t="array" ref="O397">((IF(C397=0,INDEX('Solver Setup'!$M$15:$M$19,A397),INDEX('Solver Setup'!$G$25:$G$52,C397))-IF(B397=0,INDEX('Solver Setup'!$L$15:$L$19,A397),INDEX('Solver Setup'!$G$25:$G$52,B397)))*1440-IF(B397=0,0,INDEX('Solver Setup'!$F$25:$F$52,B397))-H397+'Solver Setup'!$B$9*(1-F397))</f>
        <v>1297.5000000000005</v>
      </c>
    </row>
    <row r="398" spans="1:15" x14ac:dyDescent="0.2">
      <c r="A398">
        <v>1</v>
      </c>
      <c r="B398">
        <v>14</v>
      </c>
      <c r="C398">
        <v>4</v>
      </c>
      <c r="D398" t="str" cm="1">
        <f t="array" ref="D398">IF(B398=0,"Depot",INDEX('Delivery Stops'!$B$2:$B$29,B398))</f>
        <v>Sunrise Senior Living</v>
      </c>
      <c r="E398" t="str" cm="1">
        <f t="array" ref="E398">IF(C398=0,"Depot",INDEX('Delivery Stops'!$B$2:$B$29,C398))</f>
        <v>Furniture Warehouse</v>
      </c>
      <c r="F398">
        <v>0</v>
      </c>
      <c r="G398" cm="1">
        <f t="array" ref="G398">INDEX('Distance Matrix (miles)'!$B$2:$AD$30,B398+1,C398+1)</f>
        <v>11.71</v>
      </c>
      <c r="H398" cm="1">
        <f t="array" ref="H398">INDEX('Travel Time Matrix (min)'!$B$2:$AD$30,B398+1,C398+1)</f>
        <v>17.600000000000001</v>
      </c>
      <c r="I398" cm="1">
        <f t="array" ref="I398">G398*(INDEX('Vehicle Fleet'!$D$2:$D$6,A398)+'Cost Parameters'!$B$2*'Cost Parameters'!$B$3)</f>
        <v>10.028444000000002</v>
      </c>
      <c r="J398" cm="1">
        <f t="array" ref="J398">IF(C398=0,0,INDEX('Delivery Stops'!$D$2:$D$29,C398))</f>
        <v>186</v>
      </c>
      <c r="K398">
        <f t="shared" si="24"/>
        <v>0</v>
      </c>
      <c r="L398">
        <f t="shared" si="25"/>
        <v>0</v>
      </c>
      <c r="M398">
        <f t="shared" si="26"/>
        <v>0</v>
      </c>
      <c r="N398">
        <f t="shared" si="27"/>
        <v>0</v>
      </c>
      <c r="O398" cm="1">
        <f t="array" ref="O398">((IF(C398=0,INDEX('Solver Setup'!$M$15:$M$19,A398),INDEX('Solver Setup'!$G$25:$G$52,C398))-IF(B398=0,INDEX('Solver Setup'!$L$15:$L$19,A398),INDEX('Solver Setup'!$G$25:$G$52,B398)))*1440-IF(B398=0,0,INDEX('Solver Setup'!$F$25:$F$52,B398))-H398+'Solver Setup'!$B$9*(1-F398))</f>
        <v>1052.4000000000005</v>
      </c>
    </row>
    <row r="399" spans="1:15" x14ac:dyDescent="0.2">
      <c r="A399">
        <v>1</v>
      </c>
      <c r="B399">
        <v>14</v>
      </c>
      <c r="C399">
        <v>5</v>
      </c>
      <c r="D399" t="str" cm="1">
        <f t="array" ref="D399">IF(B399=0,"Depot",INDEX('Delivery Stops'!$B$2:$B$29,B399))</f>
        <v>Sunrise Senior Living</v>
      </c>
      <c r="E399" t="str" cm="1">
        <f t="array" ref="E399">IF(C399=0,"Depot",INDEX('Delivery Stops'!$B$2:$B$29,C399))</f>
        <v>Construction Supply</v>
      </c>
      <c r="F399">
        <v>0</v>
      </c>
      <c r="G399" cm="1">
        <f t="array" ref="G399">INDEX('Distance Matrix (miles)'!$B$2:$AD$30,B399+1,C399+1)</f>
        <v>7.79</v>
      </c>
      <c r="H399" cm="1">
        <f t="array" ref="H399">INDEX('Travel Time Matrix (min)'!$B$2:$AD$30,B399+1,C399+1)</f>
        <v>11.7</v>
      </c>
      <c r="I399" cm="1">
        <f t="array" ref="I399">G399*(INDEX('Vehicle Fleet'!$D$2:$D$6,A399)+'Cost Parameters'!$B$2*'Cost Parameters'!$B$3)</f>
        <v>6.6713560000000003</v>
      </c>
      <c r="J399" cm="1">
        <f t="array" ref="J399">IF(C399=0,0,INDEX('Delivery Stops'!$D$2:$D$29,C399))</f>
        <v>201</v>
      </c>
      <c r="K399">
        <f t="shared" si="24"/>
        <v>0</v>
      </c>
      <c r="L399">
        <f t="shared" si="25"/>
        <v>0</v>
      </c>
      <c r="M399">
        <f t="shared" si="26"/>
        <v>0</v>
      </c>
      <c r="N399">
        <f t="shared" si="27"/>
        <v>0</v>
      </c>
      <c r="O399" cm="1">
        <f t="array" ref="O399">((IF(C399=0,INDEX('Solver Setup'!$M$15:$M$19,A399),INDEX('Solver Setup'!$G$25:$G$52,C399))-IF(B399=0,INDEX('Solver Setup'!$L$15:$L$19,A399),INDEX('Solver Setup'!$G$25:$G$52,B399)))*1440-IF(B399=0,0,INDEX('Solver Setup'!$F$25:$F$52,B399))-H399+'Solver Setup'!$B$9*(1-F399))</f>
        <v>1268.3</v>
      </c>
    </row>
    <row r="400" spans="1:15" x14ac:dyDescent="0.2">
      <c r="A400">
        <v>1</v>
      </c>
      <c r="B400">
        <v>14</v>
      </c>
      <c r="C400">
        <v>6</v>
      </c>
      <c r="D400" t="str" cm="1">
        <f t="array" ref="D400">IF(B400=0,"Depot",INDEX('Delivery Stops'!$B$2:$B$29,B400))</f>
        <v>Sunrise Senior Living</v>
      </c>
      <c r="E400" t="str" cm="1">
        <f t="array" ref="E400">IF(C400=0,"Depot",INDEX('Delivery Stops'!$B$2:$B$29,C400))</f>
        <v>Farm Supply</v>
      </c>
      <c r="F400">
        <v>0</v>
      </c>
      <c r="G400" cm="1">
        <f t="array" ref="G400">INDEX('Distance Matrix (miles)'!$B$2:$AD$30,B400+1,C400+1)</f>
        <v>10.59</v>
      </c>
      <c r="H400" cm="1">
        <f t="array" ref="H400">INDEX('Travel Time Matrix (min)'!$B$2:$AD$30,B400+1,C400+1)</f>
        <v>15.9</v>
      </c>
      <c r="I400" cm="1">
        <f t="array" ref="I400">G400*(INDEX('Vehicle Fleet'!$D$2:$D$6,A400)+'Cost Parameters'!$B$2*'Cost Parameters'!$B$3)</f>
        <v>9.0692760000000003</v>
      </c>
      <c r="J400" cm="1">
        <f t="array" ref="J400">IF(C400=0,0,INDEX('Delivery Stops'!$D$2:$D$29,C400))</f>
        <v>162</v>
      </c>
      <c r="K400">
        <f t="shared" si="24"/>
        <v>0</v>
      </c>
      <c r="L400">
        <f t="shared" si="25"/>
        <v>0</v>
      </c>
      <c r="M400">
        <f t="shared" si="26"/>
        <v>0</v>
      </c>
      <c r="N400">
        <f t="shared" si="27"/>
        <v>0</v>
      </c>
      <c r="O400" cm="1">
        <f t="array" ref="O400">((IF(C400=0,INDEX('Solver Setup'!$M$15:$M$19,A400),INDEX('Solver Setup'!$G$25:$G$52,C400))-IF(B400=0,INDEX('Solver Setup'!$L$15:$L$19,A400),INDEX('Solver Setup'!$G$25:$G$52,B400)))*1440-IF(B400=0,0,INDEX('Solver Setup'!$F$25:$F$52,B400))-H400+'Solver Setup'!$B$9*(1-F400))</f>
        <v>1369.1000000000004</v>
      </c>
    </row>
    <row r="401" spans="1:15" x14ac:dyDescent="0.2">
      <c r="A401">
        <v>1</v>
      </c>
      <c r="B401">
        <v>14</v>
      </c>
      <c r="C401">
        <v>7</v>
      </c>
      <c r="D401" t="str" cm="1">
        <f t="array" ref="D401">IF(B401=0,"Depot",INDEX('Delivery Stops'!$B$2:$B$29,B401))</f>
        <v>Sunrise Senior Living</v>
      </c>
      <c r="E401" t="str" cm="1">
        <f t="array" ref="E401">IF(C401=0,"Depot",INDEX('Delivery Stops'!$B$2:$B$29,C401))</f>
        <v>Fish Market</v>
      </c>
      <c r="F401">
        <v>0</v>
      </c>
      <c r="G401" cm="1">
        <f t="array" ref="G401">INDEX('Distance Matrix (miles)'!$B$2:$AD$30,B401+1,C401+1)</f>
        <v>8.5299999999999994</v>
      </c>
      <c r="H401" cm="1">
        <f t="array" ref="H401">INDEX('Travel Time Matrix (min)'!$B$2:$AD$30,B401+1,C401+1)</f>
        <v>12.8</v>
      </c>
      <c r="I401" cm="1">
        <f t="array" ref="I401">G401*(INDEX('Vehicle Fleet'!$D$2:$D$6,A401)+'Cost Parameters'!$B$2*'Cost Parameters'!$B$3)</f>
        <v>7.3050920000000001</v>
      </c>
      <c r="J401" cm="1">
        <f t="array" ref="J401">IF(C401=0,0,INDEX('Delivery Stops'!$D$2:$D$29,C401))</f>
        <v>133</v>
      </c>
      <c r="K401">
        <f t="shared" si="24"/>
        <v>0</v>
      </c>
      <c r="L401">
        <f t="shared" si="25"/>
        <v>0</v>
      </c>
      <c r="M401">
        <f t="shared" si="26"/>
        <v>0</v>
      </c>
      <c r="N401">
        <f t="shared" si="27"/>
        <v>0</v>
      </c>
      <c r="O401" cm="1">
        <f t="array" ref="O401">((IF(C401=0,INDEX('Solver Setup'!$M$15:$M$19,A401),INDEX('Solver Setup'!$G$25:$G$52,C401))-IF(B401=0,INDEX('Solver Setup'!$L$15:$L$19,A401),INDEX('Solver Setup'!$G$25:$G$52,B401)))*1440-IF(B401=0,0,INDEX('Solver Setup'!$F$25:$F$52,B401))-H401+'Solver Setup'!$B$9*(1-F401))</f>
        <v>1237.2000000000005</v>
      </c>
    </row>
    <row r="402" spans="1:15" x14ac:dyDescent="0.2">
      <c r="A402">
        <v>1</v>
      </c>
      <c r="B402">
        <v>14</v>
      </c>
      <c r="C402">
        <v>8</v>
      </c>
      <c r="D402" t="str" cm="1">
        <f t="array" ref="D402">IF(B402=0,"Depot",INDEX('Delivery Stops'!$B$2:$B$29,B402))</f>
        <v>Sunrise Senior Living</v>
      </c>
      <c r="E402" t="str" cm="1">
        <f t="array" ref="E402">IF(C402=0,"Depot",INDEX('Delivery Stops'!$B$2:$B$29,C402))</f>
        <v>Swimming Pool Supply</v>
      </c>
      <c r="F402">
        <v>0</v>
      </c>
      <c r="G402" cm="1">
        <f t="array" ref="G402">INDEX('Distance Matrix (miles)'!$B$2:$AD$30,B402+1,C402+1)</f>
        <v>25.31</v>
      </c>
      <c r="H402" cm="1">
        <f t="array" ref="H402">INDEX('Travel Time Matrix (min)'!$B$2:$AD$30,B402+1,C402+1)</f>
        <v>38</v>
      </c>
      <c r="I402" cm="1">
        <f t="array" ref="I402">G402*(INDEX('Vehicle Fleet'!$D$2:$D$6,A402)+'Cost Parameters'!$B$2*'Cost Parameters'!$B$3)</f>
        <v>21.675484000000001</v>
      </c>
      <c r="J402" cm="1">
        <f t="array" ref="J402">IF(C402=0,0,INDEX('Delivery Stops'!$D$2:$D$29,C402))</f>
        <v>285</v>
      </c>
      <c r="K402">
        <f t="shared" si="24"/>
        <v>0</v>
      </c>
      <c r="L402">
        <f t="shared" si="25"/>
        <v>0</v>
      </c>
      <c r="M402">
        <f t="shared" si="26"/>
        <v>0</v>
      </c>
      <c r="N402">
        <f t="shared" si="27"/>
        <v>0</v>
      </c>
      <c r="O402" cm="1">
        <f t="array" ref="O402">((IF(C402=0,INDEX('Solver Setup'!$M$15:$M$19,A402),INDEX('Solver Setup'!$G$25:$G$52,C402))-IF(B402=0,INDEX('Solver Setup'!$L$15:$L$19,A402),INDEX('Solver Setup'!$G$25:$G$52,B402)))*1440-IF(B402=0,0,INDEX('Solver Setup'!$F$25:$F$52,B402))-H402+'Solver Setup'!$B$9*(1-F402))</f>
        <v>1422</v>
      </c>
    </row>
    <row r="403" spans="1:15" x14ac:dyDescent="0.2">
      <c r="A403">
        <v>1</v>
      </c>
      <c r="B403">
        <v>14</v>
      </c>
      <c r="C403">
        <v>9</v>
      </c>
      <c r="D403" t="str" cm="1">
        <f t="array" ref="D403">IF(B403=0,"Depot",INDEX('Delivery Stops'!$B$2:$B$29,B403))</f>
        <v>Sunrise Senior Living</v>
      </c>
      <c r="E403" t="str" cm="1">
        <f t="array" ref="E403">IF(C403=0,"Depot",INDEX('Delivery Stops'!$B$2:$B$29,C403))</f>
        <v>Dry Cleaners</v>
      </c>
      <c r="F403">
        <v>0</v>
      </c>
      <c r="G403" cm="1">
        <f t="array" ref="G403">INDEX('Distance Matrix (miles)'!$B$2:$AD$30,B403+1,C403+1)</f>
        <v>28.46</v>
      </c>
      <c r="H403" cm="1">
        <f t="array" ref="H403">INDEX('Travel Time Matrix (min)'!$B$2:$AD$30,B403+1,C403+1)</f>
        <v>42.7</v>
      </c>
      <c r="I403" cm="1">
        <f t="array" ref="I403">G403*(INDEX('Vehicle Fleet'!$D$2:$D$6,A403)+'Cost Parameters'!$B$2*'Cost Parameters'!$B$3)</f>
        <v>24.373144000000003</v>
      </c>
      <c r="J403" cm="1">
        <f t="array" ref="J403">IF(C403=0,0,INDEX('Delivery Stops'!$D$2:$D$29,C403))</f>
        <v>24</v>
      </c>
      <c r="K403">
        <f t="shared" si="24"/>
        <v>0</v>
      </c>
      <c r="L403">
        <f t="shared" si="25"/>
        <v>0</v>
      </c>
      <c r="M403">
        <f t="shared" si="26"/>
        <v>0</v>
      </c>
      <c r="N403">
        <f t="shared" si="27"/>
        <v>0</v>
      </c>
      <c r="O403" cm="1">
        <f t="array" ref="O403">((IF(C403=0,INDEX('Solver Setup'!$M$15:$M$19,A403),INDEX('Solver Setup'!$G$25:$G$52,C403))-IF(B403=0,INDEX('Solver Setup'!$L$15:$L$19,A403),INDEX('Solver Setup'!$G$25:$G$52,B403)))*1440-IF(B403=0,0,INDEX('Solver Setup'!$F$25:$F$52,B403))-H403+'Solver Setup'!$B$9*(1-F403))</f>
        <v>1072.3000000000004</v>
      </c>
    </row>
    <row r="404" spans="1:15" x14ac:dyDescent="0.2">
      <c r="A404">
        <v>1</v>
      </c>
      <c r="B404">
        <v>14</v>
      </c>
      <c r="C404">
        <v>10</v>
      </c>
      <c r="D404" t="str" cm="1">
        <f t="array" ref="D404">IF(B404=0,"Depot",INDEX('Delivery Stops'!$B$2:$B$29,B404))</f>
        <v>Sunrise Senior Living</v>
      </c>
      <c r="E404" t="str" cm="1">
        <f t="array" ref="E404">IF(C404=0,"Depot",INDEX('Delivery Stops'!$B$2:$B$29,C404))</f>
        <v>Furniture Warehouse</v>
      </c>
      <c r="F404">
        <v>0</v>
      </c>
      <c r="G404" cm="1">
        <f t="array" ref="G404">INDEX('Distance Matrix (miles)'!$B$2:$AD$30,B404+1,C404+1)</f>
        <v>9.11</v>
      </c>
      <c r="H404" cm="1">
        <f t="array" ref="H404">INDEX('Travel Time Matrix (min)'!$B$2:$AD$30,B404+1,C404+1)</f>
        <v>13.7</v>
      </c>
      <c r="I404" cm="1">
        <f t="array" ref="I404">G404*(INDEX('Vehicle Fleet'!$D$2:$D$6,A404)+'Cost Parameters'!$B$2*'Cost Parameters'!$B$3)</f>
        <v>7.8018039999999997</v>
      </c>
      <c r="J404" cm="1">
        <f t="array" ref="J404">IF(C404=0,0,INDEX('Delivery Stops'!$D$2:$D$29,C404))</f>
        <v>89</v>
      </c>
      <c r="K404">
        <f t="shared" si="24"/>
        <v>0</v>
      </c>
      <c r="L404">
        <f t="shared" si="25"/>
        <v>0</v>
      </c>
      <c r="M404">
        <f t="shared" si="26"/>
        <v>0</v>
      </c>
      <c r="N404">
        <f t="shared" si="27"/>
        <v>0</v>
      </c>
      <c r="O404" cm="1">
        <f t="array" ref="O404">((IF(C404=0,INDEX('Solver Setup'!$M$15:$M$19,A404),INDEX('Solver Setup'!$G$25:$G$52,C404))-IF(B404=0,INDEX('Solver Setup'!$L$15:$L$19,A404),INDEX('Solver Setup'!$G$25:$G$52,B404)))*1440-IF(B404=0,0,INDEX('Solver Setup'!$F$25:$F$52,B404))-H404+'Solver Setup'!$B$9*(1-F404))</f>
        <v>1176.3</v>
      </c>
    </row>
    <row r="405" spans="1:15" x14ac:dyDescent="0.2">
      <c r="A405">
        <v>1</v>
      </c>
      <c r="B405">
        <v>14</v>
      </c>
      <c r="C405">
        <v>11</v>
      </c>
      <c r="D405" t="str" cm="1">
        <f t="array" ref="D405">IF(B405=0,"Depot",INDEX('Delivery Stops'!$B$2:$B$29,B405))</f>
        <v>Sunrise Senior Living</v>
      </c>
      <c r="E405" t="str" cm="1">
        <f t="array" ref="E405">IF(C405=0,"Depot",INDEX('Delivery Stops'!$B$2:$B$29,C405))</f>
        <v>Pet Hospital</v>
      </c>
      <c r="F405">
        <v>0</v>
      </c>
      <c r="G405" cm="1">
        <f t="array" ref="G405">INDEX('Distance Matrix (miles)'!$B$2:$AD$30,B405+1,C405+1)</f>
        <v>16.2</v>
      </c>
      <c r="H405" cm="1">
        <f t="array" ref="H405">INDEX('Travel Time Matrix (min)'!$B$2:$AD$30,B405+1,C405+1)</f>
        <v>24.3</v>
      </c>
      <c r="I405" cm="1">
        <f t="array" ref="I405">G405*(INDEX('Vehicle Fleet'!$D$2:$D$6,A405)+'Cost Parameters'!$B$2*'Cost Parameters'!$B$3)</f>
        <v>13.87368</v>
      </c>
      <c r="J405" cm="1">
        <f t="array" ref="J405">IF(C405=0,0,INDEX('Delivery Stops'!$D$2:$D$29,C405))</f>
        <v>108</v>
      </c>
      <c r="K405">
        <f t="shared" si="24"/>
        <v>0</v>
      </c>
      <c r="L405">
        <f t="shared" si="25"/>
        <v>0</v>
      </c>
      <c r="M405">
        <f t="shared" si="26"/>
        <v>0</v>
      </c>
      <c r="N405">
        <f t="shared" si="27"/>
        <v>0</v>
      </c>
      <c r="O405" cm="1">
        <f t="array" ref="O405">((IF(C405=0,INDEX('Solver Setup'!$M$15:$M$19,A405),INDEX('Solver Setup'!$G$25:$G$52,C405))-IF(B405=0,INDEX('Solver Setup'!$L$15:$L$19,A405),INDEX('Solver Setup'!$G$25:$G$52,B405)))*1440-IF(B405=0,0,INDEX('Solver Setup'!$F$25:$F$52,B405))-H405+'Solver Setup'!$B$9*(1-F405))</f>
        <v>1090.7000000000005</v>
      </c>
    </row>
    <row r="406" spans="1:15" x14ac:dyDescent="0.2">
      <c r="A406">
        <v>1</v>
      </c>
      <c r="B406">
        <v>14</v>
      </c>
      <c r="C406">
        <v>12</v>
      </c>
      <c r="D406" t="str" cm="1">
        <f t="array" ref="D406">IF(B406=0,"Depot",INDEX('Delivery Stops'!$B$2:$B$29,B406))</f>
        <v>Sunrise Senior Living</v>
      </c>
      <c r="E406" t="str" cm="1">
        <f t="array" ref="E406">IF(C406=0,"Depot",INDEX('Delivery Stops'!$B$2:$B$29,C406))</f>
        <v>Tech Solutions Inc</v>
      </c>
      <c r="F406">
        <v>0</v>
      </c>
      <c r="G406" cm="1">
        <f t="array" ref="G406">INDEX('Distance Matrix (miles)'!$B$2:$AD$30,B406+1,C406+1)</f>
        <v>7.51</v>
      </c>
      <c r="H406" cm="1">
        <f t="array" ref="H406">INDEX('Travel Time Matrix (min)'!$B$2:$AD$30,B406+1,C406+1)</f>
        <v>11.3</v>
      </c>
      <c r="I406" cm="1">
        <f t="array" ref="I406">G406*(INDEX('Vehicle Fleet'!$D$2:$D$6,A406)+'Cost Parameters'!$B$2*'Cost Parameters'!$B$3)</f>
        <v>6.4315639999999998</v>
      </c>
      <c r="J406" cm="1">
        <f t="array" ref="J406">IF(C406=0,0,INDEX('Delivery Stops'!$D$2:$D$29,C406))</f>
        <v>150</v>
      </c>
      <c r="K406">
        <f t="shared" si="24"/>
        <v>0</v>
      </c>
      <c r="L406">
        <f t="shared" si="25"/>
        <v>0</v>
      </c>
      <c r="M406">
        <f t="shared" si="26"/>
        <v>0</v>
      </c>
      <c r="N406">
        <f t="shared" si="27"/>
        <v>0</v>
      </c>
      <c r="O406" cm="1">
        <f t="array" ref="O406">((IF(C406=0,INDEX('Solver Setup'!$M$15:$M$19,A406),INDEX('Solver Setup'!$G$25:$G$52,C406))-IF(B406=0,INDEX('Solver Setup'!$L$15:$L$19,A406),INDEX('Solver Setup'!$G$25:$G$52,B406)))*1440-IF(B406=0,0,INDEX('Solver Setup'!$F$25:$F$52,B406))-H406+'Solver Setup'!$B$9*(1-F406))</f>
        <v>1058.7000000000005</v>
      </c>
    </row>
    <row r="407" spans="1:15" x14ac:dyDescent="0.2">
      <c r="A407">
        <v>1</v>
      </c>
      <c r="B407">
        <v>14</v>
      </c>
      <c r="C407">
        <v>13</v>
      </c>
      <c r="D407" t="str" cm="1">
        <f t="array" ref="D407">IF(B407=0,"Depot",INDEX('Delivery Stops'!$B$2:$B$29,B407))</f>
        <v>Sunrise Senior Living</v>
      </c>
      <c r="E407" t="str" cm="1">
        <f t="array" ref="E407">IF(C407=0,"Depot",INDEX('Delivery Stops'!$B$2:$B$29,C407))</f>
        <v>Tech Solutions Inc</v>
      </c>
      <c r="F407">
        <v>0</v>
      </c>
      <c r="G407" cm="1">
        <f t="array" ref="G407">INDEX('Distance Matrix (miles)'!$B$2:$AD$30,B407+1,C407+1)</f>
        <v>18.48</v>
      </c>
      <c r="H407" cm="1">
        <f t="array" ref="H407">INDEX('Travel Time Matrix (min)'!$B$2:$AD$30,B407+1,C407+1)</f>
        <v>27.7</v>
      </c>
      <c r="I407" cm="1">
        <f t="array" ref="I407">G407*(INDEX('Vehicle Fleet'!$D$2:$D$6,A407)+'Cost Parameters'!$B$2*'Cost Parameters'!$B$3)</f>
        <v>15.826272000000001</v>
      </c>
      <c r="J407" cm="1">
        <f t="array" ref="J407">IF(C407=0,0,INDEX('Delivery Stops'!$D$2:$D$29,C407))</f>
        <v>38</v>
      </c>
      <c r="K407">
        <f t="shared" si="24"/>
        <v>0</v>
      </c>
      <c r="L407">
        <f t="shared" si="25"/>
        <v>0</v>
      </c>
      <c r="M407">
        <f t="shared" si="26"/>
        <v>0</v>
      </c>
      <c r="N407">
        <f t="shared" si="27"/>
        <v>0</v>
      </c>
      <c r="O407" cm="1">
        <f t="array" ref="O407">((IF(C407=0,INDEX('Solver Setup'!$M$15:$M$19,A407),INDEX('Solver Setup'!$G$25:$G$52,C407))-IF(B407=0,INDEX('Solver Setup'!$L$15:$L$19,A407),INDEX('Solver Setup'!$G$25:$G$52,B407)))*1440-IF(B407=0,0,INDEX('Solver Setup'!$F$25:$F$52,B407))-H407+'Solver Setup'!$B$9*(1-F407))</f>
        <v>937.3</v>
      </c>
    </row>
    <row r="408" spans="1:15" x14ac:dyDescent="0.2">
      <c r="A408">
        <v>1</v>
      </c>
      <c r="B408">
        <v>14</v>
      </c>
      <c r="C408">
        <v>15</v>
      </c>
      <c r="D408" t="str" cm="1">
        <f t="array" ref="D408">IF(B408=0,"Depot",INDEX('Delivery Stops'!$B$2:$B$29,B408))</f>
        <v>Sunrise Senior Living</v>
      </c>
      <c r="E408" t="str" cm="1">
        <f t="array" ref="E408">IF(C408=0,"Depot",INDEX('Delivery Stops'!$B$2:$B$29,C408))</f>
        <v>Electronics Outlet</v>
      </c>
      <c r="F408">
        <v>0</v>
      </c>
      <c r="G408" cm="1">
        <f t="array" ref="G408">INDEX('Distance Matrix (miles)'!$B$2:$AD$30,B408+1,C408+1)</f>
        <v>15.22</v>
      </c>
      <c r="H408" cm="1">
        <f t="array" ref="H408">INDEX('Travel Time Matrix (min)'!$B$2:$AD$30,B408+1,C408+1)</f>
        <v>22.8</v>
      </c>
      <c r="I408" cm="1">
        <f t="array" ref="I408">G408*(INDEX('Vehicle Fleet'!$D$2:$D$6,A408)+'Cost Parameters'!$B$2*'Cost Parameters'!$B$3)</f>
        <v>13.034408000000001</v>
      </c>
      <c r="J408" cm="1">
        <f t="array" ref="J408">IF(C408=0,0,INDEX('Delivery Stops'!$D$2:$D$29,C408))</f>
        <v>72</v>
      </c>
      <c r="K408">
        <f t="shared" si="24"/>
        <v>0</v>
      </c>
      <c r="L408">
        <f t="shared" si="25"/>
        <v>0</v>
      </c>
      <c r="M408">
        <f t="shared" si="26"/>
        <v>0</v>
      </c>
      <c r="N408">
        <f t="shared" si="27"/>
        <v>0</v>
      </c>
      <c r="O408" cm="1">
        <f t="array" ref="O408">((IF(C408=0,INDEX('Solver Setup'!$M$15:$M$19,A408),INDEX('Solver Setup'!$G$25:$G$52,C408))-IF(B408=0,INDEX('Solver Setup'!$L$15:$L$19,A408),INDEX('Solver Setup'!$G$25:$G$52,B408)))*1440-IF(B408=0,0,INDEX('Solver Setup'!$F$25:$F$52,B408))-H408+'Solver Setup'!$B$9*(1-F408))</f>
        <v>957.2000000000005</v>
      </c>
    </row>
    <row r="409" spans="1:15" x14ac:dyDescent="0.2">
      <c r="A409">
        <v>1</v>
      </c>
      <c r="B409">
        <v>14</v>
      </c>
      <c r="C409">
        <v>16</v>
      </c>
      <c r="D409" t="str" cm="1">
        <f t="array" ref="D409">IF(B409=0,"Depot",INDEX('Delivery Stops'!$B$2:$B$29,B409))</f>
        <v>Sunrise Senior Living</v>
      </c>
      <c r="E409" t="str" cm="1">
        <f t="array" ref="E409">IF(C409=0,"Depot",INDEX('Delivery Stops'!$B$2:$B$29,C409))</f>
        <v>Bookstore</v>
      </c>
      <c r="F409">
        <v>0</v>
      </c>
      <c r="G409" cm="1">
        <f t="array" ref="G409">INDEX('Distance Matrix (miles)'!$B$2:$AD$30,B409+1,C409+1)</f>
        <v>14.16</v>
      </c>
      <c r="H409" cm="1">
        <f t="array" ref="H409">INDEX('Travel Time Matrix (min)'!$B$2:$AD$30,B409+1,C409+1)</f>
        <v>21.2</v>
      </c>
      <c r="I409" cm="1">
        <f t="array" ref="I409">G409*(INDEX('Vehicle Fleet'!$D$2:$D$6,A409)+'Cost Parameters'!$B$2*'Cost Parameters'!$B$3)</f>
        <v>12.126624000000001</v>
      </c>
      <c r="J409" cm="1">
        <f t="array" ref="J409">IF(C409=0,0,INDEX('Delivery Stops'!$D$2:$D$29,C409))</f>
        <v>152</v>
      </c>
      <c r="K409">
        <f t="shared" si="24"/>
        <v>0</v>
      </c>
      <c r="L409">
        <f t="shared" si="25"/>
        <v>0</v>
      </c>
      <c r="M409">
        <f t="shared" si="26"/>
        <v>0</v>
      </c>
      <c r="N409">
        <f t="shared" si="27"/>
        <v>0</v>
      </c>
      <c r="O409" cm="1">
        <f t="array" ref="O409">((IF(C409=0,INDEX('Solver Setup'!$M$15:$M$19,A409),INDEX('Solver Setup'!$G$25:$G$52,C409))-IF(B409=0,INDEX('Solver Setup'!$L$15:$L$19,A409),INDEX('Solver Setup'!$G$25:$G$52,B409)))*1440-IF(B409=0,0,INDEX('Solver Setup'!$F$25:$F$52,B409))-H409+'Solver Setup'!$B$9*(1-F409))</f>
        <v>1198.8000000000009</v>
      </c>
    </row>
    <row r="410" spans="1:15" x14ac:dyDescent="0.2">
      <c r="A410">
        <v>1</v>
      </c>
      <c r="B410">
        <v>14</v>
      </c>
      <c r="C410">
        <v>17</v>
      </c>
      <c r="D410" t="str" cm="1">
        <f t="array" ref="D410">IF(B410=0,"Depot",INDEX('Delivery Stops'!$B$2:$B$29,B410))</f>
        <v>Sunrise Senior Living</v>
      </c>
      <c r="E410" t="str" cm="1">
        <f t="array" ref="E410">IF(C410=0,"Depot",INDEX('Delivery Stops'!$B$2:$B$29,C410))</f>
        <v>Veterinary Clinic</v>
      </c>
      <c r="F410">
        <v>0</v>
      </c>
      <c r="G410" cm="1">
        <f t="array" ref="G410">INDEX('Distance Matrix (miles)'!$B$2:$AD$30,B410+1,C410+1)</f>
        <v>11.27</v>
      </c>
      <c r="H410" cm="1">
        <f t="array" ref="H410">INDEX('Travel Time Matrix (min)'!$B$2:$AD$30,B410+1,C410+1)</f>
        <v>16.899999999999999</v>
      </c>
      <c r="I410" cm="1">
        <f t="array" ref="I410">G410*(INDEX('Vehicle Fleet'!$D$2:$D$6,A410)+'Cost Parameters'!$B$2*'Cost Parameters'!$B$3)</f>
        <v>9.6516280000000005</v>
      </c>
      <c r="J410" cm="1">
        <f t="array" ref="J410">IF(C410=0,0,INDEX('Delivery Stops'!$D$2:$D$29,C410))</f>
        <v>102</v>
      </c>
      <c r="K410">
        <f t="shared" si="24"/>
        <v>0</v>
      </c>
      <c r="L410">
        <f t="shared" si="25"/>
        <v>0</v>
      </c>
      <c r="M410">
        <f t="shared" si="26"/>
        <v>0</v>
      </c>
      <c r="N410">
        <f t="shared" si="27"/>
        <v>0</v>
      </c>
      <c r="O410" cm="1">
        <f t="array" ref="O410">((IF(C410=0,INDEX('Solver Setup'!$M$15:$M$19,A410),INDEX('Solver Setup'!$G$25:$G$52,C410))-IF(B410=0,INDEX('Solver Setup'!$L$15:$L$19,A410),INDEX('Solver Setup'!$G$25:$G$52,B410)))*1440-IF(B410=0,0,INDEX('Solver Setup'!$F$25:$F$52,B410))-H410+'Solver Setup'!$B$9*(1-F410))</f>
        <v>1038.0999999999999</v>
      </c>
    </row>
    <row r="411" spans="1:15" x14ac:dyDescent="0.2">
      <c r="A411">
        <v>1</v>
      </c>
      <c r="B411">
        <v>14</v>
      </c>
      <c r="C411">
        <v>18</v>
      </c>
      <c r="D411" t="str" cm="1">
        <f t="array" ref="D411">IF(B411=0,"Depot",INDEX('Delivery Stops'!$B$2:$B$29,B411))</f>
        <v>Sunrise Senior Living</v>
      </c>
      <c r="E411" t="str" cm="1">
        <f t="array" ref="E411">IF(C411=0,"Depot",INDEX('Delivery Stops'!$B$2:$B$29,C411))</f>
        <v>Furniture Warehouse</v>
      </c>
      <c r="F411">
        <v>0</v>
      </c>
      <c r="G411" cm="1">
        <f t="array" ref="G411">INDEX('Distance Matrix (miles)'!$B$2:$AD$30,B411+1,C411+1)</f>
        <v>12.47</v>
      </c>
      <c r="H411" cm="1">
        <f t="array" ref="H411">INDEX('Travel Time Matrix (min)'!$B$2:$AD$30,B411+1,C411+1)</f>
        <v>18.7</v>
      </c>
      <c r="I411" cm="1">
        <f t="array" ref="I411">G411*(INDEX('Vehicle Fleet'!$D$2:$D$6,A411)+'Cost Parameters'!$B$2*'Cost Parameters'!$B$3)</f>
        <v>10.679308000000001</v>
      </c>
      <c r="J411" cm="1">
        <f t="array" ref="J411">IF(C411=0,0,INDEX('Delivery Stops'!$D$2:$D$29,C411))</f>
        <v>148</v>
      </c>
      <c r="K411">
        <f t="shared" si="24"/>
        <v>0</v>
      </c>
      <c r="L411">
        <f t="shared" si="25"/>
        <v>0</v>
      </c>
      <c r="M411">
        <f t="shared" si="26"/>
        <v>0</v>
      </c>
      <c r="N411">
        <f t="shared" si="27"/>
        <v>0</v>
      </c>
      <c r="O411" cm="1">
        <f t="array" ref="O411">((IF(C411=0,INDEX('Solver Setup'!$M$15:$M$19,A411),INDEX('Solver Setup'!$G$25:$G$52,C411))-IF(B411=0,INDEX('Solver Setup'!$L$15:$L$19,A411),INDEX('Solver Setup'!$G$25:$G$52,B411)))*1440-IF(B411=0,0,INDEX('Solver Setup'!$F$25:$F$52,B411))-H411+'Solver Setup'!$B$9*(1-F411))</f>
        <v>991.3</v>
      </c>
    </row>
    <row r="412" spans="1:15" x14ac:dyDescent="0.2">
      <c r="A412">
        <v>1</v>
      </c>
      <c r="B412">
        <v>14</v>
      </c>
      <c r="C412">
        <v>19</v>
      </c>
      <c r="D412" t="str" cm="1">
        <f t="array" ref="D412">IF(B412=0,"Depot",INDEX('Delivery Stops'!$B$2:$B$29,B412))</f>
        <v>Sunrise Senior Living</v>
      </c>
      <c r="E412" t="str" cm="1">
        <f t="array" ref="E412">IF(C412=0,"Depot",INDEX('Delivery Stops'!$B$2:$B$29,C412))</f>
        <v>Music School</v>
      </c>
      <c r="F412">
        <v>0</v>
      </c>
      <c r="G412" cm="1">
        <f t="array" ref="G412">INDEX('Distance Matrix (miles)'!$B$2:$AD$30,B412+1,C412+1)</f>
        <v>32.76</v>
      </c>
      <c r="H412" cm="1">
        <f t="array" ref="H412">INDEX('Travel Time Matrix (min)'!$B$2:$AD$30,B412+1,C412+1)</f>
        <v>49.1</v>
      </c>
      <c r="I412" cm="1">
        <f t="array" ref="I412">G412*(INDEX('Vehicle Fleet'!$D$2:$D$6,A412)+'Cost Parameters'!$B$2*'Cost Parameters'!$B$3)</f>
        <v>28.055664</v>
      </c>
      <c r="J412" cm="1">
        <f t="array" ref="J412">IF(C412=0,0,INDEX('Delivery Stops'!$D$2:$D$29,C412))</f>
        <v>97</v>
      </c>
      <c r="K412">
        <f t="shared" si="24"/>
        <v>0</v>
      </c>
      <c r="L412">
        <f t="shared" si="25"/>
        <v>0</v>
      </c>
      <c r="M412">
        <f t="shared" si="26"/>
        <v>0</v>
      </c>
      <c r="N412">
        <f t="shared" si="27"/>
        <v>0</v>
      </c>
      <c r="O412" cm="1">
        <f t="array" ref="O412">((IF(C412=0,INDEX('Solver Setup'!$M$15:$M$19,A412),INDEX('Solver Setup'!$G$25:$G$52,C412))-IF(B412=0,INDEX('Solver Setup'!$L$15:$L$19,A412),INDEX('Solver Setup'!$G$25:$G$52,B412)))*1440-IF(B412=0,0,INDEX('Solver Setup'!$F$25:$F$52,B412))-H412+'Solver Setup'!$B$9*(1-F412))</f>
        <v>930.90000000000043</v>
      </c>
    </row>
    <row r="413" spans="1:15" x14ac:dyDescent="0.2">
      <c r="A413">
        <v>1</v>
      </c>
      <c r="B413">
        <v>14</v>
      </c>
      <c r="C413">
        <v>20</v>
      </c>
      <c r="D413" t="str" cm="1">
        <f t="array" ref="D413">IF(B413=0,"Depot",INDEX('Delivery Stops'!$B$2:$B$29,B413))</f>
        <v>Sunrise Senior Living</v>
      </c>
      <c r="E413" t="str" cm="1">
        <f t="array" ref="E413">IF(C413=0,"Depot",INDEX('Delivery Stops'!$B$2:$B$29,C413))</f>
        <v>Elementary School</v>
      </c>
      <c r="F413">
        <v>0</v>
      </c>
      <c r="G413" cm="1">
        <f t="array" ref="G413">INDEX('Distance Matrix (miles)'!$B$2:$AD$30,B413+1,C413+1)</f>
        <v>24.48</v>
      </c>
      <c r="H413" cm="1">
        <f t="array" ref="H413">INDEX('Travel Time Matrix (min)'!$B$2:$AD$30,B413+1,C413+1)</f>
        <v>36.700000000000003</v>
      </c>
      <c r="I413" cm="1">
        <f t="array" ref="I413">G413*(INDEX('Vehicle Fleet'!$D$2:$D$6,A413)+'Cost Parameters'!$B$2*'Cost Parameters'!$B$3)</f>
        <v>20.964672</v>
      </c>
      <c r="J413" cm="1">
        <f t="array" ref="J413">IF(C413=0,0,INDEX('Delivery Stops'!$D$2:$D$29,C413))</f>
        <v>71</v>
      </c>
      <c r="K413">
        <f t="shared" si="24"/>
        <v>0</v>
      </c>
      <c r="L413">
        <f t="shared" si="25"/>
        <v>0</v>
      </c>
      <c r="M413">
        <f t="shared" si="26"/>
        <v>0</v>
      </c>
      <c r="N413">
        <f t="shared" si="27"/>
        <v>0</v>
      </c>
      <c r="O413" cm="1">
        <f t="array" ref="O413">((IF(C413=0,INDEX('Solver Setup'!$M$15:$M$19,A413),INDEX('Solver Setup'!$G$25:$G$52,C413))-IF(B413=0,INDEX('Solver Setup'!$L$15:$L$19,A413),INDEX('Solver Setup'!$G$25:$G$52,B413)))*1440-IF(B413=0,0,INDEX('Solver Setup'!$F$25:$F$52,B413))-H413+'Solver Setup'!$B$9*(1-F413))</f>
        <v>913.30000000000086</v>
      </c>
    </row>
    <row r="414" spans="1:15" x14ac:dyDescent="0.2">
      <c r="A414">
        <v>1</v>
      </c>
      <c r="B414">
        <v>14</v>
      </c>
      <c r="C414">
        <v>21</v>
      </c>
      <c r="D414" t="str" cm="1">
        <f t="array" ref="D414">IF(B414=0,"Depot",INDEX('Delivery Stops'!$B$2:$B$29,B414))</f>
        <v>Sunrise Senior Living</v>
      </c>
      <c r="E414" t="str" cm="1">
        <f t="array" ref="E414">IF(C414=0,"Depot",INDEX('Delivery Stops'!$B$2:$B$29,C414))</f>
        <v>Distillery</v>
      </c>
      <c r="F414">
        <v>0</v>
      </c>
      <c r="G414" cm="1">
        <f t="array" ref="G414">INDEX('Distance Matrix (miles)'!$B$2:$AD$30,B414+1,C414+1)</f>
        <v>24.47</v>
      </c>
      <c r="H414" cm="1">
        <f t="array" ref="H414">INDEX('Travel Time Matrix (min)'!$B$2:$AD$30,B414+1,C414+1)</f>
        <v>36.700000000000003</v>
      </c>
      <c r="I414" cm="1">
        <f t="array" ref="I414">G414*(INDEX('Vehicle Fleet'!$D$2:$D$6,A414)+'Cost Parameters'!$B$2*'Cost Parameters'!$B$3)</f>
        <v>20.956108</v>
      </c>
      <c r="J414" cm="1">
        <f t="array" ref="J414">IF(C414=0,0,INDEX('Delivery Stops'!$D$2:$D$29,C414))</f>
        <v>178</v>
      </c>
      <c r="K414">
        <f t="shared" si="24"/>
        <v>0</v>
      </c>
      <c r="L414">
        <f t="shared" si="25"/>
        <v>0</v>
      </c>
      <c r="M414">
        <f t="shared" si="26"/>
        <v>0</v>
      </c>
      <c r="N414">
        <f t="shared" si="27"/>
        <v>0</v>
      </c>
      <c r="O414" cm="1">
        <f t="array" ref="O414">((IF(C414=0,INDEX('Solver Setup'!$M$15:$M$19,A414),INDEX('Solver Setup'!$G$25:$G$52,C414))-IF(B414=0,INDEX('Solver Setup'!$L$15:$L$19,A414),INDEX('Solver Setup'!$G$25:$G$52,B414)))*1440-IF(B414=0,0,INDEX('Solver Setup'!$F$25:$F$52,B414))-H414+'Solver Setup'!$B$9*(1-F414))</f>
        <v>1423.3</v>
      </c>
    </row>
    <row r="415" spans="1:15" x14ac:dyDescent="0.2">
      <c r="A415">
        <v>1</v>
      </c>
      <c r="B415">
        <v>14</v>
      </c>
      <c r="C415">
        <v>22</v>
      </c>
      <c r="D415" t="str" cm="1">
        <f t="array" ref="D415">IF(B415=0,"Depot",INDEX('Delivery Stops'!$B$2:$B$29,B415))</f>
        <v>Sunrise Senior Living</v>
      </c>
      <c r="E415" t="str" cm="1">
        <f t="array" ref="E415">IF(C415=0,"Depot",INDEX('Delivery Stops'!$B$2:$B$29,C415))</f>
        <v>Brewery</v>
      </c>
      <c r="F415">
        <v>0</v>
      </c>
      <c r="G415" cm="1">
        <f t="array" ref="G415">INDEX('Distance Matrix (miles)'!$B$2:$AD$30,B415+1,C415+1)</f>
        <v>22.72</v>
      </c>
      <c r="H415" cm="1">
        <f t="array" ref="H415">INDEX('Travel Time Matrix (min)'!$B$2:$AD$30,B415+1,C415+1)</f>
        <v>34.1</v>
      </c>
      <c r="I415" cm="1">
        <f t="array" ref="I415">G415*(INDEX('Vehicle Fleet'!$D$2:$D$6,A415)+'Cost Parameters'!$B$2*'Cost Parameters'!$B$3)</f>
        <v>19.457408000000001</v>
      </c>
      <c r="J415" cm="1">
        <f t="array" ref="J415">IF(C415=0,0,INDEX('Delivery Stops'!$D$2:$D$29,C415))</f>
        <v>46</v>
      </c>
      <c r="K415">
        <f t="shared" si="24"/>
        <v>0</v>
      </c>
      <c r="L415">
        <f t="shared" si="25"/>
        <v>0</v>
      </c>
      <c r="M415">
        <f t="shared" si="26"/>
        <v>0</v>
      </c>
      <c r="N415">
        <f t="shared" si="27"/>
        <v>0</v>
      </c>
      <c r="O415" cm="1">
        <f t="array" ref="O415">((IF(C415=0,INDEX('Solver Setup'!$M$15:$M$19,A415),INDEX('Solver Setup'!$G$25:$G$52,C415))-IF(B415=0,INDEX('Solver Setup'!$L$15:$L$19,A415),INDEX('Solver Setup'!$G$25:$G$52,B415)))*1440-IF(B415=0,0,INDEX('Solver Setup'!$F$25:$F$52,B415))-H415+'Solver Setup'!$B$9*(1-F415))</f>
        <v>1275.9000000000008</v>
      </c>
    </row>
    <row r="416" spans="1:15" x14ac:dyDescent="0.2">
      <c r="A416">
        <v>1</v>
      </c>
      <c r="B416">
        <v>14</v>
      </c>
      <c r="C416">
        <v>23</v>
      </c>
      <c r="D416" t="str" cm="1">
        <f t="array" ref="D416">IF(B416=0,"Depot",INDEX('Delivery Stops'!$B$2:$B$29,B416))</f>
        <v>Sunrise Senior Living</v>
      </c>
      <c r="E416" t="str" cm="1">
        <f t="array" ref="E416">IF(C416=0,"Depot",INDEX('Delivery Stops'!$B$2:$B$29,C416))</f>
        <v>Distillery</v>
      </c>
      <c r="F416">
        <v>0</v>
      </c>
      <c r="G416" cm="1">
        <f t="array" ref="G416">INDEX('Distance Matrix (miles)'!$B$2:$AD$30,B416+1,C416+1)</f>
        <v>19.309999999999999</v>
      </c>
      <c r="H416" cm="1">
        <f t="array" ref="H416">INDEX('Travel Time Matrix (min)'!$B$2:$AD$30,B416+1,C416+1)</f>
        <v>29</v>
      </c>
      <c r="I416" cm="1">
        <f t="array" ref="I416">G416*(INDEX('Vehicle Fleet'!$D$2:$D$6,A416)+'Cost Parameters'!$B$2*'Cost Parameters'!$B$3)</f>
        <v>16.537084</v>
      </c>
      <c r="J416" cm="1">
        <f t="array" ref="J416">IF(C416=0,0,INDEX('Delivery Stops'!$D$2:$D$29,C416))</f>
        <v>207</v>
      </c>
      <c r="K416">
        <f t="shared" si="24"/>
        <v>0</v>
      </c>
      <c r="L416">
        <f t="shared" si="25"/>
        <v>0</v>
      </c>
      <c r="M416">
        <f t="shared" si="26"/>
        <v>0</v>
      </c>
      <c r="N416">
        <f t="shared" si="27"/>
        <v>0</v>
      </c>
      <c r="O416" cm="1">
        <f t="array" ref="O416">((IF(C416=0,INDEX('Solver Setup'!$M$15:$M$19,A416),INDEX('Solver Setup'!$G$25:$G$52,C416))-IF(B416=0,INDEX('Solver Setup'!$L$15:$L$19,A416),INDEX('Solver Setup'!$G$25:$G$52,B416)))*1440-IF(B416=0,0,INDEX('Solver Setup'!$F$25:$F$52,B416))-H416+'Solver Setup'!$B$9*(1-F416))</f>
        <v>1176.0000000000005</v>
      </c>
    </row>
    <row r="417" spans="1:15" x14ac:dyDescent="0.2">
      <c r="A417">
        <v>1</v>
      </c>
      <c r="B417">
        <v>14</v>
      </c>
      <c r="C417">
        <v>24</v>
      </c>
      <c r="D417" t="str" cm="1">
        <f t="array" ref="D417">IF(B417=0,"Depot",INDEX('Delivery Stops'!$B$2:$B$29,B417))</f>
        <v>Sunrise Senior Living</v>
      </c>
      <c r="E417" t="str" cm="1">
        <f t="array" ref="E417">IF(C417=0,"Depot",INDEX('Delivery Stops'!$B$2:$B$29,C417))</f>
        <v>Children's Academy</v>
      </c>
      <c r="F417">
        <v>0</v>
      </c>
      <c r="G417" cm="1">
        <f t="array" ref="G417">INDEX('Distance Matrix (miles)'!$B$2:$AD$30,B417+1,C417+1)</f>
        <v>22.31</v>
      </c>
      <c r="H417" cm="1">
        <f t="array" ref="H417">INDEX('Travel Time Matrix (min)'!$B$2:$AD$30,B417+1,C417+1)</f>
        <v>33.5</v>
      </c>
      <c r="I417" cm="1">
        <f t="array" ref="I417">G417*(INDEX('Vehicle Fleet'!$D$2:$D$6,A417)+'Cost Parameters'!$B$2*'Cost Parameters'!$B$3)</f>
        <v>19.106283999999999</v>
      </c>
      <c r="J417" cm="1">
        <f t="array" ref="J417">IF(C417=0,0,INDEX('Delivery Stops'!$D$2:$D$29,C417))</f>
        <v>28</v>
      </c>
      <c r="K417">
        <f t="shared" si="24"/>
        <v>0</v>
      </c>
      <c r="L417">
        <f t="shared" si="25"/>
        <v>0</v>
      </c>
      <c r="M417">
        <f t="shared" si="26"/>
        <v>0</v>
      </c>
      <c r="N417">
        <f t="shared" si="27"/>
        <v>0</v>
      </c>
      <c r="O417" cm="1">
        <f t="array" ref="O417">((IF(C417=0,INDEX('Solver Setup'!$M$15:$M$19,A417),INDEX('Solver Setup'!$G$25:$G$52,C417))-IF(B417=0,INDEX('Solver Setup'!$L$15:$L$19,A417),INDEX('Solver Setup'!$G$25:$G$52,B417)))*1440-IF(B417=0,0,INDEX('Solver Setup'!$F$25:$F$52,B417))-H417+'Solver Setup'!$B$9*(1-F417))</f>
        <v>1321.5000000000009</v>
      </c>
    </row>
    <row r="418" spans="1:15" x14ac:dyDescent="0.2">
      <c r="A418">
        <v>1</v>
      </c>
      <c r="B418">
        <v>14</v>
      </c>
      <c r="C418">
        <v>25</v>
      </c>
      <c r="D418" t="str" cm="1">
        <f t="array" ref="D418">IF(B418=0,"Depot",INDEX('Delivery Stops'!$B$2:$B$29,B418))</f>
        <v>Sunrise Senior Living</v>
      </c>
      <c r="E418" t="str" cm="1">
        <f t="array" ref="E418">IF(C418=0,"Depot",INDEX('Delivery Stops'!$B$2:$B$29,C418))</f>
        <v>Public Library</v>
      </c>
      <c r="F418">
        <v>0</v>
      </c>
      <c r="G418" cm="1">
        <f t="array" ref="G418">INDEX('Distance Matrix (miles)'!$B$2:$AD$30,B418+1,C418+1)</f>
        <v>5.87</v>
      </c>
      <c r="H418" cm="1">
        <f t="array" ref="H418">INDEX('Travel Time Matrix (min)'!$B$2:$AD$30,B418+1,C418+1)</f>
        <v>8.8000000000000007</v>
      </c>
      <c r="I418" cm="1">
        <f t="array" ref="I418">G418*(INDEX('Vehicle Fleet'!$D$2:$D$6,A418)+'Cost Parameters'!$B$2*'Cost Parameters'!$B$3)</f>
        <v>5.0270680000000008</v>
      </c>
      <c r="J418" cm="1">
        <f t="array" ref="J418">IF(C418=0,0,INDEX('Delivery Stops'!$D$2:$D$29,C418))</f>
        <v>32</v>
      </c>
      <c r="K418">
        <f t="shared" si="24"/>
        <v>0</v>
      </c>
      <c r="L418">
        <f t="shared" si="25"/>
        <v>0</v>
      </c>
      <c r="M418">
        <f t="shared" si="26"/>
        <v>0</v>
      </c>
      <c r="N418">
        <f t="shared" si="27"/>
        <v>0</v>
      </c>
      <c r="O418" cm="1">
        <f t="array" ref="O418">((IF(C418=0,INDEX('Solver Setup'!$M$15:$M$19,A418),INDEX('Solver Setup'!$G$25:$G$52,C418))-IF(B418=0,INDEX('Solver Setup'!$L$15:$L$19,A418),INDEX('Solver Setup'!$G$25:$G$52,B418)))*1440-IF(B418=0,0,INDEX('Solver Setup'!$F$25:$F$52,B418))-H418+'Solver Setup'!$B$9*(1-F418))</f>
        <v>1256.200000000001</v>
      </c>
    </row>
    <row r="419" spans="1:15" x14ac:dyDescent="0.2">
      <c r="A419">
        <v>1</v>
      </c>
      <c r="B419">
        <v>14</v>
      </c>
      <c r="C419">
        <v>26</v>
      </c>
      <c r="D419" t="str" cm="1">
        <f t="array" ref="D419">IF(B419=0,"Depot",INDEX('Delivery Stops'!$B$2:$B$29,B419))</f>
        <v>Sunrise Senior Living</v>
      </c>
      <c r="E419" t="str" cm="1">
        <f t="array" ref="E419">IF(C419=0,"Depot",INDEX('Delivery Stops'!$B$2:$B$29,C419))</f>
        <v>Bakery &amp; Cafe</v>
      </c>
      <c r="F419">
        <v>0</v>
      </c>
      <c r="G419" cm="1">
        <f t="array" ref="G419">INDEX('Distance Matrix (miles)'!$B$2:$AD$30,B419+1,C419+1)</f>
        <v>10.16</v>
      </c>
      <c r="H419" cm="1">
        <f t="array" ref="H419">INDEX('Travel Time Matrix (min)'!$B$2:$AD$30,B419+1,C419+1)</f>
        <v>15.2</v>
      </c>
      <c r="I419" cm="1">
        <f t="array" ref="I419">G419*(INDEX('Vehicle Fleet'!$D$2:$D$6,A419)+'Cost Parameters'!$B$2*'Cost Parameters'!$B$3)</f>
        <v>8.7010240000000003</v>
      </c>
      <c r="J419" cm="1">
        <f t="array" ref="J419">IF(C419=0,0,INDEX('Delivery Stops'!$D$2:$D$29,C419))</f>
        <v>211</v>
      </c>
      <c r="K419">
        <f t="shared" si="24"/>
        <v>0</v>
      </c>
      <c r="L419">
        <f t="shared" si="25"/>
        <v>0</v>
      </c>
      <c r="M419">
        <f t="shared" si="26"/>
        <v>0</v>
      </c>
      <c r="N419">
        <f t="shared" si="27"/>
        <v>0</v>
      </c>
      <c r="O419" cm="1">
        <f t="array" ref="O419">((IF(C419=0,INDEX('Solver Setup'!$M$15:$M$19,A419),INDEX('Solver Setup'!$G$25:$G$52,C419))-IF(B419=0,INDEX('Solver Setup'!$L$15:$L$19,A419),INDEX('Solver Setup'!$G$25:$G$52,B419)))*1440-IF(B419=0,0,INDEX('Solver Setup'!$F$25:$F$52,B419))-H419+'Solver Setup'!$B$9*(1-F419))</f>
        <v>1324.8000000000004</v>
      </c>
    </row>
    <row r="420" spans="1:15" x14ac:dyDescent="0.2">
      <c r="A420">
        <v>1</v>
      </c>
      <c r="B420">
        <v>14</v>
      </c>
      <c r="C420">
        <v>27</v>
      </c>
      <c r="D420" t="str" cm="1">
        <f t="array" ref="D420">IF(B420=0,"Depot",INDEX('Delivery Stops'!$B$2:$B$29,B420))</f>
        <v>Sunrise Senior Living</v>
      </c>
      <c r="E420" t="str" cm="1">
        <f t="array" ref="E420">IF(C420=0,"Depot",INDEX('Delivery Stops'!$B$2:$B$29,C420))</f>
        <v>Redstone Elementary School</v>
      </c>
      <c r="F420">
        <v>0</v>
      </c>
      <c r="G420" cm="1">
        <f t="array" ref="G420">INDEX('Distance Matrix (miles)'!$B$2:$AD$30,B420+1,C420+1)</f>
        <v>7.42</v>
      </c>
      <c r="H420" cm="1">
        <f t="array" ref="H420">INDEX('Travel Time Matrix (min)'!$B$2:$AD$30,B420+1,C420+1)</f>
        <v>11.1</v>
      </c>
      <c r="I420" cm="1">
        <f t="array" ref="I420">G420*(INDEX('Vehicle Fleet'!$D$2:$D$6,A420)+'Cost Parameters'!$B$2*'Cost Parameters'!$B$3)</f>
        <v>6.3544879999999999</v>
      </c>
      <c r="J420" cm="1">
        <f t="array" ref="J420">IF(C420=0,0,INDEX('Delivery Stops'!$D$2:$D$29,C420))</f>
        <v>61</v>
      </c>
      <c r="K420">
        <f t="shared" si="24"/>
        <v>0</v>
      </c>
      <c r="L420">
        <f t="shared" si="25"/>
        <v>0</v>
      </c>
      <c r="M420">
        <f t="shared" si="26"/>
        <v>0</v>
      </c>
      <c r="N420">
        <f t="shared" si="27"/>
        <v>0</v>
      </c>
      <c r="O420" cm="1">
        <f t="array" ref="O420">((IF(C420=0,INDEX('Solver Setup'!$M$15:$M$19,A420),INDEX('Solver Setup'!$G$25:$G$52,C420))-IF(B420=0,INDEX('Solver Setup'!$L$15:$L$19,A420),INDEX('Solver Setup'!$G$25:$G$52,B420)))*1440-IF(B420=0,0,INDEX('Solver Setup'!$F$25:$F$52,B420))-H420+'Solver Setup'!$B$9*(1-F420))</f>
        <v>1268.8999999999999</v>
      </c>
    </row>
    <row r="421" spans="1:15" x14ac:dyDescent="0.2">
      <c r="A421">
        <v>1</v>
      </c>
      <c r="B421">
        <v>14</v>
      </c>
      <c r="C421">
        <v>28</v>
      </c>
      <c r="D421" t="str" cm="1">
        <f t="array" ref="D421">IF(B421=0,"Depot",INDEX('Delivery Stops'!$B$2:$B$29,B421))</f>
        <v>Sunrise Senior Living</v>
      </c>
      <c r="E421" t="str" cm="1">
        <f t="array" ref="E421">IF(C421=0,"Depot",INDEX('Delivery Stops'!$B$2:$B$29,C421))</f>
        <v>Food Bank</v>
      </c>
      <c r="F421">
        <v>0</v>
      </c>
      <c r="G421" cm="1">
        <f t="array" ref="G421">INDEX('Distance Matrix (miles)'!$B$2:$AD$30,B421+1,C421+1)</f>
        <v>20.72</v>
      </c>
      <c r="H421" cm="1">
        <f t="array" ref="H421">INDEX('Travel Time Matrix (min)'!$B$2:$AD$30,B421+1,C421+1)</f>
        <v>31.1</v>
      </c>
      <c r="I421" cm="1">
        <f t="array" ref="I421">G421*(INDEX('Vehicle Fleet'!$D$2:$D$6,A421)+'Cost Parameters'!$B$2*'Cost Parameters'!$B$3)</f>
        <v>17.744607999999999</v>
      </c>
      <c r="J421" cm="1">
        <f t="array" ref="J421">IF(C421=0,0,INDEX('Delivery Stops'!$D$2:$D$29,C421))</f>
        <v>168</v>
      </c>
      <c r="K421">
        <f t="shared" si="24"/>
        <v>0</v>
      </c>
      <c r="L421">
        <f t="shared" si="25"/>
        <v>0</v>
      </c>
      <c r="M421">
        <f t="shared" si="26"/>
        <v>0</v>
      </c>
      <c r="N421">
        <f t="shared" si="27"/>
        <v>0</v>
      </c>
      <c r="O421" cm="1">
        <f t="array" ref="O421">((IF(C421=0,INDEX('Solver Setup'!$M$15:$M$19,A421),INDEX('Solver Setup'!$G$25:$G$52,C421))-IF(B421=0,INDEX('Solver Setup'!$L$15:$L$19,A421),INDEX('Solver Setup'!$G$25:$G$52,B421)))*1440-IF(B421=0,0,INDEX('Solver Setup'!$F$25:$F$52,B421))-H421+'Solver Setup'!$B$9*(1-F421))</f>
        <v>1248.8999999999999</v>
      </c>
    </row>
    <row r="422" spans="1:15" x14ac:dyDescent="0.2">
      <c r="A422">
        <v>1</v>
      </c>
      <c r="B422">
        <v>15</v>
      </c>
      <c r="C422">
        <v>0</v>
      </c>
      <c r="D422" t="str" cm="1">
        <f t="array" ref="D422">IF(B422=0,"Depot",INDEX('Delivery Stops'!$B$2:$B$29,B422))</f>
        <v>Electronics Outlet</v>
      </c>
      <c r="E422" t="str" cm="1">
        <f t="array" ref="E422">IF(C422=0,"Depot",INDEX('Delivery Stops'!$B$2:$B$29,C422))</f>
        <v>Depot</v>
      </c>
      <c r="F422">
        <v>0</v>
      </c>
      <c r="G422" cm="1">
        <f t="array" ref="G422">INDEX('Distance Matrix (miles)'!$B$2:$AD$30,B422+1,C422+1)</f>
        <v>1.25</v>
      </c>
      <c r="H422" cm="1">
        <f t="array" ref="H422">INDEX('Travel Time Matrix (min)'!$B$2:$AD$30,B422+1,C422+1)</f>
        <v>1.9</v>
      </c>
      <c r="I422" cm="1">
        <f t="array" ref="I422">G422*(INDEX('Vehicle Fleet'!$D$2:$D$6,A422)+'Cost Parameters'!$B$2*'Cost Parameters'!$B$3)</f>
        <v>1.0705</v>
      </c>
      <c r="J422" cm="1">
        <f t="array" ref="J422">IF(C422=0,0,INDEX('Delivery Stops'!$D$2:$D$29,C422))</f>
        <v>0</v>
      </c>
      <c r="K422">
        <f t="shared" si="24"/>
        <v>0</v>
      </c>
      <c r="L422">
        <f t="shared" si="25"/>
        <v>0</v>
      </c>
      <c r="M422">
        <f t="shared" si="26"/>
        <v>0</v>
      </c>
      <c r="N422">
        <f t="shared" si="27"/>
        <v>0</v>
      </c>
      <c r="O422" cm="1">
        <f t="array" ref="O422">((IF(C422=0,INDEX('Solver Setup'!$M$15:$M$19,A422),INDEX('Solver Setup'!$G$25:$G$52,C422))-IF(B422=0,INDEX('Solver Setup'!$L$15:$L$19,A422),INDEX('Solver Setup'!$G$25:$G$52,B422)))*1440-IF(B422=0,0,INDEX('Solver Setup'!$F$25:$F$52,B422))-H422+'Solver Setup'!$B$9*(1-F422))</f>
        <v>1007.1</v>
      </c>
    </row>
    <row r="423" spans="1:15" x14ac:dyDescent="0.2">
      <c r="A423">
        <v>1</v>
      </c>
      <c r="B423">
        <v>15</v>
      </c>
      <c r="C423">
        <v>1</v>
      </c>
      <c r="D423" t="str" cm="1">
        <f t="array" ref="D423">IF(B423=0,"Depot",INDEX('Delivery Stops'!$B$2:$B$29,B423))</f>
        <v>Electronics Outlet</v>
      </c>
      <c r="E423" t="str" cm="1">
        <f t="array" ref="E423">IF(C423=0,"Depot",INDEX('Delivery Stops'!$B$2:$B$29,C423))</f>
        <v>Pet Hospital</v>
      </c>
      <c r="F423">
        <v>0</v>
      </c>
      <c r="G423" cm="1">
        <f t="array" ref="G423">INDEX('Distance Matrix (miles)'!$B$2:$AD$30,B423+1,C423+1)</f>
        <v>24.94</v>
      </c>
      <c r="H423" cm="1">
        <f t="array" ref="H423">INDEX('Travel Time Matrix (min)'!$B$2:$AD$30,B423+1,C423+1)</f>
        <v>37.4</v>
      </c>
      <c r="I423" cm="1">
        <f t="array" ref="I423">G423*(INDEX('Vehicle Fleet'!$D$2:$D$6,A423)+'Cost Parameters'!$B$2*'Cost Parameters'!$B$3)</f>
        <v>21.358616000000001</v>
      </c>
      <c r="J423" cm="1">
        <f t="array" ref="J423">IF(C423=0,0,INDEX('Delivery Stops'!$D$2:$D$29,C423))</f>
        <v>204</v>
      </c>
      <c r="K423">
        <f t="shared" si="24"/>
        <v>0</v>
      </c>
      <c r="L423">
        <f t="shared" si="25"/>
        <v>0</v>
      </c>
      <c r="M423">
        <f t="shared" si="26"/>
        <v>0</v>
      </c>
      <c r="N423">
        <f t="shared" si="27"/>
        <v>0</v>
      </c>
      <c r="O423" cm="1">
        <f t="array" ref="O423">((IF(C423=0,INDEX('Solver Setup'!$M$15:$M$19,A423),INDEX('Solver Setup'!$G$25:$G$52,C423))-IF(B423=0,INDEX('Solver Setup'!$L$15:$L$19,A423),INDEX('Solver Setup'!$G$25:$G$52,B423)))*1440-IF(B423=0,0,INDEX('Solver Setup'!$F$25:$F$52,B423))-H423+'Solver Setup'!$B$9*(1-F423))</f>
        <v>1481.6000000000006</v>
      </c>
    </row>
    <row r="424" spans="1:15" x14ac:dyDescent="0.2">
      <c r="A424">
        <v>1</v>
      </c>
      <c r="B424">
        <v>15</v>
      </c>
      <c r="C424">
        <v>2</v>
      </c>
      <c r="D424" t="str" cm="1">
        <f t="array" ref="D424">IF(B424=0,"Depot",INDEX('Delivery Stops'!$B$2:$B$29,B424))</f>
        <v>Electronics Outlet</v>
      </c>
      <c r="E424" t="str" cm="1">
        <f t="array" ref="E424">IF(C424=0,"Depot",INDEX('Delivery Stops'!$B$2:$B$29,C424))</f>
        <v>Community Pharmacy</v>
      </c>
      <c r="F424">
        <v>0</v>
      </c>
      <c r="G424" cm="1">
        <f t="array" ref="G424">INDEX('Distance Matrix (miles)'!$B$2:$AD$30,B424+1,C424+1)</f>
        <v>2.5299999999999998</v>
      </c>
      <c r="H424" cm="1">
        <f t="array" ref="H424">INDEX('Travel Time Matrix (min)'!$B$2:$AD$30,B424+1,C424+1)</f>
        <v>3.8</v>
      </c>
      <c r="I424" cm="1">
        <f t="array" ref="I424">G424*(INDEX('Vehicle Fleet'!$D$2:$D$6,A424)+'Cost Parameters'!$B$2*'Cost Parameters'!$B$3)</f>
        <v>2.1666919999999998</v>
      </c>
      <c r="J424" cm="1">
        <f t="array" ref="J424">IF(C424=0,0,INDEX('Delivery Stops'!$D$2:$D$29,C424))</f>
        <v>240</v>
      </c>
      <c r="K424">
        <f t="shared" si="24"/>
        <v>0</v>
      </c>
      <c r="L424">
        <f t="shared" si="25"/>
        <v>0</v>
      </c>
      <c r="M424">
        <f t="shared" si="26"/>
        <v>0</v>
      </c>
      <c r="N424">
        <f t="shared" si="27"/>
        <v>0</v>
      </c>
      <c r="O424" cm="1">
        <f t="array" ref="O424">((IF(C424=0,INDEX('Solver Setup'!$M$15:$M$19,A424),INDEX('Solver Setup'!$G$25:$G$52,C424))-IF(B424=0,INDEX('Solver Setup'!$L$15:$L$19,A424),INDEX('Solver Setup'!$G$25:$G$52,B424)))*1440-IF(B424=0,0,INDEX('Solver Setup'!$F$25:$F$52,B424))-H424+'Solver Setup'!$B$9*(1-F424))</f>
        <v>1755.1999999999996</v>
      </c>
    </row>
    <row r="425" spans="1:15" x14ac:dyDescent="0.2">
      <c r="A425">
        <v>1</v>
      </c>
      <c r="B425">
        <v>15</v>
      </c>
      <c r="C425">
        <v>3</v>
      </c>
      <c r="D425" t="str" cm="1">
        <f t="array" ref="D425">IF(B425=0,"Depot",INDEX('Delivery Stops'!$B$2:$B$29,B425))</f>
        <v>Electronics Outlet</v>
      </c>
      <c r="E425" t="str" cm="1">
        <f t="array" ref="E425">IF(C425=0,"Depot",INDEX('Delivery Stops'!$B$2:$B$29,C425))</f>
        <v>Redstone Medical Center</v>
      </c>
      <c r="F425">
        <v>0</v>
      </c>
      <c r="G425" cm="1">
        <f t="array" ref="G425">INDEX('Distance Matrix (miles)'!$B$2:$AD$30,B425+1,C425+1)</f>
        <v>20.329999999999998</v>
      </c>
      <c r="H425" cm="1">
        <f t="array" ref="H425">INDEX('Travel Time Matrix (min)'!$B$2:$AD$30,B425+1,C425+1)</f>
        <v>30.5</v>
      </c>
      <c r="I425" cm="1">
        <f t="array" ref="I425">G425*(INDEX('Vehicle Fleet'!$D$2:$D$6,A425)+'Cost Parameters'!$B$2*'Cost Parameters'!$B$3)</f>
        <v>17.410612</v>
      </c>
      <c r="J425" cm="1">
        <f t="array" ref="J425">IF(C425=0,0,INDEX('Delivery Stops'!$D$2:$D$29,C425))</f>
        <v>183</v>
      </c>
      <c r="K425">
        <f t="shared" si="24"/>
        <v>0</v>
      </c>
      <c r="L425">
        <f t="shared" si="25"/>
        <v>0</v>
      </c>
      <c r="M425">
        <f t="shared" si="26"/>
        <v>0</v>
      </c>
      <c r="N425">
        <f t="shared" si="27"/>
        <v>0</v>
      </c>
      <c r="O425" cm="1">
        <f t="array" ref="O425">((IF(C425=0,INDEX('Solver Setup'!$M$15:$M$19,A425),INDEX('Solver Setup'!$G$25:$G$52,C425))-IF(B425=0,INDEX('Solver Setup'!$L$15:$L$19,A425),INDEX('Solver Setup'!$G$25:$G$52,B425)))*1440-IF(B425=0,0,INDEX('Solver Setup'!$F$25:$F$52,B425))-H425+'Solver Setup'!$B$9*(1-F425))</f>
        <v>1743.5</v>
      </c>
    </row>
    <row r="426" spans="1:15" x14ac:dyDescent="0.2">
      <c r="A426">
        <v>1</v>
      </c>
      <c r="B426">
        <v>15</v>
      </c>
      <c r="C426">
        <v>4</v>
      </c>
      <c r="D426" t="str" cm="1">
        <f t="array" ref="D426">IF(B426=0,"Depot",INDEX('Delivery Stops'!$B$2:$B$29,B426))</f>
        <v>Electronics Outlet</v>
      </c>
      <c r="E426" t="str" cm="1">
        <f t="array" ref="E426">IF(C426=0,"Depot",INDEX('Delivery Stops'!$B$2:$B$29,C426))</f>
        <v>Furniture Warehouse</v>
      </c>
      <c r="F426">
        <v>0</v>
      </c>
      <c r="G426" cm="1">
        <f t="array" ref="G426">INDEX('Distance Matrix (miles)'!$B$2:$AD$30,B426+1,C426+1)</f>
        <v>9.6199999999999992</v>
      </c>
      <c r="H426" cm="1">
        <f t="array" ref="H426">INDEX('Travel Time Matrix (min)'!$B$2:$AD$30,B426+1,C426+1)</f>
        <v>14.4</v>
      </c>
      <c r="I426" cm="1">
        <f t="array" ref="I426">G426*(INDEX('Vehicle Fleet'!$D$2:$D$6,A426)+'Cost Parameters'!$B$2*'Cost Parameters'!$B$3)</f>
        <v>8.238567999999999</v>
      </c>
      <c r="J426" cm="1">
        <f t="array" ref="J426">IF(C426=0,0,INDEX('Delivery Stops'!$D$2:$D$29,C426))</f>
        <v>186</v>
      </c>
      <c r="K426">
        <f t="shared" si="24"/>
        <v>0</v>
      </c>
      <c r="L426">
        <f t="shared" si="25"/>
        <v>0</v>
      </c>
      <c r="M426">
        <f t="shared" si="26"/>
        <v>0</v>
      </c>
      <c r="N426">
        <f t="shared" si="27"/>
        <v>0</v>
      </c>
      <c r="O426" cm="1">
        <f t="array" ref="O426">((IF(C426=0,INDEX('Solver Setup'!$M$15:$M$19,A426),INDEX('Solver Setup'!$G$25:$G$52,C426))-IF(B426=0,INDEX('Solver Setup'!$L$15:$L$19,A426),INDEX('Solver Setup'!$G$25:$G$52,B426)))*1440-IF(B426=0,0,INDEX('Solver Setup'!$F$25:$F$52,B426))-H426+'Solver Setup'!$B$9*(1-F426))</f>
        <v>1489.6</v>
      </c>
    </row>
    <row r="427" spans="1:15" x14ac:dyDescent="0.2">
      <c r="A427">
        <v>1</v>
      </c>
      <c r="B427">
        <v>15</v>
      </c>
      <c r="C427">
        <v>5</v>
      </c>
      <c r="D427" t="str" cm="1">
        <f t="array" ref="D427">IF(B427=0,"Depot",INDEX('Delivery Stops'!$B$2:$B$29,B427))</f>
        <v>Electronics Outlet</v>
      </c>
      <c r="E427" t="str" cm="1">
        <f t="array" ref="E427">IF(C427=0,"Depot",INDEX('Delivery Stops'!$B$2:$B$29,C427))</f>
        <v>Construction Supply</v>
      </c>
      <c r="F427">
        <v>0</v>
      </c>
      <c r="G427" cm="1">
        <f t="array" ref="G427">INDEX('Distance Matrix (miles)'!$B$2:$AD$30,B427+1,C427+1)</f>
        <v>16.920000000000002</v>
      </c>
      <c r="H427" cm="1">
        <f t="array" ref="H427">INDEX('Travel Time Matrix (min)'!$B$2:$AD$30,B427+1,C427+1)</f>
        <v>25.4</v>
      </c>
      <c r="I427" cm="1">
        <f t="array" ref="I427">G427*(INDEX('Vehicle Fleet'!$D$2:$D$6,A427)+'Cost Parameters'!$B$2*'Cost Parameters'!$B$3)</f>
        <v>14.490288000000003</v>
      </c>
      <c r="J427" cm="1">
        <f t="array" ref="J427">IF(C427=0,0,INDEX('Delivery Stops'!$D$2:$D$29,C427))</f>
        <v>201</v>
      </c>
      <c r="K427">
        <f t="shared" si="24"/>
        <v>0</v>
      </c>
      <c r="L427">
        <f t="shared" si="25"/>
        <v>0</v>
      </c>
      <c r="M427">
        <f t="shared" si="26"/>
        <v>0</v>
      </c>
      <c r="N427">
        <f t="shared" si="27"/>
        <v>0</v>
      </c>
      <c r="O427" cm="1">
        <f t="array" ref="O427">((IF(C427=0,INDEX('Solver Setup'!$M$15:$M$19,A427),INDEX('Solver Setup'!$G$25:$G$52,C427))-IF(B427=0,INDEX('Solver Setup'!$L$15:$L$19,A427),INDEX('Solver Setup'!$G$25:$G$52,B427)))*1440-IF(B427=0,0,INDEX('Solver Setup'!$F$25:$F$52,B427))-H427+'Solver Setup'!$B$9*(1-F427))</f>
        <v>1688.5999999999995</v>
      </c>
    </row>
    <row r="428" spans="1:15" x14ac:dyDescent="0.2">
      <c r="A428">
        <v>1</v>
      </c>
      <c r="B428">
        <v>15</v>
      </c>
      <c r="C428">
        <v>6</v>
      </c>
      <c r="D428" t="str" cm="1">
        <f t="array" ref="D428">IF(B428=0,"Depot",INDEX('Delivery Stops'!$B$2:$B$29,B428))</f>
        <v>Electronics Outlet</v>
      </c>
      <c r="E428" t="str" cm="1">
        <f t="array" ref="E428">IF(C428=0,"Depot",INDEX('Delivery Stops'!$B$2:$B$29,C428))</f>
        <v>Farm Supply</v>
      </c>
      <c r="F428">
        <v>0</v>
      </c>
      <c r="G428" cm="1">
        <f t="array" ref="G428">INDEX('Distance Matrix (miles)'!$B$2:$AD$30,B428+1,C428+1)</f>
        <v>5.47</v>
      </c>
      <c r="H428" cm="1">
        <f t="array" ref="H428">INDEX('Travel Time Matrix (min)'!$B$2:$AD$30,B428+1,C428+1)</f>
        <v>8.1999999999999993</v>
      </c>
      <c r="I428" cm="1">
        <f t="array" ref="I428">G428*(INDEX('Vehicle Fleet'!$D$2:$D$6,A428)+'Cost Parameters'!$B$2*'Cost Parameters'!$B$3)</f>
        <v>4.6845080000000001</v>
      </c>
      <c r="J428" cm="1">
        <f t="array" ref="J428">IF(C428=0,0,INDEX('Delivery Stops'!$D$2:$D$29,C428))</f>
        <v>162</v>
      </c>
      <c r="K428">
        <f t="shared" si="24"/>
        <v>0</v>
      </c>
      <c r="L428">
        <f t="shared" si="25"/>
        <v>0</v>
      </c>
      <c r="M428">
        <f t="shared" si="26"/>
        <v>0</v>
      </c>
      <c r="N428">
        <f t="shared" si="27"/>
        <v>0</v>
      </c>
      <c r="O428" cm="1">
        <f t="array" ref="O428">((IF(C428=0,INDEX('Solver Setup'!$M$15:$M$19,A428),INDEX('Solver Setup'!$G$25:$G$52,C428))-IF(B428=0,INDEX('Solver Setup'!$L$15:$L$19,A428),INDEX('Solver Setup'!$G$25:$G$52,B428)))*1440-IF(B428=0,0,INDEX('Solver Setup'!$F$25:$F$52,B428))-H428+'Solver Setup'!$B$9*(1-F428))</f>
        <v>1810.8</v>
      </c>
    </row>
    <row r="429" spans="1:15" x14ac:dyDescent="0.2">
      <c r="A429">
        <v>1</v>
      </c>
      <c r="B429">
        <v>15</v>
      </c>
      <c r="C429">
        <v>7</v>
      </c>
      <c r="D429" t="str" cm="1">
        <f t="array" ref="D429">IF(B429=0,"Depot",INDEX('Delivery Stops'!$B$2:$B$29,B429))</f>
        <v>Electronics Outlet</v>
      </c>
      <c r="E429" t="str" cm="1">
        <f t="array" ref="E429">IF(C429=0,"Depot",INDEX('Delivery Stops'!$B$2:$B$29,C429))</f>
        <v>Fish Market</v>
      </c>
      <c r="F429">
        <v>0</v>
      </c>
      <c r="G429" cm="1">
        <f t="array" ref="G429">INDEX('Distance Matrix (miles)'!$B$2:$AD$30,B429+1,C429+1)</f>
        <v>10.27</v>
      </c>
      <c r="H429" cm="1">
        <f t="array" ref="H429">INDEX('Travel Time Matrix (min)'!$B$2:$AD$30,B429+1,C429+1)</f>
        <v>15.4</v>
      </c>
      <c r="I429" cm="1">
        <f t="array" ref="I429">G429*(INDEX('Vehicle Fleet'!$D$2:$D$6,A429)+'Cost Parameters'!$B$2*'Cost Parameters'!$B$3)</f>
        <v>8.7952279999999998</v>
      </c>
      <c r="J429" cm="1">
        <f t="array" ref="J429">IF(C429=0,0,INDEX('Delivery Stops'!$D$2:$D$29,C429))</f>
        <v>133</v>
      </c>
      <c r="K429">
        <f t="shared" si="24"/>
        <v>0</v>
      </c>
      <c r="L429">
        <f t="shared" si="25"/>
        <v>0</v>
      </c>
      <c r="M429">
        <f t="shared" si="26"/>
        <v>0</v>
      </c>
      <c r="N429">
        <f t="shared" si="27"/>
        <v>0</v>
      </c>
      <c r="O429" cm="1">
        <f t="array" ref="O429">((IF(C429=0,INDEX('Solver Setup'!$M$15:$M$19,A429),INDEX('Solver Setup'!$G$25:$G$52,C429))-IF(B429=0,INDEX('Solver Setup'!$L$15:$L$19,A429),INDEX('Solver Setup'!$G$25:$G$52,B429)))*1440-IF(B429=0,0,INDEX('Solver Setup'!$F$25:$F$52,B429))-H429+'Solver Setup'!$B$9*(1-F429))</f>
        <v>1668.6</v>
      </c>
    </row>
    <row r="430" spans="1:15" x14ac:dyDescent="0.2">
      <c r="A430">
        <v>1</v>
      </c>
      <c r="B430">
        <v>15</v>
      </c>
      <c r="C430">
        <v>8</v>
      </c>
      <c r="D430" t="str" cm="1">
        <f t="array" ref="D430">IF(B430=0,"Depot",INDEX('Delivery Stops'!$B$2:$B$29,B430))</f>
        <v>Electronics Outlet</v>
      </c>
      <c r="E430" t="str" cm="1">
        <f t="array" ref="E430">IF(C430=0,"Depot",INDEX('Delivery Stops'!$B$2:$B$29,C430))</f>
        <v>Swimming Pool Supply</v>
      </c>
      <c r="F430">
        <v>0</v>
      </c>
      <c r="G430" cm="1">
        <f t="array" ref="G430">INDEX('Distance Matrix (miles)'!$B$2:$AD$30,B430+1,C430+1)</f>
        <v>27.12</v>
      </c>
      <c r="H430" cm="1">
        <f t="array" ref="H430">INDEX('Travel Time Matrix (min)'!$B$2:$AD$30,B430+1,C430+1)</f>
        <v>40.700000000000003</v>
      </c>
      <c r="I430" cm="1">
        <f t="array" ref="I430">G430*(INDEX('Vehicle Fleet'!$D$2:$D$6,A430)+'Cost Parameters'!$B$2*'Cost Parameters'!$B$3)</f>
        <v>23.225568000000003</v>
      </c>
      <c r="J430" cm="1">
        <f t="array" ref="J430">IF(C430=0,0,INDEX('Delivery Stops'!$D$2:$D$29,C430))</f>
        <v>285</v>
      </c>
      <c r="K430">
        <f t="shared" si="24"/>
        <v>0</v>
      </c>
      <c r="L430">
        <f t="shared" si="25"/>
        <v>0</v>
      </c>
      <c r="M430">
        <f t="shared" si="26"/>
        <v>0</v>
      </c>
      <c r="N430">
        <f t="shared" si="27"/>
        <v>0</v>
      </c>
      <c r="O430" cm="1">
        <f t="array" ref="O430">((IF(C430=0,INDEX('Solver Setup'!$M$15:$M$19,A430),INDEX('Solver Setup'!$G$25:$G$52,C430))-IF(B430=0,INDEX('Solver Setup'!$L$15:$L$19,A430),INDEX('Solver Setup'!$G$25:$G$52,B430)))*1440-IF(B430=0,0,INDEX('Solver Setup'!$F$25:$F$52,B430))-H430+'Solver Setup'!$B$9*(1-F430))</f>
        <v>1853.2999999999995</v>
      </c>
    </row>
    <row r="431" spans="1:15" x14ac:dyDescent="0.2">
      <c r="A431">
        <v>1</v>
      </c>
      <c r="B431">
        <v>15</v>
      </c>
      <c r="C431">
        <v>9</v>
      </c>
      <c r="D431" t="str" cm="1">
        <f t="array" ref="D431">IF(B431=0,"Depot",INDEX('Delivery Stops'!$B$2:$B$29,B431))</f>
        <v>Electronics Outlet</v>
      </c>
      <c r="E431" t="str" cm="1">
        <f t="array" ref="E431">IF(C431=0,"Depot",INDEX('Delivery Stops'!$B$2:$B$29,C431))</f>
        <v>Dry Cleaners</v>
      </c>
      <c r="F431">
        <v>0</v>
      </c>
      <c r="G431" cm="1">
        <f t="array" ref="G431">INDEX('Distance Matrix (miles)'!$B$2:$AD$30,B431+1,C431+1)</f>
        <v>14.78</v>
      </c>
      <c r="H431" cm="1">
        <f t="array" ref="H431">INDEX('Travel Time Matrix (min)'!$B$2:$AD$30,B431+1,C431+1)</f>
        <v>22.2</v>
      </c>
      <c r="I431" cm="1">
        <f t="array" ref="I431">G431*(INDEX('Vehicle Fleet'!$D$2:$D$6,A431)+'Cost Parameters'!$B$2*'Cost Parameters'!$B$3)</f>
        <v>12.657592000000001</v>
      </c>
      <c r="J431" cm="1">
        <f t="array" ref="J431">IF(C431=0,0,INDEX('Delivery Stops'!$D$2:$D$29,C431))</f>
        <v>24</v>
      </c>
      <c r="K431">
        <f t="shared" si="24"/>
        <v>0</v>
      </c>
      <c r="L431">
        <f t="shared" si="25"/>
        <v>0</v>
      </c>
      <c r="M431">
        <f t="shared" si="26"/>
        <v>0</v>
      </c>
      <c r="N431">
        <f t="shared" si="27"/>
        <v>0</v>
      </c>
      <c r="O431" cm="1">
        <f t="array" ref="O431">((IF(C431=0,INDEX('Solver Setup'!$M$15:$M$19,A431),INDEX('Solver Setup'!$G$25:$G$52,C431))-IF(B431=0,INDEX('Solver Setup'!$L$15:$L$19,A431),INDEX('Solver Setup'!$G$25:$G$52,B431)))*1440-IF(B431=0,0,INDEX('Solver Setup'!$F$25:$F$52,B431))-H431+'Solver Setup'!$B$9*(1-F431))</f>
        <v>1526.8</v>
      </c>
    </row>
    <row r="432" spans="1:15" x14ac:dyDescent="0.2">
      <c r="A432">
        <v>1</v>
      </c>
      <c r="B432">
        <v>15</v>
      </c>
      <c r="C432">
        <v>10</v>
      </c>
      <c r="D432" t="str" cm="1">
        <f t="array" ref="D432">IF(B432=0,"Depot",INDEX('Delivery Stops'!$B$2:$B$29,B432))</f>
        <v>Electronics Outlet</v>
      </c>
      <c r="E432" t="str" cm="1">
        <f t="array" ref="E432">IF(C432=0,"Depot",INDEX('Delivery Stops'!$B$2:$B$29,C432))</f>
        <v>Furniture Warehouse</v>
      </c>
      <c r="F432">
        <v>0</v>
      </c>
      <c r="G432" cm="1">
        <f t="array" ref="G432">INDEX('Distance Matrix (miles)'!$B$2:$AD$30,B432+1,C432+1)</f>
        <v>7.23</v>
      </c>
      <c r="H432" cm="1">
        <f t="array" ref="H432">INDEX('Travel Time Matrix (min)'!$B$2:$AD$30,B432+1,C432+1)</f>
        <v>10.8</v>
      </c>
      <c r="I432" cm="1">
        <f t="array" ref="I432">G432*(INDEX('Vehicle Fleet'!$D$2:$D$6,A432)+'Cost Parameters'!$B$2*'Cost Parameters'!$B$3)</f>
        <v>6.1917720000000012</v>
      </c>
      <c r="J432" cm="1">
        <f t="array" ref="J432">IF(C432=0,0,INDEX('Delivery Stops'!$D$2:$D$29,C432))</f>
        <v>89</v>
      </c>
      <c r="K432">
        <f t="shared" si="24"/>
        <v>0</v>
      </c>
      <c r="L432">
        <f t="shared" si="25"/>
        <v>0</v>
      </c>
      <c r="M432">
        <f t="shared" si="26"/>
        <v>0</v>
      </c>
      <c r="N432">
        <f t="shared" si="27"/>
        <v>0</v>
      </c>
      <c r="O432" cm="1">
        <f t="array" ref="O432">((IF(C432=0,INDEX('Solver Setup'!$M$15:$M$19,A432),INDEX('Solver Setup'!$G$25:$G$52,C432))-IF(B432=0,INDEX('Solver Setup'!$L$15:$L$19,A432),INDEX('Solver Setup'!$G$25:$G$52,B432)))*1440-IF(B432=0,0,INDEX('Solver Setup'!$F$25:$F$52,B432))-H432+'Solver Setup'!$B$9*(1-F432))</f>
        <v>1613.1999999999994</v>
      </c>
    </row>
    <row r="433" spans="1:15" x14ac:dyDescent="0.2">
      <c r="A433">
        <v>1</v>
      </c>
      <c r="B433">
        <v>15</v>
      </c>
      <c r="C433">
        <v>11</v>
      </c>
      <c r="D433" t="str" cm="1">
        <f t="array" ref="D433">IF(B433=0,"Depot",INDEX('Delivery Stops'!$B$2:$B$29,B433))</f>
        <v>Electronics Outlet</v>
      </c>
      <c r="E433" t="str" cm="1">
        <f t="array" ref="E433">IF(C433=0,"Depot",INDEX('Delivery Stops'!$B$2:$B$29,C433))</f>
        <v>Pet Hospital</v>
      </c>
      <c r="F433">
        <v>0</v>
      </c>
      <c r="G433" cm="1">
        <f t="array" ref="G433">INDEX('Distance Matrix (miles)'!$B$2:$AD$30,B433+1,C433+1)</f>
        <v>1.53</v>
      </c>
      <c r="H433" cm="1">
        <f t="array" ref="H433">INDEX('Travel Time Matrix (min)'!$B$2:$AD$30,B433+1,C433+1)</f>
        <v>2.2999999999999998</v>
      </c>
      <c r="I433" cm="1">
        <f t="array" ref="I433">G433*(INDEX('Vehicle Fleet'!$D$2:$D$6,A433)+'Cost Parameters'!$B$2*'Cost Parameters'!$B$3)</f>
        <v>1.310292</v>
      </c>
      <c r="J433" cm="1">
        <f t="array" ref="J433">IF(C433=0,0,INDEX('Delivery Stops'!$D$2:$D$29,C433))</f>
        <v>108</v>
      </c>
      <c r="K433">
        <f t="shared" si="24"/>
        <v>0</v>
      </c>
      <c r="L433">
        <f t="shared" si="25"/>
        <v>0</v>
      </c>
      <c r="M433">
        <f t="shared" si="26"/>
        <v>0</v>
      </c>
      <c r="N433">
        <f t="shared" si="27"/>
        <v>0</v>
      </c>
      <c r="O433" cm="1">
        <f t="array" ref="O433">((IF(C433=0,INDEX('Solver Setup'!$M$15:$M$19,A433),INDEX('Solver Setup'!$G$25:$G$52,C433))-IF(B433=0,INDEX('Solver Setup'!$L$15:$L$19,A433),INDEX('Solver Setup'!$G$25:$G$52,B433)))*1440-IF(B433=0,0,INDEX('Solver Setup'!$F$25:$F$52,B433))-H433+'Solver Setup'!$B$9*(1-F433))</f>
        <v>1546.7</v>
      </c>
    </row>
    <row r="434" spans="1:15" x14ac:dyDescent="0.2">
      <c r="A434">
        <v>1</v>
      </c>
      <c r="B434">
        <v>15</v>
      </c>
      <c r="C434">
        <v>12</v>
      </c>
      <c r="D434" t="str" cm="1">
        <f t="array" ref="D434">IF(B434=0,"Depot",INDEX('Delivery Stops'!$B$2:$B$29,B434))</f>
        <v>Electronics Outlet</v>
      </c>
      <c r="E434" t="str" cm="1">
        <f t="array" ref="E434">IF(C434=0,"Depot",INDEX('Delivery Stops'!$B$2:$B$29,C434))</f>
        <v>Tech Solutions Inc</v>
      </c>
      <c r="F434">
        <v>0</v>
      </c>
      <c r="G434" cm="1">
        <f t="array" ref="G434">INDEX('Distance Matrix (miles)'!$B$2:$AD$30,B434+1,C434+1)</f>
        <v>8.65</v>
      </c>
      <c r="H434" cm="1">
        <f t="array" ref="H434">INDEX('Travel Time Matrix (min)'!$B$2:$AD$30,B434+1,C434+1)</f>
        <v>13</v>
      </c>
      <c r="I434" cm="1">
        <f t="array" ref="I434">G434*(INDEX('Vehicle Fleet'!$D$2:$D$6,A434)+'Cost Parameters'!$B$2*'Cost Parameters'!$B$3)</f>
        <v>7.4078600000000003</v>
      </c>
      <c r="J434" cm="1">
        <f t="array" ref="J434">IF(C434=0,0,INDEX('Delivery Stops'!$D$2:$D$29,C434))</f>
        <v>150</v>
      </c>
      <c r="K434">
        <f t="shared" si="24"/>
        <v>0</v>
      </c>
      <c r="L434">
        <f t="shared" si="25"/>
        <v>0</v>
      </c>
      <c r="M434">
        <f t="shared" si="26"/>
        <v>0</v>
      </c>
      <c r="N434">
        <f t="shared" si="27"/>
        <v>0</v>
      </c>
      <c r="O434" cm="1">
        <f t="array" ref="O434">((IF(C434=0,INDEX('Solver Setup'!$M$15:$M$19,A434),INDEX('Solver Setup'!$G$25:$G$52,C434))-IF(B434=0,INDEX('Solver Setup'!$L$15:$L$19,A434),INDEX('Solver Setup'!$G$25:$G$52,B434)))*1440-IF(B434=0,0,INDEX('Solver Setup'!$F$25:$F$52,B434))-H434+'Solver Setup'!$B$9*(1-F434))</f>
        <v>1491</v>
      </c>
    </row>
    <row r="435" spans="1:15" x14ac:dyDescent="0.2">
      <c r="A435">
        <v>1</v>
      </c>
      <c r="B435">
        <v>15</v>
      </c>
      <c r="C435">
        <v>13</v>
      </c>
      <c r="D435" t="str" cm="1">
        <f t="array" ref="D435">IF(B435=0,"Depot",INDEX('Delivery Stops'!$B$2:$B$29,B435))</f>
        <v>Electronics Outlet</v>
      </c>
      <c r="E435" t="str" cm="1">
        <f t="array" ref="E435">IF(C435=0,"Depot",INDEX('Delivery Stops'!$B$2:$B$29,C435))</f>
        <v>Tech Solutions Inc</v>
      </c>
      <c r="F435">
        <v>0</v>
      </c>
      <c r="G435" cm="1">
        <f t="array" ref="G435">INDEX('Distance Matrix (miles)'!$B$2:$AD$30,B435+1,C435+1)</f>
        <v>22.51</v>
      </c>
      <c r="H435" cm="1">
        <f t="array" ref="H435">INDEX('Travel Time Matrix (min)'!$B$2:$AD$30,B435+1,C435+1)</f>
        <v>33.799999999999997</v>
      </c>
      <c r="I435" cm="1">
        <f t="array" ref="I435">G435*(INDEX('Vehicle Fleet'!$D$2:$D$6,A435)+'Cost Parameters'!$B$2*'Cost Parameters'!$B$3)</f>
        <v>19.277564000000002</v>
      </c>
      <c r="J435" cm="1">
        <f t="array" ref="J435">IF(C435=0,0,INDEX('Delivery Stops'!$D$2:$D$29,C435))</f>
        <v>38</v>
      </c>
      <c r="K435">
        <f t="shared" si="24"/>
        <v>0</v>
      </c>
      <c r="L435">
        <f t="shared" si="25"/>
        <v>0</v>
      </c>
      <c r="M435">
        <f t="shared" si="26"/>
        <v>0</v>
      </c>
      <c r="N435">
        <f t="shared" si="27"/>
        <v>0</v>
      </c>
      <c r="O435" cm="1">
        <f t="array" ref="O435">((IF(C435=0,INDEX('Solver Setup'!$M$15:$M$19,A435),INDEX('Solver Setup'!$G$25:$G$52,C435))-IF(B435=0,INDEX('Solver Setup'!$L$15:$L$19,A435),INDEX('Solver Setup'!$G$25:$G$52,B435)))*1440-IF(B435=0,0,INDEX('Solver Setup'!$F$25:$F$52,B435))-H435+'Solver Setup'!$B$9*(1-F435))</f>
        <v>1365.1999999999996</v>
      </c>
    </row>
    <row r="436" spans="1:15" x14ac:dyDescent="0.2">
      <c r="A436">
        <v>1</v>
      </c>
      <c r="B436">
        <v>15</v>
      </c>
      <c r="C436">
        <v>14</v>
      </c>
      <c r="D436" t="str" cm="1">
        <f t="array" ref="D436">IF(B436=0,"Depot",INDEX('Delivery Stops'!$B$2:$B$29,B436))</f>
        <v>Electronics Outlet</v>
      </c>
      <c r="E436" t="str" cm="1">
        <f t="array" ref="E436">IF(C436=0,"Depot",INDEX('Delivery Stops'!$B$2:$B$29,C436))</f>
        <v>Sunrise Senior Living</v>
      </c>
      <c r="F436">
        <v>0</v>
      </c>
      <c r="G436" cm="1">
        <f t="array" ref="G436">INDEX('Distance Matrix (miles)'!$B$2:$AD$30,B436+1,C436+1)</f>
        <v>15.22</v>
      </c>
      <c r="H436" cm="1">
        <f t="array" ref="H436">INDEX('Travel Time Matrix (min)'!$B$2:$AD$30,B436+1,C436+1)</f>
        <v>22.8</v>
      </c>
      <c r="I436" cm="1">
        <f t="array" ref="I436">G436*(INDEX('Vehicle Fleet'!$D$2:$D$6,A436)+'Cost Parameters'!$B$2*'Cost Parameters'!$B$3)</f>
        <v>13.034408000000001</v>
      </c>
      <c r="J436" cm="1">
        <f t="array" ref="J436">IF(C436=0,0,INDEX('Delivery Stops'!$D$2:$D$29,C436))</f>
        <v>249</v>
      </c>
      <c r="K436">
        <f t="shared" si="24"/>
        <v>0</v>
      </c>
      <c r="L436">
        <f t="shared" si="25"/>
        <v>0</v>
      </c>
      <c r="M436">
        <f t="shared" si="26"/>
        <v>0</v>
      </c>
      <c r="N436">
        <f t="shared" si="27"/>
        <v>0</v>
      </c>
      <c r="O436" cm="1">
        <f t="array" ref="O436">((IF(C436=0,INDEX('Solver Setup'!$M$15:$M$19,A436),INDEX('Solver Setup'!$G$25:$G$52,C436))-IF(B436=0,INDEX('Solver Setup'!$L$15:$L$19,A436),INDEX('Solver Setup'!$G$25:$G$52,B436)))*1440-IF(B436=0,0,INDEX('Solver Setup'!$F$25:$F$52,B436))-H436+'Solver Setup'!$B$9*(1-F436))</f>
        <v>1826.1999999999996</v>
      </c>
    </row>
    <row r="437" spans="1:15" x14ac:dyDescent="0.2">
      <c r="A437">
        <v>1</v>
      </c>
      <c r="B437">
        <v>15</v>
      </c>
      <c r="C437">
        <v>16</v>
      </c>
      <c r="D437" t="str" cm="1">
        <f t="array" ref="D437">IF(B437=0,"Depot",INDEX('Delivery Stops'!$B$2:$B$29,B437))</f>
        <v>Electronics Outlet</v>
      </c>
      <c r="E437" t="str" cm="1">
        <f t="array" ref="E437">IF(C437=0,"Depot",INDEX('Delivery Stops'!$B$2:$B$29,C437))</f>
        <v>Bookstore</v>
      </c>
      <c r="F437">
        <v>0</v>
      </c>
      <c r="G437" cm="1">
        <f t="array" ref="G437">INDEX('Distance Matrix (miles)'!$B$2:$AD$30,B437+1,C437+1)</f>
        <v>3.12</v>
      </c>
      <c r="H437" cm="1">
        <f t="array" ref="H437">INDEX('Travel Time Matrix (min)'!$B$2:$AD$30,B437+1,C437+1)</f>
        <v>4.7</v>
      </c>
      <c r="I437" cm="1">
        <f t="array" ref="I437">G437*(INDEX('Vehicle Fleet'!$D$2:$D$6,A437)+'Cost Parameters'!$B$2*'Cost Parameters'!$B$3)</f>
        <v>2.6719680000000001</v>
      </c>
      <c r="J437" cm="1">
        <f t="array" ref="J437">IF(C437=0,0,INDEX('Delivery Stops'!$D$2:$D$29,C437))</f>
        <v>152</v>
      </c>
      <c r="K437">
        <f t="shared" si="24"/>
        <v>0</v>
      </c>
      <c r="L437">
        <f t="shared" si="25"/>
        <v>0</v>
      </c>
      <c r="M437">
        <f t="shared" si="26"/>
        <v>0</v>
      </c>
      <c r="N437">
        <f t="shared" si="27"/>
        <v>0</v>
      </c>
      <c r="O437" cm="1">
        <f t="array" ref="O437">((IF(C437=0,INDEX('Solver Setup'!$M$15:$M$19,A437),INDEX('Solver Setup'!$G$25:$G$52,C437))-IF(B437=0,INDEX('Solver Setup'!$L$15:$L$19,A437),INDEX('Solver Setup'!$G$25:$G$52,B437)))*1440-IF(B437=0,0,INDEX('Solver Setup'!$F$25:$F$52,B437))-H437+'Solver Setup'!$B$9*(1-F437))</f>
        <v>1649.3000000000006</v>
      </c>
    </row>
    <row r="438" spans="1:15" x14ac:dyDescent="0.2">
      <c r="A438">
        <v>1</v>
      </c>
      <c r="B438">
        <v>15</v>
      </c>
      <c r="C438">
        <v>17</v>
      </c>
      <c r="D438" t="str" cm="1">
        <f t="array" ref="D438">IF(B438=0,"Depot",INDEX('Delivery Stops'!$B$2:$B$29,B438))</f>
        <v>Electronics Outlet</v>
      </c>
      <c r="E438" t="str" cm="1">
        <f t="array" ref="E438">IF(C438=0,"Depot",INDEX('Delivery Stops'!$B$2:$B$29,C438))</f>
        <v>Veterinary Clinic</v>
      </c>
      <c r="F438">
        <v>0</v>
      </c>
      <c r="G438" cm="1">
        <f t="array" ref="G438">INDEX('Distance Matrix (miles)'!$B$2:$AD$30,B438+1,C438+1)</f>
        <v>26.19</v>
      </c>
      <c r="H438" cm="1">
        <f t="array" ref="H438">INDEX('Travel Time Matrix (min)'!$B$2:$AD$30,B438+1,C438+1)</f>
        <v>39.299999999999997</v>
      </c>
      <c r="I438" cm="1">
        <f t="array" ref="I438">G438*(INDEX('Vehicle Fleet'!$D$2:$D$6,A438)+'Cost Parameters'!$B$2*'Cost Parameters'!$B$3)</f>
        <v>22.429116000000004</v>
      </c>
      <c r="J438" cm="1">
        <f t="array" ref="J438">IF(C438=0,0,INDEX('Delivery Stops'!$D$2:$D$29,C438))</f>
        <v>102</v>
      </c>
      <c r="K438">
        <f t="shared" si="24"/>
        <v>0</v>
      </c>
      <c r="L438">
        <f t="shared" si="25"/>
        <v>0</v>
      </c>
      <c r="M438">
        <f t="shared" si="26"/>
        <v>0</v>
      </c>
      <c r="N438">
        <f t="shared" si="27"/>
        <v>0</v>
      </c>
      <c r="O438" cm="1">
        <f t="array" ref="O438">((IF(C438=0,INDEX('Solver Setup'!$M$15:$M$19,A438),INDEX('Solver Setup'!$G$25:$G$52,C438))-IF(B438=0,INDEX('Solver Setup'!$L$15:$L$19,A438),INDEX('Solver Setup'!$G$25:$G$52,B438)))*1440-IF(B438=0,0,INDEX('Solver Setup'!$F$25:$F$52,B438))-H438+'Solver Setup'!$B$9*(1-F438))</f>
        <v>1449.6999999999996</v>
      </c>
    </row>
    <row r="439" spans="1:15" x14ac:dyDescent="0.2">
      <c r="A439">
        <v>1</v>
      </c>
      <c r="B439">
        <v>15</v>
      </c>
      <c r="C439">
        <v>18</v>
      </c>
      <c r="D439" t="str" cm="1">
        <f t="array" ref="D439">IF(B439=0,"Depot",INDEX('Delivery Stops'!$B$2:$B$29,B439))</f>
        <v>Electronics Outlet</v>
      </c>
      <c r="E439" t="str" cm="1">
        <f t="array" ref="E439">IF(C439=0,"Depot",INDEX('Delivery Stops'!$B$2:$B$29,C439))</f>
        <v>Furniture Warehouse</v>
      </c>
      <c r="F439">
        <v>0</v>
      </c>
      <c r="G439" cm="1">
        <f t="array" ref="G439">INDEX('Distance Matrix (miles)'!$B$2:$AD$30,B439+1,C439+1)</f>
        <v>6.44</v>
      </c>
      <c r="H439" cm="1">
        <f t="array" ref="H439">INDEX('Travel Time Matrix (min)'!$B$2:$AD$30,B439+1,C439+1)</f>
        <v>9.6999999999999993</v>
      </c>
      <c r="I439" cm="1">
        <f t="array" ref="I439">G439*(INDEX('Vehicle Fleet'!$D$2:$D$6,A439)+'Cost Parameters'!$B$2*'Cost Parameters'!$B$3)</f>
        <v>5.5152160000000006</v>
      </c>
      <c r="J439" cm="1">
        <f t="array" ref="J439">IF(C439=0,0,INDEX('Delivery Stops'!$D$2:$D$29,C439))</f>
        <v>148</v>
      </c>
      <c r="K439">
        <f t="shared" si="24"/>
        <v>0</v>
      </c>
      <c r="L439">
        <f t="shared" si="25"/>
        <v>0</v>
      </c>
      <c r="M439">
        <f t="shared" si="26"/>
        <v>0</v>
      </c>
      <c r="N439">
        <f t="shared" si="27"/>
        <v>0</v>
      </c>
      <c r="O439" cm="1">
        <f t="array" ref="O439">((IF(C439=0,INDEX('Solver Setup'!$M$15:$M$19,A439),INDEX('Solver Setup'!$G$25:$G$52,C439))-IF(B439=0,INDEX('Solver Setup'!$L$15:$L$19,A439),INDEX('Solver Setup'!$G$25:$G$52,B439)))*1440-IF(B439=0,0,INDEX('Solver Setup'!$F$25:$F$52,B439))-H439+'Solver Setup'!$B$9*(1-F439))</f>
        <v>1434.2999999999995</v>
      </c>
    </row>
    <row r="440" spans="1:15" x14ac:dyDescent="0.2">
      <c r="A440">
        <v>1</v>
      </c>
      <c r="B440">
        <v>15</v>
      </c>
      <c r="C440">
        <v>19</v>
      </c>
      <c r="D440" t="str" cm="1">
        <f t="array" ref="D440">IF(B440=0,"Depot",INDEX('Delivery Stops'!$B$2:$B$29,B440))</f>
        <v>Electronics Outlet</v>
      </c>
      <c r="E440" t="str" cm="1">
        <f t="array" ref="E440">IF(C440=0,"Depot",INDEX('Delivery Stops'!$B$2:$B$29,C440))</f>
        <v>Music School</v>
      </c>
      <c r="F440">
        <v>0</v>
      </c>
      <c r="G440" cm="1">
        <f t="array" ref="G440">INDEX('Distance Matrix (miles)'!$B$2:$AD$30,B440+1,C440+1)</f>
        <v>21.56</v>
      </c>
      <c r="H440" cm="1">
        <f t="array" ref="H440">INDEX('Travel Time Matrix (min)'!$B$2:$AD$30,B440+1,C440+1)</f>
        <v>32.299999999999997</v>
      </c>
      <c r="I440" cm="1">
        <f t="array" ref="I440">G440*(INDEX('Vehicle Fleet'!$D$2:$D$6,A440)+'Cost Parameters'!$B$2*'Cost Parameters'!$B$3)</f>
        <v>18.463984</v>
      </c>
      <c r="J440" cm="1">
        <f t="array" ref="J440">IF(C440=0,0,INDEX('Delivery Stops'!$D$2:$D$29,C440))</f>
        <v>97</v>
      </c>
      <c r="K440">
        <f t="shared" si="24"/>
        <v>0</v>
      </c>
      <c r="L440">
        <f t="shared" si="25"/>
        <v>0</v>
      </c>
      <c r="M440">
        <f t="shared" si="26"/>
        <v>0</v>
      </c>
      <c r="N440">
        <f t="shared" si="27"/>
        <v>0</v>
      </c>
      <c r="O440" cm="1">
        <f t="array" ref="O440">((IF(C440=0,INDEX('Solver Setup'!$M$15:$M$19,A440),INDEX('Solver Setup'!$G$25:$G$52,C440))-IF(B440=0,INDEX('Solver Setup'!$L$15:$L$19,A440),INDEX('Solver Setup'!$G$25:$G$52,B440)))*1440-IF(B440=0,0,INDEX('Solver Setup'!$F$25:$F$52,B440))-H440+'Solver Setup'!$B$9*(1-F440))</f>
        <v>1381.7</v>
      </c>
    </row>
    <row r="441" spans="1:15" x14ac:dyDescent="0.2">
      <c r="A441">
        <v>1</v>
      </c>
      <c r="B441">
        <v>15</v>
      </c>
      <c r="C441">
        <v>20</v>
      </c>
      <c r="D441" t="str" cm="1">
        <f t="array" ref="D441">IF(B441=0,"Depot",INDEX('Delivery Stops'!$B$2:$B$29,B441))</f>
        <v>Electronics Outlet</v>
      </c>
      <c r="E441" t="str" cm="1">
        <f t="array" ref="E441">IF(C441=0,"Depot",INDEX('Delivery Stops'!$B$2:$B$29,C441))</f>
        <v>Elementary School</v>
      </c>
      <c r="F441">
        <v>0</v>
      </c>
      <c r="G441" cm="1">
        <f t="array" ref="G441">INDEX('Distance Matrix (miles)'!$B$2:$AD$30,B441+1,C441+1)</f>
        <v>24.89</v>
      </c>
      <c r="H441" cm="1">
        <f t="array" ref="H441">INDEX('Travel Time Matrix (min)'!$B$2:$AD$30,B441+1,C441+1)</f>
        <v>37.299999999999997</v>
      </c>
      <c r="I441" cm="1">
        <f t="array" ref="I441">G441*(INDEX('Vehicle Fleet'!$D$2:$D$6,A441)+'Cost Parameters'!$B$2*'Cost Parameters'!$B$3)</f>
        <v>21.315796000000002</v>
      </c>
      <c r="J441" cm="1">
        <f t="array" ref="J441">IF(C441=0,0,INDEX('Delivery Stops'!$D$2:$D$29,C441))</f>
        <v>71</v>
      </c>
      <c r="K441">
        <f t="shared" si="24"/>
        <v>0</v>
      </c>
      <c r="L441">
        <f t="shared" si="25"/>
        <v>0</v>
      </c>
      <c r="M441">
        <f t="shared" si="26"/>
        <v>0</v>
      </c>
      <c r="N441">
        <f t="shared" si="27"/>
        <v>0</v>
      </c>
      <c r="O441" cm="1">
        <f t="array" ref="O441">((IF(C441=0,INDEX('Solver Setup'!$M$15:$M$19,A441),INDEX('Solver Setup'!$G$25:$G$52,C441))-IF(B441=0,INDEX('Solver Setup'!$L$15:$L$19,A441),INDEX('Solver Setup'!$G$25:$G$52,B441)))*1440-IF(B441=0,0,INDEX('Solver Setup'!$F$25:$F$52,B441))-H441+'Solver Setup'!$B$9*(1-F441))</f>
        <v>1346.7000000000005</v>
      </c>
    </row>
    <row r="442" spans="1:15" x14ac:dyDescent="0.2">
      <c r="A442">
        <v>1</v>
      </c>
      <c r="B442">
        <v>15</v>
      </c>
      <c r="C442">
        <v>21</v>
      </c>
      <c r="D442" t="str" cm="1">
        <f t="array" ref="D442">IF(B442=0,"Depot",INDEX('Delivery Stops'!$B$2:$B$29,B442))</f>
        <v>Electronics Outlet</v>
      </c>
      <c r="E442" t="str" cm="1">
        <f t="array" ref="E442">IF(C442=0,"Depot",INDEX('Delivery Stops'!$B$2:$B$29,C442))</f>
        <v>Distillery</v>
      </c>
      <c r="F442">
        <v>0</v>
      </c>
      <c r="G442" cm="1">
        <f t="array" ref="G442">INDEX('Distance Matrix (miles)'!$B$2:$AD$30,B442+1,C442+1)</f>
        <v>21.91</v>
      </c>
      <c r="H442" cm="1">
        <f t="array" ref="H442">INDEX('Travel Time Matrix (min)'!$B$2:$AD$30,B442+1,C442+1)</f>
        <v>32.9</v>
      </c>
      <c r="I442" cm="1">
        <f t="array" ref="I442">G442*(INDEX('Vehicle Fleet'!$D$2:$D$6,A442)+'Cost Parameters'!$B$2*'Cost Parameters'!$B$3)</f>
        <v>18.763724</v>
      </c>
      <c r="J442" cm="1">
        <f t="array" ref="J442">IF(C442=0,0,INDEX('Delivery Stops'!$D$2:$D$29,C442))</f>
        <v>178</v>
      </c>
      <c r="K442">
        <f t="shared" si="24"/>
        <v>0</v>
      </c>
      <c r="L442">
        <f t="shared" si="25"/>
        <v>0</v>
      </c>
      <c r="M442">
        <f t="shared" si="26"/>
        <v>0</v>
      </c>
      <c r="N442">
        <f t="shared" si="27"/>
        <v>0</v>
      </c>
      <c r="O442" cm="1">
        <f t="array" ref="O442">((IF(C442=0,INDEX('Solver Setup'!$M$15:$M$19,A442),INDEX('Solver Setup'!$G$25:$G$52,C442))-IF(B442=0,INDEX('Solver Setup'!$L$15:$L$19,A442),INDEX('Solver Setup'!$G$25:$G$52,B442)))*1440-IF(B442=0,0,INDEX('Solver Setup'!$F$25:$F$52,B442))-H442+'Solver Setup'!$B$9*(1-F442))</f>
        <v>1861.0999999999995</v>
      </c>
    </row>
    <row r="443" spans="1:15" x14ac:dyDescent="0.2">
      <c r="A443">
        <v>1</v>
      </c>
      <c r="B443">
        <v>15</v>
      </c>
      <c r="C443">
        <v>22</v>
      </c>
      <c r="D443" t="str" cm="1">
        <f t="array" ref="D443">IF(B443=0,"Depot",INDEX('Delivery Stops'!$B$2:$B$29,B443))</f>
        <v>Electronics Outlet</v>
      </c>
      <c r="E443" t="str" cm="1">
        <f t="array" ref="E443">IF(C443=0,"Depot",INDEX('Delivery Stops'!$B$2:$B$29,C443))</f>
        <v>Brewery</v>
      </c>
      <c r="F443">
        <v>0</v>
      </c>
      <c r="G443" cm="1">
        <f t="array" ref="G443">INDEX('Distance Matrix (miles)'!$B$2:$AD$30,B443+1,C443+1)</f>
        <v>24.61</v>
      </c>
      <c r="H443" cm="1">
        <f t="array" ref="H443">INDEX('Travel Time Matrix (min)'!$B$2:$AD$30,B443+1,C443+1)</f>
        <v>36.9</v>
      </c>
      <c r="I443" cm="1">
        <f t="array" ref="I443">G443*(INDEX('Vehicle Fleet'!$D$2:$D$6,A443)+'Cost Parameters'!$B$2*'Cost Parameters'!$B$3)</f>
        <v>21.076004000000001</v>
      </c>
      <c r="J443" cm="1">
        <f t="array" ref="J443">IF(C443=0,0,INDEX('Delivery Stops'!$D$2:$D$29,C443))</f>
        <v>46</v>
      </c>
      <c r="K443">
        <f t="shared" si="24"/>
        <v>0</v>
      </c>
      <c r="L443">
        <f t="shared" si="25"/>
        <v>0</v>
      </c>
      <c r="M443">
        <f t="shared" si="26"/>
        <v>0</v>
      </c>
      <c r="N443">
        <f t="shared" si="27"/>
        <v>0</v>
      </c>
      <c r="O443" cm="1">
        <f t="array" ref="O443">((IF(C443=0,INDEX('Solver Setup'!$M$15:$M$19,A443),INDEX('Solver Setup'!$G$25:$G$52,C443))-IF(B443=0,INDEX('Solver Setup'!$L$15:$L$19,A443),INDEX('Solver Setup'!$G$25:$G$52,B443)))*1440-IF(B443=0,0,INDEX('Solver Setup'!$F$25:$F$52,B443))-H443+'Solver Setup'!$B$9*(1-F443))</f>
        <v>1707.1000000000004</v>
      </c>
    </row>
    <row r="444" spans="1:15" x14ac:dyDescent="0.2">
      <c r="A444">
        <v>1</v>
      </c>
      <c r="B444">
        <v>15</v>
      </c>
      <c r="C444">
        <v>23</v>
      </c>
      <c r="D444" t="str" cm="1">
        <f t="array" ref="D444">IF(B444=0,"Depot",INDEX('Delivery Stops'!$B$2:$B$29,B444))</f>
        <v>Electronics Outlet</v>
      </c>
      <c r="E444" t="str" cm="1">
        <f t="array" ref="E444">IF(C444=0,"Depot",INDEX('Delivery Stops'!$B$2:$B$29,C444))</f>
        <v>Distillery</v>
      </c>
      <c r="F444">
        <v>0</v>
      </c>
      <c r="G444" cm="1">
        <f t="array" ref="G444">INDEX('Distance Matrix (miles)'!$B$2:$AD$30,B444+1,C444+1)</f>
        <v>5.08</v>
      </c>
      <c r="H444" cm="1">
        <f t="array" ref="H444">INDEX('Travel Time Matrix (min)'!$B$2:$AD$30,B444+1,C444+1)</f>
        <v>7.6</v>
      </c>
      <c r="I444" cm="1">
        <f t="array" ref="I444">G444*(INDEX('Vehicle Fleet'!$D$2:$D$6,A444)+'Cost Parameters'!$B$2*'Cost Parameters'!$B$3)</f>
        <v>4.3505120000000002</v>
      </c>
      <c r="J444" cm="1">
        <f t="array" ref="J444">IF(C444=0,0,INDEX('Delivery Stops'!$D$2:$D$29,C444))</f>
        <v>207</v>
      </c>
      <c r="K444">
        <f t="shared" si="24"/>
        <v>0</v>
      </c>
      <c r="L444">
        <f t="shared" si="25"/>
        <v>0</v>
      </c>
      <c r="M444">
        <f t="shared" si="26"/>
        <v>0</v>
      </c>
      <c r="N444">
        <f t="shared" si="27"/>
        <v>0</v>
      </c>
      <c r="O444" cm="1">
        <f t="array" ref="O444">((IF(C444=0,INDEX('Solver Setup'!$M$15:$M$19,A444),INDEX('Solver Setup'!$G$25:$G$52,C444))-IF(B444=0,INDEX('Solver Setup'!$L$15:$L$19,A444),INDEX('Solver Setup'!$G$25:$G$52,B444)))*1440-IF(B444=0,0,INDEX('Solver Setup'!$F$25:$F$52,B444))-H444+'Solver Setup'!$B$9*(1-F444))</f>
        <v>1631.4</v>
      </c>
    </row>
    <row r="445" spans="1:15" x14ac:dyDescent="0.2">
      <c r="A445">
        <v>1</v>
      </c>
      <c r="B445">
        <v>15</v>
      </c>
      <c r="C445">
        <v>24</v>
      </c>
      <c r="D445" t="str" cm="1">
        <f t="array" ref="D445">IF(B445=0,"Depot",INDEX('Delivery Stops'!$B$2:$B$29,B445))</f>
        <v>Electronics Outlet</v>
      </c>
      <c r="E445" t="str" cm="1">
        <f t="array" ref="E445">IF(C445=0,"Depot",INDEX('Delivery Stops'!$B$2:$B$29,C445))</f>
        <v>Children's Academy</v>
      </c>
      <c r="F445">
        <v>0</v>
      </c>
      <c r="G445" cm="1">
        <f t="array" ref="G445">INDEX('Distance Matrix (miles)'!$B$2:$AD$30,B445+1,C445+1)</f>
        <v>20.03</v>
      </c>
      <c r="H445" cm="1">
        <f t="array" ref="H445">INDEX('Travel Time Matrix (min)'!$B$2:$AD$30,B445+1,C445+1)</f>
        <v>30</v>
      </c>
      <c r="I445" cm="1">
        <f t="array" ref="I445">G445*(INDEX('Vehicle Fleet'!$D$2:$D$6,A445)+'Cost Parameters'!$B$2*'Cost Parameters'!$B$3)</f>
        <v>17.153692000000003</v>
      </c>
      <c r="J445" cm="1">
        <f t="array" ref="J445">IF(C445=0,0,INDEX('Delivery Stops'!$D$2:$D$29,C445))</f>
        <v>28</v>
      </c>
      <c r="K445">
        <f t="shared" si="24"/>
        <v>0</v>
      </c>
      <c r="L445">
        <f t="shared" si="25"/>
        <v>0</v>
      </c>
      <c r="M445">
        <f t="shared" si="26"/>
        <v>0</v>
      </c>
      <c r="N445">
        <f t="shared" si="27"/>
        <v>0</v>
      </c>
      <c r="O445" cm="1">
        <f t="array" ref="O445">((IF(C445=0,INDEX('Solver Setup'!$M$15:$M$19,A445),INDEX('Solver Setup'!$G$25:$G$52,C445))-IF(B445=0,INDEX('Solver Setup'!$L$15:$L$19,A445),INDEX('Solver Setup'!$G$25:$G$52,B445)))*1440-IF(B445=0,0,INDEX('Solver Setup'!$F$25:$F$52,B445))-H445+'Solver Setup'!$B$9*(1-F445))</f>
        <v>1759.0000000000005</v>
      </c>
    </row>
    <row r="446" spans="1:15" x14ac:dyDescent="0.2">
      <c r="A446">
        <v>1</v>
      </c>
      <c r="B446">
        <v>15</v>
      </c>
      <c r="C446">
        <v>25</v>
      </c>
      <c r="D446" t="str" cm="1">
        <f t="array" ref="D446">IF(B446=0,"Depot",INDEX('Delivery Stops'!$B$2:$B$29,B446))</f>
        <v>Electronics Outlet</v>
      </c>
      <c r="E446" t="str" cm="1">
        <f t="array" ref="E446">IF(C446=0,"Depot",INDEX('Delivery Stops'!$B$2:$B$29,C446))</f>
        <v>Public Library</v>
      </c>
      <c r="F446">
        <v>0</v>
      </c>
      <c r="G446" cm="1">
        <f t="array" ref="G446">INDEX('Distance Matrix (miles)'!$B$2:$AD$30,B446+1,C446+1)</f>
        <v>13.96</v>
      </c>
      <c r="H446" cm="1">
        <f t="array" ref="H446">INDEX('Travel Time Matrix (min)'!$B$2:$AD$30,B446+1,C446+1)</f>
        <v>20.9</v>
      </c>
      <c r="I446" cm="1">
        <f t="array" ref="I446">G446*(INDEX('Vehicle Fleet'!$D$2:$D$6,A446)+'Cost Parameters'!$B$2*'Cost Parameters'!$B$3)</f>
        <v>11.955344000000002</v>
      </c>
      <c r="J446" cm="1">
        <f t="array" ref="J446">IF(C446=0,0,INDEX('Delivery Stops'!$D$2:$D$29,C446))</f>
        <v>32</v>
      </c>
      <c r="K446">
        <f t="shared" si="24"/>
        <v>0</v>
      </c>
      <c r="L446">
        <f t="shared" si="25"/>
        <v>0</v>
      </c>
      <c r="M446">
        <f t="shared" si="26"/>
        <v>0</v>
      </c>
      <c r="N446">
        <f t="shared" si="27"/>
        <v>0</v>
      </c>
      <c r="O446" cm="1">
        <f t="array" ref="O446">((IF(C446=0,INDEX('Solver Setup'!$M$15:$M$19,A446),INDEX('Solver Setup'!$G$25:$G$52,C446))-IF(B446=0,INDEX('Solver Setup'!$L$15:$L$19,A446),INDEX('Solver Setup'!$G$25:$G$52,B446)))*1440-IF(B446=0,0,INDEX('Solver Setup'!$F$25:$F$52,B446))-H446+'Solver Setup'!$B$9*(1-F446))</f>
        <v>1678.1000000000006</v>
      </c>
    </row>
    <row r="447" spans="1:15" x14ac:dyDescent="0.2">
      <c r="A447">
        <v>1</v>
      </c>
      <c r="B447">
        <v>15</v>
      </c>
      <c r="C447">
        <v>26</v>
      </c>
      <c r="D447" t="str" cm="1">
        <f t="array" ref="D447">IF(B447=0,"Depot",INDEX('Delivery Stops'!$B$2:$B$29,B447))</f>
        <v>Electronics Outlet</v>
      </c>
      <c r="E447" t="str" cm="1">
        <f t="array" ref="E447">IF(C447=0,"Depot",INDEX('Delivery Stops'!$B$2:$B$29,C447))</f>
        <v>Bakery &amp; Cafe</v>
      </c>
      <c r="F447">
        <v>0</v>
      </c>
      <c r="G447" cm="1">
        <f t="array" ref="G447">INDEX('Distance Matrix (miles)'!$B$2:$AD$30,B447+1,C447+1)</f>
        <v>24.16</v>
      </c>
      <c r="H447" cm="1">
        <f t="array" ref="H447">INDEX('Travel Time Matrix (min)'!$B$2:$AD$30,B447+1,C447+1)</f>
        <v>36.200000000000003</v>
      </c>
      <c r="I447" cm="1">
        <f t="array" ref="I447">G447*(INDEX('Vehicle Fleet'!$D$2:$D$6,A447)+'Cost Parameters'!$B$2*'Cost Parameters'!$B$3)</f>
        <v>20.690624</v>
      </c>
      <c r="J447" cm="1">
        <f t="array" ref="J447">IF(C447=0,0,INDEX('Delivery Stops'!$D$2:$D$29,C447))</f>
        <v>211</v>
      </c>
      <c r="K447">
        <f t="shared" si="24"/>
        <v>0</v>
      </c>
      <c r="L447">
        <f t="shared" si="25"/>
        <v>0</v>
      </c>
      <c r="M447">
        <f t="shared" si="26"/>
        <v>0</v>
      </c>
      <c r="N447">
        <f t="shared" si="27"/>
        <v>0</v>
      </c>
      <c r="O447" cm="1">
        <f t="array" ref="O447">((IF(C447=0,INDEX('Solver Setup'!$M$15:$M$19,A447),INDEX('Solver Setup'!$G$25:$G$52,C447))-IF(B447=0,INDEX('Solver Setup'!$L$15:$L$19,A447),INDEX('Solver Setup'!$G$25:$G$52,B447)))*1440-IF(B447=0,0,INDEX('Solver Setup'!$F$25:$F$52,B447))-H447+'Solver Setup'!$B$9*(1-F447))</f>
        <v>1737.8</v>
      </c>
    </row>
    <row r="448" spans="1:15" x14ac:dyDescent="0.2">
      <c r="A448">
        <v>1</v>
      </c>
      <c r="B448">
        <v>15</v>
      </c>
      <c r="C448">
        <v>27</v>
      </c>
      <c r="D448" t="str" cm="1">
        <f t="array" ref="D448">IF(B448=0,"Depot",INDEX('Delivery Stops'!$B$2:$B$29,B448))</f>
        <v>Electronics Outlet</v>
      </c>
      <c r="E448" t="str" cm="1">
        <f t="array" ref="E448">IF(C448=0,"Depot",INDEX('Delivery Stops'!$B$2:$B$29,C448))</f>
        <v>Redstone Elementary School</v>
      </c>
      <c r="F448">
        <v>0</v>
      </c>
      <c r="G448" cm="1">
        <f t="array" ref="G448">INDEX('Distance Matrix (miles)'!$B$2:$AD$30,B448+1,C448+1)</f>
        <v>21.88</v>
      </c>
      <c r="H448" cm="1">
        <f t="array" ref="H448">INDEX('Travel Time Matrix (min)'!$B$2:$AD$30,B448+1,C448+1)</f>
        <v>32.799999999999997</v>
      </c>
      <c r="I448" cm="1">
        <f t="array" ref="I448">G448*(INDEX('Vehicle Fleet'!$D$2:$D$6,A448)+'Cost Parameters'!$B$2*'Cost Parameters'!$B$3)</f>
        <v>18.738032</v>
      </c>
      <c r="J448" cm="1">
        <f t="array" ref="J448">IF(C448=0,0,INDEX('Delivery Stops'!$D$2:$D$29,C448))</f>
        <v>61</v>
      </c>
      <c r="K448">
        <f t="shared" si="24"/>
        <v>0</v>
      </c>
      <c r="L448">
        <f t="shared" si="25"/>
        <v>0</v>
      </c>
      <c r="M448">
        <f t="shared" si="26"/>
        <v>0</v>
      </c>
      <c r="N448">
        <f t="shared" si="27"/>
        <v>0</v>
      </c>
      <c r="O448" cm="1">
        <f t="array" ref="O448">((IF(C448=0,INDEX('Solver Setup'!$M$15:$M$19,A448),INDEX('Solver Setup'!$G$25:$G$52,C448))-IF(B448=0,INDEX('Solver Setup'!$L$15:$L$19,A448),INDEX('Solver Setup'!$G$25:$G$52,B448)))*1440-IF(B448=0,0,INDEX('Solver Setup'!$F$25:$F$52,B448))-H448+'Solver Setup'!$B$9*(1-F448))</f>
        <v>1681.1999999999994</v>
      </c>
    </row>
    <row r="449" spans="1:15" x14ac:dyDescent="0.2">
      <c r="A449">
        <v>1</v>
      </c>
      <c r="B449">
        <v>15</v>
      </c>
      <c r="C449">
        <v>28</v>
      </c>
      <c r="D449" t="str" cm="1">
        <f t="array" ref="D449">IF(B449=0,"Depot",INDEX('Delivery Stops'!$B$2:$B$29,B449))</f>
        <v>Electronics Outlet</v>
      </c>
      <c r="E449" t="str" cm="1">
        <f t="array" ref="E449">IF(C449=0,"Depot",INDEX('Delivery Stops'!$B$2:$B$29,C449))</f>
        <v>Food Bank</v>
      </c>
      <c r="F449">
        <v>0</v>
      </c>
      <c r="G449" cm="1">
        <f t="array" ref="G449">INDEX('Distance Matrix (miles)'!$B$2:$AD$30,B449+1,C449+1)</f>
        <v>22.13</v>
      </c>
      <c r="H449" cm="1">
        <f t="array" ref="H449">INDEX('Travel Time Matrix (min)'!$B$2:$AD$30,B449+1,C449+1)</f>
        <v>33.200000000000003</v>
      </c>
      <c r="I449" cm="1">
        <f t="array" ref="I449">G449*(INDEX('Vehicle Fleet'!$D$2:$D$6,A449)+'Cost Parameters'!$B$2*'Cost Parameters'!$B$3)</f>
        <v>18.952131999999999</v>
      </c>
      <c r="J449" cm="1">
        <f t="array" ref="J449">IF(C449=0,0,INDEX('Delivery Stops'!$D$2:$D$29,C449))</f>
        <v>168</v>
      </c>
      <c r="K449">
        <f t="shared" si="24"/>
        <v>0</v>
      </c>
      <c r="L449">
        <f t="shared" si="25"/>
        <v>0</v>
      </c>
      <c r="M449">
        <f t="shared" si="26"/>
        <v>0</v>
      </c>
      <c r="N449">
        <f t="shared" si="27"/>
        <v>0</v>
      </c>
      <c r="O449" cm="1">
        <f t="array" ref="O449">((IF(C449=0,INDEX('Solver Setup'!$M$15:$M$19,A449),INDEX('Solver Setup'!$G$25:$G$52,C449))-IF(B449=0,INDEX('Solver Setup'!$L$15:$L$19,A449),INDEX('Solver Setup'!$G$25:$G$52,B449)))*1440-IF(B449=0,0,INDEX('Solver Setup'!$F$25:$F$52,B449))-H449+'Solver Setup'!$B$9*(1-F449))</f>
        <v>1680.7999999999995</v>
      </c>
    </row>
    <row r="450" spans="1:15" x14ac:dyDescent="0.2">
      <c r="A450">
        <v>1</v>
      </c>
      <c r="B450">
        <v>16</v>
      </c>
      <c r="C450">
        <v>0</v>
      </c>
      <c r="D450" t="str" cm="1">
        <f t="array" ref="D450">IF(B450=0,"Depot",INDEX('Delivery Stops'!$B$2:$B$29,B450))</f>
        <v>Bookstore</v>
      </c>
      <c r="E450" t="str" cm="1">
        <f t="array" ref="E450">IF(C450=0,"Depot",INDEX('Delivery Stops'!$B$2:$B$29,C450))</f>
        <v>Depot</v>
      </c>
      <c r="F450">
        <v>0</v>
      </c>
      <c r="G450" cm="1">
        <f t="array" ref="G450">INDEX('Distance Matrix (miles)'!$B$2:$AD$30,B450+1,C450+1)</f>
        <v>4.12</v>
      </c>
      <c r="H450" cm="1">
        <f t="array" ref="H450">INDEX('Travel Time Matrix (min)'!$B$2:$AD$30,B450+1,C450+1)</f>
        <v>6.2</v>
      </c>
      <c r="I450" cm="1">
        <f t="array" ref="I450">G450*(INDEX('Vehicle Fleet'!$D$2:$D$6,A450)+'Cost Parameters'!$B$2*'Cost Parameters'!$B$3)</f>
        <v>3.5283680000000004</v>
      </c>
      <c r="J450" cm="1">
        <f t="array" ref="J450">IF(C450=0,0,INDEX('Delivery Stops'!$D$2:$D$29,C450))</f>
        <v>0</v>
      </c>
      <c r="K450">
        <f t="shared" si="24"/>
        <v>0</v>
      </c>
      <c r="L450">
        <f t="shared" si="25"/>
        <v>0</v>
      </c>
      <c r="M450">
        <f t="shared" si="26"/>
        <v>0</v>
      </c>
      <c r="N450">
        <f t="shared" si="27"/>
        <v>0</v>
      </c>
      <c r="O450" cm="1">
        <f t="array" ref="O450">((IF(C450=0,INDEX('Solver Setup'!$M$15:$M$19,A450),INDEX('Solver Setup'!$G$25:$G$52,C450))-IF(B450=0,INDEX('Solver Setup'!$L$15:$L$19,A450),INDEX('Solver Setup'!$G$25:$G$52,B450)))*1440-IF(B450=0,0,INDEX('Solver Setup'!$F$25:$F$52,B450))-H450+'Solver Setup'!$B$9*(1-F450))</f>
        <v>777.7999999999995</v>
      </c>
    </row>
    <row r="451" spans="1:15" x14ac:dyDescent="0.2">
      <c r="A451">
        <v>1</v>
      </c>
      <c r="B451">
        <v>16</v>
      </c>
      <c r="C451">
        <v>1</v>
      </c>
      <c r="D451" t="str" cm="1">
        <f t="array" ref="D451">IF(B451=0,"Depot",INDEX('Delivery Stops'!$B$2:$B$29,B451))</f>
        <v>Bookstore</v>
      </c>
      <c r="E451" t="str" cm="1">
        <f t="array" ref="E451">IF(C451=0,"Depot",INDEX('Delivery Stops'!$B$2:$B$29,C451))</f>
        <v>Pet Hospital</v>
      </c>
      <c r="F451">
        <v>0</v>
      </c>
      <c r="G451" cm="1">
        <f t="array" ref="G451">INDEX('Distance Matrix (miles)'!$B$2:$AD$30,B451+1,C451+1)</f>
        <v>27.64</v>
      </c>
      <c r="H451" cm="1">
        <f t="array" ref="H451">INDEX('Travel Time Matrix (min)'!$B$2:$AD$30,B451+1,C451+1)</f>
        <v>41.5</v>
      </c>
      <c r="I451" cm="1">
        <f t="array" ref="I451">G451*(INDEX('Vehicle Fleet'!$D$2:$D$6,A451)+'Cost Parameters'!$B$2*'Cost Parameters'!$B$3)</f>
        <v>23.670896000000003</v>
      </c>
      <c r="J451" cm="1">
        <f t="array" ref="J451">IF(C451=0,0,INDEX('Delivery Stops'!$D$2:$D$29,C451))</f>
        <v>204</v>
      </c>
      <c r="K451">
        <f t="shared" ref="K451:K514" si="28">F451*I451</f>
        <v>0</v>
      </c>
      <c r="L451">
        <f t="shared" ref="L451:L514" si="29">F451*G451</f>
        <v>0</v>
      </c>
      <c r="M451">
        <f t="shared" ref="M451:M514" si="30">F451*H451</f>
        <v>0</v>
      </c>
      <c r="N451">
        <f t="shared" ref="N451:N514" si="31">F451*J451</f>
        <v>0</v>
      </c>
      <c r="O451" cm="1">
        <f t="array" ref="O451">((IF(C451=0,INDEX('Solver Setup'!$M$15:$M$19,A451),INDEX('Solver Setup'!$G$25:$G$52,C451))-IF(B451=0,INDEX('Solver Setup'!$L$15:$L$19,A451),INDEX('Solver Setup'!$G$25:$G$52,B451)))*1440-IF(B451=0,0,INDEX('Solver Setup'!$F$25:$F$52,B451))-H451+'Solver Setup'!$B$9*(1-F451))</f>
        <v>1252.5</v>
      </c>
    </row>
    <row r="452" spans="1:15" x14ac:dyDescent="0.2">
      <c r="A452">
        <v>1</v>
      </c>
      <c r="B452">
        <v>16</v>
      </c>
      <c r="C452">
        <v>2</v>
      </c>
      <c r="D452" t="str" cm="1">
        <f t="array" ref="D452">IF(B452=0,"Depot",INDEX('Delivery Stops'!$B$2:$B$29,B452))</f>
        <v>Bookstore</v>
      </c>
      <c r="E452" t="str" cm="1">
        <f t="array" ref="E452">IF(C452=0,"Depot",INDEX('Delivery Stops'!$B$2:$B$29,C452))</f>
        <v>Community Pharmacy</v>
      </c>
      <c r="F452">
        <v>0</v>
      </c>
      <c r="G452" cm="1">
        <f t="array" ref="G452">INDEX('Distance Matrix (miles)'!$B$2:$AD$30,B452+1,C452+1)</f>
        <v>5.24</v>
      </c>
      <c r="H452" cm="1">
        <f t="array" ref="H452">INDEX('Travel Time Matrix (min)'!$B$2:$AD$30,B452+1,C452+1)</f>
        <v>7.9</v>
      </c>
      <c r="I452" cm="1">
        <f t="array" ref="I452">G452*(INDEX('Vehicle Fleet'!$D$2:$D$6,A452)+'Cost Parameters'!$B$2*'Cost Parameters'!$B$3)</f>
        <v>4.4875360000000004</v>
      </c>
      <c r="J452" cm="1">
        <f t="array" ref="J452">IF(C452=0,0,INDEX('Delivery Stops'!$D$2:$D$29,C452))</f>
        <v>240</v>
      </c>
      <c r="K452">
        <f t="shared" si="28"/>
        <v>0</v>
      </c>
      <c r="L452">
        <f t="shared" si="29"/>
        <v>0</v>
      </c>
      <c r="M452">
        <f t="shared" si="30"/>
        <v>0</v>
      </c>
      <c r="N452">
        <f t="shared" si="31"/>
        <v>0</v>
      </c>
      <c r="O452" cm="1">
        <f t="array" ref="O452">((IF(C452=0,INDEX('Solver Setup'!$M$15:$M$19,A452),INDEX('Solver Setup'!$G$25:$G$52,C452))-IF(B452=0,INDEX('Solver Setup'!$L$15:$L$19,A452),INDEX('Solver Setup'!$G$25:$G$52,B452)))*1440-IF(B452=0,0,INDEX('Solver Setup'!$F$25:$F$52,B452))-H452+'Solver Setup'!$B$9*(1-F452))</f>
        <v>1526.099999999999</v>
      </c>
    </row>
    <row r="453" spans="1:15" x14ac:dyDescent="0.2">
      <c r="A453">
        <v>1</v>
      </c>
      <c r="B453">
        <v>16</v>
      </c>
      <c r="C453">
        <v>3</v>
      </c>
      <c r="D453" t="str" cm="1">
        <f t="array" ref="D453">IF(B453=0,"Depot",INDEX('Delivery Stops'!$B$2:$B$29,B453))</f>
        <v>Bookstore</v>
      </c>
      <c r="E453" t="str" cm="1">
        <f t="array" ref="E453">IF(C453=0,"Depot",INDEX('Delivery Stops'!$B$2:$B$29,C453))</f>
        <v>Redstone Medical Center</v>
      </c>
      <c r="F453">
        <v>0</v>
      </c>
      <c r="G453" cm="1">
        <f t="array" ref="G453">INDEX('Distance Matrix (miles)'!$B$2:$AD$30,B453+1,C453+1)</f>
        <v>23.41</v>
      </c>
      <c r="H453" cm="1">
        <f t="array" ref="H453">INDEX('Travel Time Matrix (min)'!$B$2:$AD$30,B453+1,C453+1)</f>
        <v>35.1</v>
      </c>
      <c r="I453" cm="1">
        <f t="array" ref="I453">G453*(INDEX('Vehicle Fleet'!$D$2:$D$6,A453)+'Cost Parameters'!$B$2*'Cost Parameters'!$B$3)</f>
        <v>20.048324000000001</v>
      </c>
      <c r="J453" cm="1">
        <f t="array" ref="J453">IF(C453=0,0,INDEX('Delivery Stops'!$D$2:$D$29,C453))</f>
        <v>183</v>
      </c>
      <c r="K453">
        <f t="shared" si="28"/>
        <v>0</v>
      </c>
      <c r="L453">
        <f t="shared" si="29"/>
        <v>0</v>
      </c>
      <c r="M453">
        <f t="shared" si="30"/>
        <v>0</v>
      </c>
      <c r="N453">
        <f t="shared" si="31"/>
        <v>0</v>
      </c>
      <c r="O453" cm="1">
        <f t="array" ref="O453">((IF(C453=0,INDEX('Solver Setup'!$M$15:$M$19,A453),INDEX('Solver Setup'!$G$25:$G$52,C453))-IF(B453=0,INDEX('Solver Setup'!$L$15:$L$19,A453),INDEX('Solver Setup'!$G$25:$G$52,B453)))*1440-IF(B453=0,0,INDEX('Solver Setup'!$F$25:$F$52,B453))-H453+'Solver Setup'!$B$9*(1-F453))</f>
        <v>1513.8999999999994</v>
      </c>
    </row>
    <row r="454" spans="1:15" x14ac:dyDescent="0.2">
      <c r="A454">
        <v>1</v>
      </c>
      <c r="B454">
        <v>16</v>
      </c>
      <c r="C454">
        <v>4</v>
      </c>
      <c r="D454" t="str" cm="1">
        <f t="array" ref="D454">IF(B454=0,"Depot",INDEX('Delivery Stops'!$B$2:$B$29,B454))</f>
        <v>Bookstore</v>
      </c>
      <c r="E454" t="str" cm="1">
        <f t="array" ref="E454">IF(C454=0,"Depot",INDEX('Delivery Stops'!$B$2:$B$29,C454))</f>
        <v>Furniture Warehouse</v>
      </c>
      <c r="F454">
        <v>0</v>
      </c>
      <c r="G454" cm="1">
        <f t="array" ref="G454">INDEX('Distance Matrix (miles)'!$B$2:$AD$30,B454+1,C454+1)</f>
        <v>11.3</v>
      </c>
      <c r="H454" cm="1">
        <f t="array" ref="H454">INDEX('Travel Time Matrix (min)'!$B$2:$AD$30,B454+1,C454+1)</f>
        <v>17</v>
      </c>
      <c r="I454" cm="1">
        <f t="array" ref="I454">G454*(INDEX('Vehicle Fleet'!$D$2:$D$6,A454)+'Cost Parameters'!$B$2*'Cost Parameters'!$B$3)</f>
        <v>9.6773200000000017</v>
      </c>
      <c r="J454" cm="1">
        <f t="array" ref="J454">IF(C454=0,0,INDEX('Delivery Stops'!$D$2:$D$29,C454))</f>
        <v>186</v>
      </c>
      <c r="K454">
        <f t="shared" si="28"/>
        <v>0</v>
      </c>
      <c r="L454">
        <f t="shared" si="29"/>
        <v>0</v>
      </c>
      <c r="M454">
        <f t="shared" si="30"/>
        <v>0</v>
      </c>
      <c r="N454">
        <f t="shared" si="31"/>
        <v>0</v>
      </c>
      <c r="O454" cm="1">
        <f t="array" ref="O454">((IF(C454=0,INDEX('Solver Setup'!$M$15:$M$19,A454),INDEX('Solver Setup'!$G$25:$G$52,C454))-IF(B454=0,INDEX('Solver Setup'!$L$15:$L$19,A454),INDEX('Solver Setup'!$G$25:$G$52,B454)))*1440-IF(B454=0,0,INDEX('Solver Setup'!$F$25:$F$52,B454))-H454+'Solver Setup'!$B$9*(1-F454))</f>
        <v>1261.9999999999995</v>
      </c>
    </row>
    <row r="455" spans="1:15" x14ac:dyDescent="0.2">
      <c r="A455">
        <v>1</v>
      </c>
      <c r="B455">
        <v>16</v>
      </c>
      <c r="C455">
        <v>5</v>
      </c>
      <c r="D455" t="str" cm="1">
        <f t="array" ref="D455">IF(B455=0,"Depot",INDEX('Delivery Stops'!$B$2:$B$29,B455))</f>
        <v>Bookstore</v>
      </c>
      <c r="E455" t="str" cm="1">
        <f t="array" ref="E455">IF(C455=0,"Depot",INDEX('Delivery Stops'!$B$2:$B$29,C455))</f>
        <v>Construction Supply</v>
      </c>
      <c r="F455">
        <v>0</v>
      </c>
      <c r="G455" cm="1">
        <f t="array" ref="G455">INDEX('Distance Matrix (miles)'!$B$2:$AD$30,B455+1,C455+1)</f>
        <v>17.309999999999999</v>
      </c>
      <c r="H455" cm="1">
        <f t="array" ref="H455">INDEX('Travel Time Matrix (min)'!$B$2:$AD$30,B455+1,C455+1)</f>
        <v>26</v>
      </c>
      <c r="I455" cm="1">
        <f t="array" ref="I455">G455*(INDEX('Vehicle Fleet'!$D$2:$D$6,A455)+'Cost Parameters'!$B$2*'Cost Parameters'!$B$3)</f>
        <v>14.824284</v>
      </c>
      <c r="J455" cm="1">
        <f t="array" ref="J455">IF(C455=0,0,INDEX('Delivery Stops'!$D$2:$D$29,C455))</f>
        <v>201</v>
      </c>
      <c r="K455">
        <f t="shared" si="28"/>
        <v>0</v>
      </c>
      <c r="L455">
        <f t="shared" si="29"/>
        <v>0</v>
      </c>
      <c r="M455">
        <f t="shared" si="30"/>
        <v>0</v>
      </c>
      <c r="N455">
        <f t="shared" si="31"/>
        <v>0</v>
      </c>
      <c r="O455" cm="1">
        <f t="array" ref="O455">((IF(C455=0,INDEX('Solver Setup'!$M$15:$M$19,A455),INDEX('Solver Setup'!$G$25:$G$52,C455))-IF(B455=0,INDEX('Solver Setup'!$L$15:$L$19,A455),INDEX('Solver Setup'!$G$25:$G$52,B455)))*1440-IF(B455=0,0,INDEX('Solver Setup'!$F$25:$F$52,B455))-H455+'Solver Setup'!$B$9*(1-F455))</f>
        <v>1462.9999999999991</v>
      </c>
    </row>
    <row r="456" spans="1:15" x14ac:dyDescent="0.2">
      <c r="A456">
        <v>1</v>
      </c>
      <c r="B456">
        <v>16</v>
      </c>
      <c r="C456">
        <v>6</v>
      </c>
      <c r="D456" t="str" cm="1">
        <f t="array" ref="D456">IF(B456=0,"Depot",INDEX('Delivery Stops'!$B$2:$B$29,B456))</f>
        <v>Bookstore</v>
      </c>
      <c r="E456" t="str" cm="1">
        <f t="array" ref="E456">IF(C456=0,"Depot",INDEX('Delivery Stops'!$B$2:$B$29,C456))</f>
        <v>Farm Supply</v>
      </c>
      <c r="F456">
        <v>0</v>
      </c>
      <c r="G456" cm="1">
        <f t="array" ref="G456">INDEX('Distance Matrix (miles)'!$B$2:$AD$30,B456+1,C456+1)</f>
        <v>6.34</v>
      </c>
      <c r="H456" cm="1">
        <f t="array" ref="H456">INDEX('Travel Time Matrix (min)'!$B$2:$AD$30,B456+1,C456+1)</f>
        <v>9.5</v>
      </c>
      <c r="I456" cm="1">
        <f t="array" ref="I456">G456*(INDEX('Vehicle Fleet'!$D$2:$D$6,A456)+'Cost Parameters'!$B$2*'Cost Parameters'!$B$3)</f>
        <v>5.429576</v>
      </c>
      <c r="J456" cm="1">
        <f t="array" ref="J456">IF(C456=0,0,INDEX('Delivery Stops'!$D$2:$D$29,C456))</f>
        <v>162</v>
      </c>
      <c r="K456">
        <f t="shared" si="28"/>
        <v>0</v>
      </c>
      <c r="L456">
        <f t="shared" si="29"/>
        <v>0</v>
      </c>
      <c r="M456">
        <f t="shared" si="30"/>
        <v>0</v>
      </c>
      <c r="N456">
        <f t="shared" si="31"/>
        <v>0</v>
      </c>
      <c r="O456" cm="1">
        <f t="array" ref="O456">((IF(C456=0,INDEX('Solver Setup'!$M$15:$M$19,A456),INDEX('Solver Setup'!$G$25:$G$52,C456))-IF(B456=0,INDEX('Solver Setup'!$L$15:$L$19,A456),INDEX('Solver Setup'!$G$25:$G$52,B456)))*1440-IF(B456=0,0,INDEX('Solver Setup'!$F$25:$F$52,B456))-H456+'Solver Setup'!$B$9*(1-F456))</f>
        <v>1584.4999999999995</v>
      </c>
    </row>
    <row r="457" spans="1:15" x14ac:dyDescent="0.2">
      <c r="A457">
        <v>1</v>
      </c>
      <c r="B457">
        <v>16</v>
      </c>
      <c r="C457">
        <v>7</v>
      </c>
      <c r="D457" t="str" cm="1">
        <f t="array" ref="D457">IF(B457=0,"Depot",INDEX('Delivery Stops'!$B$2:$B$29,B457))</f>
        <v>Bookstore</v>
      </c>
      <c r="E457" t="str" cm="1">
        <f t="array" ref="E457">IF(C457=0,"Depot",INDEX('Delivery Stops'!$B$2:$B$29,C457))</f>
        <v>Fish Market</v>
      </c>
      <c r="F457">
        <v>0</v>
      </c>
      <c r="G457" cm="1">
        <f t="array" ref="G457">INDEX('Distance Matrix (miles)'!$B$2:$AD$30,B457+1,C457+1)</f>
        <v>7.81</v>
      </c>
      <c r="H457" cm="1">
        <f t="array" ref="H457">INDEX('Travel Time Matrix (min)'!$B$2:$AD$30,B457+1,C457+1)</f>
        <v>11.7</v>
      </c>
      <c r="I457" cm="1">
        <f t="array" ref="I457">G457*(INDEX('Vehicle Fleet'!$D$2:$D$6,A457)+'Cost Parameters'!$B$2*'Cost Parameters'!$B$3)</f>
        <v>6.6884839999999999</v>
      </c>
      <c r="J457" cm="1">
        <f t="array" ref="J457">IF(C457=0,0,INDEX('Delivery Stops'!$D$2:$D$29,C457))</f>
        <v>133</v>
      </c>
      <c r="K457">
        <f t="shared" si="28"/>
        <v>0</v>
      </c>
      <c r="L457">
        <f t="shared" si="29"/>
        <v>0</v>
      </c>
      <c r="M457">
        <f t="shared" si="30"/>
        <v>0</v>
      </c>
      <c r="N457">
        <f t="shared" si="31"/>
        <v>0</v>
      </c>
      <c r="O457" cm="1">
        <f t="array" ref="O457">((IF(C457=0,INDEX('Solver Setup'!$M$15:$M$19,A457),INDEX('Solver Setup'!$G$25:$G$52,C457))-IF(B457=0,INDEX('Solver Setup'!$L$15:$L$19,A457),INDEX('Solver Setup'!$G$25:$G$52,B457)))*1440-IF(B457=0,0,INDEX('Solver Setup'!$F$25:$F$52,B457))-H457+'Solver Setup'!$B$9*(1-F457))</f>
        <v>1447.2999999999995</v>
      </c>
    </row>
    <row r="458" spans="1:15" x14ac:dyDescent="0.2">
      <c r="A458">
        <v>1</v>
      </c>
      <c r="B458">
        <v>16</v>
      </c>
      <c r="C458">
        <v>8</v>
      </c>
      <c r="D458" t="str" cm="1">
        <f t="array" ref="D458">IF(B458=0,"Depot",INDEX('Delivery Stops'!$B$2:$B$29,B458))</f>
        <v>Bookstore</v>
      </c>
      <c r="E458" t="str" cm="1">
        <f t="array" ref="E458">IF(C458=0,"Depot",INDEX('Delivery Stops'!$B$2:$B$29,C458))</f>
        <v>Swimming Pool Supply</v>
      </c>
      <c r="F458">
        <v>0</v>
      </c>
      <c r="G458" cm="1">
        <f t="array" ref="G458">INDEX('Distance Matrix (miles)'!$B$2:$AD$30,B458+1,C458+1)</f>
        <v>29.28</v>
      </c>
      <c r="H458" cm="1">
        <f t="array" ref="H458">INDEX('Travel Time Matrix (min)'!$B$2:$AD$30,B458+1,C458+1)</f>
        <v>43.9</v>
      </c>
      <c r="I458" cm="1">
        <f t="array" ref="I458">G458*(INDEX('Vehicle Fleet'!$D$2:$D$6,A458)+'Cost Parameters'!$B$2*'Cost Parameters'!$B$3)</f>
        <v>25.075392000000001</v>
      </c>
      <c r="J458" cm="1">
        <f t="array" ref="J458">IF(C458=0,0,INDEX('Delivery Stops'!$D$2:$D$29,C458))</f>
        <v>285</v>
      </c>
      <c r="K458">
        <f t="shared" si="28"/>
        <v>0</v>
      </c>
      <c r="L458">
        <f t="shared" si="29"/>
        <v>0</v>
      </c>
      <c r="M458">
        <f t="shared" si="30"/>
        <v>0</v>
      </c>
      <c r="N458">
        <f t="shared" si="31"/>
        <v>0</v>
      </c>
      <c r="O458" cm="1">
        <f t="array" ref="O458">((IF(C458=0,INDEX('Solver Setup'!$M$15:$M$19,A458),INDEX('Solver Setup'!$G$25:$G$52,C458))-IF(B458=0,INDEX('Solver Setup'!$L$15:$L$19,A458),INDEX('Solver Setup'!$G$25:$G$52,B458)))*1440-IF(B458=0,0,INDEX('Solver Setup'!$F$25:$F$52,B458))-H458+'Solver Setup'!$B$9*(1-F458))</f>
        <v>1625.099999999999</v>
      </c>
    </row>
    <row r="459" spans="1:15" x14ac:dyDescent="0.2">
      <c r="A459">
        <v>1</v>
      </c>
      <c r="B459">
        <v>16</v>
      </c>
      <c r="C459">
        <v>9</v>
      </c>
      <c r="D459" t="str" cm="1">
        <f t="array" ref="D459">IF(B459=0,"Depot",INDEX('Delivery Stops'!$B$2:$B$29,B459))</f>
        <v>Bookstore</v>
      </c>
      <c r="E459" t="str" cm="1">
        <f t="array" ref="E459">IF(C459=0,"Depot",INDEX('Delivery Stops'!$B$2:$B$29,C459))</f>
        <v>Dry Cleaners</v>
      </c>
      <c r="F459">
        <v>0</v>
      </c>
      <c r="G459" cm="1">
        <f t="array" ref="G459">INDEX('Distance Matrix (miles)'!$B$2:$AD$30,B459+1,C459+1)</f>
        <v>17.61</v>
      </c>
      <c r="H459" cm="1">
        <f t="array" ref="H459">INDEX('Travel Time Matrix (min)'!$B$2:$AD$30,B459+1,C459+1)</f>
        <v>26.4</v>
      </c>
      <c r="I459" cm="1">
        <f t="array" ref="I459">G459*(INDEX('Vehicle Fleet'!$D$2:$D$6,A459)+'Cost Parameters'!$B$2*'Cost Parameters'!$B$3)</f>
        <v>15.081204</v>
      </c>
      <c r="J459" cm="1">
        <f t="array" ref="J459">IF(C459=0,0,INDEX('Delivery Stops'!$D$2:$D$29,C459))</f>
        <v>24</v>
      </c>
      <c r="K459">
        <f t="shared" si="28"/>
        <v>0</v>
      </c>
      <c r="L459">
        <f t="shared" si="29"/>
        <v>0</v>
      </c>
      <c r="M459">
        <f t="shared" si="30"/>
        <v>0</v>
      </c>
      <c r="N459">
        <f t="shared" si="31"/>
        <v>0</v>
      </c>
      <c r="O459" cm="1">
        <f t="array" ref="O459">((IF(C459=0,INDEX('Solver Setup'!$M$15:$M$19,A459),INDEX('Solver Setup'!$G$25:$G$52,C459))-IF(B459=0,INDEX('Solver Setup'!$L$15:$L$19,A459),INDEX('Solver Setup'!$G$25:$G$52,B459)))*1440-IF(B459=0,0,INDEX('Solver Setup'!$F$25:$F$52,B459))-H459+'Solver Setup'!$B$9*(1-F459))</f>
        <v>1297.5999999999995</v>
      </c>
    </row>
    <row r="460" spans="1:15" x14ac:dyDescent="0.2">
      <c r="A460">
        <v>1</v>
      </c>
      <c r="B460">
        <v>16</v>
      </c>
      <c r="C460">
        <v>10</v>
      </c>
      <c r="D460" t="str" cm="1">
        <f t="array" ref="D460">IF(B460=0,"Depot",INDEX('Delivery Stops'!$B$2:$B$29,B460))</f>
        <v>Bookstore</v>
      </c>
      <c r="E460" t="str" cm="1">
        <f t="array" ref="E460">IF(C460=0,"Depot",INDEX('Delivery Stops'!$B$2:$B$29,C460))</f>
        <v>Furniture Warehouse</v>
      </c>
      <c r="F460">
        <v>0</v>
      </c>
      <c r="G460" cm="1">
        <f t="array" ref="G460">INDEX('Distance Matrix (miles)'!$B$2:$AD$30,B460+1,C460+1)</f>
        <v>5.26</v>
      </c>
      <c r="H460" cm="1">
        <f t="array" ref="H460">INDEX('Travel Time Matrix (min)'!$B$2:$AD$30,B460+1,C460+1)</f>
        <v>7.9</v>
      </c>
      <c r="I460" cm="1">
        <f t="array" ref="I460">G460*(INDEX('Vehicle Fleet'!$D$2:$D$6,A460)+'Cost Parameters'!$B$2*'Cost Parameters'!$B$3)</f>
        <v>4.504664</v>
      </c>
      <c r="J460" cm="1">
        <f t="array" ref="J460">IF(C460=0,0,INDEX('Delivery Stops'!$D$2:$D$29,C460))</f>
        <v>89</v>
      </c>
      <c r="K460">
        <f t="shared" si="28"/>
        <v>0</v>
      </c>
      <c r="L460">
        <f t="shared" si="29"/>
        <v>0</v>
      </c>
      <c r="M460">
        <f t="shared" si="30"/>
        <v>0</v>
      </c>
      <c r="N460">
        <f t="shared" si="31"/>
        <v>0</v>
      </c>
      <c r="O460" cm="1">
        <f t="array" ref="O460">((IF(C460=0,INDEX('Solver Setup'!$M$15:$M$19,A460),INDEX('Solver Setup'!$G$25:$G$52,C460))-IF(B460=0,INDEX('Solver Setup'!$L$15:$L$19,A460),INDEX('Solver Setup'!$G$25:$G$52,B460)))*1440-IF(B460=0,0,INDEX('Solver Setup'!$F$25:$F$52,B460))-H460+'Solver Setup'!$B$9*(1-F460))</f>
        <v>1391.099999999999</v>
      </c>
    </row>
    <row r="461" spans="1:15" x14ac:dyDescent="0.2">
      <c r="A461">
        <v>1</v>
      </c>
      <c r="B461">
        <v>16</v>
      </c>
      <c r="C461">
        <v>11</v>
      </c>
      <c r="D461" t="str" cm="1">
        <f t="array" ref="D461">IF(B461=0,"Depot",INDEX('Delivery Stops'!$B$2:$B$29,B461))</f>
        <v>Bookstore</v>
      </c>
      <c r="E461" t="str" cm="1">
        <f t="array" ref="E461">IF(C461=0,"Depot",INDEX('Delivery Stops'!$B$2:$B$29,C461))</f>
        <v>Pet Hospital</v>
      </c>
      <c r="F461">
        <v>0</v>
      </c>
      <c r="G461" cm="1">
        <f t="array" ref="G461">INDEX('Distance Matrix (miles)'!$B$2:$AD$30,B461+1,C461+1)</f>
        <v>4.63</v>
      </c>
      <c r="H461" cm="1">
        <f t="array" ref="H461">INDEX('Travel Time Matrix (min)'!$B$2:$AD$30,B461+1,C461+1)</f>
        <v>6.9</v>
      </c>
      <c r="I461" cm="1">
        <f t="array" ref="I461">G461*(INDEX('Vehicle Fleet'!$D$2:$D$6,A461)+'Cost Parameters'!$B$2*'Cost Parameters'!$B$3)</f>
        <v>3.9651320000000001</v>
      </c>
      <c r="J461" cm="1">
        <f t="array" ref="J461">IF(C461=0,0,INDEX('Delivery Stops'!$D$2:$D$29,C461))</f>
        <v>108</v>
      </c>
      <c r="K461">
        <f t="shared" si="28"/>
        <v>0</v>
      </c>
      <c r="L461">
        <f t="shared" si="29"/>
        <v>0</v>
      </c>
      <c r="M461">
        <f t="shared" si="30"/>
        <v>0</v>
      </c>
      <c r="N461">
        <f t="shared" si="31"/>
        <v>0</v>
      </c>
      <c r="O461" cm="1">
        <f t="array" ref="O461">((IF(C461=0,INDEX('Solver Setup'!$M$15:$M$19,A461),INDEX('Solver Setup'!$G$25:$G$52,C461))-IF(B461=0,INDEX('Solver Setup'!$L$15:$L$19,A461),INDEX('Solver Setup'!$G$25:$G$52,B461)))*1440-IF(B461=0,0,INDEX('Solver Setup'!$F$25:$F$52,B461))-H461+'Solver Setup'!$B$9*(1-F461))</f>
        <v>1317.0999999999995</v>
      </c>
    </row>
    <row r="462" spans="1:15" x14ac:dyDescent="0.2">
      <c r="A462">
        <v>1</v>
      </c>
      <c r="B462">
        <v>16</v>
      </c>
      <c r="C462">
        <v>12</v>
      </c>
      <c r="D462" t="str" cm="1">
        <f t="array" ref="D462">IF(B462=0,"Depot",INDEX('Delivery Stops'!$B$2:$B$29,B462))</f>
        <v>Bookstore</v>
      </c>
      <c r="E462" t="str" cm="1">
        <f t="array" ref="E462">IF(C462=0,"Depot",INDEX('Delivery Stops'!$B$2:$B$29,C462))</f>
        <v>Tech Solutions Inc</v>
      </c>
      <c r="F462">
        <v>0</v>
      </c>
      <c r="G462" cm="1">
        <f t="array" ref="G462">INDEX('Distance Matrix (miles)'!$B$2:$AD$30,B462+1,C462+1)</f>
        <v>6.87</v>
      </c>
      <c r="H462" cm="1">
        <f t="array" ref="H462">INDEX('Travel Time Matrix (min)'!$B$2:$AD$30,B462+1,C462+1)</f>
        <v>10.3</v>
      </c>
      <c r="I462" cm="1">
        <f t="array" ref="I462">G462*(INDEX('Vehicle Fleet'!$D$2:$D$6,A462)+'Cost Parameters'!$B$2*'Cost Parameters'!$B$3)</f>
        <v>5.8834680000000006</v>
      </c>
      <c r="J462" cm="1">
        <f t="array" ref="J462">IF(C462=0,0,INDEX('Delivery Stops'!$D$2:$D$29,C462))</f>
        <v>150</v>
      </c>
      <c r="K462">
        <f t="shared" si="28"/>
        <v>0</v>
      </c>
      <c r="L462">
        <f t="shared" si="29"/>
        <v>0</v>
      </c>
      <c r="M462">
        <f t="shared" si="30"/>
        <v>0</v>
      </c>
      <c r="N462">
        <f t="shared" si="31"/>
        <v>0</v>
      </c>
      <c r="O462" cm="1">
        <f t="array" ref="O462">((IF(C462=0,INDEX('Solver Setup'!$M$15:$M$19,A462),INDEX('Solver Setup'!$G$25:$G$52,C462))-IF(B462=0,INDEX('Solver Setup'!$L$15:$L$19,A462),INDEX('Solver Setup'!$G$25:$G$52,B462)))*1440-IF(B462=0,0,INDEX('Solver Setup'!$F$25:$F$52,B462))-H462+'Solver Setup'!$B$9*(1-F462))</f>
        <v>1268.6999999999994</v>
      </c>
    </row>
    <row r="463" spans="1:15" x14ac:dyDescent="0.2">
      <c r="A463">
        <v>1</v>
      </c>
      <c r="B463">
        <v>16</v>
      </c>
      <c r="C463">
        <v>13</v>
      </c>
      <c r="D463" t="str" cm="1">
        <f t="array" ref="D463">IF(B463=0,"Depot",INDEX('Delivery Stops'!$B$2:$B$29,B463))</f>
        <v>Bookstore</v>
      </c>
      <c r="E463" t="str" cm="1">
        <f t="array" ref="E463">IF(C463=0,"Depot",INDEX('Delivery Stops'!$B$2:$B$29,C463))</f>
        <v>Tech Solutions Inc</v>
      </c>
      <c r="F463">
        <v>0</v>
      </c>
      <c r="G463" cm="1">
        <f t="array" ref="G463">INDEX('Distance Matrix (miles)'!$B$2:$AD$30,B463+1,C463+1)</f>
        <v>19.440000000000001</v>
      </c>
      <c r="H463" cm="1">
        <f t="array" ref="H463">INDEX('Travel Time Matrix (min)'!$B$2:$AD$30,B463+1,C463+1)</f>
        <v>29.2</v>
      </c>
      <c r="I463" cm="1">
        <f t="array" ref="I463">G463*(INDEX('Vehicle Fleet'!$D$2:$D$6,A463)+'Cost Parameters'!$B$2*'Cost Parameters'!$B$3)</f>
        <v>16.648416000000001</v>
      </c>
      <c r="J463" cm="1">
        <f t="array" ref="J463">IF(C463=0,0,INDEX('Delivery Stops'!$D$2:$D$29,C463))</f>
        <v>38</v>
      </c>
      <c r="K463">
        <f t="shared" si="28"/>
        <v>0</v>
      </c>
      <c r="L463">
        <f t="shared" si="29"/>
        <v>0</v>
      </c>
      <c r="M463">
        <f t="shared" si="30"/>
        <v>0</v>
      </c>
      <c r="N463">
        <f t="shared" si="31"/>
        <v>0</v>
      </c>
      <c r="O463" cm="1">
        <f t="array" ref="O463">((IF(C463=0,INDEX('Solver Setup'!$M$15:$M$19,A463),INDEX('Solver Setup'!$G$25:$G$52,C463))-IF(B463=0,INDEX('Solver Setup'!$L$15:$L$19,A463),INDEX('Solver Setup'!$G$25:$G$52,B463)))*1440-IF(B463=0,0,INDEX('Solver Setup'!$F$25:$F$52,B463))-H463+'Solver Setup'!$B$9*(1-F463))</f>
        <v>1144.799999999999</v>
      </c>
    </row>
    <row r="464" spans="1:15" x14ac:dyDescent="0.2">
      <c r="A464">
        <v>1</v>
      </c>
      <c r="B464">
        <v>16</v>
      </c>
      <c r="C464">
        <v>14</v>
      </c>
      <c r="D464" t="str" cm="1">
        <f t="array" ref="D464">IF(B464=0,"Depot",INDEX('Delivery Stops'!$B$2:$B$29,B464))</f>
        <v>Bookstore</v>
      </c>
      <c r="E464" t="str" cm="1">
        <f t="array" ref="E464">IF(C464=0,"Depot",INDEX('Delivery Stops'!$B$2:$B$29,C464))</f>
        <v>Sunrise Senior Living</v>
      </c>
      <c r="F464">
        <v>0</v>
      </c>
      <c r="G464" cm="1">
        <f t="array" ref="G464">INDEX('Distance Matrix (miles)'!$B$2:$AD$30,B464+1,C464+1)</f>
        <v>14.16</v>
      </c>
      <c r="H464" cm="1">
        <f t="array" ref="H464">INDEX('Travel Time Matrix (min)'!$B$2:$AD$30,B464+1,C464+1)</f>
        <v>21.2</v>
      </c>
      <c r="I464" cm="1">
        <f t="array" ref="I464">G464*(INDEX('Vehicle Fleet'!$D$2:$D$6,A464)+'Cost Parameters'!$B$2*'Cost Parameters'!$B$3)</f>
        <v>12.126624000000001</v>
      </c>
      <c r="J464" cm="1">
        <f t="array" ref="J464">IF(C464=0,0,INDEX('Delivery Stops'!$D$2:$D$29,C464))</f>
        <v>249</v>
      </c>
      <c r="K464">
        <f t="shared" si="28"/>
        <v>0</v>
      </c>
      <c r="L464">
        <f t="shared" si="29"/>
        <v>0</v>
      </c>
      <c r="M464">
        <f t="shared" si="30"/>
        <v>0</v>
      </c>
      <c r="N464">
        <f t="shared" si="31"/>
        <v>0</v>
      </c>
      <c r="O464" cm="1">
        <f t="array" ref="O464">((IF(C464=0,INDEX('Solver Setup'!$M$15:$M$19,A464),INDEX('Solver Setup'!$G$25:$G$52,C464))-IF(B464=0,INDEX('Solver Setup'!$L$15:$L$19,A464),INDEX('Solver Setup'!$G$25:$G$52,B464)))*1440-IF(B464=0,0,INDEX('Solver Setup'!$F$25:$F$52,B464))-H464+'Solver Setup'!$B$9*(1-F464))</f>
        <v>1602.799999999999</v>
      </c>
    </row>
    <row r="465" spans="1:15" x14ac:dyDescent="0.2">
      <c r="A465">
        <v>1</v>
      </c>
      <c r="B465">
        <v>16</v>
      </c>
      <c r="C465">
        <v>15</v>
      </c>
      <c r="D465" t="str" cm="1">
        <f t="array" ref="D465">IF(B465=0,"Depot",INDEX('Delivery Stops'!$B$2:$B$29,B465))</f>
        <v>Bookstore</v>
      </c>
      <c r="E465" t="str" cm="1">
        <f t="array" ref="E465">IF(C465=0,"Depot",INDEX('Delivery Stops'!$B$2:$B$29,C465))</f>
        <v>Electronics Outlet</v>
      </c>
      <c r="F465">
        <v>0</v>
      </c>
      <c r="G465" cm="1">
        <f t="array" ref="G465">INDEX('Distance Matrix (miles)'!$B$2:$AD$30,B465+1,C465+1)</f>
        <v>3.12</v>
      </c>
      <c r="H465" cm="1">
        <f t="array" ref="H465">INDEX('Travel Time Matrix (min)'!$B$2:$AD$30,B465+1,C465+1)</f>
        <v>4.7</v>
      </c>
      <c r="I465" cm="1">
        <f t="array" ref="I465">G465*(INDEX('Vehicle Fleet'!$D$2:$D$6,A465)+'Cost Parameters'!$B$2*'Cost Parameters'!$B$3)</f>
        <v>2.6719680000000001</v>
      </c>
      <c r="J465" cm="1">
        <f t="array" ref="J465">IF(C465=0,0,INDEX('Delivery Stops'!$D$2:$D$29,C465))</f>
        <v>72</v>
      </c>
      <c r="K465">
        <f t="shared" si="28"/>
        <v>0</v>
      </c>
      <c r="L465">
        <f t="shared" si="29"/>
        <v>0</v>
      </c>
      <c r="M465">
        <f t="shared" si="30"/>
        <v>0</v>
      </c>
      <c r="N465">
        <f t="shared" si="31"/>
        <v>0</v>
      </c>
      <c r="O465" cm="1">
        <f t="array" ref="O465">((IF(C465=0,INDEX('Solver Setup'!$M$15:$M$19,A465),INDEX('Solver Setup'!$G$25:$G$52,C465))-IF(B465=0,INDEX('Solver Setup'!$L$15:$L$19,A465),INDEX('Solver Setup'!$G$25:$G$52,B465)))*1440-IF(B465=0,0,INDEX('Solver Setup'!$F$25:$F$52,B465))-H465+'Solver Setup'!$B$9*(1-F465))</f>
        <v>1184.2999999999995</v>
      </c>
    </row>
    <row r="466" spans="1:15" x14ac:dyDescent="0.2">
      <c r="A466">
        <v>1</v>
      </c>
      <c r="B466">
        <v>16</v>
      </c>
      <c r="C466">
        <v>17</v>
      </c>
      <c r="D466" t="str" cm="1">
        <f t="array" ref="D466">IF(B466=0,"Depot",INDEX('Delivery Stops'!$B$2:$B$29,B466))</f>
        <v>Bookstore</v>
      </c>
      <c r="E466" t="str" cm="1">
        <f t="array" ref="E466">IF(C466=0,"Depot",INDEX('Delivery Stops'!$B$2:$B$29,C466))</f>
        <v>Veterinary Clinic</v>
      </c>
      <c r="F466">
        <v>0</v>
      </c>
      <c r="G466" cm="1">
        <f t="array" ref="G466">INDEX('Distance Matrix (miles)'!$B$2:$AD$30,B466+1,C466+1)</f>
        <v>24.63</v>
      </c>
      <c r="H466" cm="1">
        <f t="array" ref="H466">INDEX('Travel Time Matrix (min)'!$B$2:$AD$30,B466+1,C466+1)</f>
        <v>36.9</v>
      </c>
      <c r="I466" cm="1">
        <f t="array" ref="I466">G466*(INDEX('Vehicle Fleet'!$D$2:$D$6,A466)+'Cost Parameters'!$B$2*'Cost Parameters'!$B$3)</f>
        <v>21.093132000000001</v>
      </c>
      <c r="J466" cm="1">
        <f t="array" ref="J466">IF(C466=0,0,INDEX('Delivery Stops'!$D$2:$D$29,C466))</f>
        <v>102</v>
      </c>
      <c r="K466">
        <f t="shared" si="28"/>
        <v>0</v>
      </c>
      <c r="L466">
        <f t="shared" si="29"/>
        <v>0</v>
      </c>
      <c r="M466">
        <f t="shared" si="30"/>
        <v>0</v>
      </c>
      <c r="N466">
        <f t="shared" si="31"/>
        <v>0</v>
      </c>
      <c r="O466" cm="1">
        <f t="array" ref="O466">((IF(C466=0,INDEX('Solver Setup'!$M$15:$M$19,A466),INDEX('Solver Setup'!$G$25:$G$52,C466))-IF(B466=0,INDEX('Solver Setup'!$L$15:$L$19,A466),INDEX('Solver Setup'!$G$25:$G$52,B466)))*1440-IF(B466=0,0,INDEX('Solver Setup'!$F$25:$F$52,B466))-H466+'Solver Setup'!$B$9*(1-F466))</f>
        <v>1227.099999999999</v>
      </c>
    </row>
    <row r="467" spans="1:15" x14ac:dyDescent="0.2">
      <c r="A467">
        <v>1</v>
      </c>
      <c r="B467">
        <v>16</v>
      </c>
      <c r="C467">
        <v>18</v>
      </c>
      <c r="D467" t="str" cm="1">
        <f t="array" ref="D467">IF(B467=0,"Depot",INDEX('Delivery Stops'!$B$2:$B$29,B467))</f>
        <v>Bookstore</v>
      </c>
      <c r="E467" t="str" cm="1">
        <f t="array" ref="E467">IF(C467=0,"Depot",INDEX('Delivery Stops'!$B$2:$B$29,C467))</f>
        <v>Furniture Warehouse</v>
      </c>
      <c r="F467">
        <v>0</v>
      </c>
      <c r="G467" cm="1">
        <f t="array" ref="G467">INDEX('Distance Matrix (miles)'!$B$2:$AD$30,B467+1,C467+1)</f>
        <v>8.36</v>
      </c>
      <c r="H467" cm="1">
        <f t="array" ref="H467">INDEX('Travel Time Matrix (min)'!$B$2:$AD$30,B467+1,C467+1)</f>
        <v>12.5</v>
      </c>
      <c r="I467" cm="1">
        <f t="array" ref="I467">G467*(INDEX('Vehicle Fleet'!$D$2:$D$6,A467)+'Cost Parameters'!$B$2*'Cost Parameters'!$B$3)</f>
        <v>7.1595040000000001</v>
      </c>
      <c r="J467" cm="1">
        <f t="array" ref="J467">IF(C467=0,0,INDEX('Delivery Stops'!$D$2:$D$29,C467))</f>
        <v>148</v>
      </c>
      <c r="K467">
        <f t="shared" si="28"/>
        <v>0</v>
      </c>
      <c r="L467">
        <f t="shared" si="29"/>
        <v>0</v>
      </c>
      <c r="M467">
        <f t="shared" si="30"/>
        <v>0</v>
      </c>
      <c r="N467">
        <f t="shared" si="31"/>
        <v>0</v>
      </c>
      <c r="O467" cm="1">
        <f t="array" ref="O467">((IF(C467=0,INDEX('Solver Setup'!$M$15:$M$19,A467),INDEX('Solver Setup'!$G$25:$G$52,C467))-IF(B467=0,INDEX('Solver Setup'!$L$15:$L$19,A467),INDEX('Solver Setup'!$G$25:$G$52,B467)))*1440-IF(B467=0,0,INDEX('Solver Setup'!$F$25:$F$52,B467))-H467+'Solver Setup'!$B$9*(1-F467))</f>
        <v>1206.4999999999991</v>
      </c>
    </row>
    <row r="468" spans="1:15" x14ac:dyDescent="0.2">
      <c r="A468">
        <v>1</v>
      </c>
      <c r="B468">
        <v>16</v>
      </c>
      <c r="C468">
        <v>19</v>
      </c>
      <c r="D468" t="str" cm="1">
        <f t="array" ref="D468">IF(B468=0,"Depot",INDEX('Delivery Stops'!$B$2:$B$29,B468))</f>
        <v>Bookstore</v>
      </c>
      <c r="E468" t="str" cm="1">
        <f t="array" ref="E468">IF(C468=0,"Depot",INDEX('Delivery Stops'!$B$2:$B$29,C468))</f>
        <v>Music School</v>
      </c>
      <c r="F468">
        <v>0</v>
      </c>
      <c r="G468" cm="1">
        <f t="array" ref="G468">INDEX('Distance Matrix (miles)'!$B$2:$AD$30,B468+1,C468+1)</f>
        <v>24.64</v>
      </c>
      <c r="H468" cm="1">
        <f t="array" ref="H468">INDEX('Travel Time Matrix (min)'!$B$2:$AD$30,B468+1,C468+1)</f>
        <v>37</v>
      </c>
      <c r="I468" cm="1">
        <f t="array" ref="I468">G468*(INDEX('Vehicle Fleet'!$D$2:$D$6,A468)+'Cost Parameters'!$B$2*'Cost Parameters'!$B$3)</f>
        <v>21.101696</v>
      </c>
      <c r="J468" cm="1">
        <f t="array" ref="J468">IF(C468=0,0,INDEX('Delivery Stops'!$D$2:$D$29,C468))</f>
        <v>97</v>
      </c>
      <c r="K468">
        <f t="shared" si="28"/>
        <v>0</v>
      </c>
      <c r="L468">
        <f t="shared" si="29"/>
        <v>0</v>
      </c>
      <c r="M468">
        <f t="shared" si="30"/>
        <v>0</v>
      </c>
      <c r="N468">
        <f t="shared" si="31"/>
        <v>0</v>
      </c>
      <c r="O468" cm="1">
        <f t="array" ref="O468">((IF(C468=0,INDEX('Solver Setup'!$M$15:$M$19,A468),INDEX('Solver Setup'!$G$25:$G$52,C468))-IF(B468=0,INDEX('Solver Setup'!$L$15:$L$19,A468),INDEX('Solver Setup'!$G$25:$G$52,B468)))*1440-IF(B468=0,0,INDEX('Solver Setup'!$F$25:$F$52,B468))-H468+'Solver Setup'!$B$9*(1-F468))</f>
        <v>1151.9999999999995</v>
      </c>
    </row>
    <row r="469" spans="1:15" x14ac:dyDescent="0.2">
      <c r="A469">
        <v>1</v>
      </c>
      <c r="B469">
        <v>16</v>
      </c>
      <c r="C469">
        <v>20</v>
      </c>
      <c r="D469" t="str" cm="1">
        <f t="array" ref="D469">IF(B469=0,"Depot",INDEX('Delivery Stops'!$B$2:$B$29,B469))</f>
        <v>Bookstore</v>
      </c>
      <c r="E469" t="str" cm="1">
        <f t="array" ref="E469">IF(C469=0,"Depot",INDEX('Delivery Stops'!$B$2:$B$29,C469))</f>
        <v>Elementary School</v>
      </c>
      <c r="F469">
        <v>0</v>
      </c>
      <c r="G469" cm="1">
        <f t="array" ref="G469">INDEX('Distance Matrix (miles)'!$B$2:$AD$30,B469+1,C469+1)</f>
        <v>27.19</v>
      </c>
      <c r="H469" cm="1">
        <f t="array" ref="H469">INDEX('Travel Time Matrix (min)'!$B$2:$AD$30,B469+1,C469+1)</f>
        <v>40.799999999999997</v>
      </c>
      <c r="I469" cm="1">
        <f t="array" ref="I469">G469*(INDEX('Vehicle Fleet'!$D$2:$D$6,A469)+'Cost Parameters'!$B$2*'Cost Parameters'!$B$3)</f>
        <v>23.285516000000001</v>
      </c>
      <c r="J469" cm="1">
        <f t="array" ref="J469">IF(C469=0,0,INDEX('Delivery Stops'!$D$2:$D$29,C469))</f>
        <v>71</v>
      </c>
      <c r="K469">
        <f t="shared" si="28"/>
        <v>0</v>
      </c>
      <c r="L469">
        <f t="shared" si="29"/>
        <v>0</v>
      </c>
      <c r="M469">
        <f t="shared" si="30"/>
        <v>0</v>
      </c>
      <c r="N469">
        <f t="shared" si="31"/>
        <v>0</v>
      </c>
      <c r="O469" cm="1">
        <f t="array" ref="O469">((IF(C469=0,INDEX('Solver Setup'!$M$15:$M$19,A469),INDEX('Solver Setup'!$G$25:$G$52,C469))-IF(B469=0,INDEX('Solver Setup'!$L$15:$L$19,A469),INDEX('Solver Setup'!$G$25:$G$52,B469)))*1440-IF(B469=0,0,INDEX('Solver Setup'!$F$25:$F$52,B469))-H469+'Solver Setup'!$B$9*(1-F469))</f>
        <v>1118.2</v>
      </c>
    </row>
    <row r="470" spans="1:15" x14ac:dyDescent="0.2">
      <c r="A470">
        <v>1</v>
      </c>
      <c r="B470">
        <v>16</v>
      </c>
      <c r="C470">
        <v>21</v>
      </c>
      <c r="D470" t="str" cm="1">
        <f t="array" ref="D470">IF(B470=0,"Depot",INDEX('Delivery Stops'!$B$2:$B$29,B470))</f>
        <v>Bookstore</v>
      </c>
      <c r="E470" t="str" cm="1">
        <f t="array" ref="E470">IF(C470=0,"Depot",INDEX('Delivery Stops'!$B$2:$B$29,C470))</f>
        <v>Distillery</v>
      </c>
      <c r="F470">
        <v>0</v>
      </c>
      <c r="G470" cm="1">
        <f t="array" ref="G470">INDEX('Distance Matrix (miles)'!$B$2:$AD$30,B470+1,C470+1)</f>
        <v>24.53</v>
      </c>
      <c r="H470" cm="1">
        <f t="array" ref="H470">INDEX('Travel Time Matrix (min)'!$B$2:$AD$30,B470+1,C470+1)</f>
        <v>36.799999999999997</v>
      </c>
      <c r="I470" cm="1">
        <f t="array" ref="I470">G470*(INDEX('Vehicle Fleet'!$D$2:$D$6,A470)+'Cost Parameters'!$B$2*'Cost Parameters'!$B$3)</f>
        <v>21.007492000000003</v>
      </c>
      <c r="J470" cm="1">
        <f t="array" ref="J470">IF(C470=0,0,INDEX('Delivery Stops'!$D$2:$D$29,C470))</f>
        <v>178</v>
      </c>
      <c r="K470">
        <f t="shared" si="28"/>
        <v>0</v>
      </c>
      <c r="L470">
        <f t="shared" si="29"/>
        <v>0</v>
      </c>
      <c r="M470">
        <f t="shared" si="30"/>
        <v>0</v>
      </c>
      <c r="N470">
        <f t="shared" si="31"/>
        <v>0</v>
      </c>
      <c r="O470" cm="1">
        <f t="array" ref="O470">((IF(C470=0,INDEX('Solver Setup'!$M$15:$M$19,A470),INDEX('Solver Setup'!$G$25:$G$52,C470))-IF(B470=0,INDEX('Solver Setup'!$L$15:$L$19,A470),INDEX('Solver Setup'!$G$25:$G$52,B470)))*1440-IF(B470=0,0,INDEX('Solver Setup'!$F$25:$F$52,B470))-H470+'Solver Setup'!$B$9*(1-F470))</f>
        <v>1632.1999999999991</v>
      </c>
    </row>
    <row r="471" spans="1:15" x14ac:dyDescent="0.2">
      <c r="A471">
        <v>1</v>
      </c>
      <c r="B471">
        <v>16</v>
      </c>
      <c r="C471">
        <v>22</v>
      </c>
      <c r="D471" t="str" cm="1">
        <f t="array" ref="D471">IF(B471=0,"Depot",INDEX('Delivery Stops'!$B$2:$B$29,B471))</f>
        <v>Bookstore</v>
      </c>
      <c r="E471" t="str" cm="1">
        <f t="array" ref="E471">IF(C471=0,"Depot",INDEX('Delivery Stops'!$B$2:$B$29,C471))</f>
        <v>Brewery</v>
      </c>
      <c r="F471">
        <v>0</v>
      </c>
      <c r="G471" cm="1">
        <f t="array" ref="G471">INDEX('Distance Matrix (miles)'!$B$2:$AD$30,B471+1,C471+1)</f>
        <v>21.49</v>
      </c>
      <c r="H471" cm="1">
        <f t="array" ref="H471">INDEX('Travel Time Matrix (min)'!$B$2:$AD$30,B471+1,C471+1)</f>
        <v>32.200000000000003</v>
      </c>
      <c r="I471" cm="1">
        <f t="array" ref="I471">G471*(INDEX('Vehicle Fleet'!$D$2:$D$6,A471)+'Cost Parameters'!$B$2*'Cost Parameters'!$B$3)</f>
        <v>18.404036000000001</v>
      </c>
      <c r="J471" cm="1">
        <f t="array" ref="J471">IF(C471=0,0,INDEX('Delivery Stops'!$D$2:$D$29,C471))</f>
        <v>46</v>
      </c>
      <c r="K471">
        <f t="shared" si="28"/>
        <v>0</v>
      </c>
      <c r="L471">
        <f t="shared" si="29"/>
        <v>0</v>
      </c>
      <c r="M471">
        <f t="shared" si="30"/>
        <v>0</v>
      </c>
      <c r="N471">
        <f t="shared" si="31"/>
        <v>0</v>
      </c>
      <c r="O471" cm="1">
        <f t="array" ref="O471">((IF(C471=0,INDEX('Solver Setup'!$M$15:$M$19,A471),INDEX('Solver Setup'!$G$25:$G$52,C471))-IF(B471=0,INDEX('Solver Setup'!$L$15:$L$19,A471),INDEX('Solver Setup'!$G$25:$G$52,B471)))*1440-IF(B471=0,0,INDEX('Solver Setup'!$F$25:$F$52,B471))-H471+'Solver Setup'!$B$9*(1-F471))</f>
        <v>1486.8</v>
      </c>
    </row>
    <row r="472" spans="1:15" x14ac:dyDescent="0.2">
      <c r="A472">
        <v>1</v>
      </c>
      <c r="B472">
        <v>16</v>
      </c>
      <c r="C472">
        <v>23</v>
      </c>
      <c r="D472" t="str" cm="1">
        <f t="array" ref="D472">IF(B472=0,"Depot",INDEX('Delivery Stops'!$B$2:$B$29,B472))</f>
        <v>Bookstore</v>
      </c>
      <c r="E472" t="str" cm="1">
        <f t="array" ref="E472">IF(C472=0,"Depot",INDEX('Delivery Stops'!$B$2:$B$29,C472))</f>
        <v>Distillery</v>
      </c>
      <c r="F472">
        <v>0</v>
      </c>
      <c r="G472" cm="1">
        <f t="array" ref="G472">INDEX('Distance Matrix (miles)'!$B$2:$AD$30,B472+1,C472+1)</f>
        <v>8.0500000000000007</v>
      </c>
      <c r="H472" cm="1">
        <f t="array" ref="H472">INDEX('Travel Time Matrix (min)'!$B$2:$AD$30,B472+1,C472+1)</f>
        <v>12.1</v>
      </c>
      <c r="I472" cm="1">
        <f t="array" ref="I472">G472*(INDEX('Vehicle Fleet'!$D$2:$D$6,A472)+'Cost Parameters'!$B$2*'Cost Parameters'!$B$3)</f>
        <v>6.8940200000000011</v>
      </c>
      <c r="J472" cm="1">
        <f t="array" ref="J472">IF(C472=0,0,INDEX('Delivery Stops'!$D$2:$D$29,C472))</f>
        <v>207</v>
      </c>
      <c r="K472">
        <f t="shared" si="28"/>
        <v>0</v>
      </c>
      <c r="L472">
        <f t="shared" si="29"/>
        <v>0</v>
      </c>
      <c r="M472">
        <f t="shared" si="30"/>
        <v>0</v>
      </c>
      <c r="N472">
        <f t="shared" si="31"/>
        <v>0</v>
      </c>
      <c r="O472" cm="1">
        <f t="array" ref="O472">((IF(C472=0,INDEX('Solver Setup'!$M$15:$M$19,A472),INDEX('Solver Setup'!$G$25:$G$52,C472))-IF(B472=0,INDEX('Solver Setup'!$L$15:$L$19,A472),INDEX('Solver Setup'!$G$25:$G$52,B472)))*1440-IF(B472=0,0,INDEX('Solver Setup'!$F$25:$F$52,B472))-H472+'Solver Setup'!$B$9*(1-F472))</f>
        <v>1401.8999999999994</v>
      </c>
    </row>
    <row r="473" spans="1:15" x14ac:dyDescent="0.2">
      <c r="A473">
        <v>1</v>
      </c>
      <c r="B473">
        <v>16</v>
      </c>
      <c r="C473">
        <v>24</v>
      </c>
      <c r="D473" t="str" cm="1">
        <f t="array" ref="D473">IF(B473=0,"Depot",INDEX('Delivery Stops'!$B$2:$B$29,B473))</f>
        <v>Bookstore</v>
      </c>
      <c r="E473" t="str" cm="1">
        <f t="array" ref="E473">IF(C473=0,"Depot",INDEX('Delivery Stops'!$B$2:$B$29,C473))</f>
        <v>Children's Academy</v>
      </c>
      <c r="F473">
        <v>0</v>
      </c>
      <c r="G473" cm="1">
        <f t="array" ref="G473">INDEX('Distance Matrix (miles)'!$B$2:$AD$30,B473+1,C473+1)</f>
        <v>22.56</v>
      </c>
      <c r="H473" cm="1">
        <f t="array" ref="H473">INDEX('Travel Time Matrix (min)'!$B$2:$AD$30,B473+1,C473+1)</f>
        <v>33.799999999999997</v>
      </c>
      <c r="I473" cm="1">
        <f t="array" ref="I473">G473*(INDEX('Vehicle Fleet'!$D$2:$D$6,A473)+'Cost Parameters'!$B$2*'Cost Parameters'!$B$3)</f>
        <v>19.320384000000001</v>
      </c>
      <c r="J473" cm="1">
        <f t="array" ref="J473">IF(C473=0,0,INDEX('Delivery Stops'!$D$2:$D$29,C473))</f>
        <v>28</v>
      </c>
      <c r="K473">
        <f t="shared" si="28"/>
        <v>0</v>
      </c>
      <c r="L473">
        <f t="shared" si="29"/>
        <v>0</v>
      </c>
      <c r="M473">
        <f t="shared" si="30"/>
        <v>0</v>
      </c>
      <c r="N473">
        <f t="shared" si="31"/>
        <v>0</v>
      </c>
      <c r="O473" cm="1">
        <f t="array" ref="O473">((IF(C473=0,INDEX('Solver Setup'!$M$15:$M$19,A473),INDEX('Solver Setup'!$G$25:$G$52,C473))-IF(B473=0,INDEX('Solver Setup'!$L$15:$L$19,A473),INDEX('Solver Setup'!$G$25:$G$52,B473)))*1440-IF(B473=0,0,INDEX('Solver Setup'!$F$25:$F$52,B473))-H473+'Solver Setup'!$B$9*(1-F473))</f>
        <v>1530.1999999999998</v>
      </c>
    </row>
    <row r="474" spans="1:15" x14ac:dyDescent="0.2">
      <c r="A474">
        <v>1</v>
      </c>
      <c r="B474">
        <v>16</v>
      </c>
      <c r="C474">
        <v>25</v>
      </c>
      <c r="D474" t="str" cm="1">
        <f t="array" ref="D474">IF(B474=0,"Depot",INDEX('Delivery Stops'!$B$2:$B$29,B474))</f>
        <v>Bookstore</v>
      </c>
      <c r="E474" t="str" cm="1">
        <f t="array" ref="E474">IF(C474=0,"Depot",INDEX('Delivery Stops'!$B$2:$B$29,C474))</f>
        <v>Public Library</v>
      </c>
      <c r="F474">
        <v>0</v>
      </c>
      <c r="G474" cm="1">
        <f t="array" ref="G474">INDEX('Distance Matrix (miles)'!$B$2:$AD$30,B474+1,C474+1)</f>
        <v>11.81</v>
      </c>
      <c r="H474" cm="1">
        <f t="array" ref="H474">INDEX('Travel Time Matrix (min)'!$B$2:$AD$30,B474+1,C474+1)</f>
        <v>17.7</v>
      </c>
      <c r="I474" cm="1">
        <f t="array" ref="I474">G474*(INDEX('Vehicle Fleet'!$D$2:$D$6,A474)+'Cost Parameters'!$B$2*'Cost Parameters'!$B$3)</f>
        <v>10.114084000000002</v>
      </c>
      <c r="J474" cm="1">
        <f t="array" ref="J474">IF(C474=0,0,INDEX('Delivery Stops'!$D$2:$D$29,C474))</f>
        <v>32</v>
      </c>
      <c r="K474">
        <f t="shared" si="28"/>
        <v>0</v>
      </c>
      <c r="L474">
        <f t="shared" si="29"/>
        <v>0</v>
      </c>
      <c r="M474">
        <f t="shared" si="30"/>
        <v>0</v>
      </c>
      <c r="N474">
        <f t="shared" si="31"/>
        <v>0</v>
      </c>
      <c r="O474" cm="1">
        <f t="array" ref="O474">((IF(C474=0,INDEX('Solver Setup'!$M$15:$M$19,A474),INDEX('Solver Setup'!$G$25:$G$52,C474))-IF(B474=0,INDEX('Solver Setup'!$L$15:$L$19,A474),INDEX('Solver Setup'!$G$25:$G$52,B474)))*1440-IF(B474=0,0,INDEX('Solver Setup'!$F$25:$F$52,B474))-H474+'Solver Setup'!$B$9*(1-F474))</f>
        <v>1456.3</v>
      </c>
    </row>
    <row r="475" spans="1:15" x14ac:dyDescent="0.2">
      <c r="A475">
        <v>1</v>
      </c>
      <c r="B475">
        <v>16</v>
      </c>
      <c r="C475">
        <v>26</v>
      </c>
      <c r="D475" t="str" cm="1">
        <f t="array" ref="D475">IF(B475=0,"Depot",INDEX('Delivery Stops'!$B$2:$B$29,B475))</f>
        <v>Bookstore</v>
      </c>
      <c r="E475" t="str" cm="1">
        <f t="array" ref="E475">IF(C475=0,"Depot",INDEX('Delivery Stops'!$B$2:$B$29,C475))</f>
        <v>Bakery &amp; Cafe</v>
      </c>
      <c r="F475">
        <v>0</v>
      </c>
      <c r="G475" cm="1">
        <f t="array" ref="G475">INDEX('Distance Matrix (miles)'!$B$2:$AD$30,B475+1,C475+1)</f>
        <v>22.28</v>
      </c>
      <c r="H475" cm="1">
        <f t="array" ref="H475">INDEX('Travel Time Matrix (min)'!$B$2:$AD$30,B475+1,C475+1)</f>
        <v>33.4</v>
      </c>
      <c r="I475" cm="1">
        <f t="array" ref="I475">G475*(INDEX('Vehicle Fleet'!$D$2:$D$6,A475)+'Cost Parameters'!$B$2*'Cost Parameters'!$B$3)</f>
        <v>19.080592000000003</v>
      </c>
      <c r="J475" cm="1">
        <f t="array" ref="J475">IF(C475=0,0,INDEX('Delivery Stops'!$D$2:$D$29,C475))</f>
        <v>211</v>
      </c>
      <c r="K475">
        <f t="shared" si="28"/>
        <v>0</v>
      </c>
      <c r="L475">
        <f t="shared" si="29"/>
        <v>0</v>
      </c>
      <c r="M475">
        <f t="shared" si="30"/>
        <v>0</v>
      </c>
      <c r="N475">
        <f t="shared" si="31"/>
        <v>0</v>
      </c>
      <c r="O475" cm="1">
        <f t="array" ref="O475">((IF(C475=0,INDEX('Solver Setup'!$M$15:$M$19,A475),INDEX('Solver Setup'!$G$25:$G$52,C475))-IF(B475=0,INDEX('Solver Setup'!$L$15:$L$19,A475),INDEX('Solver Setup'!$G$25:$G$52,B475)))*1440-IF(B475=0,0,INDEX('Solver Setup'!$F$25:$F$52,B475))-H475+'Solver Setup'!$B$9*(1-F475))</f>
        <v>1515.5999999999995</v>
      </c>
    </row>
    <row r="476" spans="1:15" x14ac:dyDescent="0.2">
      <c r="A476">
        <v>1</v>
      </c>
      <c r="B476">
        <v>16</v>
      </c>
      <c r="C476">
        <v>27</v>
      </c>
      <c r="D476" t="str" cm="1">
        <f t="array" ref="D476">IF(B476=0,"Depot",INDEX('Delivery Stops'!$B$2:$B$29,B476))</f>
        <v>Bookstore</v>
      </c>
      <c r="E476" t="str" cm="1">
        <f t="array" ref="E476">IF(C476=0,"Depot",INDEX('Delivery Stops'!$B$2:$B$29,C476))</f>
        <v>Redstone Elementary School</v>
      </c>
      <c r="F476">
        <v>0</v>
      </c>
      <c r="G476" cm="1">
        <f t="array" ref="G476">INDEX('Distance Matrix (miles)'!$B$2:$AD$30,B476+1,C476+1)</f>
        <v>20.21</v>
      </c>
      <c r="H476" cm="1">
        <f t="array" ref="H476">INDEX('Travel Time Matrix (min)'!$B$2:$AD$30,B476+1,C476+1)</f>
        <v>30.3</v>
      </c>
      <c r="I476" cm="1">
        <f t="array" ref="I476">G476*(INDEX('Vehicle Fleet'!$D$2:$D$6,A476)+'Cost Parameters'!$B$2*'Cost Parameters'!$B$3)</f>
        <v>17.307844000000003</v>
      </c>
      <c r="J476" cm="1">
        <f t="array" ref="J476">IF(C476=0,0,INDEX('Delivery Stops'!$D$2:$D$29,C476))</f>
        <v>61</v>
      </c>
      <c r="K476">
        <f t="shared" si="28"/>
        <v>0</v>
      </c>
      <c r="L476">
        <f t="shared" si="29"/>
        <v>0</v>
      </c>
      <c r="M476">
        <f t="shared" si="30"/>
        <v>0</v>
      </c>
      <c r="N476">
        <f t="shared" si="31"/>
        <v>0</v>
      </c>
      <c r="O476" cm="1">
        <f t="array" ref="O476">((IF(C476=0,INDEX('Solver Setup'!$M$15:$M$19,A476),INDEX('Solver Setup'!$G$25:$G$52,C476))-IF(B476=0,INDEX('Solver Setup'!$L$15:$L$19,A476),INDEX('Solver Setup'!$G$25:$G$52,B476)))*1440-IF(B476=0,0,INDEX('Solver Setup'!$F$25:$F$52,B476))-H476+'Solver Setup'!$B$9*(1-F476))</f>
        <v>1458.6999999999989</v>
      </c>
    </row>
    <row r="477" spans="1:15" x14ac:dyDescent="0.2">
      <c r="A477">
        <v>1</v>
      </c>
      <c r="B477">
        <v>16</v>
      </c>
      <c r="C477">
        <v>28</v>
      </c>
      <c r="D477" t="str" cm="1">
        <f t="array" ref="D477">IF(B477=0,"Depot",INDEX('Delivery Stops'!$B$2:$B$29,B477))</f>
        <v>Bookstore</v>
      </c>
      <c r="E477" t="str" cm="1">
        <f t="array" ref="E477">IF(C477=0,"Depot",INDEX('Delivery Stops'!$B$2:$B$29,C477))</f>
        <v>Food Bank</v>
      </c>
      <c r="F477">
        <v>0</v>
      </c>
      <c r="G477" cm="1">
        <f t="array" ref="G477">INDEX('Distance Matrix (miles)'!$B$2:$AD$30,B477+1,C477+1)</f>
        <v>19</v>
      </c>
      <c r="H477" cm="1">
        <f t="array" ref="H477">INDEX('Travel Time Matrix (min)'!$B$2:$AD$30,B477+1,C477+1)</f>
        <v>28.5</v>
      </c>
      <c r="I477" cm="1">
        <f t="array" ref="I477">G477*(INDEX('Vehicle Fleet'!$D$2:$D$6,A477)+'Cost Parameters'!$B$2*'Cost Parameters'!$B$3)</f>
        <v>16.271599999999999</v>
      </c>
      <c r="J477" cm="1">
        <f t="array" ref="J477">IF(C477=0,0,INDEX('Delivery Stops'!$D$2:$D$29,C477))</f>
        <v>168</v>
      </c>
      <c r="K477">
        <f t="shared" si="28"/>
        <v>0</v>
      </c>
      <c r="L477">
        <f t="shared" si="29"/>
        <v>0</v>
      </c>
      <c r="M477">
        <f t="shared" si="30"/>
        <v>0</v>
      </c>
      <c r="N477">
        <f t="shared" si="31"/>
        <v>0</v>
      </c>
      <c r="O477" cm="1">
        <f t="array" ref="O477">((IF(C477=0,INDEX('Solver Setup'!$M$15:$M$19,A477),INDEX('Solver Setup'!$G$25:$G$52,C477))-IF(B477=0,INDEX('Solver Setup'!$L$15:$L$19,A477),INDEX('Solver Setup'!$G$25:$G$52,B477)))*1440-IF(B477=0,0,INDEX('Solver Setup'!$F$25:$F$52,B477))-H477+'Solver Setup'!$B$9*(1-F477))</f>
        <v>1460.4999999999991</v>
      </c>
    </row>
    <row r="478" spans="1:15" x14ac:dyDescent="0.2">
      <c r="A478">
        <v>1</v>
      </c>
      <c r="B478">
        <v>17</v>
      </c>
      <c r="C478">
        <v>0</v>
      </c>
      <c r="D478" t="str" cm="1">
        <f t="array" ref="D478">IF(B478=0,"Depot",INDEX('Delivery Stops'!$B$2:$B$29,B478))</f>
        <v>Veterinary Clinic</v>
      </c>
      <c r="E478" t="str" cm="1">
        <f t="array" ref="E478">IF(C478=0,"Depot",INDEX('Delivery Stops'!$B$2:$B$29,C478))</f>
        <v>Depot</v>
      </c>
      <c r="F478">
        <v>0</v>
      </c>
      <c r="G478" cm="1">
        <f t="array" ref="G478">INDEX('Distance Matrix (miles)'!$B$2:$AD$30,B478+1,C478+1)</f>
        <v>25.97</v>
      </c>
      <c r="H478" cm="1">
        <f t="array" ref="H478">INDEX('Travel Time Matrix (min)'!$B$2:$AD$30,B478+1,C478+1)</f>
        <v>39</v>
      </c>
      <c r="I478" cm="1">
        <f t="array" ref="I478">G478*(INDEX('Vehicle Fleet'!$D$2:$D$6,A478)+'Cost Parameters'!$B$2*'Cost Parameters'!$B$3)</f>
        <v>22.240708000000001</v>
      </c>
      <c r="J478" cm="1">
        <f t="array" ref="J478">IF(C478=0,0,INDEX('Delivery Stops'!$D$2:$D$29,C478))</f>
        <v>0</v>
      </c>
      <c r="K478">
        <f t="shared" si="28"/>
        <v>0</v>
      </c>
      <c r="L478">
        <f t="shared" si="29"/>
        <v>0</v>
      </c>
      <c r="M478">
        <f t="shared" si="30"/>
        <v>0</v>
      </c>
      <c r="N478">
        <f t="shared" si="31"/>
        <v>0</v>
      </c>
      <c r="O478" cm="1">
        <f t="array" ref="O478">((IF(C478=0,INDEX('Solver Setup'!$M$15:$M$19,A478),INDEX('Solver Setup'!$G$25:$G$52,C478))-IF(B478=0,INDEX('Solver Setup'!$L$15:$L$19,A478),INDEX('Solver Setup'!$G$25:$G$52,B478)))*1440-IF(B478=0,0,INDEX('Solver Setup'!$F$25:$F$52,B478))-H478+'Solver Setup'!$B$9*(1-F478))</f>
        <v>904.00000000000045</v>
      </c>
    </row>
    <row r="479" spans="1:15" x14ac:dyDescent="0.2">
      <c r="A479">
        <v>1</v>
      </c>
      <c r="B479">
        <v>17</v>
      </c>
      <c r="C479">
        <v>1</v>
      </c>
      <c r="D479" t="str" cm="1">
        <f t="array" ref="D479">IF(B479=0,"Depot",INDEX('Delivery Stops'!$B$2:$B$29,B479))</f>
        <v>Veterinary Clinic</v>
      </c>
      <c r="E479" t="str" cm="1">
        <f t="array" ref="E479">IF(C479=0,"Depot",INDEX('Delivery Stops'!$B$2:$B$29,C479))</f>
        <v>Pet Hospital</v>
      </c>
      <c r="F479">
        <v>0</v>
      </c>
      <c r="G479" cm="1">
        <f t="array" ref="G479">INDEX('Distance Matrix (miles)'!$B$2:$AD$30,B479+1,C479+1)</f>
        <v>49.91</v>
      </c>
      <c r="H479" cm="1">
        <f t="array" ref="H479">INDEX('Travel Time Matrix (min)'!$B$2:$AD$30,B479+1,C479+1)</f>
        <v>74.900000000000006</v>
      </c>
      <c r="I479" cm="1">
        <f t="array" ref="I479">G479*(INDEX('Vehicle Fleet'!$D$2:$D$6,A479)+'Cost Parameters'!$B$2*'Cost Parameters'!$B$3)</f>
        <v>42.742924000000002</v>
      </c>
      <c r="J479" cm="1">
        <f t="array" ref="J479">IF(C479=0,0,INDEX('Delivery Stops'!$D$2:$D$29,C479))</f>
        <v>204</v>
      </c>
      <c r="K479">
        <f t="shared" si="28"/>
        <v>0</v>
      </c>
      <c r="L479">
        <f t="shared" si="29"/>
        <v>0</v>
      </c>
      <c r="M479">
        <f t="shared" si="30"/>
        <v>0</v>
      </c>
      <c r="N479">
        <f t="shared" si="31"/>
        <v>0</v>
      </c>
      <c r="O479" cm="1">
        <f t="array" ref="O479">((IF(C479=0,INDEX('Solver Setup'!$M$15:$M$19,A479),INDEX('Solver Setup'!$G$25:$G$52,C479))-IF(B479=0,INDEX('Solver Setup'!$L$15:$L$19,A479),INDEX('Solver Setup'!$G$25:$G$52,B479)))*1440-IF(B479=0,0,INDEX('Solver Setup'!$F$25:$F$52,B479))-H479+'Solver Setup'!$B$9*(1-F479))</f>
        <v>1378.100000000001</v>
      </c>
    </row>
    <row r="480" spans="1:15" x14ac:dyDescent="0.2">
      <c r="A480">
        <v>1</v>
      </c>
      <c r="B480">
        <v>17</v>
      </c>
      <c r="C480">
        <v>2</v>
      </c>
      <c r="D480" t="str" cm="1">
        <f t="array" ref="D480">IF(B480=0,"Depot",INDEX('Delivery Stops'!$B$2:$B$29,B480))</f>
        <v>Veterinary Clinic</v>
      </c>
      <c r="E480" t="str" cm="1">
        <f t="array" ref="E480">IF(C480=0,"Depot",INDEX('Delivery Stops'!$B$2:$B$29,C480))</f>
        <v>Community Pharmacy</v>
      </c>
      <c r="F480">
        <v>0</v>
      </c>
      <c r="G480" cm="1">
        <f t="array" ref="G480">INDEX('Distance Matrix (miles)'!$B$2:$AD$30,B480+1,C480+1)</f>
        <v>28.66</v>
      </c>
      <c r="H480" cm="1">
        <f t="array" ref="H480">INDEX('Travel Time Matrix (min)'!$B$2:$AD$30,B480+1,C480+1)</f>
        <v>43</v>
      </c>
      <c r="I480" cm="1">
        <f t="array" ref="I480">G480*(INDEX('Vehicle Fleet'!$D$2:$D$6,A480)+'Cost Parameters'!$B$2*'Cost Parameters'!$B$3)</f>
        <v>24.544424000000003</v>
      </c>
      <c r="J480" cm="1">
        <f t="array" ref="J480">IF(C480=0,0,INDEX('Delivery Stops'!$D$2:$D$29,C480))</f>
        <v>240</v>
      </c>
      <c r="K480">
        <f t="shared" si="28"/>
        <v>0</v>
      </c>
      <c r="L480">
        <f t="shared" si="29"/>
        <v>0</v>
      </c>
      <c r="M480">
        <f t="shared" si="30"/>
        <v>0</v>
      </c>
      <c r="N480">
        <f t="shared" si="31"/>
        <v>0</v>
      </c>
      <c r="O480" cm="1">
        <f t="array" ref="O480">((IF(C480=0,INDEX('Solver Setup'!$M$15:$M$19,A480),INDEX('Solver Setup'!$G$25:$G$52,C480))-IF(B480=0,INDEX('Solver Setup'!$L$15:$L$19,A480),INDEX('Solver Setup'!$G$25:$G$52,B480)))*1440-IF(B480=0,0,INDEX('Solver Setup'!$F$25:$F$52,B480))-H480+'Solver Setup'!$B$9*(1-F480))</f>
        <v>1650</v>
      </c>
    </row>
    <row r="481" spans="1:15" x14ac:dyDescent="0.2">
      <c r="A481">
        <v>1</v>
      </c>
      <c r="B481">
        <v>17</v>
      </c>
      <c r="C481">
        <v>3</v>
      </c>
      <c r="D481" t="str" cm="1">
        <f t="array" ref="D481">IF(B481=0,"Depot",INDEX('Delivery Stops'!$B$2:$B$29,B481))</f>
        <v>Veterinary Clinic</v>
      </c>
      <c r="E481" t="str" cm="1">
        <f t="array" ref="E481">IF(C481=0,"Depot",INDEX('Delivery Stops'!$B$2:$B$29,C481))</f>
        <v>Redstone Medical Center</v>
      </c>
      <c r="F481">
        <v>0</v>
      </c>
      <c r="G481" cm="1">
        <f t="array" ref="G481">INDEX('Distance Matrix (miles)'!$B$2:$AD$30,B481+1,C481+1)</f>
        <v>38.78</v>
      </c>
      <c r="H481" cm="1">
        <f t="array" ref="H481">INDEX('Travel Time Matrix (min)'!$B$2:$AD$30,B481+1,C481+1)</f>
        <v>58.2</v>
      </c>
      <c r="I481" cm="1">
        <f t="array" ref="I481">G481*(INDEX('Vehicle Fleet'!$D$2:$D$6,A481)+'Cost Parameters'!$B$2*'Cost Parameters'!$B$3)</f>
        <v>33.211192000000004</v>
      </c>
      <c r="J481" cm="1">
        <f t="array" ref="J481">IF(C481=0,0,INDEX('Delivery Stops'!$D$2:$D$29,C481))</f>
        <v>183</v>
      </c>
      <c r="K481">
        <f t="shared" si="28"/>
        <v>0</v>
      </c>
      <c r="L481">
        <f t="shared" si="29"/>
        <v>0</v>
      </c>
      <c r="M481">
        <f t="shared" si="30"/>
        <v>0</v>
      </c>
      <c r="N481">
        <f t="shared" si="31"/>
        <v>0</v>
      </c>
      <c r="O481" cm="1">
        <f t="array" ref="O481">((IF(C481=0,INDEX('Solver Setup'!$M$15:$M$19,A481),INDEX('Solver Setup'!$G$25:$G$52,C481))-IF(B481=0,INDEX('Solver Setup'!$L$15:$L$19,A481),INDEX('Solver Setup'!$G$25:$G$52,B481)))*1440-IF(B481=0,0,INDEX('Solver Setup'!$F$25:$F$52,B481))-H481+'Solver Setup'!$B$9*(1-F481))</f>
        <v>1649.8000000000006</v>
      </c>
    </row>
    <row r="482" spans="1:15" x14ac:dyDescent="0.2">
      <c r="A482">
        <v>1</v>
      </c>
      <c r="B482">
        <v>17</v>
      </c>
      <c r="C482">
        <v>4</v>
      </c>
      <c r="D482" t="str" cm="1">
        <f t="array" ref="D482">IF(B482=0,"Depot",INDEX('Delivery Stops'!$B$2:$B$29,B482))</f>
        <v>Veterinary Clinic</v>
      </c>
      <c r="E482" t="str" cm="1">
        <f t="array" ref="E482">IF(C482=0,"Depot",INDEX('Delivery Stops'!$B$2:$B$29,C482))</f>
        <v>Furniture Warehouse</v>
      </c>
      <c r="F482">
        <v>0</v>
      </c>
      <c r="G482" cm="1">
        <f t="array" ref="G482">INDEX('Distance Matrix (miles)'!$B$2:$AD$30,B482+1,C482+1)</f>
        <v>22.57</v>
      </c>
      <c r="H482" cm="1">
        <f t="array" ref="H482">INDEX('Travel Time Matrix (min)'!$B$2:$AD$30,B482+1,C482+1)</f>
        <v>33.9</v>
      </c>
      <c r="I482" cm="1">
        <f t="array" ref="I482">G482*(INDEX('Vehicle Fleet'!$D$2:$D$6,A482)+'Cost Parameters'!$B$2*'Cost Parameters'!$B$3)</f>
        <v>19.328948</v>
      </c>
      <c r="J482" cm="1">
        <f t="array" ref="J482">IF(C482=0,0,INDEX('Delivery Stops'!$D$2:$D$29,C482))</f>
        <v>186</v>
      </c>
      <c r="K482">
        <f t="shared" si="28"/>
        <v>0</v>
      </c>
      <c r="L482">
        <f t="shared" si="29"/>
        <v>0</v>
      </c>
      <c r="M482">
        <f t="shared" si="30"/>
        <v>0</v>
      </c>
      <c r="N482">
        <f t="shared" si="31"/>
        <v>0</v>
      </c>
      <c r="O482" cm="1">
        <f t="array" ref="O482">((IF(C482=0,INDEX('Solver Setup'!$M$15:$M$19,A482),INDEX('Solver Setup'!$G$25:$G$52,C482))-IF(B482=0,INDEX('Solver Setup'!$L$15:$L$19,A482),INDEX('Solver Setup'!$G$25:$G$52,B482)))*1440-IF(B482=0,0,INDEX('Solver Setup'!$F$25:$F$52,B482))-H482+'Solver Setup'!$B$9*(1-F482))</f>
        <v>1404.1000000000006</v>
      </c>
    </row>
    <row r="483" spans="1:15" x14ac:dyDescent="0.2">
      <c r="A483">
        <v>1</v>
      </c>
      <c r="B483">
        <v>17</v>
      </c>
      <c r="C483">
        <v>5</v>
      </c>
      <c r="D483" t="str" cm="1">
        <f t="array" ref="D483">IF(B483=0,"Depot",INDEX('Delivery Stops'!$B$2:$B$29,B483))</f>
        <v>Veterinary Clinic</v>
      </c>
      <c r="E483" t="str" cm="1">
        <f t="array" ref="E483">IF(C483=0,"Depot",INDEX('Delivery Stops'!$B$2:$B$29,C483))</f>
        <v>Construction Supply</v>
      </c>
      <c r="F483">
        <v>0</v>
      </c>
      <c r="G483" cm="1">
        <f t="array" ref="G483">INDEX('Distance Matrix (miles)'!$B$2:$AD$30,B483+1,C483+1)</f>
        <v>15.65</v>
      </c>
      <c r="H483" cm="1">
        <f t="array" ref="H483">INDEX('Travel Time Matrix (min)'!$B$2:$AD$30,B483+1,C483+1)</f>
        <v>23.5</v>
      </c>
      <c r="I483" cm="1">
        <f t="array" ref="I483">G483*(INDEX('Vehicle Fleet'!$D$2:$D$6,A483)+'Cost Parameters'!$B$2*'Cost Parameters'!$B$3)</f>
        <v>13.402660000000001</v>
      </c>
      <c r="J483" cm="1">
        <f t="array" ref="J483">IF(C483=0,0,INDEX('Delivery Stops'!$D$2:$D$29,C483))</f>
        <v>201</v>
      </c>
      <c r="K483">
        <f t="shared" si="28"/>
        <v>0</v>
      </c>
      <c r="L483">
        <f t="shared" si="29"/>
        <v>0</v>
      </c>
      <c r="M483">
        <f t="shared" si="30"/>
        <v>0</v>
      </c>
      <c r="N483">
        <f t="shared" si="31"/>
        <v>0</v>
      </c>
      <c r="O483" cm="1">
        <f t="array" ref="O483">((IF(C483=0,INDEX('Solver Setup'!$M$15:$M$19,A483),INDEX('Solver Setup'!$G$25:$G$52,C483))-IF(B483=0,INDEX('Solver Setup'!$L$15:$L$19,A483),INDEX('Solver Setup'!$G$25:$G$52,B483)))*1440-IF(B483=0,0,INDEX('Solver Setup'!$F$25:$F$52,B483))-H483+'Solver Setup'!$B$9*(1-F483))</f>
        <v>1624.5</v>
      </c>
    </row>
    <row r="484" spans="1:15" x14ac:dyDescent="0.2">
      <c r="A484">
        <v>1</v>
      </c>
      <c r="B484">
        <v>17</v>
      </c>
      <c r="C484">
        <v>6</v>
      </c>
      <c r="D484" t="str" cm="1">
        <f t="array" ref="D484">IF(B484=0,"Depot",INDEX('Delivery Stops'!$B$2:$B$29,B484))</f>
        <v>Veterinary Clinic</v>
      </c>
      <c r="E484" t="str" cm="1">
        <f t="array" ref="E484">IF(C484=0,"Depot",INDEX('Delivery Stops'!$B$2:$B$29,C484))</f>
        <v>Farm Supply</v>
      </c>
      <c r="F484">
        <v>0</v>
      </c>
      <c r="G484" cm="1">
        <f t="array" ref="G484">INDEX('Distance Matrix (miles)'!$B$2:$AD$30,B484+1,C484+1)</f>
        <v>21.85</v>
      </c>
      <c r="H484" cm="1">
        <f t="array" ref="H484">INDEX('Travel Time Matrix (min)'!$B$2:$AD$30,B484+1,C484+1)</f>
        <v>32.799999999999997</v>
      </c>
      <c r="I484" cm="1">
        <f t="array" ref="I484">G484*(INDEX('Vehicle Fleet'!$D$2:$D$6,A484)+'Cost Parameters'!$B$2*'Cost Parameters'!$B$3)</f>
        <v>18.712340000000001</v>
      </c>
      <c r="J484" cm="1">
        <f t="array" ref="J484">IF(C484=0,0,INDEX('Delivery Stops'!$D$2:$D$29,C484))</f>
        <v>162</v>
      </c>
      <c r="K484">
        <f t="shared" si="28"/>
        <v>0</v>
      </c>
      <c r="L484">
        <f t="shared" si="29"/>
        <v>0</v>
      </c>
      <c r="M484">
        <f t="shared" si="30"/>
        <v>0</v>
      </c>
      <c r="N484">
        <f t="shared" si="31"/>
        <v>0</v>
      </c>
      <c r="O484" cm="1">
        <f t="array" ref="O484">((IF(C484=0,INDEX('Solver Setup'!$M$15:$M$19,A484),INDEX('Solver Setup'!$G$25:$G$52,C484))-IF(B484=0,INDEX('Solver Setup'!$L$15:$L$19,A484),INDEX('Solver Setup'!$G$25:$G$52,B484)))*1440-IF(B484=0,0,INDEX('Solver Setup'!$F$25:$F$52,B484))-H484+'Solver Setup'!$B$9*(1-F484))</f>
        <v>1720.2000000000005</v>
      </c>
    </row>
    <row r="485" spans="1:15" x14ac:dyDescent="0.2">
      <c r="A485">
        <v>1</v>
      </c>
      <c r="B485">
        <v>17</v>
      </c>
      <c r="C485">
        <v>7</v>
      </c>
      <c r="D485" t="str" cm="1">
        <f t="array" ref="D485">IF(B485=0,"Depot",INDEX('Delivery Stops'!$B$2:$B$29,B485))</f>
        <v>Veterinary Clinic</v>
      </c>
      <c r="E485" t="str" cm="1">
        <f t="array" ref="E485">IF(C485=0,"Depot",INDEX('Delivery Stops'!$B$2:$B$29,C485))</f>
        <v>Fish Market</v>
      </c>
      <c r="F485">
        <v>0</v>
      </c>
      <c r="G485" cm="1">
        <f t="array" ref="G485">INDEX('Distance Matrix (miles)'!$B$2:$AD$30,B485+1,C485+1)</f>
        <v>17.41</v>
      </c>
      <c r="H485" cm="1">
        <f t="array" ref="H485">INDEX('Travel Time Matrix (min)'!$B$2:$AD$30,B485+1,C485+1)</f>
        <v>26.1</v>
      </c>
      <c r="I485" cm="1">
        <f t="array" ref="I485">G485*(INDEX('Vehicle Fleet'!$D$2:$D$6,A485)+'Cost Parameters'!$B$2*'Cost Parameters'!$B$3)</f>
        <v>14.909924</v>
      </c>
      <c r="J485" cm="1">
        <f t="array" ref="J485">IF(C485=0,0,INDEX('Delivery Stops'!$D$2:$D$29,C485))</f>
        <v>133</v>
      </c>
      <c r="K485">
        <f t="shared" si="28"/>
        <v>0</v>
      </c>
      <c r="L485">
        <f t="shared" si="29"/>
        <v>0</v>
      </c>
      <c r="M485">
        <f t="shared" si="30"/>
        <v>0</v>
      </c>
      <c r="N485">
        <f t="shared" si="31"/>
        <v>0</v>
      </c>
      <c r="O485" cm="1">
        <f t="array" ref="O485">((IF(C485=0,INDEX('Solver Setup'!$M$15:$M$19,A485),INDEX('Solver Setup'!$G$25:$G$52,C485))-IF(B485=0,INDEX('Solver Setup'!$L$15:$L$19,A485),INDEX('Solver Setup'!$G$25:$G$52,B485)))*1440-IF(B485=0,0,INDEX('Solver Setup'!$F$25:$F$52,B485))-H485+'Solver Setup'!$B$9*(1-F485))</f>
        <v>1591.9000000000005</v>
      </c>
    </row>
    <row r="486" spans="1:15" x14ac:dyDescent="0.2">
      <c r="A486">
        <v>1</v>
      </c>
      <c r="B486">
        <v>17</v>
      </c>
      <c r="C486">
        <v>8</v>
      </c>
      <c r="D486" t="str" cm="1">
        <f t="array" ref="D486">IF(B486=0,"Depot",INDEX('Delivery Stops'!$B$2:$B$29,B486))</f>
        <v>Veterinary Clinic</v>
      </c>
      <c r="E486" t="str" cm="1">
        <f t="array" ref="E486">IF(C486=0,"Depot",INDEX('Delivery Stops'!$B$2:$B$29,C486))</f>
        <v>Swimming Pool Supply</v>
      </c>
      <c r="F486">
        <v>0</v>
      </c>
      <c r="G486" cm="1">
        <f t="array" ref="G486">INDEX('Distance Matrix (miles)'!$B$2:$AD$30,B486+1,C486+1)</f>
        <v>32.15</v>
      </c>
      <c r="H486" cm="1">
        <f t="array" ref="H486">INDEX('Travel Time Matrix (min)'!$B$2:$AD$30,B486+1,C486+1)</f>
        <v>48.2</v>
      </c>
      <c r="I486" cm="1">
        <f t="array" ref="I486">G486*(INDEX('Vehicle Fleet'!$D$2:$D$6,A486)+'Cost Parameters'!$B$2*'Cost Parameters'!$B$3)</f>
        <v>27.533260000000002</v>
      </c>
      <c r="J486" cm="1">
        <f t="array" ref="J486">IF(C486=0,0,INDEX('Delivery Stops'!$D$2:$D$29,C486))</f>
        <v>285</v>
      </c>
      <c r="K486">
        <f t="shared" si="28"/>
        <v>0</v>
      </c>
      <c r="L486">
        <f t="shared" si="29"/>
        <v>0</v>
      </c>
      <c r="M486">
        <f t="shared" si="30"/>
        <v>0</v>
      </c>
      <c r="N486">
        <f t="shared" si="31"/>
        <v>0</v>
      </c>
      <c r="O486" cm="1">
        <f t="array" ref="O486">((IF(C486=0,INDEX('Solver Setup'!$M$15:$M$19,A486),INDEX('Solver Setup'!$G$25:$G$52,C486))-IF(B486=0,INDEX('Solver Setup'!$L$15:$L$19,A486),INDEX('Solver Setup'!$G$25:$G$52,B486)))*1440-IF(B486=0,0,INDEX('Solver Setup'!$F$25:$F$52,B486))-H486+'Solver Setup'!$B$9*(1-F486))</f>
        <v>1779.8000000000002</v>
      </c>
    </row>
    <row r="487" spans="1:15" x14ac:dyDescent="0.2">
      <c r="A487">
        <v>1</v>
      </c>
      <c r="B487">
        <v>17</v>
      </c>
      <c r="C487">
        <v>9</v>
      </c>
      <c r="D487" t="str" cm="1">
        <f t="array" ref="D487">IF(B487=0,"Depot",INDEX('Delivery Stops'!$B$2:$B$29,B487))</f>
        <v>Veterinary Clinic</v>
      </c>
      <c r="E487" t="str" cm="1">
        <f t="array" ref="E487">IF(C487=0,"Depot",INDEX('Delivery Stops'!$B$2:$B$29,C487))</f>
        <v>Dry Cleaners</v>
      </c>
      <c r="F487">
        <v>0</v>
      </c>
      <c r="G487" cm="1">
        <f t="array" ref="G487">INDEX('Distance Matrix (miles)'!$B$2:$AD$30,B487+1,C487+1)</f>
        <v>39.74</v>
      </c>
      <c r="H487" cm="1">
        <f t="array" ref="H487">INDEX('Travel Time Matrix (min)'!$B$2:$AD$30,B487+1,C487+1)</f>
        <v>59.6</v>
      </c>
      <c r="I487" cm="1">
        <f t="array" ref="I487">G487*(INDEX('Vehicle Fleet'!$D$2:$D$6,A487)+'Cost Parameters'!$B$2*'Cost Parameters'!$B$3)</f>
        <v>34.033336000000006</v>
      </c>
      <c r="J487" cm="1">
        <f t="array" ref="J487">IF(C487=0,0,INDEX('Delivery Stops'!$D$2:$D$29,C487))</f>
        <v>24</v>
      </c>
      <c r="K487">
        <f t="shared" si="28"/>
        <v>0</v>
      </c>
      <c r="L487">
        <f t="shared" si="29"/>
        <v>0</v>
      </c>
      <c r="M487">
        <f t="shared" si="30"/>
        <v>0</v>
      </c>
      <c r="N487">
        <f t="shared" si="31"/>
        <v>0</v>
      </c>
      <c r="O487" cm="1">
        <f t="array" ref="O487">((IF(C487=0,INDEX('Solver Setup'!$M$15:$M$19,A487),INDEX('Solver Setup'!$G$25:$G$52,C487))-IF(B487=0,INDEX('Solver Setup'!$L$15:$L$19,A487),INDEX('Solver Setup'!$G$25:$G$52,B487)))*1440-IF(B487=0,0,INDEX('Solver Setup'!$F$25:$F$52,B487))-H487+'Solver Setup'!$B$9*(1-F487))</f>
        <v>1423.4000000000005</v>
      </c>
    </row>
    <row r="488" spans="1:15" x14ac:dyDescent="0.2">
      <c r="A488">
        <v>1</v>
      </c>
      <c r="B488">
        <v>17</v>
      </c>
      <c r="C488">
        <v>10</v>
      </c>
      <c r="D488" t="str" cm="1">
        <f t="array" ref="D488">IF(B488=0,"Depot",INDEX('Delivery Stops'!$B$2:$B$29,B488))</f>
        <v>Veterinary Clinic</v>
      </c>
      <c r="E488" t="str" cm="1">
        <f t="array" ref="E488">IF(C488=0,"Depot",INDEX('Delivery Stops'!$B$2:$B$29,C488))</f>
        <v>Furniture Warehouse</v>
      </c>
      <c r="F488">
        <v>0</v>
      </c>
      <c r="G488" cm="1">
        <f t="array" ref="G488">INDEX('Distance Matrix (miles)'!$B$2:$AD$30,B488+1,C488+1)</f>
        <v>19.37</v>
      </c>
      <c r="H488" cm="1">
        <f t="array" ref="H488">INDEX('Travel Time Matrix (min)'!$B$2:$AD$30,B488+1,C488+1)</f>
        <v>29.1</v>
      </c>
      <c r="I488" cm="1">
        <f t="array" ref="I488">G488*(INDEX('Vehicle Fleet'!$D$2:$D$6,A488)+'Cost Parameters'!$B$2*'Cost Parameters'!$B$3)</f>
        <v>16.588468000000002</v>
      </c>
      <c r="J488" cm="1">
        <f t="array" ref="J488">IF(C488=0,0,INDEX('Delivery Stops'!$D$2:$D$29,C488))</f>
        <v>89</v>
      </c>
      <c r="K488">
        <f t="shared" si="28"/>
        <v>0</v>
      </c>
      <c r="L488">
        <f t="shared" si="29"/>
        <v>0</v>
      </c>
      <c r="M488">
        <f t="shared" si="30"/>
        <v>0</v>
      </c>
      <c r="N488">
        <f t="shared" si="31"/>
        <v>0</v>
      </c>
      <c r="O488" cm="1">
        <f t="array" ref="O488">((IF(C488=0,INDEX('Solver Setup'!$M$15:$M$19,A488),INDEX('Solver Setup'!$G$25:$G$52,C488))-IF(B488=0,INDEX('Solver Setup'!$L$15:$L$19,A488),INDEX('Solver Setup'!$G$25:$G$52,B488)))*1440-IF(B488=0,0,INDEX('Solver Setup'!$F$25:$F$52,B488))-H488+'Solver Setup'!$B$9*(1-F488))</f>
        <v>1528.9</v>
      </c>
    </row>
    <row r="489" spans="1:15" x14ac:dyDescent="0.2">
      <c r="A489">
        <v>1</v>
      </c>
      <c r="B489">
        <v>17</v>
      </c>
      <c r="C489">
        <v>11</v>
      </c>
      <c r="D489" t="str" cm="1">
        <f t="array" ref="D489">IF(B489=0,"Depot",INDEX('Delivery Stops'!$B$2:$B$29,B489))</f>
        <v>Veterinary Clinic</v>
      </c>
      <c r="E489" t="str" cm="1">
        <f t="array" ref="E489">IF(C489=0,"Depot",INDEX('Delivery Stops'!$B$2:$B$29,C489))</f>
        <v>Pet Hospital</v>
      </c>
      <c r="F489">
        <v>0</v>
      </c>
      <c r="G489" cm="1">
        <f t="array" ref="G489">INDEX('Distance Matrix (miles)'!$B$2:$AD$30,B489+1,C489+1)</f>
        <v>27.3</v>
      </c>
      <c r="H489" cm="1">
        <f t="array" ref="H489">INDEX('Travel Time Matrix (min)'!$B$2:$AD$30,B489+1,C489+1)</f>
        <v>41</v>
      </c>
      <c r="I489" cm="1">
        <f t="array" ref="I489">G489*(INDEX('Vehicle Fleet'!$D$2:$D$6,A489)+'Cost Parameters'!$B$2*'Cost Parameters'!$B$3)</f>
        <v>23.379720000000002</v>
      </c>
      <c r="J489" cm="1">
        <f t="array" ref="J489">IF(C489=0,0,INDEX('Delivery Stops'!$D$2:$D$29,C489))</f>
        <v>108</v>
      </c>
      <c r="K489">
        <f t="shared" si="28"/>
        <v>0</v>
      </c>
      <c r="L489">
        <f t="shared" si="29"/>
        <v>0</v>
      </c>
      <c r="M489">
        <f t="shared" si="30"/>
        <v>0</v>
      </c>
      <c r="N489">
        <f t="shared" si="31"/>
        <v>0</v>
      </c>
      <c r="O489" cm="1">
        <f t="array" ref="O489">((IF(C489=0,INDEX('Solver Setup'!$M$15:$M$19,A489),INDEX('Solver Setup'!$G$25:$G$52,C489))-IF(B489=0,INDEX('Solver Setup'!$L$15:$L$19,A489),INDEX('Solver Setup'!$G$25:$G$52,B489)))*1440-IF(B489=0,0,INDEX('Solver Setup'!$F$25:$F$52,B489))-H489+'Solver Setup'!$B$9*(1-F489))</f>
        <v>1442.0000000000005</v>
      </c>
    </row>
    <row r="490" spans="1:15" x14ac:dyDescent="0.2">
      <c r="A490">
        <v>1</v>
      </c>
      <c r="B490">
        <v>17</v>
      </c>
      <c r="C490">
        <v>12</v>
      </c>
      <c r="D490" t="str" cm="1">
        <f t="array" ref="D490">IF(B490=0,"Depot",INDEX('Delivery Stops'!$B$2:$B$29,B490))</f>
        <v>Veterinary Clinic</v>
      </c>
      <c r="E490" t="str" cm="1">
        <f t="array" ref="E490">IF(C490=0,"Depot",INDEX('Delivery Stops'!$B$2:$B$29,C490))</f>
        <v>Tech Solutions Inc</v>
      </c>
      <c r="F490">
        <v>0</v>
      </c>
      <c r="G490" cm="1">
        <f t="array" ref="G490">INDEX('Distance Matrix (miles)'!$B$2:$AD$30,B490+1,C490+1)</f>
        <v>17.77</v>
      </c>
      <c r="H490" cm="1">
        <f t="array" ref="H490">INDEX('Travel Time Matrix (min)'!$B$2:$AD$30,B490+1,C490+1)</f>
        <v>26.7</v>
      </c>
      <c r="I490" cm="1">
        <f t="array" ref="I490">G490*(INDEX('Vehicle Fleet'!$D$2:$D$6,A490)+'Cost Parameters'!$B$2*'Cost Parameters'!$B$3)</f>
        <v>15.218228</v>
      </c>
      <c r="J490" cm="1">
        <f t="array" ref="J490">IF(C490=0,0,INDEX('Delivery Stops'!$D$2:$D$29,C490))</f>
        <v>150</v>
      </c>
      <c r="K490">
        <f t="shared" si="28"/>
        <v>0</v>
      </c>
      <c r="L490">
        <f t="shared" si="29"/>
        <v>0</v>
      </c>
      <c r="M490">
        <f t="shared" si="30"/>
        <v>0</v>
      </c>
      <c r="N490">
        <f t="shared" si="31"/>
        <v>0</v>
      </c>
      <c r="O490" cm="1">
        <f t="array" ref="O490">((IF(C490=0,INDEX('Solver Setup'!$M$15:$M$19,A490),INDEX('Solver Setup'!$G$25:$G$52,C490))-IF(B490=0,INDEX('Solver Setup'!$L$15:$L$19,A490),INDEX('Solver Setup'!$G$25:$G$52,B490)))*1440-IF(B490=0,0,INDEX('Solver Setup'!$F$25:$F$52,B490))-H490+'Solver Setup'!$B$9*(1-F490))</f>
        <v>1411.3000000000004</v>
      </c>
    </row>
    <row r="491" spans="1:15" x14ac:dyDescent="0.2">
      <c r="A491">
        <v>1</v>
      </c>
      <c r="B491">
        <v>17</v>
      </c>
      <c r="C491">
        <v>13</v>
      </c>
      <c r="D491" t="str" cm="1">
        <f t="array" ref="D491">IF(B491=0,"Depot",INDEX('Delivery Stops'!$B$2:$B$29,B491))</f>
        <v>Veterinary Clinic</v>
      </c>
      <c r="E491" t="str" cm="1">
        <f t="array" ref="E491">IF(C491=0,"Depot",INDEX('Delivery Stops'!$B$2:$B$29,C491))</f>
        <v>Tech Solutions Inc</v>
      </c>
      <c r="F491">
        <v>0</v>
      </c>
      <c r="G491" cm="1">
        <f t="array" ref="G491">INDEX('Distance Matrix (miles)'!$B$2:$AD$30,B491+1,C491+1)</f>
        <v>19.760000000000002</v>
      </c>
      <c r="H491" cm="1">
        <f t="array" ref="H491">INDEX('Travel Time Matrix (min)'!$B$2:$AD$30,B491+1,C491+1)</f>
        <v>29.6</v>
      </c>
      <c r="I491" cm="1">
        <f t="array" ref="I491">G491*(INDEX('Vehicle Fleet'!$D$2:$D$6,A491)+'Cost Parameters'!$B$2*'Cost Parameters'!$B$3)</f>
        <v>16.922464000000002</v>
      </c>
      <c r="J491" cm="1">
        <f t="array" ref="J491">IF(C491=0,0,INDEX('Delivery Stops'!$D$2:$D$29,C491))</f>
        <v>38</v>
      </c>
      <c r="K491">
        <f t="shared" si="28"/>
        <v>0</v>
      </c>
      <c r="L491">
        <f t="shared" si="29"/>
        <v>0</v>
      </c>
      <c r="M491">
        <f t="shared" si="30"/>
        <v>0</v>
      </c>
      <c r="N491">
        <f t="shared" si="31"/>
        <v>0</v>
      </c>
      <c r="O491" cm="1">
        <f t="array" ref="O491">((IF(C491=0,INDEX('Solver Setup'!$M$15:$M$19,A491),INDEX('Solver Setup'!$G$25:$G$52,C491))-IF(B491=0,INDEX('Solver Setup'!$L$15:$L$19,A491),INDEX('Solver Setup'!$G$25:$G$52,B491)))*1440-IF(B491=0,0,INDEX('Solver Setup'!$F$25:$F$52,B491))-H491+'Solver Setup'!$B$9*(1-F491))</f>
        <v>1303.4000000000001</v>
      </c>
    </row>
    <row r="492" spans="1:15" x14ac:dyDescent="0.2">
      <c r="A492">
        <v>1</v>
      </c>
      <c r="B492">
        <v>17</v>
      </c>
      <c r="C492">
        <v>14</v>
      </c>
      <c r="D492" t="str" cm="1">
        <f t="array" ref="D492">IF(B492=0,"Depot",INDEX('Delivery Stops'!$B$2:$B$29,B492))</f>
        <v>Veterinary Clinic</v>
      </c>
      <c r="E492" t="str" cm="1">
        <f t="array" ref="E492">IF(C492=0,"Depot",INDEX('Delivery Stops'!$B$2:$B$29,C492))</f>
        <v>Sunrise Senior Living</v>
      </c>
      <c r="F492">
        <v>0</v>
      </c>
      <c r="G492" cm="1">
        <f t="array" ref="G492">INDEX('Distance Matrix (miles)'!$B$2:$AD$30,B492+1,C492+1)</f>
        <v>11.27</v>
      </c>
      <c r="H492" cm="1">
        <f t="array" ref="H492">INDEX('Travel Time Matrix (min)'!$B$2:$AD$30,B492+1,C492+1)</f>
        <v>16.899999999999999</v>
      </c>
      <c r="I492" cm="1">
        <f t="array" ref="I492">G492*(INDEX('Vehicle Fleet'!$D$2:$D$6,A492)+'Cost Parameters'!$B$2*'Cost Parameters'!$B$3)</f>
        <v>9.6516280000000005</v>
      </c>
      <c r="J492" cm="1">
        <f t="array" ref="J492">IF(C492=0,0,INDEX('Delivery Stops'!$D$2:$D$29,C492))</f>
        <v>249</v>
      </c>
      <c r="K492">
        <f t="shared" si="28"/>
        <v>0</v>
      </c>
      <c r="L492">
        <f t="shared" si="29"/>
        <v>0</v>
      </c>
      <c r="M492">
        <f t="shared" si="30"/>
        <v>0</v>
      </c>
      <c r="N492">
        <f t="shared" si="31"/>
        <v>0</v>
      </c>
      <c r="O492" cm="1">
        <f t="array" ref="O492">((IF(C492=0,INDEX('Solver Setup'!$M$15:$M$19,A492),INDEX('Solver Setup'!$G$25:$G$52,C492))-IF(B492=0,INDEX('Solver Setup'!$L$15:$L$19,A492),INDEX('Solver Setup'!$G$25:$G$52,B492)))*1440-IF(B492=0,0,INDEX('Solver Setup'!$F$25:$F$52,B492))-H492+'Solver Setup'!$B$9*(1-F492))</f>
        <v>1766.1000000000001</v>
      </c>
    </row>
    <row r="493" spans="1:15" x14ac:dyDescent="0.2">
      <c r="A493">
        <v>1</v>
      </c>
      <c r="B493">
        <v>17</v>
      </c>
      <c r="C493">
        <v>15</v>
      </c>
      <c r="D493" t="str" cm="1">
        <f t="array" ref="D493">IF(B493=0,"Depot",INDEX('Delivery Stops'!$B$2:$B$29,B493))</f>
        <v>Veterinary Clinic</v>
      </c>
      <c r="E493" t="str" cm="1">
        <f t="array" ref="E493">IF(C493=0,"Depot",INDEX('Delivery Stops'!$B$2:$B$29,C493))</f>
        <v>Electronics Outlet</v>
      </c>
      <c r="F493">
        <v>0</v>
      </c>
      <c r="G493" cm="1">
        <f t="array" ref="G493">INDEX('Distance Matrix (miles)'!$B$2:$AD$30,B493+1,C493+1)</f>
        <v>26.19</v>
      </c>
      <c r="H493" cm="1">
        <f t="array" ref="H493">INDEX('Travel Time Matrix (min)'!$B$2:$AD$30,B493+1,C493+1)</f>
        <v>39.299999999999997</v>
      </c>
      <c r="I493" cm="1">
        <f t="array" ref="I493">G493*(INDEX('Vehicle Fleet'!$D$2:$D$6,A493)+'Cost Parameters'!$B$2*'Cost Parameters'!$B$3)</f>
        <v>22.429116000000004</v>
      </c>
      <c r="J493" cm="1">
        <f t="array" ref="J493">IF(C493=0,0,INDEX('Delivery Stops'!$D$2:$D$29,C493))</f>
        <v>72</v>
      </c>
      <c r="K493">
        <f t="shared" si="28"/>
        <v>0</v>
      </c>
      <c r="L493">
        <f t="shared" si="29"/>
        <v>0</v>
      </c>
      <c r="M493">
        <f t="shared" si="30"/>
        <v>0</v>
      </c>
      <c r="N493">
        <f t="shared" si="31"/>
        <v>0</v>
      </c>
      <c r="O493" cm="1">
        <f t="array" ref="O493">((IF(C493=0,INDEX('Solver Setup'!$M$15:$M$19,A493),INDEX('Solver Setup'!$G$25:$G$52,C493))-IF(B493=0,INDEX('Solver Setup'!$L$15:$L$19,A493),INDEX('Solver Setup'!$G$25:$G$52,B493)))*1440-IF(B493=0,0,INDEX('Solver Setup'!$F$25:$F$52,B493))-H493+'Solver Setup'!$B$9*(1-F493))</f>
        <v>1308.7000000000005</v>
      </c>
    </row>
    <row r="494" spans="1:15" x14ac:dyDescent="0.2">
      <c r="A494">
        <v>1</v>
      </c>
      <c r="B494">
        <v>17</v>
      </c>
      <c r="C494">
        <v>16</v>
      </c>
      <c r="D494" t="str" cm="1">
        <f t="array" ref="D494">IF(B494=0,"Depot",INDEX('Delivery Stops'!$B$2:$B$29,B494))</f>
        <v>Veterinary Clinic</v>
      </c>
      <c r="E494" t="str" cm="1">
        <f t="array" ref="E494">IF(C494=0,"Depot",INDEX('Delivery Stops'!$B$2:$B$29,C494))</f>
        <v>Bookstore</v>
      </c>
      <c r="F494">
        <v>0</v>
      </c>
      <c r="G494" cm="1">
        <f t="array" ref="G494">INDEX('Distance Matrix (miles)'!$B$2:$AD$30,B494+1,C494+1)</f>
        <v>24.63</v>
      </c>
      <c r="H494" cm="1">
        <f t="array" ref="H494">INDEX('Travel Time Matrix (min)'!$B$2:$AD$30,B494+1,C494+1)</f>
        <v>36.9</v>
      </c>
      <c r="I494" cm="1">
        <f t="array" ref="I494">G494*(INDEX('Vehicle Fleet'!$D$2:$D$6,A494)+'Cost Parameters'!$B$2*'Cost Parameters'!$B$3)</f>
        <v>21.093132000000001</v>
      </c>
      <c r="J494" cm="1">
        <f t="array" ref="J494">IF(C494=0,0,INDEX('Delivery Stops'!$D$2:$D$29,C494))</f>
        <v>152</v>
      </c>
      <c r="K494">
        <f t="shared" si="28"/>
        <v>0</v>
      </c>
      <c r="L494">
        <f t="shared" si="29"/>
        <v>0</v>
      </c>
      <c r="M494">
        <f t="shared" si="30"/>
        <v>0</v>
      </c>
      <c r="N494">
        <f t="shared" si="31"/>
        <v>0</v>
      </c>
      <c r="O494" cm="1">
        <f t="array" ref="O494">((IF(C494=0,INDEX('Solver Setup'!$M$15:$M$19,A494),INDEX('Solver Setup'!$G$25:$G$52,C494))-IF(B494=0,INDEX('Solver Setup'!$L$15:$L$19,A494),INDEX('Solver Setup'!$G$25:$G$52,B494)))*1440-IF(B494=0,0,INDEX('Solver Setup'!$F$25:$F$52,B494))-H494+'Solver Setup'!$B$9*(1-F494))</f>
        <v>1551.100000000001</v>
      </c>
    </row>
    <row r="495" spans="1:15" x14ac:dyDescent="0.2">
      <c r="A495">
        <v>1</v>
      </c>
      <c r="B495">
        <v>17</v>
      </c>
      <c r="C495">
        <v>18</v>
      </c>
      <c r="D495" t="str" cm="1">
        <f t="array" ref="D495">IF(B495=0,"Depot",INDEX('Delivery Stops'!$B$2:$B$29,B495))</f>
        <v>Veterinary Clinic</v>
      </c>
      <c r="E495" t="str" cm="1">
        <f t="array" ref="E495">IF(C495=0,"Depot",INDEX('Delivery Stops'!$B$2:$B$29,C495))</f>
        <v>Furniture Warehouse</v>
      </c>
      <c r="F495">
        <v>0</v>
      </c>
      <c r="G495" cm="1">
        <f t="array" ref="G495">INDEX('Distance Matrix (miles)'!$B$2:$AD$30,B495+1,C495+1)</f>
        <v>23.7</v>
      </c>
      <c r="H495" cm="1">
        <f t="array" ref="H495">INDEX('Travel Time Matrix (min)'!$B$2:$AD$30,B495+1,C495+1)</f>
        <v>35.6</v>
      </c>
      <c r="I495" cm="1">
        <f t="array" ref="I495">G495*(INDEX('Vehicle Fleet'!$D$2:$D$6,A495)+'Cost Parameters'!$B$2*'Cost Parameters'!$B$3)</f>
        <v>20.296680000000002</v>
      </c>
      <c r="J495" cm="1">
        <f t="array" ref="J495">IF(C495=0,0,INDEX('Delivery Stops'!$D$2:$D$29,C495))</f>
        <v>148</v>
      </c>
      <c r="K495">
        <f t="shared" si="28"/>
        <v>0</v>
      </c>
      <c r="L495">
        <f t="shared" si="29"/>
        <v>0</v>
      </c>
      <c r="M495">
        <f t="shared" si="30"/>
        <v>0</v>
      </c>
      <c r="N495">
        <f t="shared" si="31"/>
        <v>0</v>
      </c>
      <c r="O495" cm="1">
        <f t="array" ref="O495">((IF(C495=0,INDEX('Solver Setup'!$M$15:$M$19,A495),INDEX('Solver Setup'!$G$25:$G$52,C495))-IF(B495=0,INDEX('Solver Setup'!$L$15:$L$19,A495),INDEX('Solver Setup'!$G$25:$G$52,B495)))*1440-IF(B495=0,0,INDEX('Solver Setup'!$F$25:$F$52,B495))-H495+'Solver Setup'!$B$9*(1-F495))</f>
        <v>1342.4</v>
      </c>
    </row>
    <row r="496" spans="1:15" x14ac:dyDescent="0.2">
      <c r="A496">
        <v>1</v>
      </c>
      <c r="B496">
        <v>17</v>
      </c>
      <c r="C496">
        <v>19</v>
      </c>
      <c r="D496" t="str" cm="1">
        <f t="array" ref="D496">IF(B496=0,"Depot",INDEX('Delivery Stops'!$B$2:$B$29,B496))</f>
        <v>Veterinary Clinic</v>
      </c>
      <c r="E496" t="str" cm="1">
        <f t="array" ref="E496">IF(C496=0,"Depot",INDEX('Delivery Stops'!$B$2:$B$29,C496))</f>
        <v>Music School</v>
      </c>
      <c r="F496">
        <v>0</v>
      </c>
      <c r="G496" cm="1">
        <f t="array" ref="G496">INDEX('Distance Matrix (miles)'!$B$2:$AD$30,B496+1,C496+1)</f>
        <v>43.75</v>
      </c>
      <c r="H496" cm="1">
        <f t="array" ref="H496">INDEX('Travel Time Matrix (min)'!$B$2:$AD$30,B496+1,C496+1)</f>
        <v>65.599999999999994</v>
      </c>
      <c r="I496" cm="1">
        <f t="array" ref="I496">G496*(INDEX('Vehicle Fleet'!$D$2:$D$6,A496)+'Cost Parameters'!$B$2*'Cost Parameters'!$B$3)</f>
        <v>37.467500000000001</v>
      </c>
      <c r="J496" cm="1">
        <f t="array" ref="J496">IF(C496=0,0,INDEX('Delivery Stops'!$D$2:$D$29,C496))</f>
        <v>97</v>
      </c>
      <c r="K496">
        <f t="shared" si="28"/>
        <v>0</v>
      </c>
      <c r="L496">
        <f t="shared" si="29"/>
        <v>0</v>
      </c>
      <c r="M496">
        <f t="shared" si="30"/>
        <v>0</v>
      </c>
      <c r="N496">
        <f t="shared" si="31"/>
        <v>0</v>
      </c>
      <c r="O496" cm="1">
        <f t="array" ref="O496">((IF(C496=0,INDEX('Solver Setup'!$M$15:$M$19,A496),INDEX('Solver Setup'!$G$25:$G$52,C496))-IF(B496=0,INDEX('Solver Setup'!$L$15:$L$19,A496),INDEX('Solver Setup'!$G$25:$G$52,B496)))*1440-IF(B496=0,0,INDEX('Solver Setup'!$F$25:$F$52,B496))-H496+'Solver Setup'!$B$9*(1-F496))</f>
        <v>1282.4000000000005</v>
      </c>
    </row>
    <row r="497" spans="1:15" x14ac:dyDescent="0.2">
      <c r="A497">
        <v>1</v>
      </c>
      <c r="B497">
        <v>17</v>
      </c>
      <c r="C497">
        <v>20</v>
      </c>
      <c r="D497" t="str" cm="1">
        <f t="array" ref="D497">IF(B497=0,"Depot",INDEX('Delivery Stops'!$B$2:$B$29,B497))</f>
        <v>Veterinary Clinic</v>
      </c>
      <c r="E497" t="str" cm="1">
        <f t="array" ref="E497">IF(C497=0,"Depot",INDEX('Delivery Stops'!$B$2:$B$29,C497))</f>
        <v>Elementary School</v>
      </c>
      <c r="F497">
        <v>0</v>
      </c>
      <c r="G497" cm="1">
        <f t="array" ref="G497">INDEX('Distance Matrix (miles)'!$B$2:$AD$30,B497+1,C497+1)</f>
        <v>32.18</v>
      </c>
      <c r="H497" cm="1">
        <f t="array" ref="H497">INDEX('Travel Time Matrix (min)'!$B$2:$AD$30,B497+1,C497+1)</f>
        <v>48.3</v>
      </c>
      <c r="I497" cm="1">
        <f t="array" ref="I497">G497*(INDEX('Vehicle Fleet'!$D$2:$D$6,A497)+'Cost Parameters'!$B$2*'Cost Parameters'!$B$3)</f>
        <v>27.558952000000001</v>
      </c>
      <c r="J497" cm="1">
        <f t="array" ref="J497">IF(C497=0,0,INDEX('Delivery Stops'!$D$2:$D$29,C497))</f>
        <v>71</v>
      </c>
      <c r="K497">
        <f t="shared" si="28"/>
        <v>0</v>
      </c>
      <c r="L497">
        <f t="shared" si="29"/>
        <v>0</v>
      </c>
      <c r="M497">
        <f t="shared" si="30"/>
        <v>0</v>
      </c>
      <c r="N497">
        <f t="shared" si="31"/>
        <v>0</v>
      </c>
      <c r="O497" cm="1">
        <f t="array" ref="O497">((IF(C497=0,INDEX('Solver Setup'!$M$15:$M$19,A497),INDEX('Solver Setup'!$G$25:$G$52,C497))-IF(B497=0,INDEX('Solver Setup'!$L$15:$L$19,A497),INDEX('Solver Setup'!$G$25:$G$52,B497)))*1440-IF(B497=0,0,INDEX('Solver Setup'!$F$25:$F$52,B497))-H497+'Solver Setup'!$B$9*(1-F497))</f>
        <v>1269.700000000001</v>
      </c>
    </row>
    <row r="498" spans="1:15" x14ac:dyDescent="0.2">
      <c r="A498">
        <v>1</v>
      </c>
      <c r="B498">
        <v>17</v>
      </c>
      <c r="C498">
        <v>21</v>
      </c>
      <c r="D498" t="str" cm="1">
        <f t="array" ref="D498">IF(B498=0,"Depot",INDEX('Delivery Stops'!$B$2:$B$29,B498))</f>
        <v>Veterinary Clinic</v>
      </c>
      <c r="E498" t="str" cm="1">
        <f t="array" ref="E498">IF(C498=0,"Depot",INDEX('Delivery Stops'!$B$2:$B$29,C498))</f>
        <v>Distillery</v>
      </c>
      <c r="F498">
        <v>0</v>
      </c>
      <c r="G498" cm="1">
        <f t="array" ref="G498">INDEX('Distance Matrix (miles)'!$B$2:$AD$30,B498+1,C498+1)</f>
        <v>33.47</v>
      </c>
      <c r="H498" cm="1">
        <f t="array" ref="H498">INDEX('Travel Time Matrix (min)'!$B$2:$AD$30,B498+1,C498+1)</f>
        <v>50.2</v>
      </c>
      <c r="I498" cm="1">
        <f t="array" ref="I498">G498*(INDEX('Vehicle Fleet'!$D$2:$D$6,A498)+'Cost Parameters'!$B$2*'Cost Parameters'!$B$3)</f>
        <v>28.663708</v>
      </c>
      <c r="J498" cm="1">
        <f t="array" ref="J498">IF(C498=0,0,INDEX('Delivery Stops'!$D$2:$D$29,C498))</f>
        <v>178</v>
      </c>
      <c r="K498">
        <f t="shared" si="28"/>
        <v>0</v>
      </c>
      <c r="L498">
        <f t="shared" si="29"/>
        <v>0</v>
      </c>
      <c r="M498">
        <f t="shared" si="30"/>
        <v>0</v>
      </c>
      <c r="N498">
        <f t="shared" si="31"/>
        <v>0</v>
      </c>
      <c r="O498" cm="1">
        <f t="array" ref="O498">((IF(C498=0,INDEX('Solver Setup'!$M$15:$M$19,A498),INDEX('Solver Setup'!$G$25:$G$52,C498))-IF(B498=0,INDEX('Solver Setup'!$L$15:$L$19,A498),INDEX('Solver Setup'!$G$25:$G$52,B498)))*1440-IF(B498=0,0,INDEX('Solver Setup'!$F$25:$F$52,B498))-H498+'Solver Setup'!$B$9*(1-F498))</f>
        <v>1777.8000000000002</v>
      </c>
    </row>
    <row r="499" spans="1:15" x14ac:dyDescent="0.2">
      <c r="A499">
        <v>1</v>
      </c>
      <c r="B499">
        <v>17</v>
      </c>
      <c r="C499">
        <v>22</v>
      </c>
      <c r="D499" t="str" cm="1">
        <f t="array" ref="D499">IF(B499=0,"Depot",INDEX('Delivery Stops'!$B$2:$B$29,B499))</f>
        <v>Veterinary Clinic</v>
      </c>
      <c r="E499" t="str" cm="1">
        <f t="array" ref="E499">IF(C499=0,"Depot",INDEX('Delivery Stops'!$B$2:$B$29,C499))</f>
        <v>Brewery</v>
      </c>
      <c r="F499">
        <v>0</v>
      </c>
      <c r="G499" cm="1">
        <f t="array" ref="G499">INDEX('Distance Matrix (miles)'!$B$2:$AD$30,B499+1,C499+1)</f>
        <v>24.33</v>
      </c>
      <c r="H499" cm="1">
        <f t="array" ref="H499">INDEX('Travel Time Matrix (min)'!$B$2:$AD$30,B499+1,C499+1)</f>
        <v>36.5</v>
      </c>
      <c r="I499" cm="1">
        <f t="array" ref="I499">G499*(INDEX('Vehicle Fleet'!$D$2:$D$6,A499)+'Cost Parameters'!$B$2*'Cost Parameters'!$B$3)</f>
        <v>20.836212</v>
      </c>
      <c r="J499" cm="1">
        <f t="array" ref="J499">IF(C499=0,0,INDEX('Delivery Stops'!$D$2:$D$29,C499))</f>
        <v>46</v>
      </c>
      <c r="K499">
        <f t="shared" si="28"/>
        <v>0</v>
      </c>
      <c r="L499">
        <f t="shared" si="29"/>
        <v>0</v>
      </c>
      <c r="M499">
        <f t="shared" si="30"/>
        <v>0</v>
      </c>
      <c r="N499">
        <f t="shared" si="31"/>
        <v>0</v>
      </c>
      <c r="O499" cm="1">
        <f t="array" ref="O499">((IF(C499=0,INDEX('Solver Setup'!$M$15:$M$19,A499),INDEX('Solver Setup'!$G$25:$G$52,C499))-IF(B499=0,INDEX('Solver Setup'!$L$15:$L$19,A499),INDEX('Solver Setup'!$G$25:$G$52,B499)))*1440-IF(B499=0,0,INDEX('Solver Setup'!$F$25:$F$52,B499))-H499+'Solver Setup'!$B$9*(1-F499))</f>
        <v>1641.5000000000009</v>
      </c>
    </row>
    <row r="500" spans="1:15" x14ac:dyDescent="0.2">
      <c r="A500">
        <v>1</v>
      </c>
      <c r="B500">
        <v>17</v>
      </c>
      <c r="C500">
        <v>23</v>
      </c>
      <c r="D500" t="str" cm="1">
        <f t="array" ref="D500">IF(B500=0,"Depot",INDEX('Delivery Stops'!$B$2:$B$29,B500))</f>
        <v>Veterinary Clinic</v>
      </c>
      <c r="E500" t="str" cm="1">
        <f t="array" ref="E500">IF(C500=0,"Depot",INDEX('Delivery Stops'!$B$2:$B$29,C500))</f>
        <v>Distillery</v>
      </c>
      <c r="F500">
        <v>0</v>
      </c>
      <c r="G500" cm="1">
        <f t="array" ref="G500">INDEX('Distance Matrix (miles)'!$B$2:$AD$30,B500+1,C500+1)</f>
        <v>30.52</v>
      </c>
      <c r="H500" cm="1">
        <f t="array" ref="H500">INDEX('Travel Time Matrix (min)'!$B$2:$AD$30,B500+1,C500+1)</f>
        <v>45.8</v>
      </c>
      <c r="I500" cm="1">
        <f t="array" ref="I500">G500*(INDEX('Vehicle Fleet'!$D$2:$D$6,A500)+'Cost Parameters'!$B$2*'Cost Parameters'!$B$3)</f>
        <v>26.137328</v>
      </c>
      <c r="J500" cm="1">
        <f t="array" ref="J500">IF(C500=0,0,INDEX('Delivery Stops'!$D$2:$D$29,C500))</f>
        <v>207</v>
      </c>
      <c r="K500">
        <f t="shared" si="28"/>
        <v>0</v>
      </c>
      <c r="L500">
        <f t="shared" si="29"/>
        <v>0</v>
      </c>
      <c r="M500">
        <f t="shared" si="30"/>
        <v>0</v>
      </c>
      <c r="N500">
        <f t="shared" si="31"/>
        <v>0</v>
      </c>
      <c r="O500" cm="1">
        <f t="array" ref="O500">((IF(C500=0,INDEX('Solver Setup'!$M$15:$M$19,A500),INDEX('Solver Setup'!$G$25:$G$52,C500))-IF(B500=0,INDEX('Solver Setup'!$L$15:$L$19,A500),INDEX('Solver Setup'!$G$25:$G$52,B500)))*1440-IF(B500=0,0,INDEX('Solver Setup'!$F$25:$F$52,B500))-H500+'Solver Setup'!$B$9*(1-F500))</f>
        <v>1527.2000000000005</v>
      </c>
    </row>
    <row r="501" spans="1:15" x14ac:dyDescent="0.2">
      <c r="A501">
        <v>1</v>
      </c>
      <c r="B501">
        <v>17</v>
      </c>
      <c r="C501">
        <v>24</v>
      </c>
      <c r="D501" t="str" cm="1">
        <f t="array" ref="D501">IF(B501=0,"Depot",INDEX('Delivery Stops'!$B$2:$B$29,B501))</f>
        <v>Veterinary Clinic</v>
      </c>
      <c r="E501" t="str" cm="1">
        <f t="array" ref="E501">IF(C501=0,"Depot",INDEX('Delivery Stops'!$B$2:$B$29,C501))</f>
        <v>Children's Academy</v>
      </c>
      <c r="F501">
        <v>0</v>
      </c>
      <c r="G501" cm="1">
        <f t="array" ref="G501">INDEX('Distance Matrix (miles)'!$B$2:$AD$30,B501+1,C501+1)</f>
        <v>31.46</v>
      </c>
      <c r="H501" cm="1">
        <f t="array" ref="H501">INDEX('Travel Time Matrix (min)'!$B$2:$AD$30,B501+1,C501+1)</f>
        <v>47.2</v>
      </c>
      <c r="I501" cm="1">
        <f t="array" ref="I501">G501*(INDEX('Vehicle Fleet'!$D$2:$D$6,A501)+'Cost Parameters'!$B$2*'Cost Parameters'!$B$3)</f>
        <v>26.942344000000002</v>
      </c>
      <c r="J501" cm="1">
        <f t="array" ref="J501">IF(C501=0,0,INDEX('Delivery Stops'!$D$2:$D$29,C501))</f>
        <v>28</v>
      </c>
      <c r="K501">
        <f t="shared" si="28"/>
        <v>0</v>
      </c>
      <c r="L501">
        <f t="shared" si="29"/>
        <v>0</v>
      </c>
      <c r="M501">
        <f t="shared" si="30"/>
        <v>0</v>
      </c>
      <c r="N501">
        <f t="shared" si="31"/>
        <v>0</v>
      </c>
      <c r="O501" cm="1">
        <f t="array" ref="O501">((IF(C501=0,INDEX('Solver Setup'!$M$15:$M$19,A501),INDEX('Solver Setup'!$G$25:$G$52,C501))-IF(B501=0,INDEX('Solver Setup'!$L$15:$L$19,A501),INDEX('Solver Setup'!$G$25:$G$52,B501)))*1440-IF(B501=0,0,INDEX('Solver Setup'!$F$25:$F$52,B501))-H501+'Solver Setup'!$B$9*(1-F501))</f>
        <v>1675.8000000000009</v>
      </c>
    </row>
    <row r="502" spans="1:15" x14ac:dyDescent="0.2">
      <c r="A502">
        <v>1</v>
      </c>
      <c r="B502">
        <v>17</v>
      </c>
      <c r="C502">
        <v>25</v>
      </c>
      <c r="D502" t="str" cm="1">
        <f t="array" ref="D502">IF(B502=0,"Depot",INDEX('Delivery Stops'!$B$2:$B$29,B502))</f>
        <v>Veterinary Clinic</v>
      </c>
      <c r="E502" t="str" cm="1">
        <f t="array" ref="E502">IF(C502=0,"Depot",INDEX('Delivery Stops'!$B$2:$B$29,C502))</f>
        <v>Public Library</v>
      </c>
      <c r="F502">
        <v>0</v>
      </c>
      <c r="G502" cm="1">
        <f t="array" ref="G502">INDEX('Distance Matrix (miles)'!$B$2:$AD$30,B502+1,C502+1)</f>
        <v>13.24</v>
      </c>
      <c r="H502" cm="1">
        <f t="array" ref="H502">INDEX('Travel Time Matrix (min)'!$B$2:$AD$30,B502+1,C502+1)</f>
        <v>19.899999999999999</v>
      </c>
      <c r="I502" cm="1">
        <f t="array" ref="I502">G502*(INDEX('Vehicle Fleet'!$D$2:$D$6,A502)+'Cost Parameters'!$B$2*'Cost Parameters'!$B$3)</f>
        <v>11.338736000000001</v>
      </c>
      <c r="J502" cm="1">
        <f t="array" ref="J502">IF(C502=0,0,INDEX('Delivery Stops'!$D$2:$D$29,C502))</f>
        <v>32</v>
      </c>
      <c r="K502">
        <f t="shared" si="28"/>
        <v>0</v>
      </c>
      <c r="L502">
        <f t="shared" si="29"/>
        <v>0</v>
      </c>
      <c r="M502">
        <f t="shared" si="30"/>
        <v>0</v>
      </c>
      <c r="N502">
        <f t="shared" si="31"/>
        <v>0</v>
      </c>
      <c r="O502" cm="1">
        <f t="array" ref="O502">((IF(C502=0,INDEX('Solver Setup'!$M$15:$M$19,A502),INDEX('Solver Setup'!$G$25:$G$52,C502))-IF(B502=0,INDEX('Solver Setup'!$L$15:$L$19,A502),INDEX('Solver Setup'!$G$25:$G$52,B502)))*1440-IF(B502=0,0,INDEX('Solver Setup'!$F$25:$F$52,B502))-H502+'Solver Setup'!$B$9*(1-F502))</f>
        <v>1613.100000000001</v>
      </c>
    </row>
    <row r="503" spans="1:15" x14ac:dyDescent="0.2">
      <c r="A503">
        <v>1</v>
      </c>
      <c r="B503">
        <v>17</v>
      </c>
      <c r="C503">
        <v>26</v>
      </c>
      <c r="D503" t="str" cm="1">
        <f t="array" ref="D503">IF(B503=0,"Depot",INDEX('Delivery Stops'!$B$2:$B$29,B503))</f>
        <v>Veterinary Clinic</v>
      </c>
      <c r="E503" t="str" cm="1">
        <f t="array" ref="E503">IF(C503=0,"Depot",INDEX('Delivery Stops'!$B$2:$B$29,C503))</f>
        <v>Bakery &amp; Cafe</v>
      </c>
      <c r="F503">
        <v>0</v>
      </c>
      <c r="G503" cm="1">
        <f t="array" ref="G503">INDEX('Distance Matrix (miles)'!$B$2:$AD$30,B503+1,C503+1)</f>
        <v>3.69</v>
      </c>
      <c r="H503" cm="1">
        <f t="array" ref="H503">INDEX('Travel Time Matrix (min)'!$B$2:$AD$30,B503+1,C503+1)</f>
        <v>5.5</v>
      </c>
      <c r="I503" cm="1">
        <f t="array" ref="I503">G503*(INDEX('Vehicle Fleet'!$D$2:$D$6,A503)+'Cost Parameters'!$B$2*'Cost Parameters'!$B$3)</f>
        <v>3.1601159999999999</v>
      </c>
      <c r="J503" cm="1">
        <f t="array" ref="J503">IF(C503=0,0,INDEX('Delivery Stops'!$D$2:$D$29,C503))</f>
        <v>211</v>
      </c>
      <c r="K503">
        <f t="shared" si="28"/>
        <v>0</v>
      </c>
      <c r="L503">
        <f t="shared" si="29"/>
        <v>0</v>
      </c>
      <c r="M503">
        <f t="shared" si="30"/>
        <v>0</v>
      </c>
      <c r="N503">
        <f t="shared" si="31"/>
        <v>0</v>
      </c>
      <c r="O503" cm="1">
        <f t="array" ref="O503">((IF(C503=0,INDEX('Solver Setup'!$M$15:$M$19,A503),INDEX('Solver Setup'!$G$25:$G$52,C503))-IF(B503=0,INDEX('Solver Setup'!$L$15:$L$19,A503),INDEX('Solver Setup'!$G$25:$G$52,B503)))*1440-IF(B503=0,0,INDEX('Solver Setup'!$F$25:$F$52,B503))-H503+'Solver Setup'!$B$9*(1-F503))</f>
        <v>1702.5000000000005</v>
      </c>
    </row>
    <row r="504" spans="1:15" x14ac:dyDescent="0.2">
      <c r="A504">
        <v>1</v>
      </c>
      <c r="B504">
        <v>17</v>
      </c>
      <c r="C504">
        <v>27</v>
      </c>
      <c r="D504" t="str" cm="1">
        <f t="array" ref="D504">IF(B504=0,"Depot",INDEX('Delivery Stops'!$B$2:$B$29,B504))</f>
        <v>Veterinary Clinic</v>
      </c>
      <c r="E504" t="str" cm="1">
        <f t="array" ref="E504">IF(C504=0,"Depot",INDEX('Delivery Stops'!$B$2:$B$29,C504))</f>
        <v>Redstone Elementary School</v>
      </c>
      <c r="F504">
        <v>0</v>
      </c>
      <c r="G504" cm="1">
        <f t="array" ref="G504">INDEX('Distance Matrix (miles)'!$B$2:$AD$30,B504+1,C504+1)</f>
        <v>4.46</v>
      </c>
      <c r="H504" cm="1">
        <f t="array" ref="H504">INDEX('Travel Time Matrix (min)'!$B$2:$AD$30,B504+1,C504+1)</f>
        <v>6.7</v>
      </c>
      <c r="I504" cm="1">
        <f t="array" ref="I504">G504*(INDEX('Vehicle Fleet'!$D$2:$D$6,A504)+'Cost Parameters'!$B$2*'Cost Parameters'!$B$3)</f>
        <v>3.8195440000000001</v>
      </c>
      <c r="J504" cm="1">
        <f t="array" ref="J504">IF(C504=0,0,INDEX('Delivery Stops'!$D$2:$D$29,C504))</f>
        <v>61</v>
      </c>
      <c r="K504">
        <f t="shared" si="28"/>
        <v>0</v>
      </c>
      <c r="L504">
        <f t="shared" si="29"/>
        <v>0</v>
      </c>
      <c r="M504">
        <f t="shared" si="30"/>
        <v>0</v>
      </c>
      <c r="N504">
        <f t="shared" si="31"/>
        <v>0</v>
      </c>
      <c r="O504" cm="1">
        <f t="array" ref="O504">((IF(C504=0,INDEX('Solver Setup'!$M$15:$M$19,A504),INDEX('Solver Setup'!$G$25:$G$52,C504))-IF(B504=0,INDEX('Solver Setup'!$L$15:$L$19,A504),INDEX('Solver Setup'!$G$25:$G$52,B504)))*1440-IF(B504=0,0,INDEX('Solver Setup'!$F$25:$F$52,B504))-H504+'Solver Setup'!$B$9*(1-F504))</f>
        <v>1641.3</v>
      </c>
    </row>
    <row r="505" spans="1:15" x14ac:dyDescent="0.2">
      <c r="A505">
        <v>1</v>
      </c>
      <c r="B505">
        <v>17</v>
      </c>
      <c r="C505">
        <v>28</v>
      </c>
      <c r="D505" t="str" cm="1">
        <f t="array" ref="D505">IF(B505=0,"Depot",INDEX('Delivery Stops'!$B$2:$B$29,B505))</f>
        <v>Veterinary Clinic</v>
      </c>
      <c r="E505" t="str" cm="1">
        <f t="array" ref="E505">IF(C505=0,"Depot",INDEX('Delivery Stops'!$B$2:$B$29,C505))</f>
        <v>Food Bank</v>
      </c>
      <c r="F505">
        <v>0</v>
      </c>
      <c r="G505" cm="1">
        <f t="array" ref="G505">INDEX('Distance Matrix (miles)'!$B$2:$AD$30,B505+1,C505+1)</f>
        <v>23.28</v>
      </c>
      <c r="H505" cm="1">
        <f t="array" ref="H505">INDEX('Travel Time Matrix (min)'!$B$2:$AD$30,B505+1,C505+1)</f>
        <v>34.9</v>
      </c>
      <c r="I505" cm="1">
        <f t="array" ref="I505">G505*(INDEX('Vehicle Fleet'!$D$2:$D$6,A505)+'Cost Parameters'!$B$2*'Cost Parameters'!$B$3)</f>
        <v>19.936992000000004</v>
      </c>
      <c r="J505" cm="1">
        <f t="array" ref="J505">IF(C505=0,0,INDEX('Delivery Stops'!$D$2:$D$29,C505))</f>
        <v>168</v>
      </c>
      <c r="K505">
        <f t="shared" si="28"/>
        <v>0</v>
      </c>
      <c r="L505">
        <f t="shared" si="29"/>
        <v>0</v>
      </c>
      <c r="M505">
        <f t="shared" si="30"/>
        <v>0</v>
      </c>
      <c r="N505">
        <f t="shared" si="31"/>
        <v>0</v>
      </c>
      <c r="O505" cm="1">
        <f t="array" ref="O505">((IF(C505=0,INDEX('Solver Setup'!$M$15:$M$19,A505),INDEX('Solver Setup'!$G$25:$G$52,C505))-IF(B505=0,INDEX('Solver Setup'!$L$15:$L$19,A505),INDEX('Solver Setup'!$G$25:$G$52,B505)))*1440-IF(B505=0,0,INDEX('Solver Setup'!$F$25:$F$52,B505))-H505+'Solver Setup'!$B$9*(1-F505))</f>
        <v>1613.1</v>
      </c>
    </row>
    <row r="506" spans="1:15" x14ac:dyDescent="0.2">
      <c r="A506">
        <v>1</v>
      </c>
      <c r="B506">
        <v>18</v>
      </c>
      <c r="C506">
        <v>0</v>
      </c>
      <c r="D506" t="str" cm="1">
        <f t="array" ref="D506">IF(B506=0,"Depot",INDEX('Delivery Stops'!$B$2:$B$29,B506))</f>
        <v>Furniture Warehouse</v>
      </c>
      <c r="E506" t="str" cm="1">
        <f t="array" ref="E506">IF(C506=0,"Depot",INDEX('Delivery Stops'!$B$2:$B$29,C506))</f>
        <v>Depot</v>
      </c>
      <c r="F506">
        <v>0</v>
      </c>
      <c r="G506" cm="1">
        <f t="array" ref="G506">INDEX('Distance Matrix (miles)'!$B$2:$AD$30,B506+1,C506+1)</f>
        <v>5.26</v>
      </c>
      <c r="H506" cm="1">
        <f t="array" ref="H506">INDEX('Travel Time Matrix (min)'!$B$2:$AD$30,B506+1,C506+1)</f>
        <v>7.9</v>
      </c>
      <c r="I506" cm="1">
        <f t="array" ref="I506">G506*(INDEX('Vehicle Fleet'!$D$2:$D$6,A506)+'Cost Parameters'!$B$2*'Cost Parameters'!$B$3)</f>
        <v>4.504664</v>
      </c>
      <c r="J506" cm="1">
        <f t="array" ref="J506">IF(C506=0,0,INDEX('Delivery Stops'!$D$2:$D$29,C506))</f>
        <v>0</v>
      </c>
      <c r="K506">
        <f t="shared" si="28"/>
        <v>0</v>
      </c>
      <c r="L506">
        <f t="shared" si="29"/>
        <v>0</v>
      </c>
      <c r="M506">
        <f t="shared" si="30"/>
        <v>0</v>
      </c>
      <c r="N506">
        <f t="shared" si="31"/>
        <v>0</v>
      </c>
      <c r="O506" cm="1">
        <f t="array" ref="O506">((IF(C506=0,INDEX('Solver Setup'!$M$15:$M$19,A506),INDEX('Solver Setup'!$G$25:$G$52,C506))-IF(B506=0,INDEX('Solver Setup'!$L$15:$L$19,A506),INDEX('Solver Setup'!$G$25:$G$52,B506)))*1440-IF(B506=0,0,INDEX('Solver Setup'!$F$25:$F$52,B506))-H506+'Solver Setup'!$B$9*(1-F506))</f>
        <v>974.10000000000059</v>
      </c>
    </row>
    <row r="507" spans="1:15" x14ac:dyDescent="0.2">
      <c r="A507">
        <v>1</v>
      </c>
      <c r="B507">
        <v>18</v>
      </c>
      <c r="C507">
        <v>1</v>
      </c>
      <c r="D507" t="str" cm="1">
        <f t="array" ref="D507">IF(B507=0,"Depot",INDEX('Delivery Stops'!$B$2:$B$29,B507))</f>
        <v>Furniture Warehouse</v>
      </c>
      <c r="E507" t="str" cm="1">
        <f t="array" ref="E507">IF(C507=0,"Depot",INDEX('Delivery Stops'!$B$2:$B$29,C507))</f>
        <v>Pet Hospital</v>
      </c>
      <c r="F507">
        <v>0</v>
      </c>
      <c r="G507" cm="1">
        <f t="array" ref="G507">INDEX('Distance Matrix (miles)'!$B$2:$AD$30,B507+1,C507+1)</f>
        <v>26.23</v>
      </c>
      <c r="H507" cm="1">
        <f t="array" ref="H507">INDEX('Travel Time Matrix (min)'!$B$2:$AD$30,B507+1,C507+1)</f>
        <v>39.299999999999997</v>
      </c>
      <c r="I507" cm="1">
        <f t="array" ref="I507">G507*(INDEX('Vehicle Fleet'!$D$2:$D$6,A507)+'Cost Parameters'!$B$2*'Cost Parameters'!$B$3)</f>
        <v>22.463372000000003</v>
      </c>
      <c r="J507" cm="1">
        <f t="array" ref="J507">IF(C507=0,0,INDEX('Delivery Stops'!$D$2:$D$29,C507))</f>
        <v>204</v>
      </c>
      <c r="K507">
        <f t="shared" si="28"/>
        <v>0</v>
      </c>
      <c r="L507">
        <f t="shared" si="29"/>
        <v>0</v>
      </c>
      <c r="M507">
        <f t="shared" si="30"/>
        <v>0</v>
      </c>
      <c r="N507">
        <f t="shared" si="31"/>
        <v>0</v>
      </c>
      <c r="O507" cm="1">
        <f t="array" ref="O507">((IF(C507=0,INDEX('Solver Setup'!$M$15:$M$19,A507),INDEX('Solver Setup'!$G$25:$G$52,C507))-IF(B507=0,INDEX('Solver Setup'!$L$15:$L$19,A507),INDEX('Solver Setup'!$G$25:$G$52,B507)))*1440-IF(B507=0,0,INDEX('Solver Setup'!$F$25:$F$52,B507))-H507+'Solver Setup'!$B$9*(1-F507))</f>
        <v>1452.700000000001</v>
      </c>
    </row>
    <row r="508" spans="1:15" x14ac:dyDescent="0.2">
      <c r="A508">
        <v>1</v>
      </c>
      <c r="B508">
        <v>18</v>
      </c>
      <c r="C508">
        <v>2</v>
      </c>
      <c r="D508" t="str" cm="1">
        <f t="array" ref="D508">IF(B508=0,"Depot",INDEX('Delivery Stops'!$B$2:$B$29,B508))</f>
        <v>Furniture Warehouse</v>
      </c>
      <c r="E508" t="str" cm="1">
        <f t="array" ref="E508">IF(C508=0,"Depot",INDEX('Delivery Stops'!$B$2:$B$29,C508))</f>
        <v>Community Pharmacy</v>
      </c>
      <c r="F508">
        <v>0</v>
      </c>
      <c r="G508" cm="1">
        <f t="array" ref="G508">INDEX('Distance Matrix (miles)'!$B$2:$AD$30,B508+1,C508+1)</f>
        <v>7.57</v>
      </c>
      <c r="H508" cm="1">
        <f t="array" ref="H508">INDEX('Travel Time Matrix (min)'!$B$2:$AD$30,B508+1,C508+1)</f>
        <v>11.4</v>
      </c>
      <c r="I508" cm="1">
        <f t="array" ref="I508">G508*(INDEX('Vehicle Fleet'!$D$2:$D$6,A508)+'Cost Parameters'!$B$2*'Cost Parameters'!$B$3)</f>
        <v>6.4829480000000004</v>
      </c>
      <c r="J508" cm="1">
        <f t="array" ref="J508">IF(C508=0,0,INDEX('Delivery Stops'!$D$2:$D$29,C508))</f>
        <v>240</v>
      </c>
      <c r="K508">
        <f t="shared" si="28"/>
        <v>0</v>
      </c>
      <c r="L508">
        <f t="shared" si="29"/>
        <v>0</v>
      </c>
      <c r="M508">
        <f t="shared" si="30"/>
        <v>0</v>
      </c>
      <c r="N508">
        <f t="shared" si="31"/>
        <v>0</v>
      </c>
      <c r="O508" cm="1">
        <f t="array" ref="O508">((IF(C508=0,INDEX('Solver Setup'!$M$15:$M$19,A508),INDEX('Solver Setup'!$G$25:$G$52,C508))-IF(B508=0,INDEX('Solver Setup'!$L$15:$L$19,A508),INDEX('Solver Setup'!$G$25:$G$52,B508)))*1440-IF(B508=0,0,INDEX('Solver Setup'!$F$25:$F$52,B508))-H508+'Solver Setup'!$B$9*(1-F508))</f>
        <v>1720.6000000000001</v>
      </c>
    </row>
    <row r="509" spans="1:15" x14ac:dyDescent="0.2">
      <c r="A509">
        <v>1</v>
      </c>
      <c r="B509">
        <v>18</v>
      </c>
      <c r="C509">
        <v>3</v>
      </c>
      <c r="D509" t="str" cm="1">
        <f t="array" ref="D509">IF(B509=0,"Depot",INDEX('Delivery Stops'!$B$2:$B$29,B509))</f>
        <v>Furniture Warehouse</v>
      </c>
      <c r="E509" t="str" cm="1">
        <f t="array" ref="E509">IF(C509=0,"Depot",INDEX('Delivery Stops'!$B$2:$B$29,C509))</f>
        <v>Redstone Medical Center</v>
      </c>
      <c r="F509">
        <v>0</v>
      </c>
      <c r="G509" cm="1">
        <f t="array" ref="G509">INDEX('Distance Matrix (miles)'!$B$2:$AD$30,B509+1,C509+1)</f>
        <v>17.11</v>
      </c>
      <c r="H509" cm="1">
        <f t="array" ref="H509">INDEX('Travel Time Matrix (min)'!$B$2:$AD$30,B509+1,C509+1)</f>
        <v>25.7</v>
      </c>
      <c r="I509" cm="1">
        <f t="array" ref="I509">G509*(INDEX('Vehicle Fleet'!$D$2:$D$6,A509)+'Cost Parameters'!$B$2*'Cost Parameters'!$B$3)</f>
        <v>14.653004000000001</v>
      </c>
      <c r="J509" cm="1">
        <f t="array" ref="J509">IF(C509=0,0,INDEX('Delivery Stops'!$D$2:$D$29,C509))</f>
        <v>183</v>
      </c>
      <c r="K509">
        <f t="shared" si="28"/>
        <v>0</v>
      </c>
      <c r="L509">
        <f t="shared" si="29"/>
        <v>0</v>
      </c>
      <c r="M509">
        <f t="shared" si="30"/>
        <v>0</v>
      </c>
      <c r="N509">
        <f t="shared" si="31"/>
        <v>0</v>
      </c>
      <c r="O509" cm="1">
        <f t="array" ref="O509">((IF(C509=0,INDEX('Solver Setup'!$M$15:$M$19,A509),INDEX('Solver Setup'!$G$25:$G$52,C509))-IF(B509=0,INDEX('Solver Setup'!$L$15:$L$19,A509),INDEX('Solver Setup'!$G$25:$G$52,B509)))*1440-IF(B509=0,0,INDEX('Solver Setup'!$F$25:$F$52,B509))-H509+'Solver Setup'!$B$9*(1-F509))</f>
        <v>1721.3000000000006</v>
      </c>
    </row>
    <row r="510" spans="1:15" x14ac:dyDescent="0.2">
      <c r="A510">
        <v>1</v>
      </c>
      <c r="B510">
        <v>18</v>
      </c>
      <c r="C510">
        <v>4</v>
      </c>
      <c r="D510" t="str" cm="1">
        <f t="array" ref="D510">IF(B510=0,"Depot",INDEX('Delivery Stops'!$B$2:$B$29,B510))</f>
        <v>Furniture Warehouse</v>
      </c>
      <c r="E510" t="str" cm="1">
        <f t="array" ref="E510">IF(C510=0,"Depot",INDEX('Delivery Stops'!$B$2:$B$29,C510))</f>
        <v>Furniture Warehouse</v>
      </c>
      <c r="F510">
        <v>0</v>
      </c>
      <c r="G510" cm="1">
        <f t="array" ref="G510">INDEX('Distance Matrix (miles)'!$B$2:$AD$30,B510+1,C510+1)</f>
        <v>3.21</v>
      </c>
      <c r="H510" cm="1">
        <f t="array" ref="H510">INDEX('Travel Time Matrix (min)'!$B$2:$AD$30,B510+1,C510+1)</f>
        <v>4.8</v>
      </c>
      <c r="I510" cm="1">
        <f t="array" ref="I510">G510*(INDEX('Vehicle Fleet'!$D$2:$D$6,A510)+'Cost Parameters'!$B$2*'Cost Parameters'!$B$3)</f>
        <v>2.749044</v>
      </c>
      <c r="J510" cm="1">
        <f t="array" ref="J510">IF(C510=0,0,INDEX('Delivery Stops'!$D$2:$D$29,C510))</f>
        <v>186</v>
      </c>
      <c r="K510">
        <f t="shared" si="28"/>
        <v>0</v>
      </c>
      <c r="L510">
        <f t="shared" si="29"/>
        <v>0</v>
      </c>
      <c r="M510">
        <f t="shared" si="30"/>
        <v>0</v>
      </c>
      <c r="N510">
        <f t="shared" si="31"/>
        <v>0</v>
      </c>
      <c r="O510" cm="1">
        <f t="array" ref="O510">((IF(C510=0,INDEX('Solver Setup'!$M$15:$M$19,A510),INDEX('Solver Setup'!$G$25:$G$52,C510))-IF(B510=0,INDEX('Solver Setup'!$L$15:$L$19,A510),INDEX('Solver Setup'!$G$25:$G$52,B510)))*1440-IF(B510=0,0,INDEX('Solver Setup'!$F$25:$F$52,B510))-H510+'Solver Setup'!$B$9*(1-F510))</f>
        <v>1472.2000000000005</v>
      </c>
    </row>
    <row r="511" spans="1:15" x14ac:dyDescent="0.2">
      <c r="A511">
        <v>1</v>
      </c>
      <c r="B511">
        <v>18</v>
      </c>
      <c r="C511">
        <v>5</v>
      </c>
      <c r="D511" t="str" cm="1">
        <f t="array" ref="D511">IF(B511=0,"Depot",INDEX('Delivery Stops'!$B$2:$B$29,B511))</f>
        <v>Furniture Warehouse</v>
      </c>
      <c r="E511" t="str" cm="1">
        <f t="array" ref="E511">IF(C511=0,"Depot",INDEX('Delivery Stops'!$B$2:$B$29,C511))</f>
        <v>Construction Supply</v>
      </c>
      <c r="F511">
        <v>0</v>
      </c>
      <c r="G511" cm="1">
        <f t="array" ref="G511">INDEX('Distance Matrix (miles)'!$B$2:$AD$30,B511+1,C511+1)</f>
        <v>11.47</v>
      </c>
      <c r="H511" cm="1">
        <f t="array" ref="H511">INDEX('Travel Time Matrix (min)'!$B$2:$AD$30,B511+1,C511+1)</f>
        <v>17.2</v>
      </c>
      <c r="I511" cm="1">
        <f t="array" ref="I511">G511*(INDEX('Vehicle Fleet'!$D$2:$D$6,A511)+'Cost Parameters'!$B$2*'Cost Parameters'!$B$3)</f>
        <v>9.8229080000000017</v>
      </c>
      <c r="J511" cm="1">
        <f t="array" ref="J511">IF(C511=0,0,INDEX('Delivery Stops'!$D$2:$D$29,C511))</f>
        <v>201</v>
      </c>
      <c r="K511">
        <f t="shared" si="28"/>
        <v>0</v>
      </c>
      <c r="L511">
        <f t="shared" si="29"/>
        <v>0</v>
      </c>
      <c r="M511">
        <f t="shared" si="30"/>
        <v>0</v>
      </c>
      <c r="N511">
        <f t="shared" si="31"/>
        <v>0</v>
      </c>
      <c r="O511" cm="1">
        <f t="array" ref="O511">((IF(C511=0,INDEX('Solver Setup'!$M$15:$M$19,A511),INDEX('Solver Setup'!$G$25:$G$52,C511))-IF(B511=0,INDEX('Solver Setup'!$L$15:$L$19,A511),INDEX('Solver Setup'!$G$25:$G$52,B511)))*1440-IF(B511=0,0,INDEX('Solver Setup'!$F$25:$F$52,B511))-H511+'Solver Setup'!$B$9*(1-F511))</f>
        <v>1669.8</v>
      </c>
    </row>
    <row r="512" spans="1:15" x14ac:dyDescent="0.2">
      <c r="A512">
        <v>1</v>
      </c>
      <c r="B512">
        <v>18</v>
      </c>
      <c r="C512">
        <v>6</v>
      </c>
      <c r="D512" t="str" cm="1">
        <f t="array" ref="D512">IF(B512=0,"Depot",INDEX('Delivery Stops'!$B$2:$B$29,B512))</f>
        <v>Furniture Warehouse</v>
      </c>
      <c r="E512" t="str" cm="1">
        <f t="array" ref="E512">IF(C512=0,"Depot",INDEX('Delivery Stops'!$B$2:$B$29,C512))</f>
        <v>Farm Supply</v>
      </c>
      <c r="F512">
        <v>0</v>
      </c>
      <c r="G512" cm="1">
        <f t="array" ref="G512">INDEX('Distance Matrix (miles)'!$B$2:$AD$30,B512+1,C512+1)</f>
        <v>2.92</v>
      </c>
      <c r="H512" cm="1">
        <f t="array" ref="H512">INDEX('Travel Time Matrix (min)'!$B$2:$AD$30,B512+1,C512+1)</f>
        <v>4.4000000000000004</v>
      </c>
      <c r="I512" cm="1">
        <f t="array" ref="I512">G512*(INDEX('Vehicle Fleet'!$D$2:$D$6,A512)+'Cost Parameters'!$B$2*'Cost Parameters'!$B$3)</f>
        <v>2.5006880000000002</v>
      </c>
      <c r="J512" cm="1">
        <f t="array" ref="J512">IF(C512=0,0,INDEX('Delivery Stops'!$D$2:$D$29,C512))</f>
        <v>162</v>
      </c>
      <c r="K512">
        <f t="shared" si="28"/>
        <v>0</v>
      </c>
      <c r="L512">
        <f t="shared" si="29"/>
        <v>0</v>
      </c>
      <c r="M512">
        <f t="shared" si="30"/>
        <v>0</v>
      </c>
      <c r="N512">
        <f t="shared" si="31"/>
        <v>0</v>
      </c>
      <c r="O512" cm="1">
        <f t="array" ref="O512">((IF(C512=0,INDEX('Solver Setup'!$M$15:$M$19,A512),INDEX('Solver Setup'!$G$25:$G$52,C512))-IF(B512=0,INDEX('Solver Setup'!$L$15:$L$19,A512),INDEX('Solver Setup'!$G$25:$G$52,B512)))*1440-IF(B512=0,0,INDEX('Solver Setup'!$F$25:$F$52,B512))-H512+'Solver Setup'!$B$9*(1-F512))</f>
        <v>1787.6000000000006</v>
      </c>
    </row>
    <row r="513" spans="1:15" x14ac:dyDescent="0.2">
      <c r="A513">
        <v>1</v>
      </c>
      <c r="B513">
        <v>18</v>
      </c>
      <c r="C513">
        <v>7</v>
      </c>
      <c r="D513" t="str" cm="1">
        <f t="array" ref="D513">IF(B513=0,"Depot",INDEX('Delivery Stops'!$B$2:$B$29,B513))</f>
        <v>Furniture Warehouse</v>
      </c>
      <c r="E513" t="str" cm="1">
        <f t="array" ref="E513">IF(C513=0,"Depot",INDEX('Delivery Stops'!$B$2:$B$29,C513))</f>
        <v>Fish Market</v>
      </c>
      <c r="F513">
        <v>0</v>
      </c>
      <c r="G513" cm="1">
        <f t="array" ref="G513">INDEX('Distance Matrix (miles)'!$B$2:$AD$30,B513+1,C513+1)</f>
        <v>11.68</v>
      </c>
      <c r="H513" cm="1">
        <f t="array" ref="H513">INDEX('Travel Time Matrix (min)'!$B$2:$AD$30,B513+1,C513+1)</f>
        <v>17.5</v>
      </c>
      <c r="I513" cm="1">
        <f t="array" ref="I513">G513*(INDEX('Vehicle Fleet'!$D$2:$D$6,A513)+'Cost Parameters'!$B$2*'Cost Parameters'!$B$3)</f>
        <v>10.002752000000001</v>
      </c>
      <c r="J513" cm="1">
        <f t="array" ref="J513">IF(C513=0,0,INDEX('Delivery Stops'!$D$2:$D$29,C513))</f>
        <v>133</v>
      </c>
      <c r="K513">
        <f t="shared" si="28"/>
        <v>0</v>
      </c>
      <c r="L513">
        <f t="shared" si="29"/>
        <v>0</v>
      </c>
      <c r="M513">
        <f t="shared" si="30"/>
        <v>0</v>
      </c>
      <c r="N513">
        <f t="shared" si="31"/>
        <v>0</v>
      </c>
      <c r="O513" cm="1">
        <f t="array" ref="O513">((IF(C513=0,INDEX('Solver Setup'!$M$15:$M$19,A513),INDEX('Solver Setup'!$G$25:$G$52,C513))-IF(B513=0,INDEX('Solver Setup'!$L$15:$L$19,A513),INDEX('Solver Setup'!$G$25:$G$52,B513)))*1440-IF(B513=0,0,INDEX('Solver Setup'!$F$25:$F$52,B513))-H513+'Solver Setup'!$B$9*(1-F513))</f>
        <v>1639.5000000000005</v>
      </c>
    </row>
    <row r="514" spans="1:15" x14ac:dyDescent="0.2">
      <c r="A514">
        <v>1</v>
      </c>
      <c r="B514">
        <v>18</v>
      </c>
      <c r="C514">
        <v>8</v>
      </c>
      <c r="D514" t="str" cm="1">
        <f t="array" ref="D514">IF(B514=0,"Depot",INDEX('Delivery Stops'!$B$2:$B$29,B514))</f>
        <v>Furniture Warehouse</v>
      </c>
      <c r="E514" t="str" cm="1">
        <f t="array" ref="E514">IF(C514=0,"Depot",INDEX('Delivery Stops'!$B$2:$B$29,C514))</f>
        <v>Swimming Pool Supply</v>
      </c>
      <c r="F514">
        <v>0</v>
      </c>
      <c r="G514" cm="1">
        <f t="array" ref="G514">INDEX('Distance Matrix (miles)'!$B$2:$AD$30,B514+1,C514+1)</f>
        <v>20.92</v>
      </c>
      <c r="H514" cm="1">
        <f t="array" ref="H514">INDEX('Travel Time Matrix (min)'!$B$2:$AD$30,B514+1,C514+1)</f>
        <v>31.4</v>
      </c>
      <c r="I514" cm="1">
        <f t="array" ref="I514">G514*(INDEX('Vehicle Fleet'!$D$2:$D$6,A514)+'Cost Parameters'!$B$2*'Cost Parameters'!$B$3)</f>
        <v>17.915888000000002</v>
      </c>
      <c r="J514" cm="1">
        <f t="array" ref="J514">IF(C514=0,0,INDEX('Delivery Stops'!$D$2:$D$29,C514))</f>
        <v>285</v>
      </c>
      <c r="K514">
        <f t="shared" si="28"/>
        <v>0</v>
      </c>
      <c r="L514">
        <f t="shared" si="29"/>
        <v>0</v>
      </c>
      <c r="M514">
        <f t="shared" si="30"/>
        <v>0</v>
      </c>
      <c r="N514">
        <f t="shared" si="31"/>
        <v>0</v>
      </c>
      <c r="O514" cm="1">
        <f t="array" ref="O514">((IF(C514=0,INDEX('Solver Setup'!$M$15:$M$19,A514),INDEX('Solver Setup'!$G$25:$G$52,C514))-IF(B514=0,INDEX('Solver Setup'!$L$15:$L$19,A514),INDEX('Solver Setup'!$G$25:$G$52,B514)))*1440-IF(B514=0,0,INDEX('Solver Setup'!$F$25:$F$52,B514))-H514+'Solver Setup'!$B$9*(1-F514))</f>
        <v>1835.6000000000001</v>
      </c>
    </row>
    <row r="515" spans="1:15" x14ac:dyDescent="0.2">
      <c r="A515">
        <v>1</v>
      </c>
      <c r="B515">
        <v>18</v>
      </c>
      <c r="C515">
        <v>9</v>
      </c>
      <c r="D515" t="str" cm="1">
        <f t="array" ref="D515">IF(B515=0,"Depot",INDEX('Delivery Stops'!$B$2:$B$29,B515))</f>
        <v>Furniture Warehouse</v>
      </c>
      <c r="E515" t="str" cm="1">
        <f t="array" ref="E515">IF(C515=0,"Depot",INDEX('Delivery Stops'!$B$2:$B$29,C515))</f>
        <v>Dry Cleaners</v>
      </c>
      <c r="F515">
        <v>0</v>
      </c>
      <c r="G515" cm="1">
        <f t="array" ref="G515">INDEX('Distance Matrix (miles)'!$B$2:$AD$30,B515+1,C515+1)</f>
        <v>16.12</v>
      </c>
      <c r="H515" cm="1">
        <f t="array" ref="H515">INDEX('Travel Time Matrix (min)'!$B$2:$AD$30,B515+1,C515+1)</f>
        <v>24.2</v>
      </c>
      <c r="I515" cm="1">
        <f t="array" ref="I515">G515*(INDEX('Vehicle Fleet'!$D$2:$D$6,A515)+'Cost Parameters'!$B$2*'Cost Parameters'!$B$3)</f>
        <v>13.805168000000002</v>
      </c>
      <c r="J515" cm="1">
        <f t="array" ref="J515">IF(C515=0,0,INDEX('Delivery Stops'!$D$2:$D$29,C515))</f>
        <v>24</v>
      </c>
      <c r="K515">
        <f t="shared" ref="K515:K578" si="32">F515*I515</f>
        <v>0</v>
      </c>
      <c r="L515">
        <f t="shared" ref="L515:L578" si="33">F515*G515</f>
        <v>0</v>
      </c>
      <c r="M515">
        <f t="shared" ref="M515:M578" si="34">F515*H515</f>
        <v>0</v>
      </c>
      <c r="N515">
        <f t="shared" ref="N515:N578" si="35">F515*J515</f>
        <v>0</v>
      </c>
      <c r="O515" cm="1">
        <f t="array" ref="O515">((IF(C515=0,INDEX('Solver Setup'!$M$15:$M$19,A515),INDEX('Solver Setup'!$G$25:$G$52,C515))-IF(B515=0,INDEX('Solver Setup'!$L$15:$L$19,A515),INDEX('Solver Setup'!$G$25:$G$52,B515)))*1440-IF(B515=0,0,INDEX('Solver Setup'!$F$25:$F$52,B515))-H515+'Solver Setup'!$B$9*(1-F515))</f>
        <v>1497.8000000000004</v>
      </c>
    </row>
    <row r="516" spans="1:15" x14ac:dyDescent="0.2">
      <c r="A516">
        <v>1</v>
      </c>
      <c r="B516">
        <v>18</v>
      </c>
      <c r="C516">
        <v>10</v>
      </c>
      <c r="D516" t="str" cm="1">
        <f t="array" ref="D516">IF(B516=0,"Depot",INDEX('Delivery Stops'!$B$2:$B$29,B516))</f>
        <v>Furniture Warehouse</v>
      </c>
      <c r="E516" t="str" cm="1">
        <f t="array" ref="E516">IF(C516=0,"Depot",INDEX('Delivery Stops'!$B$2:$B$29,C516))</f>
        <v>Furniture Warehouse</v>
      </c>
      <c r="F516">
        <v>0</v>
      </c>
      <c r="G516" cm="1">
        <f t="array" ref="G516">INDEX('Distance Matrix (miles)'!$B$2:$AD$30,B516+1,C516+1)</f>
        <v>8.56</v>
      </c>
      <c r="H516" cm="1">
        <f t="array" ref="H516">INDEX('Travel Time Matrix (min)'!$B$2:$AD$30,B516+1,C516+1)</f>
        <v>12.8</v>
      </c>
      <c r="I516" cm="1">
        <f t="array" ref="I516">G516*(INDEX('Vehicle Fleet'!$D$2:$D$6,A516)+'Cost Parameters'!$B$2*'Cost Parameters'!$B$3)</f>
        <v>7.3307840000000004</v>
      </c>
      <c r="J516" cm="1">
        <f t="array" ref="J516">IF(C516=0,0,INDEX('Delivery Stops'!$D$2:$D$29,C516))</f>
        <v>89</v>
      </c>
      <c r="K516">
        <f t="shared" si="32"/>
        <v>0</v>
      </c>
      <c r="L516">
        <f t="shared" si="33"/>
        <v>0</v>
      </c>
      <c r="M516">
        <f t="shared" si="34"/>
        <v>0</v>
      </c>
      <c r="N516">
        <f t="shared" si="35"/>
        <v>0</v>
      </c>
      <c r="O516" cm="1">
        <f t="array" ref="O516">((IF(C516=0,INDEX('Solver Setup'!$M$15:$M$19,A516),INDEX('Solver Setup'!$G$25:$G$52,C516))-IF(B516=0,INDEX('Solver Setup'!$L$15:$L$19,A516),INDEX('Solver Setup'!$G$25:$G$52,B516)))*1440-IF(B516=0,0,INDEX('Solver Setup'!$F$25:$F$52,B516))-H516+'Solver Setup'!$B$9*(1-F516))</f>
        <v>1584.2</v>
      </c>
    </row>
    <row r="517" spans="1:15" x14ac:dyDescent="0.2">
      <c r="A517">
        <v>1</v>
      </c>
      <c r="B517">
        <v>18</v>
      </c>
      <c r="C517">
        <v>11</v>
      </c>
      <c r="D517" t="str" cm="1">
        <f t="array" ref="D517">IF(B517=0,"Depot",INDEX('Delivery Stops'!$B$2:$B$29,B517))</f>
        <v>Furniture Warehouse</v>
      </c>
      <c r="E517" t="str" cm="1">
        <f t="array" ref="E517">IF(C517=0,"Depot",INDEX('Delivery Stops'!$B$2:$B$29,C517))</f>
        <v>Pet Hospital</v>
      </c>
      <c r="F517">
        <v>0</v>
      </c>
      <c r="G517" cm="1">
        <f t="array" ref="G517">INDEX('Distance Matrix (miles)'!$B$2:$AD$30,B517+1,C517+1)</f>
        <v>6.21</v>
      </c>
      <c r="H517" cm="1">
        <f t="array" ref="H517">INDEX('Travel Time Matrix (min)'!$B$2:$AD$30,B517+1,C517+1)</f>
        <v>9.3000000000000007</v>
      </c>
      <c r="I517" cm="1">
        <f t="array" ref="I517">G517*(INDEX('Vehicle Fleet'!$D$2:$D$6,A517)+'Cost Parameters'!$B$2*'Cost Parameters'!$B$3)</f>
        <v>5.318244</v>
      </c>
      <c r="J517" cm="1">
        <f t="array" ref="J517">IF(C517=0,0,INDEX('Delivery Stops'!$D$2:$D$29,C517))</f>
        <v>108</v>
      </c>
      <c r="K517">
        <f t="shared" si="32"/>
        <v>0</v>
      </c>
      <c r="L517">
        <f t="shared" si="33"/>
        <v>0</v>
      </c>
      <c r="M517">
        <f t="shared" si="34"/>
        <v>0</v>
      </c>
      <c r="N517">
        <f t="shared" si="35"/>
        <v>0</v>
      </c>
      <c r="O517" cm="1">
        <f t="array" ref="O517">((IF(C517=0,INDEX('Solver Setup'!$M$15:$M$19,A517),INDEX('Solver Setup'!$G$25:$G$52,C517))-IF(B517=0,INDEX('Solver Setup'!$L$15:$L$19,A517),INDEX('Solver Setup'!$G$25:$G$52,B517)))*1440-IF(B517=0,0,INDEX('Solver Setup'!$F$25:$F$52,B517))-H517+'Solver Setup'!$B$9*(1-F517))</f>
        <v>1512.7000000000005</v>
      </c>
    </row>
    <row r="518" spans="1:15" x14ac:dyDescent="0.2">
      <c r="A518">
        <v>1</v>
      </c>
      <c r="B518">
        <v>18</v>
      </c>
      <c r="C518">
        <v>12</v>
      </c>
      <c r="D518" t="str" cm="1">
        <f t="array" ref="D518">IF(B518=0,"Depot",INDEX('Delivery Stops'!$B$2:$B$29,B518))</f>
        <v>Furniture Warehouse</v>
      </c>
      <c r="E518" t="str" cm="1">
        <f t="array" ref="E518">IF(C518=0,"Depot",INDEX('Delivery Stops'!$B$2:$B$29,C518))</f>
        <v>Tech Solutions Inc</v>
      </c>
      <c r="F518">
        <v>0</v>
      </c>
      <c r="G518" cm="1">
        <f t="array" ref="G518">INDEX('Distance Matrix (miles)'!$B$2:$AD$30,B518+1,C518+1)</f>
        <v>8.99</v>
      </c>
      <c r="H518" cm="1">
        <f t="array" ref="H518">INDEX('Travel Time Matrix (min)'!$B$2:$AD$30,B518+1,C518+1)</f>
        <v>13.5</v>
      </c>
      <c r="I518" cm="1">
        <f t="array" ref="I518">G518*(INDEX('Vehicle Fleet'!$D$2:$D$6,A518)+'Cost Parameters'!$B$2*'Cost Parameters'!$B$3)</f>
        <v>7.6990360000000004</v>
      </c>
      <c r="J518" cm="1">
        <f t="array" ref="J518">IF(C518=0,0,INDEX('Delivery Stops'!$D$2:$D$29,C518))</f>
        <v>150</v>
      </c>
      <c r="K518">
        <f t="shared" si="32"/>
        <v>0</v>
      </c>
      <c r="L518">
        <f t="shared" si="33"/>
        <v>0</v>
      </c>
      <c r="M518">
        <f t="shared" si="34"/>
        <v>0</v>
      </c>
      <c r="N518">
        <f t="shared" si="35"/>
        <v>0</v>
      </c>
      <c r="O518" cm="1">
        <f t="array" ref="O518">((IF(C518=0,INDEX('Solver Setup'!$M$15:$M$19,A518),INDEX('Solver Setup'!$G$25:$G$52,C518))-IF(B518=0,INDEX('Solver Setup'!$L$15:$L$19,A518),INDEX('Solver Setup'!$G$25:$G$52,B518)))*1440-IF(B518=0,0,INDEX('Solver Setup'!$F$25:$F$52,B518))-H518+'Solver Setup'!$B$9*(1-F518))</f>
        <v>1463.5000000000005</v>
      </c>
    </row>
    <row r="519" spans="1:15" x14ac:dyDescent="0.2">
      <c r="A519">
        <v>1</v>
      </c>
      <c r="B519">
        <v>18</v>
      </c>
      <c r="C519">
        <v>13</v>
      </c>
      <c r="D519" t="str" cm="1">
        <f t="array" ref="D519">IF(B519=0,"Depot",INDEX('Delivery Stops'!$B$2:$B$29,B519))</f>
        <v>Furniture Warehouse</v>
      </c>
      <c r="E519" t="str" cm="1">
        <f t="array" ref="E519">IF(C519=0,"Depot",INDEX('Delivery Stops'!$B$2:$B$29,C519))</f>
        <v>Tech Solutions Inc</v>
      </c>
      <c r="F519">
        <v>0</v>
      </c>
      <c r="G519" cm="1">
        <f t="array" ref="G519">INDEX('Distance Matrix (miles)'!$B$2:$AD$30,B519+1,C519+1)</f>
        <v>25.23</v>
      </c>
      <c r="H519" cm="1">
        <f t="array" ref="H519">INDEX('Travel Time Matrix (min)'!$B$2:$AD$30,B519+1,C519+1)</f>
        <v>37.799999999999997</v>
      </c>
      <c r="I519" cm="1">
        <f t="array" ref="I519">G519*(INDEX('Vehicle Fleet'!$D$2:$D$6,A519)+'Cost Parameters'!$B$2*'Cost Parameters'!$B$3)</f>
        <v>21.606972000000003</v>
      </c>
      <c r="J519" cm="1">
        <f t="array" ref="J519">IF(C519=0,0,INDEX('Delivery Stops'!$D$2:$D$29,C519))</f>
        <v>38</v>
      </c>
      <c r="K519">
        <f t="shared" si="32"/>
        <v>0</v>
      </c>
      <c r="L519">
        <f t="shared" si="33"/>
        <v>0</v>
      </c>
      <c r="M519">
        <f t="shared" si="34"/>
        <v>0</v>
      </c>
      <c r="N519">
        <f t="shared" si="35"/>
        <v>0</v>
      </c>
      <c r="O519" cm="1">
        <f t="array" ref="O519">((IF(C519=0,INDEX('Solver Setup'!$M$15:$M$19,A519),INDEX('Solver Setup'!$G$25:$G$52,C519))-IF(B519=0,INDEX('Solver Setup'!$L$15:$L$19,A519),INDEX('Solver Setup'!$G$25:$G$52,B519)))*1440-IF(B519=0,0,INDEX('Solver Setup'!$F$25:$F$52,B519))-H519+'Solver Setup'!$B$9*(1-F519))</f>
        <v>1334.2</v>
      </c>
    </row>
    <row r="520" spans="1:15" x14ac:dyDescent="0.2">
      <c r="A520">
        <v>1</v>
      </c>
      <c r="B520">
        <v>18</v>
      </c>
      <c r="C520">
        <v>14</v>
      </c>
      <c r="D520" t="str" cm="1">
        <f t="array" ref="D520">IF(B520=0,"Depot",INDEX('Delivery Stops'!$B$2:$B$29,B520))</f>
        <v>Furniture Warehouse</v>
      </c>
      <c r="E520" t="str" cm="1">
        <f t="array" ref="E520">IF(C520=0,"Depot",INDEX('Delivery Stops'!$B$2:$B$29,C520))</f>
        <v>Sunrise Senior Living</v>
      </c>
      <c r="F520">
        <v>0</v>
      </c>
      <c r="G520" cm="1">
        <f t="array" ref="G520">INDEX('Distance Matrix (miles)'!$B$2:$AD$30,B520+1,C520+1)</f>
        <v>12.47</v>
      </c>
      <c r="H520" cm="1">
        <f t="array" ref="H520">INDEX('Travel Time Matrix (min)'!$B$2:$AD$30,B520+1,C520+1)</f>
        <v>18.7</v>
      </c>
      <c r="I520" cm="1">
        <f t="array" ref="I520">G520*(INDEX('Vehicle Fleet'!$D$2:$D$6,A520)+'Cost Parameters'!$B$2*'Cost Parameters'!$B$3)</f>
        <v>10.679308000000001</v>
      </c>
      <c r="J520" cm="1">
        <f t="array" ref="J520">IF(C520=0,0,INDEX('Delivery Stops'!$D$2:$D$29,C520))</f>
        <v>249</v>
      </c>
      <c r="K520">
        <f t="shared" si="32"/>
        <v>0</v>
      </c>
      <c r="L520">
        <f t="shared" si="33"/>
        <v>0</v>
      </c>
      <c r="M520">
        <f t="shared" si="34"/>
        <v>0</v>
      </c>
      <c r="N520">
        <f t="shared" si="35"/>
        <v>0</v>
      </c>
      <c r="O520" cm="1">
        <f t="array" ref="O520">((IF(C520=0,INDEX('Solver Setup'!$M$15:$M$19,A520),INDEX('Solver Setup'!$G$25:$G$52,C520))-IF(B520=0,INDEX('Solver Setup'!$L$15:$L$19,A520),INDEX('Solver Setup'!$G$25:$G$52,B520)))*1440-IF(B520=0,0,INDEX('Solver Setup'!$F$25:$F$52,B520))-H520+'Solver Setup'!$B$9*(1-F520))</f>
        <v>1803.3000000000002</v>
      </c>
    </row>
    <row r="521" spans="1:15" x14ac:dyDescent="0.2">
      <c r="A521">
        <v>1</v>
      </c>
      <c r="B521">
        <v>18</v>
      </c>
      <c r="C521">
        <v>15</v>
      </c>
      <c r="D521" t="str" cm="1">
        <f t="array" ref="D521">IF(B521=0,"Depot",INDEX('Delivery Stops'!$B$2:$B$29,B521))</f>
        <v>Furniture Warehouse</v>
      </c>
      <c r="E521" t="str" cm="1">
        <f t="array" ref="E521">IF(C521=0,"Depot",INDEX('Delivery Stops'!$B$2:$B$29,C521))</f>
        <v>Electronics Outlet</v>
      </c>
      <c r="F521">
        <v>0</v>
      </c>
      <c r="G521" cm="1">
        <f t="array" ref="G521">INDEX('Distance Matrix (miles)'!$B$2:$AD$30,B521+1,C521+1)</f>
        <v>6.44</v>
      </c>
      <c r="H521" cm="1">
        <f t="array" ref="H521">INDEX('Travel Time Matrix (min)'!$B$2:$AD$30,B521+1,C521+1)</f>
        <v>9.6999999999999993</v>
      </c>
      <c r="I521" cm="1">
        <f t="array" ref="I521">G521*(INDEX('Vehicle Fleet'!$D$2:$D$6,A521)+'Cost Parameters'!$B$2*'Cost Parameters'!$B$3)</f>
        <v>5.5152160000000006</v>
      </c>
      <c r="J521" cm="1">
        <f t="array" ref="J521">IF(C521=0,0,INDEX('Delivery Stops'!$D$2:$D$29,C521))</f>
        <v>72</v>
      </c>
      <c r="K521">
        <f t="shared" si="32"/>
        <v>0</v>
      </c>
      <c r="L521">
        <f t="shared" si="33"/>
        <v>0</v>
      </c>
      <c r="M521">
        <f t="shared" si="34"/>
        <v>0</v>
      </c>
      <c r="N521">
        <f t="shared" si="35"/>
        <v>0</v>
      </c>
      <c r="O521" cm="1">
        <f t="array" ref="O521">((IF(C521=0,INDEX('Solver Setup'!$M$15:$M$19,A521),INDEX('Solver Setup'!$G$25:$G$52,C521))-IF(B521=0,INDEX('Solver Setup'!$L$15:$L$19,A521),INDEX('Solver Setup'!$G$25:$G$52,B521)))*1440-IF(B521=0,0,INDEX('Solver Setup'!$F$25:$F$52,B521))-H521+'Solver Setup'!$B$9*(1-F521))</f>
        <v>1377.3000000000004</v>
      </c>
    </row>
    <row r="522" spans="1:15" x14ac:dyDescent="0.2">
      <c r="A522">
        <v>1</v>
      </c>
      <c r="B522">
        <v>18</v>
      </c>
      <c r="C522">
        <v>16</v>
      </c>
      <c r="D522" t="str" cm="1">
        <f t="array" ref="D522">IF(B522=0,"Depot",INDEX('Delivery Stops'!$B$2:$B$29,B522))</f>
        <v>Furniture Warehouse</v>
      </c>
      <c r="E522" t="str" cm="1">
        <f t="array" ref="E522">IF(C522=0,"Depot",INDEX('Delivery Stops'!$B$2:$B$29,C522))</f>
        <v>Bookstore</v>
      </c>
      <c r="F522">
        <v>0</v>
      </c>
      <c r="G522" cm="1">
        <f t="array" ref="G522">INDEX('Distance Matrix (miles)'!$B$2:$AD$30,B522+1,C522+1)</f>
        <v>8.36</v>
      </c>
      <c r="H522" cm="1">
        <f t="array" ref="H522">INDEX('Travel Time Matrix (min)'!$B$2:$AD$30,B522+1,C522+1)</f>
        <v>12.5</v>
      </c>
      <c r="I522" cm="1">
        <f t="array" ref="I522">G522*(INDEX('Vehicle Fleet'!$D$2:$D$6,A522)+'Cost Parameters'!$B$2*'Cost Parameters'!$B$3)</f>
        <v>7.1595040000000001</v>
      </c>
      <c r="J522" cm="1">
        <f t="array" ref="J522">IF(C522=0,0,INDEX('Delivery Stops'!$D$2:$D$29,C522))</f>
        <v>152</v>
      </c>
      <c r="K522">
        <f t="shared" si="32"/>
        <v>0</v>
      </c>
      <c r="L522">
        <f t="shared" si="33"/>
        <v>0</v>
      </c>
      <c r="M522">
        <f t="shared" si="34"/>
        <v>0</v>
      </c>
      <c r="N522">
        <f t="shared" si="35"/>
        <v>0</v>
      </c>
      <c r="O522" cm="1">
        <f t="array" ref="O522">((IF(C522=0,INDEX('Solver Setup'!$M$15:$M$19,A522),INDEX('Solver Setup'!$G$25:$G$52,C522))-IF(B522=0,INDEX('Solver Setup'!$L$15:$L$19,A522),INDEX('Solver Setup'!$G$25:$G$52,B522)))*1440-IF(B522=0,0,INDEX('Solver Setup'!$F$25:$F$52,B522))-H522+'Solver Setup'!$B$9*(1-F522))</f>
        <v>1614.5000000000009</v>
      </c>
    </row>
    <row r="523" spans="1:15" x14ac:dyDescent="0.2">
      <c r="A523">
        <v>1</v>
      </c>
      <c r="B523">
        <v>18</v>
      </c>
      <c r="C523">
        <v>17</v>
      </c>
      <c r="D523" t="str" cm="1">
        <f t="array" ref="D523">IF(B523=0,"Depot",INDEX('Delivery Stops'!$B$2:$B$29,B523))</f>
        <v>Furniture Warehouse</v>
      </c>
      <c r="E523" t="str" cm="1">
        <f t="array" ref="E523">IF(C523=0,"Depot",INDEX('Delivery Stops'!$B$2:$B$29,C523))</f>
        <v>Veterinary Clinic</v>
      </c>
      <c r="F523">
        <v>0</v>
      </c>
      <c r="G523" cm="1">
        <f t="array" ref="G523">INDEX('Distance Matrix (miles)'!$B$2:$AD$30,B523+1,C523+1)</f>
        <v>23.7</v>
      </c>
      <c r="H523" cm="1">
        <f t="array" ref="H523">INDEX('Travel Time Matrix (min)'!$B$2:$AD$30,B523+1,C523+1)</f>
        <v>35.6</v>
      </c>
      <c r="I523" cm="1">
        <f t="array" ref="I523">G523*(INDEX('Vehicle Fleet'!$D$2:$D$6,A523)+'Cost Parameters'!$B$2*'Cost Parameters'!$B$3)</f>
        <v>20.296680000000002</v>
      </c>
      <c r="J523" cm="1">
        <f t="array" ref="J523">IF(C523=0,0,INDEX('Delivery Stops'!$D$2:$D$29,C523))</f>
        <v>102</v>
      </c>
      <c r="K523">
        <f t="shared" si="32"/>
        <v>0</v>
      </c>
      <c r="L523">
        <f t="shared" si="33"/>
        <v>0</v>
      </c>
      <c r="M523">
        <f t="shared" si="34"/>
        <v>0</v>
      </c>
      <c r="N523">
        <f t="shared" si="35"/>
        <v>0</v>
      </c>
      <c r="O523" cm="1">
        <f t="array" ref="O523">((IF(C523=0,INDEX('Solver Setup'!$M$15:$M$19,A523),INDEX('Solver Setup'!$G$25:$G$52,C523))-IF(B523=0,INDEX('Solver Setup'!$L$15:$L$19,A523),INDEX('Solver Setup'!$G$25:$G$52,B523)))*1440-IF(B523=0,0,INDEX('Solver Setup'!$F$25:$F$52,B523))-H523+'Solver Setup'!$B$9*(1-F523))</f>
        <v>1426.4</v>
      </c>
    </row>
    <row r="524" spans="1:15" x14ac:dyDescent="0.2">
      <c r="A524">
        <v>1</v>
      </c>
      <c r="B524">
        <v>18</v>
      </c>
      <c r="C524">
        <v>19</v>
      </c>
      <c r="D524" t="str" cm="1">
        <f t="array" ref="D524">IF(B524=0,"Depot",INDEX('Delivery Stops'!$B$2:$B$29,B524))</f>
        <v>Furniture Warehouse</v>
      </c>
      <c r="E524" t="str" cm="1">
        <f t="array" ref="E524">IF(C524=0,"Depot",INDEX('Delivery Stops'!$B$2:$B$29,C524))</f>
        <v>Music School</v>
      </c>
      <c r="F524">
        <v>0</v>
      </c>
      <c r="G524" cm="1">
        <f t="array" ref="G524">INDEX('Distance Matrix (miles)'!$B$2:$AD$30,B524+1,C524+1)</f>
        <v>20.49</v>
      </c>
      <c r="H524" cm="1">
        <f t="array" ref="H524">INDEX('Travel Time Matrix (min)'!$B$2:$AD$30,B524+1,C524+1)</f>
        <v>30.7</v>
      </c>
      <c r="I524" cm="1">
        <f t="array" ref="I524">G524*(INDEX('Vehicle Fleet'!$D$2:$D$6,A524)+'Cost Parameters'!$B$2*'Cost Parameters'!$B$3)</f>
        <v>17.547636000000001</v>
      </c>
      <c r="J524" cm="1">
        <f t="array" ref="J524">IF(C524=0,0,INDEX('Delivery Stops'!$D$2:$D$29,C524))</f>
        <v>97</v>
      </c>
      <c r="K524">
        <f t="shared" si="32"/>
        <v>0</v>
      </c>
      <c r="L524">
        <f t="shared" si="33"/>
        <v>0</v>
      </c>
      <c r="M524">
        <f t="shared" si="34"/>
        <v>0</v>
      </c>
      <c r="N524">
        <f t="shared" si="35"/>
        <v>0</v>
      </c>
      <c r="O524" cm="1">
        <f t="array" ref="O524">((IF(C524=0,INDEX('Solver Setup'!$M$15:$M$19,A524),INDEX('Solver Setup'!$G$25:$G$52,C524))-IF(B524=0,INDEX('Solver Setup'!$L$15:$L$19,A524),INDEX('Solver Setup'!$G$25:$G$52,B524)))*1440-IF(B524=0,0,INDEX('Solver Setup'!$F$25:$F$52,B524))-H524+'Solver Setup'!$B$9*(1-F524))</f>
        <v>1356.3000000000004</v>
      </c>
    </row>
    <row r="525" spans="1:15" x14ac:dyDescent="0.2">
      <c r="A525">
        <v>1</v>
      </c>
      <c r="B525">
        <v>18</v>
      </c>
      <c r="C525">
        <v>20</v>
      </c>
      <c r="D525" t="str" cm="1">
        <f t="array" ref="D525">IF(B525=0,"Depot",INDEX('Delivery Stops'!$B$2:$B$29,B525))</f>
        <v>Furniture Warehouse</v>
      </c>
      <c r="E525" t="str" cm="1">
        <f t="array" ref="E525">IF(C525=0,"Depot",INDEX('Delivery Stops'!$B$2:$B$29,C525))</f>
        <v>Elementary School</v>
      </c>
      <c r="F525">
        <v>0</v>
      </c>
      <c r="G525" cm="1">
        <f t="array" ref="G525">INDEX('Distance Matrix (miles)'!$B$2:$AD$30,B525+1,C525+1)</f>
        <v>18.84</v>
      </c>
      <c r="H525" cm="1">
        <f t="array" ref="H525">INDEX('Travel Time Matrix (min)'!$B$2:$AD$30,B525+1,C525+1)</f>
        <v>28.3</v>
      </c>
      <c r="I525" cm="1">
        <f t="array" ref="I525">G525*(INDEX('Vehicle Fleet'!$D$2:$D$6,A525)+'Cost Parameters'!$B$2*'Cost Parameters'!$B$3)</f>
        <v>16.134575999999999</v>
      </c>
      <c r="J525" cm="1">
        <f t="array" ref="J525">IF(C525=0,0,INDEX('Delivery Stops'!$D$2:$D$29,C525))</f>
        <v>71</v>
      </c>
      <c r="K525">
        <f t="shared" si="32"/>
        <v>0</v>
      </c>
      <c r="L525">
        <f t="shared" si="33"/>
        <v>0</v>
      </c>
      <c r="M525">
        <f t="shared" si="34"/>
        <v>0</v>
      </c>
      <c r="N525">
        <f t="shared" si="35"/>
        <v>0</v>
      </c>
      <c r="O525" cm="1">
        <f t="array" ref="O525">((IF(C525=0,INDEX('Solver Setup'!$M$15:$M$19,A525),INDEX('Solver Setup'!$G$25:$G$52,C525))-IF(B525=0,INDEX('Solver Setup'!$L$15:$L$19,A525),INDEX('Solver Setup'!$G$25:$G$52,B525)))*1440-IF(B525=0,0,INDEX('Solver Setup'!$F$25:$F$52,B525))-H525+'Solver Setup'!$B$9*(1-F525))</f>
        <v>1328.700000000001</v>
      </c>
    </row>
    <row r="526" spans="1:15" x14ac:dyDescent="0.2">
      <c r="A526">
        <v>1</v>
      </c>
      <c r="B526">
        <v>18</v>
      </c>
      <c r="C526">
        <v>21</v>
      </c>
      <c r="D526" t="str" cm="1">
        <f t="array" ref="D526">IF(B526=0,"Depot",INDEX('Delivery Stops'!$B$2:$B$29,B526))</f>
        <v>Furniture Warehouse</v>
      </c>
      <c r="E526" t="str" cm="1">
        <f t="array" ref="E526">IF(C526=0,"Depot",INDEX('Delivery Stops'!$B$2:$B$29,C526))</f>
        <v>Distillery</v>
      </c>
      <c r="F526">
        <v>0</v>
      </c>
      <c r="G526" cm="1">
        <f t="array" ref="G526">INDEX('Distance Matrix (miles)'!$B$2:$AD$30,B526+1,C526+1)</f>
        <v>16.440000000000001</v>
      </c>
      <c r="H526" cm="1">
        <f t="array" ref="H526">INDEX('Travel Time Matrix (min)'!$B$2:$AD$30,B526+1,C526+1)</f>
        <v>24.7</v>
      </c>
      <c r="I526" cm="1">
        <f t="array" ref="I526">G526*(INDEX('Vehicle Fleet'!$D$2:$D$6,A526)+'Cost Parameters'!$B$2*'Cost Parameters'!$B$3)</f>
        <v>14.079216000000002</v>
      </c>
      <c r="J526" cm="1">
        <f t="array" ref="J526">IF(C526=0,0,INDEX('Delivery Stops'!$D$2:$D$29,C526))</f>
        <v>178</v>
      </c>
      <c r="K526">
        <f t="shared" si="32"/>
        <v>0</v>
      </c>
      <c r="L526">
        <f t="shared" si="33"/>
        <v>0</v>
      </c>
      <c r="M526">
        <f t="shared" si="34"/>
        <v>0</v>
      </c>
      <c r="N526">
        <f t="shared" si="35"/>
        <v>0</v>
      </c>
      <c r="O526" cm="1">
        <f t="array" ref="O526">((IF(C526=0,INDEX('Solver Setup'!$M$15:$M$19,A526),INDEX('Solver Setup'!$G$25:$G$52,C526))-IF(B526=0,INDEX('Solver Setup'!$L$15:$L$19,A526),INDEX('Solver Setup'!$G$25:$G$52,B526)))*1440-IF(B526=0,0,INDEX('Solver Setup'!$F$25:$F$52,B526))-H526+'Solver Setup'!$B$9*(1-F526))</f>
        <v>1842.3000000000002</v>
      </c>
    </row>
    <row r="527" spans="1:15" x14ac:dyDescent="0.2">
      <c r="A527">
        <v>1</v>
      </c>
      <c r="B527">
        <v>18</v>
      </c>
      <c r="C527">
        <v>22</v>
      </c>
      <c r="D527" t="str" cm="1">
        <f t="array" ref="D527">IF(B527=0,"Depot",INDEX('Delivery Stops'!$B$2:$B$29,B527))</f>
        <v>Furniture Warehouse</v>
      </c>
      <c r="E527" t="str" cm="1">
        <f t="array" ref="E527">IF(C527=0,"Depot",INDEX('Delivery Stops'!$B$2:$B$29,C527))</f>
        <v>Brewery</v>
      </c>
      <c r="F527">
        <v>0</v>
      </c>
      <c r="G527" cm="1">
        <f t="array" ref="G527">INDEX('Distance Matrix (miles)'!$B$2:$AD$30,B527+1,C527+1)</f>
        <v>28.2</v>
      </c>
      <c r="H527" cm="1">
        <f t="array" ref="H527">INDEX('Travel Time Matrix (min)'!$B$2:$AD$30,B527+1,C527+1)</f>
        <v>42.3</v>
      </c>
      <c r="I527" cm="1">
        <f t="array" ref="I527">G527*(INDEX('Vehicle Fleet'!$D$2:$D$6,A527)+'Cost Parameters'!$B$2*'Cost Parameters'!$B$3)</f>
        <v>24.150480000000002</v>
      </c>
      <c r="J527" cm="1">
        <f t="array" ref="J527">IF(C527=0,0,INDEX('Delivery Stops'!$D$2:$D$29,C527))</f>
        <v>46</v>
      </c>
      <c r="K527">
        <f t="shared" si="32"/>
        <v>0</v>
      </c>
      <c r="L527">
        <f t="shared" si="33"/>
        <v>0</v>
      </c>
      <c r="M527">
        <f t="shared" si="34"/>
        <v>0</v>
      </c>
      <c r="N527">
        <f t="shared" si="35"/>
        <v>0</v>
      </c>
      <c r="O527" cm="1">
        <f t="array" ref="O527">((IF(C527=0,INDEX('Solver Setup'!$M$15:$M$19,A527),INDEX('Solver Setup'!$G$25:$G$52,C527))-IF(B527=0,INDEX('Solver Setup'!$L$15:$L$19,A527),INDEX('Solver Setup'!$G$25:$G$52,B527)))*1440-IF(B527=0,0,INDEX('Solver Setup'!$F$25:$F$52,B527))-H527+'Solver Setup'!$B$9*(1-F527))</f>
        <v>1674.700000000001</v>
      </c>
    </row>
    <row r="528" spans="1:15" x14ac:dyDescent="0.2">
      <c r="A528">
        <v>1</v>
      </c>
      <c r="B528">
        <v>18</v>
      </c>
      <c r="C528">
        <v>23</v>
      </c>
      <c r="D528" t="str" cm="1">
        <f t="array" ref="D528">IF(B528=0,"Depot",INDEX('Delivery Stops'!$B$2:$B$29,B528))</f>
        <v>Furniture Warehouse</v>
      </c>
      <c r="E528" t="str" cm="1">
        <f t="array" ref="E528">IF(C528=0,"Depot",INDEX('Delivery Stops'!$B$2:$B$29,C528))</f>
        <v>Distillery</v>
      </c>
      <c r="F528">
        <v>0</v>
      </c>
      <c r="G528" cm="1">
        <f t="array" ref="G528">INDEX('Distance Matrix (miles)'!$B$2:$AD$30,B528+1,C528+1)</f>
        <v>7.85</v>
      </c>
      <c r="H528" cm="1">
        <f t="array" ref="H528">INDEX('Travel Time Matrix (min)'!$B$2:$AD$30,B528+1,C528+1)</f>
        <v>11.8</v>
      </c>
      <c r="I528" cm="1">
        <f t="array" ref="I528">G528*(INDEX('Vehicle Fleet'!$D$2:$D$6,A528)+'Cost Parameters'!$B$2*'Cost Parameters'!$B$3)</f>
        <v>6.7227399999999999</v>
      </c>
      <c r="J528" cm="1">
        <f t="array" ref="J528">IF(C528=0,0,INDEX('Delivery Stops'!$D$2:$D$29,C528))</f>
        <v>207</v>
      </c>
      <c r="K528">
        <f t="shared" si="32"/>
        <v>0</v>
      </c>
      <c r="L528">
        <f t="shared" si="33"/>
        <v>0</v>
      </c>
      <c r="M528">
        <f t="shared" si="34"/>
        <v>0</v>
      </c>
      <c r="N528">
        <f t="shared" si="35"/>
        <v>0</v>
      </c>
      <c r="O528" cm="1">
        <f t="array" ref="O528">((IF(C528=0,INDEX('Solver Setup'!$M$15:$M$19,A528),INDEX('Solver Setup'!$G$25:$G$52,C528))-IF(B528=0,INDEX('Solver Setup'!$L$15:$L$19,A528),INDEX('Solver Setup'!$G$25:$G$52,B528)))*1440-IF(B528=0,0,INDEX('Solver Setup'!$F$25:$F$52,B528))-H528+'Solver Setup'!$B$9*(1-F528))</f>
        <v>1600.2000000000005</v>
      </c>
    </row>
    <row r="529" spans="1:15" x14ac:dyDescent="0.2">
      <c r="A529">
        <v>1</v>
      </c>
      <c r="B529">
        <v>18</v>
      </c>
      <c r="C529">
        <v>24</v>
      </c>
      <c r="D529" t="str" cm="1">
        <f t="array" ref="D529">IF(B529=0,"Depot",INDEX('Delivery Stops'!$B$2:$B$29,B529))</f>
        <v>Furniture Warehouse</v>
      </c>
      <c r="E529" t="str" cm="1">
        <f t="array" ref="E529">IF(C529=0,"Depot",INDEX('Delivery Stops'!$B$2:$B$29,C529))</f>
        <v>Children's Academy</v>
      </c>
      <c r="F529">
        <v>0</v>
      </c>
      <c r="G529" cm="1">
        <f t="array" ref="G529">INDEX('Distance Matrix (miles)'!$B$2:$AD$30,B529+1,C529+1)</f>
        <v>14.39</v>
      </c>
      <c r="H529" cm="1">
        <f t="array" ref="H529">INDEX('Travel Time Matrix (min)'!$B$2:$AD$30,B529+1,C529+1)</f>
        <v>21.6</v>
      </c>
      <c r="I529" cm="1">
        <f t="array" ref="I529">G529*(INDEX('Vehicle Fleet'!$D$2:$D$6,A529)+'Cost Parameters'!$B$2*'Cost Parameters'!$B$3)</f>
        <v>12.323596000000002</v>
      </c>
      <c r="J529" cm="1">
        <f t="array" ref="J529">IF(C529=0,0,INDEX('Delivery Stops'!$D$2:$D$29,C529))</f>
        <v>28</v>
      </c>
      <c r="K529">
        <f t="shared" si="32"/>
        <v>0</v>
      </c>
      <c r="L529">
        <f t="shared" si="33"/>
        <v>0</v>
      </c>
      <c r="M529">
        <f t="shared" si="34"/>
        <v>0</v>
      </c>
      <c r="N529">
        <f t="shared" si="35"/>
        <v>0</v>
      </c>
      <c r="O529" cm="1">
        <f t="array" ref="O529">((IF(C529=0,INDEX('Solver Setup'!$M$15:$M$19,A529),INDEX('Solver Setup'!$G$25:$G$52,C529))-IF(B529=0,INDEX('Solver Setup'!$L$15:$L$19,A529),INDEX('Solver Setup'!$G$25:$G$52,B529)))*1440-IF(B529=0,0,INDEX('Solver Setup'!$F$25:$F$52,B529))-H529+'Solver Setup'!$B$9*(1-F529))</f>
        <v>1740.400000000001</v>
      </c>
    </row>
    <row r="530" spans="1:15" x14ac:dyDescent="0.2">
      <c r="A530">
        <v>1</v>
      </c>
      <c r="B530">
        <v>18</v>
      </c>
      <c r="C530">
        <v>25</v>
      </c>
      <c r="D530" t="str" cm="1">
        <f t="array" ref="D530">IF(B530=0,"Depot",INDEX('Delivery Stops'!$B$2:$B$29,B530))</f>
        <v>Furniture Warehouse</v>
      </c>
      <c r="E530" t="str" cm="1">
        <f t="array" ref="E530">IF(C530=0,"Depot",INDEX('Delivery Stops'!$B$2:$B$29,C530))</f>
        <v>Public Library</v>
      </c>
      <c r="F530">
        <v>0</v>
      </c>
      <c r="G530" cm="1">
        <f t="array" ref="G530">INDEX('Distance Matrix (miles)'!$B$2:$AD$30,B530+1,C530+1)</f>
        <v>13.87</v>
      </c>
      <c r="H530" cm="1">
        <f t="array" ref="H530">INDEX('Travel Time Matrix (min)'!$B$2:$AD$30,B530+1,C530+1)</f>
        <v>20.8</v>
      </c>
      <c r="I530" cm="1">
        <f t="array" ref="I530">G530*(INDEX('Vehicle Fleet'!$D$2:$D$6,A530)+'Cost Parameters'!$B$2*'Cost Parameters'!$B$3)</f>
        <v>11.878268</v>
      </c>
      <c r="J530" cm="1">
        <f t="array" ref="J530">IF(C530=0,0,INDEX('Delivery Stops'!$D$2:$D$29,C530))</f>
        <v>32</v>
      </c>
      <c r="K530">
        <f t="shared" si="32"/>
        <v>0</v>
      </c>
      <c r="L530">
        <f t="shared" si="33"/>
        <v>0</v>
      </c>
      <c r="M530">
        <f t="shared" si="34"/>
        <v>0</v>
      </c>
      <c r="N530">
        <f t="shared" si="35"/>
        <v>0</v>
      </c>
      <c r="O530" cm="1">
        <f t="array" ref="O530">((IF(C530=0,INDEX('Solver Setup'!$M$15:$M$19,A530),INDEX('Solver Setup'!$G$25:$G$52,C530))-IF(B530=0,INDEX('Solver Setup'!$L$15:$L$19,A530),INDEX('Solver Setup'!$G$25:$G$52,B530)))*1440-IF(B530=0,0,INDEX('Solver Setup'!$F$25:$F$52,B530))-H530+'Solver Setup'!$B$9*(1-F530))</f>
        <v>1651.200000000001</v>
      </c>
    </row>
    <row r="531" spans="1:15" x14ac:dyDescent="0.2">
      <c r="A531">
        <v>1</v>
      </c>
      <c r="B531">
        <v>18</v>
      </c>
      <c r="C531">
        <v>26</v>
      </c>
      <c r="D531" t="str" cm="1">
        <f t="array" ref="D531">IF(B531=0,"Depot",INDEX('Delivery Stops'!$B$2:$B$29,B531))</f>
        <v>Furniture Warehouse</v>
      </c>
      <c r="E531" t="str" cm="1">
        <f t="array" ref="E531">IF(C531=0,"Depot",INDEX('Delivery Stops'!$B$2:$B$29,C531))</f>
        <v>Bakery &amp; Cafe</v>
      </c>
      <c r="F531">
        <v>0</v>
      </c>
      <c r="G531" cm="1">
        <f t="array" ref="G531">INDEX('Distance Matrix (miles)'!$B$2:$AD$30,B531+1,C531+1)</f>
        <v>22.51</v>
      </c>
      <c r="H531" cm="1">
        <f t="array" ref="H531">INDEX('Travel Time Matrix (min)'!$B$2:$AD$30,B531+1,C531+1)</f>
        <v>33.799999999999997</v>
      </c>
      <c r="I531" cm="1">
        <f t="array" ref="I531">G531*(INDEX('Vehicle Fleet'!$D$2:$D$6,A531)+'Cost Parameters'!$B$2*'Cost Parameters'!$B$3)</f>
        <v>19.277564000000002</v>
      </c>
      <c r="J531" cm="1">
        <f t="array" ref="J531">IF(C531=0,0,INDEX('Delivery Stops'!$D$2:$D$29,C531))</f>
        <v>211</v>
      </c>
      <c r="K531">
        <f t="shared" si="32"/>
        <v>0</v>
      </c>
      <c r="L531">
        <f t="shared" si="33"/>
        <v>0</v>
      </c>
      <c r="M531">
        <f t="shared" si="34"/>
        <v>0</v>
      </c>
      <c r="N531">
        <f t="shared" si="35"/>
        <v>0</v>
      </c>
      <c r="O531" cm="1">
        <f t="array" ref="O531">((IF(C531=0,INDEX('Solver Setup'!$M$15:$M$19,A531),INDEX('Solver Setup'!$G$25:$G$52,C531))-IF(B531=0,INDEX('Solver Setup'!$L$15:$L$19,A531),INDEX('Solver Setup'!$G$25:$G$52,B531)))*1440-IF(B531=0,0,INDEX('Solver Setup'!$F$25:$F$52,B531))-H531+'Solver Setup'!$B$9*(1-F531))</f>
        <v>1713.2000000000005</v>
      </c>
    </row>
    <row r="532" spans="1:15" x14ac:dyDescent="0.2">
      <c r="A532">
        <v>1</v>
      </c>
      <c r="B532">
        <v>18</v>
      </c>
      <c r="C532">
        <v>27</v>
      </c>
      <c r="D532" t="str" cm="1">
        <f t="array" ref="D532">IF(B532=0,"Depot",INDEX('Delivery Stops'!$B$2:$B$29,B532))</f>
        <v>Furniture Warehouse</v>
      </c>
      <c r="E532" t="str" cm="1">
        <f t="array" ref="E532">IF(C532=0,"Depot",INDEX('Delivery Stops'!$B$2:$B$29,C532))</f>
        <v>Redstone Elementary School</v>
      </c>
      <c r="F532">
        <v>0</v>
      </c>
      <c r="G532" cm="1">
        <f t="array" ref="G532">INDEX('Distance Matrix (miles)'!$B$2:$AD$30,B532+1,C532+1)</f>
        <v>19.86</v>
      </c>
      <c r="H532" cm="1">
        <f t="array" ref="H532">INDEX('Travel Time Matrix (min)'!$B$2:$AD$30,B532+1,C532+1)</f>
        <v>29.8</v>
      </c>
      <c r="I532" cm="1">
        <f t="array" ref="I532">G532*(INDEX('Vehicle Fleet'!$D$2:$D$6,A532)+'Cost Parameters'!$B$2*'Cost Parameters'!$B$3)</f>
        <v>17.008103999999999</v>
      </c>
      <c r="J532" cm="1">
        <f t="array" ref="J532">IF(C532=0,0,INDEX('Delivery Stops'!$D$2:$D$29,C532))</f>
        <v>61</v>
      </c>
      <c r="K532">
        <f t="shared" si="32"/>
        <v>0</v>
      </c>
      <c r="L532">
        <f t="shared" si="33"/>
        <v>0</v>
      </c>
      <c r="M532">
        <f t="shared" si="34"/>
        <v>0</v>
      </c>
      <c r="N532">
        <f t="shared" si="35"/>
        <v>0</v>
      </c>
      <c r="O532" cm="1">
        <f t="array" ref="O532">((IF(C532=0,INDEX('Solver Setup'!$M$15:$M$19,A532),INDEX('Solver Setup'!$G$25:$G$52,C532))-IF(B532=0,INDEX('Solver Setup'!$L$15:$L$19,A532),INDEX('Solver Setup'!$G$25:$G$52,B532)))*1440-IF(B532=0,0,INDEX('Solver Setup'!$F$25:$F$52,B532))-H532+'Solver Setup'!$B$9*(1-F532))</f>
        <v>1657.2</v>
      </c>
    </row>
    <row r="533" spans="1:15" x14ac:dyDescent="0.2">
      <c r="A533">
        <v>1</v>
      </c>
      <c r="B533">
        <v>18</v>
      </c>
      <c r="C533">
        <v>28</v>
      </c>
      <c r="D533" t="str" cm="1">
        <f t="array" ref="D533">IF(B533=0,"Depot",INDEX('Delivery Stops'!$B$2:$B$29,B533))</f>
        <v>Furniture Warehouse</v>
      </c>
      <c r="E533" t="str" cm="1">
        <f t="array" ref="E533">IF(C533=0,"Depot",INDEX('Delivery Stops'!$B$2:$B$29,C533))</f>
        <v>Food Bank</v>
      </c>
      <c r="F533">
        <v>0</v>
      </c>
      <c r="G533" cm="1">
        <f t="array" ref="G533">INDEX('Distance Matrix (miles)'!$B$2:$AD$30,B533+1,C533+1)</f>
        <v>25.74</v>
      </c>
      <c r="H533" cm="1">
        <f t="array" ref="H533">INDEX('Travel Time Matrix (min)'!$B$2:$AD$30,B533+1,C533+1)</f>
        <v>38.6</v>
      </c>
      <c r="I533" cm="1">
        <f t="array" ref="I533">G533*(INDEX('Vehicle Fleet'!$D$2:$D$6,A533)+'Cost Parameters'!$B$2*'Cost Parameters'!$B$3)</f>
        <v>22.043735999999999</v>
      </c>
      <c r="J533" cm="1">
        <f t="array" ref="J533">IF(C533=0,0,INDEX('Delivery Stops'!$D$2:$D$29,C533))</f>
        <v>168</v>
      </c>
      <c r="K533">
        <f t="shared" si="32"/>
        <v>0</v>
      </c>
      <c r="L533">
        <f t="shared" si="33"/>
        <v>0</v>
      </c>
      <c r="M533">
        <f t="shared" si="34"/>
        <v>0</v>
      </c>
      <c r="N533">
        <f t="shared" si="35"/>
        <v>0</v>
      </c>
      <c r="O533" cm="1">
        <f t="array" ref="O533">((IF(C533=0,INDEX('Solver Setup'!$M$15:$M$19,A533),INDEX('Solver Setup'!$G$25:$G$52,C533))-IF(B533=0,INDEX('Solver Setup'!$L$15:$L$19,A533),INDEX('Solver Setup'!$G$25:$G$52,B533)))*1440-IF(B533=0,0,INDEX('Solver Setup'!$F$25:$F$52,B533))-H533+'Solver Setup'!$B$9*(1-F533))</f>
        <v>1648.4</v>
      </c>
    </row>
    <row r="534" spans="1:15" x14ac:dyDescent="0.2">
      <c r="A534">
        <v>1</v>
      </c>
      <c r="B534">
        <v>19</v>
      </c>
      <c r="C534">
        <v>0</v>
      </c>
      <c r="D534" t="str" cm="1">
        <f t="array" ref="D534">IF(B534=0,"Depot",INDEX('Delivery Stops'!$B$2:$B$29,B534))</f>
        <v>Music School</v>
      </c>
      <c r="E534" t="str" cm="1">
        <f t="array" ref="E534">IF(C534=0,"Depot",INDEX('Delivery Stops'!$B$2:$B$29,C534))</f>
        <v>Depot</v>
      </c>
      <c r="F534">
        <v>0</v>
      </c>
      <c r="G534" cm="1">
        <f t="array" ref="G534">INDEX('Distance Matrix (miles)'!$B$2:$AD$30,B534+1,C534+1)</f>
        <v>20.84</v>
      </c>
      <c r="H534" cm="1">
        <f t="array" ref="H534">INDEX('Travel Time Matrix (min)'!$B$2:$AD$30,B534+1,C534+1)</f>
        <v>31.3</v>
      </c>
      <c r="I534" cm="1">
        <f t="array" ref="I534">G534*(INDEX('Vehicle Fleet'!$D$2:$D$6,A534)+'Cost Parameters'!$B$2*'Cost Parameters'!$B$3)</f>
        <v>17.847376000000001</v>
      </c>
      <c r="J534" cm="1">
        <f t="array" ref="J534">IF(C534=0,0,INDEX('Delivery Stops'!$D$2:$D$29,C534))</f>
        <v>0</v>
      </c>
      <c r="K534">
        <f t="shared" si="32"/>
        <v>0</v>
      </c>
      <c r="L534">
        <f t="shared" si="33"/>
        <v>0</v>
      </c>
      <c r="M534">
        <f t="shared" si="34"/>
        <v>0</v>
      </c>
      <c r="N534">
        <f t="shared" si="35"/>
        <v>0</v>
      </c>
      <c r="O534" cm="1">
        <f t="array" ref="O534">((IF(C534=0,INDEX('Solver Setup'!$M$15:$M$19,A534),INDEX('Solver Setup'!$G$25:$G$52,C534))-IF(B534=0,INDEX('Solver Setup'!$L$15:$L$19,A534),INDEX('Solver Setup'!$G$25:$G$52,B534)))*1440-IF(B534=0,0,INDEX('Solver Setup'!$F$25:$F$52,B534))-H534+'Solver Setup'!$B$9*(1-F534))</f>
        <v>977.7</v>
      </c>
    </row>
    <row r="535" spans="1:15" x14ac:dyDescent="0.2">
      <c r="A535">
        <v>1</v>
      </c>
      <c r="B535">
        <v>19</v>
      </c>
      <c r="C535">
        <v>1</v>
      </c>
      <c r="D535" t="str" cm="1">
        <f t="array" ref="D535">IF(B535=0,"Depot",INDEX('Delivery Stops'!$B$2:$B$29,B535))</f>
        <v>Music School</v>
      </c>
      <c r="E535" t="str" cm="1">
        <f t="array" ref="E535">IF(C535=0,"Depot",INDEX('Delivery Stops'!$B$2:$B$29,C535))</f>
        <v>Pet Hospital</v>
      </c>
      <c r="F535">
        <v>0</v>
      </c>
      <c r="G535" cm="1">
        <f t="array" ref="G535">INDEX('Distance Matrix (miles)'!$B$2:$AD$30,B535+1,C535+1)</f>
        <v>9.6300000000000008</v>
      </c>
      <c r="H535" cm="1">
        <f t="array" ref="H535">INDEX('Travel Time Matrix (min)'!$B$2:$AD$30,B535+1,C535+1)</f>
        <v>14.4</v>
      </c>
      <c r="I535" cm="1">
        <f t="array" ref="I535">G535*(INDEX('Vehicle Fleet'!$D$2:$D$6,A535)+'Cost Parameters'!$B$2*'Cost Parameters'!$B$3)</f>
        <v>8.2471320000000006</v>
      </c>
      <c r="J535" cm="1">
        <f t="array" ref="J535">IF(C535=0,0,INDEX('Delivery Stops'!$D$2:$D$29,C535))</f>
        <v>204</v>
      </c>
      <c r="K535">
        <f t="shared" si="32"/>
        <v>0</v>
      </c>
      <c r="L535">
        <f t="shared" si="33"/>
        <v>0</v>
      </c>
      <c r="M535">
        <f t="shared" si="34"/>
        <v>0</v>
      </c>
      <c r="N535">
        <f t="shared" si="35"/>
        <v>0</v>
      </c>
      <c r="O535" cm="1">
        <f t="array" ref="O535">((IF(C535=0,INDEX('Solver Setup'!$M$15:$M$19,A535),INDEX('Solver Setup'!$G$25:$G$52,C535))-IF(B535=0,INDEX('Solver Setup'!$L$15:$L$19,A535),INDEX('Solver Setup'!$G$25:$G$52,B535)))*1440-IF(B535=0,0,INDEX('Solver Setup'!$F$25:$F$52,B535))-H535+'Solver Setup'!$B$9*(1-F535))</f>
        <v>1504.6000000000006</v>
      </c>
    </row>
    <row r="536" spans="1:15" x14ac:dyDescent="0.2">
      <c r="A536">
        <v>1</v>
      </c>
      <c r="B536">
        <v>19</v>
      </c>
      <c r="C536">
        <v>2</v>
      </c>
      <c r="D536" t="str" cm="1">
        <f t="array" ref="D536">IF(B536=0,"Depot",INDEX('Delivery Stops'!$B$2:$B$29,B536))</f>
        <v>Music School</v>
      </c>
      <c r="E536" t="str" cm="1">
        <f t="array" ref="E536">IF(C536=0,"Depot",INDEX('Delivery Stops'!$B$2:$B$29,C536))</f>
        <v>Community Pharmacy</v>
      </c>
      <c r="F536">
        <v>0</v>
      </c>
      <c r="G536" cm="1">
        <f t="array" ref="G536">INDEX('Distance Matrix (miles)'!$B$2:$AD$30,B536+1,C536+1)</f>
        <v>19.53</v>
      </c>
      <c r="H536" cm="1">
        <f t="array" ref="H536">INDEX('Travel Time Matrix (min)'!$B$2:$AD$30,B536+1,C536+1)</f>
        <v>29.3</v>
      </c>
      <c r="I536" cm="1">
        <f t="array" ref="I536">G536*(INDEX('Vehicle Fleet'!$D$2:$D$6,A536)+'Cost Parameters'!$B$2*'Cost Parameters'!$B$3)</f>
        <v>16.725492000000003</v>
      </c>
      <c r="J536" cm="1">
        <f t="array" ref="J536">IF(C536=0,0,INDEX('Delivery Stops'!$D$2:$D$29,C536))</f>
        <v>240</v>
      </c>
      <c r="K536">
        <f t="shared" si="32"/>
        <v>0</v>
      </c>
      <c r="L536">
        <f t="shared" si="33"/>
        <v>0</v>
      </c>
      <c r="M536">
        <f t="shared" si="34"/>
        <v>0</v>
      </c>
      <c r="N536">
        <f t="shared" si="35"/>
        <v>0</v>
      </c>
      <c r="O536" cm="1">
        <f t="array" ref="O536">((IF(C536=0,INDEX('Solver Setup'!$M$15:$M$19,A536),INDEX('Solver Setup'!$G$25:$G$52,C536))-IF(B536=0,INDEX('Solver Setup'!$L$15:$L$19,A536),INDEX('Solver Setup'!$G$25:$G$52,B536)))*1440-IF(B536=0,0,INDEX('Solver Setup'!$F$25:$F$52,B536))-H536+'Solver Setup'!$B$9*(1-F536))</f>
        <v>1729.6999999999996</v>
      </c>
    </row>
    <row r="537" spans="1:15" x14ac:dyDescent="0.2">
      <c r="A537">
        <v>1</v>
      </c>
      <c r="B537">
        <v>19</v>
      </c>
      <c r="C537">
        <v>3</v>
      </c>
      <c r="D537" t="str" cm="1">
        <f t="array" ref="D537">IF(B537=0,"Depot",INDEX('Delivery Stops'!$B$2:$B$29,B537))</f>
        <v>Music School</v>
      </c>
      <c r="E537" t="str" cm="1">
        <f t="array" ref="E537">IF(C537=0,"Depot",INDEX('Delivery Stops'!$B$2:$B$29,C537))</f>
        <v>Redstone Medical Center</v>
      </c>
      <c r="F537">
        <v>0</v>
      </c>
      <c r="G537" cm="1">
        <f t="array" ref="G537">INDEX('Distance Matrix (miles)'!$B$2:$AD$30,B537+1,C537+1)</f>
        <v>7.44</v>
      </c>
      <c r="H537" cm="1">
        <f t="array" ref="H537">INDEX('Travel Time Matrix (min)'!$B$2:$AD$30,B537+1,C537+1)</f>
        <v>11.2</v>
      </c>
      <c r="I537" cm="1">
        <f t="array" ref="I537">G537*(INDEX('Vehicle Fleet'!$D$2:$D$6,A537)+'Cost Parameters'!$B$2*'Cost Parameters'!$B$3)</f>
        <v>6.3716160000000004</v>
      </c>
      <c r="J537" cm="1">
        <f t="array" ref="J537">IF(C537=0,0,INDEX('Delivery Stops'!$D$2:$D$29,C537))</f>
        <v>183</v>
      </c>
      <c r="K537">
        <f t="shared" si="32"/>
        <v>0</v>
      </c>
      <c r="L537">
        <f t="shared" si="33"/>
        <v>0</v>
      </c>
      <c r="M537">
        <f t="shared" si="34"/>
        <v>0</v>
      </c>
      <c r="N537">
        <f t="shared" si="35"/>
        <v>0</v>
      </c>
      <c r="O537" cm="1">
        <f t="array" ref="O537">((IF(C537=0,INDEX('Solver Setup'!$M$15:$M$19,A537),INDEX('Solver Setup'!$G$25:$G$52,C537))-IF(B537=0,INDEX('Solver Setup'!$L$15:$L$19,A537),INDEX('Solver Setup'!$G$25:$G$52,B537)))*1440-IF(B537=0,0,INDEX('Solver Setup'!$F$25:$F$52,B537))-H537+'Solver Setup'!$B$9*(1-F537))</f>
        <v>1762.8</v>
      </c>
    </row>
    <row r="538" spans="1:15" x14ac:dyDescent="0.2">
      <c r="A538">
        <v>1</v>
      </c>
      <c r="B538">
        <v>19</v>
      </c>
      <c r="C538">
        <v>4</v>
      </c>
      <c r="D538" t="str" cm="1">
        <f t="array" ref="D538">IF(B538=0,"Depot",INDEX('Delivery Stops'!$B$2:$B$29,B538))</f>
        <v>Music School</v>
      </c>
      <c r="E538" t="str" cm="1">
        <f t="array" ref="E538">IF(C538=0,"Depot",INDEX('Delivery Stops'!$B$2:$B$29,C538))</f>
        <v>Furniture Warehouse</v>
      </c>
      <c r="F538">
        <v>0</v>
      </c>
      <c r="G538" cm="1">
        <f t="array" ref="G538">INDEX('Distance Matrix (miles)'!$B$2:$AD$30,B538+1,C538+1)</f>
        <v>21.18</v>
      </c>
      <c r="H538" cm="1">
        <f t="array" ref="H538">INDEX('Travel Time Matrix (min)'!$B$2:$AD$30,B538+1,C538+1)</f>
        <v>31.8</v>
      </c>
      <c r="I538" cm="1">
        <f t="array" ref="I538">G538*(INDEX('Vehicle Fleet'!$D$2:$D$6,A538)+'Cost Parameters'!$B$2*'Cost Parameters'!$B$3)</f>
        <v>18.138552000000001</v>
      </c>
      <c r="J538" cm="1">
        <f t="array" ref="J538">IF(C538=0,0,INDEX('Delivery Stops'!$D$2:$D$29,C538))</f>
        <v>186</v>
      </c>
      <c r="K538">
        <f t="shared" si="32"/>
        <v>0</v>
      </c>
      <c r="L538">
        <f t="shared" si="33"/>
        <v>0</v>
      </c>
      <c r="M538">
        <f t="shared" si="34"/>
        <v>0</v>
      </c>
      <c r="N538">
        <f t="shared" si="35"/>
        <v>0</v>
      </c>
      <c r="O538" cm="1">
        <f t="array" ref="O538">((IF(C538=0,INDEX('Solver Setup'!$M$15:$M$19,A538),INDEX('Solver Setup'!$G$25:$G$52,C538))-IF(B538=0,INDEX('Solver Setup'!$L$15:$L$19,A538),INDEX('Solver Setup'!$G$25:$G$52,B538)))*1440-IF(B538=0,0,INDEX('Solver Setup'!$F$25:$F$52,B538))-H538+'Solver Setup'!$B$9*(1-F538))</f>
        <v>1472.2</v>
      </c>
    </row>
    <row r="539" spans="1:15" x14ac:dyDescent="0.2">
      <c r="A539">
        <v>1</v>
      </c>
      <c r="B539">
        <v>19</v>
      </c>
      <c r="C539">
        <v>5</v>
      </c>
      <c r="D539" t="str" cm="1">
        <f t="array" ref="D539">IF(B539=0,"Depot",INDEX('Delivery Stops'!$B$2:$B$29,B539))</f>
        <v>Music School</v>
      </c>
      <c r="E539" t="str" cm="1">
        <f t="array" ref="E539">IF(C539=0,"Depot",INDEX('Delivery Stops'!$B$2:$B$29,C539))</f>
        <v>Construction Supply</v>
      </c>
      <c r="F539">
        <v>0</v>
      </c>
      <c r="G539" cm="1">
        <f t="array" ref="G539">INDEX('Distance Matrix (miles)'!$B$2:$AD$30,B539+1,C539+1)</f>
        <v>29.12</v>
      </c>
      <c r="H539" cm="1">
        <f t="array" ref="H539">INDEX('Travel Time Matrix (min)'!$B$2:$AD$30,B539+1,C539+1)</f>
        <v>43.7</v>
      </c>
      <c r="I539" cm="1">
        <f t="array" ref="I539">G539*(INDEX('Vehicle Fleet'!$D$2:$D$6,A539)+'Cost Parameters'!$B$2*'Cost Parameters'!$B$3)</f>
        <v>24.938368000000001</v>
      </c>
      <c r="J539" cm="1">
        <f t="array" ref="J539">IF(C539=0,0,INDEX('Delivery Stops'!$D$2:$D$29,C539))</f>
        <v>201</v>
      </c>
      <c r="K539">
        <f t="shared" si="32"/>
        <v>0</v>
      </c>
      <c r="L539">
        <f t="shared" si="33"/>
        <v>0</v>
      </c>
      <c r="M539">
        <f t="shared" si="34"/>
        <v>0</v>
      </c>
      <c r="N539">
        <f t="shared" si="35"/>
        <v>0</v>
      </c>
      <c r="O539" cm="1">
        <f t="array" ref="O539">((IF(C539=0,INDEX('Solver Setup'!$M$15:$M$19,A539),INDEX('Solver Setup'!$G$25:$G$52,C539))-IF(B539=0,INDEX('Solver Setup'!$L$15:$L$19,A539),INDEX('Solver Setup'!$G$25:$G$52,B539)))*1440-IF(B539=0,0,INDEX('Solver Setup'!$F$25:$F$52,B539))-H539+'Solver Setup'!$B$9*(1-F539))</f>
        <v>1670.2999999999995</v>
      </c>
    </row>
    <row r="540" spans="1:15" x14ac:dyDescent="0.2">
      <c r="A540">
        <v>1</v>
      </c>
      <c r="B540">
        <v>19</v>
      </c>
      <c r="C540">
        <v>6</v>
      </c>
      <c r="D540" t="str" cm="1">
        <f t="array" ref="D540">IF(B540=0,"Depot",INDEX('Delivery Stops'!$B$2:$B$29,B540))</f>
        <v>Music School</v>
      </c>
      <c r="E540" t="str" cm="1">
        <f t="array" ref="E540">IF(C540=0,"Depot",INDEX('Delivery Stops'!$B$2:$B$29,C540))</f>
        <v>Farm Supply</v>
      </c>
      <c r="F540">
        <v>0</v>
      </c>
      <c r="G540" cm="1">
        <f t="array" ref="G540">INDEX('Distance Matrix (miles)'!$B$2:$AD$30,B540+1,C540+1)</f>
        <v>23.03</v>
      </c>
      <c r="H540" cm="1">
        <f t="array" ref="H540">INDEX('Travel Time Matrix (min)'!$B$2:$AD$30,B540+1,C540+1)</f>
        <v>34.5</v>
      </c>
      <c r="I540" cm="1">
        <f t="array" ref="I540">G540*(INDEX('Vehicle Fleet'!$D$2:$D$6,A540)+'Cost Parameters'!$B$2*'Cost Parameters'!$B$3)</f>
        <v>19.722892000000002</v>
      </c>
      <c r="J540" cm="1">
        <f t="array" ref="J540">IF(C540=0,0,INDEX('Delivery Stops'!$D$2:$D$29,C540))</f>
        <v>162</v>
      </c>
      <c r="K540">
        <f t="shared" si="32"/>
        <v>0</v>
      </c>
      <c r="L540">
        <f t="shared" si="33"/>
        <v>0</v>
      </c>
      <c r="M540">
        <f t="shared" si="34"/>
        <v>0</v>
      </c>
      <c r="N540">
        <f t="shared" si="35"/>
        <v>0</v>
      </c>
      <c r="O540" cm="1">
        <f t="array" ref="O540">((IF(C540=0,INDEX('Solver Setup'!$M$15:$M$19,A540),INDEX('Solver Setup'!$G$25:$G$52,C540))-IF(B540=0,INDEX('Solver Setup'!$L$15:$L$19,A540),INDEX('Solver Setup'!$G$25:$G$52,B540)))*1440-IF(B540=0,0,INDEX('Solver Setup'!$F$25:$F$52,B540))-H540+'Solver Setup'!$B$9*(1-F540))</f>
        <v>1784.5</v>
      </c>
    </row>
    <row r="541" spans="1:15" x14ac:dyDescent="0.2">
      <c r="A541">
        <v>1</v>
      </c>
      <c r="B541">
        <v>19</v>
      </c>
      <c r="C541">
        <v>7</v>
      </c>
      <c r="D541" t="str" cm="1">
        <f t="array" ref="D541">IF(B541=0,"Depot",INDEX('Delivery Stops'!$B$2:$B$29,B541))</f>
        <v>Music School</v>
      </c>
      <c r="E541" t="str" cm="1">
        <f t="array" ref="E541">IF(C541=0,"Depot",INDEX('Delivery Stops'!$B$2:$B$29,C541))</f>
        <v>Fish Market</v>
      </c>
      <c r="F541">
        <v>0</v>
      </c>
      <c r="G541" cm="1">
        <f t="array" ref="G541">INDEX('Distance Matrix (miles)'!$B$2:$AD$30,B541+1,C541+1)</f>
        <v>31.28</v>
      </c>
      <c r="H541" cm="1">
        <f t="array" ref="H541">INDEX('Travel Time Matrix (min)'!$B$2:$AD$30,B541+1,C541+1)</f>
        <v>46.9</v>
      </c>
      <c r="I541" cm="1">
        <f t="array" ref="I541">G541*(INDEX('Vehicle Fleet'!$D$2:$D$6,A541)+'Cost Parameters'!$B$2*'Cost Parameters'!$B$3)</f>
        <v>26.788192000000002</v>
      </c>
      <c r="J541" cm="1">
        <f t="array" ref="J541">IF(C541=0,0,INDEX('Delivery Stops'!$D$2:$D$29,C541))</f>
        <v>133</v>
      </c>
      <c r="K541">
        <f t="shared" si="32"/>
        <v>0</v>
      </c>
      <c r="L541">
        <f t="shared" si="33"/>
        <v>0</v>
      </c>
      <c r="M541">
        <f t="shared" si="34"/>
        <v>0</v>
      </c>
      <c r="N541">
        <f t="shared" si="35"/>
        <v>0</v>
      </c>
      <c r="O541" cm="1">
        <f t="array" ref="O541">((IF(C541=0,INDEX('Solver Setup'!$M$15:$M$19,A541),INDEX('Solver Setup'!$G$25:$G$52,C541))-IF(B541=0,INDEX('Solver Setup'!$L$15:$L$19,A541),INDEX('Solver Setup'!$G$25:$G$52,B541)))*1440-IF(B541=0,0,INDEX('Solver Setup'!$F$25:$F$52,B541))-H541+'Solver Setup'!$B$9*(1-F541))</f>
        <v>1637.1</v>
      </c>
    </row>
    <row r="542" spans="1:15" x14ac:dyDescent="0.2">
      <c r="A542">
        <v>1</v>
      </c>
      <c r="B542">
        <v>19</v>
      </c>
      <c r="C542">
        <v>8</v>
      </c>
      <c r="D542" t="str" cm="1">
        <f t="array" ref="D542">IF(B542=0,"Depot",INDEX('Delivery Stops'!$B$2:$B$29,B542))</f>
        <v>Music School</v>
      </c>
      <c r="E542" t="str" cm="1">
        <f t="array" ref="E542">IF(C542=0,"Depot",INDEX('Delivery Stops'!$B$2:$B$29,C542))</f>
        <v>Swimming Pool Supply</v>
      </c>
      <c r="F542">
        <v>0</v>
      </c>
      <c r="G542" cm="1">
        <f t="array" ref="G542">INDEX('Distance Matrix (miles)'!$B$2:$AD$30,B542+1,C542+1)</f>
        <v>24.24</v>
      </c>
      <c r="H542" cm="1">
        <f t="array" ref="H542">INDEX('Travel Time Matrix (min)'!$B$2:$AD$30,B542+1,C542+1)</f>
        <v>36.4</v>
      </c>
      <c r="I542" cm="1">
        <f t="array" ref="I542">G542*(INDEX('Vehicle Fleet'!$D$2:$D$6,A542)+'Cost Parameters'!$B$2*'Cost Parameters'!$B$3)</f>
        <v>20.759136000000002</v>
      </c>
      <c r="J542" cm="1">
        <f t="array" ref="J542">IF(C542=0,0,INDEX('Delivery Stops'!$D$2:$D$29,C542))</f>
        <v>285</v>
      </c>
      <c r="K542">
        <f t="shared" si="32"/>
        <v>0</v>
      </c>
      <c r="L542">
        <f t="shared" si="33"/>
        <v>0</v>
      </c>
      <c r="M542">
        <f t="shared" si="34"/>
        <v>0</v>
      </c>
      <c r="N542">
        <f t="shared" si="35"/>
        <v>0</v>
      </c>
      <c r="O542" cm="1">
        <f t="array" ref="O542">((IF(C542=0,INDEX('Solver Setup'!$M$15:$M$19,A542),INDEX('Solver Setup'!$G$25:$G$52,C542))-IF(B542=0,INDEX('Solver Setup'!$L$15:$L$19,A542),INDEX('Solver Setup'!$G$25:$G$52,B542)))*1440-IF(B542=0,0,INDEX('Solver Setup'!$F$25:$F$52,B542))-H542+'Solver Setup'!$B$9*(1-F542))</f>
        <v>1857.5999999999995</v>
      </c>
    </row>
    <row r="543" spans="1:15" x14ac:dyDescent="0.2">
      <c r="A543">
        <v>1</v>
      </c>
      <c r="B543">
        <v>19</v>
      </c>
      <c r="C543">
        <v>9</v>
      </c>
      <c r="D543" t="str" cm="1">
        <f t="array" ref="D543">IF(B543=0,"Depot",INDEX('Delivery Stops'!$B$2:$B$29,B543))</f>
        <v>Music School</v>
      </c>
      <c r="E543" t="str" cm="1">
        <f t="array" ref="E543">IF(C543=0,"Depot",INDEX('Delivery Stops'!$B$2:$B$29,C543))</f>
        <v>Dry Cleaners</v>
      </c>
      <c r="F543">
        <v>0</v>
      </c>
      <c r="G543" cm="1">
        <f t="array" ref="G543">INDEX('Distance Matrix (miles)'!$B$2:$AD$30,B543+1,C543+1)</f>
        <v>8.8000000000000007</v>
      </c>
      <c r="H543" cm="1">
        <f t="array" ref="H543">INDEX('Travel Time Matrix (min)'!$B$2:$AD$30,B543+1,C543+1)</f>
        <v>13.2</v>
      </c>
      <c r="I543" cm="1">
        <f t="array" ref="I543">G543*(INDEX('Vehicle Fleet'!$D$2:$D$6,A543)+'Cost Parameters'!$B$2*'Cost Parameters'!$B$3)</f>
        <v>7.5363200000000008</v>
      </c>
      <c r="J543" cm="1">
        <f t="array" ref="J543">IF(C543=0,0,INDEX('Delivery Stops'!$D$2:$D$29,C543))</f>
        <v>24</v>
      </c>
      <c r="K543">
        <f t="shared" si="32"/>
        <v>0</v>
      </c>
      <c r="L543">
        <f t="shared" si="33"/>
        <v>0</v>
      </c>
      <c r="M543">
        <f t="shared" si="34"/>
        <v>0</v>
      </c>
      <c r="N543">
        <f t="shared" si="35"/>
        <v>0</v>
      </c>
      <c r="O543" cm="1">
        <f t="array" ref="O543">((IF(C543=0,INDEX('Solver Setup'!$M$15:$M$19,A543),INDEX('Solver Setup'!$G$25:$G$52,C543))-IF(B543=0,INDEX('Solver Setup'!$L$15:$L$19,A543),INDEX('Solver Setup'!$G$25:$G$52,B543)))*1440-IF(B543=0,0,INDEX('Solver Setup'!$F$25:$F$52,B543))-H543+'Solver Setup'!$B$9*(1-F543))</f>
        <v>1535.8</v>
      </c>
    </row>
    <row r="544" spans="1:15" x14ac:dyDescent="0.2">
      <c r="A544">
        <v>1</v>
      </c>
      <c r="B544">
        <v>19</v>
      </c>
      <c r="C544">
        <v>10</v>
      </c>
      <c r="D544" t="str" cm="1">
        <f t="array" ref="D544">IF(B544=0,"Depot",INDEX('Delivery Stops'!$B$2:$B$29,B544))</f>
        <v>Music School</v>
      </c>
      <c r="E544" t="str" cm="1">
        <f t="array" ref="E544">IF(C544=0,"Depot",INDEX('Delivery Stops'!$B$2:$B$29,C544))</f>
        <v>Furniture Warehouse</v>
      </c>
      <c r="F544">
        <v>0</v>
      </c>
      <c r="G544" cm="1">
        <f t="array" ref="G544">INDEX('Distance Matrix (miles)'!$B$2:$AD$30,B544+1,C544+1)</f>
        <v>28.01</v>
      </c>
      <c r="H544" cm="1">
        <f t="array" ref="H544">INDEX('Travel Time Matrix (min)'!$B$2:$AD$30,B544+1,C544+1)</f>
        <v>42</v>
      </c>
      <c r="I544" cm="1">
        <f t="array" ref="I544">G544*(INDEX('Vehicle Fleet'!$D$2:$D$6,A544)+'Cost Parameters'!$B$2*'Cost Parameters'!$B$3)</f>
        <v>23.987764000000002</v>
      </c>
      <c r="J544" cm="1">
        <f t="array" ref="J544">IF(C544=0,0,INDEX('Delivery Stops'!$D$2:$D$29,C544))</f>
        <v>89</v>
      </c>
      <c r="K544">
        <f t="shared" si="32"/>
        <v>0</v>
      </c>
      <c r="L544">
        <f t="shared" si="33"/>
        <v>0</v>
      </c>
      <c r="M544">
        <f t="shared" si="34"/>
        <v>0</v>
      </c>
      <c r="N544">
        <f t="shared" si="35"/>
        <v>0</v>
      </c>
      <c r="O544" cm="1">
        <f t="array" ref="O544">((IF(C544=0,INDEX('Solver Setup'!$M$15:$M$19,A544),INDEX('Solver Setup'!$G$25:$G$52,C544))-IF(B544=0,INDEX('Solver Setup'!$L$15:$L$19,A544),INDEX('Solver Setup'!$G$25:$G$52,B544)))*1440-IF(B544=0,0,INDEX('Solver Setup'!$F$25:$F$52,B544))-H544+'Solver Setup'!$B$9*(1-F544))</f>
        <v>1581.9999999999995</v>
      </c>
    </row>
    <row r="545" spans="1:15" x14ac:dyDescent="0.2">
      <c r="A545">
        <v>1</v>
      </c>
      <c r="B545">
        <v>19</v>
      </c>
      <c r="C545">
        <v>11</v>
      </c>
      <c r="D545" t="str" cm="1">
        <f t="array" ref="D545">IF(B545=0,"Depot",INDEX('Delivery Stops'!$B$2:$B$29,B545))</f>
        <v>Music School</v>
      </c>
      <c r="E545" t="str" cm="1">
        <f t="array" ref="E545">IF(C545=0,"Depot",INDEX('Delivery Stops'!$B$2:$B$29,C545))</f>
        <v>Pet Hospital</v>
      </c>
      <c r="F545">
        <v>0</v>
      </c>
      <c r="G545" cm="1">
        <f t="array" ref="G545">INDEX('Distance Matrix (miles)'!$B$2:$AD$30,B545+1,C545+1)</f>
        <v>20.03</v>
      </c>
      <c r="H545" cm="1">
        <f t="array" ref="H545">INDEX('Travel Time Matrix (min)'!$B$2:$AD$30,B545+1,C545+1)</f>
        <v>30</v>
      </c>
      <c r="I545" cm="1">
        <f t="array" ref="I545">G545*(INDEX('Vehicle Fleet'!$D$2:$D$6,A545)+'Cost Parameters'!$B$2*'Cost Parameters'!$B$3)</f>
        <v>17.153692000000003</v>
      </c>
      <c r="J545" cm="1">
        <f t="array" ref="J545">IF(C545=0,0,INDEX('Delivery Stops'!$D$2:$D$29,C545))</f>
        <v>108</v>
      </c>
      <c r="K545">
        <f t="shared" si="32"/>
        <v>0</v>
      </c>
      <c r="L545">
        <f t="shared" si="33"/>
        <v>0</v>
      </c>
      <c r="M545">
        <f t="shared" si="34"/>
        <v>0</v>
      </c>
      <c r="N545">
        <f t="shared" si="35"/>
        <v>0</v>
      </c>
      <c r="O545" cm="1">
        <f t="array" ref="O545">((IF(C545=0,INDEX('Solver Setup'!$M$15:$M$19,A545),INDEX('Solver Setup'!$G$25:$G$52,C545))-IF(B545=0,INDEX('Solver Setup'!$L$15:$L$19,A545),INDEX('Solver Setup'!$G$25:$G$52,B545)))*1440-IF(B545=0,0,INDEX('Solver Setup'!$F$25:$F$52,B545))-H545+'Solver Setup'!$B$9*(1-F545))</f>
        <v>1519</v>
      </c>
    </row>
    <row r="546" spans="1:15" x14ac:dyDescent="0.2">
      <c r="A546">
        <v>1</v>
      </c>
      <c r="B546">
        <v>19</v>
      </c>
      <c r="C546">
        <v>12</v>
      </c>
      <c r="D546" t="str" cm="1">
        <f t="array" ref="D546">IF(B546=0,"Depot",INDEX('Delivery Stops'!$B$2:$B$29,B546))</f>
        <v>Music School</v>
      </c>
      <c r="E546" t="str" cm="1">
        <f t="array" ref="E546">IF(C546=0,"Depot",INDEX('Delivery Stops'!$B$2:$B$29,C546))</f>
        <v>Tech Solutions Inc</v>
      </c>
      <c r="F546">
        <v>0</v>
      </c>
      <c r="G546" cm="1">
        <f t="array" ref="G546">INDEX('Distance Matrix (miles)'!$B$2:$AD$30,B546+1,C546+1)</f>
        <v>28.95</v>
      </c>
      <c r="H546" cm="1">
        <f t="array" ref="H546">INDEX('Travel Time Matrix (min)'!$B$2:$AD$30,B546+1,C546+1)</f>
        <v>43.4</v>
      </c>
      <c r="I546" cm="1">
        <f t="array" ref="I546">G546*(INDEX('Vehicle Fleet'!$D$2:$D$6,A546)+'Cost Parameters'!$B$2*'Cost Parameters'!$B$3)</f>
        <v>24.79278</v>
      </c>
      <c r="J546" cm="1">
        <f t="array" ref="J546">IF(C546=0,0,INDEX('Delivery Stops'!$D$2:$D$29,C546))</f>
        <v>150</v>
      </c>
      <c r="K546">
        <f t="shared" si="32"/>
        <v>0</v>
      </c>
      <c r="L546">
        <f t="shared" si="33"/>
        <v>0</v>
      </c>
      <c r="M546">
        <f t="shared" si="34"/>
        <v>0</v>
      </c>
      <c r="N546">
        <f t="shared" si="35"/>
        <v>0</v>
      </c>
      <c r="O546" cm="1">
        <f t="array" ref="O546">((IF(C546=0,INDEX('Solver Setup'!$M$15:$M$19,A546),INDEX('Solver Setup'!$G$25:$G$52,C546))-IF(B546=0,INDEX('Solver Setup'!$L$15:$L$19,A546),INDEX('Solver Setup'!$G$25:$G$52,B546)))*1440-IF(B546=0,0,INDEX('Solver Setup'!$F$25:$F$52,B546))-H546+'Solver Setup'!$B$9*(1-F546))</f>
        <v>1460.6</v>
      </c>
    </row>
    <row r="547" spans="1:15" x14ac:dyDescent="0.2">
      <c r="A547">
        <v>1</v>
      </c>
      <c r="B547">
        <v>19</v>
      </c>
      <c r="C547">
        <v>13</v>
      </c>
      <c r="D547" t="str" cm="1">
        <f t="array" ref="D547">IF(B547=0,"Depot",INDEX('Delivery Stops'!$B$2:$B$29,B547))</f>
        <v>Music School</v>
      </c>
      <c r="E547" t="str" cm="1">
        <f t="array" ref="E547">IF(C547=0,"Depot",INDEX('Delivery Stops'!$B$2:$B$29,C547))</f>
        <v>Tech Solutions Inc</v>
      </c>
      <c r="F547">
        <v>0</v>
      </c>
      <c r="G547" cm="1">
        <f t="array" ref="G547">INDEX('Distance Matrix (miles)'!$B$2:$AD$30,B547+1,C547+1)</f>
        <v>44.07</v>
      </c>
      <c r="H547" cm="1">
        <f t="array" ref="H547">INDEX('Travel Time Matrix (min)'!$B$2:$AD$30,B547+1,C547+1)</f>
        <v>66.099999999999994</v>
      </c>
      <c r="I547" cm="1">
        <f t="array" ref="I547">G547*(INDEX('Vehicle Fleet'!$D$2:$D$6,A547)+'Cost Parameters'!$B$2*'Cost Parameters'!$B$3)</f>
        <v>37.741548000000002</v>
      </c>
      <c r="J547" cm="1">
        <f t="array" ref="J547">IF(C547=0,0,INDEX('Delivery Stops'!$D$2:$D$29,C547))</f>
        <v>38</v>
      </c>
      <c r="K547">
        <f t="shared" si="32"/>
        <v>0</v>
      </c>
      <c r="L547">
        <f t="shared" si="33"/>
        <v>0</v>
      </c>
      <c r="M547">
        <f t="shared" si="34"/>
        <v>0</v>
      </c>
      <c r="N547">
        <f t="shared" si="35"/>
        <v>0</v>
      </c>
      <c r="O547" cm="1">
        <f t="array" ref="O547">((IF(C547=0,INDEX('Solver Setup'!$M$15:$M$19,A547),INDEX('Solver Setup'!$G$25:$G$52,C547))-IF(B547=0,INDEX('Solver Setup'!$L$15:$L$19,A547),INDEX('Solver Setup'!$G$25:$G$52,B547)))*1440-IF(B547=0,0,INDEX('Solver Setup'!$F$25:$F$52,B547))-H547+'Solver Setup'!$B$9*(1-F547))</f>
        <v>1332.8999999999994</v>
      </c>
    </row>
    <row r="548" spans="1:15" x14ac:dyDescent="0.2">
      <c r="A548">
        <v>1</v>
      </c>
      <c r="B548">
        <v>19</v>
      </c>
      <c r="C548">
        <v>14</v>
      </c>
      <c r="D548" t="str" cm="1">
        <f t="array" ref="D548">IF(B548=0,"Depot",INDEX('Delivery Stops'!$B$2:$B$29,B548))</f>
        <v>Music School</v>
      </c>
      <c r="E548" t="str" cm="1">
        <f t="array" ref="E548">IF(C548=0,"Depot",INDEX('Delivery Stops'!$B$2:$B$29,C548))</f>
        <v>Sunrise Senior Living</v>
      </c>
      <c r="F548">
        <v>0</v>
      </c>
      <c r="G548" cm="1">
        <f t="array" ref="G548">INDEX('Distance Matrix (miles)'!$B$2:$AD$30,B548+1,C548+1)</f>
        <v>32.76</v>
      </c>
      <c r="H548" cm="1">
        <f t="array" ref="H548">INDEX('Travel Time Matrix (min)'!$B$2:$AD$30,B548+1,C548+1)</f>
        <v>49.1</v>
      </c>
      <c r="I548" cm="1">
        <f t="array" ref="I548">G548*(INDEX('Vehicle Fleet'!$D$2:$D$6,A548)+'Cost Parameters'!$B$2*'Cost Parameters'!$B$3)</f>
        <v>28.055664</v>
      </c>
      <c r="J548" cm="1">
        <f t="array" ref="J548">IF(C548=0,0,INDEX('Delivery Stops'!$D$2:$D$29,C548))</f>
        <v>249</v>
      </c>
      <c r="K548">
        <f t="shared" si="32"/>
        <v>0</v>
      </c>
      <c r="L548">
        <f t="shared" si="33"/>
        <v>0</v>
      </c>
      <c r="M548">
        <f t="shared" si="34"/>
        <v>0</v>
      </c>
      <c r="N548">
        <f t="shared" si="35"/>
        <v>0</v>
      </c>
      <c r="O548" cm="1">
        <f t="array" ref="O548">((IF(C548=0,INDEX('Solver Setup'!$M$15:$M$19,A548),INDEX('Solver Setup'!$G$25:$G$52,C548))-IF(B548=0,INDEX('Solver Setup'!$L$15:$L$19,A548),INDEX('Solver Setup'!$G$25:$G$52,B548)))*1440-IF(B548=0,0,INDEX('Solver Setup'!$F$25:$F$52,B548))-H548+'Solver Setup'!$B$9*(1-F548))</f>
        <v>1799.8999999999996</v>
      </c>
    </row>
    <row r="549" spans="1:15" x14ac:dyDescent="0.2">
      <c r="A549">
        <v>1</v>
      </c>
      <c r="B549">
        <v>19</v>
      </c>
      <c r="C549">
        <v>15</v>
      </c>
      <c r="D549" t="str" cm="1">
        <f t="array" ref="D549">IF(B549=0,"Depot",INDEX('Delivery Stops'!$B$2:$B$29,B549))</f>
        <v>Music School</v>
      </c>
      <c r="E549" t="str" cm="1">
        <f t="array" ref="E549">IF(C549=0,"Depot",INDEX('Delivery Stops'!$B$2:$B$29,C549))</f>
        <v>Electronics Outlet</v>
      </c>
      <c r="F549">
        <v>0</v>
      </c>
      <c r="G549" cm="1">
        <f t="array" ref="G549">INDEX('Distance Matrix (miles)'!$B$2:$AD$30,B549+1,C549+1)</f>
        <v>21.56</v>
      </c>
      <c r="H549" cm="1">
        <f t="array" ref="H549">INDEX('Travel Time Matrix (min)'!$B$2:$AD$30,B549+1,C549+1)</f>
        <v>32.299999999999997</v>
      </c>
      <c r="I549" cm="1">
        <f t="array" ref="I549">G549*(INDEX('Vehicle Fleet'!$D$2:$D$6,A549)+'Cost Parameters'!$B$2*'Cost Parameters'!$B$3)</f>
        <v>18.463984</v>
      </c>
      <c r="J549" cm="1">
        <f t="array" ref="J549">IF(C549=0,0,INDEX('Delivery Stops'!$D$2:$D$29,C549))</f>
        <v>72</v>
      </c>
      <c r="K549">
        <f t="shared" si="32"/>
        <v>0</v>
      </c>
      <c r="L549">
        <f t="shared" si="33"/>
        <v>0</v>
      </c>
      <c r="M549">
        <f t="shared" si="34"/>
        <v>0</v>
      </c>
      <c r="N549">
        <f t="shared" si="35"/>
        <v>0</v>
      </c>
      <c r="O549" cm="1">
        <f t="array" ref="O549">((IF(C549=0,INDEX('Solver Setup'!$M$15:$M$19,A549),INDEX('Solver Setup'!$G$25:$G$52,C549))-IF(B549=0,INDEX('Solver Setup'!$L$15:$L$19,A549),INDEX('Solver Setup'!$G$25:$G$52,B549)))*1440-IF(B549=0,0,INDEX('Solver Setup'!$F$25:$F$52,B549))-H549+'Solver Setup'!$B$9*(1-F549))</f>
        <v>1381.7</v>
      </c>
    </row>
    <row r="550" spans="1:15" x14ac:dyDescent="0.2">
      <c r="A550">
        <v>1</v>
      </c>
      <c r="B550">
        <v>19</v>
      </c>
      <c r="C550">
        <v>16</v>
      </c>
      <c r="D550" t="str" cm="1">
        <f t="array" ref="D550">IF(B550=0,"Depot",INDEX('Delivery Stops'!$B$2:$B$29,B550))</f>
        <v>Music School</v>
      </c>
      <c r="E550" t="str" cm="1">
        <f t="array" ref="E550">IF(C550=0,"Depot",INDEX('Delivery Stops'!$B$2:$B$29,C550))</f>
        <v>Bookstore</v>
      </c>
      <c r="F550">
        <v>0</v>
      </c>
      <c r="G550" cm="1">
        <f t="array" ref="G550">INDEX('Distance Matrix (miles)'!$B$2:$AD$30,B550+1,C550+1)</f>
        <v>24.64</v>
      </c>
      <c r="H550" cm="1">
        <f t="array" ref="H550">INDEX('Travel Time Matrix (min)'!$B$2:$AD$30,B550+1,C550+1)</f>
        <v>37</v>
      </c>
      <c r="I550" cm="1">
        <f t="array" ref="I550">G550*(INDEX('Vehicle Fleet'!$D$2:$D$6,A550)+'Cost Parameters'!$B$2*'Cost Parameters'!$B$3)</f>
        <v>21.101696</v>
      </c>
      <c r="J550" cm="1">
        <f t="array" ref="J550">IF(C550=0,0,INDEX('Delivery Stops'!$D$2:$D$29,C550))</f>
        <v>152</v>
      </c>
      <c r="K550">
        <f t="shared" si="32"/>
        <v>0</v>
      </c>
      <c r="L550">
        <f t="shared" si="33"/>
        <v>0</v>
      </c>
      <c r="M550">
        <f t="shared" si="34"/>
        <v>0</v>
      </c>
      <c r="N550">
        <f t="shared" si="35"/>
        <v>0</v>
      </c>
      <c r="O550" cm="1">
        <f t="array" ref="O550">((IF(C550=0,INDEX('Solver Setup'!$M$15:$M$19,A550),INDEX('Solver Setup'!$G$25:$G$52,C550))-IF(B550=0,INDEX('Solver Setup'!$L$15:$L$19,A550),INDEX('Solver Setup'!$G$25:$G$52,B550)))*1440-IF(B550=0,0,INDEX('Solver Setup'!$F$25:$F$52,B550))-H550+'Solver Setup'!$B$9*(1-F550))</f>
        <v>1617.0000000000005</v>
      </c>
    </row>
    <row r="551" spans="1:15" x14ac:dyDescent="0.2">
      <c r="A551">
        <v>1</v>
      </c>
      <c r="B551">
        <v>19</v>
      </c>
      <c r="C551">
        <v>17</v>
      </c>
      <c r="D551" t="str" cm="1">
        <f t="array" ref="D551">IF(B551=0,"Depot",INDEX('Delivery Stops'!$B$2:$B$29,B551))</f>
        <v>Music School</v>
      </c>
      <c r="E551" t="str" cm="1">
        <f t="array" ref="E551">IF(C551=0,"Depot",INDEX('Delivery Stops'!$B$2:$B$29,C551))</f>
        <v>Veterinary Clinic</v>
      </c>
      <c r="F551">
        <v>0</v>
      </c>
      <c r="G551" cm="1">
        <f t="array" ref="G551">INDEX('Distance Matrix (miles)'!$B$2:$AD$30,B551+1,C551+1)</f>
        <v>43.75</v>
      </c>
      <c r="H551" cm="1">
        <f t="array" ref="H551">INDEX('Travel Time Matrix (min)'!$B$2:$AD$30,B551+1,C551+1)</f>
        <v>65.599999999999994</v>
      </c>
      <c r="I551" cm="1">
        <f t="array" ref="I551">G551*(INDEX('Vehicle Fleet'!$D$2:$D$6,A551)+'Cost Parameters'!$B$2*'Cost Parameters'!$B$3)</f>
        <v>37.467500000000001</v>
      </c>
      <c r="J551" cm="1">
        <f t="array" ref="J551">IF(C551=0,0,INDEX('Delivery Stops'!$D$2:$D$29,C551))</f>
        <v>102</v>
      </c>
      <c r="K551">
        <f t="shared" si="32"/>
        <v>0</v>
      </c>
      <c r="L551">
        <f t="shared" si="33"/>
        <v>0</v>
      </c>
      <c r="M551">
        <f t="shared" si="34"/>
        <v>0</v>
      </c>
      <c r="N551">
        <f t="shared" si="35"/>
        <v>0</v>
      </c>
      <c r="O551" cm="1">
        <f t="array" ref="O551">((IF(C551=0,INDEX('Solver Setup'!$M$15:$M$19,A551),INDEX('Solver Setup'!$G$25:$G$52,C551))-IF(B551=0,INDEX('Solver Setup'!$L$15:$L$19,A551),INDEX('Solver Setup'!$G$25:$G$52,B551)))*1440-IF(B551=0,0,INDEX('Solver Setup'!$F$25:$F$52,B551))-H551+'Solver Setup'!$B$9*(1-F551))</f>
        <v>1423.3999999999994</v>
      </c>
    </row>
    <row r="552" spans="1:15" x14ac:dyDescent="0.2">
      <c r="A552">
        <v>1</v>
      </c>
      <c r="B552">
        <v>19</v>
      </c>
      <c r="C552">
        <v>18</v>
      </c>
      <c r="D552" t="str" cm="1">
        <f t="array" ref="D552">IF(B552=0,"Depot",INDEX('Delivery Stops'!$B$2:$B$29,B552))</f>
        <v>Music School</v>
      </c>
      <c r="E552" t="str" cm="1">
        <f t="array" ref="E552">IF(C552=0,"Depot",INDEX('Delivery Stops'!$B$2:$B$29,C552))</f>
        <v>Furniture Warehouse</v>
      </c>
      <c r="F552">
        <v>0</v>
      </c>
      <c r="G552" cm="1">
        <f t="array" ref="G552">INDEX('Distance Matrix (miles)'!$B$2:$AD$30,B552+1,C552+1)</f>
        <v>20.49</v>
      </c>
      <c r="H552" cm="1">
        <f t="array" ref="H552">INDEX('Travel Time Matrix (min)'!$B$2:$AD$30,B552+1,C552+1)</f>
        <v>30.7</v>
      </c>
      <c r="I552" cm="1">
        <f t="array" ref="I552">G552*(INDEX('Vehicle Fleet'!$D$2:$D$6,A552)+'Cost Parameters'!$B$2*'Cost Parameters'!$B$3)</f>
        <v>17.547636000000001</v>
      </c>
      <c r="J552" cm="1">
        <f t="array" ref="J552">IF(C552=0,0,INDEX('Delivery Stops'!$D$2:$D$29,C552))</f>
        <v>148</v>
      </c>
      <c r="K552">
        <f t="shared" si="32"/>
        <v>0</v>
      </c>
      <c r="L552">
        <f t="shared" si="33"/>
        <v>0</v>
      </c>
      <c r="M552">
        <f t="shared" si="34"/>
        <v>0</v>
      </c>
      <c r="N552">
        <f t="shared" si="35"/>
        <v>0</v>
      </c>
      <c r="O552" cm="1">
        <f t="array" ref="O552">((IF(C552=0,INDEX('Solver Setup'!$M$15:$M$19,A552),INDEX('Solver Setup'!$G$25:$G$52,C552))-IF(B552=0,INDEX('Solver Setup'!$L$15:$L$19,A552),INDEX('Solver Setup'!$G$25:$G$52,B552)))*1440-IF(B552=0,0,INDEX('Solver Setup'!$F$25:$F$52,B552))-H552+'Solver Setup'!$B$9*(1-F552))</f>
        <v>1413.2999999999995</v>
      </c>
    </row>
    <row r="553" spans="1:15" x14ac:dyDescent="0.2">
      <c r="A553">
        <v>1</v>
      </c>
      <c r="B553">
        <v>19</v>
      </c>
      <c r="C553">
        <v>20</v>
      </c>
      <c r="D553" t="str" cm="1">
        <f t="array" ref="D553">IF(B553=0,"Depot",INDEX('Delivery Stops'!$B$2:$B$29,B553))</f>
        <v>Music School</v>
      </c>
      <c r="E553" t="str" cm="1">
        <f t="array" ref="E553">IF(C553=0,"Depot",INDEX('Delivery Stops'!$B$2:$B$29,C553))</f>
        <v>Elementary School</v>
      </c>
      <c r="F553">
        <v>0</v>
      </c>
      <c r="G553" cm="1">
        <f t="array" ref="G553">INDEX('Distance Matrix (miles)'!$B$2:$AD$30,B553+1,C553+1)</f>
        <v>21.46</v>
      </c>
      <c r="H553" cm="1">
        <f t="array" ref="H553">INDEX('Travel Time Matrix (min)'!$B$2:$AD$30,B553+1,C553+1)</f>
        <v>32.200000000000003</v>
      </c>
      <c r="I553" cm="1">
        <f t="array" ref="I553">G553*(INDEX('Vehicle Fleet'!$D$2:$D$6,A553)+'Cost Parameters'!$B$2*'Cost Parameters'!$B$3)</f>
        <v>18.378344000000002</v>
      </c>
      <c r="J553" cm="1">
        <f t="array" ref="J553">IF(C553=0,0,INDEX('Delivery Stops'!$D$2:$D$29,C553))</f>
        <v>71</v>
      </c>
      <c r="K553">
        <f t="shared" si="32"/>
        <v>0</v>
      </c>
      <c r="L553">
        <f t="shared" si="33"/>
        <v>0</v>
      </c>
      <c r="M553">
        <f t="shared" si="34"/>
        <v>0</v>
      </c>
      <c r="N553">
        <f t="shared" si="35"/>
        <v>0</v>
      </c>
      <c r="O553" cm="1">
        <f t="array" ref="O553">((IF(C553=0,INDEX('Solver Setup'!$M$15:$M$19,A553),INDEX('Solver Setup'!$G$25:$G$52,C553))-IF(B553=0,INDEX('Solver Setup'!$L$15:$L$19,A553),INDEX('Solver Setup'!$G$25:$G$52,B553)))*1440-IF(B553=0,0,INDEX('Solver Setup'!$F$25:$F$52,B553))-H553+'Solver Setup'!$B$9*(1-F553))</f>
        <v>1351.8000000000004</v>
      </c>
    </row>
    <row r="554" spans="1:15" x14ac:dyDescent="0.2">
      <c r="A554">
        <v>1</v>
      </c>
      <c r="B554">
        <v>19</v>
      </c>
      <c r="C554">
        <v>21</v>
      </c>
      <c r="D554" t="str" cm="1">
        <f t="array" ref="D554">IF(B554=0,"Depot",INDEX('Delivery Stops'!$B$2:$B$29,B554))</f>
        <v>Music School</v>
      </c>
      <c r="E554" t="str" cm="1">
        <f t="array" ref="E554">IF(C554=0,"Depot",INDEX('Delivery Stops'!$B$2:$B$29,C554))</f>
        <v>Distillery</v>
      </c>
      <c r="F554">
        <v>0</v>
      </c>
      <c r="G554" cm="1">
        <f t="array" ref="G554">INDEX('Distance Matrix (miles)'!$B$2:$AD$30,B554+1,C554+1)</f>
        <v>16.57</v>
      </c>
      <c r="H554" cm="1">
        <f t="array" ref="H554">INDEX('Travel Time Matrix (min)'!$B$2:$AD$30,B554+1,C554+1)</f>
        <v>24.9</v>
      </c>
      <c r="I554" cm="1">
        <f t="array" ref="I554">G554*(INDEX('Vehicle Fleet'!$D$2:$D$6,A554)+'Cost Parameters'!$B$2*'Cost Parameters'!$B$3)</f>
        <v>14.190548000000001</v>
      </c>
      <c r="J554" cm="1">
        <f t="array" ref="J554">IF(C554=0,0,INDEX('Delivery Stops'!$D$2:$D$29,C554))</f>
        <v>178</v>
      </c>
      <c r="K554">
        <f t="shared" si="32"/>
        <v>0</v>
      </c>
      <c r="L554">
        <f t="shared" si="33"/>
        <v>0</v>
      </c>
      <c r="M554">
        <f t="shared" si="34"/>
        <v>0</v>
      </c>
      <c r="N554">
        <f t="shared" si="35"/>
        <v>0</v>
      </c>
      <c r="O554" cm="1">
        <f t="array" ref="O554">((IF(C554=0,INDEX('Solver Setup'!$M$15:$M$19,A554),INDEX('Solver Setup'!$G$25:$G$52,C554))-IF(B554=0,INDEX('Solver Setup'!$L$15:$L$19,A554),INDEX('Solver Setup'!$G$25:$G$52,B554)))*1440-IF(B554=0,0,INDEX('Solver Setup'!$F$25:$F$52,B554))-H554+'Solver Setup'!$B$9*(1-F554))</f>
        <v>1869.0999999999995</v>
      </c>
    </row>
    <row r="555" spans="1:15" x14ac:dyDescent="0.2">
      <c r="A555">
        <v>1</v>
      </c>
      <c r="B555">
        <v>19</v>
      </c>
      <c r="C555">
        <v>22</v>
      </c>
      <c r="D555" t="str" cm="1">
        <f t="array" ref="D555">IF(B555=0,"Depot",INDEX('Delivery Stops'!$B$2:$B$29,B555))</f>
        <v>Music School</v>
      </c>
      <c r="E555" t="str" cm="1">
        <f t="array" ref="E555">IF(C555=0,"Depot",INDEX('Delivery Stops'!$B$2:$B$29,C555))</f>
        <v>Brewery</v>
      </c>
      <c r="F555">
        <v>0</v>
      </c>
      <c r="G555" cm="1">
        <f t="array" ref="G555">INDEX('Distance Matrix (miles)'!$B$2:$AD$30,B555+1,C555+1)</f>
        <v>46.01</v>
      </c>
      <c r="H555" cm="1">
        <f t="array" ref="H555">INDEX('Travel Time Matrix (min)'!$B$2:$AD$30,B555+1,C555+1)</f>
        <v>69</v>
      </c>
      <c r="I555" cm="1">
        <f t="array" ref="I555">G555*(INDEX('Vehicle Fleet'!$D$2:$D$6,A555)+'Cost Parameters'!$B$2*'Cost Parameters'!$B$3)</f>
        <v>39.402963999999997</v>
      </c>
      <c r="J555" cm="1">
        <f t="array" ref="J555">IF(C555=0,0,INDEX('Delivery Stops'!$D$2:$D$29,C555))</f>
        <v>46</v>
      </c>
      <c r="K555">
        <f t="shared" si="32"/>
        <v>0</v>
      </c>
      <c r="L555">
        <f t="shared" si="33"/>
        <v>0</v>
      </c>
      <c r="M555">
        <f t="shared" si="34"/>
        <v>0</v>
      </c>
      <c r="N555">
        <f t="shared" si="35"/>
        <v>0</v>
      </c>
      <c r="O555" cm="1">
        <f t="array" ref="O555">((IF(C555=0,INDEX('Solver Setup'!$M$15:$M$19,A555),INDEX('Solver Setup'!$G$25:$G$52,C555))-IF(B555=0,INDEX('Solver Setup'!$L$15:$L$19,A555),INDEX('Solver Setup'!$G$25:$G$52,B555)))*1440-IF(B555=0,0,INDEX('Solver Setup'!$F$25:$F$52,B555))-H555+'Solver Setup'!$B$9*(1-F555))</f>
        <v>1675.0000000000005</v>
      </c>
    </row>
    <row r="556" spans="1:15" x14ac:dyDescent="0.2">
      <c r="A556">
        <v>1</v>
      </c>
      <c r="B556">
        <v>19</v>
      </c>
      <c r="C556">
        <v>23</v>
      </c>
      <c r="D556" t="str" cm="1">
        <f t="array" ref="D556">IF(B556=0,"Depot",INDEX('Delivery Stops'!$B$2:$B$29,B556))</f>
        <v>Music School</v>
      </c>
      <c r="E556" t="str" cm="1">
        <f t="array" ref="E556">IF(C556=0,"Depot",INDEX('Delivery Stops'!$B$2:$B$29,C556))</f>
        <v>Distillery</v>
      </c>
      <c r="F556">
        <v>0</v>
      </c>
      <c r="G556" cm="1">
        <f t="array" ref="G556">INDEX('Distance Matrix (miles)'!$B$2:$AD$30,B556+1,C556+1)</f>
        <v>16.649999999999999</v>
      </c>
      <c r="H556" cm="1">
        <f t="array" ref="H556">INDEX('Travel Time Matrix (min)'!$B$2:$AD$30,B556+1,C556+1)</f>
        <v>25</v>
      </c>
      <c r="I556" cm="1">
        <f t="array" ref="I556">G556*(INDEX('Vehicle Fleet'!$D$2:$D$6,A556)+'Cost Parameters'!$B$2*'Cost Parameters'!$B$3)</f>
        <v>14.25906</v>
      </c>
      <c r="J556" cm="1">
        <f t="array" ref="J556">IF(C556=0,0,INDEX('Delivery Stops'!$D$2:$D$29,C556))</f>
        <v>207</v>
      </c>
      <c r="K556">
        <f t="shared" si="32"/>
        <v>0</v>
      </c>
      <c r="L556">
        <f t="shared" si="33"/>
        <v>0</v>
      </c>
      <c r="M556">
        <f t="shared" si="34"/>
        <v>0</v>
      </c>
      <c r="N556">
        <f t="shared" si="35"/>
        <v>0</v>
      </c>
      <c r="O556" cm="1">
        <f t="array" ref="O556">((IF(C556=0,INDEX('Solver Setup'!$M$15:$M$19,A556),INDEX('Solver Setup'!$G$25:$G$52,C556))-IF(B556=0,INDEX('Solver Setup'!$L$15:$L$19,A556),INDEX('Solver Setup'!$G$25:$G$52,B556)))*1440-IF(B556=0,0,INDEX('Solver Setup'!$F$25:$F$52,B556))-H556+'Solver Setup'!$B$9*(1-F556))</f>
        <v>1614</v>
      </c>
    </row>
    <row r="557" spans="1:15" x14ac:dyDescent="0.2">
      <c r="A557">
        <v>1</v>
      </c>
      <c r="B557">
        <v>19</v>
      </c>
      <c r="C557">
        <v>24</v>
      </c>
      <c r="D557" t="str" cm="1">
        <f t="array" ref="D557">IF(B557=0,"Depot",INDEX('Delivery Stops'!$B$2:$B$29,B557))</f>
        <v>Music School</v>
      </c>
      <c r="E557" t="str" cm="1">
        <f t="array" ref="E557">IF(C557=0,"Depot",INDEX('Delivery Stops'!$B$2:$B$29,C557))</f>
        <v>Children's Academy</v>
      </c>
      <c r="F557">
        <v>0</v>
      </c>
      <c r="G557" cm="1">
        <f t="array" ref="G557">INDEX('Distance Matrix (miles)'!$B$2:$AD$30,B557+1,C557+1)</f>
        <v>16.93</v>
      </c>
      <c r="H557" cm="1">
        <f t="array" ref="H557">INDEX('Travel Time Matrix (min)'!$B$2:$AD$30,B557+1,C557+1)</f>
        <v>25.4</v>
      </c>
      <c r="I557" cm="1">
        <f t="array" ref="I557">G557*(INDEX('Vehicle Fleet'!$D$2:$D$6,A557)+'Cost Parameters'!$B$2*'Cost Parameters'!$B$3)</f>
        <v>14.498852000000001</v>
      </c>
      <c r="J557" cm="1">
        <f t="array" ref="J557">IF(C557=0,0,INDEX('Delivery Stops'!$D$2:$D$29,C557))</f>
        <v>28</v>
      </c>
      <c r="K557">
        <f t="shared" si="32"/>
        <v>0</v>
      </c>
      <c r="L557">
        <f t="shared" si="33"/>
        <v>0</v>
      </c>
      <c r="M557">
        <f t="shared" si="34"/>
        <v>0</v>
      </c>
      <c r="N557">
        <f t="shared" si="35"/>
        <v>0</v>
      </c>
      <c r="O557" cm="1">
        <f t="array" ref="O557">((IF(C557=0,INDEX('Solver Setup'!$M$15:$M$19,A557),INDEX('Solver Setup'!$G$25:$G$52,C557))-IF(B557=0,INDEX('Solver Setup'!$L$15:$L$19,A557),INDEX('Solver Setup'!$G$25:$G$52,B557)))*1440-IF(B557=0,0,INDEX('Solver Setup'!$F$25:$F$52,B557))-H557+'Solver Setup'!$B$9*(1-F557))</f>
        <v>1763.6000000000004</v>
      </c>
    </row>
    <row r="558" spans="1:15" x14ac:dyDescent="0.2">
      <c r="A558">
        <v>1</v>
      </c>
      <c r="B558">
        <v>19</v>
      </c>
      <c r="C558">
        <v>25</v>
      </c>
      <c r="D558" t="str" cm="1">
        <f t="array" ref="D558">IF(B558=0,"Depot",INDEX('Delivery Stops'!$B$2:$B$29,B558))</f>
        <v>Music School</v>
      </c>
      <c r="E558" t="str" cm="1">
        <f t="array" ref="E558">IF(C558=0,"Depot",INDEX('Delivery Stops'!$B$2:$B$29,C558))</f>
        <v>Public Library</v>
      </c>
      <c r="F558">
        <v>0</v>
      </c>
      <c r="G558" cm="1">
        <f t="array" ref="G558">INDEX('Distance Matrix (miles)'!$B$2:$AD$30,B558+1,C558+1)</f>
        <v>34.18</v>
      </c>
      <c r="H558" cm="1">
        <f t="array" ref="H558">INDEX('Travel Time Matrix (min)'!$B$2:$AD$30,B558+1,C558+1)</f>
        <v>51.3</v>
      </c>
      <c r="I558" cm="1">
        <f t="array" ref="I558">G558*(INDEX('Vehicle Fleet'!$D$2:$D$6,A558)+'Cost Parameters'!$B$2*'Cost Parameters'!$B$3)</f>
        <v>29.271752000000003</v>
      </c>
      <c r="J558" cm="1">
        <f t="array" ref="J558">IF(C558=0,0,INDEX('Delivery Stops'!$D$2:$D$29,C558))</f>
        <v>32</v>
      </c>
      <c r="K558">
        <f t="shared" si="32"/>
        <v>0</v>
      </c>
      <c r="L558">
        <f t="shared" si="33"/>
        <v>0</v>
      </c>
      <c r="M558">
        <f t="shared" si="34"/>
        <v>0</v>
      </c>
      <c r="N558">
        <f t="shared" si="35"/>
        <v>0</v>
      </c>
      <c r="O558" cm="1">
        <f t="array" ref="O558">((IF(C558=0,INDEX('Solver Setup'!$M$15:$M$19,A558),INDEX('Solver Setup'!$G$25:$G$52,C558))-IF(B558=0,INDEX('Solver Setup'!$L$15:$L$19,A558),INDEX('Solver Setup'!$G$25:$G$52,B558)))*1440-IF(B558=0,0,INDEX('Solver Setup'!$F$25:$F$52,B558))-H558+'Solver Setup'!$B$9*(1-F558))</f>
        <v>1647.7000000000005</v>
      </c>
    </row>
    <row r="559" spans="1:15" x14ac:dyDescent="0.2">
      <c r="A559">
        <v>1</v>
      </c>
      <c r="B559">
        <v>19</v>
      </c>
      <c r="C559">
        <v>26</v>
      </c>
      <c r="D559" t="str" cm="1">
        <f t="array" ref="D559">IF(B559=0,"Depot",INDEX('Delivery Stops'!$B$2:$B$29,B559))</f>
        <v>Music School</v>
      </c>
      <c r="E559" t="str" cm="1">
        <f t="array" ref="E559">IF(C559=0,"Depot",INDEX('Delivery Stops'!$B$2:$B$29,C559))</f>
        <v>Bakery &amp; Cafe</v>
      </c>
      <c r="F559">
        <v>0</v>
      </c>
      <c r="G559" cm="1">
        <f t="array" ref="G559">INDEX('Distance Matrix (miles)'!$B$2:$AD$30,B559+1,C559+1)</f>
        <v>42.91</v>
      </c>
      <c r="H559" cm="1">
        <f t="array" ref="H559">INDEX('Travel Time Matrix (min)'!$B$2:$AD$30,B559+1,C559+1)</f>
        <v>64.400000000000006</v>
      </c>
      <c r="I559" cm="1">
        <f t="array" ref="I559">G559*(INDEX('Vehicle Fleet'!$D$2:$D$6,A559)+'Cost Parameters'!$B$2*'Cost Parameters'!$B$3)</f>
        <v>36.748123999999997</v>
      </c>
      <c r="J559" cm="1">
        <f t="array" ref="J559">IF(C559=0,0,INDEX('Delivery Stops'!$D$2:$D$29,C559))</f>
        <v>211</v>
      </c>
      <c r="K559">
        <f t="shared" si="32"/>
        <v>0</v>
      </c>
      <c r="L559">
        <f t="shared" si="33"/>
        <v>0</v>
      </c>
      <c r="M559">
        <f t="shared" si="34"/>
        <v>0</v>
      </c>
      <c r="N559">
        <f t="shared" si="35"/>
        <v>0</v>
      </c>
      <c r="O559" cm="1">
        <f t="array" ref="O559">((IF(C559=0,INDEX('Solver Setup'!$M$15:$M$19,A559),INDEX('Solver Setup'!$G$25:$G$52,C559))-IF(B559=0,INDEX('Solver Setup'!$L$15:$L$19,A559),INDEX('Solver Setup'!$G$25:$G$52,B559)))*1440-IF(B559=0,0,INDEX('Solver Setup'!$F$25:$F$52,B559))-H559+'Solver Setup'!$B$9*(1-F559))</f>
        <v>1709.6</v>
      </c>
    </row>
    <row r="560" spans="1:15" x14ac:dyDescent="0.2">
      <c r="A560">
        <v>1</v>
      </c>
      <c r="B560">
        <v>19</v>
      </c>
      <c r="C560">
        <v>27</v>
      </c>
      <c r="D560" t="str" cm="1">
        <f t="array" ref="D560">IF(B560=0,"Depot",INDEX('Delivery Stops'!$B$2:$B$29,B560))</f>
        <v>Music School</v>
      </c>
      <c r="E560" t="str" cm="1">
        <f t="array" ref="E560">IF(C560=0,"Depot",INDEX('Delivery Stops'!$B$2:$B$29,C560))</f>
        <v>Redstone Elementary School</v>
      </c>
      <c r="F560">
        <v>0</v>
      </c>
      <c r="G560" cm="1">
        <f t="array" ref="G560">INDEX('Distance Matrix (miles)'!$B$2:$AD$30,B560+1,C560+1)</f>
        <v>40.18</v>
      </c>
      <c r="H560" cm="1">
        <f t="array" ref="H560">INDEX('Travel Time Matrix (min)'!$B$2:$AD$30,B560+1,C560+1)</f>
        <v>60.3</v>
      </c>
      <c r="I560" cm="1">
        <f t="array" ref="I560">G560*(INDEX('Vehicle Fleet'!$D$2:$D$6,A560)+'Cost Parameters'!$B$2*'Cost Parameters'!$B$3)</f>
        <v>34.410152000000004</v>
      </c>
      <c r="J560" cm="1">
        <f t="array" ref="J560">IF(C560=0,0,INDEX('Delivery Stops'!$D$2:$D$29,C560))</f>
        <v>61</v>
      </c>
      <c r="K560">
        <f t="shared" si="32"/>
        <v>0</v>
      </c>
      <c r="L560">
        <f t="shared" si="33"/>
        <v>0</v>
      </c>
      <c r="M560">
        <f t="shared" si="34"/>
        <v>0</v>
      </c>
      <c r="N560">
        <f t="shared" si="35"/>
        <v>0</v>
      </c>
      <c r="O560" cm="1">
        <f t="array" ref="O560">((IF(C560=0,INDEX('Solver Setup'!$M$15:$M$19,A560),INDEX('Solver Setup'!$G$25:$G$52,C560))-IF(B560=0,INDEX('Solver Setup'!$L$15:$L$19,A560),INDEX('Solver Setup'!$G$25:$G$52,B560)))*1440-IF(B560=0,0,INDEX('Solver Setup'!$F$25:$F$52,B560))-H560+'Solver Setup'!$B$9*(1-F560))</f>
        <v>1653.6999999999994</v>
      </c>
    </row>
    <row r="561" spans="1:15" x14ac:dyDescent="0.2">
      <c r="A561">
        <v>1</v>
      </c>
      <c r="B561">
        <v>19</v>
      </c>
      <c r="C561">
        <v>28</v>
      </c>
      <c r="D561" t="str" cm="1">
        <f t="array" ref="D561">IF(B561=0,"Depot",INDEX('Delivery Stops'!$B$2:$B$29,B561))</f>
        <v>Music School</v>
      </c>
      <c r="E561" t="str" cm="1">
        <f t="array" ref="E561">IF(C561=0,"Depot",INDEX('Delivery Stops'!$B$2:$B$29,C561))</f>
        <v>Food Bank</v>
      </c>
      <c r="F561">
        <v>0</v>
      </c>
      <c r="G561" cm="1">
        <f t="array" ref="G561">INDEX('Distance Matrix (miles)'!$B$2:$AD$30,B561+1,C561+1)</f>
        <v>43.54</v>
      </c>
      <c r="H561" cm="1">
        <f t="array" ref="H561">INDEX('Travel Time Matrix (min)'!$B$2:$AD$30,B561+1,C561+1)</f>
        <v>65.3</v>
      </c>
      <c r="I561" cm="1">
        <f t="array" ref="I561">G561*(INDEX('Vehicle Fleet'!$D$2:$D$6,A561)+'Cost Parameters'!$B$2*'Cost Parameters'!$B$3)</f>
        <v>37.287655999999998</v>
      </c>
      <c r="J561" cm="1">
        <f t="array" ref="J561">IF(C561=0,0,INDEX('Delivery Stops'!$D$2:$D$29,C561))</f>
        <v>168</v>
      </c>
      <c r="K561">
        <f t="shared" si="32"/>
        <v>0</v>
      </c>
      <c r="L561">
        <f t="shared" si="33"/>
        <v>0</v>
      </c>
      <c r="M561">
        <f t="shared" si="34"/>
        <v>0</v>
      </c>
      <c r="N561">
        <f t="shared" si="35"/>
        <v>0</v>
      </c>
      <c r="O561" cm="1">
        <f t="array" ref="O561">((IF(C561=0,INDEX('Solver Setup'!$M$15:$M$19,A561),INDEX('Solver Setup'!$G$25:$G$52,C561))-IF(B561=0,INDEX('Solver Setup'!$L$15:$L$19,A561),INDEX('Solver Setup'!$G$25:$G$52,B561)))*1440-IF(B561=0,0,INDEX('Solver Setup'!$F$25:$F$52,B561))-H561+'Solver Setup'!$B$9*(1-F561))</f>
        <v>1648.6999999999994</v>
      </c>
    </row>
    <row r="562" spans="1:15" x14ac:dyDescent="0.2">
      <c r="A562">
        <v>1</v>
      </c>
      <c r="B562">
        <v>20</v>
      </c>
      <c r="C562">
        <v>0</v>
      </c>
      <c r="D562" t="str" cm="1">
        <f t="array" ref="D562">IF(B562=0,"Depot",INDEX('Delivery Stops'!$B$2:$B$29,B562))</f>
        <v>Elementary School</v>
      </c>
      <c r="E562" t="str" cm="1">
        <f t="array" ref="E562">IF(C562=0,"Depot",INDEX('Delivery Stops'!$B$2:$B$29,C562))</f>
        <v>Depot</v>
      </c>
      <c r="F562">
        <v>0</v>
      </c>
      <c r="G562" cm="1">
        <f t="array" ref="G562">INDEX('Distance Matrix (miles)'!$B$2:$AD$30,B562+1,C562+1)</f>
        <v>23.63</v>
      </c>
      <c r="H562" cm="1">
        <f t="array" ref="H562">INDEX('Travel Time Matrix (min)'!$B$2:$AD$30,B562+1,C562+1)</f>
        <v>35.4</v>
      </c>
      <c r="I562" cm="1">
        <f t="array" ref="I562">G562*(INDEX('Vehicle Fleet'!$D$2:$D$6,A562)+'Cost Parameters'!$B$2*'Cost Parameters'!$B$3)</f>
        <v>20.236732</v>
      </c>
      <c r="J562" cm="1">
        <f t="array" ref="J562">IF(C562=0,0,INDEX('Delivery Stops'!$D$2:$D$29,C562))</f>
        <v>0</v>
      </c>
      <c r="K562">
        <f t="shared" si="32"/>
        <v>0</v>
      </c>
      <c r="L562">
        <f t="shared" si="33"/>
        <v>0</v>
      </c>
      <c r="M562">
        <f t="shared" si="34"/>
        <v>0</v>
      </c>
      <c r="N562">
        <f t="shared" si="35"/>
        <v>0</v>
      </c>
      <c r="O562" cm="1">
        <f t="array" ref="O562">((IF(C562=0,INDEX('Solver Setup'!$M$15:$M$19,A562),INDEX('Solver Setup'!$G$25:$G$52,C562))-IF(B562=0,INDEX('Solver Setup'!$L$15:$L$19,A562),INDEX('Solver Setup'!$G$25:$G$52,B562)))*1440-IF(B562=0,0,INDEX('Solver Setup'!$F$25:$F$52,B562))-H562+'Solver Setup'!$B$9*(1-F562))</f>
        <v>1019.5999999999995</v>
      </c>
    </row>
    <row r="563" spans="1:15" x14ac:dyDescent="0.2">
      <c r="A563">
        <v>1</v>
      </c>
      <c r="B563">
        <v>20</v>
      </c>
      <c r="C563">
        <v>1</v>
      </c>
      <c r="D563" t="str" cm="1">
        <f t="array" ref="D563">IF(B563=0,"Depot",INDEX('Delivery Stops'!$B$2:$B$29,B563))</f>
        <v>Elementary School</v>
      </c>
      <c r="E563" t="str" cm="1">
        <f t="array" ref="E563">IF(C563=0,"Depot",INDEX('Delivery Stops'!$B$2:$B$29,C563))</f>
        <v>Pet Hospital</v>
      </c>
      <c r="F563">
        <v>0</v>
      </c>
      <c r="G563" cm="1">
        <f t="array" ref="G563">INDEX('Distance Matrix (miles)'!$B$2:$AD$30,B563+1,C563+1)</f>
        <v>30.99</v>
      </c>
      <c r="H563" cm="1">
        <f t="array" ref="H563">INDEX('Travel Time Matrix (min)'!$B$2:$AD$30,B563+1,C563+1)</f>
        <v>46.5</v>
      </c>
      <c r="I563" cm="1">
        <f t="array" ref="I563">G563*(INDEX('Vehicle Fleet'!$D$2:$D$6,A563)+'Cost Parameters'!$B$2*'Cost Parameters'!$B$3)</f>
        <v>26.539836000000001</v>
      </c>
      <c r="J563" cm="1">
        <f t="array" ref="J563">IF(C563=0,0,INDEX('Delivery Stops'!$D$2:$D$29,C563))</f>
        <v>204</v>
      </c>
      <c r="K563">
        <f t="shared" si="32"/>
        <v>0</v>
      </c>
      <c r="L563">
        <f t="shared" si="33"/>
        <v>0</v>
      </c>
      <c r="M563">
        <f t="shared" si="34"/>
        <v>0</v>
      </c>
      <c r="N563">
        <f t="shared" si="35"/>
        <v>0</v>
      </c>
      <c r="O563" cm="1">
        <f t="array" ref="O563">((IF(C563=0,INDEX('Solver Setup'!$M$15:$M$19,A563),INDEX('Solver Setup'!$G$25:$G$52,C563))-IF(B563=0,INDEX('Solver Setup'!$L$15:$L$19,A563),INDEX('Solver Setup'!$G$25:$G$52,B563)))*1440-IF(B563=0,0,INDEX('Solver Setup'!$F$25:$F$52,B563))-H563+'Solver Setup'!$B$9*(1-F563))</f>
        <v>1518.5</v>
      </c>
    </row>
    <row r="564" spans="1:15" x14ac:dyDescent="0.2">
      <c r="A564">
        <v>1</v>
      </c>
      <c r="B564">
        <v>20</v>
      </c>
      <c r="C564">
        <v>2</v>
      </c>
      <c r="D564" t="str" cm="1">
        <f t="array" ref="D564">IF(B564=0,"Depot",INDEX('Delivery Stops'!$B$2:$B$29,B564))</f>
        <v>Elementary School</v>
      </c>
      <c r="E564" t="str" cm="1">
        <f t="array" ref="E564">IF(C564=0,"Depot",INDEX('Delivery Stops'!$B$2:$B$29,C564))</f>
        <v>Community Pharmacy</v>
      </c>
      <c r="F564">
        <v>0</v>
      </c>
      <c r="G564" cm="1">
        <f t="array" ref="G564">INDEX('Distance Matrix (miles)'!$B$2:$AD$30,B564+1,C564+1)</f>
        <v>24.99</v>
      </c>
      <c r="H564" cm="1">
        <f t="array" ref="H564">INDEX('Travel Time Matrix (min)'!$B$2:$AD$30,B564+1,C564+1)</f>
        <v>37.5</v>
      </c>
      <c r="I564" cm="1">
        <f t="array" ref="I564">G564*(INDEX('Vehicle Fleet'!$D$2:$D$6,A564)+'Cost Parameters'!$B$2*'Cost Parameters'!$B$3)</f>
        <v>21.401436</v>
      </c>
      <c r="J564" cm="1">
        <f t="array" ref="J564">IF(C564=0,0,INDEX('Delivery Stops'!$D$2:$D$29,C564))</f>
        <v>240</v>
      </c>
      <c r="K564">
        <f t="shared" si="32"/>
        <v>0</v>
      </c>
      <c r="L564">
        <f t="shared" si="33"/>
        <v>0</v>
      </c>
      <c r="M564">
        <f t="shared" si="34"/>
        <v>0</v>
      </c>
      <c r="N564">
        <f t="shared" si="35"/>
        <v>0</v>
      </c>
      <c r="O564" cm="1">
        <f t="array" ref="O564">((IF(C564=0,INDEX('Solver Setup'!$M$15:$M$19,A564),INDEX('Solver Setup'!$G$25:$G$52,C564))-IF(B564=0,INDEX('Solver Setup'!$L$15:$L$19,A564),INDEX('Solver Setup'!$G$25:$G$52,B564)))*1440-IF(B564=0,0,INDEX('Solver Setup'!$F$25:$F$52,B564))-H564+'Solver Setup'!$B$9*(1-F564))</f>
        <v>1767.4999999999991</v>
      </c>
    </row>
    <row r="565" spans="1:15" x14ac:dyDescent="0.2">
      <c r="A565">
        <v>1</v>
      </c>
      <c r="B565">
        <v>20</v>
      </c>
      <c r="C565">
        <v>3</v>
      </c>
      <c r="D565" t="str" cm="1">
        <f t="array" ref="D565">IF(B565=0,"Depot",INDEX('Delivery Stops'!$B$2:$B$29,B565))</f>
        <v>Elementary School</v>
      </c>
      <c r="E565" t="str" cm="1">
        <f t="array" ref="E565">IF(C565=0,"Depot",INDEX('Delivery Stops'!$B$2:$B$29,C565))</f>
        <v>Redstone Medical Center</v>
      </c>
      <c r="F565">
        <v>0</v>
      </c>
      <c r="G565" cm="1">
        <f t="array" ref="G565">INDEX('Distance Matrix (miles)'!$B$2:$AD$30,B565+1,C565+1)</f>
        <v>14.02</v>
      </c>
      <c r="H565" cm="1">
        <f t="array" ref="H565">INDEX('Travel Time Matrix (min)'!$B$2:$AD$30,B565+1,C565+1)</f>
        <v>21</v>
      </c>
      <c r="I565" cm="1">
        <f t="array" ref="I565">G565*(INDEX('Vehicle Fleet'!$D$2:$D$6,A565)+'Cost Parameters'!$B$2*'Cost Parameters'!$B$3)</f>
        <v>12.006728000000001</v>
      </c>
      <c r="J565" cm="1">
        <f t="array" ref="J565">IF(C565=0,0,INDEX('Delivery Stops'!$D$2:$D$29,C565))</f>
        <v>183</v>
      </c>
      <c r="K565">
        <f t="shared" si="32"/>
        <v>0</v>
      </c>
      <c r="L565">
        <f t="shared" si="33"/>
        <v>0</v>
      </c>
      <c r="M565">
        <f t="shared" si="34"/>
        <v>0</v>
      </c>
      <c r="N565">
        <f t="shared" si="35"/>
        <v>0</v>
      </c>
      <c r="O565" cm="1">
        <f t="array" ref="O565">((IF(C565=0,INDEX('Solver Setup'!$M$15:$M$19,A565),INDEX('Solver Setup'!$G$25:$G$52,C565))-IF(B565=0,INDEX('Solver Setup'!$L$15:$L$19,A565),INDEX('Solver Setup'!$G$25:$G$52,B565)))*1440-IF(B565=0,0,INDEX('Solver Setup'!$F$25:$F$52,B565))-H565+'Solver Setup'!$B$9*(1-F565))</f>
        <v>1798.9999999999995</v>
      </c>
    </row>
    <row r="566" spans="1:15" x14ac:dyDescent="0.2">
      <c r="A566">
        <v>1</v>
      </c>
      <c r="B566">
        <v>20</v>
      </c>
      <c r="C566">
        <v>4</v>
      </c>
      <c r="D566" t="str" cm="1">
        <f t="array" ref="D566">IF(B566=0,"Depot",INDEX('Delivery Stops'!$B$2:$B$29,B566))</f>
        <v>Elementary School</v>
      </c>
      <c r="E566" t="str" cm="1">
        <f t="array" ref="E566">IF(C566=0,"Depot",INDEX('Delivery Stops'!$B$2:$B$29,C566))</f>
        <v>Furniture Warehouse</v>
      </c>
      <c r="F566">
        <v>0</v>
      </c>
      <c r="G566" cm="1">
        <f t="array" ref="G566">INDEX('Distance Matrix (miles)'!$B$2:$AD$30,B566+1,C566+1)</f>
        <v>16.21</v>
      </c>
      <c r="H566" cm="1">
        <f t="array" ref="H566">INDEX('Travel Time Matrix (min)'!$B$2:$AD$30,B566+1,C566+1)</f>
        <v>24.3</v>
      </c>
      <c r="I566" cm="1">
        <f t="array" ref="I566">G566*(INDEX('Vehicle Fleet'!$D$2:$D$6,A566)+'Cost Parameters'!$B$2*'Cost Parameters'!$B$3)</f>
        <v>13.882244000000002</v>
      </c>
      <c r="J566" cm="1">
        <f t="array" ref="J566">IF(C566=0,0,INDEX('Delivery Stops'!$D$2:$D$29,C566))</f>
        <v>186</v>
      </c>
      <c r="K566">
        <f t="shared" si="32"/>
        <v>0</v>
      </c>
      <c r="L566">
        <f t="shared" si="33"/>
        <v>0</v>
      </c>
      <c r="M566">
        <f t="shared" si="34"/>
        <v>0</v>
      </c>
      <c r="N566">
        <f t="shared" si="35"/>
        <v>0</v>
      </c>
      <c r="O566" cm="1">
        <f t="array" ref="O566">((IF(C566=0,INDEX('Solver Setup'!$M$15:$M$19,A566),INDEX('Solver Setup'!$G$25:$G$52,C566))-IF(B566=0,INDEX('Solver Setup'!$L$15:$L$19,A566),INDEX('Solver Setup'!$G$25:$G$52,B566)))*1440-IF(B566=0,0,INDEX('Solver Setup'!$F$25:$F$52,B566))-H566+'Solver Setup'!$B$9*(1-F566))</f>
        <v>1525.6999999999996</v>
      </c>
    </row>
    <row r="567" spans="1:15" x14ac:dyDescent="0.2">
      <c r="A567">
        <v>1</v>
      </c>
      <c r="B567">
        <v>20</v>
      </c>
      <c r="C567">
        <v>5</v>
      </c>
      <c r="D567" t="str" cm="1">
        <f t="array" ref="D567">IF(B567=0,"Depot",INDEX('Delivery Stops'!$B$2:$B$29,B567))</f>
        <v>Elementary School</v>
      </c>
      <c r="E567" t="str" cm="1">
        <f t="array" ref="E567">IF(C567=0,"Depot",INDEX('Delivery Stops'!$B$2:$B$29,C567))</f>
        <v>Construction Supply</v>
      </c>
      <c r="F567">
        <v>0</v>
      </c>
      <c r="G567" cm="1">
        <f t="array" ref="G567">INDEX('Distance Matrix (miles)'!$B$2:$AD$30,B567+1,C567+1)</f>
        <v>17.079999999999998</v>
      </c>
      <c r="H567" cm="1">
        <f t="array" ref="H567">INDEX('Travel Time Matrix (min)'!$B$2:$AD$30,B567+1,C567+1)</f>
        <v>25.6</v>
      </c>
      <c r="I567" cm="1">
        <f t="array" ref="I567">G567*(INDEX('Vehicle Fleet'!$D$2:$D$6,A567)+'Cost Parameters'!$B$2*'Cost Parameters'!$B$3)</f>
        <v>14.627312</v>
      </c>
      <c r="J567" cm="1">
        <f t="array" ref="J567">IF(C567=0,0,INDEX('Delivery Stops'!$D$2:$D$29,C567))</f>
        <v>201</v>
      </c>
      <c r="K567">
        <f t="shared" si="32"/>
        <v>0</v>
      </c>
      <c r="L567">
        <f t="shared" si="33"/>
        <v>0</v>
      </c>
      <c r="M567">
        <f t="shared" si="34"/>
        <v>0</v>
      </c>
      <c r="N567">
        <f t="shared" si="35"/>
        <v>0</v>
      </c>
      <c r="O567" cm="1">
        <f t="array" ref="O567">((IF(C567=0,INDEX('Solver Setup'!$M$15:$M$19,A567),INDEX('Solver Setup'!$G$25:$G$52,C567))-IF(B567=0,INDEX('Solver Setup'!$L$15:$L$19,A567),INDEX('Solver Setup'!$G$25:$G$52,B567)))*1440-IF(B567=0,0,INDEX('Solver Setup'!$F$25:$F$52,B567))-H567+'Solver Setup'!$B$9*(1-F567))</f>
        <v>1734.399999999999</v>
      </c>
    </row>
    <row r="568" spans="1:15" x14ac:dyDescent="0.2">
      <c r="A568">
        <v>1</v>
      </c>
      <c r="B568">
        <v>20</v>
      </c>
      <c r="C568">
        <v>6</v>
      </c>
      <c r="D568" t="str" cm="1">
        <f t="array" ref="D568">IF(B568=0,"Depot",INDEX('Delivery Stops'!$B$2:$B$29,B568))</f>
        <v>Elementary School</v>
      </c>
      <c r="E568" t="str" cm="1">
        <f t="array" ref="E568">IF(C568=0,"Depot",INDEX('Delivery Stops'!$B$2:$B$29,C568))</f>
        <v>Farm Supply</v>
      </c>
      <c r="F568">
        <v>0</v>
      </c>
      <c r="G568" cm="1">
        <f t="array" ref="G568">INDEX('Distance Matrix (miles)'!$B$2:$AD$30,B568+1,C568+1)</f>
        <v>21.32</v>
      </c>
      <c r="H568" cm="1">
        <f t="array" ref="H568">INDEX('Travel Time Matrix (min)'!$B$2:$AD$30,B568+1,C568+1)</f>
        <v>32</v>
      </c>
      <c r="I568" cm="1">
        <f t="array" ref="I568">G568*(INDEX('Vehicle Fleet'!$D$2:$D$6,A568)+'Cost Parameters'!$B$2*'Cost Parameters'!$B$3)</f>
        <v>18.258448000000001</v>
      </c>
      <c r="J568" cm="1">
        <f t="array" ref="J568">IF(C568=0,0,INDEX('Delivery Stops'!$D$2:$D$29,C568))</f>
        <v>162</v>
      </c>
      <c r="K568">
        <f t="shared" si="32"/>
        <v>0</v>
      </c>
      <c r="L568">
        <f t="shared" si="33"/>
        <v>0</v>
      </c>
      <c r="M568">
        <f t="shared" si="34"/>
        <v>0</v>
      </c>
      <c r="N568">
        <f t="shared" si="35"/>
        <v>0</v>
      </c>
      <c r="O568" cm="1">
        <f t="array" ref="O568">((IF(C568=0,INDEX('Solver Setup'!$M$15:$M$19,A568),INDEX('Solver Setup'!$G$25:$G$52,C568))-IF(B568=0,INDEX('Solver Setup'!$L$15:$L$19,A568),INDEX('Solver Setup'!$G$25:$G$52,B568)))*1440-IF(B568=0,0,INDEX('Solver Setup'!$F$25:$F$52,B568))-H568+'Solver Setup'!$B$9*(1-F568))</f>
        <v>1832.9999999999995</v>
      </c>
    </row>
    <row r="569" spans="1:15" x14ac:dyDescent="0.2">
      <c r="A569">
        <v>1</v>
      </c>
      <c r="B569">
        <v>20</v>
      </c>
      <c r="C569">
        <v>7</v>
      </c>
      <c r="D569" t="str" cm="1">
        <f t="array" ref="D569">IF(B569=0,"Depot",INDEX('Delivery Stops'!$B$2:$B$29,B569))</f>
        <v>Elementary School</v>
      </c>
      <c r="E569" t="str" cm="1">
        <f t="array" ref="E569">IF(C569=0,"Depot",INDEX('Delivery Stops'!$B$2:$B$29,C569))</f>
        <v>Fish Market</v>
      </c>
      <c r="F569">
        <v>0</v>
      </c>
      <c r="G569" cm="1">
        <f t="array" ref="G569">INDEX('Distance Matrix (miles)'!$B$2:$AD$30,B569+1,C569+1)</f>
        <v>28.96</v>
      </c>
      <c r="H569" cm="1">
        <f t="array" ref="H569">INDEX('Travel Time Matrix (min)'!$B$2:$AD$30,B569+1,C569+1)</f>
        <v>43.4</v>
      </c>
      <c r="I569" cm="1">
        <f t="array" ref="I569">G569*(INDEX('Vehicle Fleet'!$D$2:$D$6,A569)+'Cost Parameters'!$B$2*'Cost Parameters'!$B$3)</f>
        <v>24.801344000000004</v>
      </c>
      <c r="J569" cm="1">
        <f t="array" ref="J569">IF(C569=0,0,INDEX('Delivery Stops'!$D$2:$D$29,C569))</f>
        <v>133</v>
      </c>
      <c r="K569">
        <f t="shared" si="32"/>
        <v>0</v>
      </c>
      <c r="L569">
        <f t="shared" si="33"/>
        <v>0</v>
      </c>
      <c r="M569">
        <f t="shared" si="34"/>
        <v>0</v>
      </c>
      <c r="N569">
        <f t="shared" si="35"/>
        <v>0</v>
      </c>
      <c r="O569" cm="1">
        <f t="array" ref="O569">((IF(C569=0,INDEX('Solver Setup'!$M$15:$M$19,A569),INDEX('Solver Setup'!$G$25:$G$52,C569))-IF(B569=0,INDEX('Solver Setup'!$L$15:$L$19,A569),INDEX('Solver Setup'!$G$25:$G$52,B569)))*1440-IF(B569=0,0,INDEX('Solver Setup'!$F$25:$F$52,B569))-H569+'Solver Setup'!$B$9*(1-F569))</f>
        <v>1686.5999999999995</v>
      </c>
    </row>
    <row r="570" spans="1:15" x14ac:dyDescent="0.2">
      <c r="A570">
        <v>1</v>
      </c>
      <c r="B570">
        <v>20</v>
      </c>
      <c r="C570">
        <v>8</v>
      </c>
      <c r="D570" t="str" cm="1">
        <f t="array" ref="D570">IF(B570=0,"Depot",INDEX('Delivery Stops'!$B$2:$B$29,B570))</f>
        <v>Elementary School</v>
      </c>
      <c r="E570" t="str" cm="1">
        <f t="array" ref="E570">IF(C570=0,"Depot",INDEX('Delivery Stops'!$B$2:$B$29,C570))</f>
        <v>Swimming Pool Supply</v>
      </c>
      <c r="F570">
        <v>0</v>
      </c>
      <c r="G570" cm="1">
        <f t="array" ref="G570">INDEX('Distance Matrix (miles)'!$B$2:$AD$30,B570+1,C570+1)</f>
        <v>2.85</v>
      </c>
      <c r="H570" cm="1">
        <f t="array" ref="H570">INDEX('Travel Time Matrix (min)'!$B$2:$AD$30,B570+1,C570+1)</f>
        <v>4.3</v>
      </c>
      <c r="I570" cm="1">
        <f t="array" ref="I570">G570*(INDEX('Vehicle Fleet'!$D$2:$D$6,A570)+'Cost Parameters'!$B$2*'Cost Parameters'!$B$3)</f>
        <v>2.4407400000000004</v>
      </c>
      <c r="J570" cm="1">
        <f t="array" ref="J570">IF(C570=0,0,INDEX('Delivery Stops'!$D$2:$D$29,C570))</f>
        <v>285</v>
      </c>
      <c r="K570">
        <f t="shared" si="32"/>
        <v>0</v>
      </c>
      <c r="L570">
        <f t="shared" si="33"/>
        <v>0</v>
      </c>
      <c r="M570">
        <f t="shared" si="34"/>
        <v>0</v>
      </c>
      <c r="N570">
        <f t="shared" si="35"/>
        <v>0</v>
      </c>
      <c r="O570" cm="1">
        <f t="array" ref="O570">((IF(C570=0,INDEX('Solver Setup'!$M$15:$M$19,A570),INDEX('Solver Setup'!$G$25:$G$52,C570))-IF(B570=0,INDEX('Solver Setup'!$L$15:$L$19,A570),INDEX('Solver Setup'!$G$25:$G$52,B570)))*1440-IF(B570=0,0,INDEX('Solver Setup'!$F$25:$F$52,B570))-H570+'Solver Setup'!$B$9*(1-F570))</f>
        <v>1935.6999999999991</v>
      </c>
    </row>
    <row r="571" spans="1:15" x14ac:dyDescent="0.2">
      <c r="A571">
        <v>1</v>
      </c>
      <c r="B571">
        <v>20</v>
      </c>
      <c r="C571">
        <v>9</v>
      </c>
      <c r="D571" t="str" cm="1">
        <f t="array" ref="D571">IF(B571=0,"Depot",INDEX('Delivery Stops'!$B$2:$B$29,B571))</f>
        <v>Elementary School</v>
      </c>
      <c r="E571" t="str" cm="1">
        <f t="array" ref="E571">IF(C571=0,"Depot",INDEX('Delivery Stops'!$B$2:$B$29,C571))</f>
        <v>Dry Cleaners</v>
      </c>
      <c r="F571">
        <v>0</v>
      </c>
      <c r="G571" cm="1">
        <f t="array" ref="G571">INDEX('Distance Matrix (miles)'!$B$2:$AD$30,B571+1,C571+1)</f>
        <v>24.86</v>
      </c>
      <c r="H571" cm="1">
        <f t="array" ref="H571">INDEX('Travel Time Matrix (min)'!$B$2:$AD$30,B571+1,C571+1)</f>
        <v>37.299999999999997</v>
      </c>
      <c r="I571" cm="1">
        <f t="array" ref="I571">G571*(INDEX('Vehicle Fleet'!$D$2:$D$6,A571)+'Cost Parameters'!$B$2*'Cost Parameters'!$B$3)</f>
        <v>21.290103999999999</v>
      </c>
      <c r="J571" cm="1">
        <f t="array" ref="J571">IF(C571=0,0,INDEX('Delivery Stops'!$D$2:$D$29,C571))</f>
        <v>24</v>
      </c>
      <c r="K571">
        <f t="shared" si="32"/>
        <v>0</v>
      </c>
      <c r="L571">
        <f t="shared" si="33"/>
        <v>0</v>
      </c>
      <c r="M571">
        <f t="shared" si="34"/>
        <v>0</v>
      </c>
      <c r="N571">
        <f t="shared" si="35"/>
        <v>0</v>
      </c>
      <c r="O571" cm="1">
        <f t="array" ref="O571">((IF(C571=0,INDEX('Solver Setup'!$M$15:$M$19,A571),INDEX('Solver Setup'!$G$25:$G$52,C571))-IF(B571=0,INDEX('Solver Setup'!$L$15:$L$19,A571),INDEX('Solver Setup'!$G$25:$G$52,B571)))*1440-IF(B571=0,0,INDEX('Solver Setup'!$F$25:$F$52,B571))-H571+'Solver Setup'!$B$9*(1-F571))</f>
        <v>1557.6999999999996</v>
      </c>
    </row>
    <row r="572" spans="1:15" x14ac:dyDescent="0.2">
      <c r="A572">
        <v>1</v>
      </c>
      <c r="B572">
        <v>20</v>
      </c>
      <c r="C572">
        <v>10</v>
      </c>
      <c r="D572" t="str" cm="1">
        <f t="array" ref="D572">IF(B572=0,"Depot",INDEX('Delivery Stops'!$B$2:$B$29,B572))</f>
        <v>Elementary School</v>
      </c>
      <c r="E572" t="str" cm="1">
        <f t="array" ref="E572">IF(C572=0,"Depot",INDEX('Delivery Stops'!$B$2:$B$29,C572))</f>
        <v>Furniture Warehouse</v>
      </c>
      <c r="F572">
        <v>0</v>
      </c>
      <c r="G572" cm="1">
        <f t="array" ref="G572">INDEX('Distance Matrix (miles)'!$B$2:$AD$30,B572+1,C572+1)</f>
        <v>26.48</v>
      </c>
      <c r="H572" cm="1">
        <f t="array" ref="H572">INDEX('Travel Time Matrix (min)'!$B$2:$AD$30,B572+1,C572+1)</f>
        <v>39.700000000000003</v>
      </c>
      <c r="I572" cm="1">
        <f t="array" ref="I572">G572*(INDEX('Vehicle Fleet'!$D$2:$D$6,A572)+'Cost Parameters'!$B$2*'Cost Parameters'!$B$3)</f>
        <v>22.677472000000002</v>
      </c>
      <c r="J572" cm="1">
        <f t="array" ref="J572">IF(C572=0,0,INDEX('Delivery Stops'!$D$2:$D$29,C572))</f>
        <v>89</v>
      </c>
      <c r="K572">
        <f t="shared" si="32"/>
        <v>0</v>
      </c>
      <c r="L572">
        <f t="shared" si="33"/>
        <v>0</v>
      </c>
      <c r="M572">
        <f t="shared" si="34"/>
        <v>0</v>
      </c>
      <c r="N572">
        <f t="shared" si="35"/>
        <v>0</v>
      </c>
      <c r="O572" cm="1">
        <f t="array" ref="O572">((IF(C572=0,INDEX('Solver Setup'!$M$15:$M$19,A572),INDEX('Solver Setup'!$G$25:$G$52,C572))-IF(B572=0,INDEX('Solver Setup'!$L$15:$L$19,A572),INDEX('Solver Setup'!$G$25:$G$52,B572)))*1440-IF(B572=0,0,INDEX('Solver Setup'!$F$25:$F$52,B572))-H572+'Solver Setup'!$B$9*(1-F572))</f>
        <v>1630.299999999999</v>
      </c>
    </row>
    <row r="573" spans="1:15" x14ac:dyDescent="0.2">
      <c r="A573">
        <v>1</v>
      </c>
      <c r="B573">
        <v>20</v>
      </c>
      <c r="C573">
        <v>11</v>
      </c>
      <c r="D573" t="str" cm="1">
        <f t="array" ref="D573">IF(B573=0,"Depot",INDEX('Delivery Stops'!$B$2:$B$29,B573))</f>
        <v>Elementary School</v>
      </c>
      <c r="E573" t="str" cm="1">
        <f t="array" ref="E573">IF(C573=0,"Depot",INDEX('Delivery Stops'!$B$2:$B$29,C573))</f>
        <v>Pet Hospital</v>
      </c>
      <c r="F573">
        <v>0</v>
      </c>
      <c r="G573" cm="1">
        <f t="array" ref="G573">INDEX('Distance Matrix (miles)'!$B$2:$AD$30,B573+1,C573+1)</f>
        <v>24.09</v>
      </c>
      <c r="H573" cm="1">
        <f t="array" ref="H573">INDEX('Travel Time Matrix (min)'!$B$2:$AD$30,B573+1,C573+1)</f>
        <v>36.1</v>
      </c>
      <c r="I573" cm="1">
        <f t="array" ref="I573">G573*(INDEX('Vehicle Fleet'!$D$2:$D$6,A573)+'Cost Parameters'!$B$2*'Cost Parameters'!$B$3)</f>
        <v>20.630676000000001</v>
      </c>
      <c r="J573" cm="1">
        <f t="array" ref="J573">IF(C573=0,0,INDEX('Delivery Stops'!$D$2:$D$29,C573))</f>
        <v>108</v>
      </c>
      <c r="K573">
        <f t="shared" si="32"/>
        <v>0</v>
      </c>
      <c r="L573">
        <f t="shared" si="33"/>
        <v>0</v>
      </c>
      <c r="M573">
        <f t="shared" si="34"/>
        <v>0</v>
      </c>
      <c r="N573">
        <f t="shared" si="35"/>
        <v>0</v>
      </c>
      <c r="O573" cm="1">
        <f t="array" ref="O573">((IF(C573=0,INDEX('Solver Setup'!$M$15:$M$19,A573),INDEX('Solver Setup'!$G$25:$G$52,C573))-IF(B573=0,INDEX('Solver Setup'!$L$15:$L$19,A573),INDEX('Solver Setup'!$G$25:$G$52,B573)))*1440-IF(B573=0,0,INDEX('Solver Setup'!$F$25:$F$52,B573))-H573+'Solver Setup'!$B$9*(1-F573))</f>
        <v>1558.8999999999994</v>
      </c>
    </row>
    <row r="574" spans="1:15" x14ac:dyDescent="0.2">
      <c r="A574">
        <v>1</v>
      </c>
      <c r="B574">
        <v>20</v>
      </c>
      <c r="C574">
        <v>12</v>
      </c>
      <c r="D574" t="str" cm="1">
        <f t="array" ref="D574">IF(B574=0,"Depot",INDEX('Delivery Stops'!$B$2:$B$29,B574))</f>
        <v>Elementary School</v>
      </c>
      <c r="E574" t="str" cm="1">
        <f t="array" ref="E574">IF(C574=0,"Depot",INDEX('Delivery Stops'!$B$2:$B$29,C574))</f>
        <v>Tech Solutions Inc</v>
      </c>
      <c r="F574">
        <v>0</v>
      </c>
      <c r="G574" cm="1">
        <f t="array" ref="G574">INDEX('Distance Matrix (miles)'!$B$2:$AD$30,B574+1,C574+1)</f>
        <v>26.18</v>
      </c>
      <c r="H574" cm="1">
        <f t="array" ref="H574">INDEX('Travel Time Matrix (min)'!$B$2:$AD$30,B574+1,C574+1)</f>
        <v>39.299999999999997</v>
      </c>
      <c r="I574" cm="1">
        <f t="array" ref="I574">G574*(INDEX('Vehicle Fleet'!$D$2:$D$6,A574)+'Cost Parameters'!$B$2*'Cost Parameters'!$B$3)</f>
        <v>22.420552000000001</v>
      </c>
      <c r="J574" cm="1">
        <f t="array" ref="J574">IF(C574=0,0,INDEX('Delivery Stops'!$D$2:$D$29,C574))</f>
        <v>150</v>
      </c>
      <c r="K574">
        <f t="shared" si="32"/>
        <v>0</v>
      </c>
      <c r="L574">
        <f t="shared" si="33"/>
        <v>0</v>
      </c>
      <c r="M574">
        <f t="shared" si="34"/>
        <v>0</v>
      </c>
      <c r="N574">
        <f t="shared" si="35"/>
        <v>0</v>
      </c>
      <c r="O574" cm="1">
        <f t="array" ref="O574">((IF(C574=0,INDEX('Solver Setup'!$M$15:$M$19,A574),INDEX('Solver Setup'!$G$25:$G$52,C574))-IF(B574=0,INDEX('Solver Setup'!$L$15:$L$19,A574),INDEX('Solver Setup'!$G$25:$G$52,B574)))*1440-IF(B574=0,0,INDEX('Solver Setup'!$F$25:$F$52,B574))-H574+'Solver Setup'!$B$9*(1-F574))</f>
        <v>1510.6999999999996</v>
      </c>
    </row>
    <row r="575" spans="1:15" x14ac:dyDescent="0.2">
      <c r="A575">
        <v>1</v>
      </c>
      <c r="B575">
        <v>20</v>
      </c>
      <c r="C575">
        <v>13</v>
      </c>
      <c r="D575" t="str" cm="1">
        <f t="array" ref="D575">IF(B575=0,"Depot",INDEX('Delivery Stops'!$B$2:$B$29,B575))</f>
        <v>Elementary School</v>
      </c>
      <c r="E575" t="str" cm="1">
        <f t="array" ref="E575">IF(C575=0,"Depot",INDEX('Delivery Stops'!$B$2:$B$29,C575))</f>
        <v>Tech Solutions Inc</v>
      </c>
      <c r="F575">
        <v>0</v>
      </c>
      <c r="G575" cm="1">
        <f t="array" ref="G575">INDEX('Distance Matrix (miles)'!$B$2:$AD$30,B575+1,C575+1)</f>
        <v>42.1</v>
      </c>
      <c r="H575" cm="1">
        <f t="array" ref="H575">INDEX('Travel Time Matrix (min)'!$B$2:$AD$30,B575+1,C575+1)</f>
        <v>63.1</v>
      </c>
      <c r="I575" cm="1">
        <f t="array" ref="I575">G575*(INDEX('Vehicle Fleet'!$D$2:$D$6,A575)+'Cost Parameters'!$B$2*'Cost Parameters'!$B$3)</f>
        <v>36.054440000000007</v>
      </c>
      <c r="J575" cm="1">
        <f t="array" ref="J575">IF(C575=0,0,INDEX('Delivery Stops'!$D$2:$D$29,C575))</f>
        <v>38</v>
      </c>
      <c r="K575">
        <f t="shared" si="32"/>
        <v>0</v>
      </c>
      <c r="L575">
        <f t="shared" si="33"/>
        <v>0</v>
      </c>
      <c r="M575">
        <f t="shared" si="34"/>
        <v>0</v>
      </c>
      <c r="N575">
        <f t="shared" si="35"/>
        <v>0</v>
      </c>
      <c r="O575" cm="1">
        <f t="array" ref="O575">((IF(C575=0,INDEX('Solver Setup'!$M$15:$M$19,A575),INDEX('Solver Setup'!$G$25:$G$52,C575))-IF(B575=0,INDEX('Solver Setup'!$L$15:$L$19,A575),INDEX('Solver Setup'!$G$25:$G$52,B575)))*1440-IF(B575=0,0,INDEX('Solver Setup'!$F$25:$F$52,B575))-H575+'Solver Setup'!$B$9*(1-F575))</f>
        <v>1381.899999999999</v>
      </c>
    </row>
    <row r="576" spans="1:15" x14ac:dyDescent="0.2">
      <c r="A576">
        <v>1</v>
      </c>
      <c r="B576">
        <v>20</v>
      </c>
      <c r="C576">
        <v>14</v>
      </c>
      <c r="D576" t="str" cm="1">
        <f t="array" ref="D576">IF(B576=0,"Depot",INDEX('Delivery Stops'!$B$2:$B$29,B576))</f>
        <v>Elementary School</v>
      </c>
      <c r="E576" t="str" cm="1">
        <f t="array" ref="E576">IF(C576=0,"Depot",INDEX('Delivery Stops'!$B$2:$B$29,C576))</f>
        <v>Sunrise Senior Living</v>
      </c>
      <c r="F576">
        <v>0</v>
      </c>
      <c r="G576" cm="1">
        <f t="array" ref="G576">INDEX('Distance Matrix (miles)'!$B$2:$AD$30,B576+1,C576+1)</f>
        <v>24.48</v>
      </c>
      <c r="H576" cm="1">
        <f t="array" ref="H576">INDEX('Travel Time Matrix (min)'!$B$2:$AD$30,B576+1,C576+1)</f>
        <v>36.700000000000003</v>
      </c>
      <c r="I576" cm="1">
        <f t="array" ref="I576">G576*(INDEX('Vehicle Fleet'!$D$2:$D$6,A576)+'Cost Parameters'!$B$2*'Cost Parameters'!$B$3)</f>
        <v>20.964672</v>
      </c>
      <c r="J576" cm="1">
        <f t="array" ref="J576">IF(C576=0,0,INDEX('Delivery Stops'!$D$2:$D$29,C576))</f>
        <v>249</v>
      </c>
      <c r="K576">
        <f t="shared" si="32"/>
        <v>0</v>
      </c>
      <c r="L576">
        <f t="shared" si="33"/>
        <v>0</v>
      </c>
      <c r="M576">
        <f t="shared" si="34"/>
        <v>0</v>
      </c>
      <c r="N576">
        <f t="shared" si="35"/>
        <v>0</v>
      </c>
      <c r="O576" cm="1">
        <f t="array" ref="O576">((IF(C576=0,INDEX('Solver Setup'!$M$15:$M$19,A576),INDEX('Solver Setup'!$G$25:$G$52,C576))-IF(B576=0,INDEX('Solver Setup'!$L$15:$L$19,A576),INDEX('Solver Setup'!$G$25:$G$52,B576)))*1440-IF(B576=0,0,INDEX('Solver Setup'!$F$25:$F$52,B576))-H576+'Solver Setup'!$B$9*(1-F576))</f>
        <v>1858.299999999999</v>
      </c>
    </row>
    <row r="577" spans="1:15" x14ac:dyDescent="0.2">
      <c r="A577">
        <v>1</v>
      </c>
      <c r="B577">
        <v>20</v>
      </c>
      <c r="C577">
        <v>15</v>
      </c>
      <c r="D577" t="str" cm="1">
        <f t="array" ref="D577">IF(B577=0,"Depot",INDEX('Delivery Stops'!$B$2:$B$29,B577))</f>
        <v>Elementary School</v>
      </c>
      <c r="E577" t="str" cm="1">
        <f t="array" ref="E577">IF(C577=0,"Depot",INDEX('Delivery Stops'!$B$2:$B$29,C577))</f>
        <v>Electronics Outlet</v>
      </c>
      <c r="F577">
        <v>0</v>
      </c>
      <c r="G577" cm="1">
        <f t="array" ref="G577">INDEX('Distance Matrix (miles)'!$B$2:$AD$30,B577+1,C577+1)</f>
        <v>24.89</v>
      </c>
      <c r="H577" cm="1">
        <f t="array" ref="H577">INDEX('Travel Time Matrix (min)'!$B$2:$AD$30,B577+1,C577+1)</f>
        <v>37.299999999999997</v>
      </c>
      <c r="I577" cm="1">
        <f t="array" ref="I577">G577*(INDEX('Vehicle Fleet'!$D$2:$D$6,A577)+'Cost Parameters'!$B$2*'Cost Parameters'!$B$3)</f>
        <v>21.315796000000002</v>
      </c>
      <c r="J577" cm="1">
        <f t="array" ref="J577">IF(C577=0,0,INDEX('Delivery Stops'!$D$2:$D$29,C577))</f>
        <v>72</v>
      </c>
      <c r="K577">
        <f t="shared" si="32"/>
        <v>0</v>
      </c>
      <c r="L577">
        <f t="shared" si="33"/>
        <v>0</v>
      </c>
      <c r="M577">
        <f t="shared" si="34"/>
        <v>0</v>
      </c>
      <c r="N577">
        <f t="shared" si="35"/>
        <v>0</v>
      </c>
      <c r="O577" cm="1">
        <f t="array" ref="O577">((IF(C577=0,INDEX('Solver Setup'!$M$15:$M$19,A577),INDEX('Solver Setup'!$G$25:$G$52,C577))-IF(B577=0,INDEX('Solver Setup'!$L$15:$L$19,A577),INDEX('Solver Setup'!$G$25:$G$52,B577)))*1440-IF(B577=0,0,INDEX('Solver Setup'!$F$25:$F$52,B577))-H577+'Solver Setup'!$B$9*(1-F577))</f>
        <v>1422.6999999999996</v>
      </c>
    </row>
    <row r="578" spans="1:15" x14ac:dyDescent="0.2">
      <c r="A578">
        <v>1</v>
      </c>
      <c r="B578">
        <v>20</v>
      </c>
      <c r="C578">
        <v>16</v>
      </c>
      <c r="D578" t="str" cm="1">
        <f t="array" ref="D578">IF(B578=0,"Depot",INDEX('Delivery Stops'!$B$2:$B$29,B578))</f>
        <v>Elementary School</v>
      </c>
      <c r="E578" t="str" cm="1">
        <f t="array" ref="E578">IF(C578=0,"Depot",INDEX('Delivery Stops'!$B$2:$B$29,C578))</f>
        <v>Bookstore</v>
      </c>
      <c r="F578">
        <v>0</v>
      </c>
      <c r="G578" cm="1">
        <f t="array" ref="G578">INDEX('Distance Matrix (miles)'!$B$2:$AD$30,B578+1,C578+1)</f>
        <v>27.19</v>
      </c>
      <c r="H578" cm="1">
        <f t="array" ref="H578">INDEX('Travel Time Matrix (min)'!$B$2:$AD$30,B578+1,C578+1)</f>
        <v>40.799999999999997</v>
      </c>
      <c r="I578" cm="1">
        <f t="array" ref="I578">G578*(INDEX('Vehicle Fleet'!$D$2:$D$6,A578)+'Cost Parameters'!$B$2*'Cost Parameters'!$B$3)</f>
        <v>23.285516000000001</v>
      </c>
      <c r="J578" cm="1">
        <f t="array" ref="J578">IF(C578=0,0,INDEX('Delivery Stops'!$D$2:$D$29,C578))</f>
        <v>152</v>
      </c>
      <c r="K578">
        <f t="shared" si="32"/>
        <v>0</v>
      </c>
      <c r="L578">
        <f t="shared" si="33"/>
        <v>0</v>
      </c>
      <c r="M578">
        <f t="shared" si="34"/>
        <v>0</v>
      </c>
      <c r="N578">
        <f t="shared" si="35"/>
        <v>0</v>
      </c>
      <c r="O578" cm="1">
        <f t="array" ref="O578">((IF(C578=0,INDEX('Solver Setup'!$M$15:$M$19,A578),INDEX('Solver Setup'!$G$25:$G$52,C578))-IF(B578=0,INDEX('Solver Setup'!$L$15:$L$19,A578),INDEX('Solver Setup'!$G$25:$G$52,B578)))*1440-IF(B578=0,0,INDEX('Solver Setup'!$F$25:$F$52,B578))-H578+'Solver Setup'!$B$9*(1-F578))</f>
        <v>1659.2</v>
      </c>
    </row>
    <row r="579" spans="1:15" x14ac:dyDescent="0.2">
      <c r="A579">
        <v>1</v>
      </c>
      <c r="B579">
        <v>20</v>
      </c>
      <c r="C579">
        <v>17</v>
      </c>
      <c r="D579" t="str" cm="1">
        <f t="array" ref="D579">IF(B579=0,"Depot",INDEX('Delivery Stops'!$B$2:$B$29,B579))</f>
        <v>Elementary School</v>
      </c>
      <c r="E579" t="str" cm="1">
        <f t="array" ref="E579">IF(C579=0,"Depot",INDEX('Delivery Stops'!$B$2:$B$29,C579))</f>
        <v>Veterinary Clinic</v>
      </c>
      <c r="F579">
        <v>0</v>
      </c>
      <c r="G579" cm="1">
        <f t="array" ref="G579">INDEX('Distance Matrix (miles)'!$B$2:$AD$30,B579+1,C579+1)</f>
        <v>32.18</v>
      </c>
      <c r="H579" cm="1">
        <f t="array" ref="H579">INDEX('Travel Time Matrix (min)'!$B$2:$AD$30,B579+1,C579+1)</f>
        <v>48.3</v>
      </c>
      <c r="I579" cm="1">
        <f t="array" ref="I579">G579*(INDEX('Vehicle Fleet'!$D$2:$D$6,A579)+'Cost Parameters'!$B$2*'Cost Parameters'!$B$3)</f>
        <v>27.558952000000001</v>
      </c>
      <c r="J579" cm="1">
        <f t="array" ref="J579">IF(C579=0,0,INDEX('Delivery Stops'!$D$2:$D$29,C579))</f>
        <v>102</v>
      </c>
      <c r="K579">
        <f t="shared" ref="K579:K642" si="36">F579*I579</f>
        <v>0</v>
      </c>
      <c r="L579">
        <f t="shared" ref="L579:L642" si="37">F579*G579</f>
        <v>0</v>
      </c>
      <c r="M579">
        <f t="shared" ref="M579:M642" si="38">F579*H579</f>
        <v>0</v>
      </c>
      <c r="N579">
        <f t="shared" ref="N579:N642" si="39">F579*J579</f>
        <v>0</v>
      </c>
      <c r="O579" cm="1">
        <f t="array" ref="O579">((IF(C579=0,INDEX('Solver Setup'!$M$15:$M$19,A579),INDEX('Solver Setup'!$G$25:$G$52,C579))-IF(B579=0,INDEX('Solver Setup'!$L$15:$L$19,A579),INDEX('Solver Setup'!$G$25:$G$52,B579)))*1440-IF(B579=0,0,INDEX('Solver Setup'!$F$25:$F$52,B579))-H579+'Solver Setup'!$B$9*(1-F579))</f>
        <v>1486.6999999999989</v>
      </c>
    </row>
    <row r="580" spans="1:15" x14ac:dyDescent="0.2">
      <c r="A580">
        <v>1</v>
      </c>
      <c r="B580">
        <v>20</v>
      </c>
      <c r="C580">
        <v>18</v>
      </c>
      <c r="D580" t="str" cm="1">
        <f t="array" ref="D580">IF(B580=0,"Depot",INDEX('Delivery Stops'!$B$2:$B$29,B580))</f>
        <v>Elementary School</v>
      </c>
      <c r="E580" t="str" cm="1">
        <f t="array" ref="E580">IF(C580=0,"Depot",INDEX('Delivery Stops'!$B$2:$B$29,C580))</f>
        <v>Furniture Warehouse</v>
      </c>
      <c r="F580">
        <v>0</v>
      </c>
      <c r="G580" cm="1">
        <f t="array" ref="G580">INDEX('Distance Matrix (miles)'!$B$2:$AD$30,B580+1,C580+1)</f>
        <v>18.84</v>
      </c>
      <c r="H580" cm="1">
        <f t="array" ref="H580">INDEX('Travel Time Matrix (min)'!$B$2:$AD$30,B580+1,C580+1)</f>
        <v>28.3</v>
      </c>
      <c r="I580" cm="1">
        <f t="array" ref="I580">G580*(INDEX('Vehicle Fleet'!$D$2:$D$6,A580)+'Cost Parameters'!$B$2*'Cost Parameters'!$B$3)</f>
        <v>16.134575999999999</v>
      </c>
      <c r="J580" cm="1">
        <f t="array" ref="J580">IF(C580=0,0,INDEX('Delivery Stops'!$D$2:$D$29,C580))</f>
        <v>148</v>
      </c>
      <c r="K580">
        <f t="shared" si="36"/>
        <v>0</v>
      </c>
      <c r="L580">
        <f t="shared" si="37"/>
        <v>0</v>
      </c>
      <c r="M580">
        <f t="shared" si="38"/>
        <v>0</v>
      </c>
      <c r="N580">
        <f t="shared" si="39"/>
        <v>0</v>
      </c>
      <c r="O580" cm="1">
        <f t="array" ref="O580">((IF(C580=0,INDEX('Solver Setup'!$M$15:$M$19,A580),INDEX('Solver Setup'!$G$25:$G$52,C580))-IF(B580=0,INDEX('Solver Setup'!$L$15:$L$19,A580),INDEX('Solver Setup'!$G$25:$G$52,B580)))*1440-IF(B580=0,0,INDEX('Solver Setup'!$F$25:$F$52,B580))-H580+'Solver Setup'!$B$9*(1-F580))</f>
        <v>1461.6999999999989</v>
      </c>
    </row>
    <row r="581" spans="1:15" x14ac:dyDescent="0.2">
      <c r="A581">
        <v>1</v>
      </c>
      <c r="B581">
        <v>20</v>
      </c>
      <c r="C581">
        <v>19</v>
      </c>
      <c r="D581" t="str" cm="1">
        <f t="array" ref="D581">IF(B581=0,"Depot",INDEX('Delivery Stops'!$B$2:$B$29,B581))</f>
        <v>Elementary School</v>
      </c>
      <c r="E581" t="str" cm="1">
        <f t="array" ref="E581">IF(C581=0,"Depot",INDEX('Delivery Stops'!$B$2:$B$29,C581))</f>
        <v>Music School</v>
      </c>
      <c r="F581">
        <v>0</v>
      </c>
      <c r="G581" cm="1">
        <f t="array" ref="G581">INDEX('Distance Matrix (miles)'!$B$2:$AD$30,B581+1,C581+1)</f>
        <v>21.46</v>
      </c>
      <c r="H581" cm="1">
        <f t="array" ref="H581">INDEX('Travel Time Matrix (min)'!$B$2:$AD$30,B581+1,C581+1)</f>
        <v>32.200000000000003</v>
      </c>
      <c r="I581" cm="1">
        <f t="array" ref="I581">G581*(INDEX('Vehicle Fleet'!$D$2:$D$6,A581)+'Cost Parameters'!$B$2*'Cost Parameters'!$B$3)</f>
        <v>18.378344000000002</v>
      </c>
      <c r="J581" cm="1">
        <f t="array" ref="J581">IF(C581=0,0,INDEX('Delivery Stops'!$D$2:$D$29,C581))</f>
        <v>97</v>
      </c>
      <c r="K581">
        <f t="shared" si="36"/>
        <v>0</v>
      </c>
      <c r="L581">
        <f t="shared" si="37"/>
        <v>0</v>
      </c>
      <c r="M581">
        <f t="shared" si="38"/>
        <v>0</v>
      </c>
      <c r="N581">
        <f t="shared" si="39"/>
        <v>0</v>
      </c>
      <c r="O581" cm="1">
        <f t="array" ref="O581">((IF(C581=0,INDEX('Solver Setup'!$M$15:$M$19,A581),INDEX('Solver Setup'!$G$25:$G$52,C581))-IF(B581=0,INDEX('Solver Setup'!$L$15:$L$19,A581),INDEX('Solver Setup'!$G$25:$G$52,B581)))*1440-IF(B581=0,0,INDEX('Solver Setup'!$F$25:$F$52,B581))-H581+'Solver Setup'!$B$9*(1-F581))</f>
        <v>1427.7999999999995</v>
      </c>
    </row>
    <row r="582" spans="1:15" x14ac:dyDescent="0.2">
      <c r="A582">
        <v>1</v>
      </c>
      <c r="B582">
        <v>20</v>
      </c>
      <c r="C582">
        <v>21</v>
      </c>
      <c r="D582" t="str" cm="1">
        <f t="array" ref="D582">IF(B582=0,"Depot",INDEX('Delivery Stops'!$B$2:$B$29,B582))</f>
        <v>Elementary School</v>
      </c>
      <c r="E582" t="str" cm="1">
        <f t="array" ref="E582">IF(C582=0,"Depot",INDEX('Delivery Stops'!$B$2:$B$29,C582))</f>
        <v>Distillery</v>
      </c>
      <c r="F582">
        <v>0</v>
      </c>
      <c r="G582" cm="1">
        <f t="array" ref="G582">INDEX('Distance Matrix (miles)'!$B$2:$AD$30,B582+1,C582+1)</f>
        <v>4.9400000000000004</v>
      </c>
      <c r="H582" cm="1">
        <f t="array" ref="H582">INDEX('Travel Time Matrix (min)'!$B$2:$AD$30,B582+1,C582+1)</f>
        <v>7.4</v>
      </c>
      <c r="I582" cm="1">
        <f t="array" ref="I582">G582*(INDEX('Vehicle Fleet'!$D$2:$D$6,A582)+'Cost Parameters'!$B$2*'Cost Parameters'!$B$3)</f>
        <v>4.2306160000000004</v>
      </c>
      <c r="J582" cm="1">
        <f t="array" ref="J582">IF(C582=0,0,INDEX('Delivery Stops'!$D$2:$D$29,C582))</f>
        <v>178</v>
      </c>
      <c r="K582">
        <f t="shared" si="36"/>
        <v>0</v>
      </c>
      <c r="L582">
        <f t="shared" si="37"/>
        <v>0</v>
      </c>
      <c r="M582">
        <f t="shared" si="38"/>
        <v>0</v>
      </c>
      <c r="N582">
        <f t="shared" si="39"/>
        <v>0</v>
      </c>
      <c r="O582" cm="1">
        <f t="array" ref="O582">((IF(C582=0,INDEX('Solver Setup'!$M$15:$M$19,A582),INDEX('Solver Setup'!$G$25:$G$52,C582))-IF(B582=0,INDEX('Solver Setup'!$L$15:$L$19,A582),INDEX('Solver Setup'!$G$25:$G$52,B582)))*1440-IF(B582=0,0,INDEX('Solver Setup'!$F$25:$F$52,B582))-H582+'Solver Setup'!$B$9*(1-F582))</f>
        <v>1932.599999999999</v>
      </c>
    </row>
    <row r="583" spans="1:15" x14ac:dyDescent="0.2">
      <c r="A583">
        <v>1</v>
      </c>
      <c r="B583">
        <v>20</v>
      </c>
      <c r="C583">
        <v>22</v>
      </c>
      <c r="D583" t="str" cm="1">
        <f t="array" ref="D583">IF(B583=0,"Depot",INDEX('Delivery Stops'!$B$2:$B$29,B583))</f>
        <v>Elementary School</v>
      </c>
      <c r="E583" t="str" cm="1">
        <f t="array" ref="E583">IF(C583=0,"Depot",INDEX('Delivery Stops'!$B$2:$B$29,C583))</f>
        <v>Brewery</v>
      </c>
      <c r="F583">
        <v>0</v>
      </c>
      <c r="G583" cm="1">
        <f t="array" ref="G583">INDEX('Distance Matrix (miles)'!$B$2:$AD$30,B583+1,C583+1)</f>
        <v>45.77</v>
      </c>
      <c r="H583" cm="1">
        <f t="array" ref="H583">INDEX('Travel Time Matrix (min)'!$B$2:$AD$30,B583+1,C583+1)</f>
        <v>68.7</v>
      </c>
      <c r="I583" cm="1">
        <f t="array" ref="I583">G583*(INDEX('Vehicle Fleet'!$D$2:$D$6,A583)+'Cost Parameters'!$B$2*'Cost Parameters'!$B$3)</f>
        <v>39.197428000000002</v>
      </c>
      <c r="J583" cm="1">
        <f t="array" ref="J583">IF(C583=0,0,INDEX('Delivery Stops'!$D$2:$D$29,C583))</f>
        <v>46</v>
      </c>
      <c r="K583">
        <f t="shared" si="36"/>
        <v>0</v>
      </c>
      <c r="L583">
        <f t="shared" si="37"/>
        <v>0</v>
      </c>
      <c r="M583">
        <f t="shared" si="38"/>
        <v>0</v>
      </c>
      <c r="N583">
        <f t="shared" si="39"/>
        <v>0</v>
      </c>
      <c r="O583" cm="1">
        <f t="array" ref="O583">((IF(C583=0,INDEX('Solver Setup'!$M$15:$M$19,A583),INDEX('Solver Setup'!$G$25:$G$52,C583))-IF(B583=0,INDEX('Solver Setup'!$L$15:$L$19,A583),INDEX('Solver Setup'!$G$25:$G$52,B583)))*1440-IF(B583=0,0,INDEX('Solver Setup'!$F$25:$F$52,B583))-H583+'Solver Setup'!$B$9*(1-F583))</f>
        <v>1721.3</v>
      </c>
    </row>
    <row r="584" spans="1:15" x14ac:dyDescent="0.2">
      <c r="A584">
        <v>1</v>
      </c>
      <c r="B584">
        <v>20</v>
      </c>
      <c r="C584">
        <v>23</v>
      </c>
      <c r="D584" t="str" cm="1">
        <f t="array" ref="D584">IF(B584=0,"Depot",INDEX('Delivery Stops'!$B$2:$B$29,B584))</f>
        <v>Elementary School</v>
      </c>
      <c r="E584" t="str" cm="1">
        <f t="array" ref="E584">IF(C584=0,"Depot",INDEX('Delivery Stops'!$B$2:$B$29,C584))</f>
        <v>Distillery</v>
      </c>
      <c r="F584">
        <v>0</v>
      </c>
      <c r="G584" cm="1">
        <f t="array" ref="G584">INDEX('Distance Matrix (miles)'!$B$2:$AD$30,B584+1,C584+1)</f>
        <v>23.44</v>
      </c>
      <c r="H584" cm="1">
        <f t="array" ref="H584">INDEX('Travel Time Matrix (min)'!$B$2:$AD$30,B584+1,C584+1)</f>
        <v>35.200000000000003</v>
      </c>
      <c r="I584" cm="1">
        <f t="array" ref="I584">G584*(INDEX('Vehicle Fleet'!$D$2:$D$6,A584)+'Cost Parameters'!$B$2*'Cost Parameters'!$B$3)</f>
        <v>20.074016000000004</v>
      </c>
      <c r="J584" cm="1">
        <f t="array" ref="J584">IF(C584=0,0,INDEX('Delivery Stops'!$D$2:$D$29,C584))</f>
        <v>207</v>
      </c>
      <c r="K584">
        <f t="shared" si="36"/>
        <v>0</v>
      </c>
      <c r="L584">
        <f t="shared" si="37"/>
        <v>0</v>
      </c>
      <c r="M584">
        <f t="shared" si="38"/>
        <v>0</v>
      </c>
      <c r="N584">
        <f t="shared" si="39"/>
        <v>0</v>
      </c>
      <c r="O584" cm="1">
        <f t="array" ref="O584">((IF(C584=0,INDEX('Solver Setup'!$M$15:$M$19,A584),INDEX('Solver Setup'!$G$25:$G$52,C584))-IF(B584=0,INDEX('Solver Setup'!$L$15:$L$19,A584),INDEX('Solver Setup'!$G$25:$G$52,B584)))*1440-IF(B584=0,0,INDEX('Solver Setup'!$F$25:$F$52,B584))-H584+'Solver Setup'!$B$9*(1-F584))</f>
        <v>1649.7999999999995</v>
      </c>
    </row>
    <row r="585" spans="1:15" x14ac:dyDescent="0.2">
      <c r="A585">
        <v>1</v>
      </c>
      <c r="B585">
        <v>20</v>
      </c>
      <c r="C585">
        <v>24</v>
      </c>
      <c r="D585" t="str" cm="1">
        <f t="array" ref="D585">IF(B585=0,"Depot",INDEX('Delivery Stops'!$B$2:$B$29,B585))</f>
        <v>Elementary School</v>
      </c>
      <c r="E585" t="str" cm="1">
        <f t="array" ref="E585">IF(C585=0,"Depot",INDEX('Delivery Stops'!$B$2:$B$29,C585))</f>
        <v>Children's Academy</v>
      </c>
      <c r="F585">
        <v>0</v>
      </c>
      <c r="G585" cm="1">
        <f t="array" ref="G585">INDEX('Distance Matrix (miles)'!$B$2:$AD$30,B585+1,C585+1)</f>
        <v>5.5</v>
      </c>
      <c r="H585" cm="1">
        <f t="array" ref="H585">INDEX('Travel Time Matrix (min)'!$B$2:$AD$30,B585+1,C585+1)</f>
        <v>8.1999999999999993</v>
      </c>
      <c r="I585" cm="1">
        <f t="array" ref="I585">G585*(INDEX('Vehicle Fleet'!$D$2:$D$6,A585)+'Cost Parameters'!$B$2*'Cost Parameters'!$B$3)</f>
        <v>4.7102000000000004</v>
      </c>
      <c r="J585" cm="1">
        <f t="array" ref="J585">IF(C585=0,0,INDEX('Delivery Stops'!$D$2:$D$29,C585))</f>
        <v>28</v>
      </c>
      <c r="K585">
        <f t="shared" si="36"/>
        <v>0</v>
      </c>
      <c r="L585">
        <f t="shared" si="37"/>
        <v>0</v>
      </c>
      <c r="M585">
        <f t="shared" si="38"/>
        <v>0</v>
      </c>
      <c r="N585">
        <f t="shared" si="39"/>
        <v>0</v>
      </c>
      <c r="O585" cm="1">
        <f t="array" ref="O585">((IF(C585=0,INDEX('Solver Setup'!$M$15:$M$19,A585),INDEX('Solver Setup'!$G$25:$G$52,C585))-IF(B585=0,INDEX('Solver Setup'!$L$15:$L$19,A585),INDEX('Solver Setup'!$G$25:$G$52,B585)))*1440-IF(B585=0,0,INDEX('Solver Setup'!$F$25:$F$52,B585))-H585+'Solver Setup'!$B$9*(1-F585))</f>
        <v>1826.8</v>
      </c>
    </row>
    <row r="586" spans="1:15" x14ac:dyDescent="0.2">
      <c r="A586">
        <v>1</v>
      </c>
      <c r="B586">
        <v>20</v>
      </c>
      <c r="C586">
        <v>25</v>
      </c>
      <c r="D586" t="str" cm="1">
        <f t="array" ref="D586">IF(B586=0,"Depot",INDEX('Delivery Stops'!$B$2:$B$29,B586))</f>
        <v>Elementary School</v>
      </c>
      <c r="E586" t="str" cm="1">
        <f t="array" ref="E586">IF(C586=0,"Depot",INDEX('Delivery Stops'!$B$2:$B$29,C586))</f>
        <v>Public Library</v>
      </c>
      <c r="F586">
        <v>0</v>
      </c>
      <c r="G586" cm="1">
        <f t="array" ref="G586">INDEX('Distance Matrix (miles)'!$B$2:$AD$30,B586+1,C586+1)</f>
        <v>29.22</v>
      </c>
      <c r="H586" cm="1">
        <f t="array" ref="H586">INDEX('Travel Time Matrix (min)'!$B$2:$AD$30,B586+1,C586+1)</f>
        <v>43.8</v>
      </c>
      <c r="I586" cm="1">
        <f t="array" ref="I586">G586*(INDEX('Vehicle Fleet'!$D$2:$D$6,A586)+'Cost Parameters'!$B$2*'Cost Parameters'!$B$3)</f>
        <v>25.024008000000002</v>
      </c>
      <c r="J586" cm="1">
        <f t="array" ref="J586">IF(C586=0,0,INDEX('Delivery Stops'!$D$2:$D$29,C586))</f>
        <v>32</v>
      </c>
      <c r="K586">
        <f t="shared" si="36"/>
        <v>0</v>
      </c>
      <c r="L586">
        <f t="shared" si="37"/>
        <v>0</v>
      </c>
      <c r="M586">
        <f t="shared" si="38"/>
        <v>0</v>
      </c>
      <c r="N586">
        <f t="shared" si="39"/>
        <v>0</v>
      </c>
      <c r="O586" cm="1">
        <f t="array" ref="O586">((IF(C586=0,INDEX('Solver Setup'!$M$15:$M$19,A586),INDEX('Solver Setup'!$G$25:$G$52,C586))-IF(B586=0,INDEX('Solver Setup'!$L$15:$L$19,A586),INDEX('Solver Setup'!$G$25:$G$52,B586)))*1440-IF(B586=0,0,INDEX('Solver Setup'!$F$25:$F$52,B586))-H586+'Solver Setup'!$B$9*(1-F586))</f>
        <v>1701.2</v>
      </c>
    </row>
    <row r="587" spans="1:15" x14ac:dyDescent="0.2">
      <c r="A587">
        <v>1</v>
      </c>
      <c r="B587">
        <v>20</v>
      </c>
      <c r="C587">
        <v>26</v>
      </c>
      <c r="D587" t="str" cm="1">
        <f t="array" ref="D587">IF(B587=0,"Depot",INDEX('Delivery Stops'!$B$2:$B$29,B587))</f>
        <v>Elementary School</v>
      </c>
      <c r="E587" t="str" cm="1">
        <f t="array" ref="E587">IF(C587=0,"Depot",INDEX('Delivery Stops'!$B$2:$B$29,C587))</f>
        <v>Bakery &amp; Cafe</v>
      </c>
      <c r="F587">
        <v>0</v>
      </c>
      <c r="G587" cm="1">
        <f t="array" ref="G587">INDEX('Distance Matrix (miles)'!$B$2:$AD$30,B587+1,C587+1)</f>
        <v>33.17</v>
      </c>
      <c r="H587" cm="1">
        <f t="array" ref="H587">INDEX('Travel Time Matrix (min)'!$B$2:$AD$30,B587+1,C587+1)</f>
        <v>49.8</v>
      </c>
      <c r="I587" cm="1">
        <f t="array" ref="I587">G587*(INDEX('Vehicle Fleet'!$D$2:$D$6,A587)+'Cost Parameters'!$B$2*'Cost Parameters'!$B$3)</f>
        <v>28.406788000000002</v>
      </c>
      <c r="J587" cm="1">
        <f t="array" ref="J587">IF(C587=0,0,INDEX('Delivery Stops'!$D$2:$D$29,C587))</f>
        <v>211</v>
      </c>
      <c r="K587">
        <f t="shared" si="36"/>
        <v>0</v>
      </c>
      <c r="L587">
        <f t="shared" si="37"/>
        <v>0</v>
      </c>
      <c r="M587">
        <f t="shared" si="38"/>
        <v>0</v>
      </c>
      <c r="N587">
        <f t="shared" si="39"/>
        <v>0</v>
      </c>
      <c r="O587" cm="1">
        <f t="array" ref="O587">((IF(C587=0,INDEX('Solver Setup'!$M$15:$M$19,A587),INDEX('Solver Setup'!$G$25:$G$52,C587))-IF(B587=0,INDEX('Solver Setup'!$L$15:$L$19,A587),INDEX('Solver Setup'!$G$25:$G$52,B587)))*1440-IF(B587=0,0,INDEX('Solver Setup'!$F$25:$F$52,B587))-H587+'Solver Setup'!$B$9*(1-F587))</f>
        <v>1770.1999999999994</v>
      </c>
    </row>
    <row r="588" spans="1:15" x14ac:dyDescent="0.2">
      <c r="A588">
        <v>1</v>
      </c>
      <c r="B588">
        <v>20</v>
      </c>
      <c r="C588">
        <v>27</v>
      </c>
      <c r="D588" t="str" cm="1">
        <f t="array" ref="D588">IF(B588=0,"Depot",INDEX('Delivery Stops'!$B$2:$B$29,B588))</f>
        <v>Elementary School</v>
      </c>
      <c r="E588" t="str" cm="1">
        <f t="array" ref="E588">IF(C588=0,"Depot",INDEX('Delivery Stops'!$B$2:$B$29,C588))</f>
        <v>Redstone Elementary School</v>
      </c>
      <c r="F588">
        <v>0</v>
      </c>
      <c r="G588" cm="1">
        <f t="array" ref="G588">INDEX('Distance Matrix (miles)'!$B$2:$AD$30,B588+1,C588+1)</f>
        <v>30.43</v>
      </c>
      <c r="H588" cm="1">
        <f t="array" ref="H588">INDEX('Travel Time Matrix (min)'!$B$2:$AD$30,B588+1,C588+1)</f>
        <v>45.6</v>
      </c>
      <c r="I588" cm="1">
        <f t="array" ref="I588">G588*(INDEX('Vehicle Fleet'!$D$2:$D$6,A588)+'Cost Parameters'!$B$2*'Cost Parameters'!$B$3)</f>
        <v>26.060252000000002</v>
      </c>
      <c r="J588" cm="1">
        <f t="array" ref="J588">IF(C588=0,0,INDEX('Delivery Stops'!$D$2:$D$29,C588))</f>
        <v>61</v>
      </c>
      <c r="K588">
        <f t="shared" si="36"/>
        <v>0</v>
      </c>
      <c r="L588">
        <f t="shared" si="37"/>
        <v>0</v>
      </c>
      <c r="M588">
        <f t="shared" si="38"/>
        <v>0</v>
      </c>
      <c r="N588">
        <f t="shared" si="39"/>
        <v>0</v>
      </c>
      <c r="O588" cm="1">
        <f t="array" ref="O588">((IF(C588=0,INDEX('Solver Setup'!$M$15:$M$19,A588),INDEX('Solver Setup'!$G$25:$G$52,C588))-IF(B588=0,INDEX('Solver Setup'!$L$15:$L$19,A588),INDEX('Solver Setup'!$G$25:$G$52,B588)))*1440-IF(B588=0,0,INDEX('Solver Setup'!$F$25:$F$52,B588))-H588+'Solver Setup'!$B$9*(1-F588))</f>
        <v>1714.399999999999</v>
      </c>
    </row>
    <row r="589" spans="1:15" x14ac:dyDescent="0.2">
      <c r="A589">
        <v>1</v>
      </c>
      <c r="B589">
        <v>20</v>
      </c>
      <c r="C589">
        <v>28</v>
      </c>
      <c r="D589" t="str" cm="1">
        <f t="array" ref="D589">IF(B589=0,"Depot",INDEX('Delivery Stops'!$B$2:$B$29,B589))</f>
        <v>Elementary School</v>
      </c>
      <c r="E589" t="str" cm="1">
        <f t="array" ref="E589">IF(C589=0,"Depot",INDEX('Delivery Stops'!$B$2:$B$29,C589))</f>
        <v>Food Bank</v>
      </c>
      <c r="F589">
        <v>0</v>
      </c>
      <c r="G589" cm="1">
        <f t="array" ref="G589">INDEX('Distance Matrix (miles)'!$B$2:$AD$30,B589+1,C589+1)</f>
        <v>43.44</v>
      </c>
      <c r="H589" cm="1">
        <f t="array" ref="H589">INDEX('Travel Time Matrix (min)'!$B$2:$AD$30,B589+1,C589+1)</f>
        <v>65.2</v>
      </c>
      <c r="I589" cm="1">
        <f t="array" ref="I589">G589*(INDEX('Vehicle Fleet'!$D$2:$D$6,A589)+'Cost Parameters'!$B$2*'Cost Parameters'!$B$3)</f>
        <v>37.202016</v>
      </c>
      <c r="J589" cm="1">
        <f t="array" ref="J589">IF(C589=0,0,INDEX('Delivery Stops'!$D$2:$D$29,C589))</f>
        <v>168</v>
      </c>
      <c r="K589">
        <f t="shared" si="36"/>
        <v>0</v>
      </c>
      <c r="L589">
        <f t="shared" si="37"/>
        <v>0</v>
      </c>
      <c r="M589">
        <f t="shared" si="38"/>
        <v>0</v>
      </c>
      <c r="N589">
        <f t="shared" si="39"/>
        <v>0</v>
      </c>
      <c r="O589" cm="1">
        <f t="array" ref="O589">((IF(C589=0,INDEX('Solver Setup'!$M$15:$M$19,A589),INDEX('Solver Setup'!$G$25:$G$52,C589))-IF(B589=0,INDEX('Solver Setup'!$L$15:$L$19,A589),INDEX('Solver Setup'!$G$25:$G$52,B589)))*1440-IF(B589=0,0,INDEX('Solver Setup'!$F$25:$F$52,B589))-H589+'Solver Setup'!$B$9*(1-F589))</f>
        <v>1694.799999999999</v>
      </c>
    </row>
    <row r="590" spans="1:15" x14ac:dyDescent="0.2">
      <c r="A590">
        <v>1</v>
      </c>
      <c r="B590">
        <v>21</v>
      </c>
      <c r="C590">
        <v>0</v>
      </c>
      <c r="D590" t="str" cm="1">
        <f t="array" ref="D590">IF(B590=0,"Depot",INDEX('Delivery Stops'!$B$2:$B$29,B590))</f>
        <v>Distillery</v>
      </c>
      <c r="E590" t="str" cm="1">
        <f t="array" ref="E590">IF(C590=0,"Depot",INDEX('Delivery Stops'!$B$2:$B$29,C590))</f>
        <v>Depot</v>
      </c>
      <c r="F590">
        <v>0</v>
      </c>
      <c r="G590" cm="1">
        <f t="array" ref="G590">INDEX('Distance Matrix (miles)'!$B$2:$AD$30,B590+1,C590+1)</f>
        <v>20.67</v>
      </c>
      <c r="H590" cm="1">
        <f t="array" ref="H590">INDEX('Travel Time Matrix (min)'!$B$2:$AD$30,B590+1,C590+1)</f>
        <v>31</v>
      </c>
      <c r="I590" cm="1">
        <f t="array" ref="I590">G590*(INDEX('Vehicle Fleet'!$D$2:$D$6,A590)+'Cost Parameters'!$B$2*'Cost Parameters'!$B$3)</f>
        <v>17.701788000000004</v>
      </c>
      <c r="J590" cm="1">
        <f t="array" ref="J590">IF(C590=0,0,INDEX('Delivery Stops'!$D$2:$D$29,C590))</f>
        <v>0</v>
      </c>
      <c r="K590">
        <f t="shared" si="36"/>
        <v>0</v>
      </c>
      <c r="L590">
        <f t="shared" si="37"/>
        <v>0</v>
      </c>
      <c r="M590">
        <f t="shared" si="38"/>
        <v>0</v>
      </c>
      <c r="N590">
        <f t="shared" si="39"/>
        <v>0</v>
      </c>
      <c r="O590" cm="1">
        <f t="array" ref="O590">((IF(C590=0,INDEX('Solver Setup'!$M$15:$M$19,A590),INDEX('Solver Setup'!$G$25:$G$52,C590))-IF(B590=0,INDEX('Solver Setup'!$L$15:$L$19,A590),INDEX('Solver Setup'!$G$25:$G$52,B590)))*1440-IF(B590=0,0,INDEX('Solver Setup'!$F$25:$F$52,B590))-H590+'Solver Setup'!$B$9*(1-F590))</f>
        <v>501.00000000000045</v>
      </c>
    </row>
    <row r="591" spans="1:15" x14ac:dyDescent="0.2">
      <c r="A591">
        <v>1</v>
      </c>
      <c r="B591">
        <v>21</v>
      </c>
      <c r="C591">
        <v>1</v>
      </c>
      <c r="D591" t="str" cm="1">
        <f t="array" ref="D591">IF(B591=0,"Depot",INDEX('Delivery Stops'!$B$2:$B$29,B591))</f>
        <v>Distillery</v>
      </c>
      <c r="E591" t="str" cm="1">
        <f t="array" ref="E591">IF(C591=0,"Depot",INDEX('Delivery Stops'!$B$2:$B$29,C591))</f>
        <v>Pet Hospital</v>
      </c>
      <c r="F591">
        <v>0</v>
      </c>
      <c r="G591" cm="1">
        <f t="array" ref="G591">INDEX('Distance Matrix (miles)'!$B$2:$AD$30,B591+1,C591+1)</f>
        <v>26.06</v>
      </c>
      <c r="H591" cm="1">
        <f t="array" ref="H591">INDEX('Travel Time Matrix (min)'!$B$2:$AD$30,B591+1,C591+1)</f>
        <v>39.1</v>
      </c>
      <c r="I591" cm="1">
        <f t="array" ref="I591">G591*(INDEX('Vehicle Fleet'!$D$2:$D$6,A591)+'Cost Parameters'!$B$2*'Cost Parameters'!$B$3)</f>
        <v>22.317784</v>
      </c>
      <c r="J591" cm="1">
        <f t="array" ref="J591">IF(C591=0,0,INDEX('Delivery Stops'!$D$2:$D$29,C591))</f>
        <v>204</v>
      </c>
      <c r="K591">
        <f t="shared" si="36"/>
        <v>0</v>
      </c>
      <c r="L591">
        <f t="shared" si="37"/>
        <v>0</v>
      </c>
      <c r="M591">
        <f t="shared" si="38"/>
        <v>0</v>
      </c>
      <c r="N591">
        <f t="shared" si="39"/>
        <v>0</v>
      </c>
      <c r="O591" cm="1">
        <f t="array" ref="O591">((IF(C591=0,INDEX('Solver Setup'!$M$15:$M$19,A591),INDEX('Solver Setup'!$G$25:$G$52,C591))-IF(B591=0,INDEX('Solver Setup'!$L$15:$L$19,A591),INDEX('Solver Setup'!$G$25:$G$52,B591)))*1440-IF(B591=0,0,INDEX('Solver Setup'!$F$25:$F$52,B591))-H591+'Solver Setup'!$B$9*(1-F591))</f>
        <v>1002.9000000000009</v>
      </c>
    </row>
    <row r="592" spans="1:15" x14ac:dyDescent="0.2">
      <c r="A592">
        <v>1</v>
      </c>
      <c r="B592">
        <v>21</v>
      </c>
      <c r="C592">
        <v>2</v>
      </c>
      <c r="D592" t="str" cm="1">
        <f t="array" ref="D592">IF(B592=0,"Depot",INDEX('Delivery Stops'!$B$2:$B$29,B592))</f>
        <v>Distillery</v>
      </c>
      <c r="E592" t="str" cm="1">
        <f t="array" ref="E592">IF(C592=0,"Depot",INDEX('Delivery Stops'!$B$2:$B$29,C592))</f>
        <v>Community Pharmacy</v>
      </c>
      <c r="F592">
        <v>0</v>
      </c>
      <c r="G592" cm="1">
        <f t="array" ref="G592">INDEX('Distance Matrix (miles)'!$B$2:$AD$30,B592+1,C592+1)</f>
        <v>21.59</v>
      </c>
      <c r="H592" cm="1">
        <f t="array" ref="H592">INDEX('Travel Time Matrix (min)'!$B$2:$AD$30,B592+1,C592+1)</f>
        <v>32.4</v>
      </c>
      <c r="I592" cm="1">
        <f t="array" ref="I592">G592*(INDEX('Vehicle Fleet'!$D$2:$D$6,A592)+'Cost Parameters'!$B$2*'Cost Parameters'!$B$3)</f>
        <v>18.489675999999999</v>
      </c>
      <c r="J592" cm="1">
        <f t="array" ref="J592">IF(C592=0,0,INDEX('Delivery Stops'!$D$2:$D$29,C592))</f>
        <v>240</v>
      </c>
      <c r="K592">
        <f t="shared" si="36"/>
        <v>0</v>
      </c>
      <c r="L592">
        <f t="shared" si="37"/>
        <v>0</v>
      </c>
      <c r="M592">
        <f t="shared" si="38"/>
        <v>0</v>
      </c>
      <c r="N592">
        <f t="shared" si="39"/>
        <v>0</v>
      </c>
      <c r="O592" cm="1">
        <f t="array" ref="O592">((IF(C592=0,INDEX('Solver Setup'!$M$15:$M$19,A592),INDEX('Solver Setup'!$G$25:$G$52,C592))-IF(B592=0,INDEX('Solver Setup'!$L$15:$L$19,A592),INDEX('Solver Setup'!$G$25:$G$52,B592)))*1440-IF(B592=0,0,INDEX('Solver Setup'!$F$25:$F$52,B592))-H592+'Solver Setup'!$B$9*(1-F592))</f>
        <v>1249.5999999999999</v>
      </c>
    </row>
    <row r="593" spans="1:15" x14ac:dyDescent="0.2">
      <c r="A593">
        <v>1</v>
      </c>
      <c r="B593">
        <v>21</v>
      </c>
      <c r="C593">
        <v>3</v>
      </c>
      <c r="D593" t="str" cm="1">
        <f t="array" ref="D593">IF(B593=0,"Depot",INDEX('Delivery Stops'!$B$2:$B$29,B593))</f>
        <v>Distillery</v>
      </c>
      <c r="E593" t="str" cm="1">
        <f t="array" ref="E593">IF(C593=0,"Depot",INDEX('Delivery Stops'!$B$2:$B$29,C593))</f>
        <v>Redstone Medical Center</v>
      </c>
      <c r="F593">
        <v>0</v>
      </c>
      <c r="G593" cm="1">
        <f t="array" ref="G593">INDEX('Distance Matrix (miles)'!$B$2:$AD$30,B593+1,C593+1)</f>
        <v>9.14</v>
      </c>
      <c r="H593" cm="1">
        <f t="array" ref="H593">INDEX('Travel Time Matrix (min)'!$B$2:$AD$30,B593+1,C593+1)</f>
        <v>13.7</v>
      </c>
      <c r="I593" cm="1">
        <f t="array" ref="I593">G593*(INDEX('Vehicle Fleet'!$D$2:$D$6,A593)+'Cost Parameters'!$B$2*'Cost Parameters'!$B$3)</f>
        <v>7.8274960000000009</v>
      </c>
      <c r="J593" cm="1">
        <f t="array" ref="J593">IF(C593=0,0,INDEX('Delivery Stops'!$D$2:$D$29,C593))</f>
        <v>183</v>
      </c>
      <c r="K593">
        <f t="shared" si="36"/>
        <v>0</v>
      </c>
      <c r="L593">
        <f t="shared" si="37"/>
        <v>0</v>
      </c>
      <c r="M593">
        <f t="shared" si="38"/>
        <v>0</v>
      </c>
      <c r="N593">
        <f t="shared" si="39"/>
        <v>0</v>
      </c>
      <c r="O593" cm="1">
        <f t="array" ref="O593">((IF(C593=0,INDEX('Solver Setup'!$M$15:$M$19,A593),INDEX('Solver Setup'!$G$25:$G$52,C593))-IF(B593=0,INDEX('Solver Setup'!$L$15:$L$19,A593),INDEX('Solver Setup'!$G$25:$G$52,B593)))*1440-IF(B593=0,0,INDEX('Solver Setup'!$F$25:$F$52,B593))-H593+'Solver Setup'!$B$9*(1-F593))</f>
        <v>1283.3000000000004</v>
      </c>
    </row>
    <row r="594" spans="1:15" x14ac:dyDescent="0.2">
      <c r="A594">
        <v>1</v>
      </c>
      <c r="B594">
        <v>21</v>
      </c>
      <c r="C594">
        <v>4</v>
      </c>
      <c r="D594" t="str" cm="1">
        <f t="array" ref="D594">IF(B594=0,"Depot",INDEX('Delivery Stops'!$B$2:$B$29,B594))</f>
        <v>Distillery</v>
      </c>
      <c r="E594" t="str" cm="1">
        <f t="array" ref="E594">IF(C594=0,"Depot",INDEX('Delivery Stops'!$B$2:$B$29,C594))</f>
        <v>Furniture Warehouse</v>
      </c>
      <c r="F594">
        <v>0</v>
      </c>
      <c r="G594" cm="1">
        <f t="array" ref="G594">INDEX('Distance Matrix (miles)'!$B$2:$AD$30,B594+1,C594+1)</f>
        <v>14.4</v>
      </c>
      <c r="H594" cm="1">
        <f t="array" ref="H594">INDEX('Travel Time Matrix (min)'!$B$2:$AD$30,B594+1,C594+1)</f>
        <v>21.6</v>
      </c>
      <c r="I594" cm="1">
        <f t="array" ref="I594">G594*(INDEX('Vehicle Fleet'!$D$2:$D$6,A594)+'Cost Parameters'!$B$2*'Cost Parameters'!$B$3)</f>
        <v>12.332160000000002</v>
      </c>
      <c r="J594" cm="1">
        <f t="array" ref="J594">IF(C594=0,0,INDEX('Delivery Stops'!$D$2:$D$29,C594))</f>
        <v>186</v>
      </c>
      <c r="K594">
        <f t="shared" si="36"/>
        <v>0</v>
      </c>
      <c r="L594">
        <f t="shared" si="37"/>
        <v>0</v>
      </c>
      <c r="M594">
        <f t="shared" si="38"/>
        <v>0</v>
      </c>
      <c r="N594">
        <f t="shared" si="39"/>
        <v>0</v>
      </c>
      <c r="O594" cm="1">
        <f t="array" ref="O594">((IF(C594=0,INDEX('Solver Setup'!$M$15:$M$19,A594),INDEX('Solver Setup'!$G$25:$G$52,C594))-IF(B594=0,INDEX('Solver Setup'!$L$15:$L$19,A594),INDEX('Solver Setup'!$G$25:$G$52,B594)))*1440-IF(B594=0,0,INDEX('Solver Setup'!$F$25:$F$52,B594))-H594+'Solver Setup'!$B$9*(1-F594))</f>
        <v>1005.4000000000004</v>
      </c>
    </row>
    <row r="595" spans="1:15" x14ac:dyDescent="0.2">
      <c r="A595">
        <v>1</v>
      </c>
      <c r="B595">
        <v>21</v>
      </c>
      <c r="C595">
        <v>5</v>
      </c>
      <c r="D595" t="str" cm="1">
        <f t="array" ref="D595">IF(B595=0,"Depot",INDEX('Delivery Stops'!$B$2:$B$29,B595))</f>
        <v>Distillery</v>
      </c>
      <c r="E595" t="str" cm="1">
        <f t="array" ref="E595">IF(C595=0,"Depot",INDEX('Delivery Stops'!$B$2:$B$29,C595))</f>
        <v>Construction Supply</v>
      </c>
      <c r="F595">
        <v>0</v>
      </c>
      <c r="G595" cm="1">
        <f t="array" ref="G595">INDEX('Distance Matrix (miles)'!$B$2:$AD$30,B595+1,C595+1)</f>
        <v>17.850000000000001</v>
      </c>
      <c r="H595" cm="1">
        <f t="array" ref="H595">INDEX('Travel Time Matrix (min)'!$B$2:$AD$30,B595+1,C595+1)</f>
        <v>26.8</v>
      </c>
      <c r="I595" cm="1">
        <f t="array" ref="I595">G595*(INDEX('Vehicle Fleet'!$D$2:$D$6,A595)+'Cost Parameters'!$B$2*'Cost Parameters'!$B$3)</f>
        <v>15.286740000000002</v>
      </c>
      <c r="J595" cm="1">
        <f t="array" ref="J595">IF(C595=0,0,INDEX('Delivery Stops'!$D$2:$D$29,C595))</f>
        <v>201</v>
      </c>
      <c r="K595">
        <f t="shared" si="36"/>
        <v>0</v>
      </c>
      <c r="L595">
        <f t="shared" si="37"/>
        <v>0</v>
      </c>
      <c r="M595">
        <f t="shared" si="38"/>
        <v>0</v>
      </c>
      <c r="N595">
        <f t="shared" si="39"/>
        <v>0</v>
      </c>
      <c r="O595" cm="1">
        <f t="array" ref="O595">((IF(C595=0,INDEX('Solver Setup'!$M$15:$M$19,A595),INDEX('Solver Setup'!$G$25:$G$52,C595))-IF(B595=0,INDEX('Solver Setup'!$L$15:$L$19,A595),INDEX('Solver Setup'!$G$25:$G$52,B595)))*1440-IF(B595=0,0,INDEX('Solver Setup'!$F$25:$F$52,B595))-H595+'Solver Setup'!$B$9*(1-F595))</f>
        <v>1210.1999999999998</v>
      </c>
    </row>
    <row r="596" spans="1:15" x14ac:dyDescent="0.2">
      <c r="A596">
        <v>1</v>
      </c>
      <c r="B596">
        <v>21</v>
      </c>
      <c r="C596">
        <v>6</v>
      </c>
      <c r="D596" t="str" cm="1">
        <f t="array" ref="D596">IF(B596=0,"Depot",INDEX('Delivery Stops'!$B$2:$B$29,B596))</f>
        <v>Distillery</v>
      </c>
      <c r="E596" t="str" cm="1">
        <f t="array" ref="E596">IF(C596=0,"Depot",INDEX('Delivery Stops'!$B$2:$B$29,C596))</f>
        <v>Farm Supply</v>
      </c>
      <c r="F596">
        <v>0</v>
      </c>
      <c r="G596" cm="1">
        <f t="array" ref="G596">INDEX('Distance Matrix (miles)'!$B$2:$AD$30,B596+1,C596+1)</f>
        <v>19.2</v>
      </c>
      <c r="H596" cm="1">
        <f t="array" ref="H596">INDEX('Travel Time Matrix (min)'!$B$2:$AD$30,B596+1,C596+1)</f>
        <v>28.8</v>
      </c>
      <c r="I596" cm="1">
        <f t="array" ref="I596">G596*(INDEX('Vehicle Fleet'!$D$2:$D$6,A596)+'Cost Parameters'!$B$2*'Cost Parameters'!$B$3)</f>
        <v>16.442879999999999</v>
      </c>
      <c r="J596" cm="1">
        <f t="array" ref="J596">IF(C596=0,0,INDEX('Delivery Stops'!$D$2:$D$29,C596))</f>
        <v>162</v>
      </c>
      <c r="K596">
        <f t="shared" si="36"/>
        <v>0</v>
      </c>
      <c r="L596">
        <f t="shared" si="37"/>
        <v>0</v>
      </c>
      <c r="M596">
        <f t="shared" si="38"/>
        <v>0</v>
      </c>
      <c r="N596">
        <f t="shared" si="39"/>
        <v>0</v>
      </c>
      <c r="O596" cm="1">
        <f t="array" ref="O596">((IF(C596=0,INDEX('Solver Setup'!$M$15:$M$19,A596),INDEX('Solver Setup'!$G$25:$G$52,C596))-IF(B596=0,INDEX('Solver Setup'!$L$15:$L$19,A596),INDEX('Solver Setup'!$G$25:$G$52,B596)))*1440-IF(B596=0,0,INDEX('Solver Setup'!$F$25:$F$52,B596))-H596+'Solver Setup'!$B$9*(1-F596))</f>
        <v>1313.2000000000005</v>
      </c>
    </row>
    <row r="597" spans="1:15" x14ac:dyDescent="0.2">
      <c r="A597">
        <v>1</v>
      </c>
      <c r="B597">
        <v>21</v>
      </c>
      <c r="C597">
        <v>7</v>
      </c>
      <c r="D597" t="str" cm="1">
        <f t="array" ref="D597">IF(B597=0,"Depot",INDEX('Delivery Stops'!$B$2:$B$29,B597))</f>
        <v>Distillery</v>
      </c>
      <c r="E597" t="str" cm="1">
        <f t="array" ref="E597">IF(C597=0,"Depot",INDEX('Delivery Stops'!$B$2:$B$29,C597))</f>
        <v>Fish Market</v>
      </c>
      <c r="F597">
        <v>0</v>
      </c>
      <c r="G597" cm="1">
        <f t="array" ref="G597">INDEX('Distance Matrix (miles)'!$B$2:$AD$30,B597+1,C597+1)</f>
        <v>27.52</v>
      </c>
      <c r="H597" cm="1">
        <f t="array" ref="H597">INDEX('Travel Time Matrix (min)'!$B$2:$AD$30,B597+1,C597+1)</f>
        <v>41.3</v>
      </c>
      <c r="I597" cm="1">
        <f t="array" ref="I597">G597*(INDEX('Vehicle Fleet'!$D$2:$D$6,A597)+'Cost Parameters'!$B$2*'Cost Parameters'!$B$3)</f>
        <v>23.568128000000002</v>
      </c>
      <c r="J597" cm="1">
        <f t="array" ref="J597">IF(C597=0,0,INDEX('Delivery Stops'!$D$2:$D$29,C597))</f>
        <v>133</v>
      </c>
      <c r="K597">
        <f t="shared" si="36"/>
        <v>0</v>
      </c>
      <c r="L597">
        <f t="shared" si="37"/>
        <v>0</v>
      </c>
      <c r="M597">
        <f t="shared" si="38"/>
        <v>0</v>
      </c>
      <c r="N597">
        <f t="shared" si="39"/>
        <v>0</v>
      </c>
      <c r="O597" cm="1">
        <f t="array" ref="O597">((IF(C597=0,INDEX('Solver Setup'!$M$15:$M$19,A597),INDEX('Solver Setup'!$G$25:$G$52,C597))-IF(B597=0,INDEX('Solver Setup'!$L$15:$L$19,A597),INDEX('Solver Setup'!$G$25:$G$52,B597)))*1440-IF(B597=0,0,INDEX('Solver Setup'!$F$25:$F$52,B597))-H597+'Solver Setup'!$B$9*(1-F597))</f>
        <v>1165.7000000000005</v>
      </c>
    </row>
    <row r="598" spans="1:15" x14ac:dyDescent="0.2">
      <c r="A598">
        <v>1</v>
      </c>
      <c r="B598">
        <v>21</v>
      </c>
      <c r="C598">
        <v>8</v>
      </c>
      <c r="D598" t="str" cm="1">
        <f t="array" ref="D598">IF(B598=0,"Depot",INDEX('Delivery Stops'!$B$2:$B$29,B598))</f>
        <v>Distillery</v>
      </c>
      <c r="E598" t="str" cm="1">
        <f t="array" ref="E598">IF(C598=0,"Depot",INDEX('Delivery Stops'!$B$2:$B$29,C598))</f>
        <v>Swimming Pool Supply</v>
      </c>
      <c r="F598">
        <v>0</v>
      </c>
      <c r="G598" cm="1">
        <f t="array" ref="G598">INDEX('Distance Matrix (miles)'!$B$2:$AD$30,B598+1,C598+1)</f>
        <v>7.77</v>
      </c>
      <c r="H598" cm="1">
        <f t="array" ref="H598">INDEX('Travel Time Matrix (min)'!$B$2:$AD$30,B598+1,C598+1)</f>
        <v>11.7</v>
      </c>
      <c r="I598" cm="1">
        <f t="array" ref="I598">G598*(INDEX('Vehicle Fleet'!$D$2:$D$6,A598)+'Cost Parameters'!$B$2*'Cost Parameters'!$B$3)</f>
        <v>6.6542279999999998</v>
      </c>
      <c r="J598" cm="1">
        <f t="array" ref="J598">IF(C598=0,0,INDEX('Delivery Stops'!$D$2:$D$29,C598))</f>
        <v>285</v>
      </c>
      <c r="K598">
        <f t="shared" si="36"/>
        <v>0</v>
      </c>
      <c r="L598">
        <f t="shared" si="37"/>
        <v>0</v>
      </c>
      <c r="M598">
        <f t="shared" si="38"/>
        <v>0</v>
      </c>
      <c r="N598">
        <f t="shared" si="39"/>
        <v>0</v>
      </c>
      <c r="O598" cm="1">
        <f t="array" ref="O598">((IF(C598=0,INDEX('Solver Setup'!$M$15:$M$19,A598),INDEX('Solver Setup'!$G$25:$G$52,C598))-IF(B598=0,INDEX('Solver Setup'!$L$15:$L$19,A598),INDEX('Solver Setup'!$G$25:$G$52,B598)))*1440-IF(B598=0,0,INDEX('Solver Setup'!$F$25:$F$52,B598))-H598+'Solver Setup'!$B$9*(1-F598))</f>
        <v>1405.3</v>
      </c>
    </row>
    <row r="599" spans="1:15" x14ac:dyDescent="0.2">
      <c r="A599">
        <v>1</v>
      </c>
      <c r="B599">
        <v>21</v>
      </c>
      <c r="C599">
        <v>9</v>
      </c>
      <c r="D599" t="str" cm="1">
        <f t="array" ref="D599">IF(B599=0,"Depot",INDEX('Delivery Stops'!$B$2:$B$29,B599))</f>
        <v>Distillery</v>
      </c>
      <c r="E599" t="str" cm="1">
        <f t="array" ref="E599">IF(C599=0,"Depot",INDEX('Delivery Stops'!$B$2:$B$29,C599))</f>
        <v>Dry Cleaners</v>
      </c>
      <c r="F599">
        <v>0</v>
      </c>
      <c r="G599" cm="1">
        <f t="array" ref="G599">INDEX('Distance Matrix (miles)'!$B$2:$AD$30,B599+1,C599+1)</f>
        <v>20.09</v>
      </c>
      <c r="H599" cm="1">
        <f t="array" ref="H599">INDEX('Travel Time Matrix (min)'!$B$2:$AD$30,B599+1,C599+1)</f>
        <v>30.1</v>
      </c>
      <c r="I599" cm="1">
        <f t="array" ref="I599">G599*(INDEX('Vehicle Fleet'!$D$2:$D$6,A599)+'Cost Parameters'!$B$2*'Cost Parameters'!$B$3)</f>
        <v>17.205076000000002</v>
      </c>
      <c r="J599" cm="1">
        <f t="array" ref="J599">IF(C599=0,0,INDEX('Delivery Stops'!$D$2:$D$29,C599))</f>
        <v>24</v>
      </c>
      <c r="K599">
        <f t="shared" si="36"/>
        <v>0</v>
      </c>
      <c r="L599">
        <f t="shared" si="37"/>
        <v>0</v>
      </c>
      <c r="M599">
        <f t="shared" si="38"/>
        <v>0</v>
      </c>
      <c r="N599">
        <f t="shared" si="39"/>
        <v>0</v>
      </c>
      <c r="O599" cm="1">
        <f t="array" ref="O599">((IF(C599=0,INDEX('Solver Setup'!$M$15:$M$19,A599),INDEX('Solver Setup'!$G$25:$G$52,C599))-IF(B599=0,INDEX('Solver Setup'!$L$15:$L$19,A599),INDEX('Solver Setup'!$G$25:$G$52,B599)))*1440-IF(B599=0,0,INDEX('Solver Setup'!$F$25:$F$52,B599))-H599+'Solver Setup'!$B$9*(1-F599))</f>
        <v>1041.9000000000005</v>
      </c>
    </row>
    <row r="600" spans="1:15" x14ac:dyDescent="0.2">
      <c r="A600">
        <v>1</v>
      </c>
      <c r="B600">
        <v>21</v>
      </c>
      <c r="C600">
        <v>10</v>
      </c>
      <c r="D600" t="str" cm="1">
        <f t="array" ref="D600">IF(B600=0,"Depot",INDEX('Delivery Stops'!$B$2:$B$29,B600))</f>
        <v>Distillery</v>
      </c>
      <c r="E600" t="str" cm="1">
        <f t="array" ref="E600">IF(C600=0,"Depot",INDEX('Delivery Stops'!$B$2:$B$29,C600))</f>
        <v>Furniture Warehouse</v>
      </c>
      <c r="F600">
        <v>0</v>
      </c>
      <c r="G600" cm="1">
        <f t="array" ref="G600">INDEX('Distance Matrix (miles)'!$B$2:$AD$30,B600+1,C600+1)</f>
        <v>24.71</v>
      </c>
      <c r="H600" cm="1">
        <f t="array" ref="H600">INDEX('Travel Time Matrix (min)'!$B$2:$AD$30,B600+1,C600+1)</f>
        <v>37.1</v>
      </c>
      <c r="I600" cm="1">
        <f t="array" ref="I600">G600*(INDEX('Vehicle Fleet'!$D$2:$D$6,A600)+'Cost Parameters'!$B$2*'Cost Parameters'!$B$3)</f>
        <v>21.161644000000003</v>
      </c>
      <c r="J600" cm="1">
        <f t="array" ref="J600">IF(C600=0,0,INDEX('Delivery Stops'!$D$2:$D$29,C600))</f>
        <v>89</v>
      </c>
      <c r="K600">
        <f t="shared" si="36"/>
        <v>0</v>
      </c>
      <c r="L600">
        <f t="shared" si="37"/>
        <v>0</v>
      </c>
      <c r="M600">
        <f t="shared" si="38"/>
        <v>0</v>
      </c>
      <c r="N600">
        <f t="shared" si="39"/>
        <v>0</v>
      </c>
      <c r="O600" cm="1">
        <f t="array" ref="O600">((IF(C600=0,INDEX('Solver Setup'!$M$15:$M$19,A600),INDEX('Solver Setup'!$G$25:$G$52,C600))-IF(B600=0,INDEX('Solver Setup'!$L$15:$L$19,A600),INDEX('Solver Setup'!$G$25:$G$52,B600)))*1440-IF(B600=0,0,INDEX('Solver Setup'!$F$25:$F$52,B600))-H600+'Solver Setup'!$B$9*(1-F600))</f>
        <v>1109.8999999999999</v>
      </c>
    </row>
    <row r="601" spans="1:15" x14ac:dyDescent="0.2">
      <c r="A601">
        <v>1</v>
      </c>
      <c r="B601">
        <v>21</v>
      </c>
      <c r="C601">
        <v>11</v>
      </c>
      <c r="D601" t="str" cm="1">
        <f t="array" ref="D601">IF(B601=0,"Depot",INDEX('Delivery Stops'!$B$2:$B$29,B601))</f>
        <v>Distillery</v>
      </c>
      <c r="E601" t="str" cm="1">
        <f t="array" ref="E601">IF(C601=0,"Depot",INDEX('Delivery Stops'!$B$2:$B$29,C601))</f>
        <v>Pet Hospital</v>
      </c>
      <c r="F601">
        <v>0</v>
      </c>
      <c r="G601" cm="1">
        <f t="array" ref="G601">INDEX('Distance Matrix (miles)'!$B$2:$AD$30,B601+1,C601+1)</f>
        <v>20.9</v>
      </c>
      <c r="H601" cm="1">
        <f t="array" ref="H601">INDEX('Travel Time Matrix (min)'!$B$2:$AD$30,B601+1,C601+1)</f>
        <v>31.3</v>
      </c>
      <c r="I601" cm="1">
        <f t="array" ref="I601">G601*(INDEX('Vehicle Fleet'!$D$2:$D$6,A601)+'Cost Parameters'!$B$2*'Cost Parameters'!$B$3)</f>
        <v>17.898759999999999</v>
      </c>
      <c r="J601" cm="1">
        <f t="array" ref="J601">IF(C601=0,0,INDEX('Delivery Stops'!$D$2:$D$29,C601))</f>
        <v>108</v>
      </c>
      <c r="K601">
        <f t="shared" si="36"/>
        <v>0</v>
      </c>
      <c r="L601">
        <f t="shared" si="37"/>
        <v>0</v>
      </c>
      <c r="M601">
        <f t="shared" si="38"/>
        <v>0</v>
      </c>
      <c r="N601">
        <f t="shared" si="39"/>
        <v>0</v>
      </c>
      <c r="O601" cm="1">
        <f t="array" ref="O601">((IF(C601=0,INDEX('Solver Setup'!$M$15:$M$19,A601),INDEX('Solver Setup'!$G$25:$G$52,C601))-IF(B601=0,INDEX('Solver Setup'!$L$15:$L$19,A601),INDEX('Solver Setup'!$G$25:$G$52,B601)))*1440-IF(B601=0,0,INDEX('Solver Setup'!$F$25:$F$52,B601))-H601+'Solver Setup'!$B$9*(1-F601))</f>
        <v>1040.7000000000005</v>
      </c>
    </row>
    <row r="602" spans="1:15" x14ac:dyDescent="0.2">
      <c r="A602">
        <v>1</v>
      </c>
      <c r="B602">
        <v>21</v>
      </c>
      <c r="C602">
        <v>12</v>
      </c>
      <c r="D602" t="str" cm="1">
        <f t="array" ref="D602">IF(B602=0,"Depot",INDEX('Delivery Stops'!$B$2:$B$29,B602))</f>
        <v>Distillery</v>
      </c>
      <c r="E602" t="str" cm="1">
        <f t="array" ref="E602">IF(C602=0,"Depot",INDEX('Delivery Stops'!$B$2:$B$29,C602))</f>
        <v>Tech Solutions Inc</v>
      </c>
      <c r="F602">
        <v>0</v>
      </c>
      <c r="G602" cm="1">
        <f t="array" ref="G602">INDEX('Distance Matrix (miles)'!$B$2:$AD$30,B602+1,C602+1)</f>
        <v>24.71</v>
      </c>
      <c r="H602" cm="1">
        <f t="array" ref="H602">INDEX('Travel Time Matrix (min)'!$B$2:$AD$30,B602+1,C602+1)</f>
        <v>37.1</v>
      </c>
      <c r="I602" cm="1">
        <f t="array" ref="I602">G602*(INDEX('Vehicle Fleet'!$D$2:$D$6,A602)+'Cost Parameters'!$B$2*'Cost Parameters'!$B$3)</f>
        <v>21.161644000000003</v>
      </c>
      <c r="J602" cm="1">
        <f t="array" ref="J602">IF(C602=0,0,INDEX('Delivery Stops'!$D$2:$D$29,C602))</f>
        <v>150</v>
      </c>
      <c r="K602">
        <f t="shared" si="36"/>
        <v>0</v>
      </c>
      <c r="L602">
        <f t="shared" si="37"/>
        <v>0</v>
      </c>
      <c r="M602">
        <f t="shared" si="38"/>
        <v>0</v>
      </c>
      <c r="N602">
        <f t="shared" si="39"/>
        <v>0</v>
      </c>
      <c r="O602" cm="1">
        <f t="array" ref="O602">((IF(C602=0,INDEX('Solver Setup'!$M$15:$M$19,A602),INDEX('Solver Setup'!$G$25:$G$52,C602))-IF(B602=0,INDEX('Solver Setup'!$L$15:$L$19,A602),INDEX('Solver Setup'!$G$25:$G$52,B602)))*1440-IF(B602=0,0,INDEX('Solver Setup'!$F$25:$F$52,B602))-H602+'Solver Setup'!$B$9*(1-F602))</f>
        <v>989.90000000000043</v>
      </c>
    </row>
    <row r="603" spans="1:15" x14ac:dyDescent="0.2">
      <c r="A603">
        <v>1</v>
      </c>
      <c r="B603">
        <v>21</v>
      </c>
      <c r="C603">
        <v>13</v>
      </c>
      <c r="D603" t="str" cm="1">
        <f t="array" ref="D603">IF(B603=0,"Depot",INDEX('Delivery Stops'!$B$2:$B$29,B603))</f>
        <v>Distillery</v>
      </c>
      <c r="E603" t="str" cm="1">
        <f t="array" ref="E603">IF(C603=0,"Depot",INDEX('Delivery Stops'!$B$2:$B$29,C603))</f>
        <v>Tech Solutions Inc</v>
      </c>
      <c r="F603">
        <v>0</v>
      </c>
      <c r="G603" cm="1">
        <f t="array" ref="G603">INDEX('Distance Matrix (miles)'!$B$2:$AD$30,B603+1,C603+1)</f>
        <v>41.02</v>
      </c>
      <c r="H603" cm="1">
        <f t="array" ref="H603">INDEX('Travel Time Matrix (min)'!$B$2:$AD$30,B603+1,C603+1)</f>
        <v>61.5</v>
      </c>
      <c r="I603" cm="1">
        <f t="array" ref="I603">G603*(INDEX('Vehicle Fleet'!$D$2:$D$6,A603)+'Cost Parameters'!$B$2*'Cost Parameters'!$B$3)</f>
        <v>35.129528000000008</v>
      </c>
      <c r="J603" cm="1">
        <f t="array" ref="J603">IF(C603=0,0,INDEX('Delivery Stops'!$D$2:$D$29,C603))</f>
        <v>38</v>
      </c>
      <c r="K603">
        <f t="shared" si="36"/>
        <v>0</v>
      </c>
      <c r="L603">
        <f t="shared" si="37"/>
        <v>0</v>
      </c>
      <c r="M603">
        <f t="shared" si="38"/>
        <v>0</v>
      </c>
      <c r="N603">
        <f t="shared" si="39"/>
        <v>0</v>
      </c>
      <c r="O603" cm="1">
        <f t="array" ref="O603">((IF(C603=0,INDEX('Solver Setup'!$M$15:$M$19,A603),INDEX('Solver Setup'!$G$25:$G$52,C603))-IF(B603=0,INDEX('Solver Setup'!$L$15:$L$19,A603),INDEX('Solver Setup'!$G$25:$G$52,B603)))*1440-IF(B603=0,0,INDEX('Solver Setup'!$F$25:$F$52,B603))-H603+'Solver Setup'!$B$9*(1-F603))</f>
        <v>860.5</v>
      </c>
    </row>
    <row r="604" spans="1:15" x14ac:dyDescent="0.2">
      <c r="A604">
        <v>1</v>
      </c>
      <c r="B604">
        <v>21</v>
      </c>
      <c r="C604">
        <v>14</v>
      </c>
      <c r="D604" t="str" cm="1">
        <f t="array" ref="D604">IF(B604=0,"Depot",INDEX('Delivery Stops'!$B$2:$B$29,B604))</f>
        <v>Distillery</v>
      </c>
      <c r="E604" t="str" cm="1">
        <f t="array" ref="E604">IF(C604=0,"Depot",INDEX('Delivery Stops'!$B$2:$B$29,C604))</f>
        <v>Sunrise Senior Living</v>
      </c>
      <c r="F604">
        <v>0</v>
      </c>
      <c r="G604" cm="1">
        <f t="array" ref="G604">INDEX('Distance Matrix (miles)'!$B$2:$AD$30,B604+1,C604+1)</f>
        <v>24.47</v>
      </c>
      <c r="H604" cm="1">
        <f t="array" ref="H604">INDEX('Travel Time Matrix (min)'!$B$2:$AD$30,B604+1,C604+1)</f>
        <v>36.700000000000003</v>
      </c>
      <c r="I604" cm="1">
        <f t="array" ref="I604">G604*(INDEX('Vehicle Fleet'!$D$2:$D$6,A604)+'Cost Parameters'!$B$2*'Cost Parameters'!$B$3)</f>
        <v>20.956108</v>
      </c>
      <c r="J604" cm="1">
        <f t="array" ref="J604">IF(C604=0,0,INDEX('Delivery Stops'!$D$2:$D$29,C604))</f>
        <v>249</v>
      </c>
      <c r="K604">
        <f t="shared" si="36"/>
        <v>0</v>
      </c>
      <c r="L604">
        <f t="shared" si="37"/>
        <v>0</v>
      </c>
      <c r="M604">
        <f t="shared" si="38"/>
        <v>0</v>
      </c>
      <c r="N604">
        <f t="shared" si="39"/>
        <v>0</v>
      </c>
      <c r="O604" cm="1">
        <f t="array" ref="O604">((IF(C604=0,INDEX('Solver Setup'!$M$15:$M$19,A604),INDEX('Solver Setup'!$G$25:$G$52,C604))-IF(B604=0,INDEX('Solver Setup'!$L$15:$L$19,A604),INDEX('Solver Setup'!$G$25:$G$52,B604)))*1440-IF(B604=0,0,INDEX('Solver Setup'!$F$25:$F$52,B604))-H604+'Solver Setup'!$B$9*(1-F604))</f>
        <v>1335.3</v>
      </c>
    </row>
    <row r="605" spans="1:15" x14ac:dyDescent="0.2">
      <c r="A605">
        <v>1</v>
      </c>
      <c r="B605">
        <v>21</v>
      </c>
      <c r="C605">
        <v>15</v>
      </c>
      <c r="D605" t="str" cm="1">
        <f t="array" ref="D605">IF(B605=0,"Depot",INDEX('Delivery Stops'!$B$2:$B$29,B605))</f>
        <v>Distillery</v>
      </c>
      <c r="E605" t="str" cm="1">
        <f t="array" ref="E605">IF(C605=0,"Depot",INDEX('Delivery Stops'!$B$2:$B$29,C605))</f>
        <v>Electronics Outlet</v>
      </c>
      <c r="F605">
        <v>0</v>
      </c>
      <c r="G605" cm="1">
        <f t="array" ref="G605">INDEX('Distance Matrix (miles)'!$B$2:$AD$30,B605+1,C605+1)</f>
        <v>21.91</v>
      </c>
      <c r="H605" cm="1">
        <f t="array" ref="H605">INDEX('Travel Time Matrix (min)'!$B$2:$AD$30,B605+1,C605+1)</f>
        <v>32.9</v>
      </c>
      <c r="I605" cm="1">
        <f t="array" ref="I605">G605*(INDEX('Vehicle Fleet'!$D$2:$D$6,A605)+'Cost Parameters'!$B$2*'Cost Parameters'!$B$3)</f>
        <v>18.763724</v>
      </c>
      <c r="J605" cm="1">
        <f t="array" ref="J605">IF(C605=0,0,INDEX('Delivery Stops'!$D$2:$D$29,C605))</f>
        <v>72</v>
      </c>
      <c r="K605">
        <f t="shared" si="36"/>
        <v>0</v>
      </c>
      <c r="L605">
        <f t="shared" si="37"/>
        <v>0</v>
      </c>
      <c r="M605">
        <f t="shared" si="38"/>
        <v>0</v>
      </c>
      <c r="N605">
        <f t="shared" si="39"/>
        <v>0</v>
      </c>
      <c r="O605" cm="1">
        <f t="array" ref="O605">((IF(C605=0,INDEX('Solver Setup'!$M$15:$M$19,A605),INDEX('Solver Setup'!$G$25:$G$52,C605))-IF(B605=0,INDEX('Solver Setup'!$L$15:$L$19,A605),INDEX('Solver Setup'!$G$25:$G$52,B605)))*1440-IF(B605=0,0,INDEX('Solver Setup'!$F$25:$F$52,B605))-H605+'Solver Setup'!$B$9*(1-F605))</f>
        <v>904.10000000000048</v>
      </c>
    </row>
    <row r="606" spans="1:15" x14ac:dyDescent="0.2">
      <c r="A606">
        <v>1</v>
      </c>
      <c r="B606">
        <v>21</v>
      </c>
      <c r="C606">
        <v>16</v>
      </c>
      <c r="D606" t="str" cm="1">
        <f t="array" ref="D606">IF(B606=0,"Depot",INDEX('Delivery Stops'!$B$2:$B$29,B606))</f>
        <v>Distillery</v>
      </c>
      <c r="E606" t="str" cm="1">
        <f t="array" ref="E606">IF(C606=0,"Depot",INDEX('Delivery Stops'!$B$2:$B$29,C606))</f>
        <v>Bookstore</v>
      </c>
      <c r="F606">
        <v>0</v>
      </c>
      <c r="G606" cm="1">
        <f t="array" ref="G606">INDEX('Distance Matrix (miles)'!$B$2:$AD$30,B606+1,C606+1)</f>
        <v>24.53</v>
      </c>
      <c r="H606" cm="1">
        <f t="array" ref="H606">INDEX('Travel Time Matrix (min)'!$B$2:$AD$30,B606+1,C606+1)</f>
        <v>36.799999999999997</v>
      </c>
      <c r="I606" cm="1">
        <f t="array" ref="I606">G606*(INDEX('Vehicle Fleet'!$D$2:$D$6,A606)+'Cost Parameters'!$B$2*'Cost Parameters'!$B$3)</f>
        <v>21.007492000000003</v>
      </c>
      <c r="J606" cm="1">
        <f t="array" ref="J606">IF(C606=0,0,INDEX('Delivery Stops'!$D$2:$D$29,C606))</f>
        <v>152</v>
      </c>
      <c r="K606">
        <f t="shared" si="36"/>
        <v>0</v>
      </c>
      <c r="L606">
        <f t="shared" si="37"/>
        <v>0</v>
      </c>
      <c r="M606">
        <f t="shared" si="38"/>
        <v>0</v>
      </c>
      <c r="N606">
        <f t="shared" si="39"/>
        <v>0</v>
      </c>
      <c r="O606" cm="1">
        <f t="array" ref="O606">((IF(C606=0,INDEX('Solver Setup'!$M$15:$M$19,A606),INDEX('Solver Setup'!$G$25:$G$52,C606))-IF(B606=0,INDEX('Solver Setup'!$L$15:$L$19,A606),INDEX('Solver Setup'!$G$25:$G$52,B606)))*1440-IF(B606=0,0,INDEX('Solver Setup'!$F$25:$F$52,B606))-H606+'Solver Setup'!$B$9*(1-F606))</f>
        <v>1140.200000000001</v>
      </c>
    </row>
    <row r="607" spans="1:15" x14ac:dyDescent="0.2">
      <c r="A607">
        <v>1</v>
      </c>
      <c r="B607">
        <v>21</v>
      </c>
      <c r="C607">
        <v>17</v>
      </c>
      <c r="D607" t="str" cm="1">
        <f t="array" ref="D607">IF(B607=0,"Depot",INDEX('Delivery Stops'!$B$2:$B$29,B607))</f>
        <v>Distillery</v>
      </c>
      <c r="E607" t="str" cm="1">
        <f t="array" ref="E607">IF(C607=0,"Depot",INDEX('Delivery Stops'!$B$2:$B$29,C607))</f>
        <v>Veterinary Clinic</v>
      </c>
      <c r="F607">
        <v>0</v>
      </c>
      <c r="G607" cm="1">
        <f t="array" ref="G607">INDEX('Distance Matrix (miles)'!$B$2:$AD$30,B607+1,C607+1)</f>
        <v>33.47</v>
      </c>
      <c r="H607" cm="1">
        <f t="array" ref="H607">INDEX('Travel Time Matrix (min)'!$B$2:$AD$30,B607+1,C607+1)</f>
        <v>50.2</v>
      </c>
      <c r="I607" cm="1">
        <f t="array" ref="I607">G607*(INDEX('Vehicle Fleet'!$D$2:$D$6,A607)+'Cost Parameters'!$B$2*'Cost Parameters'!$B$3)</f>
        <v>28.663708</v>
      </c>
      <c r="J607" cm="1">
        <f t="array" ref="J607">IF(C607=0,0,INDEX('Delivery Stops'!$D$2:$D$29,C607))</f>
        <v>102</v>
      </c>
      <c r="K607">
        <f t="shared" si="36"/>
        <v>0</v>
      </c>
      <c r="L607">
        <f t="shared" si="37"/>
        <v>0</v>
      </c>
      <c r="M607">
        <f t="shared" si="38"/>
        <v>0</v>
      </c>
      <c r="N607">
        <f t="shared" si="39"/>
        <v>0</v>
      </c>
      <c r="O607" cm="1">
        <f t="array" ref="O607">((IF(C607=0,INDEX('Solver Setup'!$M$15:$M$19,A607),INDEX('Solver Setup'!$G$25:$G$52,C607))-IF(B607=0,INDEX('Solver Setup'!$L$15:$L$19,A607),INDEX('Solver Setup'!$G$25:$G$52,B607)))*1440-IF(B607=0,0,INDEX('Solver Setup'!$F$25:$F$52,B607))-H607+'Solver Setup'!$B$9*(1-F607))</f>
        <v>961.8</v>
      </c>
    </row>
    <row r="608" spans="1:15" x14ac:dyDescent="0.2">
      <c r="A608">
        <v>1</v>
      </c>
      <c r="B608">
        <v>21</v>
      </c>
      <c r="C608">
        <v>18</v>
      </c>
      <c r="D608" t="str" cm="1">
        <f t="array" ref="D608">IF(B608=0,"Depot",INDEX('Delivery Stops'!$B$2:$B$29,B608))</f>
        <v>Distillery</v>
      </c>
      <c r="E608" t="str" cm="1">
        <f t="array" ref="E608">IF(C608=0,"Depot",INDEX('Delivery Stops'!$B$2:$B$29,C608))</f>
        <v>Furniture Warehouse</v>
      </c>
      <c r="F608">
        <v>0</v>
      </c>
      <c r="G608" cm="1">
        <f t="array" ref="G608">INDEX('Distance Matrix (miles)'!$B$2:$AD$30,B608+1,C608+1)</f>
        <v>16.440000000000001</v>
      </c>
      <c r="H608" cm="1">
        <f t="array" ref="H608">INDEX('Travel Time Matrix (min)'!$B$2:$AD$30,B608+1,C608+1)</f>
        <v>24.7</v>
      </c>
      <c r="I608" cm="1">
        <f t="array" ref="I608">G608*(INDEX('Vehicle Fleet'!$D$2:$D$6,A608)+'Cost Parameters'!$B$2*'Cost Parameters'!$B$3)</f>
        <v>14.079216000000002</v>
      </c>
      <c r="J608" cm="1">
        <f t="array" ref="J608">IF(C608=0,0,INDEX('Delivery Stops'!$D$2:$D$29,C608))</f>
        <v>148</v>
      </c>
      <c r="K608">
        <f t="shared" si="36"/>
        <v>0</v>
      </c>
      <c r="L608">
        <f t="shared" si="37"/>
        <v>0</v>
      </c>
      <c r="M608">
        <f t="shared" si="38"/>
        <v>0</v>
      </c>
      <c r="N608">
        <f t="shared" si="39"/>
        <v>0</v>
      </c>
      <c r="O608" cm="1">
        <f t="array" ref="O608">((IF(C608=0,INDEX('Solver Setup'!$M$15:$M$19,A608),INDEX('Solver Setup'!$G$25:$G$52,C608))-IF(B608=0,INDEX('Solver Setup'!$L$15:$L$19,A608),INDEX('Solver Setup'!$G$25:$G$52,B608)))*1440-IF(B608=0,0,INDEX('Solver Setup'!$F$25:$F$52,B608))-H608+'Solver Setup'!$B$9*(1-F608))</f>
        <v>942.3</v>
      </c>
    </row>
    <row r="609" spans="1:15" x14ac:dyDescent="0.2">
      <c r="A609">
        <v>1</v>
      </c>
      <c r="B609">
        <v>21</v>
      </c>
      <c r="C609">
        <v>19</v>
      </c>
      <c r="D609" t="str" cm="1">
        <f t="array" ref="D609">IF(B609=0,"Depot",INDEX('Delivery Stops'!$B$2:$B$29,B609))</f>
        <v>Distillery</v>
      </c>
      <c r="E609" t="str" cm="1">
        <f t="array" ref="E609">IF(C609=0,"Depot",INDEX('Delivery Stops'!$B$2:$B$29,C609))</f>
        <v>Music School</v>
      </c>
      <c r="F609">
        <v>0</v>
      </c>
      <c r="G609" cm="1">
        <f t="array" ref="G609">INDEX('Distance Matrix (miles)'!$B$2:$AD$30,B609+1,C609+1)</f>
        <v>16.57</v>
      </c>
      <c r="H609" cm="1">
        <f t="array" ref="H609">INDEX('Travel Time Matrix (min)'!$B$2:$AD$30,B609+1,C609+1)</f>
        <v>24.9</v>
      </c>
      <c r="I609" cm="1">
        <f t="array" ref="I609">G609*(INDEX('Vehicle Fleet'!$D$2:$D$6,A609)+'Cost Parameters'!$B$2*'Cost Parameters'!$B$3)</f>
        <v>14.190548000000001</v>
      </c>
      <c r="J609" cm="1">
        <f t="array" ref="J609">IF(C609=0,0,INDEX('Delivery Stops'!$D$2:$D$29,C609))</f>
        <v>97</v>
      </c>
      <c r="K609">
        <f t="shared" si="36"/>
        <v>0</v>
      </c>
      <c r="L609">
        <f t="shared" si="37"/>
        <v>0</v>
      </c>
      <c r="M609">
        <f t="shared" si="38"/>
        <v>0</v>
      </c>
      <c r="N609">
        <f t="shared" si="39"/>
        <v>0</v>
      </c>
      <c r="O609" cm="1">
        <f t="array" ref="O609">((IF(C609=0,INDEX('Solver Setup'!$M$15:$M$19,A609),INDEX('Solver Setup'!$G$25:$G$52,C609))-IF(B609=0,INDEX('Solver Setup'!$L$15:$L$19,A609),INDEX('Solver Setup'!$G$25:$G$52,B609)))*1440-IF(B609=0,0,INDEX('Solver Setup'!$F$25:$F$52,B609))-H609+'Solver Setup'!$B$9*(1-F609))</f>
        <v>912.10000000000048</v>
      </c>
    </row>
    <row r="610" spans="1:15" x14ac:dyDescent="0.2">
      <c r="A610">
        <v>1</v>
      </c>
      <c r="B610">
        <v>21</v>
      </c>
      <c r="C610">
        <v>20</v>
      </c>
      <c r="D610" t="str" cm="1">
        <f t="array" ref="D610">IF(B610=0,"Depot",INDEX('Delivery Stops'!$B$2:$B$29,B610))</f>
        <v>Distillery</v>
      </c>
      <c r="E610" t="str" cm="1">
        <f t="array" ref="E610">IF(C610=0,"Depot",INDEX('Delivery Stops'!$B$2:$B$29,C610))</f>
        <v>Elementary School</v>
      </c>
      <c r="F610">
        <v>0</v>
      </c>
      <c r="G610" cm="1">
        <f t="array" ref="G610">INDEX('Distance Matrix (miles)'!$B$2:$AD$30,B610+1,C610+1)</f>
        <v>4.9400000000000004</v>
      </c>
      <c r="H610" cm="1">
        <f t="array" ref="H610">INDEX('Travel Time Matrix (min)'!$B$2:$AD$30,B610+1,C610+1)</f>
        <v>7.4</v>
      </c>
      <c r="I610" cm="1">
        <f t="array" ref="I610">G610*(INDEX('Vehicle Fleet'!$D$2:$D$6,A610)+'Cost Parameters'!$B$2*'Cost Parameters'!$B$3)</f>
        <v>4.2306160000000004</v>
      </c>
      <c r="J610" cm="1">
        <f t="array" ref="J610">IF(C610=0,0,INDEX('Delivery Stops'!$D$2:$D$29,C610))</f>
        <v>71</v>
      </c>
      <c r="K610">
        <f t="shared" si="36"/>
        <v>0</v>
      </c>
      <c r="L610">
        <f t="shared" si="37"/>
        <v>0</v>
      </c>
      <c r="M610">
        <f t="shared" si="38"/>
        <v>0</v>
      </c>
      <c r="N610">
        <f t="shared" si="39"/>
        <v>0</v>
      </c>
      <c r="O610" cm="1">
        <f t="array" ref="O610">((IF(C610=0,INDEX('Solver Setup'!$M$15:$M$19,A610),INDEX('Solver Setup'!$G$25:$G$52,C610))-IF(B610=0,INDEX('Solver Setup'!$L$15:$L$19,A610),INDEX('Solver Setup'!$G$25:$G$52,B610)))*1440-IF(B610=0,0,INDEX('Solver Setup'!$F$25:$F$52,B610))-H610+'Solver Setup'!$B$9*(1-F610))</f>
        <v>899.60000000000093</v>
      </c>
    </row>
    <row r="611" spans="1:15" x14ac:dyDescent="0.2">
      <c r="A611">
        <v>1</v>
      </c>
      <c r="B611">
        <v>21</v>
      </c>
      <c r="C611">
        <v>22</v>
      </c>
      <c r="D611" t="str" cm="1">
        <f t="array" ref="D611">IF(B611=0,"Depot",INDEX('Delivery Stops'!$B$2:$B$29,B611))</f>
        <v>Distillery</v>
      </c>
      <c r="E611" t="str" cm="1">
        <f t="array" ref="E611">IF(C611=0,"Depot",INDEX('Delivery Stops'!$B$2:$B$29,C611))</f>
        <v>Brewery</v>
      </c>
      <c r="F611">
        <v>0</v>
      </c>
      <c r="G611" cm="1">
        <f t="array" ref="G611">INDEX('Distance Matrix (miles)'!$B$2:$AD$30,B611+1,C611+1)</f>
        <v>44.36</v>
      </c>
      <c r="H611" cm="1">
        <f t="array" ref="H611">INDEX('Travel Time Matrix (min)'!$B$2:$AD$30,B611+1,C611+1)</f>
        <v>66.5</v>
      </c>
      <c r="I611" cm="1">
        <f t="array" ref="I611">G611*(INDEX('Vehicle Fleet'!$D$2:$D$6,A611)+'Cost Parameters'!$B$2*'Cost Parameters'!$B$3)</f>
        <v>37.989904000000003</v>
      </c>
      <c r="J611" cm="1">
        <f t="array" ref="J611">IF(C611=0,0,INDEX('Delivery Stops'!$D$2:$D$29,C611))</f>
        <v>46</v>
      </c>
      <c r="K611">
        <f t="shared" si="36"/>
        <v>0</v>
      </c>
      <c r="L611">
        <f t="shared" si="37"/>
        <v>0</v>
      </c>
      <c r="M611">
        <f t="shared" si="38"/>
        <v>0</v>
      </c>
      <c r="N611">
        <f t="shared" si="39"/>
        <v>0</v>
      </c>
      <c r="O611" cm="1">
        <f t="array" ref="O611">((IF(C611=0,INDEX('Solver Setup'!$M$15:$M$19,A611),INDEX('Solver Setup'!$G$25:$G$52,C611))-IF(B611=0,INDEX('Solver Setup'!$L$15:$L$19,A611),INDEX('Solver Setup'!$G$25:$G$52,B611)))*1440-IF(B611=0,0,INDEX('Solver Setup'!$F$25:$F$52,B611))-H611+'Solver Setup'!$B$9*(1-F611))</f>
        <v>1200.5000000000009</v>
      </c>
    </row>
    <row r="612" spans="1:15" x14ac:dyDescent="0.2">
      <c r="A612">
        <v>1</v>
      </c>
      <c r="B612">
        <v>21</v>
      </c>
      <c r="C612">
        <v>23</v>
      </c>
      <c r="D612" t="str" cm="1">
        <f t="array" ref="D612">IF(B612=0,"Depot",INDEX('Delivery Stops'!$B$2:$B$29,B612))</f>
        <v>Distillery</v>
      </c>
      <c r="E612" t="str" cm="1">
        <f t="array" ref="E612">IF(C612=0,"Depot",INDEX('Delivery Stops'!$B$2:$B$29,C612))</f>
        <v>Distillery</v>
      </c>
      <c r="F612">
        <v>0</v>
      </c>
      <c r="G612" cm="1">
        <f t="array" ref="G612">INDEX('Distance Matrix (miles)'!$B$2:$AD$30,B612+1,C612+1)</f>
        <v>19.690000000000001</v>
      </c>
      <c r="H612" cm="1">
        <f t="array" ref="H612">INDEX('Travel Time Matrix (min)'!$B$2:$AD$30,B612+1,C612+1)</f>
        <v>29.5</v>
      </c>
      <c r="I612" cm="1">
        <f t="array" ref="I612">G612*(INDEX('Vehicle Fleet'!$D$2:$D$6,A612)+'Cost Parameters'!$B$2*'Cost Parameters'!$B$3)</f>
        <v>16.862516000000003</v>
      </c>
      <c r="J612" cm="1">
        <f t="array" ref="J612">IF(C612=0,0,INDEX('Delivery Stops'!$D$2:$D$29,C612))</f>
        <v>207</v>
      </c>
      <c r="K612">
        <f t="shared" si="36"/>
        <v>0</v>
      </c>
      <c r="L612">
        <f t="shared" si="37"/>
        <v>0</v>
      </c>
      <c r="M612">
        <f t="shared" si="38"/>
        <v>0</v>
      </c>
      <c r="N612">
        <f t="shared" si="39"/>
        <v>0</v>
      </c>
      <c r="O612" cm="1">
        <f t="array" ref="O612">((IF(C612=0,INDEX('Solver Setup'!$M$15:$M$19,A612),INDEX('Solver Setup'!$G$25:$G$52,C612))-IF(B612=0,INDEX('Solver Setup'!$L$15:$L$19,A612),INDEX('Solver Setup'!$G$25:$G$52,B612)))*1440-IF(B612=0,0,INDEX('Solver Setup'!$F$25:$F$52,B612))-H612+'Solver Setup'!$B$9*(1-F612))</f>
        <v>1132.5000000000005</v>
      </c>
    </row>
    <row r="613" spans="1:15" x14ac:dyDescent="0.2">
      <c r="A613">
        <v>1</v>
      </c>
      <c r="B613">
        <v>21</v>
      </c>
      <c r="C613">
        <v>24</v>
      </c>
      <c r="D613" t="str" cm="1">
        <f t="array" ref="D613">IF(B613=0,"Depot",INDEX('Delivery Stops'!$B$2:$B$29,B613))</f>
        <v>Distillery</v>
      </c>
      <c r="E613" t="str" cm="1">
        <f t="array" ref="E613">IF(C613=0,"Depot",INDEX('Delivery Stops'!$B$2:$B$29,C613))</f>
        <v>Children's Academy</v>
      </c>
      <c r="F613">
        <v>0</v>
      </c>
      <c r="G613" cm="1">
        <f t="array" ref="G613">INDEX('Distance Matrix (miles)'!$B$2:$AD$30,B613+1,C613+1)</f>
        <v>2.19</v>
      </c>
      <c r="H613" cm="1">
        <f t="array" ref="H613">INDEX('Travel Time Matrix (min)'!$B$2:$AD$30,B613+1,C613+1)</f>
        <v>3.3</v>
      </c>
      <c r="I613" cm="1">
        <f t="array" ref="I613">G613*(INDEX('Vehicle Fleet'!$D$2:$D$6,A613)+'Cost Parameters'!$B$2*'Cost Parameters'!$B$3)</f>
        <v>1.875516</v>
      </c>
      <c r="J613" cm="1">
        <f t="array" ref="J613">IF(C613=0,0,INDEX('Delivery Stops'!$D$2:$D$29,C613))</f>
        <v>28</v>
      </c>
      <c r="K613">
        <f t="shared" si="36"/>
        <v>0</v>
      </c>
      <c r="L613">
        <f t="shared" si="37"/>
        <v>0</v>
      </c>
      <c r="M613">
        <f t="shared" si="38"/>
        <v>0</v>
      </c>
      <c r="N613">
        <f t="shared" si="39"/>
        <v>0</v>
      </c>
      <c r="O613" cm="1">
        <f t="array" ref="O613">((IF(C613=0,INDEX('Solver Setup'!$M$15:$M$19,A613),INDEX('Solver Setup'!$G$25:$G$52,C613))-IF(B613=0,INDEX('Solver Setup'!$L$15:$L$19,A613),INDEX('Solver Setup'!$G$25:$G$52,B613)))*1440-IF(B613=0,0,INDEX('Solver Setup'!$F$25:$F$52,B613))-H613+'Solver Setup'!$B$9*(1-F613))</f>
        <v>1308.7000000000007</v>
      </c>
    </row>
    <row r="614" spans="1:15" x14ac:dyDescent="0.2">
      <c r="A614">
        <v>1</v>
      </c>
      <c r="B614">
        <v>21</v>
      </c>
      <c r="C614">
        <v>25</v>
      </c>
      <c r="D614" t="str" cm="1">
        <f t="array" ref="D614">IF(B614=0,"Depot",INDEX('Delivery Stops'!$B$2:$B$29,B614))</f>
        <v>Distillery</v>
      </c>
      <c r="E614" t="str" cm="1">
        <f t="array" ref="E614">IF(C614=0,"Depot",INDEX('Delivery Stops'!$B$2:$B$29,C614))</f>
        <v>Public Library</v>
      </c>
      <c r="F614">
        <v>0</v>
      </c>
      <c r="G614" cm="1">
        <f t="array" ref="G614">INDEX('Distance Matrix (miles)'!$B$2:$AD$30,B614+1,C614+1)</f>
        <v>28.49</v>
      </c>
      <c r="H614" cm="1">
        <f t="array" ref="H614">INDEX('Travel Time Matrix (min)'!$B$2:$AD$30,B614+1,C614+1)</f>
        <v>42.7</v>
      </c>
      <c r="I614" cm="1">
        <f t="array" ref="I614">G614*(INDEX('Vehicle Fleet'!$D$2:$D$6,A614)+'Cost Parameters'!$B$2*'Cost Parameters'!$B$3)</f>
        <v>24.398835999999999</v>
      </c>
      <c r="J614" cm="1">
        <f t="array" ref="J614">IF(C614=0,0,INDEX('Delivery Stops'!$D$2:$D$29,C614))</f>
        <v>32</v>
      </c>
      <c r="K614">
        <f t="shared" si="36"/>
        <v>0</v>
      </c>
      <c r="L614">
        <f t="shared" si="37"/>
        <v>0</v>
      </c>
      <c r="M614">
        <f t="shared" si="38"/>
        <v>0</v>
      </c>
      <c r="N614">
        <f t="shared" si="39"/>
        <v>0</v>
      </c>
      <c r="O614" cm="1">
        <f t="array" ref="O614">((IF(C614=0,INDEX('Solver Setup'!$M$15:$M$19,A614),INDEX('Solver Setup'!$G$25:$G$52,C614))-IF(B614=0,INDEX('Solver Setup'!$L$15:$L$19,A614),INDEX('Solver Setup'!$G$25:$G$52,B614)))*1440-IF(B614=0,0,INDEX('Solver Setup'!$F$25:$F$52,B614))-H614+'Solver Setup'!$B$9*(1-F614))</f>
        <v>1179.3000000000009</v>
      </c>
    </row>
    <row r="615" spans="1:15" x14ac:dyDescent="0.2">
      <c r="A615">
        <v>1</v>
      </c>
      <c r="B615">
        <v>21</v>
      </c>
      <c r="C615">
        <v>26</v>
      </c>
      <c r="D615" t="str" cm="1">
        <f t="array" ref="D615">IF(B615=0,"Depot",INDEX('Delivery Stops'!$B$2:$B$29,B615))</f>
        <v>Distillery</v>
      </c>
      <c r="E615" t="str" cm="1">
        <f t="array" ref="E615">IF(C615=0,"Depot",INDEX('Delivery Stops'!$B$2:$B$29,C615))</f>
        <v>Bakery &amp; Cafe</v>
      </c>
      <c r="F615">
        <v>0</v>
      </c>
      <c r="G615" cm="1">
        <f t="array" ref="G615">INDEX('Distance Matrix (miles)'!$B$2:$AD$30,B615+1,C615+1)</f>
        <v>33.93</v>
      </c>
      <c r="H615" cm="1">
        <f t="array" ref="H615">INDEX('Travel Time Matrix (min)'!$B$2:$AD$30,B615+1,C615+1)</f>
        <v>50.9</v>
      </c>
      <c r="I615" cm="1">
        <f t="array" ref="I615">G615*(INDEX('Vehicle Fleet'!$D$2:$D$6,A615)+'Cost Parameters'!$B$2*'Cost Parameters'!$B$3)</f>
        <v>29.057652000000001</v>
      </c>
      <c r="J615" cm="1">
        <f t="array" ref="J615">IF(C615=0,0,INDEX('Delivery Stops'!$D$2:$D$29,C615))</f>
        <v>211</v>
      </c>
      <c r="K615">
        <f t="shared" si="36"/>
        <v>0</v>
      </c>
      <c r="L615">
        <f t="shared" si="37"/>
        <v>0</v>
      </c>
      <c r="M615">
        <f t="shared" si="38"/>
        <v>0</v>
      </c>
      <c r="N615">
        <f t="shared" si="39"/>
        <v>0</v>
      </c>
      <c r="O615" cm="1">
        <f t="array" ref="O615">((IF(C615=0,INDEX('Solver Setup'!$M$15:$M$19,A615),INDEX('Solver Setup'!$G$25:$G$52,C615))-IF(B615=0,INDEX('Solver Setup'!$L$15:$L$19,A615),INDEX('Solver Setup'!$G$25:$G$52,B615)))*1440-IF(B615=0,0,INDEX('Solver Setup'!$F$25:$F$52,B615))-H615+'Solver Setup'!$B$9*(1-F615))</f>
        <v>1246.1000000000004</v>
      </c>
    </row>
    <row r="616" spans="1:15" x14ac:dyDescent="0.2">
      <c r="A616">
        <v>1</v>
      </c>
      <c r="B616">
        <v>21</v>
      </c>
      <c r="C616">
        <v>27</v>
      </c>
      <c r="D616" t="str" cm="1">
        <f t="array" ref="D616">IF(B616=0,"Depot",INDEX('Delivery Stops'!$B$2:$B$29,B616))</f>
        <v>Distillery</v>
      </c>
      <c r="E616" t="str" cm="1">
        <f t="array" ref="E616">IF(C616=0,"Depot",INDEX('Delivery Stops'!$B$2:$B$29,C616))</f>
        <v>Redstone Elementary School</v>
      </c>
      <c r="F616">
        <v>0</v>
      </c>
      <c r="G616" cm="1">
        <f t="array" ref="G616">INDEX('Distance Matrix (miles)'!$B$2:$AD$30,B616+1,C616+1)</f>
        <v>31.11</v>
      </c>
      <c r="H616" cm="1">
        <f t="array" ref="H616">INDEX('Travel Time Matrix (min)'!$B$2:$AD$30,B616+1,C616+1)</f>
        <v>46.7</v>
      </c>
      <c r="I616" cm="1">
        <f t="array" ref="I616">G616*(INDEX('Vehicle Fleet'!$D$2:$D$6,A616)+'Cost Parameters'!$B$2*'Cost Parameters'!$B$3)</f>
        <v>26.642604000000002</v>
      </c>
      <c r="J616" cm="1">
        <f t="array" ref="J616">IF(C616=0,0,INDEX('Delivery Stops'!$D$2:$D$29,C616))</f>
        <v>61</v>
      </c>
      <c r="K616">
        <f t="shared" si="36"/>
        <v>0</v>
      </c>
      <c r="L616">
        <f t="shared" si="37"/>
        <v>0</v>
      </c>
      <c r="M616">
        <f t="shared" si="38"/>
        <v>0</v>
      </c>
      <c r="N616">
        <f t="shared" si="39"/>
        <v>0</v>
      </c>
      <c r="O616" cm="1">
        <f t="array" ref="O616">((IF(C616=0,INDEX('Solver Setup'!$M$15:$M$19,A616),INDEX('Solver Setup'!$G$25:$G$52,C616))-IF(B616=0,INDEX('Solver Setup'!$L$15:$L$19,A616),INDEX('Solver Setup'!$G$25:$G$52,B616)))*1440-IF(B616=0,0,INDEX('Solver Setup'!$F$25:$F$52,B616))-H616+'Solver Setup'!$B$9*(1-F616))</f>
        <v>1190.3</v>
      </c>
    </row>
    <row r="617" spans="1:15" x14ac:dyDescent="0.2">
      <c r="A617">
        <v>1</v>
      </c>
      <c r="B617">
        <v>21</v>
      </c>
      <c r="C617">
        <v>28</v>
      </c>
      <c r="D617" t="str" cm="1">
        <f t="array" ref="D617">IF(B617=0,"Depot",INDEX('Delivery Stops'!$B$2:$B$29,B617))</f>
        <v>Distillery</v>
      </c>
      <c r="E617" t="str" cm="1">
        <f t="array" ref="E617">IF(C617=0,"Depot",INDEX('Delivery Stops'!$B$2:$B$29,C617))</f>
        <v>Food Bank</v>
      </c>
      <c r="F617">
        <v>0</v>
      </c>
      <c r="G617" cm="1">
        <f t="array" ref="G617">INDEX('Distance Matrix (miles)'!$B$2:$AD$30,B617+1,C617+1)</f>
        <v>41.95</v>
      </c>
      <c r="H617" cm="1">
        <f t="array" ref="H617">INDEX('Travel Time Matrix (min)'!$B$2:$AD$30,B617+1,C617+1)</f>
        <v>62.9</v>
      </c>
      <c r="I617" cm="1">
        <f t="array" ref="I617">G617*(INDEX('Vehicle Fleet'!$D$2:$D$6,A617)+'Cost Parameters'!$B$2*'Cost Parameters'!$B$3)</f>
        <v>35.925980000000003</v>
      </c>
      <c r="J617" cm="1">
        <f t="array" ref="J617">IF(C617=0,0,INDEX('Delivery Stops'!$D$2:$D$29,C617))</f>
        <v>168</v>
      </c>
      <c r="K617">
        <f t="shared" si="36"/>
        <v>0</v>
      </c>
      <c r="L617">
        <f t="shared" si="37"/>
        <v>0</v>
      </c>
      <c r="M617">
        <f t="shared" si="38"/>
        <v>0</v>
      </c>
      <c r="N617">
        <f t="shared" si="39"/>
        <v>0</v>
      </c>
      <c r="O617" cm="1">
        <f t="array" ref="O617">((IF(C617=0,INDEX('Solver Setup'!$M$15:$M$19,A617),INDEX('Solver Setup'!$G$25:$G$52,C617))-IF(B617=0,INDEX('Solver Setup'!$L$15:$L$19,A617),INDEX('Solver Setup'!$G$25:$G$52,B617)))*1440-IF(B617=0,0,INDEX('Solver Setup'!$F$25:$F$52,B617))-H617+'Solver Setup'!$B$9*(1-F617))</f>
        <v>1174.0999999999999</v>
      </c>
    </row>
    <row r="618" spans="1:15" x14ac:dyDescent="0.2">
      <c r="A618">
        <v>1</v>
      </c>
      <c r="B618">
        <v>22</v>
      </c>
      <c r="C618">
        <v>0</v>
      </c>
      <c r="D618" t="str" cm="1">
        <f t="array" ref="D618">IF(B618=0,"Depot",INDEX('Delivery Stops'!$B$2:$B$29,B618))</f>
        <v>Brewery</v>
      </c>
      <c r="E618" t="str" cm="1">
        <f t="array" ref="E618">IF(C618=0,"Depot",INDEX('Delivery Stops'!$B$2:$B$29,C618))</f>
        <v>Depot</v>
      </c>
      <c r="F618">
        <v>0</v>
      </c>
      <c r="G618" cm="1">
        <f t="array" ref="G618">INDEX('Distance Matrix (miles)'!$B$2:$AD$30,B618+1,C618+1)</f>
        <v>25.53</v>
      </c>
      <c r="H618" cm="1">
        <f t="array" ref="H618">INDEX('Travel Time Matrix (min)'!$B$2:$AD$30,B618+1,C618+1)</f>
        <v>38.299999999999997</v>
      </c>
      <c r="I618" cm="1">
        <f t="array" ref="I618">G618*(INDEX('Vehicle Fleet'!$D$2:$D$6,A618)+'Cost Parameters'!$B$2*'Cost Parameters'!$B$3)</f>
        <v>21.863892000000003</v>
      </c>
      <c r="J618" cm="1">
        <f t="array" ref="J618">IF(C618=0,0,INDEX('Delivery Stops'!$D$2:$D$29,C618))</f>
        <v>0</v>
      </c>
      <c r="K618">
        <f t="shared" si="36"/>
        <v>0</v>
      </c>
      <c r="L618">
        <f t="shared" si="37"/>
        <v>0</v>
      </c>
      <c r="M618">
        <f t="shared" si="38"/>
        <v>0</v>
      </c>
      <c r="N618">
        <f t="shared" si="39"/>
        <v>0</v>
      </c>
      <c r="O618" cm="1">
        <f t="array" ref="O618">((IF(C618=0,INDEX('Solver Setup'!$M$15:$M$19,A618),INDEX('Solver Setup'!$G$25:$G$52,C618))-IF(B618=0,INDEX('Solver Setup'!$L$15:$L$19,A618),INDEX('Solver Setup'!$G$25:$G$52,B618)))*1440-IF(B618=0,0,INDEX('Solver Setup'!$F$25:$F$52,B618))-H618+'Solver Setup'!$B$9*(1-F618))</f>
        <v>656.69999999999959</v>
      </c>
    </row>
    <row r="619" spans="1:15" x14ac:dyDescent="0.2">
      <c r="A619">
        <v>1</v>
      </c>
      <c r="B619">
        <v>22</v>
      </c>
      <c r="C619">
        <v>1</v>
      </c>
      <c r="D619" t="str" cm="1">
        <f t="array" ref="D619">IF(B619=0,"Depot",INDEX('Delivery Stops'!$B$2:$B$29,B619))</f>
        <v>Brewery</v>
      </c>
      <c r="E619" t="str" cm="1">
        <f t="array" ref="E619">IF(C619=0,"Depot",INDEX('Delivery Stops'!$B$2:$B$29,C619))</f>
        <v>Pet Hospital</v>
      </c>
      <c r="F619">
        <v>0</v>
      </c>
      <c r="G619" cm="1">
        <f t="array" ref="G619">INDEX('Distance Matrix (miles)'!$B$2:$AD$30,B619+1,C619+1)</f>
        <v>47.62</v>
      </c>
      <c r="H619" cm="1">
        <f t="array" ref="H619">INDEX('Travel Time Matrix (min)'!$B$2:$AD$30,B619+1,C619+1)</f>
        <v>71.400000000000006</v>
      </c>
      <c r="I619" cm="1">
        <f t="array" ref="I619">G619*(INDEX('Vehicle Fleet'!$D$2:$D$6,A619)+'Cost Parameters'!$B$2*'Cost Parameters'!$B$3)</f>
        <v>40.781768</v>
      </c>
      <c r="J619" cm="1">
        <f t="array" ref="J619">IF(C619=0,0,INDEX('Delivery Stops'!$D$2:$D$29,C619))</f>
        <v>204</v>
      </c>
      <c r="K619">
        <f t="shared" si="36"/>
        <v>0</v>
      </c>
      <c r="L619">
        <f t="shared" si="37"/>
        <v>0</v>
      </c>
      <c r="M619">
        <f t="shared" si="38"/>
        <v>0</v>
      </c>
      <c r="N619">
        <f t="shared" si="39"/>
        <v>0</v>
      </c>
      <c r="O619" cm="1">
        <f t="array" ref="O619">((IF(C619=0,INDEX('Solver Setup'!$M$15:$M$19,A619),INDEX('Solver Setup'!$G$25:$G$52,C619))-IF(B619=0,INDEX('Solver Setup'!$L$15:$L$19,A619),INDEX('Solver Setup'!$G$25:$G$52,B619)))*1440-IF(B619=0,0,INDEX('Solver Setup'!$F$25:$F$52,B619))-H619+'Solver Setup'!$B$9*(1-F619))</f>
        <v>1133.6000000000001</v>
      </c>
    </row>
    <row r="620" spans="1:15" x14ac:dyDescent="0.2">
      <c r="A620">
        <v>1</v>
      </c>
      <c r="B620">
        <v>22</v>
      </c>
      <c r="C620">
        <v>2</v>
      </c>
      <c r="D620" t="str" cm="1">
        <f t="array" ref="D620">IF(B620=0,"Depot",INDEX('Delivery Stops'!$B$2:$B$29,B620))</f>
        <v>Brewery</v>
      </c>
      <c r="E620" t="str" cm="1">
        <f t="array" ref="E620">IF(C620=0,"Depot",INDEX('Delivery Stops'!$B$2:$B$29,C620))</f>
        <v>Community Pharmacy</v>
      </c>
      <c r="F620">
        <v>0</v>
      </c>
      <c r="G620" cm="1">
        <f t="array" ref="G620">INDEX('Distance Matrix (miles)'!$B$2:$AD$30,B620+1,C620+1)</f>
        <v>26.48</v>
      </c>
      <c r="H620" cm="1">
        <f t="array" ref="H620">INDEX('Travel Time Matrix (min)'!$B$2:$AD$30,B620+1,C620+1)</f>
        <v>39.700000000000003</v>
      </c>
      <c r="I620" cm="1">
        <f t="array" ref="I620">G620*(INDEX('Vehicle Fleet'!$D$2:$D$6,A620)+'Cost Parameters'!$B$2*'Cost Parameters'!$B$3)</f>
        <v>22.677472000000002</v>
      </c>
      <c r="J620" cm="1">
        <f t="array" ref="J620">IF(C620=0,0,INDEX('Delivery Stops'!$D$2:$D$29,C620))</f>
        <v>240</v>
      </c>
      <c r="K620">
        <f t="shared" si="36"/>
        <v>0</v>
      </c>
      <c r="L620">
        <f t="shared" si="37"/>
        <v>0</v>
      </c>
      <c r="M620">
        <f t="shared" si="38"/>
        <v>0</v>
      </c>
      <c r="N620">
        <f t="shared" si="39"/>
        <v>0</v>
      </c>
      <c r="O620" cm="1">
        <f t="array" ref="O620">((IF(C620=0,INDEX('Solver Setup'!$M$15:$M$19,A620),INDEX('Solver Setup'!$G$25:$G$52,C620))-IF(B620=0,INDEX('Solver Setup'!$L$15:$L$19,A620),INDEX('Solver Setup'!$G$25:$G$52,B620)))*1440-IF(B620=0,0,INDEX('Solver Setup'!$F$25:$F$52,B620))-H620+'Solver Setup'!$B$9*(1-F620))</f>
        <v>1405.299999999999</v>
      </c>
    </row>
    <row r="621" spans="1:15" x14ac:dyDescent="0.2">
      <c r="A621">
        <v>1</v>
      </c>
      <c r="B621">
        <v>22</v>
      </c>
      <c r="C621">
        <v>3</v>
      </c>
      <c r="D621" t="str" cm="1">
        <f t="array" ref="D621">IF(B621=0,"Depot",INDEX('Delivery Stops'!$B$2:$B$29,B621))</f>
        <v>Brewery</v>
      </c>
      <c r="E621" t="str" cm="1">
        <f t="array" ref="E621">IF(C621=0,"Depot",INDEX('Delivery Stops'!$B$2:$B$29,C621))</f>
        <v>Redstone Medical Center</v>
      </c>
      <c r="F621">
        <v>0</v>
      </c>
      <c r="G621" cm="1">
        <f t="array" ref="G621">INDEX('Distance Matrix (miles)'!$B$2:$AD$30,B621+1,C621+1)</f>
        <v>44.76</v>
      </c>
      <c r="H621" cm="1">
        <f t="array" ref="H621">INDEX('Travel Time Matrix (min)'!$B$2:$AD$30,B621+1,C621+1)</f>
        <v>67.099999999999994</v>
      </c>
      <c r="I621" cm="1">
        <f t="array" ref="I621">G621*(INDEX('Vehicle Fleet'!$D$2:$D$6,A621)+'Cost Parameters'!$B$2*'Cost Parameters'!$B$3)</f>
        <v>38.332464000000002</v>
      </c>
      <c r="J621" cm="1">
        <f t="array" ref="J621">IF(C621=0,0,INDEX('Delivery Stops'!$D$2:$D$29,C621))</f>
        <v>183</v>
      </c>
      <c r="K621">
        <f t="shared" si="36"/>
        <v>0</v>
      </c>
      <c r="L621">
        <f t="shared" si="37"/>
        <v>0</v>
      </c>
      <c r="M621">
        <f t="shared" si="38"/>
        <v>0</v>
      </c>
      <c r="N621">
        <f t="shared" si="39"/>
        <v>0</v>
      </c>
      <c r="O621" cm="1">
        <f t="array" ref="O621">((IF(C621=0,INDEX('Solver Setup'!$M$15:$M$19,A621),INDEX('Solver Setup'!$G$25:$G$52,C621))-IF(B621=0,INDEX('Solver Setup'!$L$15:$L$19,A621),INDEX('Solver Setup'!$G$25:$G$52,B621)))*1440-IF(B621=0,0,INDEX('Solver Setup'!$F$25:$F$52,B621))-H621+'Solver Setup'!$B$9*(1-F621))</f>
        <v>1392.8999999999996</v>
      </c>
    </row>
    <row r="622" spans="1:15" x14ac:dyDescent="0.2">
      <c r="A622">
        <v>1</v>
      </c>
      <c r="B622">
        <v>22</v>
      </c>
      <c r="C622">
        <v>4</v>
      </c>
      <c r="D622" t="str" cm="1">
        <f t="array" ref="D622">IF(B622=0,"Depot",INDEX('Delivery Stops'!$B$2:$B$29,B622))</f>
        <v>Brewery</v>
      </c>
      <c r="E622" t="str" cm="1">
        <f t="array" ref="E622">IF(C622=0,"Depot",INDEX('Delivery Stops'!$B$2:$B$29,C622))</f>
        <v>Furniture Warehouse</v>
      </c>
      <c r="F622">
        <v>0</v>
      </c>
      <c r="G622" cm="1">
        <f t="array" ref="G622">INDEX('Distance Matrix (miles)'!$B$2:$AD$30,B622+1,C622+1)</f>
        <v>29.96</v>
      </c>
      <c r="H622" cm="1">
        <f t="array" ref="H622">INDEX('Travel Time Matrix (min)'!$B$2:$AD$30,B622+1,C622+1)</f>
        <v>44.9</v>
      </c>
      <c r="I622" cm="1">
        <f t="array" ref="I622">G622*(INDEX('Vehicle Fleet'!$D$2:$D$6,A622)+'Cost Parameters'!$B$2*'Cost Parameters'!$B$3)</f>
        <v>25.657744000000001</v>
      </c>
      <c r="J622" cm="1">
        <f t="array" ref="J622">IF(C622=0,0,INDEX('Delivery Stops'!$D$2:$D$29,C622))</f>
        <v>186</v>
      </c>
      <c r="K622">
        <f t="shared" si="36"/>
        <v>0</v>
      </c>
      <c r="L622">
        <f t="shared" si="37"/>
        <v>0</v>
      </c>
      <c r="M622">
        <f t="shared" si="38"/>
        <v>0</v>
      </c>
      <c r="N622">
        <f t="shared" si="39"/>
        <v>0</v>
      </c>
      <c r="O622" cm="1">
        <f t="array" ref="O622">((IF(C622=0,INDEX('Solver Setup'!$M$15:$M$19,A622),INDEX('Solver Setup'!$G$25:$G$52,C622))-IF(B622=0,INDEX('Solver Setup'!$L$15:$L$19,A622),INDEX('Solver Setup'!$G$25:$G$52,B622)))*1440-IF(B622=0,0,INDEX('Solver Setup'!$F$25:$F$52,B622))-H622+'Solver Setup'!$B$9*(1-F622))</f>
        <v>1145.0999999999995</v>
      </c>
    </row>
    <row r="623" spans="1:15" x14ac:dyDescent="0.2">
      <c r="A623">
        <v>1</v>
      </c>
      <c r="B623">
        <v>22</v>
      </c>
      <c r="C623">
        <v>5</v>
      </c>
      <c r="D623" t="str" cm="1">
        <f t="array" ref="D623">IF(B623=0,"Depot",INDEX('Delivery Stops'!$B$2:$B$29,B623))</f>
        <v>Brewery</v>
      </c>
      <c r="E623" t="str" cm="1">
        <f t="array" ref="E623">IF(C623=0,"Depot",INDEX('Delivery Stops'!$B$2:$B$29,C623))</f>
        <v>Construction Supply</v>
      </c>
      <c r="F623">
        <v>0</v>
      </c>
      <c r="G623" cm="1">
        <f t="array" ref="G623">INDEX('Distance Matrix (miles)'!$B$2:$AD$30,B623+1,C623+1)</f>
        <v>30.35</v>
      </c>
      <c r="H623" cm="1">
        <f t="array" ref="H623">INDEX('Travel Time Matrix (min)'!$B$2:$AD$30,B623+1,C623+1)</f>
        <v>45.5</v>
      </c>
      <c r="I623" cm="1">
        <f t="array" ref="I623">G623*(INDEX('Vehicle Fleet'!$D$2:$D$6,A623)+'Cost Parameters'!$B$2*'Cost Parameters'!$B$3)</f>
        <v>25.991740000000004</v>
      </c>
      <c r="J623" cm="1">
        <f t="array" ref="J623">IF(C623=0,0,INDEX('Delivery Stops'!$D$2:$D$29,C623))</f>
        <v>201</v>
      </c>
      <c r="K623">
        <f t="shared" si="36"/>
        <v>0</v>
      </c>
      <c r="L623">
        <f t="shared" si="37"/>
        <v>0</v>
      </c>
      <c r="M623">
        <f t="shared" si="38"/>
        <v>0</v>
      </c>
      <c r="N623">
        <f t="shared" si="39"/>
        <v>0</v>
      </c>
      <c r="O623" cm="1">
        <f t="array" ref="O623">((IF(C623=0,INDEX('Solver Setup'!$M$15:$M$19,A623),INDEX('Solver Setup'!$G$25:$G$52,C623))-IF(B623=0,INDEX('Solver Setup'!$L$15:$L$19,A623),INDEX('Solver Setup'!$G$25:$G$52,B623)))*1440-IF(B623=0,0,INDEX('Solver Setup'!$F$25:$F$52,B623))-H623+'Solver Setup'!$B$9*(1-F623))</f>
        <v>1354.4999999999991</v>
      </c>
    </row>
    <row r="624" spans="1:15" x14ac:dyDescent="0.2">
      <c r="A624">
        <v>1</v>
      </c>
      <c r="B624">
        <v>22</v>
      </c>
      <c r="C624">
        <v>6</v>
      </c>
      <c r="D624" t="str" cm="1">
        <f t="array" ref="D624">IF(B624=0,"Depot",INDEX('Delivery Stops'!$B$2:$B$29,B624))</f>
        <v>Brewery</v>
      </c>
      <c r="E624" t="str" cm="1">
        <f t="array" ref="E624">IF(C624=0,"Depot",INDEX('Delivery Stops'!$B$2:$B$29,C624))</f>
        <v>Farm Supply</v>
      </c>
      <c r="F624">
        <v>0</v>
      </c>
      <c r="G624" cm="1">
        <f t="array" ref="G624">INDEX('Distance Matrix (miles)'!$B$2:$AD$30,B624+1,C624+1)</f>
        <v>25.3</v>
      </c>
      <c r="H624" cm="1">
        <f t="array" ref="H624">INDEX('Travel Time Matrix (min)'!$B$2:$AD$30,B624+1,C624+1)</f>
        <v>38</v>
      </c>
      <c r="I624" cm="1">
        <f t="array" ref="I624">G624*(INDEX('Vehicle Fleet'!$D$2:$D$6,A624)+'Cost Parameters'!$B$2*'Cost Parameters'!$B$3)</f>
        <v>21.666920000000001</v>
      </c>
      <c r="J624" cm="1">
        <f t="array" ref="J624">IF(C624=0,0,INDEX('Delivery Stops'!$D$2:$D$29,C624))</f>
        <v>162</v>
      </c>
      <c r="K624">
        <f t="shared" si="36"/>
        <v>0</v>
      </c>
      <c r="L624">
        <f t="shared" si="37"/>
        <v>0</v>
      </c>
      <c r="M624">
        <f t="shared" si="38"/>
        <v>0</v>
      </c>
      <c r="N624">
        <f t="shared" si="39"/>
        <v>0</v>
      </c>
      <c r="O624" cm="1">
        <f t="array" ref="O624">((IF(C624=0,INDEX('Solver Setup'!$M$15:$M$19,A624),INDEX('Solver Setup'!$G$25:$G$52,C624))-IF(B624=0,INDEX('Solver Setup'!$L$15:$L$19,A624),INDEX('Solver Setup'!$G$25:$G$52,B624)))*1440-IF(B624=0,0,INDEX('Solver Setup'!$F$25:$F$52,B624))-H624+'Solver Setup'!$B$9*(1-F624))</f>
        <v>1466.9999999999995</v>
      </c>
    </row>
    <row r="625" spans="1:15" x14ac:dyDescent="0.2">
      <c r="A625">
        <v>1</v>
      </c>
      <c r="B625">
        <v>22</v>
      </c>
      <c r="C625">
        <v>7</v>
      </c>
      <c r="D625" t="str" cm="1">
        <f t="array" ref="D625">IF(B625=0,"Depot",INDEX('Delivery Stops'!$B$2:$B$29,B625))</f>
        <v>Brewery</v>
      </c>
      <c r="E625" t="str" cm="1">
        <f t="array" ref="E625">IF(C625=0,"Depot",INDEX('Delivery Stops'!$B$2:$B$29,C625))</f>
        <v>Fish Market</v>
      </c>
      <c r="F625">
        <v>0</v>
      </c>
      <c r="G625" cm="1">
        <f t="array" ref="G625">INDEX('Distance Matrix (miles)'!$B$2:$AD$30,B625+1,C625+1)</f>
        <v>16.86</v>
      </c>
      <c r="H625" cm="1">
        <f t="array" ref="H625">INDEX('Travel Time Matrix (min)'!$B$2:$AD$30,B625+1,C625+1)</f>
        <v>25.3</v>
      </c>
      <c r="I625" cm="1">
        <f t="array" ref="I625">G625*(INDEX('Vehicle Fleet'!$D$2:$D$6,A625)+'Cost Parameters'!$B$2*'Cost Parameters'!$B$3)</f>
        <v>14.438904000000001</v>
      </c>
      <c r="J625" cm="1">
        <f t="array" ref="J625">IF(C625=0,0,INDEX('Delivery Stops'!$D$2:$D$29,C625))</f>
        <v>133</v>
      </c>
      <c r="K625">
        <f t="shared" si="36"/>
        <v>0</v>
      </c>
      <c r="L625">
        <f t="shared" si="37"/>
        <v>0</v>
      </c>
      <c r="M625">
        <f t="shared" si="38"/>
        <v>0</v>
      </c>
      <c r="N625">
        <f t="shared" si="39"/>
        <v>0</v>
      </c>
      <c r="O625" cm="1">
        <f t="array" ref="O625">((IF(C625=0,INDEX('Solver Setup'!$M$15:$M$19,A625),INDEX('Solver Setup'!$G$25:$G$52,C625))-IF(B625=0,INDEX('Solver Setup'!$L$15:$L$19,A625),INDEX('Solver Setup'!$G$25:$G$52,B625)))*1440-IF(B625=0,0,INDEX('Solver Setup'!$F$25:$F$52,B625))-H625+'Solver Setup'!$B$9*(1-F625))</f>
        <v>1344.6999999999996</v>
      </c>
    </row>
    <row r="626" spans="1:15" x14ac:dyDescent="0.2">
      <c r="A626">
        <v>1</v>
      </c>
      <c r="B626">
        <v>22</v>
      </c>
      <c r="C626">
        <v>8</v>
      </c>
      <c r="D626" t="str" cm="1">
        <f t="array" ref="D626">IF(B626=0,"Depot",INDEX('Delivery Stops'!$B$2:$B$29,B626))</f>
        <v>Brewery</v>
      </c>
      <c r="E626" t="str" cm="1">
        <f t="array" ref="E626">IF(C626=0,"Depot",INDEX('Delivery Stops'!$B$2:$B$29,C626))</f>
        <v>Swimming Pool Supply</v>
      </c>
      <c r="F626">
        <v>0</v>
      </c>
      <c r="G626" cm="1">
        <f t="array" ref="G626">INDEX('Distance Matrix (miles)'!$B$2:$AD$30,B626+1,C626+1)</f>
        <v>47.15</v>
      </c>
      <c r="H626" cm="1">
        <f t="array" ref="H626">INDEX('Travel Time Matrix (min)'!$B$2:$AD$30,B626+1,C626+1)</f>
        <v>70.7</v>
      </c>
      <c r="I626" cm="1">
        <f t="array" ref="I626">G626*(INDEX('Vehicle Fleet'!$D$2:$D$6,A626)+'Cost Parameters'!$B$2*'Cost Parameters'!$B$3)</f>
        <v>40.379260000000002</v>
      </c>
      <c r="J626" cm="1">
        <f t="array" ref="J626">IF(C626=0,0,INDEX('Delivery Stops'!$D$2:$D$29,C626))</f>
        <v>285</v>
      </c>
      <c r="K626">
        <f t="shared" si="36"/>
        <v>0</v>
      </c>
      <c r="L626">
        <f t="shared" si="37"/>
        <v>0</v>
      </c>
      <c r="M626">
        <f t="shared" si="38"/>
        <v>0</v>
      </c>
      <c r="N626">
        <f t="shared" si="39"/>
        <v>0</v>
      </c>
      <c r="O626" cm="1">
        <f t="array" ref="O626">((IF(C626=0,INDEX('Solver Setup'!$M$15:$M$19,A626),INDEX('Solver Setup'!$G$25:$G$52,C626))-IF(B626=0,INDEX('Solver Setup'!$L$15:$L$19,A626),INDEX('Solver Setup'!$G$25:$G$52,B626)))*1440-IF(B626=0,0,INDEX('Solver Setup'!$F$25:$F$52,B626))-H626+'Solver Setup'!$B$9*(1-F626))</f>
        <v>1509.299999999999</v>
      </c>
    </row>
    <row r="627" spans="1:15" x14ac:dyDescent="0.2">
      <c r="A627">
        <v>1</v>
      </c>
      <c r="B627">
        <v>22</v>
      </c>
      <c r="C627">
        <v>9</v>
      </c>
      <c r="D627" t="str" cm="1">
        <f t="array" ref="D627">IF(B627=0,"Depot",INDEX('Delivery Stops'!$B$2:$B$29,B627))</f>
        <v>Brewery</v>
      </c>
      <c r="E627" t="str" cm="1">
        <f t="array" ref="E627">IF(C627=0,"Depot",INDEX('Delivery Stops'!$B$2:$B$29,C627))</f>
        <v>Dry Cleaners</v>
      </c>
      <c r="F627">
        <v>0</v>
      </c>
      <c r="G627" cm="1">
        <f t="array" ref="G627">INDEX('Distance Matrix (miles)'!$B$2:$AD$30,B627+1,C627+1)</f>
        <v>38.32</v>
      </c>
      <c r="H627" cm="1">
        <f t="array" ref="H627">INDEX('Travel Time Matrix (min)'!$B$2:$AD$30,B627+1,C627+1)</f>
        <v>57.5</v>
      </c>
      <c r="I627" cm="1">
        <f t="array" ref="I627">G627*(INDEX('Vehicle Fleet'!$D$2:$D$6,A627)+'Cost Parameters'!$B$2*'Cost Parameters'!$B$3)</f>
        <v>32.817247999999999</v>
      </c>
      <c r="J627" cm="1">
        <f t="array" ref="J627">IF(C627=0,0,INDEX('Delivery Stops'!$D$2:$D$29,C627))</f>
        <v>24</v>
      </c>
      <c r="K627">
        <f t="shared" si="36"/>
        <v>0</v>
      </c>
      <c r="L627">
        <f t="shared" si="37"/>
        <v>0</v>
      </c>
      <c r="M627">
        <f t="shared" si="38"/>
        <v>0</v>
      </c>
      <c r="N627">
        <f t="shared" si="39"/>
        <v>0</v>
      </c>
      <c r="O627" cm="1">
        <f t="array" ref="O627">((IF(C627=0,INDEX('Solver Setup'!$M$15:$M$19,A627),INDEX('Solver Setup'!$G$25:$G$52,C627))-IF(B627=0,INDEX('Solver Setup'!$L$15:$L$19,A627),INDEX('Solver Setup'!$G$25:$G$52,B627)))*1440-IF(B627=0,0,INDEX('Solver Setup'!$F$25:$F$52,B627))-H627+'Solver Setup'!$B$9*(1-F627))</f>
        <v>1177.4999999999995</v>
      </c>
    </row>
    <row r="628" spans="1:15" x14ac:dyDescent="0.2">
      <c r="A628">
        <v>1</v>
      </c>
      <c r="B628">
        <v>22</v>
      </c>
      <c r="C628">
        <v>10</v>
      </c>
      <c r="D628" t="str" cm="1">
        <f t="array" ref="D628">IF(B628=0,"Depot",INDEX('Delivery Stops'!$B$2:$B$29,B628))</f>
        <v>Brewery</v>
      </c>
      <c r="E628" t="str" cm="1">
        <f t="array" ref="E628">IF(C628=0,"Depot",INDEX('Delivery Stops'!$B$2:$B$29,C628))</f>
        <v>Furniture Warehouse</v>
      </c>
      <c r="F628">
        <v>0</v>
      </c>
      <c r="G628" cm="1">
        <f t="array" ref="G628">INDEX('Distance Matrix (miles)'!$B$2:$AD$30,B628+1,C628+1)</f>
        <v>19.690000000000001</v>
      </c>
      <c r="H628" cm="1">
        <f t="array" ref="H628">INDEX('Travel Time Matrix (min)'!$B$2:$AD$30,B628+1,C628+1)</f>
        <v>29.5</v>
      </c>
      <c r="I628" cm="1">
        <f t="array" ref="I628">G628*(INDEX('Vehicle Fleet'!$D$2:$D$6,A628)+'Cost Parameters'!$B$2*'Cost Parameters'!$B$3)</f>
        <v>16.862516000000003</v>
      </c>
      <c r="J628" cm="1">
        <f t="array" ref="J628">IF(C628=0,0,INDEX('Delivery Stops'!$D$2:$D$29,C628))</f>
        <v>89</v>
      </c>
      <c r="K628">
        <f t="shared" si="36"/>
        <v>0</v>
      </c>
      <c r="L628">
        <f t="shared" si="37"/>
        <v>0</v>
      </c>
      <c r="M628">
        <f t="shared" si="38"/>
        <v>0</v>
      </c>
      <c r="N628">
        <f t="shared" si="39"/>
        <v>0</v>
      </c>
      <c r="O628" cm="1">
        <f t="array" ref="O628">((IF(C628=0,INDEX('Solver Setup'!$M$15:$M$19,A628),INDEX('Solver Setup'!$G$25:$G$52,C628))-IF(B628=0,INDEX('Solver Setup'!$L$15:$L$19,A628),INDEX('Solver Setup'!$G$25:$G$52,B628)))*1440-IF(B628=0,0,INDEX('Solver Setup'!$F$25:$F$52,B628))-H628+'Solver Setup'!$B$9*(1-F628))</f>
        <v>1280.4999999999991</v>
      </c>
    </row>
    <row r="629" spans="1:15" x14ac:dyDescent="0.2">
      <c r="A629">
        <v>1</v>
      </c>
      <c r="B629">
        <v>22</v>
      </c>
      <c r="C629">
        <v>11</v>
      </c>
      <c r="D629" t="str" cm="1">
        <f t="array" ref="D629">IF(B629=0,"Depot",INDEX('Delivery Stops'!$B$2:$B$29,B629))</f>
        <v>Brewery</v>
      </c>
      <c r="E629" t="str" cm="1">
        <f t="array" ref="E629">IF(C629=0,"Depot",INDEX('Delivery Stops'!$B$2:$B$29,C629))</f>
        <v>Pet Hospital</v>
      </c>
      <c r="F629">
        <v>0</v>
      </c>
      <c r="G629" cm="1">
        <f t="array" ref="G629">INDEX('Distance Matrix (miles)'!$B$2:$AD$30,B629+1,C629+1)</f>
        <v>26.11</v>
      </c>
      <c r="H629" cm="1">
        <f t="array" ref="H629">INDEX('Travel Time Matrix (min)'!$B$2:$AD$30,B629+1,C629+1)</f>
        <v>39.200000000000003</v>
      </c>
      <c r="I629" cm="1">
        <f t="array" ref="I629">G629*(INDEX('Vehicle Fleet'!$D$2:$D$6,A629)+'Cost Parameters'!$B$2*'Cost Parameters'!$B$3)</f>
        <v>22.360604000000002</v>
      </c>
      <c r="J629" cm="1">
        <f t="array" ref="J629">IF(C629=0,0,INDEX('Delivery Stops'!$D$2:$D$29,C629))</f>
        <v>108</v>
      </c>
      <c r="K629">
        <f t="shared" si="36"/>
        <v>0</v>
      </c>
      <c r="L629">
        <f t="shared" si="37"/>
        <v>0</v>
      </c>
      <c r="M629">
        <f t="shared" si="38"/>
        <v>0</v>
      </c>
      <c r="N629">
        <f t="shared" si="39"/>
        <v>0</v>
      </c>
      <c r="O629" cm="1">
        <f t="array" ref="O629">((IF(C629=0,INDEX('Solver Setup'!$M$15:$M$19,A629),INDEX('Solver Setup'!$G$25:$G$52,C629))-IF(B629=0,INDEX('Solver Setup'!$L$15:$L$19,A629),INDEX('Solver Setup'!$G$25:$G$52,B629)))*1440-IF(B629=0,0,INDEX('Solver Setup'!$F$25:$F$52,B629))-H629+'Solver Setup'!$B$9*(1-F629))</f>
        <v>1195.7999999999995</v>
      </c>
    </row>
    <row r="630" spans="1:15" x14ac:dyDescent="0.2">
      <c r="A630">
        <v>1</v>
      </c>
      <c r="B630">
        <v>22</v>
      </c>
      <c r="C630">
        <v>12</v>
      </c>
      <c r="D630" t="str" cm="1">
        <f t="array" ref="D630">IF(B630=0,"Depot",INDEX('Delivery Stops'!$B$2:$B$29,B630))</f>
        <v>Brewery</v>
      </c>
      <c r="E630" t="str" cm="1">
        <f t="array" ref="E630">IF(C630=0,"Depot",INDEX('Delivery Stops'!$B$2:$B$29,C630))</f>
        <v>Tech Solutions Inc</v>
      </c>
      <c r="F630">
        <v>0</v>
      </c>
      <c r="G630" cm="1">
        <f t="array" ref="G630">INDEX('Distance Matrix (miles)'!$B$2:$AD$30,B630+1,C630+1)</f>
        <v>19.670000000000002</v>
      </c>
      <c r="H630" cm="1">
        <f t="array" ref="H630">INDEX('Travel Time Matrix (min)'!$B$2:$AD$30,B630+1,C630+1)</f>
        <v>29.5</v>
      </c>
      <c r="I630" cm="1">
        <f t="array" ref="I630">G630*(INDEX('Vehicle Fleet'!$D$2:$D$6,A630)+'Cost Parameters'!$B$2*'Cost Parameters'!$B$3)</f>
        <v>16.845388000000003</v>
      </c>
      <c r="J630" cm="1">
        <f t="array" ref="J630">IF(C630=0,0,INDEX('Delivery Stops'!$D$2:$D$29,C630))</f>
        <v>150</v>
      </c>
      <c r="K630">
        <f t="shared" si="36"/>
        <v>0</v>
      </c>
      <c r="L630">
        <f t="shared" si="37"/>
        <v>0</v>
      </c>
      <c r="M630">
        <f t="shared" si="38"/>
        <v>0</v>
      </c>
      <c r="N630">
        <f t="shared" si="39"/>
        <v>0</v>
      </c>
      <c r="O630" cm="1">
        <f t="array" ref="O630">((IF(C630=0,INDEX('Solver Setup'!$M$15:$M$19,A630),INDEX('Solver Setup'!$G$25:$G$52,C630))-IF(B630=0,INDEX('Solver Setup'!$L$15:$L$19,A630),INDEX('Solver Setup'!$G$25:$G$52,B630)))*1440-IF(B630=0,0,INDEX('Solver Setup'!$F$25:$F$52,B630))-H630+'Solver Setup'!$B$9*(1-F630))</f>
        <v>1160.4999999999995</v>
      </c>
    </row>
    <row r="631" spans="1:15" x14ac:dyDescent="0.2">
      <c r="A631">
        <v>1</v>
      </c>
      <c r="B631">
        <v>22</v>
      </c>
      <c r="C631">
        <v>13</v>
      </c>
      <c r="D631" t="str" cm="1">
        <f t="array" ref="D631">IF(B631=0,"Depot",INDEX('Delivery Stops'!$B$2:$B$29,B631))</f>
        <v>Brewery</v>
      </c>
      <c r="E631" t="str" cm="1">
        <f t="array" ref="E631">IF(C631=0,"Depot",INDEX('Delivery Stops'!$B$2:$B$29,C631))</f>
        <v>Tech Solutions Inc</v>
      </c>
      <c r="F631">
        <v>0</v>
      </c>
      <c r="G631" cm="1">
        <f t="array" ref="G631">INDEX('Distance Matrix (miles)'!$B$2:$AD$30,B631+1,C631+1)</f>
        <v>4.6100000000000003</v>
      </c>
      <c r="H631" cm="1">
        <f t="array" ref="H631">INDEX('Travel Time Matrix (min)'!$B$2:$AD$30,B631+1,C631+1)</f>
        <v>6.9</v>
      </c>
      <c r="I631" cm="1">
        <f t="array" ref="I631">G631*(INDEX('Vehicle Fleet'!$D$2:$D$6,A631)+'Cost Parameters'!$B$2*'Cost Parameters'!$B$3)</f>
        <v>3.9480040000000005</v>
      </c>
      <c r="J631" cm="1">
        <f t="array" ref="J631">IF(C631=0,0,INDEX('Delivery Stops'!$D$2:$D$29,C631))</f>
        <v>38</v>
      </c>
      <c r="K631">
        <f t="shared" si="36"/>
        <v>0</v>
      </c>
      <c r="L631">
        <f t="shared" si="37"/>
        <v>0</v>
      </c>
      <c r="M631">
        <f t="shared" si="38"/>
        <v>0</v>
      </c>
      <c r="N631">
        <f t="shared" si="39"/>
        <v>0</v>
      </c>
      <c r="O631" cm="1">
        <f t="array" ref="O631">((IF(C631=0,INDEX('Solver Setup'!$M$15:$M$19,A631),INDEX('Solver Setup'!$G$25:$G$52,C631))-IF(B631=0,INDEX('Solver Setup'!$L$15:$L$19,A631),INDEX('Solver Setup'!$G$25:$G$52,B631)))*1440-IF(B631=0,0,INDEX('Solver Setup'!$F$25:$F$52,B631))-H631+'Solver Setup'!$B$9*(1-F631))</f>
        <v>1078.099999999999</v>
      </c>
    </row>
    <row r="632" spans="1:15" x14ac:dyDescent="0.2">
      <c r="A632">
        <v>1</v>
      </c>
      <c r="B632">
        <v>22</v>
      </c>
      <c r="C632">
        <v>14</v>
      </c>
      <c r="D632" t="str" cm="1">
        <f t="array" ref="D632">IF(B632=0,"Depot",INDEX('Delivery Stops'!$B$2:$B$29,B632))</f>
        <v>Brewery</v>
      </c>
      <c r="E632" t="str" cm="1">
        <f t="array" ref="E632">IF(C632=0,"Depot",INDEX('Delivery Stops'!$B$2:$B$29,C632))</f>
        <v>Sunrise Senior Living</v>
      </c>
      <c r="F632">
        <v>0</v>
      </c>
      <c r="G632" cm="1">
        <f t="array" ref="G632">INDEX('Distance Matrix (miles)'!$B$2:$AD$30,B632+1,C632+1)</f>
        <v>22.72</v>
      </c>
      <c r="H632" cm="1">
        <f t="array" ref="H632">INDEX('Travel Time Matrix (min)'!$B$2:$AD$30,B632+1,C632+1)</f>
        <v>34.1</v>
      </c>
      <c r="I632" cm="1">
        <f t="array" ref="I632">G632*(INDEX('Vehicle Fleet'!$D$2:$D$6,A632)+'Cost Parameters'!$B$2*'Cost Parameters'!$B$3)</f>
        <v>19.457408000000001</v>
      </c>
      <c r="J632" cm="1">
        <f t="array" ref="J632">IF(C632=0,0,INDEX('Delivery Stops'!$D$2:$D$29,C632))</f>
        <v>249</v>
      </c>
      <c r="K632">
        <f t="shared" si="36"/>
        <v>0</v>
      </c>
      <c r="L632">
        <f t="shared" si="37"/>
        <v>0</v>
      </c>
      <c r="M632">
        <f t="shared" si="38"/>
        <v>0</v>
      </c>
      <c r="N632">
        <f t="shared" si="39"/>
        <v>0</v>
      </c>
      <c r="O632" cm="1">
        <f t="array" ref="O632">((IF(C632=0,INDEX('Solver Setup'!$M$15:$M$19,A632),INDEX('Solver Setup'!$G$25:$G$52,C632))-IF(B632=0,INDEX('Solver Setup'!$L$15:$L$19,A632),INDEX('Solver Setup'!$G$25:$G$52,B632)))*1440-IF(B632=0,0,INDEX('Solver Setup'!$F$25:$F$52,B632))-H632+'Solver Setup'!$B$9*(1-F632))</f>
        <v>1500.8999999999992</v>
      </c>
    </row>
    <row r="633" spans="1:15" x14ac:dyDescent="0.2">
      <c r="A633">
        <v>1</v>
      </c>
      <c r="B633">
        <v>22</v>
      </c>
      <c r="C633">
        <v>15</v>
      </c>
      <c r="D633" t="str" cm="1">
        <f t="array" ref="D633">IF(B633=0,"Depot",INDEX('Delivery Stops'!$B$2:$B$29,B633))</f>
        <v>Brewery</v>
      </c>
      <c r="E633" t="str" cm="1">
        <f t="array" ref="E633">IF(C633=0,"Depot",INDEX('Delivery Stops'!$B$2:$B$29,C633))</f>
        <v>Electronics Outlet</v>
      </c>
      <c r="F633">
        <v>0</v>
      </c>
      <c r="G633" cm="1">
        <f t="array" ref="G633">INDEX('Distance Matrix (miles)'!$B$2:$AD$30,B633+1,C633+1)</f>
        <v>24.61</v>
      </c>
      <c r="H633" cm="1">
        <f t="array" ref="H633">INDEX('Travel Time Matrix (min)'!$B$2:$AD$30,B633+1,C633+1)</f>
        <v>36.9</v>
      </c>
      <c r="I633" cm="1">
        <f t="array" ref="I633">G633*(INDEX('Vehicle Fleet'!$D$2:$D$6,A633)+'Cost Parameters'!$B$2*'Cost Parameters'!$B$3)</f>
        <v>21.076004000000001</v>
      </c>
      <c r="J633" cm="1">
        <f t="array" ref="J633">IF(C633=0,0,INDEX('Delivery Stops'!$D$2:$D$29,C633))</f>
        <v>72</v>
      </c>
      <c r="K633">
        <f t="shared" si="36"/>
        <v>0</v>
      </c>
      <c r="L633">
        <f t="shared" si="37"/>
        <v>0</v>
      </c>
      <c r="M633">
        <f t="shared" si="38"/>
        <v>0</v>
      </c>
      <c r="N633">
        <f t="shared" si="39"/>
        <v>0</v>
      </c>
      <c r="O633" cm="1">
        <f t="array" ref="O633">((IF(C633=0,INDEX('Solver Setup'!$M$15:$M$19,A633),INDEX('Solver Setup'!$G$25:$G$52,C633))-IF(B633=0,INDEX('Solver Setup'!$L$15:$L$19,A633),INDEX('Solver Setup'!$G$25:$G$52,B633)))*1440-IF(B633=0,0,INDEX('Solver Setup'!$F$25:$F$52,B633))-H633+'Solver Setup'!$B$9*(1-F633))</f>
        <v>1063.0999999999995</v>
      </c>
    </row>
    <row r="634" spans="1:15" x14ac:dyDescent="0.2">
      <c r="A634">
        <v>1</v>
      </c>
      <c r="B634">
        <v>22</v>
      </c>
      <c r="C634">
        <v>16</v>
      </c>
      <c r="D634" t="str" cm="1">
        <f t="array" ref="D634">IF(B634=0,"Depot",INDEX('Delivery Stops'!$B$2:$B$29,B634))</f>
        <v>Brewery</v>
      </c>
      <c r="E634" t="str" cm="1">
        <f t="array" ref="E634">IF(C634=0,"Depot",INDEX('Delivery Stops'!$B$2:$B$29,C634))</f>
        <v>Bookstore</v>
      </c>
      <c r="F634">
        <v>0</v>
      </c>
      <c r="G634" cm="1">
        <f t="array" ref="G634">INDEX('Distance Matrix (miles)'!$B$2:$AD$30,B634+1,C634+1)</f>
        <v>21.49</v>
      </c>
      <c r="H634" cm="1">
        <f t="array" ref="H634">INDEX('Travel Time Matrix (min)'!$B$2:$AD$30,B634+1,C634+1)</f>
        <v>32.200000000000003</v>
      </c>
      <c r="I634" cm="1">
        <f t="array" ref="I634">G634*(INDEX('Vehicle Fleet'!$D$2:$D$6,A634)+'Cost Parameters'!$B$2*'Cost Parameters'!$B$3)</f>
        <v>18.404036000000001</v>
      </c>
      <c r="J634" cm="1">
        <f t="array" ref="J634">IF(C634=0,0,INDEX('Delivery Stops'!$D$2:$D$29,C634))</f>
        <v>152</v>
      </c>
      <c r="K634">
        <f t="shared" si="36"/>
        <v>0</v>
      </c>
      <c r="L634">
        <f t="shared" si="37"/>
        <v>0</v>
      </c>
      <c r="M634">
        <f t="shared" si="38"/>
        <v>0</v>
      </c>
      <c r="N634">
        <f t="shared" si="39"/>
        <v>0</v>
      </c>
      <c r="O634" cm="1">
        <f t="array" ref="O634">((IF(C634=0,INDEX('Solver Setup'!$M$15:$M$19,A634),INDEX('Solver Setup'!$G$25:$G$52,C634))-IF(B634=0,INDEX('Solver Setup'!$L$15:$L$19,A634),INDEX('Solver Setup'!$G$25:$G$52,B634)))*1440-IF(B634=0,0,INDEX('Solver Setup'!$F$25:$F$52,B634))-H634+'Solver Setup'!$B$9*(1-F634))</f>
        <v>1307.8000000000002</v>
      </c>
    </row>
    <row r="635" spans="1:15" x14ac:dyDescent="0.2">
      <c r="A635">
        <v>1</v>
      </c>
      <c r="B635">
        <v>22</v>
      </c>
      <c r="C635">
        <v>17</v>
      </c>
      <c r="D635" t="str" cm="1">
        <f t="array" ref="D635">IF(B635=0,"Depot",INDEX('Delivery Stops'!$B$2:$B$29,B635))</f>
        <v>Brewery</v>
      </c>
      <c r="E635" t="str" cm="1">
        <f t="array" ref="E635">IF(C635=0,"Depot",INDEX('Delivery Stops'!$B$2:$B$29,C635))</f>
        <v>Veterinary Clinic</v>
      </c>
      <c r="F635">
        <v>0</v>
      </c>
      <c r="G635" cm="1">
        <f t="array" ref="G635">INDEX('Distance Matrix (miles)'!$B$2:$AD$30,B635+1,C635+1)</f>
        <v>24.33</v>
      </c>
      <c r="H635" cm="1">
        <f t="array" ref="H635">INDEX('Travel Time Matrix (min)'!$B$2:$AD$30,B635+1,C635+1)</f>
        <v>36.5</v>
      </c>
      <c r="I635" cm="1">
        <f t="array" ref="I635">G635*(INDEX('Vehicle Fleet'!$D$2:$D$6,A635)+'Cost Parameters'!$B$2*'Cost Parameters'!$B$3)</f>
        <v>20.836212</v>
      </c>
      <c r="J635" cm="1">
        <f t="array" ref="J635">IF(C635=0,0,INDEX('Delivery Stops'!$D$2:$D$29,C635))</f>
        <v>102</v>
      </c>
      <c r="K635">
        <f t="shared" si="36"/>
        <v>0</v>
      </c>
      <c r="L635">
        <f t="shared" si="37"/>
        <v>0</v>
      </c>
      <c r="M635">
        <f t="shared" si="38"/>
        <v>0</v>
      </c>
      <c r="N635">
        <f t="shared" si="39"/>
        <v>0</v>
      </c>
      <c r="O635" cm="1">
        <f t="array" ref="O635">((IF(C635=0,INDEX('Solver Setup'!$M$15:$M$19,A635),INDEX('Solver Setup'!$G$25:$G$52,C635))-IF(B635=0,INDEX('Solver Setup'!$L$15:$L$19,A635),INDEX('Solver Setup'!$G$25:$G$52,B635)))*1440-IF(B635=0,0,INDEX('Solver Setup'!$F$25:$F$52,B635))-H635+'Solver Setup'!$B$9*(1-F635))</f>
        <v>1138.4999999999991</v>
      </c>
    </row>
    <row r="636" spans="1:15" x14ac:dyDescent="0.2">
      <c r="A636">
        <v>1</v>
      </c>
      <c r="B636">
        <v>22</v>
      </c>
      <c r="C636">
        <v>18</v>
      </c>
      <c r="D636" t="str" cm="1">
        <f t="array" ref="D636">IF(B636=0,"Depot",INDEX('Delivery Stops'!$B$2:$B$29,B636))</f>
        <v>Brewery</v>
      </c>
      <c r="E636" t="str" cm="1">
        <f t="array" ref="E636">IF(C636=0,"Depot",INDEX('Delivery Stops'!$B$2:$B$29,C636))</f>
        <v>Furniture Warehouse</v>
      </c>
      <c r="F636">
        <v>0</v>
      </c>
      <c r="G636" cm="1">
        <f t="array" ref="G636">INDEX('Distance Matrix (miles)'!$B$2:$AD$30,B636+1,C636+1)</f>
        <v>28.2</v>
      </c>
      <c r="H636" cm="1">
        <f t="array" ref="H636">INDEX('Travel Time Matrix (min)'!$B$2:$AD$30,B636+1,C636+1)</f>
        <v>42.3</v>
      </c>
      <c r="I636" cm="1">
        <f t="array" ref="I636">G636*(INDEX('Vehicle Fleet'!$D$2:$D$6,A636)+'Cost Parameters'!$B$2*'Cost Parameters'!$B$3)</f>
        <v>24.150480000000002</v>
      </c>
      <c r="J636" cm="1">
        <f t="array" ref="J636">IF(C636=0,0,INDEX('Delivery Stops'!$D$2:$D$29,C636))</f>
        <v>148</v>
      </c>
      <c r="K636">
        <f t="shared" si="36"/>
        <v>0</v>
      </c>
      <c r="L636">
        <f t="shared" si="37"/>
        <v>0</v>
      </c>
      <c r="M636">
        <f t="shared" si="38"/>
        <v>0</v>
      </c>
      <c r="N636">
        <f t="shared" si="39"/>
        <v>0</v>
      </c>
      <c r="O636" cm="1">
        <f t="array" ref="O636">((IF(C636=0,INDEX('Solver Setup'!$M$15:$M$19,A636),INDEX('Solver Setup'!$G$25:$G$52,C636))-IF(B636=0,INDEX('Solver Setup'!$L$15:$L$19,A636),INDEX('Solver Setup'!$G$25:$G$52,B636)))*1440-IF(B636=0,0,INDEX('Solver Setup'!$F$25:$F$52,B636))-H636+'Solver Setup'!$B$9*(1-F636))</f>
        <v>1087.6999999999991</v>
      </c>
    </row>
    <row r="637" spans="1:15" x14ac:dyDescent="0.2">
      <c r="A637">
        <v>1</v>
      </c>
      <c r="B637">
        <v>22</v>
      </c>
      <c r="C637">
        <v>19</v>
      </c>
      <c r="D637" t="str" cm="1">
        <f t="array" ref="D637">IF(B637=0,"Depot",INDEX('Delivery Stops'!$B$2:$B$29,B637))</f>
        <v>Brewery</v>
      </c>
      <c r="E637" t="str" cm="1">
        <f t="array" ref="E637">IF(C637=0,"Depot",INDEX('Delivery Stops'!$B$2:$B$29,C637))</f>
        <v>Music School</v>
      </c>
      <c r="F637">
        <v>0</v>
      </c>
      <c r="G637" cm="1">
        <f t="array" ref="G637">INDEX('Distance Matrix (miles)'!$B$2:$AD$30,B637+1,C637+1)</f>
        <v>46.01</v>
      </c>
      <c r="H637" cm="1">
        <f t="array" ref="H637">INDEX('Travel Time Matrix (min)'!$B$2:$AD$30,B637+1,C637+1)</f>
        <v>69</v>
      </c>
      <c r="I637" cm="1">
        <f t="array" ref="I637">G637*(INDEX('Vehicle Fleet'!$D$2:$D$6,A637)+'Cost Parameters'!$B$2*'Cost Parameters'!$B$3)</f>
        <v>39.402963999999997</v>
      </c>
      <c r="J637" cm="1">
        <f t="array" ref="J637">IF(C637=0,0,INDEX('Delivery Stops'!$D$2:$D$29,C637))</f>
        <v>97</v>
      </c>
      <c r="K637">
        <f t="shared" si="36"/>
        <v>0</v>
      </c>
      <c r="L637">
        <f t="shared" si="37"/>
        <v>0</v>
      </c>
      <c r="M637">
        <f t="shared" si="38"/>
        <v>0</v>
      </c>
      <c r="N637">
        <f t="shared" si="39"/>
        <v>0</v>
      </c>
      <c r="O637" cm="1">
        <f t="array" ref="O637">((IF(C637=0,INDEX('Solver Setup'!$M$15:$M$19,A637),INDEX('Solver Setup'!$G$25:$G$52,C637))-IF(B637=0,INDEX('Solver Setup'!$L$15:$L$19,A637),INDEX('Solver Setup'!$G$25:$G$52,B637)))*1440-IF(B637=0,0,INDEX('Solver Setup'!$F$25:$F$52,B637))-H637+'Solver Setup'!$B$9*(1-F637))</f>
        <v>1030.9999999999995</v>
      </c>
    </row>
    <row r="638" spans="1:15" x14ac:dyDescent="0.2">
      <c r="A638">
        <v>1</v>
      </c>
      <c r="B638">
        <v>22</v>
      </c>
      <c r="C638">
        <v>20</v>
      </c>
      <c r="D638" t="str" cm="1">
        <f t="array" ref="D638">IF(B638=0,"Depot",INDEX('Delivery Stops'!$B$2:$B$29,B638))</f>
        <v>Brewery</v>
      </c>
      <c r="E638" t="str" cm="1">
        <f t="array" ref="E638">IF(C638=0,"Depot",INDEX('Delivery Stops'!$B$2:$B$29,C638))</f>
        <v>Elementary School</v>
      </c>
      <c r="F638">
        <v>0</v>
      </c>
      <c r="G638" cm="1">
        <f t="array" ref="G638">INDEX('Distance Matrix (miles)'!$B$2:$AD$30,B638+1,C638+1)</f>
        <v>45.77</v>
      </c>
      <c r="H638" cm="1">
        <f t="array" ref="H638">INDEX('Travel Time Matrix (min)'!$B$2:$AD$30,B638+1,C638+1)</f>
        <v>68.7</v>
      </c>
      <c r="I638" cm="1">
        <f t="array" ref="I638">G638*(INDEX('Vehicle Fleet'!$D$2:$D$6,A638)+'Cost Parameters'!$B$2*'Cost Parameters'!$B$3)</f>
        <v>39.197428000000002</v>
      </c>
      <c r="J638" cm="1">
        <f t="array" ref="J638">IF(C638=0,0,INDEX('Delivery Stops'!$D$2:$D$29,C638))</f>
        <v>71</v>
      </c>
      <c r="K638">
        <f t="shared" si="36"/>
        <v>0</v>
      </c>
      <c r="L638">
        <f t="shared" si="37"/>
        <v>0</v>
      </c>
      <c r="M638">
        <f t="shared" si="38"/>
        <v>0</v>
      </c>
      <c r="N638">
        <f t="shared" si="39"/>
        <v>0</v>
      </c>
      <c r="O638" cm="1">
        <f t="array" ref="O638">((IF(C638=0,INDEX('Solver Setup'!$M$15:$M$19,A638),INDEX('Solver Setup'!$G$25:$G$52,C638))-IF(B638=0,INDEX('Solver Setup'!$L$15:$L$19,A638),INDEX('Solver Setup'!$G$25:$G$52,B638)))*1440-IF(B638=0,0,INDEX('Solver Setup'!$F$25:$F$52,B638))-H638+'Solver Setup'!$B$9*(1-F638))</f>
        <v>1001.3000000000001</v>
      </c>
    </row>
    <row r="639" spans="1:15" x14ac:dyDescent="0.2">
      <c r="A639">
        <v>1</v>
      </c>
      <c r="B639">
        <v>22</v>
      </c>
      <c r="C639">
        <v>21</v>
      </c>
      <c r="D639" t="str" cm="1">
        <f t="array" ref="D639">IF(B639=0,"Depot",INDEX('Delivery Stops'!$B$2:$B$29,B639))</f>
        <v>Brewery</v>
      </c>
      <c r="E639" t="str" cm="1">
        <f t="array" ref="E639">IF(C639=0,"Depot",INDEX('Delivery Stops'!$B$2:$B$29,C639))</f>
        <v>Distillery</v>
      </c>
      <c r="F639">
        <v>0</v>
      </c>
      <c r="G639" cm="1">
        <f t="array" ref="G639">INDEX('Distance Matrix (miles)'!$B$2:$AD$30,B639+1,C639+1)</f>
        <v>44.36</v>
      </c>
      <c r="H639" cm="1">
        <f t="array" ref="H639">INDEX('Travel Time Matrix (min)'!$B$2:$AD$30,B639+1,C639+1)</f>
        <v>66.5</v>
      </c>
      <c r="I639" cm="1">
        <f t="array" ref="I639">G639*(INDEX('Vehicle Fleet'!$D$2:$D$6,A639)+'Cost Parameters'!$B$2*'Cost Parameters'!$B$3)</f>
        <v>37.989904000000003</v>
      </c>
      <c r="J639" cm="1">
        <f t="array" ref="J639">IF(C639=0,0,INDEX('Delivery Stops'!$D$2:$D$29,C639))</f>
        <v>178</v>
      </c>
      <c r="K639">
        <f t="shared" si="36"/>
        <v>0</v>
      </c>
      <c r="L639">
        <f t="shared" si="37"/>
        <v>0</v>
      </c>
      <c r="M639">
        <f t="shared" si="38"/>
        <v>0</v>
      </c>
      <c r="N639">
        <f t="shared" si="39"/>
        <v>0</v>
      </c>
      <c r="O639" cm="1">
        <f t="array" ref="O639">((IF(C639=0,INDEX('Solver Setup'!$M$15:$M$19,A639),INDEX('Solver Setup'!$G$25:$G$52,C639))-IF(B639=0,INDEX('Solver Setup'!$L$15:$L$19,A639),INDEX('Solver Setup'!$G$25:$G$52,B639)))*1440-IF(B639=0,0,INDEX('Solver Setup'!$F$25:$F$52,B639))-H639+'Solver Setup'!$B$9*(1-F639))</f>
        <v>1513.4999999999991</v>
      </c>
    </row>
    <row r="640" spans="1:15" x14ac:dyDescent="0.2">
      <c r="A640">
        <v>1</v>
      </c>
      <c r="B640">
        <v>22</v>
      </c>
      <c r="C640">
        <v>23</v>
      </c>
      <c r="D640" t="str" cm="1">
        <f t="array" ref="D640">IF(B640=0,"Depot",INDEX('Delivery Stops'!$B$2:$B$29,B640))</f>
        <v>Brewery</v>
      </c>
      <c r="E640" t="str" cm="1">
        <f t="array" ref="E640">IF(C640=0,"Depot",INDEX('Delivery Stops'!$B$2:$B$29,C640))</f>
        <v>Distillery</v>
      </c>
      <c r="F640">
        <v>0</v>
      </c>
      <c r="G640" cm="1">
        <f t="array" ref="G640">INDEX('Distance Matrix (miles)'!$B$2:$AD$30,B640+1,C640+1)</f>
        <v>29.36</v>
      </c>
      <c r="H640" cm="1">
        <f t="array" ref="H640">INDEX('Travel Time Matrix (min)'!$B$2:$AD$30,B640+1,C640+1)</f>
        <v>44</v>
      </c>
      <c r="I640" cm="1">
        <f t="array" ref="I640">G640*(INDEX('Vehicle Fleet'!$D$2:$D$6,A640)+'Cost Parameters'!$B$2*'Cost Parameters'!$B$3)</f>
        <v>25.143904000000003</v>
      </c>
      <c r="J640" cm="1">
        <f t="array" ref="J640">IF(C640=0,0,INDEX('Delivery Stops'!$D$2:$D$29,C640))</f>
        <v>207</v>
      </c>
      <c r="K640">
        <f t="shared" si="36"/>
        <v>0</v>
      </c>
      <c r="L640">
        <f t="shared" si="37"/>
        <v>0</v>
      </c>
      <c r="M640">
        <f t="shared" si="38"/>
        <v>0</v>
      </c>
      <c r="N640">
        <f t="shared" si="39"/>
        <v>0</v>
      </c>
      <c r="O640" cm="1">
        <f t="array" ref="O640">((IF(C640=0,INDEX('Solver Setup'!$M$15:$M$19,A640),INDEX('Solver Setup'!$G$25:$G$52,C640))-IF(B640=0,INDEX('Solver Setup'!$L$15:$L$19,A640),INDEX('Solver Setup'!$G$25:$G$52,B640)))*1440-IF(B640=0,0,INDEX('Solver Setup'!$F$25:$F$52,B640))-H640+'Solver Setup'!$B$9*(1-F640))</f>
        <v>1280.9999999999995</v>
      </c>
    </row>
    <row r="641" spans="1:15" x14ac:dyDescent="0.2">
      <c r="A641">
        <v>1</v>
      </c>
      <c r="B641">
        <v>22</v>
      </c>
      <c r="C641">
        <v>24</v>
      </c>
      <c r="D641" t="str" cm="1">
        <f t="array" ref="D641">IF(B641=0,"Depot",INDEX('Delivery Stops'!$B$2:$B$29,B641))</f>
        <v>Brewery</v>
      </c>
      <c r="E641" t="str" cm="1">
        <f t="array" ref="E641">IF(C641=0,"Depot",INDEX('Delivery Stops'!$B$2:$B$29,C641))</f>
        <v>Children's Academy</v>
      </c>
      <c r="F641">
        <v>0</v>
      </c>
      <c r="G641" cm="1">
        <f t="array" ref="G641">INDEX('Distance Matrix (miles)'!$B$2:$AD$30,B641+1,C641+1)</f>
        <v>42.21</v>
      </c>
      <c r="H641" cm="1">
        <f t="array" ref="H641">INDEX('Travel Time Matrix (min)'!$B$2:$AD$30,B641+1,C641+1)</f>
        <v>63.3</v>
      </c>
      <c r="I641" cm="1">
        <f t="array" ref="I641">G641*(INDEX('Vehicle Fleet'!$D$2:$D$6,A641)+'Cost Parameters'!$B$2*'Cost Parameters'!$B$3)</f>
        <v>36.148644000000004</v>
      </c>
      <c r="J641" cm="1">
        <f t="array" ref="J641">IF(C641=0,0,INDEX('Delivery Stops'!$D$2:$D$29,C641))</f>
        <v>28</v>
      </c>
      <c r="K641">
        <f t="shared" si="36"/>
        <v>0</v>
      </c>
      <c r="L641">
        <f t="shared" si="37"/>
        <v>0</v>
      </c>
      <c r="M641">
        <f t="shared" si="38"/>
        <v>0</v>
      </c>
      <c r="N641">
        <f t="shared" si="39"/>
        <v>0</v>
      </c>
      <c r="O641" cm="1">
        <f t="array" ref="O641">((IF(C641=0,INDEX('Solver Setup'!$M$15:$M$19,A641),INDEX('Solver Setup'!$G$25:$G$52,C641))-IF(B641=0,INDEX('Solver Setup'!$L$15:$L$19,A641),INDEX('Solver Setup'!$G$25:$G$52,B641)))*1440-IF(B641=0,0,INDEX('Solver Setup'!$F$25:$F$52,B641))-H641+'Solver Setup'!$B$9*(1-F641))</f>
        <v>1411.7</v>
      </c>
    </row>
    <row r="642" spans="1:15" x14ac:dyDescent="0.2">
      <c r="A642">
        <v>1</v>
      </c>
      <c r="B642">
        <v>22</v>
      </c>
      <c r="C642">
        <v>25</v>
      </c>
      <c r="D642" t="str" cm="1">
        <f t="array" ref="D642">IF(B642=0,"Depot",INDEX('Delivery Stops'!$B$2:$B$29,B642))</f>
        <v>Brewery</v>
      </c>
      <c r="E642" t="str" cm="1">
        <f t="array" ref="E642">IF(C642=0,"Depot",INDEX('Delivery Stops'!$B$2:$B$29,C642))</f>
        <v>Public Library</v>
      </c>
      <c r="F642">
        <v>0</v>
      </c>
      <c r="G642" cm="1">
        <f t="array" ref="G642">INDEX('Distance Matrix (miles)'!$B$2:$AD$30,B642+1,C642+1)</f>
        <v>17.010000000000002</v>
      </c>
      <c r="H642" cm="1">
        <f t="array" ref="H642">INDEX('Travel Time Matrix (min)'!$B$2:$AD$30,B642+1,C642+1)</f>
        <v>25.5</v>
      </c>
      <c r="I642" cm="1">
        <f t="array" ref="I642">G642*(INDEX('Vehicle Fleet'!$D$2:$D$6,A642)+'Cost Parameters'!$B$2*'Cost Parameters'!$B$3)</f>
        <v>14.567364000000001</v>
      </c>
      <c r="J642" cm="1">
        <f t="array" ref="J642">IF(C642=0,0,INDEX('Delivery Stops'!$D$2:$D$29,C642))</f>
        <v>32</v>
      </c>
      <c r="K642">
        <f t="shared" si="36"/>
        <v>0</v>
      </c>
      <c r="L642">
        <f t="shared" si="37"/>
        <v>0</v>
      </c>
      <c r="M642">
        <f t="shared" si="38"/>
        <v>0</v>
      </c>
      <c r="N642">
        <f t="shared" si="39"/>
        <v>0</v>
      </c>
      <c r="O642" cm="1">
        <f t="array" ref="O642">((IF(C642=0,INDEX('Solver Setup'!$M$15:$M$19,A642),INDEX('Solver Setup'!$G$25:$G$52,C642))-IF(B642=0,INDEX('Solver Setup'!$L$15:$L$19,A642),INDEX('Solver Setup'!$G$25:$G$52,B642)))*1440-IF(B642=0,0,INDEX('Solver Setup'!$F$25:$F$52,B642))-H642+'Solver Setup'!$B$9*(1-F642))</f>
        <v>1359.5</v>
      </c>
    </row>
    <row r="643" spans="1:15" x14ac:dyDescent="0.2">
      <c r="A643">
        <v>1</v>
      </c>
      <c r="B643">
        <v>22</v>
      </c>
      <c r="C643">
        <v>26</v>
      </c>
      <c r="D643" t="str" cm="1">
        <f t="array" ref="D643">IF(B643=0,"Depot",INDEX('Delivery Stops'!$B$2:$B$29,B643))</f>
        <v>Brewery</v>
      </c>
      <c r="E643" t="str" cm="1">
        <f t="array" ref="E643">IF(C643=0,"Depot",INDEX('Delivery Stops'!$B$2:$B$29,C643))</f>
        <v>Bakery &amp; Cafe</v>
      </c>
      <c r="F643">
        <v>0</v>
      </c>
      <c r="G643" cm="1">
        <f t="array" ref="G643">INDEX('Distance Matrix (miles)'!$B$2:$AD$30,B643+1,C643+1)</f>
        <v>20.66</v>
      </c>
      <c r="H643" cm="1">
        <f t="array" ref="H643">INDEX('Travel Time Matrix (min)'!$B$2:$AD$30,B643+1,C643+1)</f>
        <v>31</v>
      </c>
      <c r="I643" cm="1">
        <f t="array" ref="I643">G643*(INDEX('Vehicle Fleet'!$D$2:$D$6,A643)+'Cost Parameters'!$B$2*'Cost Parameters'!$B$3)</f>
        <v>17.693224000000001</v>
      </c>
      <c r="J643" cm="1">
        <f t="array" ref="J643">IF(C643=0,0,INDEX('Delivery Stops'!$D$2:$D$29,C643))</f>
        <v>211</v>
      </c>
      <c r="K643">
        <f t="shared" ref="K643:K706" si="40">F643*I643</f>
        <v>0</v>
      </c>
      <c r="L643">
        <f t="shared" ref="L643:L706" si="41">F643*G643</f>
        <v>0</v>
      </c>
      <c r="M643">
        <f t="shared" ref="M643:M706" si="42">F643*H643</f>
        <v>0</v>
      </c>
      <c r="N643">
        <f t="shared" ref="N643:N706" si="43">F643*J643</f>
        <v>0</v>
      </c>
      <c r="O643" cm="1">
        <f t="array" ref="O643">((IF(C643=0,INDEX('Solver Setup'!$M$15:$M$19,A643),INDEX('Solver Setup'!$G$25:$G$52,C643))-IF(B643=0,INDEX('Solver Setup'!$L$15:$L$19,A643),INDEX('Solver Setup'!$G$25:$G$52,B643)))*1440-IF(B643=0,0,INDEX('Solver Setup'!$F$25:$F$52,B643))-H643+'Solver Setup'!$B$9*(1-F643))</f>
        <v>1428.9999999999995</v>
      </c>
    </row>
    <row r="644" spans="1:15" x14ac:dyDescent="0.2">
      <c r="A644">
        <v>1</v>
      </c>
      <c r="B644">
        <v>22</v>
      </c>
      <c r="C644">
        <v>27</v>
      </c>
      <c r="D644" t="str" cm="1">
        <f t="array" ref="D644">IF(B644=0,"Depot",INDEX('Delivery Stops'!$B$2:$B$29,B644))</f>
        <v>Brewery</v>
      </c>
      <c r="E644" t="str" cm="1">
        <f t="array" ref="E644">IF(C644=0,"Depot",INDEX('Delivery Stops'!$B$2:$B$29,C644))</f>
        <v>Redstone Elementary School</v>
      </c>
      <c r="F644">
        <v>0</v>
      </c>
      <c r="G644" cm="1">
        <f t="array" ref="G644">INDEX('Distance Matrix (miles)'!$B$2:$AD$30,B644+1,C644+1)</f>
        <v>21.36</v>
      </c>
      <c r="H644" cm="1">
        <f t="array" ref="H644">INDEX('Travel Time Matrix (min)'!$B$2:$AD$30,B644+1,C644+1)</f>
        <v>32</v>
      </c>
      <c r="I644" cm="1">
        <f t="array" ref="I644">G644*(INDEX('Vehicle Fleet'!$D$2:$D$6,A644)+'Cost Parameters'!$B$2*'Cost Parameters'!$B$3)</f>
        <v>18.292704000000001</v>
      </c>
      <c r="J644" cm="1">
        <f t="array" ref="J644">IF(C644=0,0,INDEX('Delivery Stops'!$D$2:$D$29,C644))</f>
        <v>61</v>
      </c>
      <c r="K644">
        <f t="shared" si="40"/>
        <v>0</v>
      </c>
      <c r="L644">
        <f t="shared" si="41"/>
        <v>0</v>
      </c>
      <c r="M644">
        <f t="shared" si="42"/>
        <v>0</v>
      </c>
      <c r="N644">
        <f t="shared" si="43"/>
        <v>0</v>
      </c>
      <c r="O644" cm="1">
        <f t="array" ref="O644">((IF(C644=0,INDEX('Solver Setup'!$M$15:$M$19,A644),INDEX('Solver Setup'!$G$25:$G$52,C644))-IF(B644=0,INDEX('Solver Setup'!$L$15:$L$19,A644),INDEX('Solver Setup'!$G$25:$G$52,B644)))*1440-IF(B644=0,0,INDEX('Solver Setup'!$F$25:$F$52,B644))-H644+'Solver Setup'!$B$9*(1-F644))</f>
        <v>1367.9999999999991</v>
      </c>
    </row>
    <row r="645" spans="1:15" x14ac:dyDescent="0.2">
      <c r="A645">
        <v>1</v>
      </c>
      <c r="B645">
        <v>22</v>
      </c>
      <c r="C645">
        <v>28</v>
      </c>
      <c r="D645" t="str" cm="1">
        <f t="array" ref="D645">IF(B645=0,"Depot",INDEX('Delivery Stops'!$B$2:$B$29,B645))</f>
        <v>Brewery</v>
      </c>
      <c r="E645" t="str" cm="1">
        <f t="array" ref="E645">IF(C645=0,"Depot",INDEX('Delivery Stops'!$B$2:$B$29,C645))</f>
        <v>Food Bank</v>
      </c>
      <c r="F645">
        <v>0</v>
      </c>
      <c r="G645" cm="1">
        <f t="array" ref="G645">INDEX('Distance Matrix (miles)'!$B$2:$AD$30,B645+1,C645+1)</f>
        <v>2.4900000000000002</v>
      </c>
      <c r="H645" cm="1">
        <f t="array" ref="H645">INDEX('Travel Time Matrix (min)'!$B$2:$AD$30,B645+1,C645+1)</f>
        <v>3.7</v>
      </c>
      <c r="I645" cm="1">
        <f t="array" ref="I645">G645*(INDEX('Vehicle Fleet'!$D$2:$D$6,A645)+'Cost Parameters'!$B$2*'Cost Parameters'!$B$3)</f>
        <v>2.1324360000000002</v>
      </c>
      <c r="J645" cm="1">
        <f t="array" ref="J645">IF(C645=0,0,INDEX('Delivery Stops'!$D$2:$D$29,C645))</f>
        <v>168</v>
      </c>
      <c r="K645">
        <f t="shared" si="40"/>
        <v>0</v>
      </c>
      <c r="L645">
        <f t="shared" si="41"/>
        <v>0</v>
      </c>
      <c r="M645">
        <f t="shared" si="42"/>
        <v>0</v>
      </c>
      <c r="N645">
        <f t="shared" si="43"/>
        <v>0</v>
      </c>
      <c r="O645" cm="1">
        <f t="array" ref="O645">((IF(C645=0,INDEX('Solver Setup'!$M$15:$M$19,A645),INDEX('Solver Setup'!$G$25:$G$52,C645))-IF(B645=0,INDEX('Solver Setup'!$L$15:$L$19,A645),INDEX('Solver Setup'!$G$25:$G$52,B645)))*1440-IF(B645=0,0,INDEX('Solver Setup'!$F$25:$F$52,B645))-H645+'Solver Setup'!$B$9*(1-F645))</f>
        <v>1396.299999999999</v>
      </c>
    </row>
    <row r="646" spans="1:15" x14ac:dyDescent="0.2">
      <c r="A646">
        <v>1</v>
      </c>
      <c r="B646">
        <v>23</v>
      </c>
      <c r="C646">
        <v>0</v>
      </c>
      <c r="D646" t="str" cm="1">
        <f t="array" ref="D646">IF(B646=0,"Depot",INDEX('Delivery Stops'!$B$2:$B$29,B646))</f>
        <v>Distillery</v>
      </c>
      <c r="E646" t="str" cm="1">
        <f t="array" ref="E646">IF(C646=0,"Depot",INDEX('Delivery Stops'!$B$2:$B$29,C646))</f>
        <v>Depot</v>
      </c>
      <c r="F646">
        <v>0</v>
      </c>
      <c r="G646" cm="1">
        <f t="array" ref="G646">INDEX('Distance Matrix (miles)'!$B$2:$AD$30,B646+1,C646+1)</f>
        <v>4.74</v>
      </c>
      <c r="H646" cm="1">
        <f t="array" ref="H646">INDEX('Travel Time Matrix (min)'!$B$2:$AD$30,B646+1,C646+1)</f>
        <v>7.1</v>
      </c>
      <c r="I646" cm="1">
        <f t="array" ref="I646">G646*(INDEX('Vehicle Fleet'!$D$2:$D$6,A646)+'Cost Parameters'!$B$2*'Cost Parameters'!$B$3)</f>
        <v>4.0593360000000001</v>
      </c>
      <c r="J646" cm="1">
        <f t="array" ref="J646">IF(C646=0,0,INDEX('Delivery Stops'!$D$2:$D$29,C646))</f>
        <v>0</v>
      </c>
      <c r="K646">
        <f t="shared" si="40"/>
        <v>0</v>
      </c>
      <c r="L646">
        <f t="shared" si="41"/>
        <v>0</v>
      </c>
      <c r="M646">
        <f t="shared" si="42"/>
        <v>0</v>
      </c>
      <c r="N646">
        <f t="shared" si="43"/>
        <v>0</v>
      </c>
      <c r="O646" cm="1">
        <f t="array" ref="O646">((IF(C646=0,INDEX('Solver Setup'!$M$15:$M$19,A646),INDEX('Solver Setup'!$G$25:$G$52,C646))-IF(B646=0,INDEX('Solver Setup'!$L$15:$L$19,A646),INDEX('Solver Setup'!$G$25:$G$52,B646)))*1440-IF(B646=0,0,INDEX('Solver Setup'!$F$25:$F$52,B646))-H646+'Solver Setup'!$B$9*(1-F646))</f>
        <v>789.9</v>
      </c>
    </row>
    <row r="647" spans="1:15" x14ac:dyDescent="0.2">
      <c r="A647">
        <v>1</v>
      </c>
      <c r="B647">
        <v>23</v>
      </c>
      <c r="C647">
        <v>1</v>
      </c>
      <c r="D647" t="str" cm="1">
        <f t="array" ref="D647">IF(B647=0,"Depot",INDEX('Delivery Stops'!$B$2:$B$29,B647))</f>
        <v>Distillery</v>
      </c>
      <c r="E647" t="str" cm="1">
        <f t="array" ref="E647">IF(C647=0,"Depot",INDEX('Delivery Stops'!$B$2:$B$29,C647))</f>
        <v>Pet Hospital</v>
      </c>
      <c r="F647">
        <v>0</v>
      </c>
      <c r="G647" cm="1">
        <f t="array" ref="G647">INDEX('Distance Matrix (miles)'!$B$2:$AD$30,B647+1,C647+1)</f>
        <v>19.940000000000001</v>
      </c>
      <c r="H647" cm="1">
        <f t="array" ref="H647">INDEX('Travel Time Matrix (min)'!$B$2:$AD$30,B647+1,C647+1)</f>
        <v>29.9</v>
      </c>
      <c r="I647" cm="1">
        <f t="array" ref="I647">G647*(INDEX('Vehicle Fleet'!$D$2:$D$6,A647)+'Cost Parameters'!$B$2*'Cost Parameters'!$B$3)</f>
        <v>17.076616000000001</v>
      </c>
      <c r="J647" cm="1">
        <f t="array" ref="J647">IF(C647=0,0,INDEX('Delivery Stops'!$D$2:$D$29,C647))</f>
        <v>204</v>
      </c>
      <c r="K647">
        <f t="shared" si="40"/>
        <v>0</v>
      </c>
      <c r="L647">
        <f t="shared" si="41"/>
        <v>0</v>
      </c>
      <c r="M647">
        <f t="shared" si="42"/>
        <v>0</v>
      </c>
      <c r="N647">
        <f t="shared" si="43"/>
        <v>0</v>
      </c>
      <c r="O647" cm="1">
        <f t="array" ref="O647">((IF(C647=0,INDEX('Solver Setup'!$M$15:$M$19,A647),INDEX('Solver Setup'!$G$25:$G$52,C647))-IF(B647=0,INDEX('Solver Setup'!$L$15:$L$19,A647),INDEX('Solver Setup'!$G$25:$G$52,B647)))*1440-IF(B647=0,0,INDEX('Solver Setup'!$F$25:$F$52,B647))-H647+'Solver Setup'!$B$9*(1-F647))</f>
        <v>1277.1000000000006</v>
      </c>
    </row>
    <row r="648" spans="1:15" x14ac:dyDescent="0.2">
      <c r="A648">
        <v>1</v>
      </c>
      <c r="B648">
        <v>23</v>
      </c>
      <c r="C648">
        <v>2</v>
      </c>
      <c r="D648" t="str" cm="1">
        <f t="array" ref="D648">IF(B648=0,"Depot",INDEX('Delivery Stops'!$B$2:$B$29,B648))</f>
        <v>Distillery</v>
      </c>
      <c r="E648" t="str" cm="1">
        <f t="array" ref="E648">IF(C648=0,"Depot",INDEX('Delivery Stops'!$B$2:$B$29,C648))</f>
        <v>Community Pharmacy</v>
      </c>
      <c r="F648">
        <v>0</v>
      </c>
      <c r="G648" cm="1">
        <f t="array" ref="G648">INDEX('Distance Matrix (miles)'!$B$2:$AD$30,B648+1,C648+1)</f>
        <v>2.88</v>
      </c>
      <c r="H648" cm="1">
        <f t="array" ref="H648">INDEX('Travel Time Matrix (min)'!$B$2:$AD$30,B648+1,C648+1)</f>
        <v>4.3</v>
      </c>
      <c r="I648" cm="1">
        <f t="array" ref="I648">G648*(INDEX('Vehicle Fleet'!$D$2:$D$6,A648)+'Cost Parameters'!$B$2*'Cost Parameters'!$B$3)</f>
        <v>2.4664320000000002</v>
      </c>
      <c r="J648" cm="1">
        <f t="array" ref="J648">IF(C648=0,0,INDEX('Delivery Stops'!$D$2:$D$29,C648))</f>
        <v>240</v>
      </c>
      <c r="K648">
        <f t="shared" si="40"/>
        <v>0</v>
      </c>
      <c r="L648">
        <f t="shared" si="41"/>
        <v>0</v>
      </c>
      <c r="M648">
        <f t="shared" si="42"/>
        <v>0</v>
      </c>
      <c r="N648">
        <f t="shared" si="43"/>
        <v>0</v>
      </c>
      <c r="O648" cm="1">
        <f t="array" ref="O648">((IF(C648=0,INDEX('Solver Setup'!$M$15:$M$19,A648),INDEX('Solver Setup'!$G$25:$G$52,C648))-IF(B648=0,INDEX('Solver Setup'!$L$15:$L$19,A648),INDEX('Solver Setup'!$G$25:$G$52,B648)))*1440-IF(B648=0,0,INDEX('Solver Setup'!$F$25:$F$52,B648))-H648+'Solver Setup'!$B$9*(1-F648))</f>
        <v>1542.6999999999996</v>
      </c>
    </row>
    <row r="649" spans="1:15" x14ac:dyDescent="0.2">
      <c r="A649">
        <v>1</v>
      </c>
      <c r="B649">
        <v>23</v>
      </c>
      <c r="C649">
        <v>3</v>
      </c>
      <c r="D649" t="str" cm="1">
        <f t="array" ref="D649">IF(B649=0,"Depot",INDEX('Delivery Stops'!$B$2:$B$29,B649))</f>
        <v>Distillery</v>
      </c>
      <c r="E649" t="str" cm="1">
        <f t="array" ref="E649">IF(C649=0,"Depot",INDEX('Delivery Stops'!$B$2:$B$29,C649))</f>
        <v>Redstone Medical Center</v>
      </c>
      <c r="F649">
        <v>0</v>
      </c>
      <c r="G649" cm="1">
        <f t="array" ref="G649">INDEX('Distance Matrix (miles)'!$B$2:$AD$30,B649+1,C649+1)</f>
        <v>16.329999999999998</v>
      </c>
      <c r="H649" cm="1">
        <f t="array" ref="H649">INDEX('Travel Time Matrix (min)'!$B$2:$AD$30,B649+1,C649+1)</f>
        <v>24.5</v>
      </c>
      <c r="I649" cm="1">
        <f t="array" ref="I649">G649*(INDEX('Vehicle Fleet'!$D$2:$D$6,A649)+'Cost Parameters'!$B$2*'Cost Parameters'!$B$3)</f>
        <v>13.985011999999999</v>
      </c>
      <c r="J649" cm="1">
        <f t="array" ref="J649">IF(C649=0,0,INDEX('Delivery Stops'!$D$2:$D$29,C649))</f>
        <v>183</v>
      </c>
      <c r="K649">
        <f t="shared" si="40"/>
        <v>0</v>
      </c>
      <c r="L649">
        <f t="shared" si="41"/>
        <v>0</v>
      </c>
      <c r="M649">
        <f t="shared" si="42"/>
        <v>0</v>
      </c>
      <c r="N649">
        <f t="shared" si="43"/>
        <v>0</v>
      </c>
      <c r="O649" cm="1">
        <f t="array" ref="O649">((IF(C649=0,INDEX('Solver Setup'!$M$15:$M$19,A649),INDEX('Solver Setup'!$G$25:$G$52,C649))-IF(B649=0,INDEX('Solver Setup'!$L$15:$L$19,A649),INDEX('Solver Setup'!$G$25:$G$52,B649)))*1440-IF(B649=0,0,INDEX('Solver Setup'!$F$25:$F$52,B649))-H649+'Solver Setup'!$B$9*(1-F649))</f>
        <v>1537.5</v>
      </c>
    </row>
    <row r="650" spans="1:15" x14ac:dyDescent="0.2">
      <c r="A650">
        <v>1</v>
      </c>
      <c r="B650">
        <v>23</v>
      </c>
      <c r="C650">
        <v>4</v>
      </c>
      <c r="D650" t="str" cm="1">
        <f t="array" ref="D650">IF(B650=0,"Depot",INDEX('Delivery Stops'!$B$2:$B$29,B650))</f>
        <v>Distillery</v>
      </c>
      <c r="E650" t="str" cm="1">
        <f t="array" ref="E650">IF(C650=0,"Depot",INDEX('Delivery Stops'!$B$2:$B$29,C650))</f>
        <v>Furniture Warehouse</v>
      </c>
      <c r="F650">
        <v>0</v>
      </c>
      <c r="G650" cm="1">
        <f t="array" ref="G650">INDEX('Distance Matrix (miles)'!$B$2:$AD$30,B650+1,C650+1)</f>
        <v>10.72</v>
      </c>
      <c r="H650" cm="1">
        <f t="array" ref="H650">INDEX('Travel Time Matrix (min)'!$B$2:$AD$30,B650+1,C650+1)</f>
        <v>16.100000000000001</v>
      </c>
      <c r="I650" cm="1">
        <f t="array" ref="I650">G650*(INDEX('Vehicle Fleet'!$D$2:$D$6,A650)+'Cost Parameters'!$B$2*'Cost Parameters'!$B$3)</f>
        <v>9.1806080000000012</v>
      </c>
      <c r="J650" cm="1">
        <f t="array" ref="J650">IF(C650=0,0,INDEX('Delivery Stops'!$D$2:$D$29,C650))</f>
        <v>186</v>
      </c>
      <c r="K650">
        <f t="shared" si="40"/>
        <v>0</v>
      </c>
      <c r="L650">
        <f t="shared" si="41"/>
        <v>0</v>
      </c>
      <c r="M650">
        <f t="shared" si="42"/>
        <v>0</v>
      </c>
      <c r="N650">
        <f t="shared" si="43"/>
        <v>0</v>
      </c>
      <c r="O650" cm="1">
        <f t="array" ref="O650">((IF(C650=0,INDEX('Solver Setup'!$M$15:$M$19,A650),INDEX('Solver Setup'!$G$25:$G$52,C650))-IF(B650=0,INDEX('Solver Setup'!$L$15:$L$19,A650),INDEX('Solver Setup'!$G$25:$G$52,B650)))*1440-IF(B650=0,0,INDEX('Solver Setup'!$F$25:$F$52,B650))-H650+'Solver Setup'!$B$9*(1-F650))</f>
        <v>1275.9000000000001</v>
      </c>
    </row>
    <row r="651" spans="1:15" x14ac:dyDescent="0.2">
      <c r="A651">
        <v>1</v>
      </c>
      <c r="B651">
        <v>23</v>
      </c>
      <c r="C651">
        <v>5</v>
      </c>
      <c r="D651" t="str" cm="1">
        <f t="array" ref="D651">IF(B651=0,"Depot",INDEX('Delivery Stops'!$B$2:$B$29,B651))</f>
        <v>Distillery</v>
      </c>
      <c r="E651" t="str" cm="1">
        <f t="array" ref="E651">IF(C651=0,"Depot",INDEX('Delivery Stops'!$B$2:$B$29,C651))</f>
        <v>Construction Supply</v>
      </c>
      <c r="F651">
        <v>0</v>
      </c>
      <c r="G651" cm="1">
        <f t="array" ref="G651">INDEX('Distance Matrix (miles)'!$B$2:$AD$30,B651+1,C651+1)</f>
        <v>19.32</v>
      </c>
      <c r="H651" cm="1">
        <f t="array" ref="H651">INDEX('Travel Time Matrix (min)'!$B$2:$AD$30,B651+1,C651+1)</f>
        <v>29</v>
      </c>
      <c r="I651" cm="1">
        <f t="array" ref="I651">G651*(INDEX('Vehicle Fleet'!$D$2:$D$6,A651)+'Cost Parameters'!$B$2*'Cost Parameters'!$B$3)</f>
        <v>16.545648</v>
      </c>
      <c r="J651" cm="1">
        <f t="array" ref="J651">IF(C651=0,0,INDEX('Delivery Stops'!$D$2:$D$29,C651))</f>
        <v>201</v>
      </c>
      <c r="K651">
        <f t="shared" si="40"/>
        <v>0</v>
      </c>
      <c r="L651">
        <f t="shared" si="41"/>
        <v>0</v>
      </c>
      <c r="M651">
        <f t="shared" si="42"/>
        <v>0</v>
      </c>
      <c r="N651">
        <f t="shared" si="43"/>
        <v>0</v>
      </c>
      <c r="O651" cm="1">
        <f t="array" ref="O651">((IF(C651=0,INDEX('Solver Setup'!$M$15:$M$19,A651),INDEX('Solver Setup'!$G$25:$G$52,C651))-IF(B651=0,INDEX('Solver Setup'!$L$15:$L$19,A651),INDEX('Solver Setup'!$G$25:$G$52,B651)))*1440-IF(B651=0,0,INDEX('Solver Setup'!$F$25:$F$52,B651))-H651+'Solver Setup'!$B$9*(1-F651))</f>
        <v>1472.9999999999995</v>
      </c>
    </row>
    <row r="652" spans="1:15" x14ac:dyDescent="0.2">
      <c r="A652">
        <v>1</v>
      </c>
      <c r="B652">
        <v>23</v>
      </c>
      <c r="C652">
        <v>6</v>
      </c>
      <c r="D652" t="str" cm="1">
        <f t="array" ref="D652">IF(B652=0,"Depot",INDEX('Delivery Stops'!$B$2:$B$29,B652))</f>
        <v>Distillery</v>
      </c>
      <c r="E652" t="str" cm="1">
        <f t="array" ref="E652">IF(C652=0,"Depot",INDEX('Delivery Stops'!$B$2:$B$29,C652))</f>
        <v>Farm Supply</v>
      </c>
      <c r="F652">
        <v>0</v>
      </c>
      <c r="G652" cm="1">
        <f t="array" ref="G652">INDEX('Distance Matrix (miles)'!$B$2:$AD$30,B652+1,C652+1)</f>
        <v>8.75</v>
      </c>
      <c r="H652" cm="1">
        <f t="array" ref="H652">INDEX('Travel Time Matrix (min)'!$B$2:$AD$30,B652+1,C652+1)</f>
        <v>13.1</v>
      </c>
      <c r="I652" cm="1">
        <f t="array" ref="I652">G652*(INDEX('Vehicle Fleet'!$D$2:$D$6,A652)+'Cost Parameters'!$B$2*'Cost Parameters'!$B$3)</f>
        <v>7.4935</v>
      </c>
      <c r="J652" cm="1">
        <f t="array" ref="J652">IF(C652=0,0,INDEX('Delivery Stops'!$D$2:$D$29,C652))</f>
        <v>162</v>
      </c>
      <c r="K652">
        <f t="shared" si="40"/>
        <v>0</v>
      </c>
      <c r="L652">
        <f t="shared" si="41"/>
        <v>0</v>
      </c>
      <c r="M652">
        <f t="shared" si="42"/>
        <v>0</v>
      </c>
      <c r="N652">
        <f t="shared" si="43"/>
        <v>0</v>
      </c>
      <c r="O652" cm="1">
        <f t="array" ref="O652">((IF(C652=0,INDEX('Solver Setup'!$M$15:$M$19,A652),INDEX('Solver Setup'!$G$25:$G$52,C652))-IF(B652=0,INDEX('Solver Setup'!$L$15:$L$19,A652),INDEX('Solver Setup'!$G$25:$G$52,B652)))*1440-IF(B652=0,0,INDEX('Solver Setup'!$F$25:$F$52,B652))-H652+'Solver Setup'!$B$9*(1-F652))</f>
        <v>1593.9</v>
      </c>
    </row>
    <row r="653" spans="1:15" x14ac:dyDescent="0.2">
      <c r="A653">
        <v>1</v>
      </c>
      <c r="B653">
        <v>23</v>
      </c>
      <c r="C653">
        <v>7</v>
      </c>
      <c r="D653" t="str" cm="1">
        <f t="array" ref="D653">IF(B653=0,"Depot",INDEX('Delivery Stops'!$B$2:$B$29,B653))</f>
        <v>Distillery</v>
      </c>
      <c r="E653" t="str" cm="1">
        <f t="array" ref="E653">IF(C653=0,"Depot",INDEX('Delivery Stops'!$B$2:$B$29,C653))</f>
        <v>Fish Market</v>
      </c>
      <c r="F653">
        <v>0</v>
      </c>
      <c r="G653" cm="1">
        <f t="array" ref="G653">INDEX('Distance Matrix (miles)'!$B$2:$AD$30,B653+1,C653+1)</f>
        <v>15.3</v>
      </c>
      <c r="H653" cm="1">
        <f t="array" ref="H653">INDEX('Travel Time Matrix (min)'!$B$2:$AD$30,B653+1,C653+1)</f>
        <v>22.9</v>
      </c>
      <c r="I653" cm="1">
        <f t="array" ref="I653">G653*(INDEX('Vehicle Fleet'!$D$2:$D$6,A653)+'Cost Parameters'!$B$2*'Cost Parameters'!$B$3)</f>
        <v>13.102920000000001</v>
      </c>
      <c r="J653" cm="1">
        <f t="array" ref="J653">IF(C653=0,0,INDEX('Delivery Stops'!$D$2:$D$29,C653))</f>
        <v>133</v>
      </c>
      <c r="K653">
        <f t="shared" si="40"/>
        <v>0</v>
      </c>
      <c r="L653">
        <f t="shared" si="41"/>
        <v>0</v>
      </c>
      <c r="M653">
        <f t="shared" si="42"/>
        <v>0</v>
      </c>
      <c r="N653">
        <f t="shared" si="43"/>
        <v>0</v>
      </c>
      <c r="O653" cm="1">
        <f t="array" ref="O653">((IF(C653=0,INDEX('Solver Setup'!$M$15:$M$19,A653),INDEX('Solver Setup'!$G$25:$G$52,C653))-IF(B653=0,INDEX('Solver Setup'!$L$15:$L$19,A653),INDEX('Solver Setup'!$G$25:$G$52,B653)))*1440-IF(B653=0,0,INDEX('Solver Setup'!$F$25:$F$52,B653))-H653+'Solver Setup'!$B$9*(1-F653))</f>
        <v>1449.1</v>
      </c>
    </row>
    <row r="654" spans="1:15" x14ac:dyDescent="0.2">
      <c r="A654">
        <v>1</v>
      </c>
      <c r="B654">
        <v>23</v>
      </c>
      <c r="C654">
        <v>8</v>
      </c>
      <c r="D654" t="str" cm="1">
        <f t="array" ref="D654">IF(B654=0,"Depot",INDEX('Delivery Stops'!$B$2:$B$29,B654))</f>
        <v>Distillery</v>
      </c>
      <c r="E654" t="str" cm="1">
        <f t="array" ref="E654">IF(C654=0,"Depot",INDEX('Delivery Stops'!$B$2:$B$29,C654))</f>
        <v>Swimming Pool Supply</v>
      </c>
      <c r="F654">
        <v>0</v>
      </c>
      <c r="G654" cm="1">
        <f t="array" ref="G654">INDEX('Distance Matrix (miles)'!$B$2:$AD$30,B654+1,C654+1)</f>
        <v>25.97</v>
      </c>
      <c r="H654" cm="1">
        <f t="array" ref="H654">INDEX('Travel Time Matrix (min)'!$B$2:$AD$30,B654+1,C654+1)</f>
        <v>39</v>
      </c>
      <c r="I654" cm="1">
        <f t="array" ref="I654">G654*(INDEX('Vehicle Fleet'!$D$2:$D$6,A654)+'Cost Parameters'!$B$2*'Cost Parameters'!$B$3)</f>
        <v>22.240708000000001</v>
      </c>
      <c r="J654" cm="1">
        <f t="array" ref="J654">IF(C654=0,0,INDEX('Delivery Stops'!$D$2:$D$29,C654))</f>
        <v>285</v>
      </c>
      <c r="K654">
        <f t="shared" si="40"/>
        <v>0</v>
      </c>
      <c r="L654">
        <f t="shared" si="41"/>
        <v>0</v>
      </c>
      <c r="M654">
        <f t="shared" si="42"/>
        <v>0</v>
      </c>
      <c r="N654">
        <f t="shared" si="43"/>
        <v>0</v>
      </c>
      <c r="O654" cm="1">
        <f t="array" ref="O654">((IF(C654=0,INDEX('Solver Setup'!$M$15:$M$19,A654),INDEX('Solver Setup'!$G$25:$G$52,C654))-IF(B654=0,INDEX('Solver Setup'!$L$15:$L$19,A654),INDEX('Solver Setup'!$G$25:$G$52,B654)))*1440-IF(B654=0,0,INDEX('Solver Setup'!$F$25:$F$52,B654))-H654+'Solver Setup'!$B$9*(1-F654))</f>
        <v>1642.9999999999995</v>
      </c>
    </row>
    <row r="655" spans="1:15" x14ac:dyDescent="0.2">
      <c r="A655">
        <v>1</v>
      </c>
      <c r="B655">
        <v>23</v>
      </c>
      <c r="C655">
        <v>9</v>
      </c>
      <c r="D655" t="str" cm="1">
        <f t="array" ref="D655">IF(B655=0,"Depot",INDEX('Delivery Stops'!$B$2:$B$29,B655))</f>
        <v>Distillery</v>
      </c>
      <c r="E655" t="str" cm="1">
        <f t="array" ref="E655">IF(C655=0,"Depot",INDEX('Delivery Stops'!$B$2:$B$29,C655))</f>
        <v>Dry Cleaners</v>
      </c>
      <c r="F655">
        <v>0</v>
      </c>
      <c r="G655" cm="1">
        <f t="array" ref="G655">INDEX('Distance Matrix (miles)'!$B$2:$AD$30,B655+1,C655+1)</f>
        <v>9.73</v>
      </c>
      <c r="H655" cm="1">
        <f t="array" ref="H655">INDEX('Travel Time Matrix (min)'!$B$2:$AD$30,B655+1,C655+1)</f>
        <v>14.6</v>
      </c>
      <c r="I655" cm="1">
        <f t="array" ref="I655">G655*(INDEX('Vehicle Fleet'!$D$2:$D$6,A655)+'Cost Parameters'!$B$2*'Cost Parameters'!$B$3)</f>
        <v>8.3327720000000003</v>
      </c>
      <c r="J655" cm="1">
        <f t="array" ref="J655">IF(C655=0,0,INDEX('Delivery Stops'!$D$2:$D$29,C655))</f>
        <v>24</v>
      </c>
      <c r="K655">
        <f t="shared" si="40"/>
        <v>0</v>
      </c>
      <c r="L655">
        <f t="shared" si="41"/>
        <v>0</v>
      </c>
      <c r="M655">
        <f t="shared" si="42"/>
        <v>0</v>
      </c>
      <c r="N655">
        <f t="shared" si="43"/>
        <v>0</v>
      </c>
      <c r="O655" cm="1">
        <f t="array" ref="O655">((IF(C655=0,INDEX('Solver Setup'!$M$15:$M$19,A655),INDEX('Solver Setup'!$G$25:$G$52,C655))-IF(B655=0,INDEX('Solver Setup'!$L$15:$L$19,A655),INDEX('Solver Setup'!$G$25:$G$52,B655)))*1440-IF(B655=0,0,INDEX('Solver Setup'!$F$25:$F$52,B655))-H655+'Solver Setup'!$B$9*(1-F655))</f>
        <v>1322.4</v>
      </c>
    </row>
    <row r="656" spans="1:15" x14ac:dyDescent="0.2">
      <c r="A656">
        <v>1</v>
      </c>
      <c r="B656">
        <v>23</v>
      </c>
      <c r="C656">
        <v>10</v>
      </c>
      <c r="D656" t="str" cm="1">
        <f t="array" ref="D656">IF(B656=0,"Depot",INDEX('Delivery Stops'!$B$2:$B$29,B656))</f>
        <v>Distillery</v>
      </c>
      <c r="E656" t="str" cm="1">
        <f t="array" ref="E656">IF(C656=0,"Depot",INDEX('Delivery Stops'!$B$2:$B$29,C656))</f>
        <v>Furniture Warehouse</v>
      </c>
      <c r="F656">
        <v>0</v>
      </c>
      <c r="G656" cm="1">
        <f t="array" ref="G656">INDEX('Distance Matrix (miles)'!$B$2:$AD$30,B656+1,C656+1)</f>
        <v>12.17</v>
      </c>
      <c r="H656" cm="1">
        <f t="array" ref="H656">INDEX('Travel Time Matrix (min)'!$B$2:$AD$30,B656+1,C656+1)</f>
        <v>18.3</v>
      </c>
      <c r="I656" cm="1">
        <f t="array" ref="I656">G656*(INDEX('Vehicle Fleet'!$D$2:$D$6,A656)+'Cost Parameters'!$B$2*'Cost Parameters'!$B$3)</f>
        <v>10.422388</v>
      </c>
      <c r="J656" cm="1">
        <f t="array" ref="J656">IF(C656=0,0,INDEX('Delivery Stops'!$D$2:$D$29,C656))</f>
        <v>89</v>
      </c>
      <c r="K656">
        <f t="shared" si="40"/>
        <v>0</v>
      </c>
      <c r="L656">
        <f t="shared" si="41"/>
        <v>0</v>
      </c>
      <c r="M656">
        <f t="shared" si="42"/>
        <v>0</v>
      </c>
      <c r="N656">
        <f t="shared" si="43"/>
        <v>0</v>
      </c>
      <c r="O656" cm="1">
        <f t="array" ref="O656">((IF(C656=0,INDEX('Solver Setup'!$M$15:$M$19,A656),INDEX('Solver Setup'!$G$25:$G$52,C656))-IF(B656=0,INDEX('Solver Setup'!$L$15:$L$19,A656),INDEX('Solver Setup'!$G$25:$G$52,B656)))*1440-IF(B656=0,0,INDEX('Solver Setup'!$F$25:$F$52,B656))-H656+'Solver Setup'!$B$9*(1-F656))</f>
        <v>1393.6999999999996</v>
      </c>
    </row>
    <row r="657" spans="1:15" x14ac:dyDescent="0.2">
      <c r="A657">
        <v>1</v>
      </c>
      <c r="B657">
        <v>23</v>
      </c>
      <c r="C657">
        <v>11</v>
      </c>
      <c r="D657" t="str" cm="1">
        <f t="array" ref="D657">IF(B657=0,"Depot",INDEX('Delivery Stops'!$B$2:$B$29,B657))</f>
        <v>Distillery</v>
      </c>
      <c r="E657" t="str" cm="1">
        <f t="array" ref="E657">IF(C657=0,"Depot",INDEX('Delivery Stops'!$B$2:$B$29,C657))</f>
        <v>Pet Hospital</v>
      </c>
      <c r="F657">
        <v>0</v>
      </c>
      <c r="G657" cm="1">
        <f t="array" ref="G657">INDEX('Distance Matrix (miles)'!$B$2:$AD$30,B657+1,C657+1)</f>
        <v>3.58</v>
      </c>
      <c r="H657" cm="1">
        <f t="array" ref="H657">INDEX('Travel Time Matrix (min)'!$B$2:$AD$30,B657+1,C657+1)</f>
        <v>5.4</v>
      </c>
      <c r="I657" cm="1">
        <f t="array" ref="I657">G657*(INDEX('Vehicle Fleet'!$D$2:$D$6,A657)+'Cost Parameters'!$B$2*'Cost Parameters'!$B$3)</f>
        <v>3.0659120000000004</v>
      </c>
      <c r="J657" cm="1">
        <f t="array" ref="J657">IF(C657=0,0,INDEX('Delivery Stops'!$D$2:$D$29,C657))</f>
        <v>108</v>
      </c>
      <c r="K657">
        <f t="shared" si="40"/>
        <v>0</v>
      </c>
      <c r="L657">
        <f t="shared" si="41"/>
        <v>0</v>
      </c>
      <c r="M657">
        <f t="shared" si="42"/>
        <v>0</v>
      </c>
      <c r="N657">
        <f t="shared" si="43"/>
        <v>0</v>
      </c>
      <c r="O657" cm="1">
        <f t="array" ref="O657">((IF(C657=0,INDEX('Solver Setup'!$M$15:$M$19,A657),INDEX('Solver Setup'!$G$25:$G$52,C657))-IF(B657=0,INDEX('Solver Setup'!$L$15:$L$19,A657),INDEX('Solver Setup'!$G$25:$G$52,B657)))*1440-IF(B657=0,0,INDEX('Solver Setup'!$F$25:$F$52,B657))-H657+'Solver Setup'!$B$9*(1-F657))</f>
        <v>1331.6</v>
      </c>
    </row>
    <row r="658" spans="1:15" x14ac:dyDescent="0.2">
      <c r="A658">
        <v>1</v>
      </c>
      <c r="B658">
        <v>23</v>
      </c>
      <c r="C658">
        <v>12</v>
      </c>
      <c r="D658" t="str" cm="1">
        <f t="array" ref="D658">IF(B658=0,"Depot",INDEX('Delivery Stops'!$B$2:$B$29,B658))</f>
        <v>Distillery</v>
      </c>
      <c r="E658" t="str" cm="1">
        <f t="array" ref="E658">IF(C658=0,"Depot",INDEX('Delivery Stops'!$B$2:$B$29,C658))</f>
        <v>Tech Solutions Inc</v>
      </c>
      <c r="F658">
        <v>0</v>
      </c>
      <c r="G658" cm="1">
        <f t="array" ref="G658">INDEX('Distance Matrix (miles)'!$B$2:$AD$30,B658+1,C658+1)</f>
        <v>13.46</v>
      </c>
      <c r="H658" cm="1">
        <f t="array" ref="H658">INDEX('Travel Time Matrix (min)'!$B$2:$AD$30,B658+1,C658+1)</f>
        <v>20.2</v>
      </c>
      <c r="I658" cm="1">
        <f t="array" ref="I658">G658*(INDEX('Vehicle Fleet'!$D$2:$D$6,A658)+'Cost Parameters'!$B$2*'Cost Parameters'!$B$3)</f>
        <v>11.527144000000002</v>
      </c>
      <c r="J658" cm="1">
        <f t="array" ref="J658">IF(C658=0,0,INDEX('Delivery Stops'!$D$2:$D$29,C658))</f>
        <v>150</v>
      </c>
      <c r="K658">
        <f t="shared" si="40"/>
        <v>0</v>
      </c>
      <c r="L658">
        <f t="shared" si="41"/>
        <v>0</v>
      </c>
      <c r="M658">
        <f t="shared" si="42"/>
        <v>0</v>
      </c>
      <c r="N658">
        <f t="shared" si="43"/>
        <v>0</v>
      </c>
      <c r="O658" cm="1">
        <f t="array" ref="O658">((IF(C658=0,INDEX('Solver Setup'!$M$15:$M$19,A658),INDEX('Solver Setup'!$G$25:$G$52,C658))-IF(B658=0,INDEX('Solver Setup'!$L$15:$L$19,A658),INDEX('Solver Setup'!$G$25:$G$52,B658)))*1440-IF(B658=0,0,INDEX('Solver Setup'!$F$25:$F$52,B658))-H658+'Solver Setup'!$B$9*(1-F658))</f>
        <v>1271.8</v>
      </c>
    </row>
    <row r="659" spans="1:15" x14ac:dyDescent="0.2">
      <c r="A659">
        <v>1</v>
      </c>
      <c r="B659">
        <v>23</v>
      </c>
      <c r="C659">
        <v>13</v>
      </c>
      <c r="D659" t="str" cm="1">
        <f t="array" ref="D659">IF(B659=0,"Depot",INDEX('Delivery Stops'!$B$2:$B$29,B659))</f>
        <v>Distillery</v>
      </c>
      <c r="E659" t="str" cm="1">
        <f t="array" ref="E659">IF(C659=0,"Depot",INDEX('Delivery Stops'!$B$2:$B$29,C659))</f>
        <v>Tech Solutions Inc</v>
      </c>
      <c r="F659">
        <v>0</v>
      </c>
      <c r="G659" cm="1">
        <f t="array" ref="G659">INDEX('Distance Matrix (miles)'!$B$2:$AD$30,B659+1,C659+1)</f>
        <v>27.48</v>
      </c>
      <c r="H659" cm="1">
        <f t="array" ref="H659">INDEX('Travel Time Matrix (min)'!$B$2:$AD$30,B659+1,C659+1)</f>
        <v>41.2</v>
      </c>
      <c r="I659" cm="1">
        <f t="array" ref="I659">G659*(INDEX('Vehicle Fleet'!$D$2:$D$6,A659)+'Cost Parameters'!$B$2*'Cost Parameters'!$B$3)</f>
        <v>23.533872000000002</v>
      </c>
      <c r="J659" cm="1">
        <f t="array" ref="J659">IF(C659=0,0,INDEX('Delivery Stops'!$D$2:$D$29,C659))</f>
        <v>38</v>
      </c>
      <c r="K659">
        <f t="shared" si="40"/>
        <v>0</v>
      </c>
      <c r="L659">
        <f t="shared" si="41"/>
        <v>0</v>
      </c>
      <c r="M659">
        <f t="shared" si="42"/>
        <v>0</v>
      </c>
      <c r="N659">
        <f t="shared" si="43"/>
        <v>0</v>
      </c>
      <c r="O659" cm="1">
        <f t="array" ref="O659">((IF(C659=0,INDEX('Solver Setup'!$M$15:$M$19,A659),INDEX('Solver Setup'!$G$25:$G$52,C659))-IF(B659=0,INDEX('Solver Setup'!$L$15:$L$19,A659),INDEX('Solver Setup'!$G$25:$G$52,B659)))*1440-IF(B659=0,0,INDEX('Solver Setup'!$F$25:$F$52,B659))-H659+'Solver Setup'!$B$9*(1-F659))</f>
        <v>1145.7999999999995</v>
      </c>
    </row>
    <row r="660" spans="1:15" x14ac:dyDescent="0.2">
      <c r="A660">
        <v>1</v>
      </c>
      <c r="B660">
        <v>23</v>
      </c>
      <c r="C660">
        <v>14</v>
      </c>
      <c r="D660" t="str" cm="1">
        <f t="array" ref="D660">IF(B660=0,"Depot",INDEX('Delivery Stops'!$B$2:$B$29,B660))</f>
        <v>Distillery</v>
      </c>
      <c r="E660" t="str" cm="1">
        <f t="array" ref="E660">IF(C660=0,"Depot",INDEX('Delivery Stops'!$B$2:$B$29,C660))</f>
        <v>Sunrise Senior Living</v>
      </c>
      <c r="F660">
        <v>0</v>
      </c>
      <c r="G660" cm="1">
        <f t="array" ref="G660">INDEX('Distance Matrix (miles)'!$B$2:$AD$30,B660+1,C660+1)</f>
        <v>19.309999999999999</v>
      </c>
      <c r="H660" cm="1">
        <f t="array" ref="H660">INDEX('Travel Time Matrix (min)'!$B$2:$AD$30,B660+1,C660+1)</f>
        <v>29</v>
      </c>
      <c r="I660" cm="1">
        <f t="array" ref="I660">G660*(INDEX('Vehicle Fleet'!$D$2:$D$6,A660)+'Cost Parameters'!$B$2*'Cost Parameters'!$B$3)</f>
        <v>16.537084</v>
      </c>
      <c r="J660" cm="1">
        <f t="array" ref="J660">IF(C660=0,0,INDEX('Delivery Stops'!$D$2:$D$29,C660))</f>
        <v>249</v>
      </c>
      <c r="K660">
        <f t="shared" si="40"/>
        <v>0</v>
      </c>
      <c r="L660">
        <f t="shared" si="41"/>
        <v>0</v>
      </c>
      <c r="M660">
        <f t="shared" si="42"/>
        <v>0</v>
      </c>
      <c r="N660">
        <f t="shared" si="43"/>
        <v>0</v>
      </c>
      <c r="O660" cm="1">
        <f t="array" ref="O660">((IF(C660=0,INDEX('Solver Setup'!$M$15:$M$19,A660),INDEX('Solver Setup'!$G$25:$G$52,C660))-IF(B660=0,INDEX('Solver Setup'!$L$15:$L$19,A660),INDEX('Solver Setup'!$G$25:$G$52,B660)))*1440-IF(B660=0,0,INDEX('Solver Setup'!$F$25:$F$52,B660))-H660+'Solver Setup'!$B$9*(1-F660))</f>
        <v>1607.9999999999995</v>
      </c>
    </row>
    <row r="661" spans="1:15" x14ac:dyDescent="0.2">
      <c r="A661">
        <v>1</v>
      </c>
      <c r="B661">
        <v>23</v>
      </c>
      <c r="C661">
        <v>15</v>
      </c>
      <c r="D661" t="str" cm="1">
        <f t="array" ref="D661">IF(B661=0,"Depot",INDEX('Delivery Stops'!$B$2:$B$29,B661))</f>
        <v>Distillery</v>
      </c>
      <c r="E661" t="str" cm="1">
        <f t="array" ref="E661">IF(C661=0,"Depot",INDEX('Delivery Stops'!$B$2:$B$29,C661))</f>
        <v>Electronics Outlet</v>
      </c>
      <c r="F661">
        <v>0</v>
      </c>
      <c r="G661" cm="1">
        <f t="array" ref="G661">INDEX('Distance Matrix (miles)'!$B$2:$AD$30,B661+1,C661+1)</f>
        <v>5.08</v>
      </c>
      <c r="H661" cm="1">
        <f t="array" ref="H661">INDEX('Travel Time Matrix (min)'!$B$2:$AD$30,B661+1,C661+1)</f>
        <v>7.6</v>
      </c>
      <c r="I661" cm="1">
        <f t="array" ref="I661">G661*(INDEX('Vehicle Fleet'!$D$2:$D$6,A661)+'Cost Parameters'!$B$2*'Cost Parameters'!$B$3)</f>
        <v>4.3505120000000002</v>
      </c>
      <c r="J661" cm="1">
        <f t="array" ref="J661">IF(C661=0,0,INDEX('Delivery Stops'!$D$2:$D$29,C661))</f>
        <v>72</v>
      </c>
      <c r="K661">
        <f t="shared" si="40"/>
        <v>0</v>
      </c>
      <c r="L661">
        <f t="shared" si="41"/>
        <v>0</v>
      </c>
      <c r="M661">
        <f t="shared" si="42"/>
        <v>0</v>
      </c>
      <c r="N661">
        <f t="shared" si="43"/>
        <v>0</v>
      </c>
      <c r="O661" cm="1">
        <f t="array" ref="O661">((IF(C661=0,INDEX('Solver Setup'!$M$15:$M$19,A661),INDEX('Solver Setup'!$G$25:$G$52,C661))-IF(B661=0,INDEX('Solver Setup'!$L$15:$L$19,A661),INDEX('Solver Setup'!$G$25:$G$52,B661)))*1440-IF(B661=0,0,INDEX('Solver Setup'!$F$25:$F$52,B661))-H661+'Solver Setup'!$B$9*(1-F661))</f>
        <v>1194.4000000000001</v>
      </c>
    </row>
    <row r="662" spans="1:15" x14ac:dyDescent="0.2">
      <c r="A662">
        <v>1</v>
      </c>
      <c r="B662">
        <v>23</v>
      </c>
      <c r="C662">
        <v>16</v>
      </c>
      <c r="D662" t="str" cm="1">
        <f t="array" ref="D662">IF(B662=0,"Depot",INDEX('Delivery Stops'!$B$2:$B$29,B662))</f>
        <v>Distillery</v>
      </c>
      <c r="E662" t="str" cm="1">
        <f t="array" ref="E662">IF(C662=0,"Depot",INDEX('Delivery Stops'!$B$2:$B$29,C662))</f>
        <v>Bookstore</v>
      </c>
      <c r="F662">
        <v>0</v>
      </c>
      <c r="G662" cm="1">
        <f t="array" ref="G662">INDEX('Distance Matrix (miles)'!$B$2:$AD$30,B662+1,C662+1)</f>
        <v>8.0500000000000007</v>
      </c>
      <c r="H662" cm="1">
        <f t="array" ref="H662">INDEX('Travel Time Matrix (min)'!$B$2:$AD$30,B662+1,C662+1)</f>
        <v>12.1</v>
      </c>
      <c r="I662" cm="1">
        <f t="array" ref="I662">G662*(INDEX('Vehicle Fleet'!$D$2:$D$6,A662)+'Cost Parameters'!$B$2*'Cost Parameters'!$B$3)</f>
        <v>6.8940200000000011</v>
      </c>
      <c r="J662" cm="1">
        <f t="array" ref="J662">IF(C662=0,0,INDEX('Delivery Stops'!$D$2:$D$29,C662))</f>
        <v>152</v>
      </c>
      <c r="K662">
        <f t="shared" si="40"/>
        <v>0</v>
      </c>
      <c r="L662">
        <f t="shared" si="41"/>
        <v>0</v>
      </c>
      <c r="M662">
        <f t="shared" si="42"/>
        <v>0</v>
      </c>
      <c r="N662">
        <f t="shared" si="43"/>
        <v>0</v>
      </c>
      <c r="O662" cm="1">
        <f t="array" ref="O662">((IF(C662=0,INDEX('Solver Setup'!$M$15:$M$19,A662),INDEX('Solver Setup'!$G$25:$G$52,C662))-IF(B662=0,INDEX('Solver Setup'!$L$15:$L$19,A662),INDEX('Solver Setup'!$G$25:$G$52,B662)))*1440-IF(B662=0,0,INDEX('Solver Setup'!$F$25:$F$52,B662))-H662+'Solver Setup'!$B$9*(1-F662))</f>
        <v>1429.9000000000005</v>
      </c>
    </row>
    <row r="663" spans="1:15" x14ac:dyDescent="0.2">
      <c r="A663">
        <v>1</v>
      </c>
      <c r="B663">
        <v>23</v>
      </c>
      <c r="C663">
        <v>17</v>
      </c>
      <c r="D663" t="str" cm="1">
        <f t="array" ref="D663">IF(B663=0,"Depot",INDEX('Delivery Stops'!$B$2:$B$29,B663))</f>
        <v>Distillery</v>
      </c>
      <c r="E663" t="str" cm="1">
        <f t="array" ref="E663">IF(C663=0,"Depot",INDEX('Delivery Stops'!$B$2:$B$29,C663))</f>
        <v>Veterinary Clinic</v>
      </c>
      <c r="F663">
        <v>0</v>
      </c>
      <c r="G663" cm="1">
        <f t="array" ref="G663">INDEX('Distance Matrix (miles)'!$B$2:$AD$30,B663+1,C663+1)</f>
        <v>30.52</v>
      </c>
      <c r="H663" cm="1">
        <f t="array" ref="H663">INDEX('Travel Time Matrix (min)'!$B$2:$AD$30,B663+1,C663+1)</f>
        <v>45.8</v>
      </c>
      <c r="I663" cm="1">
        <f t="array" ref="I663">G663*(INDEX('Vehicle Fleet'!$D$2:$D$6,A663)+'Cost Parameters'!$B$2*'Cost Parameters'!$B$3)</f>
        <v>26.137328</v>
      </c>
      <c r="J663" cm="1">
        <f t="array" ref="J663">IF(C663=0,0,INDEX('Delivery Stops'!$D$2:$D$29,C663))</f>
        <v>102</v>
      </c>
      <c r="K663">
        <f t="shared" si="40"/>
        <v>0</v>
      </c>
      <c r="L663">
        <f t="shared" si="41"/>
        <v>0</v>
      </c>
      <c r="M663">
        <f t="shared" si="42"/>
        <v>0</v>
      </c>
      <c r="N663">
        <f t="shared" si="43"/>
        <v>0</v>
      </c>
      <c r="O663" cm="1">
        <f t="array" ref="O663">((IF(C663=0,INDEX('Solver Setup'!$M$15:$M$19,A663),INDEX('Solver Setup'!$G$25:$G$52,C663))-IF(B663=0,INDEX('Solver Setup'!$L$15:$L$19,A663),INDEX('Solver Setup'!$G$25:$G$52,B663)))*1440-IF(B663=0,0,INDEX('Solver Setup'!$F$25:$F$52,B663))-H663+'Solver Setup'!$B$9*(1-F663))</f>
        <v>1231.1999999999994</v>
      </c>
    </row>
    <row r="664" spans="1:15" x14ac:dyDescent="0.2">
      <c r="A664">
        <v>1</v>
      </c>
      <c r="B664">
        <v>23</v>
      </c>
      <c r="C664">
        <v>18</v>
      </c>
      <c r="D664" t="str" cm="1">
        <f t="array" ref="D664">IF(B664=0,"Depot",INDEX('Delivery Stops'!$B$2:$B$29,B664))</f>
        <v>Distillery</v>
      </c>
      <c r="E664" t="str" cm="1">
        <f t="array" ref="E664">IF(C664=0,"Depot",INDEX('Delivery Stops'!$B$2:$B$29,C664))</f>
        <v>Furniture Warehouse</v>
      </c>
      <c r="F664">
        <v>0</v>
      </c>
      <c r="G664" cm="1">
        <f t="array" ref="G664">INDEX('Distance Matrix (miles)'!$B$2:$AD$30,B664+1,C664+1)</f>
        <v>7.85</v>
      </c>
      <c r="H664" cm="1">
        <f t="array" ref="H664">INDEX('Travel Time Matrix (min)'!$B$2:$AD$30,B664+1,C664+1)</f>
        <v>11.8</v>
      </c>
      <c r="I664" cm="1">
        <f t="array" ref="I664">G664*(INDEX('Vehicle Fleet'!$D$2:$D$6,A664)+'Cost Parameters'!$B$2*'Cost Parameters'!$B$3)</f>
        <v>6.7227399999999999</v>
      </c>
      <c r="J664" cm="1">
        <f t="array" ref="J664">IF(C664=0,0,INDEX('Delivery Stops'!$D$2:$D$29,C664))</f>
        <v>148</v>
      </c>
      <c r="K664">
        <f t="shared" si="40"/>
        <v>0</v>
      </c>
      <c r="L664">
        <f t="shared" si="41"/>
        <v>0</v>
      </c>
      <c r="M664">
        <f t="shared" si="42"/>
        <v>0</v>
      </c>
      <c r="N664">
        <f t="shared" si="43"/>
        <v>0</v>
      </c>
      <c r="O664" cm="1">
        <f t="array" ref="O664">((IF(C664=0,INDEX('Solver Setup'!$M$15:$M$19,A664),INDEX('Solver Setup'!$G$25:$G$52,C664))-IF(B664=0,INDEX('Solver Setup'!$L$15:$L$19,A664),INDEX('Solver Setup'!$G$25:$G$52,B664)))*1440-IF(B664=0,0,INDEX('Solver Setup'!$F$25:$F$52,B664))-H664+'Solver Setup'!$B$9*(1-F664))</f>
        <v>1220.1999999999994</v>
      </c>
    </row>
    <row r="665" spans="1:15" x14ac:dyDescent="0.2">
      <c r="A665">
        <v>1</v>
      </c>
      <c r="B665">
        <v>23</v>
      </c>
      <c r="C665">
        <v>19</v>
      </c>
      <c r="D665" t="str" cm="1">
        <f t="array" ref="D665">IF(B665=0,"Depot",INDEX('Delivery Stops'!$B$2:$B$29,B665))</f>
        <v>Distillery</v>
      </c>
      <c r="E665" t="str" cm="1">
        <f t="array" ref="E665">IF(C665=0,"Depot",INDEX('Delivery Stops'!$B$2:$B$29,C665))</f>
        <v>Music School</v>
      </c>
      <c r="F665">
        <v>0</v>
      </c>
      <c r="G665" cm="1">
        <f t="array" ref="G665">INDEX('Distance Matrix (miles)'!$B$2:$AD$30,B665+1,C665+1)</f>
        <v>16.649999999999999</v>
      </c>
      <c r="H665" cm="1">
        <f t="array" ref="H665">INDEX('Travel Time Matrix (min)'!$B$2:$AD$30,B665+1,C665+1)</f>
        <v>25</v>
      </c>
      <c r="I665" cm="1">
        <f t="array" ref="I665">G665*(INDEX('Vehicle Fleet'!$D$2:$D$6,A665)+'Cost Parameters'!$B$2*'Cost Parameters'!$B$3)</f>
        <v>14.25906</v>
      </c>
      <c r="J665" cm="1">
        <f t="array" ref="J665">IF(C665=0,0,INDEX('Delivery Stops'!$D$2:$D$29,C665))</f>
        <v>97</v>
      </c>
      <c r="K665">
        <f t="shared" si="40"/>
        <v>0</v>
      </c>
      <c r="L665">
        <f t="shared" si="41"/>
        <v>0</v>
      </c>
      <c r="M665">
        <f t="shared" si="42"/>
        <v>0</v>
      </c>
      <c r="N665">
        <f t="shared" si="43"/>
        <v>0</v>
      </c>
      <c r="O665" cm="1">
        <f t="array" ref="O665">((IF(C665=0,INDEX('Solver Setup'!$M$15:$M$19,A665),INDEX('Solver Setup'!$G$25:$G$52,C665))-IF(B665=0,INDEX('Solver Setup'!$L$15:$L$19,A665),INDEX('Solver Setup'!$G$25:$G$52,B665)))*1440-IF(B665=0,0,INDEX('Solver Setup'!$F$25:$F$52,B665))-H665+'Solver Setup'!$B$9*(1-F665))</f>
        <v>1177</v>
      </c>
    </row>
    <row r="666" spans="1:15" x14ac:dyDescent="0.2">
      <c r="A666">
        <v>1</v>
      </c>
      <c r="B666">
        <v>23</v>
      </c>
      <c r="C666">
        <v>20</v>
      </c>
      <c r="D666" t="str" cm="1">
        <f t="array" ref="D666">IF(B666=0,"Depot",INDEX('Delivery Stops'!$B$2:$B$29,B666))</f>
        <v>Distillery</v>
      </c>
      <c r="E666" t="str" cm="1">
        <f t="array" ref="E666">IF(C666=0,"Depot",INDEX('Delivery Stops'!$B$2:$B$29,C666))</f>
        <v>Elementary School</v>
      </c>
      <c r="F666">
        <v>0</v>
      </c>
      <c r="G666" cm="1">
        <f t="array" ref="G666">INDEX('Distance Matrix (miles)'!$B$2:$AD$30,B666+1,C666+1)</f>
        <v>23.44</v>
      </c>
      <c r="H666" cm="1">
        <f t="array" ref="H666">INDEX('Travel Time Matrix (min)'!$B$2:$AD$30,B666+1,C666+1)</f>
        <v>35.200000000000003</v>
      </c>
      <c r="I666" cm="1">
        <f t="array" ref="I666">G666*(INDEX('Vehicle Fleet'!$D$2:$D$6,A666)+'Cost Parameters'!$B$2*'Cost Parameters'!$B$3)</f>
        <v>20.074016000000004</v>
      </c>
      <c r="J666" cm="1">
        <f t="array" ref="J666">IF(C666=0,0,INDEX('Delivery Stops'!$D$2:$D$29,C666))</f>
        <v>71</v>
      </c>
      <c r="K666">
        <f t="shared" si="40"/>
        <v>0</v>
      </c>
      <c r="L666">
        <f t="shared" si="41"/>
        <v>0</v>
      </c>
      <c r="M666">
        <f t="shared" si="42"/>
        <v>0</v>
      </c>
      <c r="N666">
        <f t="shared" si="43"/>
        <v>0</v>
      </c>
      <c r="O666" cm="1">
        <f t="array" ref="O666">((IF(C666=0,INDEX('Solver Setup'!$M$15:$M$19,A666),INDEX('Solver Setup'!$G$25:$G$52,C666))-IF(B666=0,INDEX('Solver Setup'!$L$15:$L$19,A666),INDEX('Solver Setup'!$G$25:$G$52,B666)))*1440-IF(B666=0,0,INDEX('Solver Setup'!$F$25:$F$52,B666))-H666+'Solver Setup'!$B$9*(1-F666))</f>
        <v>1136.8000000000006</v>
      </c>
    </row>
    <row r="667" spans="1:15" x14ac:dyDescent="0.2">
      <c r="A667">
        <v>1</v>
      </c>
      <c r="B667">
        <v>23</v>
      </c>
      <c r="C667">
        <v>21</v>
      </c>
      <c r="D667" t="str" cm="1">
        <f t="array" ref="D667">IF(B667=0,"Depot",INDEX('Delivery Stops'!$B$2:$B$29,B667))</f>
        <v>Distillery</v>
      </c>
      <c r="E667" t="str" cm="1">
        <f t="array" ref="E667">IF(C667=0,"Depot",INDEX('Delivery Stops'!$B$2:$B$29,C667))</f>
        <v>Distillery</v>
      </c>
      <c r="F667">
        <v>0</v>
      </c>
      <c r="G667" cm="1">
        <f t="array" ref="G667">INDEX('Distance Matrix (miles)'!$B$2:$AD$30,B667+1,C667+1)</f>
        <v>19.690000000000001</v>
      </c>
      <c r="H667" cm="1">
        <f t="array" ref="H667">INDEX('Travel Time Matrix (min)'!$B$2:$AD$30,B667+1,C667+1)</f>
        <v>29.5</v>
      </c>
      <c r="I667" cm="1">
        <f t="array" ref="I667">G667*(INDEX('Vehicle Fleet'!$D$2:$D$6,A667)+'Cost Parameters'!$B$2*'Cost Parameters'!$B$3)</f>
        <v>16.862516000000003</v>
      </c>
      <c r="J667" cm="1">
        <f t="array" ref="J667">IF(C667=0,0,INDEX('Delivery Stops'!$D$2:$D$29,C667))</f>
        <v>178</v>
      </c>
      <c r="K667">
        <f t="shared" si="40"/>
        <v>0</v>
      </c>
      <c r="L667">
        <f t="shared" si="41"/>
        <v>0</v>
      </c>
      <c r="M667">
        <f t="shared" si="42"/>
        <v>0</v>
      </c>
      <c r="N667">
        <f t="shared" si="43"/>
        <v>0</v>
      </c>
      <c r="O667" cm="1">
        <f t="array" ref="O667">((IF(C667=0,INDEX('Solver Setup'!$M$15:$M$19,A667),INDEX('Solver Setup'!$G$25:$G$52,C667))-IF(B667=0,INDEX('Solver Setup'!$L$15:$L$19,A667),INDEX('Solver Setup'!$G$25:$G$52,B667)))*1440-IF(B667=0,0,INDEX('Solver Setup'!$F$25:$F$52,B667))-H667+'Solver Setup'!$B$9*(1-F667))</f>
        <v>1652.4999999999995</v>
      </c>
    </row>
    <row r="668" spans="1:15" x14ac:dyDescent="0.2">
      <c r="A668">
        <v>1</v>
      </c>
      <c r="B668">
        <v>23</v>
      </c>
      <c r="C668">
        <v>22</v>
      </c>
      <c r="D668" t="str" cm="1">
        <f t="array" ref="D668">IF(B668=0,"Depot",INDEX('Delivery Stops'!$B$2:$B$29,B668))</f>
        <v>Distillery</v>
      </c>
      <c r="E668" t="str" cm="1">
        <f t="array" ref="E668">IF(C668=0,"Depot",INDEX('Delivery Stops'!$B$2:$B$29,C668))</f>
        <v>Brewery</v>
      </c>
      <c r="F668">
        <v>0</v>
      </c>
      <c r="G668" cm="1">
        <f t="array" ref="G668">INDEX('Distance Matrix (miles)'!$B$2:$AD$30,B668+1,C668+1)</f>
        <v>29.36</v>
      </c>
      <c r="H668" cm="1">
        <f t="array" ref="H668">INDEX('Travel Time Matrix (min)'!$B$2:$AD$30,B668+1,C668+1)</f>
        <v>44</v>
      </c>
      <c r="I668" cm="1">
        <f t="array" ref="I668">G668*(INDEX('Vehicle Fleet'!$D$2:$D$6,A668)+'Cost Parameters'!$B$2*'Cost Parameters'!$B$3)</f>
        <v>25.143904000000003</v>
      </c>
      <c r="J668" cm="1">
        <f t="array" ref="J668">IF(C668=0,0,INDEX('Delivery Stops'!$D$2:$D$29,C668))</f>
        <v>46</v>
      </c>
      <c r="K668">
        <f t="shared" si="40"/>
        <v>0</v>
      </c>
      <c r="L668">
        <f t="shared" si="41"/>
        <v>0</v>
      </c>
      <c r="M668">
        <f t="shared" si="42"/>
        <v>0</v>
      </c>
      <c r="N668">
        <f t="shared" si="43"/>
        <v>0</v>
      </c>
      <c r="O668" cm="1">
        <f t="array" ref="O668">((IF(C668=0,INDEX('Solver Setup'!$M$15:$M$19,A668),INDEX('Solver Setup'!$G$25:$G$52,C668))-IF(B668=0,INDEX('Solver Setup'!$L$15:$L$19,A668),INDEX('Solver Setup'!$G$25:$G$52,B668)))*1440-IF(B668=0,0,INDEX('Solver Setup'!$F$25:$F$52,B668))-H668+'Solver Setup'!$B$9*(1-F668))</f>
        <v>1488.0000000000005</v>
      </c>
    </row>
    <row r="669" spans="1:15" x14ac:dyDescent="0.2">
      <c r="A669">
        <v>1</v>
      </c>
      <c r="B669">
        <v>23</v>
      </c>
      <c r="C669">
        <v>24</v>
      </c>
      <c r="D669" t="str" cm="1">
        <f t="array" ref="D669">IF(B669=0,"Depot",INDEX('Delivery Stops'!$B$2:$B$29,B669))</f>
        <v>Distillery</v>
      </c>
      <c r="E669" t="str" cm="1">
        <f t="array" ref="E669">IF(C669=0,"Depot",INDEX('Delivery Stops'!$B$2:$B$29,C669))</f>
        <v>Children's Academy</v>
      </c>
      <c r="F669">
        <v>0</v>
      </c>
      <c r="G669" cm="1">
        <f t="array" ref="G669">INDEX('Distance Matrix (miles)'!$B$2:$AD$30,B669+1,C669+1)</f>
        <v>18.12</v>
      </c>
      <c r="H669" cm="1">
        <f t="array" ref="H669">INDEX('Travel Time Matrix (min)'!$B$2:$AD$30,B669+1,C669+1)</f>
        <v>27.2</v>
      </c>
      <c r="I669" cm="1">
        <f t="array" ref="I669">G669*(INDEX('Vehicle Fleet'!$D$2:$D$6,A669)+'Cost Parameters'!$B$2*'Cost Parameters'!$B$3)</f>
        <v>15.517968000000002</v>
      </c>
      <c r="J669" cm="1">
        <f t="array" ref="J669">IF(C669=0,0,INDEX('Delivery Stops'!$D$2:$D$29,C669))</f>
        <v>28</v>
      </c>
      <c r="K669">
        <f t="shared" si="40"/>
        <v>0</v>
      </c>
      <c r="L669">
        <f t="shared" si="41"/>
        <v>0</v>
      </c>
      <c r="M669">
        <f t="shared" si="42"/>
        <v>0</v>
      </c>
      <c r="N669">
        <f t="shared" si="43"/>
        <v>0</v>
      </c>
      <c r="O669" cm="1">
        <f t="array" ref="O669">((IF(C669=0,INDEX('Solver Setup'!$M$15:$M$19,A669),INDEX('Solver Setup'!$G$25:$G$52,C669))-IF(B669=0,INDEX('Solver Setup'!$L$15:$L$19,A669),INDEX('Solver Setup'!$G$25:$G$52,B669)))*1440-IF(B669=0,0,INDEX('Solver Setup'!$F$25:$F$52,B669))-H669+'Solver Setup'!$B$9*(1-F669))</f>
        <v>1549.8000000000004</v>
      </c>
    </row>
    <row r="670" spans="1:15" x14ac:dyDescent="0.2">
      <c r="A670">
        <v>1</v>
      </c>
      <c r="B670">
        <v>23</v>
      </c>
      <c r="C670">
        <v>25</v>
      </c>
      <c r="D670" t="str" cm="1">
        <f t="array" ref="D670">IF(B670=0,"Depot",INDEX('Delivery Stops'!$B$2:$B$29,B670))</f>
        <v>Distillery</v>
      </c>
      <c r="E670" t="str" cm="1">
        <f t="array" ref="E670">IF(C670=0,"Depot",INDEX('Delivery Stops'!$B$2:$B$29,C670))</f>
        <v>Public Library</v>
      </c>
      <c r="F670">
        <v>0</v>
      </c>
      <c r="G670" cm="1">
        <f t="array" ref="G670">INDEX('Distance Matrix (miles)'!$B$2:$AD$30,B670+1,C670+1)</f>
        <v>18.829999999999998</v>
      </c>
      <c r="H670" cm="1">
        <f t="array" ref="H670">INDEX('Travel Time Matrix (min)'!$B$2:$AD$30,B670+1,C670+1)</f>
        <v>28.2</v>
      </c>
      <c r="I670" cm="1">
        <f t="array" ref="I670">G670*(INDEX('Vehicle Fleet'!$D$2:$D$6,A670)+'Cost Parameters'!$B$2*'Cost Parameters'!$B$3)</f>
        <v>16.126011999999999</v>
      </c>
      <c r="J670" cm="1">
        <f t="array" ref="J670">IF(C670=0,0,INDEX('Delivery Stops'!$D$2:$D$29,C670))</f>
        <v>32</v>
      </c>
      <c r="K670">
        <f t="shared" si="40"/>
        <v>0</v>
      </c>
      <c r="L670">
        <f t="shared" si="41"/>
        <v>0</v>
      </c>
      <c r="M670">
        <f t="shared" si="42"/>
        <v>0</v>
      </c>
      <c r="N670">
        <f t="shared" si="43"/>
        <v>0</v>
      </c>
      <c r="O670" cm="1">
        <f t="array" ref="O670">((IF(C670=0,INDEX('Solver Setup'!$M$15:$M$19,A670),INDEX('Solver Setup'!$G$25:$G$52,C670))-IF(B670=0,INDEX('Solver Setup'!$L$15:$L$19,A670),INDEX('Solver Setup'!$G$25:$G$52,B670)))*1440-IF(B670=0,0,INDEX('Solver Setup'!$F$25:$F$52,B670))-H670+'Solver Setup'!$B$9*(1-F670))</f>
        <v>1458.8000000000004</v>
      </c>
    </row>
    <row r="671" spans="1:15" x14ac:dyDescent="0.2">
      <c r="A671">
        <v>1</v>
      </c>
      <c r="B671">
        <v>23</v>
      </c>
      <c r="C671">
        <v>26</v>
      </c>
      <c r="D671" t="str" cm="1">
        <f t="array" ref="D671">IF(B671=0,"Depot",INDEX('Delivery Stops'!$B$2:$B$29,B671))</f>
        <v>Distillery</v>
      </c>
      <c r="E671" t="str" cm="1">
        <f t="array" ref="E671">IF(C671=0,"Depot",INDEX('Delivery Stops'!$B$2:$B$29,C671))</f>
        <v>Bakery &amp; Cafe</v>
      </c>
      <c r="F671">
        <v>0</v>
      </c>
      <c r="G671" cm="1">
        <f t="array" ref="G671">INDEX('Distance Matrix (miles)'!$B$2:$AD$30,B671+1,C671+1)</f>
        <v>28.77</v>
      </c>
      <c r="H671" cm="1">
        <f t="array" ref="H671">INDEX('Travel Time Matrix (min)'!$B$2:$AD$30,B671+1,C671+1)</f>
        <v>43.2</v>
      </c>
      <c r="I671" cm="1">
        <f t="array" ref="I671">G671*(INDEX('Vehicle Fleet'!$D$2:$D$6,A671)+'Cost Parameters'!$B$2*'Cost Parameters'!$B$3)</f>
        <v>24.638628000000001</v>
      </c>
      <c r="J671" cm="1">
        <f t="array" ref="J671">IF(C671=0,0,INDEX('Delivery Stops'!$D$2:$D$29,C671))</f>
        <v>211</v>
      </c>
      <c r="K671">
        <f t="shared" si="40"/>
        <v>0</v>
      </c>
      <c r="L671">
        <f t="shared" si="41"/>
        <v>0</v>
      </c>
      <c r="M671">
        <f t="shared" si="42"/>
        <v>0</v>
      </c>
      <c r="N671">
        <f t="shared" si="43"/>
        <v>0</v>
      </c>
      <c r="O671" cm="1">
        <f t="array" ref="O671">((IF(C671=0,INDEX('Solver Setup'!$M$15:$M$19,A671),INDEX('Solver Setup'!$G$25:$G$52,C671))-IF(B671=0,INDEX('Solver Setup'!$L$15:$L$19,A671),INDEX('Solver Setup'!$G$25:$G$52,B671)))*1440-IF(B671=0,0,INDEX('Solver Setup'!$F$25:$F$52,B671))-H671+'Solver Setup'!$B$9*(1-F671))</f>
        <v>1518.8</v>
      </c>
    </row>
    <row r="672" spans="1:15" x14ac:dyDescent="0.2">
      <c r="A672">
        <v>1</v>
      </c>
      <c r="B672">
        <v>23</v>
      </c>
      <c r="C672">
        <v>27</v>
      </c>
      <c r="D672" t="str" cm="1">
        <f t="array" ref="D672">IF(B672=0,"Depot",INDEX('Delivery Stops'!$B$2:$B$29,B672))</f>
        <v>Distillery</v>
      </c>
      <c r="E672" t="str" cm="1">
        <f t="array" ref="E672">IF(C672=0,"Depot",INDEX('Delivery Stops'!$B$2:$B$29,C672))</f>
        <v>Redstone Elementary School</v>
      </c>
      <c r="F672">
        <v>0</v>
      </c>
      <c r="G672" cm="1">
        <f t="array" ref="G672">INDEX('Distance Matrix (miles)'!$B$2:$AD$30,B672+1,C672+1)</f>
        <v>26.35</v>
      </c>
      <c r="H672" cm="1">
        <f t="array" ref="H672">INDEX('Travel Time Matrix (min)'!$B$2:$AD$30,B672+1,C672+1)</f>
        <v>39.5</v>
      </c>
      <c r="I672" cm="1">
        <f t="array" ref="I672">G672*(INDEX('Vehicle Fleet'!$D$2:$D$6,A672)+'Cost Parameters'!$B$2*'Cost Parameters'!$B$3)</f>
        <v>22.566140000000004</v>
      </c>
      <c r="J672" cm="1">
        <f t="array" ref="J672">IF(C672=0,0,INDEX('Delivery Stops'!$D$2:$D$29,C672))</f>
        <v>61</v>
      </c>
      <c r="K672">
        <f t="shared" si="40"/>
        <v>0</v>
      </c>
      <c r="L672">
        <f t="shared" si="41"/>
        <v>0</v>
      </c>
      <c r="M672">
        <f t="shared" si="42"/>
        <v>0</v>
      </c>
      <c r="N672">
        <f t="shared" si="43"/>
        <v>0</v>
      </c>
      <c r="O672" cm="1">
        <f t="array" ref="O672">((IF(C672=0,INDEX('Solver Setup'!$M$15:$M$19,A672),INDEX('Solver Setup'!$G$25:$G$52,C672))-IF(B672=0,INDEX('Solver Setup'!$L$15:$L$19,A672),INDEX('Solver Setup'!$G$25:$G$52,B672)))*1440-IF(B672=0,0,INDEX('Solver Setup'!$F$25:$F$52,B672))-H672+'Solver Setup'!$B$9*(1-F672))</f>
        <v>1462.4999999999995</v>
      </c>
    </row>
    <row r="673" spans="1:15" x14ac:dyDescent="0.2">
      <c r="A673">
        <v>1</v>
      </c>
      <c r="B673">
        <v>23</v>
      </c>
      <c r="C673">
        <v>28</v>
      </c>
      <c r="D673" t="str" cm="1">
        <f t="array" ref="D673">IF(B673=0,"Depot",INDEX('Delivery Stops'!$B$2:$B$29,B673))</f>
        <v>Distillery</v>
      </c>
      <c r="E673" t="str" cm="1">
        <f t="array" ref="E673">IF(C673=0,"Depot",INDEX('Delivery Stops'!$B$2:$B$29,C673))</f>
        <v>Food Bank</v>
      </c>
      <c r="F673">
        <v>0</v>
      </c>
      <c r="G673" cm="1">
        <f t="array" ref="G673">INDEX('Distance Matrix (miles)'!$B$2:$AD$30,B673+1,C673+1)</f>
        <v>26.89</v>
      </c>
      <c r="H673" cm="1">
        <f t="array" ref="H673">INDEX('Travel Time Matrix (min)'!$B$2:$AD$30,B673+1,C673+1)</f>
        <v>40.299999999999997</v>
      </c>
      <c r="I673" cm="1">
        <f t="array" ref="I673">G673*(INDEX('Vehicle Fleet'!$D$2:$D$6,A673)+'Cost Parameters'!$B$2*'Cost Parameters'!$B$3)</f>
        <v>23.028596</v>
      </c>
      <c r="J673" cm="1">
        <f t="array" ref="J673">IF(C673=0,0,INDEX('Delivery Stops'!$D$2:$D$29,C673))</f>
        <v>168</v>
      </c>
      <c r="K673">
        <f t="shared" si="40"/>
        <v>0</v>
      </c>
      <c r="L673">
        <f t="shared" si="41"/>
        <v>0</v>
      </c>
      <c r="M673">
        <f t="shared" si="42"/>
        <v>0</v>
      </c>
      <c r="N673">
        <f t="shared" si="43"/>
        <v>0</v>
      </c>
      <c r="O673" cm="1">
        <f t="array" ref="O673">((IF(C673=0,INDEX('Solver Setup'!$M$15:$M$19,A673),INDEX('Solver Setup'!$G$25:$G$52,C673))-IF(B673=0,INDEX('Solver Setup'!$L$15:$L$19,A673),INDEX('Solver Setup'!$G$25:$G$52,B673)))*1440-IF(B673=0,0,INDEX('Solver Setup'!$F$25:$F$52,B673))-H673+'Solver Setup'!$B$9*(1-F673))</f>
        <v>1461.6999999999996</v>
      </c>
    </row>
    <row r="674" spans="1:15" x14ac:dyDescent="0.2">
      <c r="A674">
        <v>1</v>
      </c>
      <c r="B674">
        <v>24</v>
      </c>
      <c r="C674">
        <v>0</v>
      </c>
      <c r="D674" t="str" cm="1">
        <f t="array" ref="D674">IF(B674=0,"Depot",INDEX('Delivery Stops'!$B$2:$B$29,B674))</f>
        <v>Children's Academy</v>
      </c>
      <c r="E674" t="str" cm="1">
        <f t="array" ref="E674">IF(C674=0,"Depot",INDEX('Delivery Stops'!$B$2:$B$29,C674))</f>
        <v>Depot</v>
      </c>
      <c r="F674">
        <v>0</v>
      </c>
      <c r="G674" cm="1">
        <f t="array" ref="G674">INDEX('Distance Matrix (miles)'!$B$2:$AD$30,B674+1,C674+1)</f>
        <v>18.78</v>
      </c>
      <c r="H674" cm="1">
        <f t="array" ref="H674">INDEX('Travel Time Matrix (min)'!$B$2:$AD$30,B674+1,C674+1)</f>
        <v>28.2</v>
      </c>
      <c r="I674" cm="1">
        <f t="array" ref="I674">G674*(INDEX('Vehicle Fleet'!$D$2:$D$6,A674)+'Cost Parameters'!$B$2*'Cost Parameters'!$B$3)</f>
        <v>16.083192</v>
      </c>
      <c r="J674" cm="1">
        <f t="array" ref="J674">IF(C674=0,0,INDEX('Delivery Stops'!$D$2:$D$29,C674))</f>
        <v>0</v>
      </c>
      <c r="K674">
        <f t="shared" si="40"/>
        <v>0</v>
      </c>
      <c r="L674">
        <f t="shared" si="41"/>
        <v>0</v>
      </c>
      <c r="M674">
        <f t="shared" si="42"/>
        <v>0</v>
      </c>
      <c r="N674">
        <f t="shared" si="43"/>
        <v>0</v>
      </c>
      <c r="O674" cm="1">
        <f t="array" ref="O674">((IF(C674=0,INDEX('Solver Setup'!$M$15:$M$19,A674),INDEX('Solver Setup'!$G$25:$G$52,C674))-IF(B674=0,INDEX('Solver Setup'!$L$15:$L$19,A674),INDEX('Solver Setup'!$G$25:$G$52,B674)))*1440-IF(B674=0,0,INDEX('Solver Setup'!$F$25:$F$52,B674))-H674+'Solver Setup'!$B$9*(1-F674))</f>
        <v>615.7999999999995</v>
      </c>
    </row>
    <row r="675" spans="1:15" x14ac:dyDescent="0.2">
      <c r="A675">
        <v>1</v>
      </c>
      <c r="B675">
        <v>24</v>
      </c>
      <c r="C675">
        <v>1</v>
      </c>
      <c r="D675" t="str" cm="1">
        <f t="array" ref="D675">IF(B675=0,"Depot",INDEX('Delivery Stops'!$B$2:$B$29,B675))</f>
        <v>Children's Academy</v>
      </c>
      <c r="E675" t="str" cm="1">
        <f t="array" ref="E675">IF(C675=0,"Depot",INDEX('Delivery Stops'!$B$2:$B$29,C675))</f>
        <v>Pet Hospital</v>
      </c>
      <c r="F675">
        <v>0</v>
      </c>
      <c r="G675" cm="1">
        <f t="array" ref="G675">INDEX('Distance Matrix (miles)'!$B$2:$AD$30,B675+1,C675+1)</f>
        <v>26.2</v>
      </c>
      <c r="H675" cm="1">
        <f t="array" ref="H675">INDEX('Travel Time Matrix (min)'!$B$2:$AD$30,B675+1,C675+1)</f>
        <v>39.299999999999997</v>
      </c>
      <c r="I675" cm="1">
        <f t="array" ref="I675">G675*(INDEX('Vehicle Fleet'!$D$2:$D$6,A675)+'Cost Parameters'!$B$2*'Cost Parameters'!$B$3)</f>
        <v>22.43768</v>
      </c>
      <c r="J675" cm="1">
        <f t="array" ref="J675">IF(C675=0,0,INDEX('Delivery Stops'!$D$2:$D$29,C675))</f>
        <v>204</v>
      </c>
      <c r="K675">
        <f t="shared" si="40"/>
        <v>0</v>
      </c>
      <c r="L675">
        <f t="shared" si="41"/>
        <v>0</v>
      </c>
      <c r="M675">
        <f t="shared" si="42"/>
        <v>0</v>
      </c>
      <c r="N675">
        <f t="shared" si="43"/>
        <v>0</v>
      </c>
      <c r="O675" cm="1">
        <f t="array" ref="O675">((IF(C675=0,INDEX('Solver Setup'!$M$15:$M$19,A675),INDEX('Solver Setup'!$G$25:$G$52,C675))-IF(B675=0,INDEX('Solver Setup'!$L$15:$L$19,A675),INDEX('Solver Setup'!$G$25:$G$52,B675)))*1440-IF(B675=0,0,INDEX('Solver Setup'!$F$25:$F$52,B675))-H675+'Solver Setup'!$B$9*(1-F675))</f>
        <v>1114.7</v>
      </c>
    </row>
    <row r="676" spans="1:15" x14ac:dyDescent="0.2">
      <c r="A676">
        <v>1</v>
      </c>
      <c r="B676">
        <v>24</v>
      </c>
      <c r="C676">
        <v>2</v>
      </c>
      <c r="D676" t="str" cm="1">
        <f t="array" ref="D676">IF(B676=0,"Depot",INDEX('Delivery Stops'!$B$2:$B$29,B676))</f>
        <v>Children's Academy</v>
      </c>
      <c r="E676" t="str" cm="1">
        <f t="array" ref="E676">IF(C676=0,"Depot",INDEX('Delivery Stops'!$B$2:$B$29,C676))</f>
        <v>Community Pharmacy</v>
      </c>
      <c r="F676">
        <v>0</v>
      </c>
      <c r="G676" cm="1">
        <f t="array" ref="G676">INDEX('Distance Matrix (miles)'!$B$2:$AD$30,B676+1,C676+1)</f>
        <v>19.86</v>
      </c>
      <c r="H676" cm="1">
        <f t="array" ref="H676">INDEX('Travel Time Matrix (min)'!$B$2:$AD$30,B676+1,C676+1)</f>
        <v>29.8</v>
      </c>
      <c r="I676" cm="1">
        <f t="array" ref="I676">G676*(INDEX('Vehicle Fleet'!$D$2:$D$6,A676)+'Cost Parameters'!$B$2*'Cost Parameters'!$B$3)</f>
        <v>17.008103999999999</v>
      </c>
      <c r="J676" cm="1">
        <f t="array" ref="J676">IF(C676=0,0,INDEX('Delivery Stops'!$D$2:$D$29,C676))</f>
        <v>240</v>
      </c>
      <c r="K676">
        <f t="shared" si="40"/>
        <v>0</v>
      </c>
      <c r="L676">
        <f t="shared" si="41"/>
        <v>0</v>
      </c>
      <c r="M676">
        <f t="shared" si="42"/>
        <v>0</v>
      </c>
      <c r="N676">
        <f t="shared" si="43"/>
        <v>0</v>
      </c>
      <c r="O676" cm="1">
        <f t="array" ref="O676">((IF(C676=0,INDEX('Solver Setup'!$M$15:$M$19,A676),INDEX('Solver Setup'!$G$25:$G$52,C676))-IF(B676=0,INDEX('Solver Setup'!$L$15:$L$19,A676),INDEX('Solver Setup'!$G$25:$G$52,B676)))*1440-IF(B676=0,0,INDEX('Solver Setup'!$F$25:$F$52,B676))-H676+'Solver Setup'!$B$9*(1-F676))</f>
        <v>1364.1999999999991</v>
      </c>
    </row>
    <row r="677" spans="1:15" x14ac:dyDescent="0.2">
      <c r="A677">
        <v>1</v>
      </c>
      <c r="B677">
        <v>24</v>
      </c>
      <c r="C677">
        <v>3</v>
      </c>
      <c r="D677" t="str" cm="1">
        <f t="array" ref="D677">IF(B677=0,"Depot",INDEX('Delivery Stops'!$B$2:$B$29,B677))</f>
        <v>Children's Academy</v>
      </c>
      <c r="E677" t="str" cm="1">
        <f t="array" ref="E677">IF(C677=0,"Depot",INDEX('Delivery Stops'!$B$2:$B$29,C677))</f>
        <v>Redstone Medical Center</v>
      </c>
      <c r="F677">
        <v>0</v>
      </c>
      <c r="G677" cm="1">
        <f t="array" ref="G677">INDEX('Distance Matrix (miles)'!$B$2:$AD$30,B677+1,C677+1)</f>
        <v>9.66</v>
      </c>
      <c r="H677" cm="1">
        <f t="array" ref="H677">INDEX('Travel Time Matrix (min)'!$B$2:$AD$30,B677+1,C677+1)</f>
        <v>14.5</v>
      </c>
      <c r="I677" cm="1">
        <f t="array" ref="I677">G677*(INDEX('Vehicle Fleet'!$D$2:$D$6,A677)+'Cost Parameters'!$B$2*'Cost Parameters'!$B$3)</f>
        <v>8.272824</v>
      </c>
      <c r="J677" cm="1">
        <f t="array" ref="J677">IF(C677=0,0,INDEX('Delivery Stops'!$D$2:$D$29,C677))</f>
        <v>183</v>
      </c>
      <c r="K677">
        <f t="shared" si="40"/>
        <v>0</v>
      </c>
      <c r="L677">
        <f t="shared" si="41"/>
        <v>0</v>
      </c>
      <c r="M677">
        <f t="shared" si="42"/>
        <v>0</v>
      </c>
      <c r="N677">
        <f t="shared" si="43"/>
        <v>0</v>
      </c>
      <c r="O677" cm="1">
        <f t="array" ref="O677">((IF(C677=0,INDEX('Solver Setup'!$M$15:$M$19,A677),INDEX('Solver Setup'!$G$25:$G$52,C677))-IF(B677=0,INDEX('Solver Setup'!$L$15:$L$19,A677),INDEX('Solver Setup'!$G$25:$G$52,B677)))*1440-IF(B677=0,0,INDEX('Solver Setup'!$F$25:$F$52,B677))-H677+'Solver Setup'!$B$9*(1-F677))</f>
        <v>1394.4999999999995</v>
      </c>
    </row>
    <row r="678" spans="1:15" x14ac:dyDescent="0.2">
      <c r="A678">
        <v>1</v>
      </c>
      <c r="B678">
        <v>24</v>
      </c>
      <c r="C678">
        <v>4</v>
      </c>
      <c r="D678" t="str" cm="1">
        <f t="array" ref="D678">IF(B678=0,"Depot",INDEX('Delivery Stops'!$B$2:$B$29,B678))</f>
        <v>Children's Academy</v>
      </c>
      <c r="E678" t="str" cm="1">
        <f t="array" ref="E678">IF(C678=0,"Depot",INDEX('Delivery Stops'!$B$2:$B$29,C678))</f>
        <v>Furniture Warehouse</v>
      </c>
      <c r="F678">
        <v>0</v>
      </c>
      <c r="G678" cm="1">
        <f t="array" ref="G678">INDEX('Distance Matrix (miles)'!$B$2:$AD$30,B678+1,C678+1)</f>
        <v>12.25</v>
      </c>
      <c r="H678" cm="1">
        <f t="array" ref="H678">INDEX('Travel Time Matrix (min)'!$B$2:$AD$30,B678+1,C678+1)</f>
        <v>18.399999999999999</v>
      </c>
      <c r="I678" cm="1">
        <f t="array" ref="I678">G678*(INDEX('Vehicle Fleet'!$D$2:$D$6,A678)+'Cost Parameters'!$B$2*'Cost Parameters'!$B$3)</f>
        <v>10.4909</v>
      </c>
      <c r="J678" cm="1">
        <f t="array" ref="J678">IF(C678=0,0,INDEX('Delivery Stops'!$D$2:$D$29,C678))</f>
        <v>186</v>
      </c>
      <c r="K678">
        <f t="shared" si="40"/>
        <v>0</v>
      </c>
      <c r="L678">
        <f t="shared" si="41"/>
        <v>0</v>
      </c>
      <c r="M678">
        <f t="shared" si="42"/>
        <v>0</v>
      </c>
      <c r="N678">
        <f t="shared" si="43"/>
        <v>0</v>
      </c>
      <c r="O678" cm="1">
        <f t="array" ref="O678">((IF(C678=0,INDEX('Solver Setup'!$M$15:$M$19,A678),INDEX('Solver Setup'!$G$25:$G$52,C678))-IF(B678=0,INDEX('Solver Setup'!$L$15:$L$19,A678),INDEX('Solver Setup'!$G$25:$G$52,B678)))*1440-IF(B678=0,0,INDEX('Solver Setup'!$F$25:$F$52,B678))-H678+'Solver Setup'!$B$9*(1-F678))</f>
        <v>1120.5999999999995</v>
      </c>
    </row>
    <row r="679" spans="1:15" x14ac:dyDescent="0.2">
      <c r="A679">
        <v>1</v>
      </c>
      <c r="B679">
        <v>24</v>
      </c>
      <c r="C679">
        <v>5</v>
      </c>
      <c r="D679" t="str" cm="1">
        <f t="array" ref="D679">IF(B679=0,"Depot",INDEX('Delivery Stops'!$B$2:$B$29,B679))</f>
        <v>Children's Academy</v>
      </c>
      <c r="E679" t="str" cm="1">
        <f t="array" ref="E679">IF(C679=0,"Depot",INDEX('Delivery Stops'!$B$2:$B$29,C679))</f>
        <v>Construction Supply</v>
      </c>
      <c r="F679">
        <v>0</v>
      </c>
      <c r="G679" cm="1">
        <f t="array" ref="G679">INDEX('Distance Matrix (miles)'!$B$2:$AD$30,B679+1,C679+1)</f>
        <v>15.81</v>
      </c>
      <c r="H679" cm="1">
        <f t="array" ref="H679">INDEX('Travel Time Matrix (min)'!$B$2:$AD$30,B679+1,C679+1)</f>
        <v>23.7</v>
      </c>
      <c r="I679" cm="1">
        <f t="array" ref="I679">G679*(INDEX('Vehicle Fleet'!$D$2:$D$6,A679)+'Cost Parameters'!$B$2*'Cost Parameters'!$B$3)</f>
        <v>13.539684000000001</v>
      </c>
      <c r="J679" cm="1">
        <f t="array" ref="J679">IF(C679=0,0,INDEX('Delivery Stops'!$D$2:$D$29,C679))</f>
        <v>201</v>
      </c>
      <c r="K679">
        <f t="shared" si="40"/>
        <v>0</v>
      </c>
      <c r="L679">
        <f t="shared" si="41"/>
        <v>0</v>
      </c>
      <c r="M679">
        <f t="shared" si="42"/>
        <v>0</v>
      </c>
      <c r="N679">
        <f t="shared" si="43"/>
        <v>0</v>
      </c>
      <c r="O679" cm="1">
        <f t="array" ref="O679">((IF(C679=0,INDEX('Solver Setup'!$M$15:$M$19,A679),INDEX('Solver Setup'!$G$25:$G$52,C679))-IF(B679=0,INDEX('Solver Setup'!$L$15:$L$19,A679),INDEX('Solver Setup'!$G$25:$G$52,B679)))*1440-IF(B679=0,0,INDEX('Solver Setup'!$F$25:$F$52,B679))-H679+'Solver Setup'!$B$9*(1-F679))</f>
        <v>1325.299999999999</v>
      </c>
    </row>
    <row r="680" spans="1:15" x14ac:dyDescent="0.2">
      <c r="A680">
        <v>1</v>
      </c>
      <c r="B680">
        <v>24</v>
      </c>
      <c r="C680">
        <v>6</v>
      </c>
      <c r="D680" t="str" cm="1">
        <f t="array" ref="D680">IF(B680=0,"Depot",INDEX('Delivery Stops'!$B$2:$B$29,B680))</f>
        <v>Children's Academy</v>
      </c>
      <c r="E680" t="str" cm="1">
        <f t="array" ref="E680">IF(C680=0,"Depot",INDEX('Delivery Stops'!$B$2:$B$29,C680))</f>
        <v>Farm Supply</v>
      </c>
      <c r="F680">
        <v>0</v>
      </c>
      <c r="G680" cm="1">
        <f t="array" ref="G680">INDEX('Distance Matrix (miles)'!$B$2:$AD$30,B680+1,C680+1)</f>
        <v>17.11</v>
      </c>
      <c r="H680" cm="1">
        <f t="array" ref="H680">INDEX('Travel Time Matrix (min)'!$B$2:$AD$30,B680+1,C680+1)</f>
        <v>25.7</v>
      </c>
      <c r="I680" cm="1">
        <f t="array" ref="I680">G680*(INDEX('Vehicle Fleet'!$D$2:$D$6,A680)+'Cost Parameters'!$B$2*'Cost Parameters'!$B$3)</f>
        <v>14.653004000000001</v>
      </c>
      <c r="J680" cm="1">
        <f t="array" ref="J680">IF(C680=0,0,INDEX('Delivery Stops'!$D$2:$D$29,C680))</f>
        <v>162</v>
      </c>
      <c r="K680">
        <f t="shared" si="40"/>
        <v>0</v>
      </c>
      <c r="L680">
        <f t="shared" si="41"/>
        <v>0</v>
      </c>
      <c r="M680">
        <f t="shared" si="42"/>
        <v>0</v>
      </c>
      <c r="N680">
        <f t="shared" si="43"/>
        <v>0</v>
      </c>
      <c r="O680" cm="1">
        <f t="array" ref="O680">((IF(C680=0,INDEX('Solver Setup'!$M$15:$M$19,A680),INDEX('Solver Setup'!$G$25:$G$52,C680))-IF(B680=0,INDEX('Solver Setup'!$L$15:$L$19,A680),INDEX('Solver Setup'!$G$25:$G$52,B680)))*1440-IF(B680=0,0,INDEX('Solver Setup'!$F$25:$F$52,B680))-H680+'Solver Setup'!$B$9*(1-F680))</f>
        <v>1428.2999999999995</v>
      </c>
    </row>
    <row r="681" spans="1:15" x14ac:dyDescent="0.2">
      <c r="A681">
        <v>1</v>
      </c>
      <c r="B681">
        <v>24</v>
      </c>
      <c r="C681">
        <v>7</v>
      </c>
      <c r="D681" t="str" cm="1">
        <f t="array" ref="D681">IF(B681=0,"Depot",INDEX('Delivery Stops'!$B$2:$B$29,B681))</f>
        <v>Children's Academy</v>
      </c>
      <c r="E681" t="str" cm="1">
        <f t="array" ref="E681">IF(C681=0,"Depot",INDEX('Delivery Stops'!$B$2:$B$29,C681))</f>
        <v>Fish Market</v>
      </c>
      <c r="F681">
        <v>0</v>
      </c>
      <c r="G681" cm="1">
        <f t="array" ref="G681">INDEX('Distance Matrix (miles)'!$B$2:$AD$30,B681+1,C681+1)</f>
        <v>25.37</v>
      </c>
      <c r="H681" cm="1">
        <f t="array" ref="H681">INDEX('Travel Time Matrix (min)'!$B$2:$AD$30,B681+1,C681+1)</f>
        <v>38.1</v>
      </c>
      <c r="I681" cm="1">
        <f t="array" ref="I681">G681*(INDEX('Vehicle Fleet'!$D$2:$D$6,A681)+'Cost Parameters'!$B$2*'Cost Parameters'!$B$3)</f>
        <v>21.726868000000003</v>
      </c>
      <c r="J681" cm="1">
        <f t="array" ref="J681">IF(C681=0,0,INDEX('Delivery Stops'!$D$2:$D$29,C681))</f>
        <v>133</v>
      </c>
      <c r="K681">
        <f t="shared" si="40"/>
        <v>0</v>
      </c>
      <c r="L681">
        <f t="shared" si="41"/>
        <v>0</v>
      </c>
      <c r="M681">
        <f t="shared" si="42"/>
        <v>0</v>
      </c>
      <c r="N681">
        <f t="shared" si="43"/>
        <v>0</v>
      </c>
      <c r="O681" cm="1">
        <f t="array" ref="O681">((IF(C681=0,INDEX('Solver Setup'!$M$15:$M$19,A681),INDEX('Solver Setup'!$G$25:$G$52,C681))-IF(B681=0,INDEX('Solver Setup'!$L$15:$L$19,A681),INDEX('Solver Setup'!$G$25:$G$52,B681)))*1440-IF(B681=0,0,INDEX('Solver Setup'!$F$25:$F$52,B681))-H681+'Solver Setup'!$B$9*(1-F681))</f>
        <v>1280.8999999999996</v>
      </c>
    </row>
    <row r="682" spans="1:15" x14ac:dyDescent="0.2">
      <c r="A682">
        <v>1</v>
      </c>
      <c r="B682">
        <v>24</v>
      </c>
      <c r="C682">
        <v>8</v>
      </c>
      <c r="D682" t="str" cm="1">
        <f t="array" ref="D682">IF(B682=0,"Depot",INDEX('Delivery Stops'!$B$2:$B$29,B682))</f>
        <v>Children's Academy</v>
      </c>
      <c r="E682" t="str" cm="1">
        <f t="array" ref="E682">IF(C682=0,"Depot",INDEX('Delivery Stops'!$B$2:$B$29,C682))</f>
        <v>Swimming Pool Supply</v>
      </c>
      <c r="F682">
        <v>0</v>
      </c>
      <c r="G682" cm="1">
        <f t="array" ref="G682">INDEX('Distance Matrix (miles)'!$B$2:$AD$30,B682+1,C682+1)</f>
        <v>8.2799999999999994</v>
      </c>
      <c r="H682" cm="1">
        <f t="array" ref="H682">INDEX('Travel Time Matrix (min)'!$B$2:$AD$30,B682+1,C682+1)</f>
        <v>12.4</v>
      </c>
      <c r="I682" cm="1">
        <f t="array" ref="I682">G682*(INDEX('Vehicle Fleet'!$D$2:$D$6,A682)+'Cost Parameters'!$B$2*'Cost Parameters'!$B$3)</f>
        <v>7.090992</v>
      </c>
      <c r="J682" cm="1">
        <f t="array" ref="J682">IF(C682=0,0,INDEX('Delivery Stops'!$D$2:$D$29,C682))</f>
        <v>285</v>
      </c>
      <c r="K682">
        <f t="shared" si="40"/>
        <v>0</v>
      </c>
      <c r="L682">
        <f t="shared" si="41"/>
        <v>0</v>
      </c>
      <c r="M682">
        <f t="shared" si="42"/>
        <v>0</v>
      </c>
      <c r="N682">
        <f t="shared" si="43"/>
        <v>0</v>
      </c>
      <c r="O682" cm="1">
        <f t="array" ref="O682">((IF(C682=0,INDEX('Solver Setup'!$M$15:$M$19,A682),INDEX('Solver Setup'!$G$25:$G$52,C682))-IF(B682=0,INDEX('Solver Setup'!$L$15:$L$19,A682),INDEX('Solver Setup'!$G$25:$G$52,B682)))*1440-IF(B682=0,0,INDEX('Solver Setup'!$F$25:$F$52,B682))-H682+'Solver Setup'!$B$9*(1-F682))</f>
        <v>1516.5999999999992</v>
      </c>
    </row>
    <row r="683" spans="1:15" x14ac:dyDescent="0.2">
      <c r="A683">
        <v>1</v>
      </c>
      <c r="B683">
        <v>24</v>
      </c>
      <c r="C683">
        <v>9</v>
      </c>
      <c r="D683" t="str" cm="1">
        <f t="array" ref="D683">IF(B683=0,"Depot",INDEX('Delivery Stops'!$B$2:$B$29,B683))</f>
        <v>Children's Academy</v>
      </c>
      <c r="E683" t="str" cm="1">
        <f t="array" ref="E683">IF(C683=0,"Depot",INDEX('Delivery Stops'!$B$2:$B$29,C683))</f>
        <v>Dry Cleaners</v>
      </c>
      <c r="F683">
        <v>0</v>
      </c>
      <c r="G683" cm="1">
        <f t="array" ref="G683">INDEX('Distance Matrix (miles)'!$B$2:$AD$30,B683+1,C683+1)</f>
        <v>19.46</v>
      </c>
      <c r="H683" cm="1">
        <f t="array" ref="H683">INDEX('Travel Time Matrix (min)'!$B$2:$AD$30,B683+1,C683+1)</f>
        <v>29.2</v>
      </c>
      <c r="I683" cm="1">
        <f t="array" ref="I683">G683*(INDEX('Vehicle Fleet'!$D$2:$D$6,A683)+'Cost Parameters'!$B$2*'Cost Parameters'!$B$3)</f>
        <v>16.665544000000001</v>
      </c>
      <c r="J683" cm="1">
        <f t="array" ref="J683">IF(C683=0,0,INDEX('Delivery Stops'!$D$2:$D$29,C683))</f>
        <v>24</v>
      </c>
      <c r="K683">
        <f t="shared" si="40"/>
        <v>0</v>
      </c>
      <c r="L683">
        <f t="shared" si="41"/>
        <v>0</v>
      </c>
      <c r="M683">
        <f t="shared" si="42"/>
        <v>0</v>
      </c>
      <c r="N683">
        <f t="shared" si="43"/>
        <v>0</v>
      </c>
      <c r="O683" cm="1">
        <f t="array" ref="O683">((IF(C683=0,INDEX('Solver Setup'!$M$15:$M$19,A683),INDEX('Solver Setup'!$G$25:$G$52,C683))-IF(B683=0,INDEX('Solver Setup'!$L$15:$L$19,A683),INDEX('Solver Setup'!$G$25:$G$52,B683)))*1440-IF(B683=0,0,INDEX('Solver Setup'!$F$25:$F$52,B683))-H683+'Solver Setup'!$B$9*(1-F683))</f>
        <v>1154.7999999999995</v>
      </c>
    </row>
    <row r="684" spans="1:15" x14ac:dyDescent="0.2">
      <c r="A684">
        <v>1</v>
      </c>
      <c r="B684">
        <v>24</v>
      </c>
      <c r="C684">
        <v>10</v>
      </c>
      <c r="D684" t="str" cm="1">
        <f t="array" ref="D684">IF(B684=0,"Depot",INDEX('Delivery Stops'!$B$2:$B$29,B684))</f>
        <v>Children's Academy</v>
      </c>
      <c r="E684" t="str" cm="1">
        <f t="array" ref="E684">IF(C684=0,"Depot",INDEX('Delivery Stops'!$B$2:$B$29,C684))</f>
        <v>Furniture Warehouse</v>
      </c>
      <c r="F684">
        <v>0</v>
      </c>
      <c r="G684" cm="1">
        <f t="array" ref="G684">INDEX('Distance Matrix (miles)'!$B$2:$AD$30,B684+1,C684+1)</f>
        <v>22.58</v>
      </c>
      <c r="H684" cm="1">
        <f t="array" ref="H684">INDEX('Travel Time Matrix (min)'!$B$2:$AD$30,B684+1,C684+1)</f>
        <v>33.9</v>
      </c>
      <c r="I684" cm="1">
        <f t="array" ref="I684">G684*(INDEX('Vehicle Fleet'!$D$2:$D$6,A684)+'Cost Parameters'!$B$2*'Cost Parameters'!$B$3)</f>
        <v>19.337512</v>
      </c>
      <c r="J684" cm="1">
        <f t="array" ref="J684">IF(C684=0,0,INDEX('Delivery Stops'!$D$2:$D$29,C684))</f>
        <v>89</v>
      </c>
      <c r="K684">
        <f t="shared" si="40"/>
        <v>0</v>
      </c>
      <c r="L684">
        <f t="shared" si="41"/>
        <v>0</v>
      </c>
      <c r="M684">
        <f t="shared" si="42"/>
        <v>0</v>
      </c>
      <c r="N684">
        <f t="shared" si="43"/>
        <v>0</v>
      </c>
      <c r="O684" cm="1">
        <f t="array" ref="O684">((IF(C684=0,INDEX('Solver Setup'!$M$15:$M$19,A684),INDEX('Solver Setup'!$G$25:$G$52,C684))-IF(B684=0,INDEX('Solver Setup'!$L$15:$L$19,A684),INDEX('Solver Setup'!$G$25:$G$52,B684)))*1440-IF(B684=0,0,INDEX('Solver Setup'!$F$25:$F$52,B684))-H684+'Solver Setup'!$B$9*(1-F684))</f>
        <v>1225.099999999999</v>
      </c>
    </row>
    <row r="685" spans="1:15" x14ac:dyDescent="0.2">
      <c r="A685">
        <v>1</v>
      </c>
      <c r="B685">
        <v>24</v>
      </c>
      <c r="C685">
        <v>11</v>
      </c>
      <c r="D685" t="str" cm="1">
        <f t="array" ref="D685">IF(B685=0,"Depot",INDEX('Delivery Stops'!$B$2:$B$29,B685))</f>
        <v>Children's Academy</v>
      </c>
      <c r="E685" t="str" cm="1">
        <f t="array" ref="E685">IF(C685=0,"Depot",INDEX('Delivery Stops'!$B$2:$B$29,C685))</f>
        <v>Pet Hospital</v>
      </c>
      <c r="F685">
        <v>0</v>
      </c>
      <c r="G685" cm="1">
        <f t="array" ref="G685">INDEX('Distance Matrix (miles)'!$B$2:$AD$30,B685+1,C685+1)</f>
        <v>19.09</v>
      </c>
      <c r="H685" cm="1">
        <f t="array" ref="H685">INDEX('Travel Time Matrix (min)'!$B$2:$AD$30,B685+1,C685+1)</f>
        <v>28.6</v>
      </c>
      <c r="I685" cm="1">
        <f t="array" ref="I685">G685*(INDEX('Vehicle Fleet'!$D$2:$D$6,A685)+'Cost Parameters'!$B$2*'Cost Parameters'!$B$3)</f>
        <v>16.348676000000001</v>
      </c>
      <c r="J685" cm="1">
        <f t="array" ref="J685">IF(C685=0,0,INDEX('Delivery Stops'!$D$2:$D$29,C685))</f>
        <v>108</v>
      </c>
      <c r="K685">
        <f t="shared" si="40"/>
        <v>0</v>
      </c>
      <c r="L685">
        <f t="shared" si="41"/>
        <v>0</v>
      </c>
      <c r="M685">
        <f t="shared" si="42"/>
        <v>0</v>
      </c>
      <c r="N685">
        <f t="shared" si="43"/>
        <v>0</v>
      </c>
      <c r="O685" cm="1">
        <f t="array" ref="O685">((IF(C685=0,INDEX('Solver Setup'!$M$15:$M$19,A685),INDEX('Solver Setup'!$G$25:$G$52,C685))-IF(B685=0,INDEX('Solver Setup'!$L$15:$L$19,A685),INDEX('Solver Setup'!$G$25:$G$52,B685)))*1440-IF(B685=0,0,INDEX('Solver Setup'!$F$25:$F$52,B685))-H685+'Solver Setup'!$B$9*(1-F685))</f>
        <v>1155.3999999999996</v>
      </c>
    </row>
    <row r="686" spans="1:15" x14ac:dyDescent="0.2">
      <c r="A686">
        <v>1</v>
      </c>
      <c r="B686">
        <v>24</v>
      </c>
      <c r="C686">
        <v>12</v>
      </c>
      <c r="D686" t="str" cm="1">
        <f t="array" ref="D686">IF(B686=0,"Depot",INDEX('Delivery Stops'!$B$2:$B$29,B686))</f>
        <v>Children's Academy</v>
      </c>
      <c r="E686" t="str" cm="1">
        <f t="array" ref="E686">IF(C686=0,"Depot",INDEX('Delivery Stops'!$B$2:$B$29,C686))</f>
        <v>Tech Solutions Inc</v>
      </c>
      <c r="F686">
        <v>0</v>
      </c>
      <c r="G686" cm="1">
        <f t="array" ref="G686">INDEX('Distance Matrix (miles)'!$B$2:$AD$30,B686+1,C686+1)</f>
        <v>22.55</v>
      </c>
      <c r="H686" cm="1">
        <f t="array" ref="H686">INDEX('Travel Time Matrix (min)'!$B$2:$AD$30,B686+1,C686+1)</f>
        <v>33.799999999999997</v>
      </c>
      <c r="I686" cm="1">
        <f t="array" ref="I686">G686*(INDEX('Vehicle Fleet'!$D$2:$D$6,A686)+'Cost Parameters'!$B$2*'Cost Parameters'!$B$3)</f>
        <v>19.311820000000001</v>
      </c>
      <c r="J686" cm="1">
        <f t="array" ref="J686">IF(C686=0,0,INDEX('Delivery Stops'!$D$2:$D$29,C686))</f>
        <v>150</v>
      </c>
      <c r="K686">
        <f t="shared" si="40"/>
        <v>0</v>
      </c>
      <c r="L686">
        <f t="shared" si="41"/>
        <v>0</v>
      </c>
      <c r="M686">
        <f t="shared" si="42"/>
        <v>0</v>
      </c>
      <c r="N686">
        <f t="shared" si="43"/>
        <v>0</v>
      </c>
      <c r="O686" cm="1">
        <f t="array" ref="O686">((IF(C686=0,INDEX('Solver Setup'!$M$15:$M$19,A686),INDEX('Solver Setup'!$G$25:$G$52,C686))-IF(B686=0,INDEX('Solver Setup'!$L$15:$L$19,A686),INDEX('Solver Setup'!$G$25:$G$52,B686)))*1440-IF(B686=0,0,INDEX('Solver Setup'!$F$25:$F$52,B686))-H686+'Solver Setup'!$B$9*(1-F686))</f>
        <v>1105.1999999999996</v>
      </c>
    </row>
    <row r="687" spans="1:15" x14ac:dyDescent="0.2">
      <c r="A687">
        <v>1</v>
      </c>
      <c r="B687">
        <v>24</v>
      </c>
      <c r="C687">
        <v>13</v>
      </c>
      <c r="D687" t="str" cm="1">
        <f t="array" ref="D687">IF(B687=0,"Depot",INDEX('Delivery Stops'!$B$2:$B$29,B687))</f>
        <v>Children's Academy</v>
      </c>
      <c r="E687" t="str" cm="1">
        <f t="array" ref="E687">IF(C687=0,"Depot",INDEX('Delivery Stops'!$B$2:$B$29,C687))</f>
        <v>Tech Solutions Inc</v>
      </c>
      <c r="F687">
        <v>0</v>
      </c>
      <c r="G687" cm="1">
        <f t="array" ref="G687">INDEX('Distance Matrix (miles)'!$B$2:$AD$30,B687+1,C687+1)</f>
        <v>38.840000000000003</v>
      </c>
      <c r="H687" cm="1">
        <f t="array" ref="H687">INDEX('Travel Time Matrix (min)'!$B$2:$AD$30,B687+1,C687+1)</f>
        <v>58.3</v>
      </c>
      <c r="I687" cm="1">
        <f t="array" ref="I687">G687*(INDEX('Vehicle Fleet'!$D$2:$D$6,A687)+'Cost Parameters'!$B$2*'Cost Parameters'!$B$3)</f>
        <v>33.262576000000003</v>
      </c>
      <c r="J687" cm="1">
        <f t="array" ref="J687">IF(C687=0,0,INDEX('Delivery Stops'!$D$2:$D$29,C687))</f>
        <v>38</v>
      </c>
      <c r="K687">
        <f t="shared" si="40"/>
        <v>0</v>
      </c>
      <c r="L687">
        <f t="shared" si="41"/>
        <v>0</v>
      </c>
      <c r="M687">
        <f t="shared" si="42"/>
        <v>0</v>
      </c>
      <c r="N687">
        <f t="shared" si="43"/>
        <v>0</v>
      </c>
      <c r="O687" cm="1">
        <f t="array" ref="O687">((IF(C687=0,INDEX('Solver Setup'!$M$15:$M$19,A687),INDEX('Solver Setup'!$G$25:$G$52,C687))-IF(B687=0,INDEX('Solver Setup'!$L$15:$L$19,A687),INDEX('Solver Setup'!$G$25:$G$52,B687)))*1440-IF(B687=0,0,INDEX('Solver Setup'!$F$25:$F$52,B687))-H687+'Solver Setup'!$B$9*(1-F687))</f>
        <v>975.69999999999914</v>
      </c>
    </row>
    <row r="688" spans="1:15" x14ac:dyDescent="0.2">
      <c r="A688">
        <v>1</v>
      </c>
      <c r="B688">
        <v>24</v>
      </c>
      <c r="C688">
        <v>14</v>
      </c>
      <c r="D688" t="str" cm="1">
        <f t="array" ref="D688">IF(B688=0,"Depot",INDEX('Delivery Stops'!$B$2:$B$29,B688))</f>
        <v>Children's Academy</v>
      </c>
      <c r="E688" t="str" cm="1">
        <f t="array" ref="E688">IF(C688=0,"Depot",INDEX('Delivery Stops'!$B$2:$B$29,C688))</f>
        <v>Sunrise Senior Living</v>
      </c>
      <c r="F688">
        <v>0</v>
      </c>
      <c r="G688" cm="1">
        <f t="array" ref="G688">INDEX('Distance Matrix (miles)'!$B$2:$AD$30,B688+1,C688+1)</f>
        <v>22.31</v>
      </c>
      <c r="H688" cm="1">
        <f t="array" ref="H688">INDEX('Travel Time Matrix (min)'!$B$2:$AD$30,B688+1,C688+1)</f>
        <v>33.5</v>
      </c>
      <c r="I688" cm="1">
        <f t="array" ref="I688">G688*(INDEX('Vehicle Fleet'!$D$2:$D$6,A688)+'Cost Parameters'!$B$2*'Cost Parameters'!$B$3)</f>
        <v>19.106283999999999</v>
      </c>
      <c r="J688" cm="1">
        <f t="array" ref="J688">IF(C688=0,0,INDEX('Delivery Stops'!$D$2:$D$29,C688))</f>
        <v>249</v>
      </c>
      <c r="K688">
        <f t="shared" si="40"/>
        <v>0</v>
      </c>
      <c r="L688">
        <f t="shared" si="41"/>
        <v>0</v>
      </c>
      <c r="M688">
        <f t="shared" si="42"/>
        <v>0</v>
      </c>
      <c r="N688">
        <f t="shared" si="43"/>
        <v>0</v>
      </c>
      <c r="O688" cm="1">
        <f t="array" ref="O688">((IF(C688=0,INDEX('Solver Setup'!$M$15:$M$19,A688),INDEX('Solver Setup'!$G$25:$G$52,C688))-IF(B688=0,INDEX('Solver Setup'!$L$15:$L$19,A688),INDEX('Solver Setup'!$G$25:$G$52,B688)))*1440-IF(B688=0,0,INDEX('Solver Setup'!$F$25:$F$52,B688))-H688+'Solver Setup'!$B$9*(1-F688))</f>
        <v>1450.4999999999991</v>
      </c>
    </row>
    <row r="689" spans="1:15" x14ac:dyDescent="0.2">
      <c r="A689">
        <v>1</v>
      </c>
      <c r="B689">
        <v>24</v>
      </c>
      <c r="C689">
        <v>15</v>
      </c>
      <c r="D689" t="str" cm="1">
        <f t="array" ref="D689">IF(B689=0,"Depot",INDEX('Delivery Stops'!$B$2:$B$29,B689))</f>
        <v>Children's Academy</v>
      </c>
      <c r="E689" t="str" cm="1">
        <f t="array" ref="E689">IF(C689=0,"Depot",INDEX('Delivery Stops'!$B$2:$B$29,C689))</f>
        <v>Electronics Outlet</v>
      </c>
      <c r="F689">
        <v>0</v>
      </c>
      <c r="G689" cm="1">
        <f t="array" ref="G689">INDEX('Distance Matrix (miles)'!$B$2:$AD$30,B689+1,C689+1)</f>
        <v>20.03</v>
      </c>
      <c r="H689" cm="1">
        <f t="array" ref="H689">INDEX('Travel Time Matrix (min)'!$B$2:$AD$30,B689+1,C689+1)</f>
        <v>30</v>
      </c>
      <c r="I689" cm="1">
        <f t="array" ref="I689">G689*(INDEX('Vehicle Fleet'!$D$2:$D$6,A689)+'Cost Parameters'!$B$2*'Cost Parameters'!$B$3)</f>
        <v>17.153692000000003</v>
      </c>
      <c r="J689" cm="1">
        <f t="array" ref="J689">IF(C689=0,0,INDEX('Delivery Stops'!$D$2:$D$29,C689))</f>
        <v>72</v>
      </c>
      <c r="K689">
        <f t="shared" si="40"/>
        <v>0</v>
      </c>
      <c r="L689">
        <f t="shared" si="41"/>
        <v>0</v>
      </c>
      <c r="M689">
        <f t="shared" si="42"/>
        <v>0</v>
      </c>
      <c r="N689">
        <f t="shared" si="43"/>
        <v>0</v>
      </c>
      <c r="O689" cm="1">
        <f t="array" ref="O689">((IF(C689=0,INDEX('Solver Setup'!$M$15:$M$19,A689),INDEX('Solver Setup'!$G$25:$G$52,C689))-IF(B689=0,INDEX('Solver Setup'!$L$15:$L$19,A689),INDEX('Solver Setup'!$G$25:$G$52,B689)))*1440-IF(B689=0,0,INDEX('Solver Setup'!$F$25:$F$52,B689))-H689+'Solver Setup'!$B$9*(1-F689))</f>
        <v>1018.9999999999995</v>
      </c>
    </row>
    <row r="690" spans="1:15" x14ac:dyDescent="0.2">
      <c r="A690">
        <v>1</v>
      </c>
      <c r="B690">
        <v>24</v>
      </c>
      <c r="C690">
        <v>16</v>
      </c>
      <c r="D690" t="str" cm="1">
        <f t="array" ref="D690">IF(B690=0,"Depot",INDEX('Delivery Stops'!$B$2:$B$29,B690))</f>
        <v>Children's Academy</v>
      </c>
      <c r="E690" t="str" cm="1">
        <f t="array" ref="E690">IF(C690=0,"Depot",INDEX('Delivery Stops'!$B$2:$B$29,C690))</f>
        <v>Bookstore</v>
      </c>
      <c r="F690">
        <v>0</v>
      </c>
      <c r="G690" cm="1">
        <f t="array" ref="G690">INDEX('Distance Matrix (miles)'!$B$2:$AD$30,B690+1,C690+1)</f>
        <v>22.56</v>
      </c>
      <c r="H690" cm="1">
        <f t="array" ref="H690">INDEX('Travel Time Matrix (min)'!$B$2:$AD$30,B690+1,C690+1)</f>
        <v>33.799999999999997</v>
      </c>
      <c r="I690" cm="1">
        <f t="array" ref="I690">G690*(INDEX('Vehicle Fleet'!$D$2:$D$6,A690)+'Cost Parameters'!$B$2*'Cost Parameters'!$B$3)</f>
        <v>19.320384000000001</v>
      </c>
      <c r="J690" cm="1">
        <f t="array" ref="J690">IF(C690=0,0,INDEX('Delivery Stops'!$D$2:$D$29,C690))</f>
        <v>152</v>
      </c>
      <c r="K690">
        <f t="shared" si="40"/>
        <v>0</v>
      </c>
      <c r="L690">
        <f t="shared" si="41"/>
        <v>0</v>
      </c>
      <c r="M690">
        <f t="shared" si="42"/>
        <v>0</v>
      </c>
      <c r="N690">
        <f t="shared" si="43"/>
        <v>0</v>
      </c>
      <c r="O690" cm="1">
        <f t="array" ref="O690">((IF(C690=0,INDEX('Solver Setup'!$M$15:$M$19,A690),INDEX('Solver Setup'!$G$25:$G$52,C690))-IF(B690=0,INDEX('Solver Setup'!$L$15:$L$19,A690),INDEX('Solver Setup'!$G$25:$G$52,B690)))*1440-IF(B690=0,0,INDEX('Solver Setup'!$F$25:$F$52,B690))-H690+'Solver Setup'!$B$9*(1-F690))</f>
        <v>1255.2</v>
      </c>
    </row>
    <row r="691" spans="1:15" x14ac:dyDescent="0.2">
      <c r="A691">
        <v>1</v>
      </c>
      <c r="B691">
        <v>24</v>
      </c>
      <c r="C691">
        <v>17</v>
      </c>
      <c r="D691" t="str" cm="1">
        <f t="array" ref="D691">IF(B691=0,"Depot",INDEX('Delivery Stops'!$B$2:$B$29,B691))</f>
        <v>Children's Academy</v>
      </c>
      <c r="E691" t="str" cm="1">
        <f t="array" ref="E691">IF(C691=0,"Depot",INDEX('Delivery Stops'!$B$2:$B$29,C691))</f>
        <v>Veterinary Clinic</v>
      </c>
      <c r="F691">
        <v>0</v>
      </c>
      <c r="G691" cm="1">
        <f t="array" ref="G691">INDEX('Distance Matrix (miles)'!$B$2:$AD$30,B691+1,C691+1)</f>
        <v>31.46</v>
      </c>
      <c r="H691" cm="1">
        <f t="array" ref="H691">INDEX('Travel Time Matrix (min)'!$B$2:$AD$30,B691+1,C691+1)</f>
        <v>47.2</v>
      </c>
      <c r="I691" cm="1">
        <f t="array" ref="I691">G691*(INDEX('Vehicle Fleet'!$D$2:$D$6,A691)+'Cost Parameters'!$B$2*'Cost Parameters'!$B$3)</f>
        <v>26.942344000000002</v>
      </c>
      <c r="J691" cm="1">
        <f t="array" ref="J691">IF(C691=0,0,INDEX('Delivery Stops'!$D$2:$D$29,C691))</f>
        <v>102</v>
      </c>
      <c r="K691">
        <f t="shared" si="40"/>
        <v>0</v>
      </c>
      <c r="L691">
        <f t="shared" si="41"/>
        <v>0</v>
      </c>
      <c r="M691">
        <f t="shared" si="42"/>
        <v>0</v>
      </c>
      <c r="N691">
        <f t="shared" si="43"/>
        <v>0</v>
      </c>
      <c r="O691" cm="1">
        <f t="array" ref="O691">((IF(C691=0,INDEX('Solver Setup'!$M$15:$M$19,A691),INDEX('Solver Setup'!$G$25:$G$52,C691))-IF(B691=0,INDEX('Solver Setup'!$L$15:$L$19,A691),INDEX('Solver Setup'!$G$25:$G$52,B691)))*1440-IF(B691=0,0,INDEX('Solver Setup'!$F$25:$F$52,B691))-H691+'Solver Setup'!$B$9*(1-F691))</f>
        <v>1076.799999999999</v>
      </c>
    </row>
    <row r="692" spans="1:15" x14ac:dyDescent="0.2">
      <c r="A692">
        <v>1</v>
      </c>
      <c r="B692">
        <v>24</v>
      </c>
      <c r="C692">
        <v>18</v>
      </c>
      <c r="D692" t="str" cm="1">
        <f t="array" ref="D692">IF(B692=0,"Depot",INDEX('Delivery Stops'!$B$2:$B$29,B692))</f>
        <v>Children's Academy</v>
      </c>
      <c r="E692" t="str" cm="1">
        <f t="array" ref="E692">IF(C692=0,"Depot",INDEX('Delivery Stops'!$B$2:$B$29,C692))</f>
        <v>Furniture Warehouse</v>
      </c>
      <c r="F692">
        <v>0</v>
      </c>
      <c r="G692" cm="1">
        <f t="array" ref="G692">INDEX('Distance Matrix (miles)'!$B$2:$AD$30,B692+1,C692+1)</f>
        <v>14.39</v>
      </c>
      <c r="H692" cm="1">
        <f t="array" ref="H692">INDEX('Travel Time Matrix (min)'!$B$2:$AD$30,B692+1,C692+1)</f>
        <v>21.6</v>
      </c>
      <c r="I692" cm="1">
        <f t="array" ref="I692">G692*(INDEX('Vehicle Fleet'!$D$2:$D$6,A692)+'Cost Parameters'!$B$2*'Cost Parameters'!$B$3)</f>
        <v>12.323596000000002</v>
      </c>
      <c r="J692" cm="1">
        <f t="array" ref="J692">IF(C692=0,0,INDEX('Delivery Stops'!$D$2:$D$29,C692))</f>
        <v>148</v>
      </c>
      <c r="K692">
        <f t="shared" si="40"/>
        <v>0</v>
      </c>
      <c r="L692">
        <f t="shared" si="41"/>
        <v>0</v>
      </c>
      <c r="M692">
        <f t="shared" si="42"/>
        <v>0</v>
      </c>
      <c r="N692">
        <f t="shared" si="43"/>
        <v>0</v>
      </c>
      <c r="O692" cm="1">
        <f t="array" ref="O692">((IF(C692=0,INDEX('Solver Setup'!$M$15:$M$19,A692),INDEX('Solver Setup'!$G$25:$G$52,C692))-IF(B692=0,INDEX('Solver Setup'!$L$15:$L$19,A692),INDEX('Solver Setup'!$G$25:$G$52,B692)))*1440-IF(B692=0,0,INDEX('Solver Setup'!$F$25:$F$52,B692))-H692+'Solver Setup'!$B$9*(1-F692))</f>
        <v>1057.3999999999992</v>
      </c>
    </row>
    <row r="693" spans="1:15" x14ac:dyDescent="0.2">
      <c r="A693">
        <v>1</v>
      </c>
      <c r="B693">
        <v>24</v>
      </c>
      <c r="C693">
        <v>19</v>
      </c>
      <c r="D693" t="str" cm="1">
        <f t="array" ref="D693">IF(B693=0,"Depot",INDEX('Delivery Stops'!$B$2:$B$29,B693))</f>
        <v>Children's Academy</v>
      </c>
      <c r="E693" t="str" cm="1">
        <f t="array" ref="E693">IF(C693=0,"Depot",INDEX('Delivery Stops'!$B$2:$B$29,C693))</f>
        <v>Music School</v>
      </c>
      <c r="F693">
        <v>0</v>
      </c>
      <c r="G693" cm="1">
        <f t="array" ref="G693">INDEX('Distance Matrix (miles)'!$B$2:$AD$30,B693+1,C693+1)</f>
        <v>16.93</v>
      </c>
      <c r="H693" cm="1">
        <f t="array" ref="H693">INDEX('Travel Time Matrix (min)'!$B$2:$AD$30,B693+1,C693+1)</f>
        <v>25.4</v>
      </c>
      <c r="I693" cm="1">
        <f t="array" ref="I693">G693*(INDEX('Vehicle Fleet'!$D$2:$D$6,A693)+'Cost Parameters'!$B$2*'Cost Parameters'!$B$3)</f>
        <v>14.498852000000001</v>
      </c>
      <c r="J693" cm="1">
        <f t="array" ref="J693">IF(C693=0,0,INDEX('Delivery Stops'!$D$2:$D$29,C693))</f>
        <v>97</v>
      </c>
      <c r="K693">
        <f t="shared" si="40"/>
        <v>0</v>
      </c>
      <c r="L693">
        <f t="shared" si="41"/>
        <v>0</v>
      </c>
      <c r="M693">
        <f t="shared" si="42"/>
        <v>0</v>
      </c>
      <c r="N693">
        <f t="shared" si="43"/>
        <v>0</v>
      </c>
      <c r="O693" cm="1">
        <f t="array" ref="O693">((IF(C693=0,INDEX('Solver Setup'!$M$15:$M$19,A693),INDEX('Solver Setup'!$G$25:$G$52,C693))-IF(B693=0,INDEX('Solver Setup'!$L$15:$L$19,A693),INDEX('Solver Setup'!$G$25:$G$52,B693)))*1440-IF(B693=0,0,INDEX('Solver Setup'!$F$25:$F$52,B693))-H693+'Solver Setup'!$B$9*(1-F693))</f>
        <v>1023.5999999999996</v>
      </c>
    </row>
    <row r="694" spans="1:15" x14ac:dyDescent="0.2">
      <c r="A694">
        <v>1</v>
      </c>
      <c r="B694">
        <v>24</v>
      </c>
      <c r="C694">
        <v>20</v>
      </c>
      <c r="D694" t="str" cm="1">
        <f t="array" ref="D694">IF(B694=0,"Depot",INDEX('Delivery Stops'!$B$2:$B$29,B694))</f>
        <v>Children's Academy</v>
      </c>
      <c r="E694" t="str" cm="1">
        <f t="array" ref="E694">IF(C694=0,"Depot",INDEX('Delivery Stops'!$B$2:$B$29,C694))</f>
        <v>Elementary School</v>
      </c>
      <c r="F694">
        <v>0</v>
      </c>
      <c r="G694" cm="1">
        <f t="array" ref="G694">INDEX('Distance Matrix (miles)'!$B$2:$AD$30,B694+1,C694+1)</f>
        <v>5.5</v>
      </c>
      <c r="H694" cm="1">
        <f t="array" ref="H694">INDEX('Travel Time Matrix (min)'!$B$2:$AD$30,B694+1,C694+1)</f>
        <v>8.1999999999999993</v>
      </c>
      <c r="I694" cm="1">
        <f t="array" ref="I694">G694*(INDEX('Vehicle Fleet'!$D$2:$D$6,A694)+'Cost Parameters'!$B$2*'Cost Parameters'!$B$3)</f>
        <v>4.7102000000000004</v>
      </c>
      <c r="J694" cm="1">
        <f t="array" ref="J694">IF(C694=0,0,INDEX('Delivery Stops'!$D$2:$D$29,C694))</f>
        <v>71</v>
      </c>
      <c r="K694">
        <f t="shared" si="40"/>
        <v>0</v>
      </c>
      <c r="L694">
        <f t="shared" si="41"/>
        <v>0</v>
      </c>
      <c r="M694">
        <f t="shared" si="42"/>
        <v>0</v>
      </c>
      <c r="N694">
        <f t="shared" si="43"/>
        <v>0</v>
      </c>
      <c r="O694" cm="1">
        <f t="array" ref="O694">((IF(C694=0,INDEX('Solver Setup'!$M$15:$M$19,A694),INDEX('Solver Setup'!$G$25:$G$52,C694))-IF(B694=0,INDEX('Solver Setup'!$L$15:$L$19,A694),INDEX('Solver Setup'!$G$25:$G$52,B694)))*1440-IF(B694=0,0,INDEX('Solver Setup'!$F$25:$F$52,B694))-H694+'Solver Setup'!$B$9*(1-F694))</f>
        <v>1010.8000000000001</v>
      </c>
    </row>
    <row r="695" spans="1:15" x14ac:dyDescent="0.2">
      <c r="A695">
        <v>1</v>
      </c>
      <c r="B695">
        <v>24</v>
      </c>
      <c r="C695">
        <v>21</v>
      </c>
      <c r="D695" t="str" cm="1">
        <f t="array" ref="D695">IF(B695=0,"Depot",INDEX('Delivery Stops'!$B$2:$B$29,B695))</f>
        <v>Children's Academy</v>
      </c>
      <c r="E695" t="str" cm="1">
        <f t="array" ref="E695">IF(C695=0,"Depot",INDEX('Delivery Stops'!$B$2:$B$29,C695))</f>
        <v>Distillery</v>
      </c>
      <c r="F695">
        <v>0</v>
      </c>
      <c r="G695" cm="1">
        <f t="array" ref="G695">INDEX('Distance Matrix (miles)'!$B$2:$AD$30,B695+1,C695+1)</f>
        <v>2.19</v>
      </c>
      <c r="H695" cm="1">
        <f t="array" ref="H695">INDEX('Travel Time Matrix (min)'!$B$2:$AD$30,B695+1,C695+1)</f>
        <v>3.3</v>
      </c>
      <c r="I695" cm="1">
        <f t="array" ref="I695">G695*(INDEX('Vehicle Fleet'!$D$2:$D$6,A695)+'Cost Parameters'!$B$2*'Cost Parameters'!$B$3)</f>
        <v>1.875516</v>
      </c>
      <c r="J695" cm="1">
        <f t="array" ref="J695">IF(C695=0,0,INDEX('Delivery Stops'!$D$2:$D$29,C695))</f>
        <v>178</v>
      </c>
      <c r="K695">
        <f t="shared" si="40"/>
        <v>0</v>
      </c>
      <c r="L695">
        <f t="shared" si="41"/>
        <v>0</v>
      </c>
      <c r="M695">
        <f t="shared" si="42"/>
        <v>0</v>
      </c>
      <c r="N695">
        <f t="shared" si="43"/>
        <v>0</v>
      </c>
      <c r="O695" cm="1">
        <f t="array" ref="O695">((IF(C695=0,INDEX('Solver Setup'!$M$15:$M$19,A695),INDEX('Solver Setup'!$G$25:$G$52,C695))-IF(B695=0,INDEX('Solver Setup'!$L$15:$L$19,A695),INDEX('Solver Setup'!$G$25:$G$52,B695)))*1440-IF(B695=0,0,INDEX('Solver Setup'!$F$25:$F$52,B695))-H695+'Solver Setup'!$B$9*(1-F695))</f>
        <v>1525.6999999999991</v>
      </c>
    </row>
    <row r="696" spans="1:15" x14ac:dyDescent="0.2">
      <c r="A696">
        <v>1</v>
      </c>
      <c r="B696">
        <v>24</v>
      </c>
      <c r="C696">
        <v>22</v>
      </c>
      <c r="D696" t="str" cm="1">
        <f t="array" ref="D696">IF(B696=0,"Depot",INDEX('Delivery Stops'!$B$2:$B$29,B696))</f>
        <v>Children's Academy</v>
      </c>
      <c r="E696" t="str" cm="1">
        <f t="array" ref="E696">IF(C696=0,"Depot",INDEX('Delivery Stops'!$B$2:$B$29,C696))</f>
        <v>Brewery</v>
      </c>
      <c r="F696">
        <v>0</v>
      </c>
      <c r="G696" cm="1">
        <f t="array" ref="G696">INDEX('Distance Matrix (miles)'!$B$2:$AD$30,B696+1,C696+1)</f>
        <v>42.21</v>
      </c>
      <c r="H696" cm="1">
        <f t="array" ref="H696">INDEX('Travel Time Matrix (min)'!$B$2:$AD$30,B696+1,C696+1)</f>
        <v>63.3</v>
      </c>
      <c r="I696" cm="1">
        <f t="array" ref="I696">G696*(INDEX('Vehicle Fleet'!$D$2:$D$6,A696)+'Cost Parameters'!$B$2*'Cost Parameters'!$B$3)</f>
        <v>36.148644000000004</v>
      </c>
      <c r="J696" cm="1">
        <f t="array" ref="J696">IF(C696=0,0,INDEX('Delivery Stops'!$D$2:$D$29,C696))</f>
        <v>46</v>
      </c>
      <c r="K696">
        <f t="shared" si="40"/>
        <v>0</v>
      </c>
      <c r="L696">
        <f t="shared" si="41"/>
        <v>0</v>
      </c>
      <c r="M696">
        <f t="shared" si="42"/>
        <v>0</v>
      </c>
      <c r="N696">
        <f t="shared" si="43"/>
        <v>0</v>
      </c>
      <c r="O696" cm="1">
        <f t="array" ref="O696">((IF(C696=0,INDEX('Solver Setup'!$M$15:$M$19,A696),INDEX('Solver Setup'!$G$25:$G$52,C696))-IF(B696=0,INDEX('Solver Setup'!$L$15:$L$19,A696),INDEX('Solver Setup'!$G$25:$G$52,B696)))*1440-IF(B696=0,0,INDEX('Solver Setup'!$F$25:$F$52,B696))-H696+'Solver Setup'!$B$9*(1-F696))</f>
        <v>1315.7</v>
      </c>
    </row>
    <row r="697" spans="1:15" x14ac:dyDescent="0.2">
      <c r="A697">
        <v>1</v>
      </c>
      <c r="B697">
        <v>24</v>
      </c>
      <c r="C697">
        <v>23</v>
      </c>
      <c r="D697" t="str" cm="1">
        <f t="array" ref="D697">IF(B697=0,"Depot",INDEX('Delivery Stops'!$B$2:$B$29,B697))</f>
        <v>Children's Academy</v>
      </c>
      <c r="E697" t="str" cm="1">
        <f t="array" ref="E697">IF(C697=0,"Depot",INDEX('Delivery Stops'!$B$2:$B$29,C697))</f>
        <v>Distillery</v>
      </c>
      <c r="F697">
        <v>0</v>
      </c>
      <c r="G697" cm="1">
        <f t="array" ref="G697">INDEX('Distance Matrix (miles)'!$B$2:$AD$30,B697+1,C697+1)</f>
        <v>18.12</v>
      </c>
      <c r="H697" cm="1">
        <f t="array" ref="H697">INDEX('Travel Time Matrix (min)'!$B$2:$AD$30,B697+1,C697+1)</f>
        <v>27.2</v>
      </c>
      <c r="I697" cm="1">
        <f t="array" ref="I697">G697*(INDEX('Vehicle Fleet'!$D$2:$D$6,A697)+'Cost Parameters'!$B$2*'Cost Parameters'!$B$3)</f>
        <v>15.517968000000002</v>
      </c>
      <c r="J697" cm="1">
        <f t="array" ref="J697">IF(C697=0,0,INDEX('Delivery Stops'!$D$2:$D$29,C697))</f>
        <v>207</v>
      </c>
      <c r="K697">
        <f t="shared" si="40"/>
        <v>0</v>
      </c>
      <c r="L697">
        <f t="shared" si="41"/>
        <v>0</v>
      </c>
      <c r="M697">
        <f t="shared" si="42"/>
        <v>0</v>
      </c>
      <c r="N697">
        <f t="shared" si="43"/>
        <v>0</v>
      </c>
      <c r="O697" cm="1">
        <f t="array" ref="O697">((IF(C697=0,INDEX('Solver Setup'!$M$15:$M$19,A697),INDEX('Solver Setup'!$G$25:$G$52,C697))-IF(B697=0,INDEX('Solver Setup'!$L$15:$L$19,A697),INDEX('Solver Setup'!$G$25:$G$52,B697)))*1440-IF(B697=0,0,INDEX('Solver Setup'!$F$25:$F$52,B697))-H697+'Solver Setup'!$B$9*(1-F697))</f>
        <v>1246.7999999999995</v>
      </c>
    </row>
    <row r="698" spans="1:15" x14ac:dyDescent="0.2">
      <c r="A698">
        <v>1</v>
      </c>
      <c r="B698">
        <v>24</v>
      </c>
      <c r="C698">
        <v>25</v>
      </c>
      <c r="D698" t="str" cm="1">
        <f t="array" ref="D698">IF(B698=0,"Depot",INDEX('Delivery Stops'!$B$2:$B$29,B698))</f>
        <v>Children's Academy</v>
      </c>
      <c r="E698" t="str" cm="1">
        <f t="array" ref="E698">IF(C698=0,"Depot",INDEX('Delivery Stops'!$B$2:$B$29,C698))</f>
        <v>Public Library</v>
      </c>
      <c r="F698">
        <v>0</v>
      </c>
      <c r="G698" cm="1">
        <f t="array" ref="G698">INDEX('Distance Matrix (miles)'!$B$2:$AD$30,B698+1,C698+1)</f>
        <v>26.3</v>
      </c>
      <c r="H698" cm="1">
        <f t="array" ref="H698">INDEX('Travel Time Matrix (min)'!$B$2:$AD$30,B698+1,C698+1)</f>
        <v>39.4</v>
      </c>
      <c r="I698" cm="1">
        <f t="array" ref="I698">G698*(INDEX('Vehicle Fleet'!$D$2:$D$6,A698)+'Cost Parameters'!$B$2*'Cost Parameters'!$B$3)</f>
        <v>22.523320000000002</v>
      </c>
      <c r="J698" cm="1">
        <f t="array" ref="J698">IF(C698=0,0,INDEX('Delivery Stops'!$D$2:$D$29,C698))</f>
        <v>32</v>
      </c>
      <c r="K698">
        <f t="shared" si="40"/>
        <v>0</v>
      </c>
      <c r="L698">
        <f t="shared" si="41"/>
        <v>0</v>
      </c>
      <c r="M698">
        <f t="shared" si="42"/>
        <v>0</v>
      </c>
      <c r="N698">
        <f t="shared" si="43"/>
        <v>0</v>
      </c>
      <c r="O698" cm="1">
        <f t="array" ref="O698">((IF(C698=0,INDEX('Solver Setup'!$M$15:$M$19,A698),INDEX('Solver Setup'!$G$25:$G$52,C698))-IF(B698=0,INDEX('Solver Setup'!$L$15:$L$19,A698),INDEX('Solver Setup'!$G$25:$G$52,B698)))*1440-IF(B698=0,0,INDEX('Solver Setup'!$F$25:$F$52,B698))-H698+'Solver Setup'!$B$9*(1-F698))</f>
        <v>1294.6000000000001</v>
      </c>
    </row>
    <row r="699" spans="1:15" x14ac:dyDescent="0.2">
      <c r="A699">
        <v>1</v>
      </c>
      <c r="B699">
        <v>24</v>
      </c>
      <c r="C699">
        <v>26</v>
      </c>
      <c r="D699" t="str" cm="1">
        <f t="array" ref="D699">IF(B699=0,"Depot",INDEX('Delivery Stops'!$B$2:$B$29,B699))</f>
        <v>Children's Academy</v>
      </c>
      <c r="E699" t="str" cm="1">
        <f t="array" ref="E699">IF(C699=0,"Depot",INDEX('Delivery Stops'!$B$2:$B$29,C699))</f>
        <v>Bakery &amp; Cafe</v>
      </c>
      <c r="F699">
        <v>0</v>
      </c>
      <c r="G699" cm="1">
        <f t="array" ref="G699">INDEX('Distance Matrix (miles)'!$B$2:$AD$30,B699+1,C699+1)</f>
        <v>31.83</v>
      </c>
      <c r="H699" cm="1">
        <f t="array" ref="H699">INDEX('Travel Time Matrix (min)'!$B$2:$AD$30,B699+1,C699+1)</f>
        <v>47.7</v>
      </c>
      <c r="I699" cm="1">
        <f t="array" ref="I699">G699*(INDEX('Vehicle Fleet'!$D$2:$D$6,A699)+'Cost Parameters'!$B$2*'Cost Parameters'!$B$3)</f>
        <v>27.259212000000002</v>
      </c>
      <c r="J699" cm="1">
        <f t="array" ref="J699">IF(C699=0,0,INDEX('Delivery Stops'!$D$2:$D$29,C699))</f>
        <v>211</v>
      </c>
      <c r="K699">
        <f t="shared" si="40"/>
        <v>0</v>
      </c>
      <c r="L699">
        <f t="shared" si="41"/>
        <v>0</v>
      </c>
      <c r="M699">
        <f t="shared" si="42"/>
        <v>0</v>
      </c>
      <c r="N699">
        <f t="shared" si="43"/>
        <v>0</v>
      </c>
      <c r="O699" cm="1">
        <f t="array" ref="O699">((IF(C699=0,INDEX('Solver Setup'!$M$15:$M$19,A699),INDEX('Solver Setup'!$G$25:$G$52,C699))-IF(B699=0,INDEX('Solver Setup'!$L$15:$L$19,A699),INDEX('Solver Setup'!$G$25:$G$52,B699)))*1440-IF(B699=0,0,INDEX('Solver Setup'!$F$25:$F$52,B699))-H699+'Solver Setup'!$B$9*(1-F699))</f>
        <v>1361.2999999999995</v>
      </c>
    </row>
    <row r="700" spans="1:15" x14ac:dyDescent="0.2">
      <c r="A700">
        <v>1</v>
      </c>
      <c r="B700">
        <v>24</v>
      </c>
      <c r="C700">
        <v>27</v>
      </c>
      <c r="D700" t="str" cm="1">
        <f t="array" ref="D700">IF(B700=0,"Depot",INDEX('Delivery Stops'!$B$2:$B$29,B700))</f>
        <v>Children's Academy</v>
      </c>
      <c r="E700" t="str" cm="1">
        <f t="array" ref="E700">IF(C700=0,"Depot",INDEX('Delivery Stops'!$B$2:$B$29,C700))</f>
        <v>Redstone Elementary School</v>
      </c>
      <c r="F700">
        <v>0</v>
      </c>
      <c r="G700" cm="1">
        <f t="array" ref="G700">INDEX('Distance Matrix (miles)'!$B$2:$AD$30,B700+1,C700+1)</f>
        <v>29.01</v>
      </c>
      <c r="H700" cm="1">
        <f t="array" ref="H700">INDEX('Travel Time Matrix (min)'!$B$2:$AD$30,B700+1,C700+1)</f>
        <v>43.5</v>
      </c>
      <c r="I700" cm="1">
        <f t="array" ref="I700">G700*(INDEX('Vehicle Fleet'!$D$2:$D$6,A700)+'Cost Parameters'!$B$2*'Cost Parameters'!$B$3)</f>
        <v>24.844164000000003</v>
      </c>
      <c r="J700" cm="1">
        <f t="array" ref="J700">IF(C700=0,0,INDEX('Delivery Stops'!$D$2:$D$29,C700))</f>
        <v>61</v>
      </c>
      <c r="K700">
        <f t="shared" si="40"/>
        <v>0</v>
      </c>
      <c r="L700">
        <f t="shared" si="41"/>
        <v>0</v>
      </c>
      <c r="M700">
        <f t="shared" si="42"/>
        <v>0</v>
      </c>
      <c r="N700">
        <f t="shared" si="43"/>
        <v>0</v>
      </c>
      <c r="O700" cm="1">
        <f t="array" ref="O700">((IF(C700=0,INDEX('Solver Setup'!$M$15:$M$19,A700),INDEX('Solver Setup'!$G$25:$G$52,C700))-IF(B700=0,INDEX('Solver Setup'!$L$15:$L$19,A700),INDEX('Solver Setup'!$G$25:$G$52,B700)))*1440-IF(B700=0,0,INDEX('Solver Setup'!$F$25:$F$52,B700))-H700+'Solver Setup'!$B$9*(1-F700))</f>
        <v>1305.4999999999991</v>
      </c>
    </row>
    <row r="701" spans="1:15" x14ac:dyDescent="0.2">
      <c r="A701">
        <v>1</v>
      </c>
      <c r="B701">
        <v>24</v>
      </c>
      <c r="C701">
        <v>28</v>
      </c>
      <c r="D701" t="str" cm="1">
        <f t="array" ref="D701">IF(B701=0,"Depot",INDEX('Delivery Stops'!$B$2:$B$29,B701))</f>
        <v>Children's Academy</v>
      </c>
      <c r="E701" t="str" cm="1">
        <f t="array" ref="E701">IF(C701=0,"Depot",INDEX('Delivery Stops'!$B$2:$B$29,C701))</f>
        <v>Food Bank</v>
      </c>
      <c r="F701">
        <v>0</v>
      </c>
      <c r="G701" cm="1">
        <f t="array" ref="G701">INDEX('Distance Matrix (miles)'!$B$2:$AD$30,B701+1,C701+1)</f>
        <v>39.81</v>
      </c>
      <c r="H701" cm="1">
        <f t="array" ref="H701">INDEX('Travel Time Matrix (min)'!$B$2:$AD$30,B701+1,C701+1)</f>
        <v>59.7</v>
      </c>
      <c r="I701" cm="1">
        <f t="array" ref="I701">G701*(INDEX('Vehicle Fleet'!$D$2:$D$6,A701)+'Cost Parameters'!$B$2*'Cost Parameters'!$B$3)</f>
        <v>34.093284000000004</v>
      </c>
      <c r="J701" cm="1">
        <f t="array" ref="J701">IF(C701=0,0,INDEX('Delivery Stops'!$D$2:$D$29,C701))</f>
        <v>168</v>
      </c>
      <c r="K701">
        <f t="shared" si="40"/>
        <v>0</v>
      </c>
      <c r="L701">
        <f t="shared" si="41"/>
        <v>0</v>
      </c>
      <c r="M701">
        <f t="shared" si="42"/>
        <v>0</v>
      </c>
      <c r="N701">
        <f t="shared" si="43"/>
        <v>0</v>
      </c>
      <c r="O701" cm="1">
        <f t="array" ref="O701">((IF(C701=0,INDEX('Solver Setup'!$M$15:$M$19,A701),INDEX('Solver Setup'!$G$25:$G$52,C701))-IF(B701=0,INDEX('Solver Setup'!$L$15:$L$19,A701),INDEX('Solver Setup'!$G$25:$G$52,B701)))*1440-IF(B701=0,0,INDEX('Solver Setup'!$F$25:$F$52,B701))-H701+'Solver Setup'!$B$9*(1-F701))</f>
        <v>1289.299999999999</v>
      </c>
    </row>
    <row r="702" spans="1:15" x14ac:dyDescent="0.2">
      <c r="A702">
        <v>1</v>
      </c>
      <c r="B702">
        <v>25</v>
      </c>
      <c r="C702">
        <v>0</v>
      </c>
      <c r="D702" t="str" cm="1">
        <f t="array" ref="D702">IF(B702=0,"Depot",INDEX('Delivery Stops'!$B$2:$B$29,B702))</f>
        <v>Public Library</v>
      </c>
      <c r="E702" t="str" cm="1">
        <f t="array" ref="E702">IF(C702=0,"Depot",INDEX('Delivery Stops'!$B$2:$B$29,C702))</f>
        <v>Depot</v>
      </c>
      <c r="F702">
        <v>0</v>
      </c>
      <c r="G702" cm="1">
        <f t="array" ref="G702">INDEX('Distance Matrix (miles)'!$B$2:$AD$30,B702+1,C702+1)</f>
        <v>14.09</v>
      </c>
      <c r="H702" cm="1">
        <f t="array" ref="H702">INDEX('Travel Time Matrix (min)'!$B$2:$AD$30,B702+1,C702+1)</f>
        <v>21.1</v>
      </c>
      <c r="I702" cm="1">
        <f t="array" ref="I702">G702*(INDEX('Vehicle Fleet'!$D$2:$D$6,A702)+'Cost Parameters'!$B$2*'Cost Parameters'!$B$3)</f>
        <v>12.066676000000001</v>
      </c>
      <c r="J702" cm="1">
        <f t="array" ref="J702">IF(C702=0,0,INDEX('Delivery Stops'!$D$2:$D$29,C702))</f>
        <v>0</v>
      </c>
      <c r="K702">
        <f t="shared" si="40"/>
        <v>0</v>
      </c>
      <c r="L702">
        <f t="shared" si="41"/>
        <v>0</v>
      </c>
      <c r="M702">
        <f t="shared" si="42"/>
        <v>0</v>
      </c>
      <c r="N702">
        <f t="shared" si="43"/>
        <v>0</v>
      </c>
      <c r="O702" cm="1">
        <f t="array" ref="O702">((IF(C702=0,INDEX('Solver Setup'!$M$15:$M$19,A702),INDEX('Solver Setup'!$G$25:$G$52,C702))-IF(B702=0,INDEX('Solver Setup'!$L$15:$L$19,A702),INDEX('Solver Setup'!$G$25:$G$52,B702)))*1440-IF(B702=0,0,INDEX('Solver Setup'!$F$25:$F$52,B702))-H702+'Solver Setup'!$B$9*(1-F702))</f>
        <v>703.89999999999952</v>
      </c>
    </row>
    <row r="703" spans="1:15" x14ac:dyDescent="0.2">
      <c r="A703">
        <v>1</v>
      </c>
      <c r="B703">
        <v>25</v>
      </c>
      <c r="C703">
        <v>1</v>
      </c>
      <c r="D703" t="str" cm="1">
        <f t="array" ref="D703">IF(B703=0,"Depot",INDEX('Delivery Stops'!$B$2:$B$29,B703))</f>
        <v>Public Library</v>
      </c>
      <c r="E703" t="str" cm="1">
        <f t="array" ref="E703">IF(C703=0,"Depot",INDEX('Delivery Stops'!$B$2:$B$29,C703))</f>
        <v>Pet Hospital</v>
      </c>
      <c r="F703">
        <v>0</v>
      </c>
      <c r="G703" cm="1">
        <f t="array" ref="G703">INDEX('Distance Matrix (miles)'!$B$2:$AD$30,B703+1,C703+1)</f>
        <v>38.770000000000003</v>
      </c>
      <c r="H703" cm="1">
        <f t="array" ref="H703">INDEX('Travel Time Matrix (min)'!$B$2:$AD$30,B703+1,C703+1)</f>
        <v>58.2</v>
      </c>
      <c r="I703" cm="1">
        <f t="array" ref="I703">G703*(INDEX('Vehicle Fleet'!$D$2:$D$6,A703)+'Cost Parameters'!$B$2*'Cost Parameters'!$B$3)</f>
        <v>33.202628000000004</v>
      </c>
      <c r="J703" cm="1">
        <f t="array" ref="J703">IF(C703=0,0,INDEX('Delivery Stops'!$D$2:$D$29,C703))</f>
        <v>204</v>
      </c>
      <c r="K703">
        <f t="shared" si="40"/>
        <v>0</v>
      </c>
      <c r="L703">
        <f t="shared" si="41"/>
        <v>0</v>
      </c>
      <c r="M703">
        <f t="shared" si="42"/>
        <v>0</v>
      </c>
      <c r="N703">
        <f t="shared" si="43"/>
        <v>0</v>
      </c>
      <c r="O703" cm="1">
        <f t="array" ref="O703">((IF(C703=0,INDEX('Solver Setup'!$M$15:$M$19,A703),INDEX('Solver Setup'!$G$25:$G$52,C703))-IF(B703=0,INDEX('Solver Setup'!$L$15:$L$19,A703),INDEX('Solver Setup'!$G$25:$G$52,B703)))*1440-IF(B703=0,0,INDEX('Solver Setup'!$F$25:$F$52,B703))-H703+'Solver Setup'!$B$9*(1-F703))</f>
        <v>1176.8</v>
      </c>
    </row>
    <row r="704" spans="1:15" x14ac:dyDescent="0.2">
      <c r="A704">
        <v>1</v>
      </c>
      <c r="B704">
        <v>25</v>
      </c>
      <c r="C704">
        <v>2</v>
      </c>
      <c r="D704" t="str" cm="1">
        <f t="array" ref="D704">IF(B704=0,"Depot",INDEX('Delivery Stops'!$B$2:$B$29,B704))</f>
        <v>Public Library</v>
      </c>
      <c r="E704" t="str" cm="1">
        <f t="array" ref="E704">IF(C704=0,"Depot",INDEX('Delivery Stops'!$B$2:$B$29,C704))</f>
        <v>Community Pharmacy</v>
      </c>
      <c r="F704">
        <v>0</v>
      </c>
      <c r="G704" cm="1">
        <f t="array" ref="G704">INDEX('Distance Matrix (miles)'!$B$2:$AD$30,B704+1,C704+1)</f>
        <v>16.489999999999998</v>
      </c>
      <c r="H704" cm="1">
        <f t="array" ref="H704">INDEX('Travel Time Matrix (min)'!$B$2:$AD$30,B704+1,C704+1)</f>
        <v>24.7</v>
      </c>
      <c r="I704" cm="1">
        <f t="array" ref="I704">G704*(INDEX('Vehicle Fleet'!$D$2:$D$6,A704)+'Cost Parameters'!$B$2*'Cost Parameters'!$B$3)</f>
        <v>14.122036</v>
      </c>
      <c r="J704" cm="1">
        <f t="array" ref="J704">IF(C704=0,0,INDEX('Delivery Stops'!$D$2:$D$29,C704))</f>
        <v>240</v>
      </c>
      <c r="K704">
        <f t="shared" si="40"/>
        <v>0</v>
      </c>
      <c r="L704">
        <f t="shared" si="41"/>
        <v>0</v>
      </c>
      <c r="M704">
        <f t="shared" si="42"/>
        <v>0</v>
      </c>
      <c r="N704">
        <f t="shared" si="43"/>
        <v>0</v>
      </c>
      <c r="O704" cm="1">
        <f t="array" ref="O704">((IF(C704=0,INDEX('Solver Setup'!$M$15:$M$19,A704),INDEX('Solver Setup'!$G$25:$G$52,C704))-IF(B704=0,INDEX('Solver Setup'!$L$15:$L$19,A704),INDEX('Solver Setup'!$G$25:$G$52,B704)))*1440-IF(B704=0,0,INDEX('Solver Setup'!$F$25:$F$52,B704))-H704+'Solver Setup'!$B$9*(1-F704))</f>
        <v>1450.299999999999</v>
      </c>
    </row>
    <row r="705" spans="1:15" x14ac:dyDescent="0.2">
      <c r="A705">
        <v>1</v>
      </c>
      <c r="B705">
        <v>25</v>
      </c>
      <c r="C705">
        <v>3</v>
      </c>
      <c r="D705" t="str" cm="1">
        <f t="array" ref="D705">IF(B705=0,"Depot",INDEX('Delivery Stops'!$B$2:$B$29,B705))</f>
        <v>Public Library</v>
      </c>
      <c r="E705" t="str" cm="1">
        <f t="array" ref="E705">IF(C705=0,"Depot",INDEX('Delivery Stops'!$B$2:$B$29,C705))</f>
        <v>Redstone Medical Center</v>
      </c>
      <c r="F705">
        <v>0</v>
      </c>
      <c r="G705" cm="1">
        <f t="array" ref="G705">INDEX('Distance Matrix (miles)'!$B$2:$AD$30,B705+1,C705+1)</f>
        <v>30.89</v>
      </c>
      <c r="H705" cm="1">
        <f t="array" ref="H705">INDEX('Travel Time Matrix (min)'!$B$2:$AD$30,B705+1,C705+1)</f>
        <v>46.3</v>
      </c>
      <c r="I705" cm="1">
        <f t="array" ref="I705">G705*(INDEX('Vehicle Fleet'!$D$2:$D$6,A705)+'Cost Parameters'!$B$2*'Cost Parameters'!$B$3)</f>
        <v>26.454196000000003</v>
      </c>
      <c r="J705" cm="1">
        <f t="array" ref="J705">IF(C705=0,0,INDEX('Delivery Stops'!$D$2:$D$29,C705))</f>
        <v>183</v>
      </c>
      <c r="K705">
        <f t="shared" si="40"/>
        <v>0</v>
      </c>
      <c r="L705">
        <f t="shared" si="41"/>
        <v>0</v>
      </c>
      <c r="M705">
        <f t="shared" si="42"/>
        <v>0</v>
      </c>
      <c r="N705">
        <f t="shared" si="43"/>
        <v>0</v>
      </c>
      <c r="O705" cm="1">
        <f t="array" ref="O705">((IF(C705=0,INDEX('Solver Setup'!$M$15:$M$19,A705),INDEX('Solver Setup'!$G$25:$G$52,C705))-IF(B705=0,INDEX('Solver Setup'!$L$15:$L$19,A705),INDEX('Solver Setup'!$G$25:$G$52,B705)))*1440-IF(B705=0,0,INDEX('Solver Setup'!$F$25:$F$52,B705))-H705+'Solver Setup'!$B$9*(1-F705))</f>
        <v>1443.6999999999996</v>
      </c>
    </row>
    <row r="706" spans="1:15" x14ac:dyDescent="0.2">
      <c r="A706">
        <v>1</v>
      </c>
      <c r="B706">
        <v>25</v>
      </c>
      <c r="C706">
        <v>4</v>
      </c>
      <c r="D706" t="str" cm="1">
        <f t="array" ref="D706">IF(B706=0,"Depot",INDEX('Delivery Stops'!$B$2:$B$29,B706))</f>
        <v>Public Library</v>
      </c>
      <c r="E706" t="str" cm="1">
        <f t="array" ref="E706">IF(C706=0,"Depot",INDEX('Delivery Stops'!$B$2:$B$29,C706))</f>
        <v>Furniture Warehouse</v>
      </c>
      <c r="F706">
        <v>0</v>
      </c>
      <c r="G706" cm="1">
        <f t="array" ref="G706">INDEX('Distance Matrix (miles)'!$B$2:$AD$30,B706+1,C706+1)</f>
        <v>14.45</v>
      </c>
      <c r="H706" cm="1">
        <f t="array" ref="H706">INDEX('Travel Time Matrix (min)'!$B$2:$AD$30,B706+1,C706+1)</f>
        <v>21.7</v>
      </c>
      <c r="I706" cm="1">
        <f t="array" ref="I706">G706*(INDEX('Vehicle Fleet'!$D$2:$D$6,A706)+'Cost Parameters'!$B$2*'Cost Parameters'!$B$3)</f>
        <v>12.374980000000001</v>
      </c>
      <c r="J706" cm="1">
        <f t="array" ref="J706">IF(C706=0,0,INDEX('Delivery Stops'!$D$2:$D$29,C706))</f>
        <v>186</v>
      </c>
      <c r="K706">
        <f t="shared" si="40"/>
        <v>0</v>
      </c>
      <c r="L706">
        <f t="shared" si="41"/>
        <v>0</v>
      </c>
      <c r="M706">
        <f t="shared" si="42"/>
        <v>0</v>
      </c>
      <c r="N706">
        <f t="shared" si="43"/>
        <v>0</v>
      </c>
      <c r="O706" cm="1">
        <f t="array" ref="O706">((IF(C706=0,INDEX('Solver Setup'!$M$15:$M$19,A706),INDEX('Solver Setup'!$G$25:$G$52,C706))-IF(B706=0,INDEX('Solver Setup'!$L$15:$L$19,A706),INDEX('Solver Setup'!$G$25:$G$52,B706)))*1440-IF(B706=0,0,INDEX('Solver Setup'!$F$25:$F$52,B706))-H706+'Solver Setup'!$B$9*(1-F706))</f>
        <v>1198.2999999999995</v>
      </c>
    </row>
    <row r="707" spans="1:15" x14ac:dyDescent="0.2">
      <c r="A707">
        <v>1</v>
      </c>
      <c r="B707">
        <v>25</v>
      </c>
      <c r="C707">
        <v>5</v>
      </c>
      <c r="D707" t="str" cm="1">
        <f t="array" ref="D707">IF(B707=0,"Depot",INDEX('Delivery Stops'!$B$2:$B$29,B707))</f>
        <v>Public Library</v>
      </c>
      <c r="E707" t="str" cm="1">
        <f t="array" ref="E707">IF(C707=0,"Depot",INDEX('Delivery Stops'!$B$2:$B$29,C707))</f>
        <v>Construction Supply</v>
      </c>
      <c r="F707">
        <v>0</v>
      </c>
      <c r="G707" cm="1">
        <f t="array" ref="G707">INDEX('Distance Matrix (miles)'!$B$2:$AD$30,B707+1,C707+1)</f>
        <v>13.34</v>
      </c>
      <c r="H707" cm="1">
        <f t="array" ref="H707">INDEX('Travel Time Matrix (min)'!$B$2:$AD$30,B707+1,C707+1)</f>
        <v>20</v>
      </c>
      <c r="I707" cm="1">
        <f t="array" ref="I707">G707*(INDEX('Vehicle Fleet'!$D$2:$D$6,A707)+'Cost Parameters'!$B$2*'Cost Parameters'!$B$3)</f>
        <v>11.424376000000001</v>
      </c>
      <c r="J707" cm="1">
        <f t="array" ref="J707">IF(C707=0,0,INDEX('Delivery Stops'!$D$2:$D$29,C707))</f>
        <v>201</v>
      </c>
      <c r="K707">
        <f t="shared" ref="K707:K770" si="44">F707*I707</f>
        <v>0</v>
      </c>
      <c r="L707">
        <f t="shared" ref="L707:L770" si="45">F707*G707</f>
        <v>0</v>
      </c>
      <c r="M707">
        <f t="shared" ref="M707:M770" si="46">F707*H707</f>
        <v>0</v>
      </c>
      <c r="N707">
        <f t="shared" ref="N707:N770" si="47">F707*J707</f>
        <v>0</v>
      </c>
      <c r="O707" cm="1">
        <f t="array" ref="O707">((IF(C707=0,INDEX('Solver Setup'!$M$15:$M$19,A707),INDEX('Solver Setup'!$G$25:$G$52,C707))-IF(B707=0,INDEX('Solver Setup'!$L$15:$L$19,A707),INDEX('Solver Setup'!$G$25:$G$52,B707)))*1440-IF(B707=0,0,INDEX('Solver Setup'!$F$25:$F$52,B707))-H707+'Solver Setup'!$B$9*(1-F707))</f>
        <v>1409.9999999999991</v>
      </c>
    </row>
    <row r="708" spans="1:15" x14ac:dyDescent="0.2">
      <c r="A708">
        <v>1</v>
      </c>
      <c r="B708">
        <v>25</v>
      </c>
      <c r="C708">
        <v>6</v>
      </c>
      <c r="D708" t="str" cm="1">
        <f t="array" ref="D708">IF(B708=0,"Depot",INDEX('Delivery Stops'!$B$2:$B$29,B708))</f>
        <v>Public Library</v>
      </c>
      <c r="E708" t="str" cm="1">
        <f t="array" ref="E708">IF(C708=0,"Depot",INDEX('Delivery Stops'!$B$2:$B$29,C708))</f>
        <v>Farm Supply</v>
      </c>
      <c r="F708">
        <v>0</v>
      </c>
      <c r="G708" cm="1">
        <f t="array" ref="G708">INDEX('Distance Matrix (miles)'!$B$2:$AD$30,B708+1,C708+1)</f>
        <v>11.16</v>
      </c>
      <c r="H708" cm="1">
        <f t="array" ref="H708">INDEX('Travel Time Matrix (min)'!$B$2:$AD$30,B708+1,C708+1)</f>
        <v>16.7</v>
      </c>
      <c r="I708" cm="1">
        <f t="array" ref="I708">G708*(INDEX('Vehicle Fleet'!$D$2:$D$6,A708)+'Cost Parameters'!$B$2*'Cost Parameters'!$B$3)</f>
        <v>9.557424000000001</v>
      </c>
      <c r="J708" cm="1">
        <f t="array" ref="J708">IF(C708=0,0,INDEX('Delivery Stops'!$D$2:$D$29,C708))</f>
        <v>162</v>
      </c>
      <c r="K708">
        <f t="shared" si="44"/>
        <v>0</v>
      </c>
      <c r="L708">
        <f t="shared" si="45"/>
        <v>0</v>
      </c>
      <c r="M708">
        <f t="shared" si="46"/>
        <v>0</v>
      </c>
      <c r="N708">
        <f t="shared" si="47"/>
        <v>0</v>
      </c>
      <c r="O708" cm="1">
        <f t="array" ref="O708">((IF(C708=0,INDEX('Solver Setup'!$M$15:$M$19,A708),INDEX('Solver Setup'!$G$25:$G$52,C708))-IF(B708=0,INDEX('Solver Setup'!$L$15:$L$19,A708),INDEX('Solver Setup'!$G$25:$G$52,B708)))*1440-IF(B708=0,0,INDEX('Solver Setup'!$F$25:$F$52,B708))-H708+'Solver Setup'!$B$9*(1-F708))</f>
        <v>1518.2999999999995</v>
      </c>
    </row>
    <row r="709" spans="1:15" x14ac:dyDescent="0.2">
      <c r="A709">
        <v>1</v>
      </c>
      <c r="B709">
        <v>25</v>
      </c>
      <c r="C709">
        <v>7</v>
      </c>
      <c r="D709" t="str" cm="1">
        <f t="array" ref="D709">IF(B709=0,"Depot",INDEX('Delivery Stops'!$B$2:$B$29,B709))</f>
        <v>Public Library</v>
      </c>
      <c r="E709" t="str" cm="1">
        <f t="array" ref="E709">IF(C709=0,"Depot",INDEX('Delivery Stops'!$B$2:$B$29,C709))</f>
        <v>Fish Market</v>
      </c>
      <c r="F709">
        <v>0</v>
      </c>
      <c r="G709" cm="1">
        <f t="array" ref="G709">INDEX('Distance Matrix (miles)'!$B$2:$AD$30,B709+1,C709+1)</f>
        <v>4.2</v>
      </c>
      <c r="H709" cm="1">
        <f t="array" ref="H709">INDEX('Travel Time Matrix (min)'!$B$2:$AD$30,B709+1,C709+1)</f>
        <v>6.3</v>
      </c>
      <c r="I709" cm="1">
        <f t="array" ref="I709">G709*(INDEX('Vehicle Fleet'!$D$2:$D$6,A709)+'Cost Parameters'!$B$2*'Cost Parameters'!$B$3)</f>
        <v>3.5968800000000005</v>
      </c>
      <c r="J709" cm="1">
        <f t="array" ref="J709">IF(C709=0,0,INDEX('Delivery Stops'!$D$2:$D$29,C709))</f>
        <v>133</v>
      </c>
      <c r="K709">
        <f t="shared" si="44"/>
        <v>0</v>
      </c>
      <c r="L709">
        <f t="shared" si="45"/>
        <v>0</v>
      </c>
      <c r="M709">
        <f t="shared" si="46"/>
        <v>0</v>
      </c>
      <c r="N709">
        <f t="shared" si="47"/>
        <v>0</v>
      </c>
      <c r="O709" cm="1">
        <f t="array" ref="O709">((IF(C709=0,INDEX('Solver Setup'!$M$15:$M$19,A709),INDEX('Solver Setup'!$G$25:$G$52,C709))-IF(B709=0,INDEX('Solver Setup'!$L$15:$L$19,A709),INDEX('Solver Setup'!$G$25:$G$52,B709)))*1440-IF(B709=0,0,INDEX('Solver Setup'!$F$25:$F$52,B709))-H709+'Solver Setup'!$B$9*(1-F709))</f>
        <v>1393.6999999999996</v>
      </c>
    </row>
    <row r="710" spans="1:15" x14ac:dyDescent="0.2">
      <c r="A710">
        <v>1</v>
      </c>
      <c r="B710">
        <v>25</v>
      </c>
      <c r="C710">
        <v>8</v>
      </c>
      <c r="D710" t="str" cm="1">
        <f t="array" ref="D710">IF(B710=0,"Depot",INDEX('Delivery Stops'!$B$2:$B$29,B710))</f>
        <v>Public Library</v>
      </c>
      <c r="E710" t="str" cm="1">
        <f t="array" ref="E710">IF(C710=0,"Depot",INDEX('Delivery Stops'!$B$2:$B$29,C710))</f>
        <v>Swimming Pool Supply</v>
      </c>
      <c r="F710">
        <v>0</v>
      </c>
      <c r="G710" cm="1">
        <f t="array" ref="G710">INDEX('Distance Matrix (miles)'!$B$2:$AD$30,B710+1,C710+1)</f>
        <v>30.37</v>
      </c>
      <c r="H710" cm="1">
        <f t="array" ref="H710">INDEX('Travel Time Matrix (min)'!$B$2:$AD$30,B710+1,C710+1)</f>
        <v>45.6</v>
      </c>
      <c r="I710" cm="1">
        <f t="array" ref="I710">G710*(INDEX('Vehicle Fleet'!$D$2:$D$6,A710)+'Cost Parameters'!$B$2*'Cost Parameters'!$B$3)</f>
        <v>26.008868000000003</v>
      </c>
      <c r="J710" cm="1">
        <f t="array" ref="J710">IF(C710=0,0,INDEX('Delivery Stops'!$D$2:$D$29,C710))</f>
        <v>285</v>
      </c>
      <c r="K710">
        <f t="shared" si="44"/>
        <v>0</v>
      </c>
      <c r="L710">
        <f t="shared" si="45"/>
        <v>0</v>
      </c>
      <c r="M710">
        <f t="shared" si="46"/>
        <v>0</v>
      </c>
      <c r="N710">
        <f t="shared" si="47"/>
        <v>0</v>
      </c>
      <c r="O710" cm="1">
        <f t="array" ref="O710">((IF(C710=0,INDEX('Solver Setup'!$M$15:$M$19,A710),INDEX('Solver Setup'!$G$25:$G$52,C710))-IF(B710=0,INDEX('Solver Setup'!$L$15:$L$19,A710),INDEX('Solver Setup'!$G$25:$G$52,B710)))*1440-IF(B710=0,0,INDEX('Solver Setup'!$F$25:$F$52,B710))-H710+'Solver Setup'!$B$9*(1-F710))</f>
        <v>1564.3999999999992</v>
      </c>
    </row>
    <row r="711" spans="1:15" x14ac:dyDescent="0.2">
      <c r="A711">
        <v>1</v>
      </c>
      <c r="B711">
        <v>25</v>
      </c>
      <c r="C711">
        <v>9</v>
      </c>
      <c r="D711" t="str" cm="1">
        <f t="array" ref="D711">IF(B711=0,"Depot",INDEX('Delivery Stops'!$B$2:$B$29,B711))</f>
        <v>Public Library</v>
      </c>
      <c r="E711" t="str" cm="1">
        <f t="array" ref="E711">IF(C711=0,"Depot",INDEX('Delivery Stops'!$B$2:$B$29,C711))</f>
        <v>Dry Cleaners</v>
      </c>
      <c r="F711">
        <v>0</v>
      </c>
      <c r="G711" cm="1">
        <f t="array" ref="G711">INDEX('Distance Matrix (miles)'!$B$2:$AD$30,B711+1,C711+1)</f>
        <v>28.52</v>
      </c>
      <c r="H711" cm="1">
        <f t="array" ref="H711">INDEX('Travel Time Matrix (min)'!$B$2:$AD$30,B711+1,C711+1)</f>
        <v>42.8</v>
      </c>
      <c r="I711" cm="1">
        <f t="array" ref="I711">G711*(INDEX('Vehicle Fleet'!$D$2:$D$6,A711)+'Cost Parameters'!$B$2*'Cost Parameters'!$B$3)</f>
        <v>24.424528000000002</v>
      </c>
      <c r="J711" cm="1">
        <f t="array" ref="J711">IF(C711=0,0,INDEX('Delivery Stops'!$D$2:$D$29,C711))</f>
        <v>24</v>
      </c>
      <c r="K711">
        <f t="shared" si="44"/>
        <v>0</v>
      </c>
      <c r="L711">
        <f t="shared" si="45"/>
        <v>0</v>
      </c>
      <c r="M711">
        <f t="shared" si="46"/>
        <v>0</v>
      </c>
      <c r="N711">
        <f t="shared" si="47"/>
        <v>0</v>
      </c>
      <c r="O711" cm="1">
        <f t="array" ref="O711">((IF(C711=0,INDEX('Solver Setup'!$M$15:$M$19,A711),INDEX('Solver Setup'!$G$25:$G$52,C711))-IF(B711=0,INDEX('Solver Setup'!$L$15:$L$19,A711),INDEX('Solver Setup'!$G$25:$G$52,B711)))*1440-IF(B711=0,0,INDEX('Solver Setup'!$F$25:$F$52,B711))-H711+'Solver Setup'!$B$9*(1-F711))</f>
        <v>1222.1999999999994</v>
      </c>
    </row>
    <row r="712" spans="1:15" x14ac:dyDescent="0.2">
      <c r="A712">
        <v>1</v>
      </c>
      <c r="B712">
        <v>25</v>
      </c>
      <c r="C712">
        <v>10</v>
      </c>
      <c r="D712" t="str" cm="1">
        <f t="array" ref="D712">IF(B712=0,"Depot",INDEX('Delivery Stops'!$B$2:$B$29,B712))</f>
        <v>Public Library</v>
      </c>
      <c r="E712" t="str" cm="1">
        <f t="array" ref="E712">IF(C712=0,"Depot",INDEX('Delivery Stops'!$B$2:$B$29,C712))</f>
        <v>Furniture Warehouse</v>
      </c>
      <c r="F712">
        <v>0</v>
      </c>
      <c r="G712" cm="1">
        <f t="array" ref="G712">INDEX('Distance Matrix (miles)'!$B$2:$AD$30,B712+1,C712+1)</f>
        <v>6.73</v>
      </c>
      <c r="H712" cm="1">
        <f t="array" ref="H712">INDEX('Travel Time Matrix (min)'!$B$2:$AD$30,B712+1,C712+1)</f>
        <v>10.1</v>
      </c>
      <c r="I712" cm="1">
        <f t="array" ref="I712">G712*(INDEX('Vehicle Fleet'!$D$2:$D$6,A712)+'Cost Parameters'!$B$2*'Cost Parameters'!$B$3)</f>
        <v>5.7635720000000008</v>
      </c>
      <c r="J712" cm="1">
        <f t="array" ref="J712">IF(C712=0,0,INDEX('Delivery Stops'!$D$2:$D$29,C712))</f>
        <v>89</v>
      </c>
      <c r="K712">
        <f t="shared" si="44"/>
        <v>0</v>
      </c>
      <c r="L712">
        <f t="shared" si="45"/>
        <v>0</v>
      </c>
      <c r="M712">
        <f t="shared" si="46"/>
        <v>0</v>
      </c>
      <c r="N712">
        <f t="shared" si="47"/>
        <v>0</v>
      </c>
      <c r="O712" cm="1">
        <f t="array" ref="O712">((IF(C712=0,INDEX('Solver Setup'!$M$15:$M$19,A712),INDEX('Solver Setup'!$G$25:$G$52,C712))-IF(B712=0,INDEX('Solver Setup'!$L$15:$L$19,A712),INDEX('Solver Setup'!$G$25:$G$52,B712)))*1440-IF(B712=0,0,INDEX('Solver Setup'!$F$25:$F$52,B712))-H712+'Solver Setup'!$B$9*(1-F712))</f>
        <v>1329.899999999999</v>
      </c>
    </row>
    <row r="713" spans="1:15" x14ac:dyDescent="0.2">
      <c r="A713">
        <v>1</v>
      </c>
      <c r="B713">
        <v>25</v>
      </c>
      <c r="C713">
        <v>11</v>
      </c>
      <c r="D713" t="str" cm="1">
        <f t="array" ref="D713">IF(B713=0,"Depot",INDEX('Delivery Stops'!$B$2:$B$29,B713))</f>
        <v>Public Library</v>
      </c>
      <c r="E713" t="str" cm="1">
        <f t="array" ref="E713">IF(C713=0,"Depot",INDEX('Delivery Stops'!$B$2:$B$29,C713))</f>
        <v>Pet Hospital</v>
      </c>
      <c r="F713">
        <v>0</v>
      </c>
      <c r="G713" cm="1">
        <f t="array" ref="G713">INDEX('Distance Matrix (miles)'!$B$2:$AD$30,B713+1,C713+1)</f>
        <v>15.31</v>
      </c>
      <c r="H713" cm="1">
        <f t="array" ref="H713">INDEX('Travel Time Matrix (min)'!$B$2:$AD$30,B713+1,C713+1)</f>
        <v>23</v>
      </c>
      <c r="I713" cm="1">
        <f t="array" ref="I713">G713*(INDEX('Vehicle Fleet'!$D$2:$D$6,A713)+'Cost Parameters'!$B$2*'Cost Parameters'!$B$3)</f>
        <v>13.111484000000001</v>
      </c>
      <c r="J713" cm="1">
        <f t="array" ref="J713">IF(C713=0,0,INDEX('Delivery Stops'!$D$2:$D$29,C713))</f>
        <v>108</v>
      </c>
      <c r="K713">
        <f t="shared" si="44"/>
        <v>0</v>
      </c>
      <c r="L713">
        <f t="shared" si="45"/>
        <v>0</v>
      </c>
      <c r="M713">
        <f t="shared" si="46"/>
        <v>0</v>
      </c>
      <c r="N713">
        <f t="shared" si="47"/>
        <v>0</v>
      </c>
      <c r="O713" cm="1">
        <f t="array" ref="O713">((IF(C713=0,INDEX('Solver Setup'!$M$15:$M$19,A713),INDEX('Solver Setup'!$G$25:$G$52,C713))-IF(B713=0,INDEX('Solver Setup'!$L$15:$L$19,A713),INDEX('Solver Setup'!$G$25:$G$52,B713)))*1440-IF(B713=0,0,INDEX('Solver Setup'!$F$25:$F$52,B713))-H713+'Solver Setup'!$B$9*(1-F713))</f>
        <v>1241.9999999999995</v>
      </c>
    </row>
    <row r="714" spans="1:15" x14ac:dyDescent="0.2">
      <c r="A714">
        <v>1</v>
      </c>
      <c r="B714">
        <v>25</v>
      </c>
      <c r="C714">
        <v>12</v>
      </c>
      <c r="D714" t="str" cm="1">
        <f t="array" ref="D714">IF(B714=0,"Depot",INDEX('Delivery Stops'!$B$2:$B$29,B714))</f>
        <v>Public Library</v>
      </c>
      <c r="E714" t="str" cm="1">
        <f t="array" ref="E714">IF(C714=0,"Depot",INDEX('Delivery Stops'!$B$2:$B$29,C714))</f>
        <v>Tech Solutions Inc</v>
      </c>
      <c r="F714">
        <v>0</v>
      </c>
      <c r="G714" cm="1">
        <f t="array" ref="G714">INDEX('Distance Matrix (miles)'!$B$2:$AD$30,B714+1,C714+1)</f>
        <v>5.38</v>
      </c>
      <c r="H714" cm="1">
        <f t="array" ref="H714">INDEX('Travel Time Matrix (min)'!$B$2:$AD$30,B714+1,C714+1)</f>
        <v>8.1</v>
      </c>
      <c r="I714" cm="1">
        <f t="array" ref="I714">G714*(INDEX('Vehicle Fleet'!$D$2:$D$6,A714)+'Cost Parameters'!$B$2*'Cost Parameters'!$B$3)</f>
        <v>4.6074320000000002</v>
      </c>
      <c r="J714" cm="1">
        <f t="array" ref="J714">IF(C714=0,0,INDEX('Delivery Stops'!$D$2:$D$29,C714))</f>
        <v>150</v>
      </c>
      <c r="K714">
        <f t="shared" si="44"/>
        <v>0</v>
      </c>
      <c r="L714">
        <f t="shared" si="45"/>
        <v>0</v>
      </c>
      <c r="M714">
        <f t="shared" si="46"/>
        <v>0</v>
      </c>
      <c r="N714">
        <f t="shared" si="47"/>
        <v>0</v>
      </c>
      <c r="O714" cm="1">
        <f t="array" ref="O714">((IF(C714=0,INDEX('Solver Setup'!$M$15:$M$19,A714),INDEX('Solver Setup'!$G$25:$G$52,C714))-IF(B714=0,INDEX('Solver Setup'!$L$15:$L$19,A714),INDEX('Solver Setup'!$G$25:$G$52,B714)))*1440-IF(B714=0,0,INDEX('Solver Setup'!$F$25:$F$52,B714))-H714+'Solver Setup'!$B$9*(1-F714))</f>
        <v>1211.8999999999994</v>
      </c>
    </row>
    <row r="715" spans="1:15" x14ac:dyDescent="0.2">
      <c r="A715">
        <v>1</v>
      </c>
      <c r="B715">
        <v>25</v>
      </c>
      <c r="C715">
        <v>13</v>
      </c>
      <c r="D715" t="str" cm="1">
        <f t="array" ref="D715">IF(B715=0,"Depot",INDEX('Delivery Stops'!$B$2:$B$29,B715))</f>
        <v>Public Library</v>
      </c>
      <c r="E715" t="str" cm="1">
        <f t="array" ref="E715">IF(C715=0,"Depot",INDEX('Delivery Stops'!$B$2:$B$29,C715))</f>
        <v>Tech Solutions Inc</v>
      </c>
      <c r="F715">
        <v>0</v>
      </c>
      <c r="G715" cm="1">
        <f t="array" ref="G715">INDEX('Distance Matrix (miles)'!$B$2:$AD$30,B715+1,C715+1)</f>
        <v>12.97</v>
      </c>
      <c r="H715" cm="1">
        <f t="array" ref="H715">INDEX('Travel Time Matrix (min)'!$B$2:$AD$30,B715+1,C715+1)</f>
        <v>19.5</v>
      </c>
      <c r="I715" cm="1">
        <f t="array" ref="I715">G715*(INDEX('Vehicle Fleet'!$D$2:$D$6,A715)+'Cost Parameters'!$B$2*'Cost Parameters'!$B$3)</f>
        <v>11.107508000000001</v>
      </c>
      <c r="J715" cm="1">
        <f t="array" ref="J715">IF(C715=0,0,INDEX('Delivery Stops'!$D$2:$D$29,C715))</f>
        <v>38</v>
      </c>
      <c r="K715">
        <f t="shared" si="44"/>
        <v>0</v>
      </c>
      <c r="L715">
        <f t="shared" si="45"/>
        <v>0</v>
      </c>
      <c r="M715">
        <f t="shared" si="46"/>
        <v>0</v>
      </c>
      <c r="N715">
        <f t="shared" si="47"/>
        <v>0</v>
      </c>
      <c r="O715" cm="1">
        <f t="array" ref="O715">((IF(C715=0,INDEX('Solver Setup'!$M$15:$M$19,A715),INDEX('Solver Setup'!$G$25:$G$52,C715))-IF(B715=0,INDEX('Solver Setup'!$L$15:$L$19,A715),INDEX('Solver Setup'!$G$25:$G$52,B715)))*1440-IF(B715=0,0,INDEX('Solver Setup'!$F$25:$F$52,B715))-H715+'Solver Setup'!$B$9*(1-F715))</f>
        <v>1095.4999999999991</v>
      </c>
    </row>
    <row r="716" spans="1:15" x14ac:dyDescent="0.2">
      <c r="A716">
        <v>1</v>
      </c>
      <c r="B716">
        <v>25</v>
      </c>
      <c r="C716">
        <v>14</v>
      </c>
      <c r="D716" t="str" cm="1">
        <f t="array" ref="D716">IF(B716=0,"Depot",INDEX('Delivery Stops'!$B$2:$B$29,B716))</f>
        <v>Public Library</v>
      </c>
      <c r="E716" t="str" cm="1">
        <f t="array" ref="E716">IF(C716=0,"Depot",INDEX('Delivery Stops'!$B$2:$B$29,C716))</f>
        <v>Sunrise Senior Living</v>
      </c>
      <c r="F716">
        <v>0</v>
      </c>
      <c r="G716" cm="1">
        <f t="array" ref="G716">INDEX('Distance Matrix (miles)'!$B$2:$AD$30,B716+1,C716+1)</f>
        <v>5.87</v>
      </c>
      <c r="H716" cm="1">
        <f t="array" ref="H716">INDEX('Travel Time Matrix (min)'!$B$2:$AD$30,B716+1,C716+1)</f>
        <v>8.8000000000000007</v>
      </c>
      <c r="I716" cm="1">
        <f t="array" ref="I716">G716*(INDEX('Vehicle Fleet'!$D$2:$D$6,A716)+'Cost Parameters'!$B$2*'Cost Parameters'!$B$3)</f>
        <v>5.0270680000000008</v>
      </c>
      <c r="J716" cm="1">
        <f t="array" ref="J716">IF(C716=0,0,INDEX('Delivery Stops'!$D$2:$D$29,C716))</f>
        <v>249</v>
      </c>
      <c r="K716">
        <f t="shared" si="44"/>
        <v>0</v>
      </c>
      <c r="L716">
        <f t="shared" si="45"/>
        <v>0</v>
      </c>
      <c r="M716">
        <f t="shared" si="46"/>
        <v>0</v>
      </c>
      <c r="N716">
        <f t="shared" si="47"/>
        <v>0</v>
      </c>
      <c r="O716" cm="1">
        <f t="array" ref="O716">((IF(C716=0,INDEX('Solver Setup'!$M$15:$M$19,A716),INDEX('Solver Setup'!$G$25:$G$52,C716))-IF(B716=0,INDEX('Solver Setup'!$L$15:$L$19,A716),INDEX('Solver Setup'!$G$25:$G$52,B716)))*1440-IF(B716=0,0,INDEX('Solver Setup'!$F$25:$F$52,B716))-H716+'Solver Setup'!$B$9*(1-F716))</f>
        <v>1556.1999999999991</v>
      </c>
    </row>
    <row r="717" spans="1:15" x14ac:dyDescent="0.2">
      <c r="A717">
        <v>1</v>
      </c>
      <c r="B717">
        <v>25</v>
      </c>
      <c r="C717">
        <v>15</v>
      </c>
      <c r="D717" t="str" cm="1">
        <f t="array" ref="D717">IF(B717=0,"Depot",INDEX('Delivery Stops'!$B$2:$B$29,B717))</f>
        <v>Public Library</v>
      </c>
      <c r="E717" t="str" cm="1">
        <f t="array" ref="E717">IF(C717=0,"Depot",INDEX('Delivery Stops'!$B$2:$B$29,C717))</f>
        <v>Electronics Outlet</v>
      </c>
      <c r="F717">
        <v>0</v>
      </c>
      <c r="G717" cm="1">
        <f t="array" ref="G717">INDEX('Distance Matrix (miles)'!$B$2:$AD$30,B717+1,C717+1)</f>
        <v>13.96</v>
      </c>
      <c r="H717" cm="1">
        <f t="array" ref="H717">INDEX('Travel Time Matrix (min)'!$B$2:$AD$30,B717+1,C717+1)</f>
        <v>20.9</v>
      </c>
      <c r="I717" cm="1">
        <f t="array" ref="I717">G717*(INDEX('Vehicle Fleet'!$D$2:$D$6,A717)+'Cost Parameters'!$B$2*'Cost Parameters'!$B$3)</f>
        <v>11.955344000000002</v>
      </c>
      <c r="J717" cm="1">
        <f t="array" ref="J717">IF(C717=0,0,INDEX('Delivery Stops'!$D$2:$D$29,C717))</f>
        <v>72</v>
      </c>
      <c r="K717">
        <f t="shared" si="44"/>
        <v>0</v>
      </c>
      <c r="L717">
        <f t="shared" si="45"/>
        <v>0</v>
      </c>
      <c r="M717">
        <f t="shared" si="46"/>
        <v>0</v>
      </c>
      <c r="N717">
        <f t="shared" si="47"/>
        <v>0</v>
      </c>
      <c r="O717" cm="1">
        <f t="array" ref="O717">((IF(C717=0,INDEX('Solver Setup'!$M$15:$M$19,A717),INDEX('Solver Setup'!$G$25:$G$52,C717))-IF(B717=0,INDEX('Solver Setup'!$L$15:$L$19,A717),INDEX('Solver Setup'!$G$25:$G$52,B717)))*1440-IF(B717=0,0,INDEX('Solver Setup'!$F$25:$F$52,B717))-H717+'Solver Setup'!$B$9*(1-F717))</f>
        <v>1109.0999999999995</v>
      </c>
    </row>
    <row r="718" spans="1:15" x14ac:dyDescent="0.2">
      <c r="A718">
        <v>1</v>
      </c>
      <c r="B718">
        <v>25</v>
      </c>
      <c r="C718">
        <v>16</v>
      </c>
      <c r="D718" t="str" cm="1">
        <f t="array" ref="D718">IF(B718=0,"Depot",INDEX('Delivery Stops'!$B$2:$B$29,B718))</f>
        <v>Public Library</v>
      </c>
      <c r="E718" t="str" cm="1">
        <f t="array" ref="E718">IF(C718=0,"Depot",INDEX('Delivery Stops'!$B$2:$B$29,C718))</f>
        <v>Bookstore</v>
      </c>
      <c r="F718">
        <v>0</v>
      </c>
      <c r="G718" cm="1">
        <f t="array" ref="G718">INDEX('Distance Matrix (miles)'!$B$2:$AD$30,B718+1,C718+1)</f>
        <v>11.81</v>
      </c>
      <c r="H718" cm="1">
        <f t="array" ref="H718">INDEX('Travel Time Matrix (min)'!$B$2:$AD$30,B718+1,C718+1)</f>
        <v>17.7</v>
      </c>
      <c r="I718" cm="1">
        <f t="array" ref="I718">G718*(INDEX('Vehicle Fleet'!$D$2:$D$6,A718)+'Cost Parameters'!$B$2*'Cost Parameters'!$B$3)</f>
        <v>10.114084000000002</v>
      </c>
      <c r="J718" cm="1">
        <f t="array" ref="J718">IF(C718=0,0,INDEX('Delivery Stops'!$D$2:$D$29,C718))</f>
        <v>152</v>
      </c>
      <c r="K718">
        <f t="shared" si="44"/>
        <v>0</v>
      </c>
      <c r="L718">
        <f t="shared" si="45"/>
        <v>0</v>
      </c>
      <c r="M718">
        <f t="shared" si="46"/>
        <v>0</v>
      </c>
      <c r="N718">
        <f t="shared" si="47"/>
        <v>0</v>
      </c>
      <c r="O718" cm="1">
        <f t="array" ref="O718">((IF(C718=0,INDEX('Solver Setup'!$M$15:$M$19,A718),INDEX('Solver Setup'!$G$25:$G$52,C718))-IF(B718=0,INDEX('Solver Setup'!$L$15:$L$19,A718),INDEX('Solver Setup'!$G$25:$G$52,B718)))*1440-IF(B718=0,0,INDEX('Solver Setup'!$F$25:$F$52,B718))-H718+'Solver Setup'!$B$9*(1-F718))</f>
        <v>1352.3</v>
      </c>
    </row>
    <row r="719" spans="1:15" x14ac:dyDescent="0.2">
      <c r="A719">
        <v>1</v>
      </c>
      <c r="B719">
        <v>25</v>
      </c>
      <c r="C719">
        <v>17</v>
      </c>
      <c r="D719" t="str" cm="1">
        <f t="array" ref="D719">IF(B719=0,"Depot",INDEX('Delivery Stops'!$B$2:$B$29,B719))</f>
        <v>Public Library</v>
      </c>
      <c r="E719" t="str" cm="1">
        <f t="array" ref="E719">IF(C719=0,"Depot",INDEX('Delivery Stops'!$B$2:$B$29,C719))</f>
        <v>Veterinary Clinic</v>
      </c>
      <c r="F719">
        <v>0</v>
      </c>
      <c r="G719" cm="1">
        <f t="array" ref="G719">INDEX('Distance Matrix (miles)'!$B$2:$AD$30,B719+1,C719+1)</f>
        <v>13.24</v>
      </c>
      <c r="H719" cm="1">
        <f t="array" ref="H719">INDEX('Travel Time Matrix (min)'!$B$2:$AD$30,B719+1,C719+1)</f>
        <v>19.899999999999999</v>
      </c>
      <c r="I719" cm="1">
        <f t="array" ref="I719">G719*(INDEX('Vehicle Fleet'!$D$2:$D$6,A719)+'Cost Parameters'!$B$2*'Cost Parameters'!$B$3)</f>
        <v>11.338736000000001</v>
      </c>
      <c r="J719" cm="1">
        <f t="array" ref="J719">IF(C719=0,0,INDEX('Delivery Stops'!$D$2:$D$29,C719))</f>
        <v>102</v>
      </c>
      <c r="K719">
        <f t="shared" si="44"/>
        <v>0</v>
      </c>
      <c r="L719">
        <f t="shared" si="45"/>
        <v>0</v>
      </c>
      <c r="M719">
        <f t="shared" si="46"/>
        <v>0</v>
      </c>
      <c r="N719">
        <f t="shared" si="47"/>
        <v>0</v>
      </c>
      <c r="O719" cm="1">
        <f t="array" ref="O719">((IF(C719=0,INDEX('Solver Setup'!$M$15:$M$19,A719),INDEX('Solver Setup'!$G$25:$G$52,C719))-IF(B719=0,INDEX('Solver Setup'!$L$15:$L$19,A719),INDEX('Solver Setup'!$G$25:$G$52,B719)))*1440-IF(B719=0,0,INDEX('Solver Setup'!$F$25:$F$52,B719))-H719+'Solver Setup'!$B$9*(1-F719))</f>
        <v>1185.099999999999</v>
      </c>
    </row>
    <row r="720" spans="1:15" x14ac:dyDescent="0.2">
      <c r="A720">
        <v>1</v>
      </c>
      <c r="B720">
        <v>25</v>
      </c>
      <c r="C720">
        <v>18</v>
      </c>
      <c r="D720" t="str" cm="1">
        <f t="array" ref="D720">IF(B720=0,"Depot",INDEX('Delivery Stops'!$B$2:$B$29,B720))</f>
        <v>Public Library</v>
      </c>
      <c r="E720" t="str" cm="1">
        <f t="array" ref="E720">IF(C720=0,"Depot",INDEX('Delivery Stops'!$B$2:$B$29,C720))</f>
        <v>Furniture Warehouse</v>
      </c>
      <c r="F720">
        <v>0</v>
      </c>
      <c r="G720" cm="1">
        <f t="array" ref="G720">INDEX('Distance Matrix (miles)'!$B$2:$AD$30,B720+1,C720+1)</f>
        <v>13.87</v>
      </c>
      <c r="H720" cm="1">
        <f t="array" ref="H720">INDEX('Travel Time Matrix (min)'!$B$2:$AD$30,B720+1,C720+1)</f>
        <v>20.8</v>
      </c>
      <c r="I720" cm="1">
        <f t="array" ref="I720">G720*(INDEX('Vehicle Fleet'!$D$2:$D$6,A720)+'Cost Parameters'!$B$2*'Cost Parameters'!$B$3)</f>
        <v>11.878268</v>
      </c>
      <c r="J720" cm="1">
        <f t="array" ref="J720">IF(C720=0,0,INDEX('Delivery Stops'!$D$2:$D$29,C720))</f>
        <v>148</v>
      </c>
      <c r="K720">
        <f t="shared" si="44"/>
        <v>0</v>
      </c>
      <c r="L720">
        <f t="shared" si="45"/>
        <v>0</v>
      </c>
      <c r="M720">
        <f t="shared" si="46"/>
        <v>0</v>
      </c>
      <c r="N720">
        <f t="shared" si="47"/>
        <v>0</v>
      </c>
      <c r="O720" cm="1">
        <f t="array" ref="O720">((IF(C720=0,INDEX('Solver Setup'!$M$15:$M$19,A720),INDEX('Solver Setup'!$G$25:$G$52,C720))-IF(B720=0,INDEX('Solver Setup'!$L$15:$L$19,A720),INDEX('Solver Setup'!$G$25:$G$52,B720)))*1440-IF(B720=0,0,INDEX('Solver Setup'!$F$25:$F$52,B720))-H720+'Solver Setup'!$B$9*(1-F720))</f>
        <v>1139.1999999999989</v>
      </c>
    </row>
    <row r="721" spans="1:15" x14ac:dyDescent="0.2">
      <c r="A721">
        <v>1</v>
      </c>
      <c r="B721">
        <v>25</v>
      </c>
      <c r="C721">
        <v>19</v>
      </c>
      <c r="D721" t="str" cm="1">
        <f t="array" ref="D721">IF(B721=0,"Depot",INDEX('Delivery Stops'!$B$2:$B$29,B721))</f>
        <v>Public Library</v>
      </c>
      <c r="E721" t="str" cm="1">
        <f t="array" ref="E721">IF(C721=0,"Depot",INDEX('Delivery Stops'!$B$2:$B$29,C721))</f>
        <v>Music School</v>
      </c>
      <c r="F721">
        <v>0</v>
      </c>
      <c r="G721" cm="1">
        <f t="array" ref="G721">INDEX('Distance Matrix (miles)'!$B$2:$AD$30,B721+1,C721+1)</f>
        <v>34.18</v>
      </c>
      <c r="H721" cm="1">
        <f t="array" ref="H721">INDEX('Travel Time Matrix (min)'!$B$2:$AD$30,B721+1,C721+1)</f>
        <v>51.3</v>
      </c>
      <c r="I721" cm="1">
        <f t="array" ref="I721">G721*(INDEX('Vehicle Fleet'!$D$2:$D$6,A721)+'Cost Parameters'!$B$2*'Cost Parameters'!$B$3)</f>
        <v>29.271752000000003</v>
      </c>
      <c r="J721" cm="1">
        <f t="array" ref="J721">IF(C721=0,0,INDEX('Delivery Stops'!$D$2:$D$29,C721))</f>
        <v>97</v>
      </c>
      <c r="K721">
        <f t="shared" si="44"/>
        <v>0</v>
      </c>
      <c r="L721">
        <f t="shared" si="45"/>
        <v>0</v>
      </c>
      <c r="M721">
        <f t="shared" si="46"/>
        <v>0</v>
      </c>
      <c r="N721">
        <f t="shared" si="47"/>
        <v>0</v>
      </c>
      <c r="O721" cm="1">
        <f t="array" ref="O721">((IF(C721=0,INDEX('Solver Setup'!$M$15:$M$19,A721),INDEX('Solver Setup'!$G$25:$G$52,C721))-IF(B721=0,INDEX('Solver Setup'!$L$15:$L$19,A721),INDEX('Solver Setup'!$G$25:$G$52,B721)))*1440-IF(B721=0,0,INDEX('Solver Setup'!$F$25:$F$52,B721))-H721+'Solver Setup'!$B$9*(1-F721))</f>
        <v>1078.6999999999994</v>
      </c>
    </row>
    <row r="722" spans="1:15" x14ac:dyDescent="0.2">
      <c r="A722">
        <v>1</v>
      </c>
      <c r="B722">
        <v>25</v>
      </c>
      <c r="C722">
        <v>20</v>
      </c>
      <c r="D722" t="str" cm="1">
        <f t="array" ref="D722">IF(B722=0,"Depot",INDEX('Delivery Stops'!$B$2:$B$29,B722))</f>
        <v>Public Library</v>
      </c>
      <c r="E722" t="str" cm="1">
        <f t="array" ref="E722">IF(C722=0,"Depot",INDEX('Delivery Stops'!$B$2:$B$29,C722))</f>
        <v>Elementary School</v>
      </c>
      <c r="F722">
        <v>0</v>
      </c>
      <c r="G722" cm="1">
        <f t="array" ref="G722">INDEX('Distance Matrix (miles)'!$B$2:$AD$30,B722+1,C722+1)</f>
        <v>29.22</v>
      </c>
      <c r="H722" cm="1">
        <f t="array" ref="H722">INDEX('Travel Time Matrix (min)'!$B$2:$AD$30,B722+1,C722+1)</f>
        <v>43.8</v>
      </c>
      <c r="I722" cm="1">
        <f t="array" ref="I722">G722*(INDEX('Vehicle Fleet'!$D$2:$D$6,A722)+'Cost Parameters'!$B$2*'Cost Parameters'!$B$3)</f>
        <v>25.024008000000002</v>
      </c>
      <c r="J722" cm="1">
        <f t="array" ref="J722">IF(C722=0,0,INDEX('Delivery Stops'!$D$2:$D$29,C722))</f>
        <v>71</v>
      </c>
      <c r="K722">
        <f t="shared" si="44"/>
        <v>0</v>
      </c>
      <c r="L722">
        <f t="shared" si="45"/>
        <v>0</v>
      </c>
      <c r="M722">
        <f t="shared" si="46"/>
        <v>0</v>
      </c>
      <c r="N722">
        <f t="shared" si="47"/>
        <v>0</v>
      </c>
      <c r="O722" cm="1">
        <f t="array" ref="O722">((IF(C722=0,INDEX('Solver Setup'!$M$15:$M$19,A722),INDEX('Solver Setup'!$G$25:$G$52,C722))-IF(B722=0,INDEX('Solver Setup'!$L$15:$L$19,A722),INDEX('Solver Setup'!$G$25:$G$52,B722)))*1440-IF(B722=0,0,INDEX('Solver Setup'!$F$25:$F$52,B722))-H722+'Solver Setup'!$B$9*(1-F722))</f>
        <v>1056.2</v>
      </c>
    </row>
    <row r="723" spans="1:15" x14ac:dyDescent="0.2">
      <c r="A723">
        <v>1</v>
      </c>
      <c r="B723">
        <v>25</v>
      </c>
      <c r="C723">
        <v>21</v>
      </c>
      <c r="D723" t="str" cm="1">
        <f t="array" ref="D723">IF(B723=0,"Depot",INDEX('Delivery Stops'!$B$2:$B$29,B723))</f>
        <v>Public Library</v>
      </c>
      <c r="E723" t="str" cm="1">
        <f t="array" ref="E723">IF(C723=0,"Depot",INDEX('Delivery Stops'!$B$2:$B$29,C723))</f>
        <v>Distillery</v>
      </c>
      <c r="F723">
        <v>0</v>
      </c>
      <c r="G723" cm="1">
        <f t="array" ref="G723">INDEX('Distance Matrix (miles)'!$B$2:$AD$30,B723+1,C723+1)</f>
        <v>28.49</v>
      </c>
      <c r="H723" cm="1">
        <f t="array" ref="H723">INDEX('Travel Time Matrix (min)'!$B$2:$AD$30,B723+1,C723+1)</f>
        <v>42.7</v>
      </c>
      <c r="I723" cm="1">
        <f t="array" ref="I723">G723*(INDEX('Vehicle Fleet'!$D$2:$D$6,A723)+'Cost Parameters'!$B$2*'Cost Parameters'!$B$3)</f>
        <v>24.398835999999999</v>
      </c>
      <c r="J723" cm="1">
        <f t="array" ref="J723">IF(C723=0,0,INDEX('Delivery Stops'!$D$2:$D$29,C723))</f>
        <v>178</v>
      </c>
      <c r="K723">
        <f t="shared" si="44"/>
        <v>0</v>
      </c>
      <c r="L723">
        <f t="shared" si="45"/>
        <v>0</v>
      </c>
      <c r="M723">
        <f t="shared" si="46"/>
        <v>0</v>
      </c>
      <c r="N723">
        <f t="shared" si="47"/>
        <v>0</v>
      </c>
      <c r="O723" cm="1">
        <f t="array" ref="O723">((IF(C723=0,INDEX('Solver Setup'!$M$15:$M$19,A723),INDEX('Solver Setup'!$G$25:$G$52,C723))-IF(B723=0,INDEX('Solver Setup'!$L$15:$L$19,A723),INDEX('Solver Setup'!$G$25:$G$52,B723)))*1440-IF(B723=0,0,INDEX('Solver Setup'!$F$25:$F$52,B723))-H723+'Solver Setup'!$B$9*(1-F723))</f>
        <v>1567.299999999999</v>
      </c>
    </row>
    <row r="724" spans="1:15" x14ac:dyDescent="0.2">
      <c r="A724">
        <v>1</v>
      </c>
      <c r="B724">
        <v>25</v>
      </c>
      <c r="C724">
        <v>22</v>
      </c>
      <c r="D724" t="str" cm="1">
        <f t="array" ref="D724">IF(B724=0,"Depot",INDEX('Delivery Stops'!$B$2:$B$29,B724))</f>
        <v>Public Library</v>
      </c>
      <c r="E724" t="str" cm="1">
        <f t="array" ref="E724">IF(C724=0,"Depot",INDEX('Delivery Stops'!$B$2:$B$29,C724))</f>
        <v>Brewery</v>
      </c>
      <c r="F724">
        <v>0</v>
      </c>
      <c r="G724" cm="1">
        <f t="array" ref="G724">INDEX('Distance Matrix (miles)'!$B$2:$AD$30,B724+1,C724+1)</f>
        <v>17.010000000000002</v>
      </c>
      <c r="H724" cm="1">
        <f t="array" ref="H724">INDEX('Travel Time Matrix (min)'!$B$2:$AD$30,B724+1,C724+1)</f>
        <v>25.5</v>
      </c>
      <c r="I724" cm="1">
        <f t="array" ref="I724">G724*(INDEX('Vehicle Fleet'!$D$2:$D$6,A724)+'Cost Parameters'!$B$2*'Cost Parameters'!$B$3)</f>
        <v>14.567364000000001</v>
      </c>
      <c r="J724" cm="1">
        <f t="array" ref="J724">IF(C724=0,0,INDEX('Delivery Stops'!$D$2:$D$29,C724))</f>
        <v>46</v>
      </c>
      <c r="K724">
        <f t="shared" si="44"/>
        <v>0</v>
      </c>
      <c r="L724">
        <f t="shared" si="45"/>
        <v>0</v>
      </c>
      <c r="M724">
        <f t="shared" si="46"/>
        <v>0</v>
      </c>
      <c r="N724">
        <f t="shared" si="47"/>
        <v>0</v>
      </c>
      <c r="O724" cm="1">
        <f t="array" ref="O724">((IF(C724=0,INDEX('Solver Setup'!$M$15:$M$19,A724),INDEX('Solver Setup'!$G$25:$G$52,C724))-IF(B724=0,INDEX('Solver Setup'!$L$15:$L$19,A724),INDEX('Solver Setup'!$G$25:$G$52,B724)))*1440-IF(B724=0,0,INDEX('Solver Setup'!$F$25:$F$52,B724))-H724+'Solver Setup'!$B$9*(1-F724))</f>
        <v>1434.5</v>
      </c>
    </row>
    <row r="725" spans="1:15" x14ac:dyDescent="0.2">
      <c r="A725">
        <v>1</v>
      </c>
      <c r="B725">
        <v>25</v>
      </c>
      <c r="C725">
        <v>23</v>
      </c>
      <c r="D725" t="str" cm="1">
        <f t="array" ref="D725">IF(B725=0,"Depot",INDEX('Delivery Stops'!$B$2:$B$29,B725))</f>
        <v>Public Library</v>
      </c>
      <c r="E725" t="str" cm="1">
        <f t="array" ref="E725">IF(C725=0,"Depot",INDEX('Delivery Stops'!$B$2:$B$29,C725))</f>
        <v>Distillery</v>
      </c>
      <c r="F725">
        <v>0</v>
      </c>
      <c r="G725" cm="1">
        <f t="array" ref="G725">INDEX('Distance Matrix (miles)'!$B$2:$AD$30,B725+1,C725+1)</f>
        <v>18.829999999999998</v>
      </c>
      <c r="H725" cm="1">
        <f t="array" ref="H725">INDEX('Travel Time Matrix (min)'!$B$2:$AD$30,B725+1,C725+1)</f>
        <v>28.2</v>
      </c>
      <c r="I725" cm="1">
        <f t="array" ref="I725">G725*(INDEX('Vehicle Fleet'!$D$2:$D$6,A725)+'Cost Parameters'!$B$2*'Cost Parameters'!$B$3)</f>
        <v>16.126011999999999</v>
      </c>
      <c r="J725" cm="1">
        <f t="array" ref="J725">IF(C725=0,0,INDEX('Delivery Stops'!$D$2:$D$29,C725))</f>
        <v>207</v>
      </c>
      <c r="K725">
        <f t="shared" si="44"/>
        <v>0</v>
      </c>
      <c r="L725">
        <f t="shared" si="45"/>
        <v>0</v>
      </c>
      <c r="M725">
        <f t="shared" si="46"/>
        <v>0</v>
      </c>
      <c r="N725">
        <f t="shared" si="47"/>
        <v>0</v>
      </c>
      <c r="O725" cm="1">
        <f t="array" ref="O725">((IF(C725=0,INDEX('Solver Setup'!$M$15:$M$19,A725),INDEX('Solver Setup'!$G$25:$G$52,C725))-IF(B725=0,INDEX('Solver Setup'!$L$15:$L$19,A725),INDEX('Solver Setup'!$G$25:$G$52,B725)))*1440-IF(B725=0,0,INDEX('Solver Setup'!$F$25:$F$52,B725))-H725+'Solver Setup'!$B$9*(1-F725))</f>
        <v>1326.7999999999995</v>
      </c>
    </row>
    <row r="726" spans="1:15" x14ac:dyDescent="0.2">
      <c r="A726">
        <v>1</v>
      </c>
      <c r="B726">
        <v>25</v>
      </c>
      <c r="C726">
        <v>24</v>
      </c>
      <c r="D726" t="str" cm="1">
        <f t="array" ref="D726">IF(B726=0,"Depot",INDEX('Delivery Stops'!$B$2:$B$29,B726))</f>
        <v>Public Library</v>
      </c>
      <c r="E726" t="str" cm="1">
        <f t="array" ref="E726">IF(C726=0,"Depot",INDEX('Delivery Stops'!$B$2:$B$29,C726))</f>
        <v>Children's Academy</v>
      </c>
      <c r="F726">
        <v>0</v>
      </c>
      <c r="G726" cm="1">
        <f t="array" ref="G726">INDEX('Distance Matrix (miles)'!$B$2:$AD$30,B726+1,C726+1)</f>
        <v>26.3</v>
      </c>
      <c r="H726" cm="1">
        <f t="array" ref="H726">INDEX('Travel Time Matrix (min)'!$B$2:$AD$30,B726+1,C726+1)</f>
        <v>39.4</v>
      </c>
      <c r="I726" cm="1">
        <f t="array" ref="I726">G726*(INDEX('Vehicle Fleet'!$D$2:$D$6,A726)+'Cost Parameters'!$B$2*'Cost Parameters'!$B$3)</f>
        <v>22.523320000000002</v>
      </c>
      <c r="J726" cm="1">
        <f t="array" ref="J726">IF(C726=0,0,INDEX('Delivery Stops'!$D$2:$D$29,C726))</f>
        <v>28</v>
      </c>
      <c r="K726">
        <f t="shared" si="44"/>
        <v>0</v>
      </c>
      <c r="L726">
        <f t="shared" si="45"/>
        <v>0</v>
      </c>
      <c r="M726">
        <f t="shared" si="46"/>
        <v>0</v>
      </c>
      <c r="N726">
        <f t="shared" si="47"/>
        <v>0</v>
      </c>
      <c r="O726" cm="1">
        <f t="array" ref="O726">((IF(C726=0,INDEX('Solver Setup'!$M$15:$M$19,A726),INDEX('Solver Setup'!$G$25:$G$52,C726))-IF(B726=0,INDEX('Solver Setup'!$L$15:$L$19,A726),INDEX('Solver Setup'!$G$25:$G$52,B726)))*1440-IF(B726=0,0,INDEX('Solver Setup'!$F$25:$F$52,B726))-H726+'Solver Setup'!$B$9*(1-F726))</f>
        <v>1465.6</v>
      </c>
    </row>
    <row r="727" spans="1:15" x14ac:dyDescent="0.2">
      <c r="A727">
        <v>1</v>
      </c>
      <c r="B727">
        <v>25</v>
      </c>
      <c r="C727">
        <v>26</v>
      </c>
      <c r="D727" t="str" cm="1">
        <f t="array" ref="D727">IF(B727=0,"Depot",INDEX('Delivery Stops'!$B$2:$B$29,B727))</f>
        <v>Public Library</v>
      </c>
      <c r="E727" t="str" cm="1">
        <f t="array" ref="E727">IF(C727=0,"Depot",INDEX('Delivery Stops'!$B$2:$B$29,C727))</f>
        <v>Bakery &amp; Cafe</v>
      </c>
      <c r="F727">
        <v>0</v>
      </c>
      <c r="G727" cm="1">
        <f t="array" ref="G727">INDEX('Distance Matrix (miles)'!$B$2:$AD$30,B727+1,C727+1)</f>
        <v>10.53</v>
      </c>
      <c r="H727" cm="1">
        <f t="array" ref="H727">INDEX('Travel Time Matrix (min)'!$B$2:$AD$30,B727+1,C727+1)</f>
        <v>15.8</v>
      </c>
      <c r="I727" cm="1">
        <f t="array" ref="I727">G727*(INDEX('Vehicle Fleet'!$D$2:$D$6,A727)+'Cost Parameters'!$B$2*'Cost Parameters'!$B$3)</f>
        <v>9.0178919999999998</v>
      </c>
      <c r="J727" cm="1">
        <f t="array" ref="J727">IF(C727=0,0,INDEX('Delivery Stops'!$D$2:$D$29,C727))</f>
        <v>211</v>
      </c>
      <c r="K727">
        <f t="shared" si="44"/>
        <v>0</v>
      </c>
      <c r="L727">
        <f t="shared" si="45"/>
        <v>0</v>
      </c>
      <c r="M727">
        <f t="shared" si="46"/>
        <v>0</v>
      </c>
      <c r="N727">
        <f t="shared" si="47"/>
        <v>0</v>
      </c>
      <c r="O727" cm="1">
        <f t="array" ref="O727">((IF(C727=0,INDEX('Solver Setup'!$M$15:$M$19,A727),INDEX('Solver Setup'!$G$25:$G$52,C727))-IF(B727=0,INDEX('Solver Setup'!$L$15:$L$19,A727),INDEX('Solver Setup'!$G$25:$G$52,B727)))*1440-IF(B727=0,0,INDEX('Solver Setup'!$F$25:$F$52,B727))-H727+'Solver Setup'!$B$9*(1-F727))</f>
        <v>1474.1999999999996</v>
      </c>
    </row>
    <row r="728" spans="1:15" x14ac:dyDescent="0.2">
      <c r="A728">
        <v>1</v>
      </c>
      <c r="B728">
        <v>25</v>
      </c>
      <c r="C728">
        <v>27</v>
      </c>
      <c r="D728" t="str" cm="1">
        <f t="array" ref="D728">IF(B728=0,"Depot",INDEX('Delivery Stops'!$B$2:$B$29,B728))</f>
        <v>Public Library</v>
      </c>
      <c r="E728" t="str" cm="1">
        <f t="array" ref="E728">IF(C728=0,"Depot",INDEX('Delivery Stops'!$B$2:$B$29,C728))</f>
        <v>Redstone Elementary School</v>
      </c>
      <c r="F728">
        <v>0</v>
      </c>
      <c r="G728" cm="1">
        <f t="array" ref="G728">INDEX('Distance Matrix (miles)'!$B$2:$AD$30,B728+1,C728+1)</f>
        <v>8.7799999999999994</v>
      </c>
      <c r="H728" cm="1">
        <f t="array" ref="H728">INDEX('Travel Time Matrix (min)'!$B$2:$AD$30,B728+1,C728+1)</f>
        <v>13.2</v>
      </c>
      <c r="I728" cm="1">
        <f t="array" ref="I728">G728*(INDEX('Vehicle Fleet'!$D$2:$D$6,A728)+'Cost Parameters'!$B$2*'Cost Parameters'!$B$3)</f>
        <v>7.5191920000000003</v>
      </c>
      <c r="J728" cm="1">
        <f t="array" ref="J728">IF(C728=0,0,INDEX('Delivery Stops'!$D$2:$D$29,C728))</f>
        <v>61</v>
      </c>
      <c r="K728">
        <f t="shared" si="44"/>
        <v>0</v>
      </c>
      <c r="L728">
        <f t="shared" si="45"/>
        <v>0</v>
      </c>
      <c r="M728">
        <f t="shared" si="46"/>
        <v>0</v>
      </c>
      <c r="N728">
        <f t="shared" si="47"/>
        <v>0</v>
      </c>
      <c r="O728" cm="1">
        <f t="array" ref="O728">((IF(C728=0,INDEX('Solver Setup'!$M$15:$M$19,A728),INDEX('Solver Setup'!$G$25:$G$52,C728))-IF(B728=0,INDEX('Solver Setup'!$L$15:$L$19,A728),INDEX('Solver Setup'!$G$25:$G$52,B728)))*1440-IF(B728=0,0,INDEX('Solver Setup'!$F$25:$F$52,B728))-H728+'Solver Setup'!$B$9*(1-F728))</f>
        <v>1416.799999999999</v>
      </c>
    </row>
    <row r="729" spans="1:15" x14ac:dyDescent="0.2">
      <c r="A729">
        <v>1</v>
      </c>
      <c r="B729">
        <v>25</v>
      </c>
      <c r="C729">
        <v>28</v>
      </c>
      <c r="D729" t="str" cm="1">
        <f t="array" ref="D729">IF(B729=0,"Depot",INDEX('Delivery Stops'!$B$2:$B$29,B729))</f>
        <v>Public Library</v>
      </c>
      <c r="E729" t="str" cm="1">
        <f t="array" ref="E729">IF(C729=0,"Depot",INDEX('Delivery Stops'!$B$2:$B$29,C729))</f>
        <v>Food Bank</v>
      </c>
      <c r="F729">
        <v>0</v>
      </c>
      <c r="G729" cm="1">
        <f t="array" ref="G729">INDEX('Distance Matrix (miles)'!$B$2:$AD$30,B729+1,C729+1)</f>
        <v>14.93</v>
      </c>
      <c r="H729" cm="1">
        <f t="array" ref="H729">INDEX('Travel Time Matrix (min)'!$B$2:$AD$30,B729+1,C729+1)</f>
        <v>22.4</v>
      </c>
      <c r="I729" cm="1">
        <f t="array" ref="I729">G729*(INDEX('Vehicle Fleet'!$D$2:$D$6,A729)+'Cost Parameters'!$B$2*'Cost Parameters'!$B$3)</f>
        <v>12.786052</v>
      </c>
      <c r="J729" cm="1">
        <f t="array" ref="J729">IF(C729=0,0,INDEX('Delivery Stops'!$D$2:$D$29,C729))</f>
        <v>168</v>
      </c>
      <c r="K729">
        <f t="shared" si="44"/>
        <v>0</v>
      </c>
      <c r="L729">
        <f t="shared" si="45"/>
        <v>0</v>
      </c>
      <c r="M729">
        <f t="shared" si="46"/>
        <v>0</v>
      </c>
      <c r="N729">
        <f t="shared" si="47"/>
        <v>0</v>
      </c>
      <c r="O729" cm="1">
        <f t="array" ref="O729">((IF(C729=0,INDEX('Solver Setup'!$M$15:$M$19,A729),INDEX('Solver Setup'!$G$25:$G$52,C729))-IF(B729=0,INDEX('Solver Setup'!$L$15:$L$19,A729),INDEX('Solver Setup'!$G$25:$G$52,B729)))*1440-IF(B729=0,0,INDEX('Solver Setup'!$F$25:$F$52,B729))-H729+'Solver Setup'!$B$9*(1-F729))</f>
        <v>1407.599999999999</v>
      </c>
    </row>
    <row r="730" spans="1:15" x14ac:dyDescent="0.2">
      <c r="A730">
        <v>1</v>
      </c>
      <c r="B730">
        <v>26</v>
      </c>
      <c r="C730">
        <v>0</v>
      </c>
      <c r="D730" t="str" cm="1">
        <f t="array" ref="D730">IF(B730=0,"Depot",INDEX('Delivery Stops'!$B$2:$B$29,B730))</f>
        <v>Bakery &amp; Cafe</v>
      </c>
      <c r="E730" t="str" cm="1">
        <f t="array" ref="E730">IF(C730=0,"Depot",INDEX('Delivery Stops'!$B$2:$B$29,C730))</f>
        <v>Depot</v>
      </c>
      <c r="F730">
        <v>0</v>
      </c>
      <c r="G730" cm="1">
        <f t="array" ref="G730">INDEX('Distance Matrix (miles)'!$B$2:$AD$30,B730+1,C730+1)</f>
        <v>24.09</v>
      </c>
      <c r="H730" cm="1">
        <f t="array" ref="H730">INDEX('Travel Time Matrix (min)'!$B$2:$AD$30,B730+1,C730+1)</f>
        <v>36.1</v>
      </c>
      <c r="I730" cm="1">
        <f t="array" ref="I730">G730*(INDEX('Vehicle Fleet'!$D$2:$D$6,A730)+'Cost Parameters'!$B$2*'Cost Parameters'!$B$3)</f>
        <v>20.630676000000001</v>
      </c>
      <c r="J730" cm="1">
        <f t="array" ref="J730">IF(C730=0,0,INDEX('Delivery Stops'!$D$2:$D$29,C730))</f>
        <v>0</v>
      </c>
      <c r="K730">
        <f t="shared" si="44"/>
        <v>0</v>
      </c>
      <c r="L730">
        <f t="shared" si="45"/>
        <v>0</v>
      </c>
      <c r="M730">
        <f t="shared" si="46"/>
        <v>0</v>
      </c>
      <c r="N730">
        <f t="shared" si="47"/>
        <v>0</v>
      </c>
      <c r="O730" cm="1">
        <f t="array" ref="O730">((IF(C730=0,INDEX('Solver Setup'!$M$15:$M$19,A730),INDEX('Solver Setup'!$G$25:$G$52,C730))-IF(B730=0,INDEX('Solver Setup'!$L$15:$L$19,A730),INDEX('Solver Setup'!$G$25:$G$52,B730)))*1440-IF(B730=0,0,INDEX('Solver Setup'!$F$25:$F$52,B730))-H730+'Solver Setup'!$B$9*(1-F730))</f>
        <v>625.9</v>
      </c>
    </row>
    <row r="731" spans="1:15" x14ac:dyDescent="0.2">
      <c r="A731">
        <v>1</v>
      </c>
      <c r="B731">
        <v>26</v>
      </c>
      <c r="C731">
        <v>1</v>
      </c>
      <c r="D731" t="str" cm="1">
        <f t="array" ref="D731">IF(B731=0,"Depot",INDEX('Delivery Stops'!$B$2:$B$29,B731))</f>
        <v>Bakery &amp; Cafe</v>
      </c>
      <c r="E731" t="str" cm="1">
        <f t="array" ref="E731">IF(C731=0,"Depot",INDEX('Delivery Stops'!$B$2:$B$29,C731))</f>
        <v>Pet Hospital</v>
      </c>
      <c r="F731">
        <v>0</v>
      </c>
      <c r="G731" cm="1">
        <f t="array" ref="G731">INDEX('Distance Matrix (miles)'!$B$2:$AD$30,B731+1,C731+1)</f>
        <v>48.49</v>
      </c>
      <c r="H731" cm="1">
        <f t="array" ref="H731">INDEX('Travel Time Matrix (min)'!$B$2:$AD$30,B731+1,C731+1)</f>
        <v>72.7</v>
      </c>
      <c r="I731" cm="1">
        <f t="array" ref="I731">G731*(INDEX('Vehicle Fleet'!$D$2:$D$6,A731)+'Cost Parameters'!$B$2*'Cost Parameters'!$B$3)</f>
        <v>41.526836000000003</v>
      </c>
      <c r="J731" cm="1">
        <f t="array" ref="J731">IF(C731=0,0,INDEX('Delivery Stops'!$D$2:$D$29,C731))</f>
        <v>204</v>
      </c>
      <c r="K731">
        <f t="shared" si="44"/>
        <v>0</v>
      </c>
      <c r="L731">
        <f t="shared" si="45"/>
        <v>0</v>
      </c>
      <c r="M731">
        <f t="shared" si="46"/>
        <v>0</v>
      </c>
      <c r="N731">
        <f t="shared" si="47"/>
        <v>0</v>
      </c>
      <c r="O731" cm="1">
        <f t="array" ref="O731">((IF(C731=0,INDEX('Solver Setup'!$M$15:$M$19,A731),INDEX('Solver Setup'!$G$25:$G$52,C731))-IF(B731=0,INDEX('Solver Setup'!$L$15:$L$19,A731),INDEX('Solver Setup'!$G$25:$G$52,B731)))*1440-IF(B731=0,0,INDEX('Solver Setup'!$F$25:$F$52,B731))-H731+'Solver Setup'!$B$9*(1-F731))</f>
        <v>1099.3000000000006</v>
      </c>
    </row>
    <row r="732" spans="1:15" x14ac:dyDescent="0.2">
      <c r="A732">
        <v>1</v>
      </c>
      <c r="B732">
        <v>26</v>
      </c>
      <c r="C732">
        <v>2</v>
      </c>
      <c r="D732" t="str" cm="1">
        <f t="array" ref="D732">IF(B732=0,"Depot",INDEX('Delivery Stops'!$B$2:$B$29,B732))</f>
        <v>Bakery &amp; Cafe</v>
      </c>
      <c r="E732" t="str" cm="1">
        <f t="array" ref="E732">IF(C732=0,"Depot",INDEX('Delivery Stops'!$B$2:$B$29,C732))</f>
        <v>Community Pharmacy</v>
      </c>
      <c r="F732">
        <v>0</v>
      </c>
      <c r="G732" cm="1">
        <f t="array" ref="G732">INDEX('Distance Matrix (miles)'!$B$2:$AD$30,B732+1,C732+1)</f>
        <v>26.68</v>
      </c>
      <c r="H732" cm="1">
        <f t="array" ref="H732">INDEX('Travel Time Matrix (min)'!$B$2:$AD$30,B732+1,C732+1)</f>
        <v>40</v>
      </c>
      <c r="I732" cm="1">
        <f t="array" ref="I732">G732*(INDEX('Vehicle Fleet'!$D$2:$D$6,A732)+'Cost Parameters'!$B$2*'Cost Parameters'!$B$3)</f>
        <v>22.848752000000001</v>
      </c>
      <c r="J732" cm="1">
        <f t="array" ref="J732">IF(C732=0,0,INDEX('Delivery Stops'!$D$2:$D$29,C732))</f>
        <v>240</v>
      </c>
      <c r="K732">
        <f t="shared" si="44"/>
        <v>0</v>
      </c>
      <c r="L732">
        <f t="shared" si="45"/>
        <v>0</v>
      </c>
      <c r="M732">
        <f t="shared" si="46"/>
        <v>0</v>
      </c>
      <c r="N732">
        <f t="shared" si="47"/>
        <v>0</v>
      </c>
      <c r="O732" cm="1">
        <f t="array" ref="O732">((IF(C732=0,INDEX('Solver Setup'!$M$15:$M$19,A732),INDEX('Solver Setup'!$G$25:$G$52,C732))-IF(B732=0,INDEX('Solver Setup'!$L$15:$L$19,A732),INDEX('Solver Setup'!$G$25:$G$52,B732)))*1440-IF(B732=0,0,INDEX('Solver Setup'!$F$25:$F$52,B732))-H732+'Solver Setup'!$B$9*(1-F732))</f>
        <v>1371.9999999999995</v>
      </c>
    </row>
    <row r="733" spans="1:15" x14ac:dyDescent="0.2">
      <c r="A733">
        <v>1</v>
      </c>
      <c r="B733">
        <v>26</v>
      </c>
      <c r="C733">
        <v>3</v>
      </c>
      <c r="D733" t="str" cm="1">
        <f t="array" ref="D733">IF(B733=0,"Depot",INDEX('Delivery Stops'!$B$2:$B$29,B733))</f>
        <v>Bakery &amp; Cafe</v>
      </c>
      <c r="E733" t="str" cm="1">
        <f t="array" ref="E733">IF(C733=0,"Depot",INDEX('Delivery Stops'!$B$2:$B$29,C733))</f>
        <v>Redstone Medical Center</v>
      </c>
      <c r="F733">
        <v>0</v>
      </c>
      <c r="G733" cm="1">
        <f t="array" ref="G733">INDEX('Distance Matrix (miles)'!$B$2:$AD$30,B733+1,C733+1)</f>
        <v>38.46</v>
      </c>
      <c r="H733" cm="1">
        <f t="array" ref="H733">INDEX('Travel Time Matrix (min)'!$B$2:$AD$30,B733+1,C733+1)</f>
        <v>57.7</v>
      </c>
      <c r="I733" cm="1">
        <f t="array" ref="I733">G733*(INDEX('Vehicle Fleet'!$D$2:$D$6,A733)+'Cost Parameters'!$B$2*'Cost Parameters'!$B$3)</f>
        <v>32.937144000000004</v>
      </c>
      <c r="J733" cm="1">
        <f t="array" ref="J733">IF(C733=0,0,INDEX('Delivery Stops'!$D$2:$D$29,C733))</f>
        <v>183</v>
      </c>
      <c r="K733">
        <f t="shared" si="44"/>
        <v>0</v>
      </c>
      <c r="L733">
        <f t="shared" si="45"/>
        <v>0</v>
      </c>
      <c r="M733">
        <f t="shared" si="46"/>
        <v>0</v>
      </c>
      <c r="N733">
        <f t="shared" si="47"/>
        <v>0</v>
      </c>
      <c r="O733" cm="1">
        <f t="array" ref="O733">((IF(C733=0,INDEX('Solver Setup'!$M$15:$M$19,A733),INDEX('Solver Setup'!$G$25:$G$52,C733))-IF(B733=0,INDEX('Solver Setup'!$L$15:$L$19,A733),INDEX('Solver Setup'!$G$25:$G$52,B733)))*1440-IF(B733=0,0,INDEX('Solver Setup'!$F$25:$F$52,B733))-H733+'Solver Setup'!$B$9*(1-F733))</f>
        <v>1369.3</v>
      </c>
    </row>
    <row r="734" spans="1:15" x14ac:dyDescent="0.2">
      <c r="A734">
        <v>1</v>
      </c>
      <c r="B734">
        <v>26</v>
      </c>
      <c r="C734">
        <v>4</v>
      </c>
      <c r="D734" t="str" cm="1">
        <f t="array" ref="D734">IF(B734=0,"Depot",INDEX('Delivery Stops'!$B$2:$B$29,B734))</f>
        <v>Bakery &amp; Cafe</v>
      </c>
      <c r="E734" t="str" cm="1">
        <f t="array" ref="E734">IF(C734=0,"Depot",INDEX('Delivery Stops'!$B$2:$B$29,C734))</f>
        <v>Furniture Warehouse</v>
      </c>
      <c r="F734">
        <v>0</v>
      </c>
      <c r="G734" cm="1">
        <f t="array" ref="G734">INDEX('Distance Matrix (miles)'!$B$2:$AD$30,B734+1,C734+1)</f>
        <v>21.86</v>
      </c>
      <c r="H734" cm="1">
        <f t="array" ref="H734">INDEX('Travel Time Matrix (min)'!$B$2:$AD$30,B734+1,C734+1)</f>
        <v>32.799999999999997</v>
      </c>
      <c r="I734" cm="1">
        <f t="array" ref="I734">G734*(INDEX('Vehicle Fleet'!$D$2:$D$6,A734)+'Cost Parameters'!$B$2*'Cost Parameters'!$B$3)</f>
        <v>18.720904000000001</v>
      </c>
      <c r="J734" cm="1">
        <f t="array" ref="J734">IF(C734=0,0,INDEX('Delivery Stops'!$D$2:$D$29,C734))</f>
        <v>186</v>
      </c>
      <c r="K734">
        <f t="shared" si="44"/>
        <v>0</v>
      </c>
      <c r="L734">
        <f t="shared" si="45"/>
        <v>0</v>
      </c>
      <c r="M734">
        <f t="shared" si="46"/>
        <v>0</v>
      </c>
      <c r="N734">
        <f t="shared" si="47"/>
        <v>0</v>
      </c>
      <c r="O734" cm="1">
        <f t="array" ref="O734">((IF(C734=0,INDEX('Solver Setup'!$M$15:$M$19,A734),INDEX('Solver Setup'!$G$25:$G$52,C734))-IF(B734=0,INDEX('Solver Setup'!$L$15:$L$19,A734),INDEX('Solver Setup'!$G$25:$G$52,B734)))*1440-IF(B734=0,0,INDEX('Solver Setup'!$F$25:$F$52,B734))-H734+'Solver Setup'!$B$9*(1-F734))</f>
        <v>1124.2</v>
      </c>
    </row>
    <row r="735" spans="1:15" x14ac:dyDescent="0.2">
      <c r="A735">
        <v>1</v>
      </c>
      <c r="B735">
        <v>26</v>
      </c>
      <c r="C735">
        <v>5</v>
      </c>
      <c r="D735" t="str" cm="1">
        <f t="array" ref="D735">IF(B735=0,"Depot",INDEX('Delivery Stops'!$B$2:$B$29,B735))</f>
        <v>Bakery &amp; Cafe</v>
      </c>
      <c r="E735" t="str" cm="1">
        <f t="array" ref="E735">IF(C735=0,"Depot",INDEX('Delivery Stops'!$B$2:$B$29,C735))</f>
        <v>Construction Supply</v>
      </c>
      <c r="F735">
        <v>0</v>
      </c>
      <c r="G735" cm="1">
        <f t="array" ref="G735">INDEX('Distance Matrix (miles)'!$B$2:$AD$30,B735+1,C735+1)</f>
        <v>16.170000000000002</v>
      </c>
      <c r="H735" cm="1">
        <f t="array" ref="H735">INDEX('Travel Time Matrix (min)'!$B$2:$AD$30,B735+1,C735+1)</f>
        <v>24.3</v>
      </c>
      <c r="I735" cm="1">
        <f t="array" ref="I735">G735*(INDEX('Vehicle Fleet'!$D$2:$D$6,A735)+'Cost Parameters'!$B$2*'Cost Parameters'!$B$3)</f>
        <v>13.847988000000003</v>
      </c>
      <c r="J735" cm="1">
        <f t="array" ref="J735">IF(C735=0,0,INDEX('Delivery Stops'!$D$2:$D$29,C735))</f>
        <v>201</v>
      </c>
      <c r="K735">
        <f t="shared" si="44"/>
        <v>0</v>
      </c>
      <c r="L735">
        <f t="shared" si="45"/>
        <v>0</v>
      </c>
      <c r="M735">
        <f t="shared" si="46"/>
        <v>0</v>
      </c>
      <c r="N735">
        <f t="shared" si="47"/>
        <v>0</v>
      </c>
      <c r="O735" cm="1">
        <f t="array" ref="O735">((IF(C735=0,INDEX('Solver Setup'!$M$15:$M$19,A735),INDEX('Solver Setup'!$G$25:$G$52,C735))-IF(B735=0,INDEX('Solver Setup'!$L$15:$L$19,A735),INDEX('Solver Setup'!$G$25:$G$52,B735)))*1440-IF(B735=0,0,INDEX('Solver Setup'!$F$25:$F$52,B735))-H735+'Solver Setup'!$B$9*(1-F735))</f>
        <v>1342.6999999999996</v>
      </c>
    </row>
    <row r="736" spans="1:15" x14ac:dyDescent="0.2">
      <c r="A736">
        <v>1</v>
      </c>
      <c r="B736">
        <v>26</v>
      </c>
      <c r="C736">
        <v>6</v>
      </c>
      <c r="D736" t="str" cm="1">
        <f t="array" ref="D736">IF(B736=0,"Depot",INDEX('Delivery Stops'!$B$2:$B$29,B736))</f>
        <v>Bakery &amp; Cafe</v>
      </c>
      <c r="E736" t="str" cm="1">
        <f t="array" ref="E736">IF(C736=0,"Depot",INDEX('Delivery Stops'!$B$2:$B$29,C736))</f>
        <v>Farm Supply</v>
      </c>
      <c r="F736">
        <v>0</v>
      </c>
      <c r="G736" cm="1">
        <f t="array" ref="G736">INDEX('Distance Matrix (miles)'!$B$2:$AD$30,B736+1,C736+1)</f>
        <v>20.329999999999998</v>
      </c>
      <c r="H736" cm="1">
        <f t="array" ref="H736">INDEX('Travel Time Matrix (min)'!$B$2:$AD$30,B736+1,C736+1)</f>
        <v>30.5</v>
      </c>
      <c r="I736" cm="1">
        <f t="array" ref="I736">G736*(INDEX('Vehicle Fleet'!$D$2:$D$6,A736)+'Cost Parameters'!$B$2*'Cost Parameters'!$B$3)</f>
        <v>17.410612</v>
      </c>
      <c r="J736" cm="1">
        <f t="array" ref="J736">IF(C736=0,0,INDEX('Delivery Stops'!$D$2:$D$29,C736))</f>
        <v>162</v>
      </c>
      <c r="K736">
        <f t="shared" si="44"/>
        <v>0</v>
      </c>
      <c r="L736">
        <f t="shared" si="45"/>
        <v>0</v>
      </c>
      <c r="M736">
        <f t="shared" si="46"/>
        <v>0</v>
      </c>
      <c r="N736">
        <f t="shared" si="47"/>
        <v>0</v>
      </c>
      <c r="O736" cm="1">
        <f t="array" ref="O736">((IF(C736=0,INDEX('Solver Setup'!$M$15:$M$19,A736),INDEX('Solver Setup'!$G$25:$G$52,C736))-IF(B736=0,INDEX('Solver Setup'!$L$15:$L$19,A736),INDEX('Solver Setup'!$G$25:$G$52,B736)))*1440-IF(B736=0,0,INDEX('Solver Setup'!$F$25:$F$52,B736))-H736+'Solver Setup'!$B$9*(1-F736))</f>
        <v>1441.5</v>
      </c>
    </row>
    <row r="737" spans="1:15" x14ac:dyDescent="0.2">
      <c r="A737">
        <v>1</v>
      </c>
      <c r="B737">
        <v>26</v>
      </c>
      <c r="C737">
        <v>7</v>
      </c>
      <c r="D737" t="str" cm="1">
        <f t="array" ref="D737">IF(B737=0,"Depot",INDEX('Delivery Stops'!$B$2:$B$29,B737))</f>
        <v>Bakery &amp; Cafe</v>
      </c>
      <c r="E737" t="str" cm="1">
        <f t="array" ref="E737">IF(C737=0,"Depot",INDEX('Delivery Stops'!$B$2:$B$29,C737))</f>
        <v>Fish Market</v>
      </c>
      <c r="F737">
        <v>0</v>
      </c>
      <c r="G737" cm="1">
        <f t="array" ref="G737">INDEX('Distance Matrix (miles)'!$B$2:$AD$30,B737+1,C737+1)</f>
        <v>14.72</v>
      </c>
      <c r="H737" cm="1">
        <f t="array" ref="H737">INDEX('Travel Time Matrix (min)'!$B$2:$AD$30,B737+1,C737+1)</f>
        <v>22.1</v>
      </c>
      <c r="I737" cm="1">
        <f t="array" ref="I737">G737*(INDEX('Vehicle Fleet'!$D$2:$D$6,A737)+'Cost Parameters'!$B$2*'Cost Parameters'!$B$3)</f>
        <v>12.606208000000001</v>
      </c>
      <c r="J737" cm="1">
        <f t="array" ref="J737">IF(C737=0,0,INDEX('Delivery Stops'!$D$2:$D$29,C737))</f>
        <v>133</v>
      </c>
      <c r="K737">
        <f t="shared" si="44"/>
        <v>0</v>
      </c>
      <c r="L737">
        <f t="shared" si="45"/>
        <v>0</v>
      </c>
      <c r="M737">
        <f t="shared" si="46"/>
        <v>0</v>
      </c>
      <c r="N737">
        <f t="shared" si="47"/>
        <v>0</v>
      </c>
      <c r="O737" cm="1">
        <f t="array" ref="O737">((IF(C737=0,INDEX('Solver Setup'!$M$15:$M$19,A737),INDEX('Solver Setup'!$G$25:$G$52,C737))-IF(B737=0,INDEX('Solver Setup'!$L$15:$L$19,A737),INDEX('Solver Setup'!$G$25:$G$52,B737)))*1440-IF(B737=0,0,INDEX('Solver Setup'!$F$25:$F$52,B737))-H737+'Solver Setup'!$B$9*(1-F737))</f>
        <v>1314.9</v>
      </c>
    </row>
    <row r="738" spans="1:15" x14ac:dyDescent="0.2">
      <c r="A738">
        <v>1</v>
      </c>
      <c r="B738">
        <v>26</v>
      </c>
      <c r="C738">
        <v>8</v>
      </c>
      <c r="D738" t="str" cm="1">
        <f t="array" ref="D738">IF(B738=0,"Depot",INDEX('Delivery Stops'!$B$2:$B$29,B738))</f>
        <v>Bakery &amp; Cafe</v>
      </c>
      <c r="E738" t="str" cm="1">
        <f t="array" ref="E738">IF(C738=0,"Depot",INDEX('Delivery Stops'!$B$2:$B$29,C738))</f>
        <v>Swimming Pool Supply</v>
      </c>
      <c r="F738">
        <v>0</v>
      </c>
      <c r="G738" cm="1">
        <f t="array" ref="G738">INDEX('Distance Matrix (miles)'!$B$2:$AD$30,B738+1,C738+1)</f>
        <v>33.44</v>
      </c>
      <c r="H738" cm="1">
        <f t="array" ref="H738">INDEX('Travel Time Matrix (min)'!$B$2:$AD$30,B738+1,C738+1)</f>
        <v>50.2</v>
      </c>
      <c r="I738" cm="1">
        <f t="array" ref="I738">G738*(INDEX('Vehicle Fleet'!$D$2:$D$6,A738)+'Cost Parameters'!$B$2*'Cost Parameters'!$B$3)</f>
        <v>28.638016</v>
      </c>
      <c r="J738" cm="1">
        <f t="array" ref="J738">IF(C738=0,0,INDEX('Delivery Stops'!$D$2:$D$29,C738))</f>
        <v>285</v>
      </c>
      <c r="K738">
        <f t="shared" si="44"/>
        <v>0</v>
      </c>
      <c r="L738">
        <f t="shared" si="45"/>
        <v>0</v>
      </c>
      <c r="M738">
        <f t="shared" si="46"/>
        <v>0</v>
      </c>
      <c r="N738">
        <f t="shared" si="47"/>
        <v>0</v>
      </c>
      <c r="O738" cm="1">
        <f t="array" ref="O738">((IF(C738=0,INDEX('Solver Setup'!$M$15:$M$19,A738),INDEX('Solver Setup'!$G$25:$G$52,C738))-IF(B738=0,INDEX('Solver Setup'!$L$15:$L$19,A738),INDEX('Solver Setup'!$G$25:$G$52,B738)))*1440-IF(B738=0,0,INDEX('Solver Setup'!$F$25:$F$52,B738))-H738+'Solver Setup'!$B$9*(1-F738))</f>
        <v>1496.7999999999995</v>
      </c>
    </row>
    <row r="739" spans="1:15" x14ac:dyDescent="0.2">
      <c r="A739">
        <v>1</v>
      </c>
      <c r="B739">
        <v>26</v>
      </c>
      <c r="C739">
        <v>9</v>
      </c>
      <c r="D739" t="str" cm="1">
        <f t="array" ref="D739">IF(B739=0,"Depot",INDEX('Delivery Stops'!$B$2:$B$29,B739))</f>
        <v>Bakery &amp; Cafe</v>
      </c>
      <c r="E739" t="str" cm="1">
        <f t="array" ref="E739">IF(C739=0,"Depot",INDEX('Delivery Stops'!$B$2:$B$29,C739))</f>
        <v>Dry Cleaners</v>
      </c>
      <c r="F739">
        <v>0</v>
      </c>
      <c r="G739" cm="1">
        <f t="array" ref="G739">INDEX('Distance Matrix (miles)'!$B$2:$AD$30,B739+1,C739+1)</f>
        <v>38.25</v>
      </c>
      <c r="H739" cm="1">
        <f t="array" ref="H739">INDEX('Travel Time Matrix (min)'!$B$2:$AD$30,B739+1,C739+1)</f>
        <v>57.4</v>
      </c>
      <c r="I739" cm="1">
        <f t="array" ref="I739">G739*(INDEX('Vehicle Fleet'!$D$2:$D$6,A739)+'Cost Parameters'!$B$2*'Cost Parameters'!$B$3)</f>
        <v>32.757300000000001</v>
      </c>
      <c r="J739" cm="1">
        <f t="array" ref="J739">IF(C739=0,0,INDEX('Delivery Stops'!$D$2:$D$29,C739))</f>
        <v>24</v>
      </c>
      <c r="K739">
        <f t="shared" si="44"/>
        <v>0</v>
      </c>
      <c r="L739">
        <f t="shared" si="45"/>
        <v>0</v>
      </c>
      <c r="M739">
        <f t="shared" si="46"/>
        <v>0</v>
      </c>
      <c r="N739">
        <f t="shared" si="47"/>
        <v>0</v>
      </c>
      <c r="O739" cm="1">
        <f t="array" ref="O739">((IF(C739=0,INDEX('Solver Setup'!$M$15:$M$19,A739),INDEX('Solver Setup'!$G$25:$G$52,C739))-IF(B739=0,INDEX('Solver Setup'!$L$15:$L$19,A739),INDEX('Solver Setup'!$G$25:$G$52,B739)))*1440-IF(B739=0,0,INDEX('Solver Setup'!$F$25:$F$52,B739))-H739+'Solver Setup'!$B$9*(1-F739))</f>
        <v>1144.5999999999999</v>
      </c>
    </row>
    <row r="740" spans="1:15" x14ac:dyDescent="0.2">
      <c r="A740">
        <v>1</v>
      </c>
      <c r="B740">
        <v>26</v>
      </c>
      <c r="C740">
        <v>10</v>
      </c>
      <c r="D740" t="str" cm="1">
        <f t="array" ref="D740">IF(B740=0,"Depot",INDEX('Delivery Stops'!$B$2:$B$29,B740))</f>
        <v>Bakery &amp; Cafe</v>
      </c>
      <c r="E740" t="str" cm="1">
        <f t="array" ref="E740">IF(C740=0,"Depot",INDEX('Delivery Stops'!$B$2:$B$29,C740))</f>
        <v>Furniture Warehouse</v>
      </c>
      <c r="F740">
        <v>0</v>
      </c>
      <c r="G740" cm="1">
        <f t="array" ref="G740">INDEX('Distance Matrix (miles)'!$B$2:$AD$30,B740+1,C740+1)</f>
        <v>17.07</v>
      </c>
      <c r="H740" cm="1">
        <f t="array" ref="H740">INDEX('Travel Time Matrix (min)'!$B$2:$AD$30,B740+1,C740+1)</f>
        <v>25.6</v>
      </c>
      <c r="I740" cm="1">
        <f t="array" ref="I740">G740*(INDEX('Vehicle Fleet'!$D$2:$D$6,A740)+'Cost Parameters'!$B$2*'Cost Parameters'!$B$3)</f>
        <v>14.618748000000002</v>
      </c>
      <c r="J740" cm="1">
        <f t="array" ref="J740">IF(C740=0,0,INDEX('Delivery Stops'!$D$2:$D$29,C740))</f>
        <v>89</v>
      </c>
      <c r="K740">
        <f t="shared" si="44"/>
        <v>0</v>
      </c>
      <c r="L740">
        <f t="shared" si="45"/>
        <v>0</v>
      </c>
      <c r="M740">
        <f t="shared" si="46"/>
        <v>0</v>
      </c>
      <c r="N740">
        <f t="shared" si="47"/>
        <v>0</v>
      </c>
      <c r="O740" cm="1">
        <f t="array" ref="O740">((IF(C740=0,INDEX('Solver Setup'!$M$15:$M$19,A740),INDEX('Solver Setup'!$G$25:$G$52,C740))-IF(B740=0,INDEX('Solver Setup'!$L$15:$L$19,A740),INDEX('Solver Setup'!$G$25:$G$52,B740)))*1440-IF(B740=0,0,INDEX('Solver Setup'!$F$25:$F$52,B740))-H740+'Solver Setup'!$B$9*(1-F740))</f>
        <v>1251.3999999999994</v>
      </c>
    </row>
    <row r="741" spans="1:15" x14ac:dyDescent="0.2">
      <c r="A741">
        <v>1</v>
      </c>
      <c r="B741">
        <v>26</v>
      </c>
      <c r="C741">
        <v>11</v>
      </c>
      <c r="D741" t="str" cm="1">
        <f t="array" ref="D741">IF(B741=0,"Depot",INDEX('Delivery Stops'!$B$2:$B$29,B741))</f>
        <v>Bakery &amp; Cafe</v>
      </c>
      <c r="E741" t="str" cm="1">
        <f t="array" ref="E741">IF(C741=0,"Depot",INDEX('Delivery Stops'!$B$2:$B$29,C741))</f>
        <v>Pet Hospital</v>
      </c>
      <c r="F741">
        <v>0</v>
      </c>
      <c r="G741" cm="1">
        <f t="array" ref="G741">INDEX('Distance Matrix (miles)'!$B$2:$AD$30,B741+1,C741+1)</f>
        <v>25.39</v>
      </c>
      <c r="H741" cm="1">
        <f t="array" ref="H741">INDEX('Travel Time Matrix (min)'!$B$2:$AD$30,B741+1,C741+1)</f>
        <v>38.1</v>
      </c>
      <c r="I741" cm="1">
        <f t="array" ref="I741">G741*(INDEX('Vehicle Fleet'!$D$2:$D$6,A741)+'Cost Parameters'!$B$2*'Cost Parameters'!$B$3)</f>
        <v>21.743996000000003</v>
      </c>
      <c r="J741" cm="1">
        <f t="array" ref="J741">IF(C741=0,0,INDEX('Delivery Stops'!$D$2:$D$29,C741))</f>
        <v>108</v>
      </c>
      <c r="K741">
        <f t="shared" si="44"/>
        <v>0</v>
      </c>
      <c r="L741">
        <f t="shared" si="45"/>
        <v>0</v>
      </c>
      <c r="M741">
        <f t="shared" si="46"/>
        <v>0</v>
      </c>
      <c r="N741">
        <f t="shared" si="47"/>
        <v>0</v>
      </c>
      <c r="O741" cm="1">
        <f t="array" ref="O741">((IF(C741=0,INDEX('Solver Setup'!$M$15:$M$19,A741),INDEX('Solver Setup'!$G$25:$G$52,C741))-IF(B741=0,INDEX('Solver Setup'!$L$15:$L$19,A741),INDEX('Solver Setup'!$G$25:$G$52,B741)))*1440-IF(B741=0,0,INDEX('Solver Setup'!$F$25:$F$52,B741))-H741+'Solver Setup'!$B$9*(1-F741))</f>
        <v>1163.9000000000001</v>
      </c>
    </row>
    <row r="742" spans="1:15" x14ac:dyDescent="0.2">
      <c r="A742">
        <v>1</v>
      </c>
      <c r="B742">
        <v>26</v>
      </c>
      <c r="C742">
        <v>12</v>
      </c>
      <c r="D742" t="str" cm="1">
        <f t="array" ref="D742">IF(B742=0,"Depot",INDEX('Delivery Stops'!$B$2:$B$29,B742))</f>
        <v>Bakery &amp; Cafe</v>
      </c>
      <c r="E742" t="str" cm="1">
        <f t="array" ref="E742">IF(C742=0,"Depot",INDEX('Delivery Stops'!$B$2:$B$29,C742))</f>
        <v>Tech Solutions Inc</v>
      </c>
      <c r="F742">
        <v>0</v>
      </c>
      <c r="G742" cm="1">
        <f t="array" ref="G742">INDEX('Distance Matrix (miles)'!$B$2:$AD$30,B742+1,C742+1)</f>
        <v>15.54</v>
      </c>
      <c r="H742" cm="1">
        <f t="array" ref="H742">INDEX('Travel Time Matrix (min)'!$B$2:$AD$30,B742+1,C742+1)</f>
        <v>23.3</v>
      </c>
      <c r="I742" cm="1">
        <f t="array" ref="I742">G742*(INDEX('Vehicle Fleet'!$D$2:$D$6,A742)+'Cost Parameters'!$B$2*'Cost Parameters'!$B$3)</f>
        <v>13.308456</v>
      </c>
      <c r="J742" cm="1">
        <f t="array" ref="J742">IF(C742=0,0,INDEX('Delivery Stops'!$D$2:$D$29,C742))</f>
        <v>150</v>
      </c>
      <c r="K742">
        <f t="shared" si="44"/>
        <v>0</v>
      </c>
      <c r="L742">
        <f t="shared" si="45"/>
        <v>0</v>
      </c>
      <c r="M742">
        <f t="shared" si="46"/>
        <v>0</v>
      </c>
      <c r="N742">
        <f t="shared" si="47"/>
        <v>0</v>
      </c>
      <c r="O742" cm="1">
        <f t="array" ref="O742">((IF(C742=0,INDEX('Solver Setup'!$M$15:$M$19,A742),INDEX('Solver Setup'!$G$25:$G$52,C742))-IF(B742=0,INDEX('Solver Setup'!$L$15:$L$19,A742),INDEX('Solver Setup'!$G$25:$G$52,B742)))*1440-IF(B742=0,0,INDEX('Solver Setup'!$F$25:$F$52,B742))-H742+'Solver Setup'!$B$9*(1-F742))</f>
        <v>1133.7</v>
      </c>
    </row>
    <row r="743" spans="1:15" x14ac:dyDescent="0.2">
      <c r="A743">
        <v>1</v>
      </c>
      <c r="B743">
        <v>26</v>
      </c>
      <c r="C743">
        <v>13</v>
      </c>
      <c r="D743" t="str" cm="1">
        <f t="array" ref="D743">IF(B743=0,"Depot",INDEX('Delivery Stops'!$B$2:$B$29,B743))</f>
        <v>Bakery &amp; Cafe</v>
      </c>
      <c r="E743" t="str" cm="1">
        <f t="array" ref="E743">IF(C743=0,"Depot",INDEX('Delivery Stops'!$B$2:$B$29,C743))</f>
        <v>Tech Solutions Inc</v>
      </c>
      <c r="F743">
        <v>0</v>
      </c>
      <c r="G743" cm="1">
        <f t="array" ref="G743">INDEX('Distance Matrix (miles)'!$B$2:$AD$30,B743+1,C743+1)</f>
        <v>16.079999999999998</v>
      </c>
      <c r="H743" cm="1">
        <f t="array" ref="H743">INDEX('Travel Time Matrix (min)'!$B$2:$AD$30,B743+1,C743+1)</f>
        <v>24.1</v>
      </c>
      <c r="I743" cm="1">
        <f t="array" ref="I743">G743*(INDEX('Vehicle Fleet'!$D$2:$D$6,A743)+'Cost Parameters'!$B$2*'Cost Parameters'!$B$3)</f>
        <v>13.770911999999999</v>
      </c>
      <c r="J743" cm="1">
        <f t="array" ref="J743">IF(C743=0,0,INDEX('Delivery Stops'!$D$2:$D$29,C743))</f>
        <v>38</v>
      </c>
      <c r="K743">
        <f t="shared" si="44"/>
        <v>0</v>
      </c>
      <c r="L743">
        <f t="shared" si="45"/>
        <v>0</v>
      </c>
      <c r="M743">
        <f t="shared" si="46"/>
        <v>0</v>
      </c>
      <c r="N743">
        <f t="shared" si="47"/>
        <v>0</v>
      </c>
      <c r="O743" cm="1">
        <f t="array" ref="O743">((IF(C743=0,INDEX('Solver Setup'!$M$15:$M$19,A743),INDEX('Solver Setup'!$G$25:$G$52,C743))-IF(B743=0,INDEX('Solver Setup'!$L$15:$L$19,A743),INDEX('Solver Setup'!$G$25:$G$52,B743)))*1440-IF(B743=0,0,INDEX('Solver Setup'!$F$25:$F$52,B743))-H743+'Solver Setup'!$B$9*(1-F743))</f>
        <v>1027.8999999999994</v>
      </c>
    </row>
    <row r="744" spans="1:15" x14ac:dyDescent="0.2">
      <c r="A744">
        <v>1</v>
      </c>
      <c r="B744">
        <v>26</v>
      </c>
      <c r="C744">
        <v>14</v>
      </c>
      <c r="D744" t="str" cm="1">
        <f t="array" ref="D744">IF(B744=0,"Depot",INDEX('Delivery Stops'!$B$2:$B$29,B744))</f>
        <v>Bakery &amp; Cafe</v>
      </c>
      <c r="E744" t="str" cm="1">
        <f t="array" ref="E744">IF(C744=0,"Depot",INDEX('Delivery Stops'!$B$2:$B$29,C744))</f>
        <v>Sunrise Senior Living</v>
      </c>
      <c r="F744">
        <v>0</v>
      </c>
      <c r="G744" cm="1">
        <f t="array" ref="G744">INDEX('Distance Matrix (miles)'!$B$2:$AD$30,B744+1,C744+1)</f>
        <v>10.16</v>
      </c>
      <c r="H744" cm="1">
        <f t="array" ref="H744">INDEX('Travel Time Matrix (min)'!$B$2:$AD$30,B744+1,C744+1)</f>
        <v>15.2</v>
      </c>
      <c r="I744" cm="1">
        <f t="array" ref="I744">G744*(INDEX('Vehicle Fleet'!$D$2:$D$6,A744)+'Cost Parameters'!$B$2*'Cost Parameters'!$B$3)</f>
        <v>8.7010240000000003</v>
      </c>
      <c r="J744" cm="1">
        <f t="array" ref="J744">IF(C744=0,0,INDEX('Delivery Stops'!$D$2:$D$29,C744))</f>
        <v>249</v>
      </c>
      <c r="K744">
        <f t="shared" si="44"/>
        <v>0</v>
      </c>
      <c r="L744">
        <f t="shared" si="45"/>
        <v>0</v>
      </c>
      <c r="M744">
        <f t="shared" si="46"/>
        <v>0</v>
      </c>
      <c r="N744">
        <f t="shared" si="47"/>
        <v>0</v>
      </c>
      <c r="O744" cm="1">
        <f t="array" ref="O744">((IF(C744=0,INDEX('Solver Setup'!$M$15:$M$19,A744),INDEX('Solver Setup'!$G$25:$G$52,C744))-IF(B744=0,INDEX('Solver Setup'!$L$15:$L$19,A744),INDEX('Solver Setup'!$G$25:$G$52,B744)))*1440-IF(B744=0,0,INDEX('Solver Setup'!$F$25:$F$52,B744))-H744+'Solver Setup'!$B$9*(1-F744))</f>
        <v>1486.7999999999995</v>
      </c>
    </row>
    <row r="745" spans="1:15" x14ac:dyDescent="0.2">
      <c r="A745">
        <v>1</v>
      </c>
      <c r="B745">
        <v>26</v>
      </c>
      <c r="C745">
        <v>15</v>
      </c>
      <c r="D745" t="str" cm="1">
        <f t="array" ref="D745">IF(B745=0,"Depot",INDEX('Delivery Stops'!$B$2:$B$29,B745))</f>
        <v>Bakery &amp; Cafe</v>
      </c>
      <c r="E745" t="str" cm="1">
        <f t="array" ref="E745">IF(C745=0,"Depot",INDEX('Delivery Stops'!$B$2:$B$29,C745))</f>
        <v>Electronics Outlet</v>
      </c>
      <c r="F745">
        <v>0</v>
      </c>
      <c r="G745" cm="1">
        <f t="array" ref="G745">INDEX('Distance Matrix (miles)'!$B$2:$AD$30,B745+1,C745+1)</f>
        <v>24.16</v>
      </c>
      <c r="H745" cm="1">
        <f t="array" ref="H745">INDEX('Travel Time Matrix (min)'!$B$2:$AD$30,B745+1,C745+1)</f>
        <v>36.200000000000003</v>
      </c>
      <c r="I745" cm="1">
        <f t="array" ref="I745">G745*(INDEX('Vehicle Fleet'!$D$2:$D$6,A745)+'Cost Parameters'!$B$2*'Cost Parameters'!$B$3)</f>
        <v>20.690624</v>
      </c>
      <c r="J745" cm="1">
        <f t="array" ref="J745">IF(C745=0,0,INDEX('Delivery Stops'!$D$2:$D$29,C745))</f>
        <v>72</v>
      </c>
      <c r="K745">
        <f t="shared" si="44"/>
        <v>0</v>
      </c>
      <c r="L745">
        <f t="shared" si="45"/>
        <v>0</v>
      </c>
      <c r="M745">
        <f t="shared" si="46"/>
        <v>0</v>
      </c>
      <c r="N745">
        <f t="shared" si="47"/>
        <v>0</v>
      </c>
      <c r="O745" cm="1">
        <f t="array" ref="O745">((IF(C745=0,INDEX('Solver Setup'!$M$15:$M$19,A745),INDEX('Solver Setup'!$G$25:$G$52,C745))-IF(B745=0,INDEX('Solver Setup'!$L$15:$L$19,A745),INDEX('Solver Setup'!$G$25:$G$52,B745)))*1440-IF(B745=0,0,INDEX('Solver Setup'!$F$25:$F$52,B745))-H745+'Solver Setup'!$B$9*(1-F745))</f>
        <v>1030.8</v>
      </c>
    </row>
    <row r="746" spans="1:15" x14ac:dyDescent="0.2">
      <c r="A746">
        <v>1</v>
      </c>
      <c r="B746">
        <v>26</v>
      </c>
      <c r="C746">
        <v>16</v>
      </c>
      <c r="D746" t="str" cm="1">
        <f t="array" ref="D746">IF(B746=0,"Depot",INDEX('Delivery Stops'!$B$2:$B$29,B746))</f>
        <v>Bakery &amp; Cafe</v>
      </c>
      <c r="E746" t="str" cm="1">
        <f t="array" ref="E746">IF(C746=0,"Depot",INDEX('Delivery Stops'!$B$2:$B$29,C746))</f>
        <v>Bookstore</v>
      </c>
      <c r="F746">
        <v>0</v>
      </c>
      <c r="G746" cm="1">
        <f t="array" ref="G746">INDEX('Distance Matrix (miles)'!$B$2:$AD$30,B746+1,C746+1)</f>
        <v>22.28</v>
      </c>
      <c r="H746" cm="1">
        <f t="array" ref="H746">INDEX('Travel Time Matrix (min)'!$B$2:$AD$30,B746+1,C746+1)</f>
        <v>33.4</v>
      </c>
      <c r="I746" cm="1">
        <f t="array" ref="I746">G746*(INDEX('Vehicle Fleet'!$D$2:$D$6,A746)+'Cost Parameters'!$B$2*'Cost Parameters'!$B$3)</f>
        <v>19.080592000000003</v>
      </c>
      <c r="J746" cm="1">
        <f t="array" ref="J746">IF(C746=0,0,INDEX('Delivery Stops'!$D$2:$D$29,C746))</f>
        <v>152</v>
      </c>
      <c r="K746">
        <f t="shared" si="44"/>
        <v>0</v>
      </c>
      <c r="L746">
        <f t="shared" si="45"/>
        <v>0</v>
      </c>
      <c r="M746">
        <f t="shared" si="46"/>
        <v>0</v>
      </c>
      <c r="N746">
        <f t="shared" si="47"/>
        <v>0</v>
      </c>
      <c r="O746" cm="1">
        <f t="array" ref="O746">((IF(C746=0,INDEX('Solver Setup'!$M$15:$M$19,A746),INDEX('Solver Setup'!$G$25:$G$52,C746))-IF(B746=0,INDEX('Solver Setup'!$L$15:$L$19,A746),INDEX('Solver Setup'!$G$25:$G$52,B746)))*1440-IF(B746=0,0,INDEX('Solver Setup'!$F$25:$F$52,B746))-H746+'Solver Setup'!$B$9*(1-F746))</f>
        <v>1273.6000000000006</v>
      </c>
    </row>
    <row r="747" spans="1:15" x14ac:dyDescent="0.2">
      <c r="A747">
        <v>1</v>
      </c>
      <c r="B747">
        <v>26</v>
      </c>
      <c r="C747">
        <v>17</v>
      </c>
      <c r="D747" t="str" cm="1">
        <f t="array" ref="D747">IF(B747=0,"Depot",INDEX('Delivery Stops'!$B$2:$B$29,B747))</f>
        <v>Bakery &amp; Cafe</v>
      </c>
      <c r="E747" t="str" cm="1">
        <f t="array" ref="E747">IF(C747=0,"Depot",INDEX('Delivery Stops'!$B$2:$B$29,C747))</f>
        <v>Veterinary Clinic</v>
      </c>
      <c r="F747">
        <v>0</v>
      </c>
      <c r="G747" cm="1">
        <f t="array" ref="G747">INDEX('Distance Matrix (miles)'!$B$2:$AD$30,B747+1,C747+1)</f>
        <v>3.69</v>
      </c>
      <c r="H747" cm="1">
        <f t="array" ref="H747">INDEX('Travel Time Matrix (min)'!$B$2:$AD$30,B747+1,C747+1)</f>
        <v>5.5</v>
      </c>
      <c r="I747" cm="1">
        <f t="array" ref="I747">G747*(INDEX('Vehicle Fleet'!$D$2:$D$6,A747)+'Cost Parameters'!$B$2*'Cost Parameters'!$B$3)</f>
        <v>3.1601159999999999</v>
      </c>
      <c r="J747" cm="1">
        <f t="array" ref="J747">IF(C747=0,0,INDEX('Delivery Stops'!$D$2:$D$29,C747))</f>
        <v>102</v>
      </c>
      <c r="K747">
        <f t="shared" si="44"/>
        <v>0</v>
      </c>
      <c r="L747">
        <f t="shared" si="45"/>
        <v>0</v>
      </c>
      <c r="M747">
        <f t="shared" si="46"/>
        <v>0</v>
      </c>
      <c r="N747">
        <f t="shared" si="47"/>
        <v>0</v>
      </c>
      <c r="O747" cm="1">
        <f t="array" ref="O747">((IF(C747=0,INDEX('Solver Setup'!$M$15:$M$19,A747),INDEX('Solver Setup'!$G$25:$G$52,C747))-IF(B747=0,INDEX('Solver Setup'!$L$15:$L$19,A747),INDEX('Solver Setup'!$G$25:$G$52,B747)))*1440-IF(B747=0,0,INDEX('Solver Setup'!$F$25:$F$52,B747))-H747+'Solver Setup'!$B$9*(1-F747))</f>
        <v>1136.4999999999995</v>
      </c>
    </row>
    <row r="748" spans="1:15" x14ac:dyDescent="0.2">
      <c r="A748">
        <v>1</v>
      </c>
      <c r="B748">
        <v>26</v>
      </c>
      <c r="C748">
        <v>18</v>
      </c>
      <c r="D748" t="str" cm="1">
        <f t="array" ref="D748">IF(B748=0,"Depot",INDEX('Delivery Stops'!$B$2:$B$29,B748))</f>
        <v>Bakery &amp; Cafe</v>
      </c>
      <c r="E748" t="str" cm="1">
        <f t="array" ref="E748">IF(C748=0,"Depot",INDEX('Delivery Stops'!$B$2:$B$29,C748))</f>
        <v>Furniture Warehouse</v>
      </c>
      <c r="F748">
        <v>0</v>
      </c>
      <c r="G748" cm="1">
        <f t="array" ref="G748">INDEX('Distance Matrix (miles)'!$B$2:$AD$30,B748+1,C748+1)</f>
        <v>22.51</v>
      </c>
      <c r="H748" cm="1">
        <f t="array" ref="H748">INDEX('Travel Time Matrix (min)'!$B$2:$AD$30,B748+1,C748+1)</f>
        <v>33.799999999999997</v>
      </c>
      <c r="I748" cm="1">
        <f t="array" ref="I748">G748*(INDEX('Vehicle Fleet'!$D$2:$D$6,A748)+'Cost Parameters'!$B$2*'Cost Parameters'!$B$3)</f>
        <v>19.277564000000002</v>
      </c>
      <c r="J748" cm="1">
        <f t="array" ref="J748">IF(C748=0,0,INDEX('Delivery Stops'!$D$2:$D$29,C748))</f>
        <v>148</v>
      </c>
      <c r="K748">
        <f t="shared" si="44"/>
        <v>0</v>
      </c>
      <c r="L748">
        <f t="shared" si="45"/>
        <v>0</v>
      </c>
      <c r="M748">
        <f t="shared" si="46"/>
        <v>0</v>
      </c>
      <c r="N748">
        <f t="shared" si="47"/>
        <v>0</v>
      </c>
      <c r="O748" cm="1">
        <f t="array" ref="O748">((IF(C748=0,INDEX('Solver Setup'!$M$15:$M$19,A748),INDEX('Solver Setup'!$G$25:$G$52,C748))-IF(B748=0,INDEX('Solver Setup'!$L$15:$L$19,A748),INDEX('Solver Setup'!$G$25:$G$52,B748)))*1440-IF(B748=0,0,INDEX('Solver Setup'!$F$25:$F$52,B748))-H748+'Solver Setup'!$B$9*(1-F748))</f>
        <v>1063.1999999999994</v>
      </c>
    </row>
    <row r="749" spans="1:15" x14ac:dyDescent="0.2">
      <c r="A749">
        <v>1</v>
      </c>
      <c r="B749">
        <v>26</v>
      </c>
      <c r="C749">
        <v>19</v>
      </c>
      <c r="D749" t="str" cm="1">
        <f t="array" ref="D749">IF(B749=0,"Depot",INDEX('Delivery Stops'!$B$2:$B$29,B749))</f>
        <v>Bakery &amp; Cafe</v>
      </c>
      <c r="E749" t="str" cm="1">
        <f t="array" ref="E749">IF(C749=0,"Depot",INDEX('Delivery Stops'!$B$2:$B$29,C749))</f>
        <v>Music School</v>
      </c>
      <c r="F749">
        <v>0</v>
      </c>
      <c r="G749" cm="1">
        <f t="array" ref="G749">INDEX('Distance Matrix (miles)'!$B$2:$AD$30,B749+1,C749+1)</f>
        <v>42.91</v>
      </c>
      <c r="H749" cm="1">
        <f t="array" ref="H749">INDEX('Travel Time Matrix (min)'!$B$2:$AD$30,B749+1,C749+1)</f>
        <v>64.400000000000006</v>
      </c>
      <c r="I749" cm="1">
        <f t="array" ref="I749">G749*(INDEX('Vehicle Fleet'!$D$2:$D$6,A749)+'Cost Parameters'!$B$2*'Cost Parameters'!$B$3)</f>
        <v>36.748123999999997</v>
      </c>
      <c r="J749" cm="1">
        <f t="array" ref="J749">IF(C749=0,0,INDEX('Delivery Stops'!$D$2:$D$29,C749))</f>
        <v>97</v>
      </c>
      <c r="K749">
        <f t="shared" si="44"/>
        <v>0</v>
      </c>
      <c r="L749">
        <f t="shared" si="45"/>
        <v>0</v>
      </c>
      <c r="M749">
        <f t="shared" si="46"/>
        <v>0</v>
      </c>
      <c r="N749">
        <f t="shared" si="47"/>
        <v>0</v>
      </c>
      <c r="O749" cm="1">
        <f t="array" ref="O749">((IF(C749=0,INDEX('Solver Setup'!$M$15:$M$19,A749),INDEX('Solver Setup'!$G$25:$G$52,C749))-IF(B749=0,INDEX('Solver Setup'!$L$15:$L$19,A749),INDEX('Solver Setup'!$G$25:$G$52,B749)))*1440-IF(B749=0,0,INDEX('Solver Setup'!$F$25:$F$52,B749))-H749+'Solver Setup'!$B$9*(1-F749))</f>
        <v>1002.6</v>
      </c>
    </row>
    <row r="750" spans="1:15" x14ac:dyDescent="0.2">
      <c r="A750">
        <v>1</v>
      </c>
      <c r="B750">
        <v>26</v>
      </c>
      <c r="C750">
        <v>20</v>
      </c>
      <c r="D750" t="str" cm="1">
        <f t="array" ref="D750">IF(B750=0,"Depot",INDEX('Delivery Stops'!$B$2:$B$29,B750))</f>
        <v>Bakery &amp; Cafe</v>
      </c>
      <c r="E750" t="str" cm="1">
        <f t="array" ref="E750">IF(C750=0,"Depot",INDEX('Delivery Stops'!$B$2:$B$29,C750))</f>
        <v>Elementary School</v>
      </c>
      <c r="F750">
        <v>0</v>
      </c>
      <c r="G750" cm="1">
        <f t="array" ref="G750">INDEX('Distance Matrix (miles)'!$B$2:$AD$30,B750+1,C750+1)</f>
        <v>33.17</v>
      </c>
      <c r="H750" cm="1">
        <f t="array" ref="H750">INDEX('Travel Time Matrix (min)'!$B$2:$AD$30,B750+1,C750+1)</f>
        <v>49.8</v>
      </c>
      <c r="I750" cm="1">
        <f t="array" ref="I750">G750*(INDEX('Vehicle Fleet'!$D$2:$D$6,A750)+'Cost Parameters'!$B$2*'Cost Parameters'!$B$3)</f>
        <v>28.406788000000002</v>
      </c>
      <c r="J750" cm="1">
        <f t="array" ref="J750">IF(C750=0,0,INDEX('Delivery Stops'!$D$2:$D$29,C750))</f>
        <v>71</v>
      </c>
      <c r="K750">
        <f t="shared" si="44"/>
        <v>0</v>
      </c>
      <c r="L750">
        <f t="shared" si="45"/>
        <v>0</v>
      </c>
      <c r="M750">
        <f t="shared" si="46"/>
        <v>0</v>
      </c>
      <c r="N750">
        <f t="shared" si="47"/>
        <v>0</v>
      </c>
      <c r="O750" cm="1">
        <f t="array" ref="O750">((IF(C750=0,INDEX('Solver Setup'!$M$15:$M$19,A750),INDEX('Solver Setup'!$G$25:$G$52,C750))-IF(B750=0,INDEX('Solver Setup'!$L$15:$L$19,A750),INDEX('Solver Setup'!$G$25:$G$52,B750)))*1440-IF(B750=0,0,INDEX('Solver Setup'!$F$25:$F$52,B750))-H750+'Solver Setup'!$B$9*(1-F750))</f>
        <v>987.2000000000005</v>
      </c>
    </row>
    <row r="751" spans="1:15" x14ac:dyDescent="0.2">
      <c r="A751">
        <v>1</v>
      </c>
      <c r="B751">
        <v>26</v>
      </c>
      <c r="C751">
        <v>21</v>
      </c>
      <c r="D751" t="str" cm="1">
        <f t="array" ref="D751">IF(B751=0,"Depot",INDEX('Delivery Stops'!$B$2:$B$29,B751))</f>
        <v>Bakery &amp; Cafe</v>
      </c>
      <c r="E751" t="str" cm="1">
        <f t="array" ref="E751">IF(C751=0,"Depot",INDEX('Delivery Stops'!$B$2:$B$29,C751))</f>
        <v>Distillery</v>
      </c>
      <c r="F751">
        <v>0</v>
      </c>
      <c r="G751" cm="1">
        <f t="array" ref="G751">INDEX('Distance Matrix (miles)'!$B$2:$AD$30,B751+1,C751+1)</f>
        <v>33.93</v>
      </c>
      <c r="H751" cm="1">
        <f t="array" ref="H751">INDEX('Travel Time Matrix (min)'!$B$2:$AD$30,B751+1,C751+1)</f>
        <v>50.9</v>
      </c>
      <c r="I751" cm="1">
        <f t="array" ref="I751">G751*(INDEX('Vehicle Fleet'!$D$2:$D$6,A751)+'Cost Parameters'!$B$2*'Cost Parameters'!$B$3)</f>
        <v>29.057652000000001</v>
      </c>
      <c r="J751" cm="1">
        <f t="array" ref="J751">IF(C751=0,0,INDEX('Delivery Stops'!$D$2:$D$29,C751))</f>
        <v>178</v>
      </c>
      <c r="K751">
        <f t="shared" si="44"/>
        <v>0</v>
      </c>
      <c r="L751">
        <f t="shared" si="45"/>
        <v>0</v>
      </c>
      <c r="M751">
        <f t="shared" si="46"/>
        <v>0</v>
      </c>
      <c r="N751">
        <f t="shared" si="47"/>
        <v>0</v>
      </c>
      <c r="O751" cm="1">
        <f t="array" ref="O751">((IF(C751=0,INDEX('Solver Setup'!$M$15:$M$19,A751),INDEX('Solver Setup'!$G$25:$G$52,C751))-IF(B751=0,INDEX('Solver Setup'!$L$15:$L$19,A751),INDEX('Solver Setup'!$G$25:$G$52,B751)))*1440-IF(B751=0,0,INDEX('Solver Setup'!$F$25:$F$52,B751))-H751+'Solver Setup'!$B$9*(1-F751))</f>
        <v>1496.0999999999997</v>
      </c>
    </row>
    <row r="752" spans="1:15" x14ac:dyDescent="0.2">
      <c r="A752">
        <v>1</v>
      </c>
      <c r="B752">
        <v>26</v>
      </c>
      <c r="C752">
        <v>22</v>
      </c>
      <c r="D752" t="str" cm="1">
        <f t="array" ref="D752">IF(B752=0,"Depot",INDEX('Delivery Stops'!$B$2:$B$29,B752))</f>
        <v>Bakery &amp; Cafe</v>
      </c>
      <c r="E752" t="str" cm="1">
        <f t="array" ref="E752">IF(C752=0,"Depot",INDEX('Delivery Stops'!$B$2:$B$29,C752))</f>
        <v>Brewery</v>
      </c>
      <c r="F752">
        <v>0</v>
      </c>
      <c r="G752" cm="1">
        <f t="array" ref="G752">INDEX('Distance Matrix (miles)'!$B$2:$AD$30,B752+1,C752+1)</f>
        <v>20.66</v>
      </c>
      <c r="H752" cm="1">
        <f t="array" ref="H752">INDEX('Travel Time Matrix (min)'!$B$2:$AD$30,B752+1,C752+1)</f>
        <v>31</v>
      </c>
      <c r="I752" cm="1">
        <f t="array" ref="I752">G752*(INDEX('Vehicle Fleet'!$D$2:$D$6,A752)+'Cost Parameters'!$B$2*'Cost Parameters'!$B$3)</f>
        <v>17.693224000000001</v>
      </c>
      <c r="J752" cm="1">
        <f t="array" ref="J752">IF(C752=0,0,INDEX('Delivery Stops'!$D$2:$D$29,C752))</f>
        <v>46</v>
      </c>
      <c r="K752">
        <f t="shared" si="44"/>
        <v>0</v>
      </c>
      <c r="L752">
        <f t="shared" si="45"/>
        <v>0</v>
      </c>
      <c r="M752">
        <f t="shared" si="46"/>
        <v>0</v>
      </c>
      <c r="N752">
        <f t="shared" si="47"/>
        <v>0</v>
      </c>
      <c r="O752" cm="1">
        <f t="array" ref="O752">((IF(C752=0,INDEX('Solver Setup'!$M$15:$M$19,A752),INDEX('Solver Setup'!$G$25:$G$52,C752))-IF(B752=0,INDEX('Solver Setup'!$L$15:$L$19,A752),INDEX('Solver Setup'!$G$25:$G$52,B752)))*1440-IF(B752=0,0,INDEX('Solver Setup'!$F$25:$F$52,B752))-H752+'Solver Setup'!$B$9*(1-F752))</f>
        <v>1366.0000000000005</v>
      </c>
    </row>
    <row r="753" spans="1:15" x14ac:dyDescent="0.2">
      <c r="A753">
        <v>1</v>
      </c>
      <c r="B753">
        <v>26</v>
      </c>
      <c r="C753">
        <v>23</v>
      </c>
      <c r="D753" t="str" cm="1">
        <f t="array" ref="D753">IF(B753=0,"Depot",INDEX('Delivery Stops'!$B$2:$B$29,B753))</f>
        <v>Bakery &amp; Cafe</v>
      </c>
      <c r="E753" t="str" cm="1">
        <f t="array" ref="E753">IF(C753=0,"Depot",INDEX('Delivery Stops'!$B$2:$B$29,C753))</f>
        <v>Distillery</v>
      </c>
      <c r="F753">
        <v>0</v>
      </c>
      <c r="G753" cm="1">
        <f t="array" ref="G753">INDEX('Distance Matrix (miles)'!$B$2:$AD$30,B753+1,C753+1)</f>
        <v>28.77</v>
      </c>
      <c r="H753" cm="1">
        <f t="array" ref="H753">INDEX('Travel Time Matrix (min)'!$B$2:$AD$30,B753+1,C753+1)</f>
        <v>43.2</v>
      </c>
      <c r="I753" cm="1">
        <f t="array" ref="I753">G753*(INDEX('Vehicle Fleet'!$D$2:$D$6,A753)+'Cost Parameters'!$B$2*'Cost Parameters'!$B$3)</f>
        <v>24.638628000000001</v>
      </c>
      <c r="J753" cm="1">
        <f t="array" ref="J753">IF(C753=0,0,INDEX('Delivery Stops'!$D$2:$D$29,C753))</f>
        <v>207</v>
      </c>
      <c r="K753">
        <f t="shared" si="44"/>
        <v>0</v>
      </c>
      <c r="L753">
        <f t="shared" si="45"/>
        <v>0</v>
      </c>
      <c r="M753">
        <f t="shared" si="46"/>
        <v>0</v>
      </c>
      <c r="N753">
        <f t="shared" si="47"/>
        <v>0</v>
      </c>
      <c r="O753" cm="1">
        <f t="array" ref="O753">((IF(C753=0,INDEX('Solver Setup'!$M$15:$M$19,A753),INDEX('Solver Setup'!$G$25:$G$52,C753))-IF(B753=0,INDEX('Solver Setup'!$L$15:$L$19,A753),INDEX('Solver Setup'!$G$25:$G$52,B753)))*1440-IF(B753=0,0,INDEX('Solver Setup'!$F$25:$F$52,B753))-H753+'Solver Setup'!$B$9*(1-F753))</f>
        <v>1248.8</v>
      </c>
    </row>
    <row r="754" spans="1:15" x14ac:dyDescent="0.2">
      <c r="A754">
        <v>1</v>
      </c>
      <c r="B754">
        <v>26</v>
      </c>
      <c r="C754">
        <v>24</v>
      </c>
      <c r="D754" t="str" cm="1">
        <f t="array" ref="D754">IF(B754=0,"Depot",INDEX('Delivery Stops'!$B$2:$B$29,B754))</f>
        <v>Bakery &amp; Cafe</v>
      </c>
      <c r="E754" t="str" cm="1">
        <f t="array" ref="E754">IF(C754=0,"Depot",INDEX('Delivery Stops'!$B$2:$B$29,C754))</f>
        <v>Children's Academy</v>
      </c>
      <c r="F754">
        <v>0</v>
      </c>
      <c r="G754" cm="1">
        <f t="array" ref="G754">INDEX('Distance Matrix (miles)'!$B$2:$AD$30,B754+1,C754+1)</f>
        <v>31.83</v>
      </c>
      <c r="H754" cm="1">
        <f t="array" ref="H754">INDEX('Travel Time Matrix (min)'!$B$2:$AD$30,B754+1,C754+1)</f>
        <v>47.7</v>
      </c>
      <c r="I754" cm="1">
        <f t="array" ref="I754">G754*(INDEX('Vehicle Fleet'!$D$2:$D$6,A754)+'Cost Parameters'!$B$2*'Cost Parameters'!$B$3)</f>
        <v>27.259212000000002</v>
      </c>
      <c r="J754" cm="1">
        <f t="array" ref="J754">IF(C754=0,0,INDEX('Delivery Stops'!$D$2:$D$29,C754))</f>
        <v>28</v>
      </c>
      <c r="K754">
        <f t="shared" si="44"/>
        <v>0</v>
      </c>
      <c r="L754">
        <f t="shared" si="45"/>
        <v>0</v>
      </c>
      <c r="M754">
        <f t="shared" si="46"/>
        <v>0</v>
      </c>
      <c r="N754">
        <f t="shared" si="47"/>
        <v>0</v>
      </c>
      <c r="O754" cm="1">
        <f t="array" ref="O754">((IF(C754=0,INDEX('Solver Setup'!$M$15:$M$19,A754),INDEX('Solver Setup'!$G$25:$G$52,C754))-IF(B754=0,INDEX('Solver Setup'!$L$15:$L$19,A754),INDEX('Solver Setup'!$G$25:$G$52,B754)))*1440-IF(B754=0,0,INDEX('Solver Setup'!$F$25:$F$52,B754))-H754+'Solver Setup'!$B$9*(1-F754))</f>
        <v>1394.3000000000004</v>
      </c>
    </row>
    <row r="755" spans="1:15" x14ac:dyDescent="0.2">
      <c r="A755">
        <v>1</v>
      </c>
      <c r="B755">
        <v>26</v>
      </c>
      <c r="C755">
        <v>25</v>
      </c>
      <c r="D755" t="str" cm="1">
        <f t="array" ref="D755">IF(B755=0,"Depot",INDEX('Delivery Stops'!$B$2:$B$29,B755))</f>
        <v>Bakery &amp; Cafe</v>
      </c>
      <c r="E755" t="str" cm="1">
        <f t="array" ref="E755">IF(C755=0,"Depot",INDEX('Delivery Stops'!$B$2:$B$29,C755))</f>
        <v>Public Library</v>
      </c>
      <c r="F755">
        <v>0</v>
      </c>
      <c r="G755" cm="1">
        <f t="array" ref="G755">INDEX('Distance Matrix (miles)'!$B$2:$AD$30,B755+1,C755+1)</f>
        <v>10.53</v>
      </c>
      <c r="H755" cm="1">
        <f t="array" ref="H755">INDEX('Travel Time Matrix (min)'!$B$2:$AD$30,B755+1,C755+1)</f>
        <v>15.8</v>
      </c>
      <c r="I755" cm="1">
        <f t="array" ref="I755">G755*(INDEX('Vehicle Fleet'!$D$2:$D$6,A755)+'Cost Parameters'!$B$2*'Cost Parameters'!$B$3)</f>
        <v>9.0178919999999998</v>
      </c>
      <c r="J755" cm="1">
        <f t="array" ref="J755">IF(C755=0,0,INDEX('Delivery Stops'!$D$2:$D$29,C755))</f>
        <v>32</v>
      </c>
      <c r="K755">
        <f t="shared" si="44"/>
        <v>0</v>
      </c>
      <c r="L755">
        <f t="shared" si="45"/>
        <v>0</v>
      </c>
      <c r="M755">
        <f t="shared" si="46"/>
        <v>0</v>
      </c>
      <c r="N755">
        <f t="shared" si="47"/>
        <v>0</v>
      </c>
      <c r="O755" cm="1">
        <f t="array" ref="O755">((IF(C755=0,INDEX('Solver Setup'!$M$15:$M$19,A755),INDEX('Solver Setup'!$G$25:$G$52,C755))-IF(B755=0,INDEX('Solver Setup'!$L$15:$L$19,A755),INDEX('Solver Setup'!$G$25:$G$52,B755)))*1440-IF(B755=0,0,INDEX('Solver Setup'!$F$25:$F$52,B755))-H755+'Solver Setup'!$B$9*(1-F755))</f>
        <v>1336.2000000000005</v>
      </c>
    </row>
    <row r="756" spans="1:15" x14ac:dyDescent="0.2">
      <c r="A756">
        <v>1</v>
      </c>
      <c r="B756">
        <v>26</v>
      </c>
      <c r="C756">
        <v>27</v>
      </c>
      <c r="D756" t="str" cm="1">
        <f t="array" ref="D756">IF(B756=0,"Depot",INDEX('Delivery Stops'!$B$2:$B$29,B756))</f>
        <v>Bakery &amp; Cafe</v>
      </c>
      <c r="E756" t="str" cm="1">
        <f t="array" ref="E756">IF(C756=0,"Depot",INDEX('Delivery Stops'!$B$2:$B$29,C756))</f>
        <v>Redstone Elementary School</v>
      </c>
      <c r="F756">
        <v>0</v>
      </c>
      <c r="G756" cm="1">
        <f t="array" ref="G756">INDEX('Distance Matrix (miles)'!$B$2:$AD$30,B756+1,C756+1)</f>
        <v>2.83</v>
      </c>
      <c r="H756" cm="1">
        <f t="array" ref="H756">INDEX('Travel Time Matrix (min)'!$B$2:$AD$30,B756+1,C756+1)</f>
        <v>4.2</v>
      </c>
      <c r="I756" cm="1">
        <f t="array" ref="I756">G756*(INDEX('Vehicle Fleet'!$D$2:$D$6,A756)+'Cost Parameters'!$B$2*'Cost Parameters'!$B$3)</f>
        <v>2.4236120000000003</v>
      </c>
      <c r="J756" cm="1">
        <f t="array" ref="J756">IF(C756=0,0,INDEX('Delivery Stops'!$D$2:$D$29,C756))</f>
        <v>61</v>
      </c>
      <c r="K756">
        <f t="shared" si="44"/>
        <v>0</v>
      </c>
      <c r="L756">
        <f t="shared" si="45"/>
        <v>0</v>
      </c>
      <c r="M756">
        <f t="shared" si="46"/>
        <v>0</v>
      </c>
      <c r="N756">
        <f t="shared" si="47"/>
        <v>0</v>
      </c>
      <c r="O756" cm="1">
        <f t="array" ref="O756">((IF(C756=0,INDEX('Solver Setup'!$M$15:$M$19,A756),INDEX('Solver Setup'!$G$25:$G$52,C756))-IF(B756=0,INDEX('Solver Setup'!$L$15:$L$19,A756),INDEX('Solver Setup'!$G$25:$G$52,B756)))*1440-IF(B756=0,0,INDEX('Solver Setup'!$F$25:$F$52,B756))-H756+'Solver Setup'!$B$9*(1-F756))</f>
        <v>1362.7999999999995</v>
      </c>
    </row>
    <row r="757" spans="1:15" x14ac:dyDescent="0.2">
      <c r="A757">
        <v>1</v>
      </c>
      <c r="B757">
        <v>26</v>
      </c>
      <c r="C757">
        <v>28</v>
      </c>
      <c r="D757" t="str" cm="1">
        <f t="array" ref="D757">IF(B757=0,"Depot",INDEX('Delivery Stops'!$B$2:$B$29,B757))</f>
        <v>Bakery &amp; Cafe</v>
      </c>
      <c r="E757" t="str" cm="1">
        <f t="array" ref="E757">IF(C757=0,"Depot",INDEX('Delivery Stops'!$B$2:$B$29,C757))</f>
        <v>Food Bank</v>
      </c>
      <c r="F757">
        <v>0</v>
      </c>
      <c r="G757" cm="1">
        <f t="array" ref="G757">INDEX('Distance Matrix (miles)'!$B$2:$AD$30,B757+1,C757+1)</f>
        <v>19.59</v>
      </c>
      <c r="H757" cm="1">
        <f t="array" ref="H757">INDEX('Travel Time Matrix (min)'!$B$2:$AD$30,B757+1,C757+1)</f>
        <v>29.4</v>
      </c>
      <c r="I757" cm="1">
        <f t="array" ref="I757">G757*(INDEX('Vehicle Fleet'!$D$2:$D$6,A757)+'Cost Parameters'!$B$2*'Cost Parameters'!$B$3)</f>
        <v>16.776876000000001</v>
      </c>
      <c r="J757" cm="1">
        <f t="array" ref="J757">IF(C757=0,0,INDEX('Delivery Stops'!$D$2:$D$29,C757))</f>
        <v>168</v>
      </c>
      <c r="K757">
        <f t="shared" si="44"/>
        <v>0</v>
      </c>
      <c r="L757">
        <f t="shared" si="45"/>
        <v>0</v>
      </c>
      <c r="M757">
        <f t="shared" si="46"/>
        <v>0</v>
      </c>
      <c r="N757">
        <f t="shared" si="47"/>
        <v>0</v>
      </c>
      <c r="O757" cm="1">
        <f t="array" ref="O757">((IF(C757=0,INDEX('Solver Setup'!$M$15:$M$19,A757),INDEX('Solver Setup'!$G$25:$G$52,C757))-IF(B757=0,INDEX('Solver Setup'!$L$15:$L$19,A757),INDEX('Solver Setup'!$G$25:$G$52,B757)))*1440-IF(B757=0,0,INDEX('Solver Setup'!$F$25:$F$52,B757))-H757+'Solver Setup'!$B$9*(1-F757))</f>
        <v>1337.5999999999995</v>
      </c>
    </row>
    <row r="758" spans="1:15" x14ac:dyDescent="0.2">
      <c r="A758">
        <v>1</v>
      </c>
      <c r="B758">
        <v>27</v>
      </c>
      <c r="C758">
        <v>0</v>
      </c>
      <c r="D758" t="str" cm="1">
        <f t="array" ref="D758">IF(B758=0,"Depot",INDEX('Delivery Stops'!$B$2:$B$29,B758))</f>
        <v>Redstone Elementary School</v>
      </c>
      <c r="E758" t="str" cm="1">
        <f t="array" ref="E758">IF(C758=0,"Depot",INDEX('Delivery Stops'!$B$2:$B$29,C758))</f>
        <v>Depot</v>
      </c>
      <c r="F758">
        <v>0</v>
      </c>
      <c r="G758" cm="1">
        <f t="array" ref="G758">INDEX('Distance Matrix (miles)'!$B$2:$AD$30,B758+1,C758+1)</f>
        <v>21.73</v>
      </c>
      <c r="H758" cm="1">
        <f t="array" ref="H758">INDEX('Travel Time Matrix (min)'!$B$2:$AD$30,B758+1,C758+1)</f>
        <v>32.6</v>
      </c>
      <c r="I758" cm="1">
        <f t="array" ref="I758">G758*(INDEX('Vehicle Fleet'!$D$2:$D$6,A758)+'Cost Parameters'!$B$2*'Cost Parameters'!$B$3)</f>
        <v>18.609572</v>
      </c>
      <c r="J758" cm="1">
        <f t="array" ref="J758">IF(C758=0,0,INDEX('Delivery Stops'!$D$2:$D$29,C758))</f>
        <v>0</v>
      </c>
      <c r="K758">
        <f t="shared" si="44"/>
        <v>0</v>
      </c>
      <c r="L758">
        <f t="shared" si="45"/>
        <v>0</v>
      </c>
      <c r="M758">
        <f t="shared" si="46"/>
        <v>0</v>
      </c>
      <c r="N758">
        <f t="shared" si="47"/>
        <v>0</v>
      </c>
      <c r="O758" cm="1">
        <f t="array" ref="O758">((IF(C758=0,INDEX('Solver Setup'!$M$15:$M$19,A758),INDEX('Solver Setup'!$G$25:$G$52,C758))-IF(B758=0,INDEX('Solver Setup'!$L$15:$L$19,A758),INDEX('Solver Setup'!$G$25:$G$52,B758)))*1440-IF(B758=0,0,INDEX('Solver Setup'!$F$25:$F$52,B758))-H758+'Solver Setup'!$B$9*(1-F758))</f>
        <v>673.40000000000043</v>
      </c>
    </row>
    <row r="759" spans="1:15" x14ac:dyDescent="0.2">
      <c r="A759">
        <v>1</v>
      </c>
      <c r="B759">
        <v>27</v>
      </c>
      <c r="C759">
        <v>1</v>
      </c>
      <c r="D759" t="str" cm="1">
        <f t="array" ref="D759">IF(B759=0,"Depot",INDEX('Delivery Stops'!$B$2:$B$29,B759))</f>
        <v>Redstone Elementary School</v>
      </c>
      <c r="E759" t="str" cm="1">
        <f t="array" ref="E759">IF(C759=0,"Depot",INDEX('Delivery Stops'!$B$2:$B$29,C759))</f>
        <v>Pet Hospital</v>
      </c>
      <c r="F759">
        <v>0</v>
      </c>
      <c r="G759" cm="1">
        <f t="array" ref="G759">INDEX('Distance Matrix (miles)'!$B$2:$AD$30,B759+1,C759+1)</f>
        <v>45.95</v>
      </c>
      <c r="H759" cm="1">
        <f t="array" ref="H759">INDEX('Travel Time Matrix (min)'!$B$2:$AD$30,B759+1,C759+1)</f>
        <v>68.900000000000006</v>
      </c>
      <c r="I759" cm="1">
        <f t="array" ref="I759">G759*(INDEX('Vehicle Fleet'!$D$2:$D$6,A759)+'Cost Parameters'!$B$2*'Cost Parameters'!$B$3)</f>
        <v>39.351580000000006</v>
      </c>
      <c r="J759" cm="1">
        <f t="array" ref="J759">IF(C759=0,0,INDEX('Delivery Stops'!$D$2:$D$29,C759))</f>
        <v>204</v>
      </c>
      <c r="K759">
        <f t="shared" si="44"/>
        <v>0</v>
      </c>
      <c r="L759">
        <f t="shared" si="45"/>
        <v>0</v>
      </c>
      <c r="M759">
        <f t="shared" si="46"/>
        <v>0</v>
      </c>
      <c r="N759">
        <f t="shared" si="47"/>
        <v>0</v>
      </c>
      <c r="O759" cm="1">
        <f t="array" ref="O759">((IF(C759=0,INDEX('Solver Setup'!$M$15:$M$19,A759),INDEX('Solver Setup'!$G$25:$G$52,C759))-IF(B759=0,INDEX('Solver Setup'!$L$15:$L$19,A759),INDEX('Solver Setup'!$G$25:$G$52,B759)))*1440-IF(B759=0,0,INDEX('Solver Setup'!$F$25:$F$52,B759))-H759+'Solver Setup'!$B$9*(1-F759))</f>
        <v>1147.100000000001</v>
      </c>
    </row>
    <row r="760" spans="1:15" x14ac:dyDescent="0.2">
      <c r="A760">
        <v>1</v>
      </c>
      <c r="B760">
        <v>27</v>
      </c>
      <c r="C760">
        <v>2</v>
      </c>
      <c r="D760" t="str" cm="1">
        <f t="array" ref="D760">IF(B760=0,"Depot",INDEX('Delivery Stops'!$B$2:$B$29,B760))</f>
        <v>Redstone Elementary School</v>
      </c>
      <c r="E760" t="str" cm="1">
        <f t="array" ref="E760">IF(C760=0,"Depot",INDEX('Delivery Stops'!$B$2:$B$29,C760))</f>
        <v>Community Pharmacy</v>
      </c>
      <c r="F760">
        <v>0</v>
      </c>
      <c r="G760" cm="1">
        <f t="array" ref="G760">INDEX('Distance Matrix (miles)'!$B$2:$AD$30,B760+1,C760+1)</f>
        <v>24.38</v>
      </c>
      <c r="H760" cm="1">
        <f t="array" ref="H760">INDEX('Travel Time Matrix (min)'!$B$2:$AD$30,B760+1,C760+1)</f>
        <v>36.6</v>
      </c>
      <c r="I760" cm="1">
        <f t="array" ref="I760">G760*(INDEX('Vehicle Fleet'!$D$2:$D$6,A760)+'Cost Parameters'!$B$2*'Cost Parameters'!$B$3)</f>
        <v>20.879031999999999</v>
      </c>
      <c r="J760" cm="1">
        <f t="array" ref="J760">IF(C760=0,0,INDEX('Delivery Stops'!$D$2:$D$29,C760))</f>
        <v>240</v>
      </c>
      <c r="K760">
        <f t="shared" si="44"/>
        <v>0</v>
      </c>
      <c r="L760">
        <f t="shared" si="45"/>
        <v>0</v>
      </c>
      <c r="M760">
        <f t="shared" si="46"/>
        <v>0</v>
      </c>
      <c r="N760">
        <f t="shared" si="47"/>
        <v>0</v>
      </c>
      <c r="O760" cm="1">
        <f t="array" ref="O760">((IF(C760=0,INDEX('Solver Setup'!$M$15:$M$19,A760),INDEX('Solver Setup'!$G$25:$G$52,C760))-IF(B760=0,INDEX('Solver Setup'!$L$15:$L$19,A760),INDEX('Solver Setup'!$G$25:$G$52,B760)))*1440-IF(B760=0,0,INDEX('Solver Setup'!$F$25:$F$52,B760))-H760+'Solver Setup'!$B$9*(1-F760))</f>
        <v>1419.4</v>
      </c>
    </row>
    <row r="761" spans="1:15" x14ac:dyDescent="0.2">
      <c r="A761">
        <v>1</v>
      </c>
      <c r="B761">
        <v>27</v>
      </c>
      <c r="C761">
        <v>3</v>
      </c>
      <c r="D761" t="str" cm="1">
        <f t="array" ref="D761">IF(B761=0,"Depot",INDEX('Delivery Stops'!$B$2:$B$29,B761))</f>
        <v>Redstone Elementary School</v>
      </c>
      <c r="E761" t="str" cm="1">
        <f t="array" ref="E761">IF(C761=0,"Depot",INDEX('Delivery Stops'!$B$2:$B$29,C761))</f>
        <v>Redstone Medical Center</v>
      </c>
      <c r="F761">
        <v>0</v>
      </c>
      <c r="G761" cm="1">
        <f t="array" ref="G761">INDEX('Distance Matrix (miles)'!$B$2:$AD$30,B761+1,C761+1)</f>
        <v>35.65</v>
      </c>
      <c r="H761" cm="1">
        <f t="array" ref="H761">INDEX('Travel Time Matrix (min)'!$B$2:$AD$30,B761+1,C761+1)</f>
        <v>53.5</v>
      </c>
      <c r="I761" cm="1">
        <f t="array" ref="I761">G761*(INDEX('Vehicle Fleet'!$D$2:$D$6,A761)+'Cost Parameters'!$B$2*'Cost Parameters'!$B$3)</f>
        <v>30.530660000000001</v>
      </c>
      <c r="J761" cm="1">
        <f t="array" ref="J761">IF(C761=0,0,INDEX('Delivery Stops'!$D$2:$D$29,C761))</f>
        <v>183</v>
      </c>
      <c r="K761">
        <f t="shared" si="44"/>
        <v>0</v>
      </c>
      <c r="L761">
        <f t="shared" si="45"/>
        <v>0</v>
      </c>
      <c r="M761">
        <f t="shared" si="46"/>
        <v>0</v>
      </c>
      <c r="N761">
        <f t="shared" si="47"/>
        <v>0</v>
      </c>
      <c r="O761" cm="1">
        <f t="array" ref="O761">((IF(C761=0,INDEX('Solver Setup'!$M$15:$M$19,A761),INDEX('Solver Setup'!$G$25:$G$52,C761))-IF(B761=0,INDEX('Solver Setup'!$L$15:$L$19,A761),INDEX('Solver Setup'!$G$25:$G$52,B761)))*1440-IF(B761=0,0,INDEX('Solver Setup'!$F$25:$F$52,B761))-H761+'Solver Setup'!$B$9*(1-F761))</f>
        <v>1417.5000000000005</v>
      </c>
    </row>
    <row r="762" spans="1:15" x14ac:dyDescent="0.2">
      <c r="A762">
        <v>1</v>
      </c>
      <c r="B762">
        <v>27</v>
      </c>
      <c r="C762">
        <v>4</v>
      </c>
      <c r="D762" t="str" cm="1">
        <f t="array" ref="D762">IF(B762=0,"Depot",INDEX('Delivery Stops'!$B$2:$B$29,B762))</f>
        <v>Redstone Elementary School</v>
      </c>
      <c r="E762" t="str" cm="1">
        <f t="array" ref="E762">IF(C762=0,"Depot",INDEX('Delivery Stops'!$B$2:$B$29,C762))</f>
        <v>Furniture Warehouse</v>
      </c>
      <c r="F762">
        <v>0</v>
      </c>
      <c r="G762" cm="1">
        <f t="array" ref="G762">INDEX('Distance Matrix (miles)'!$B$2:$AD$30,B762+1,C762+1)</f>
        <v>19.09</v>
      </c>
      <c r="H762" cm="1">
        <f t="array" ref="H762">INDEX('Travel Time Matrix (min)'!$B$2:$AD$30,B762+1,C762+1)</f>
        <v>28.6</v>
      </c>
      <c r="I762" cm="1">
        <f t="array" ref="I762">G762*(INDEX('Vehicle Fleet'!$D$2:$D$6,A762)+'Cost Parameters'!$B$2*'Cost Parameters'!$B$3)</f>
        <v>16.348676000000001</v>
      </c>
      <c r="J762" cm="1">
        <f t="array" ref="J762">IF(C762=0,0,INDEX('Delivery Stops'!$D$2:$D$29,C762))</f>
        <v>186</v>
      </c>
      <c r="K762">
        <f t="shared" si="44"/>
        <v>0</v>
      </c>
      <c r="L762">
        <f t="shared" si="45"/>
        <v>0</v>
      </c>
      <c r="M762">
        <f t="shared" si="46"/>
        <v>0</v>
      </c>
      <c r="N762">
        <f t="shared" si="47"/>
        <v>0</v>
      </c>
      <c r="O762" cm="1">
        <f t="array" ref="O762">((IF(C762=0,INDEX('Solver Setup'!$M$15:$M$19,A762),INDEX('Solver Setup'!$G$25:$G$52,C762))-IF(B762=0,INDEX('Solver Setup'!$L$15:$L$19,A762),INDEX('Solver Setup'!$G$25:$G$52,B762)))*1440-IF(B762=0,0,INDEX('Solver Setup'!$F$25:$F$52,B762))-H762+'Solver Setup'!$B$9*(1-F762))</f>
        <v>1172.4000000000005</v>
      </c>
    </row>
    <row r="763" spans="1:15" x14ac:dyDescent="0.2">
      <c r="A763">
        <v>1</v>
      </c>
      <c r="B763">
        <v>27</v>
      </c>
      <c r="C763">
        <v>5</v>
      </c>
      <c r="D763" t="str" cm="1">
        <f t="array" ref="D763">IF(B763=0,"Depot",INDEX('Delivery Stops'!$B$2:$B$29,B763))</f>
        <v>Redstone Elementary School</v>
      </c>
      <c r="E763" t="str" cm="1">
        <f t="array" ref="E763">IF(C763=0,"Depot",INDEX('Delivery Stops'!$B$2:$B$29,C763))</f>
        <v>Construction Supply</v>
      </c>
      <c r="F763">
        <v>0</v>
      </c>
      <c r="G763" cm="1">
        <f t="array" ref="G763">INDEX('Distance Matrix (miles)'!$B$2:$AD$30,B763+1,C763+1)</f>
        <v>13.39</v>
      </c>
      <c r="H763" cm="1">
        <f t="array" ref="H763">INDEX('Travel Time Matrix (min)'!$B$2:$AD$30,B763+1,C763+1)</f>
        <v>20.100000000000001</v>
      </c>
      <c r="I763" cm="1">
        <f t="array" ref="I763">G763*(INDEX('Vehicle Fleet'!$D$2:$D$6,A763)+'Cost Parameters'!$B$2*'Cost Parameters'!$B$3)</f>
        <v>11.467196000000001</v>
      </c>
      <c r="J763" cm="1">
        <f t="array" ref="J763">IF(C763=0,0,INDEX('Delivery Stops'!$D$2:$D$29,C763))</f>
        <v>201</v>
      </c>
      <c r="K763">
        <f t="shared" si="44"/>
        <v>0</v>
      </c>
      <c r="L763">
        <f t="shared" si="45"/>
        <v>0</v>
      </c>
      <c r="M763">
        <f t="shared" si="46"/>
        <v>0</v>
      </c>
      <c r="N763">
        <f t="shared" si="47"/>
        <v>0</v>
      </c>
      <c r="O763" cm="1">
        <f t="array" ref="O763">((IF(C763=0,INDEX('Solver Setup'!$M$15:$M$19,A763),INDEX('Solver Setup'!$G$25:$G$52,C763))-IF(B763=0,INDEX('Solver Setup'!$L$15:$L$19,A763),INDEX('Solver Setup'!$G$25:$G$52,B763)))*1440-IF(B763=0,0,INDEX('Solver Setup'!$F$25:$F$52,B763))-H763+'Solver Setup'!$B$9*(1-F763))</f>
        <v>1390.9</v>
      </c>
    </row>
    <row r="764" spans="1:15" x14ac:dyDescent="0.2">
      <c r="A764">
        <v>1</v>
      </c>
      <c r="B764">
        <v>27</v>
      </c>
      <c r="C764">
        <v>6</v>
      </c>
      <c r="D764" t="str" cm="1">
        <f t="array" ref="D764">IF(B764=0,"Depot",INDEX('Delivery Stops'!$B$2:$B$29,B764))</f>
        <v>Redstone Elementary School</v>
      </c>
      <c r="E764" t="str" cm="1">
        <f t="array" ref="E764">IF(C764=0,"Depot",INDEX('Delivery Stops'!$B$2:$B$29,C764))</f>
        <v>Farm Supply</v>
      </c>
      <c r="F764">
        <v>0</v>
      </c>
      <c r="G764" cm="1">
        <f t="array" ref="G764">INDEX('Distance Matrix (miles)'!$B$2:$AD$30,B764+1,C764+1)</f>
        <v>17.79</v>
      </c>
      <c r="H764" cm="1">
        <f t="array" ref="H764">INDEX('Travel Time Matrix (min)'!$B$2:$AD$30,B764+1,C764+1)</f>
        <v>26.7</v>
      </c>
      <c r="I764" cm="1">
        <f t="array" ref="I764">G764*(INDEX('Vehicle Fleet'!$D$2:$D$6,A764)+'Cost Parameters'!$B$2*'Cost Parameters'!$B$3)</f>
        <v>15.235355999999999</v>
      </c>
      <c r="J764" cm="1">
        <f t="array" ref="J764">IF(C764=0,0,INDEX('Delivery Stops'!$D$2:$D$29,C764))</f>
        <v>162</v>
      </c>
      <c r="K764">
        <f t="shared" si="44"/>
        <v>0</v>
      </c>
      <c r="L764">
        <f t="shared" si="45"/>
        <v>0</v>
      </c>
      <c r="M764">
        <f t="shared" si="46"/>
        <v>0</v>
      </c>
      <c r="N764">
        <f t="shared" si="47"/>
        <v>0</v>
      </c>
      <c r="O764" cm="1">
        <f t="array" ref="O764">((IF(C764=0,INDEX('Solver Setup'!$M$15:$M$19,A764),INDEX('Solver Setup'!$G$25:$G$52,C764))-IF(B764=0,INDEX('Solver Setup'!$L$15:$L$19,A764),INDEX('Solver Setup'!$G$25:$G$52,B764)))*1440-IF(B764=0,0,INDEX('Solver Setup'!$F$25:$F$52,B764))-H764+'Solver Setup'!$B$9*(1-F764))</f>
        <v>1489.3000000000004</v>
      </c>
    </row>
    <row r="765" spans="1:15" x14ac:dyDescent="0.2">
      <c r="A765">
        <v>1</v>
      </c>
      <c r="B765">
        <v>27</v>
      </c>
      <c r="C765">
        <v>7</v>
      </c>
      <c r="D765" t="str" cm="1">
        <f t="array" ref="D765">IF(B765=0,"Depot",INDEX('Delivery Stops'!$B$2:$B$29,B765))</f>
        <v>Redstone Elementary School</v>
      </c>
      <c r="E765" t="str" cm="1">
        <f t="array" ref="E765">IF(C765=0,"Depot",INDEX('Delivery Stops'!$B$2:$B$29,C765))</f>
        <v>Fish Market</v>
      </c>
      <c r="F765">
        <v>0</v>
      </c>
      <c r="G765" cm="1">
        <f t="array" ref="G765">INDEX('Distance Matrix (miles)'!$B$2:$AD$30,B765+1,C765+1)</f>
        <v>12.94</v>
      </c>
      <c r="H765" cm="1">
        <f t="array" ref="H765">INDEX('Travel Time Matrix (min)'!$B$2:$AD$30,B765+1,C765+1)</f>
        <v>19.399999999999999</v>
      </c>
      <c r="I765" cm="1">
        <f t="array" ref="I765">G765*(INDEX('Vehicle Fleet'!$D$2:$D$6,A765)+'Cost Parameters'!$B$2*'Cost Parameters'!$B$3)</f>
        <v>11.081816</v>
      </c>
      <c r="J765" cm="1">
        <f t="array" ref="J765">IF(C765=0,0,INDEX('Delivery Stops'!$D$2:$D$29,C765))</f>
        <v>133</v>
      </c>
      <c r="K765">
        <f t="shared" si="44"/>
        <v>0</v>
      </c>
      <c r="L765">
        <f t="shared" si="45"/>
        <v>0</v>
      </c>
      <c r="M765">
        <f t="shared" si="46"/>
        <v>0</v>
      </c>
      <c r="N765">
        <f t="shared" si="47"/>
        <v>0</v>
      </c>
      <c r="O765" cm="1">
        <f t="array" ref="O765">((IF(C765=0,INDEX('Solver Setup'!$M$15:$M$19,A765),INDEX('Solver Setup'!$G$25:$G$52,C765))-IF(B765=0,INDEX('Solver Setup'!$L$15:$L$19,A765),INDEX('Solver Setup'!$G$25:$G$52,B765)))*1440-IF(B765=0,0,INDEX('Solver Setup'!$F$25:$F$52,B765))-H765+'Solver Setup'!$B$9*(1-F765))</f>
        <v>1361.6000000000006</v>
      </c>
    </row>
    <row r="766" spans="1:15" x14ac:dyDescent="0.2">
      <c r="A766">
        <v>1</v>
      </c>
      <c r="B766">
        <v>27</v>
      </c>
      <c r="C766">
        <v>8</v>
      </c>
      <c r="D766" t="str" cm="1">
        <f t="array" ref="D766">IF(B766=0,"Depot",INDEX('Delivery Stops'!$B$2:$B$29,B766))</f>
        <v>Redstone Elementary School</v>
      </c>
      <c r="E766" t="str" cm="1">
        <f t="array" ref="E766">IF(C766=0,"Depot",INDEX('Delivery Stops'!$B$2:$B$29,C766))</f>
        <v>Swimming Pool Supply</v>
      </c>
      <c r="F766">
        <v>0</v>
      </c>
      <c r="G766" cm="1">
        <f t="array" ref="G766">INDEX('Distance Matrix (miles)'!$B$2:$AD$30,B766+1,C766+1)</f>
        <v>30.78</v>
      </c>
      <c r="H766" cm="1">
        <f t="array" ref="H766">INDEX('Travel Time Matrix (min)'!$B$2:$AD$30,B766+1,C766+1)</f>
        <v>46.2</v>
      </c>
      <c r="I766" cm="1">
        <f t="array" ref="I766">G766*(INDEX('Vehicle Fleet'!$D$2:$D$6,A766)+'Cost Parameters'!$B$2*'Cost Parameters'!$B$3)</f>
        <v>26.359992000000002</v>
      </c>
      <c r="J766" cm="1">
        <f t="array" ref="J766">IF(C766=0,0,INDEX('Delivery Stops'!$D$2:$D$29,C766))</f>
        <v>285</v>
      </c>
      <c r="K766">
        <f t="shared" si="44"/>
        <v>0</v>
      </c>
      <c r="L766">
        <f t="shared" si="45"/>
        <v>0</v>
      </c>
      <c r="M766">
        <f t="shared" si="46"/>
        <v>0</v>
      </c>
      <c r="N766">
        <f t="shared" si="47"/>
        <v>0</v>
      </c>
      <c r="O766" cm="1">
        <f t="array" ref="O766">((IF(C766=0,INDEX('Solver Setup'!$M$15:$M$19,A766),INDEX('Solver Setup'!$G$25:$G$52,C766))-IF(B766=0,INDEX('Solver Setup'!$L$15:$L$19,A766),INDEX('Solver Setup'!$G$25:$G$52,B766)))*1440-IF(B766=0,0,INDEX('Solver Setup'!$F$25:$F$52,B766))-H766+'Solver Setup'!$B$9*(1-F766))</f>
        <v>1544.8000000000002</v>
      </c>
    </row>
    <row r="767" spans="1:15" x14ac:dyDescent="0.2">
      <c r="A767">
        <v>1</v>
      </c>
      <c r="B767">
        <v>27</v>
      </c>
      <c r="C767">
        <v>9</v>
      </c>
      <c r="D767" t="str" cm="1">
        <f t="array" ref="D767">IF(B767=0,"Depot",INDEX('Delivery Stops'!$B$2:$B$29,B767))</f>
        <v>Redstone Elementary School</v>
      </c>
      <c r="E767" t="str" cm="1">
        <f t="array" ref="E767">IF(C767=0,"Depot",INDEX('Delivery Stops'!$B$2:$B$29,C767))</f>
        <v>Dry Cleaners</v>
      </c>
      <c r="F767">
        <v>0</v>
      </c>
      <c r="G767" cm="1">
        <f t="array" ref="G767">INDEX('Distance Matrix (miles)'!$B$2:$AD$30,B767+1,C767+1)</f>
        <v>35.72</v>
      </c>
      <c r="H767" cm="1">
        <f t="array" ref="H767">INDEX('Travel Time Matrix (min)'!$B$2:$AD$30,B767+1,C767+1)</f>
        <v>53.6</v>
      </c>
      <c r="I767" cm="1">
        <f t="array" ref="I767">G767*(INDEX('Vehicle Fleet'!$D$2:$D$6,A767)+'Cost Parameters'!$B$2*'Cost Parameters'!$B$3)</f>
        <v>30.590608</v>
      </c>
      <c r="J767" cm="1">
        <f t="array" ref="J767">IF(C767=0,0,INDEX('Delivery Stops'!$D$2:$D$29,C767))</f>
        <v>24</v>
      </c>
      <c r="K767">
        <f t="shared" si="44"/>
        <v>0</v>
      </c>
      <c r="L767">
        <f t="shared" si="45"/>
        <v>0</v>
      </c>
      <c r="M767">
        <f t="shared" si="46"/>
        <v>0</v>
      </c>
      <c r="N767">
        <f t="shared" si="47"/>
        <v>0</v>
      </c>
      <c r="O767" cm="1">
        <f t="array" ref="O767">((IF(C767=0,INDEX('Solver Setup'!$M$15:$M$19,A767),INDEX('Solver Setup'!$G$25:$G$52,C767))-IF(B767=0,INDEX('Solver Setup'!$L$15:$L$19,A767),INDEX('Solver Setup'!$G$25:$G$52,B767)))*1440-IF(B767=0,0,INDEX('Solver Setup'!$F$25:$F$52,B767))-H767+'Solver Setup'!$B$9*(1-F767))</f>
        <v>1192.4000000000005</v>
      </c>
    </row>
    <row r="768" spans="1:15" x14ac:dyDescent="0.2">
      <c r="A768">
        <v>1</v>
      </c>
      <c r="B768">
        <v>27</v>
      </c>
      <c r="C768">
        <v>10</v>
      </c>
      <c r="D768" t="str" cm="1">
        <f t="array" ref="D768">IF(B768=0,"Depot",INDEX('Delivery Stops'!$B$2:$B$29,B768))</f>
        <v>Redstone Elementary School</v>
      </c>
      <c r="E768" t="str" cm="1">
        <f t="array" ref="E768">IF(C768=0,"Depot",INDEX('Delivery Stops'!$B$2:$B$29,C768))</f>
        <v>Furniture Warehouse</v>
      </c>
      <c r="F768">
        <v>0</v>
      </c>
      <c r="G768" cm="1">
        <f t="array" ref="G768">INDEX('Distance Matrix (miles)'!$B$2:$AD$30,B768+1,C768+1)</f>
        <v>14.96</v>
      </c>
      <c r="H768" cm="1">
        <f t="array" ref="H768">INDEX('Travel Time Matrix (min)'!$B$2:$AD$30,B768+1,C768+1)</f>
        <v>22.4</v>
      </c>
      <c r="I768" cm="1">
        <f t="array" ref="I768">G768*(INDEX('Vehicle Fleet'!$D$2:$D$6,A768)+'Cost Parameters'!$B$2*'Cost Parameters'!$B$3)</f>
        <v>12.811744000000001</v>
      </c>
      <c r="J768" cm="1">
        <f t="array" ref="J768">IF(C768=0,0,INDEX('Delivery Stops'!$D$2:$D$29,C768))</f>
        <v>89</v>
      </c>
      <c r="K768">
        <f t="shared" si="44"/>
        <v>0</v>
      </c>
      <c r="L768">
        <f t="shared" si="45"/>
        <v>0</v>
      </c>
      <c r="M768">
        <f t="shared" si="46"/>
        <v>0</v>
      </c>
      <c r="N768">
        <f t="shared" si="47"/>
        <v>0</v>
      </c>
      <c r="O768" cm="1">
        <f t="array" ref="O768">((IF(C768=0,INDEX('Solver Setup'!$M$15:$M$19,A768),INDEX('Solver Setup'!$G$25:$G$52,C768))-IF(B768=0,INDEX('Solver Setup'!$L$15:$L$19,A768),INDEX('Solver Setup'!$G$25:$G$52,B768)))*1440-IF(B768=0,0,INDEX('Solver Setup'!$F$25:$F$52,B768))-H768+'Solver Setup'!$B$9*(1-F768))</f>
        <v>1298.5999999999999</v>
      </c>
    </row>
    <row r="769" spans="1:15" x14ac:dyDescent="0.2">
      <c r="A769">
        <v>1</v>
      </c>
      <c r="B769">
        <v>27</v>
      </c>
      <c r="C769">
        <v>11</v>
      </c>
      <c r="D769" t="str" cm="1">
        <f t="array" ref="D769">IF(B769=0,"Depot",INDEX('Delivery Stops'!$B$2:$B$29,B769))</f>
        <v>Redstone Elementary School</v>
      </c>
      <c r="E769" t="str" cm="1">
        <f t="array" ref="E769">IF(C769=0,"Depot",INDEX('Delivery Stops'!$B$2:$B$29,C769))</f>
        <v>Pet Hospital</v>
      </c>
      <c r="F769">
        <v>0</v>
      </c>
      <c r="G769" cm="1">
        <f t="array" ref="G769">INDEX('Distance Matrix (miles)'!$B$2:$AD$30,B769+1,C769+1)</f>
        <v>23.04</v>
      </c>
      <c r="H769" cm="1">
        <f t="array" ref="H769">INDEX('Travel Time Matrix (min)'!$B$2:$AD$30,B769+1,C769+1)</f>
        <v>34.6</v>
      </c>
      <c r="I769" cm="1">
        <f t="array" ref="I769">G769*(INDEX('Vehicle Fleet'!$D$2:$D$6,A769)+'Cost Parameters'!$B$2*'Cost Parameters'!$B$3)</f>
        <v>19.731456000000001</v>
      </c>
      <c r="J769" cm="1">
        <f t="array" ref="J769">IF(C769=0,0,INDEX('Delivery Stops'!$D$2:$D$29,C769))</f>
        <v>108</v>
      </c>
      <c r="K769">
        <f t="shared" si="44"/>
        <v>0</v>
      </c>
      <c r="L769">
        <f t="shared" si="45"/>
        <v>0</v>
      </c>
      <c r="M769">
        <f t="shared" si="46"/>
        <v>0</v>
      </c>
      <c r="N769">
        <f t="shared" si="47"/>
        <v>0</v>
      </c>
      <c r="O769" cm="1">
        <f t="array" ref="O769">((IF(C769=0,INDEX('Solver Setup'!$M$15:$M$19,A769),INDEX('Solver Setup'!$G$25:$G$52,C769))-IF(B769=0,INDEX('Solver Setup'!$L$15:$L$19,A769),INDEX('Solver Setup'!$G$25:$G$52,B769)))*1440-IF(B769=0,0,INDEX('Solver Setup'!$F$25:$F$52,B769))-H769+'Solver Setup'!$B$9*(1-F769))</f>
        <v>1211.4000000000005</v>
      </c>
    </row>
    <row r="770" spans="1:15" x14ac:dyDescent="0.2">
      <c r="A770">
        <v>1</v>
      </c>
      <c r="B770">
        <v>27</v>
      </c>
      <c r="C770">
        <v>12</v>
      </c>
      <c r="D770" t="str" cm="1">
        <f t="array" ref="D770">IF(B770=0,"Depot",INDEX('Delivery Stops'!$B$2:$B$29,B770))</f>
        <v>Redstone Elementary School</v>
      </c>
      <c r="E770" t="str" cm="1">
        <f t="array" ref="E770">IF(C770=0,"Depot",INDEX('Delivery Stops'!$B$2:$B$29,C770))</f>
        <v>Tech Solutions Inc</v>
      </c>
      <c r="F770">
        <v>0</v>
      </c>
      <c r="G770" cm="1">
        <f t="array" ref="G770">INDEX('Distance Matrix (miles)'!$B$2:$AD$30,B770+1,C770+1)</f>
        <v>13.37</v>
      </c>
      <c r="H770" cm="1">
        <f t="array" ref="H770">INDEX('Travel Time Matrix (min)'!$B$2:$AD$30,B770+1,C770+1)</f>
        <v>20.100000000000001</v>
      </c>
      <c r="I770" cm="1">
        <f t="array" ref="I770">G770*(INDEX('Vehicle Fleet'!$D$2:$D$6,A770)+'Cost Parameters'!$B$2*'Cost Parameters'!$B$3)</f>
        <v>11.450068</v>
      </c>
      <c r="J770" cm="1">
        <f t="array" ref="J770">IF(C770=0,0,INDEX('Delivery Stops'!$D$2:$D$29,C770))</f>
        <v>150</v>
      </c>
      <c r="K770">
        <f t="shared" si="44"/>
        <v>0</v>
      </c>
      <c r="L770">
        <f t="shared" si="45"/>
        <v>0</v>
      </c>
      <c r="M770">
        <f t="shared" si="46"/>
        <v>0</v>
      </c>
      <c r="N770">
        <f t="shared" si="47"/>
        <v>0</v>
      </c>
      <c r="O770" cm="1">
        <f t="array" ref="O770">((IF(C770=0,INDEX('Solver Setup'!$M$15:$M$19,A770),INDEX('Solver Setup'!$G$25:$G$52,C770))-IF(B770=0,INDEX('Solver Setup'!$L$15:$L$19,A770),INDEX('Solver Setup'!$G$25:$G$52,B770)))*1440-IF(B770=0,0,INDEX('Solver Setup'!$F$25:$F$52,B770))-H770+'Solver Setup'!$B$9*(1-F770))</f>
        <v>1180.9000000000005</v>
      </c>
    </row>
    <row r="771" spans="1:15" x14ac:dyDescent="0.2">
      <c r="A771">
        <v>1</v>
      </c>
      <c r="B771">
        <v>27</v>
      </c>
      <c r="C771">
        <v>13</v>
      </c>
      <c r="D771" t="str" cm="1">
        <f t="array" ref="D771">IF(B771=0,"Depot",INDEX('Delivery Stops'!$B$2:$B$29,B771))</f>
        <v>Redstone Elementary School</v>
      </c>
      <c r="E771" t="str" cm="1">
        <f t="array" ref="E771">IF(C771=0,"Depot",INDEX('Delivery Stops'!$B$2:$B$29,C771))</f>
        <v>Tech Solutions Inc</v>
      </c>
      <c r="F771">
        <v>0</v>
      </c>
      <c r="G771" cm="1">
        <f t="array" ref="G771">INDEX('Distance Matrix (miles)'!$B$2:$AD$30,B771+1,C771+1)</f>
        <v>16.75</v>
      </c>
      <c r="H771" cm="1">
        <f t="array" ref="H771">INDEX('Travel Time Matrix (min)'!$B$2:$AD$30,B771+1,C771+1)</f>
        <v>25.1</v>
      </c>
      <c r="I771" cm="1">
        <f t="array" ref="I771">G771*(INDEX('Vehicle Fleet'!$D$2:$D$6,A771)+'Cost Parameters'!$B$2*'Cost Parameters'!$B$3)</f>
        <v>14.344700000000001</v>
      </c>
      <c r="J771" cm="1">
        <f t="array" ref="J771">IF(C771=0,0,INDEX('Delivery Stops'!$D$2:$D$29,C771))</f>
        <v>38</v>
      </c>
      <c r="K771">
        <f t="shared" ref="K771:K834" si="48">F771*I771</f>
        <v>0</v>
      </c>
      <c r="L771">
        <f t="shared" ref="L771:L834" si="49">F771*G771</f>
        <v>0</v>
      </c>
      <c r="M771">
        <f t="shared" ref="M771:M834" si="50">F771*H771</f>
        <v>0</v>
      </c>
      <c r="N771">
        <f t="shared" ref="N771:N834" si="51">F771*J771</f>
        <v>0</v>
      </c>
      <c r="O771" cm="1">
        <f t="array" ref="O771">((IF(C771=0,INDEX('Solver Setup'!$M$15:$M$19,A771),INDEX('Solver Setup'!$G$25:$G$52,C771))-IF(B771=0,INDEX('Solver Setup'!$L$15:$L$19,A771),INDEX('Solver Setup'!$G$25:$G$52,B771)))*1440-IF(B771=0,0,INDEX('Solver Setup'!$F$25:$F$52,B771))-H771+'Solver Setup'!$B$9*(1-F771))</f>
        <v>1070.9000000000001</v>
      </c>
    </row>
    <row r="772" spans="1:15" x14ac:dyDescent="0.2">
      <c r="A772">
        <v>1</v>
      </c>
      <c r="B772">
        <v>27</v>
      </c>
      <c r="C772">
        <v>14</v>
      </c>
      <c r="D772" t="str" cm="1">
        <f t="array" ref="D772">IF(B772=0,"Depot",INDEX('Delivery Stops'!$B$2:$B$29,B772))</f>
        <v>Redstone Elementary School</v>
      </c>
      <c r="E772" t="str" cm="1">
        <f t="array" ref="E772">IF(C772=0,"Depot",INDEX('Delivery Stops'!$B$2:$B$29,C772))</f>
        <v>Sunrise Senior Living</v>
      </c>
      <c r="F772">
        <v>0</v>
      </c>
      <c r="G772" cm="1">
        <f t="array" ref="G772">INDEX('Distance Matrix (miles)'!$B$2:$AD$30,B772+1,C772+1)</f>
        <v>7.42</v>
      </c>
      <c r="H772" cm="1">
        <f t="array" ref="H772">INDEX('Travel Time Matrix (min)'!$B$2:$AD$30,B772+1,C772+1)</f>
        <v>11.1</v>
      </c>
      <c r="I772" cm="1">
        <f t="array" ref="I772">G772*(INDEX('Vehicle Fleet'!$D$2:$D$6,A772)+'Cost Parameters'!$B$2*'Cost Parameters'!$B$3)</f>
        <v>6.3544879999999999</v>
      </c>
      <c r="J772" cm="1">
        <f t="array" ref="J772">IF(C772=0,0,INDEX('Delivery Stops'!$D$2:$D$29,C772))</f>
        <v>249</v>
      </c>
      <c r="K772">
        <f t="shared" si="48"/>
        <v>0</v>
      </c>
      <c r="L772">
        <f t="shared" si="49"/>
        <v>0</v>
      </c>
      <c r="M772">
        <f t="shared" si="50"/>
        <v>0</v>
      </c>
      <c r="N772">
        <f t="shared" si="51"/>
        <v>0</v>
      </c>
      <c r="O772" cm="1">
        <f t="array" ref="O772">((IF(C772=0,INDEX('Solver Setup'!$M$15:$M$19,A772),INDEX('Solver Setup'!$G$25:$G$52,C772))-IF(B772=0,INDEX('Solver Setup'!$L$15:$L$19,A772),INDEX('Solver Setup'!$G$25:$G$52,B772)))*1440-IF(B772=0,0,INDEX('Solver Setup'!$F$25:$F$52,B772))-H772+'Solver Setup'!$B$9*(1-F772))</f>
        <v>1534.9</v>
      </c>
    </row>
    <row r="773" spans="1:15" x14ac:dyDescent="0.2">
      <c r="A773">
        <v>1</v>
      </c>
      <c r="B773">
        <v>27</v>
      </c>
      <c r="C773">
        <v>15</v>
      </c>
      <c r="D773" t="str" cm="1">
        <f t="array" ref="D773">IF(B773=0,"Depot",INDEX('Delivery Stops'!$B$2:$B$29,B773))</f>
        <v>Redstone Elementary School</v>
      </c>
      <c r="E773" t="str" cm="1">
        <f t="array" ref="E773">IF(C773=0,"Depot",INDEX('Delivery Stops'!$B$2:$B$29,C773))</f>
        <v>Electronics Outlet</v>
      </c>
      <c r="F773">
        <v>0</v>
      </c>
      <c r="G773" cm="1">
        <f t="array" ref="G773">INDEX('Distance Matrix (miles)'!$B$2:$AD$30,B773+1,C773+1)</f>
        <v>21.88</v>
      </c>
      <c r="H773" cm="1">
        <f t="array" ref="H773">INDEX('Travel Time Matrix (min)'!$B$2:$AD$30,B773+1,C773+1)</f>
        <v>32.799999999999997</v>
      </c>
      <c r="I773" cm="1">
        <f t="array" ref="I773">G773*(INDEX('Vehicle Fleet'!$D$2:$D$6,A773)+'Cost Parameters'!$B$2*'Cost Parameters'!$B$3)</f>
        <v>18.738032</v>
      </c>
      <c r="J773" cm="1">
        <f t="array" ref="J773">IF(C773=0,0,INDEX('Delivery Stops'!$D$2:$D$29,C773))</f>
        <v>72</v>
      </c>
      <c r="K773">
        <f t="shared" si="48"/>
        <v>0</v>
      </c>
      <c r="L773">
        <f t="shared" si="49"/>
        <v>0</v>
      </c>
      <c r="M773">
        <f t="shared" si="50"/>
        <v>0</v>
      </c>
      <c r="N773">
        <f t="shared" si="51"/>
        <v>0</v>
      </c>
      <c r="O773" cm="1">
        <f t="array" ref="O773">((IF(C773=0,INDEX('Solver Setup'!$M$15:$M$19,A773),INDEX('Solver Setup'!$G$25:$G$52,C773))-IF(B773=0,INDEX('Solver Setup'!$L$15:$L$19,A773),INDEX('Solver Setup'!$G$25:$G$52,B773)))*1440-IF(B773=0,0,INDEX('Solver Setup'!$F$25:$F$52,B773))-H773+'Solver Setup'!$B$9*(1-F773))</f>
        <v>1078.2000000000005</v>
      </c>
    </row>
    <row r="774" spans="1:15" x14ac:dyDescent="0.2">
      <c r="A774">
        <v>1</v>
      </c>
      <c r="B774">
        <v>27</v>
      </c>
      <c r="C774">
        <v>16</v>
      </c>
      <c r="D774" t="str" cm="1">
        <f t="array" ref="D774">IF(B774=0,"Depot",INDEX('Delivery Stops'!$B$2:$B$29,B774))</f>
        <v>Redstone Elementary School</v>
      </c>
      <c r="E774" t="str" cm="1">
        <f t="array" ref="E774">IF(C774=0,"Depot",INDEX('Delivery Stops'!$B$2:$B$29,C774))</f>
        <v>Bookstore</v>
      </c>
      <c r="F774">
        <v>0</v>
      </c>
      <c r="G774" cm="1">
        <f t="array" ref="G774">INDEX('Distance Matrix (miles)'!$B$2:$AD$30,B774+1,C774+1)</f>
        <v>20.21</v>
      </c>
      <c r="H774" cm="1">
        <f t="array" ref="H774">INDEX('Travel Time Matrix (min)'!$B$2:$AD$30,B774+1,C774+1)</f>
        <v>30.3</v>
      </c>
      <c r="I774" cm="1">
        <f t="array" ref="I774">G774*(INDEX('Vehicle Fleet'!$D$2:$D$6,A774)+'Cost Parameters'!$B$2*'Cost Parameters'!$B$3)</f>
        <v>17.307844000000003</v>
      </c>
      <c r="J774" cm="1">
        <f t="array" ref="J774">IF(C774=0,0,INDEX('Delivery Stops'!$D$2:$D$29,C774))</f>
        <v>152</v>
      </c>
      <c r="K774">
        <f t="shared" si="48"/>
        <v>0</v>
      </c>
      <c r="L774">
        <f t="shared" si="49"/>
        <v>0</v>
      </c>
      <c r="M774">
        <f t="shared" si="50"/>
        <v>0</v>
      </c>
      <c r="N774">
        <f t="shared" si="51"/>
        <v>0</v>
      </c>
      <c r="O774" cm="1">
        <f t="array" ref="O774">((IF(C774=0,INDEX('Solver Setup'!$M$15:$M$19,A774),INDEX('Solver Setup'!$G$25:$G$52,C774))-IF(B774=0,INDEX('Solver Setup'!$L$15:$L$19,A774),INDEX('Solver Setup'!$G$25:$G$52,B774)))*1440-IF(B774=0,0,INDEX('Solver Setup'!$F$25:$F$52,B774))-H774+'Solver Setup'!$B$9*(1-F774))</f>
        <v>1320.700000000001</v>
      </c>
    </row>
    <row r="775" spans="1:15" x14ac:dyDescent="0.2">
      <c r="A775">
        <v>1</v>
      </c>
      <c r="B775">
        <v>27</v>
      </c>
      <c r="C775">
        <v>17</v>
      </c>
      <c r="D775" t="str" cm="1">
        <f t="array" ref="D775">IF(B775=0,"Depot",INDEX('Delivery Stops'!$B$2:$B$29,B775))</f>
        <v>Redstone Elementary School</v>
      </c>
      <c r="E775" t="str" cm="1">
        <f t="array" ref="E775">IF(C775=0,"Depot",INDEX('Delivery Stops'!$B$2:$B$29,C775))</f>
        <v>Veterinary Clinic</v>
      </c>
      <c r="F775">
        <v>0</v>
      </c>
      <c r="G775" cm="1">
        <f t="array" ref="G775">INDEX('Distance Matrix (miles)'!$B$2:$AD$30,B775+1,C775+1)</f>
        <v>4.46</v>
      </c>
      <c r="H775" cm="1">
        <f t="array" ref="H775">INDEX('Travel Time Matrix (min)'!$B$2:$AD$30,B775+1,C775+1)</f>
        <v>6.7</v>
      </c>
      <c r="I775" cm="1">
        <f t="array" ref="I775">G775*(INDEX('Vehicle Fleet'!$D$2:$D$6,A775)+'Cost Parameters'!$B$2*'Cost Parameters'!$B$3)</f>
        <v>3.8195440000000001</v>
      </c>
      <c r="J775" cm="1">
        <f t="array" ref="J775">IF(C775=0,0,INDEX('Delivery Stops'!$D$2:$D$29,C775))</f>
        <v>102</v>
      </c>
      <c r="K775">
        <f t="shared" si="48"/>
        <v>0</v>
      </c>
      <c r="L775">
        <f t="shared" si="49"/>
        <v>0</v>
      </c>
      <c r="M775">
        <f t="shared" si="50"/>
        <v>0</v>
      </c>
      <c r="N775">
        <f t="shared" si="51"/>
        <v>0</v>
      </c>
      <c r="O775" cm="1">
        <f t="array" ref="O775">((IF(C775=0,INDEX('Solver Setup'!$M$15:$M$19,A775),INDEX('Solver Setup'!$G$25:$G$52,C775))-IF(B775=0,INDEX('Solver Setup'!$L$15:$L$19,A775),INDEX('Solver Setup'!$G$25:$G$52,B775)))*1440-IF(B775=0,0,INDEX('Solver Setup'!$F$25:$F$52,B775))-H775+'Solver Setup'!$B$9*(1-F775))</f>
        <v>1179.3</v>
      </c>
    </row>
    <row r="776" spans="1:15" x14ac:dyDescent="0.2">
      <c r="A776">
        <v>1</v>
      </c>
      <c r="B776">
        <v>27</v>
      </c>
      <c r="C776">
        <v>18</v>
      </c>
      <c r="D776" t="str" cm="1">
        <f t="array" ref="D776">IF(B776=0,"Depot",INDEX('Delivery Stops'!$B$2:$B$29,B776))</f>
        <v>Redstone Elementary School</v>
      </c>
      <c r="E776" t="str" cm="1">
        <f t="array" ref="E776">IF(C776=0,"Depot",INDEX('Delivery Stops'!$B$2:$B$29,C776))</f>
        <v>Furniture Warehouse</v>
      </c>
      <c r="F776">
        <v>0</v>
      </c>
      <c r="G776" cm="1">
        <f t="array" ref="G776">INDEX('Distance Matrix (miles)'!$B$2:$AD$30,B776+1,C776+1)</f>
        <v>19.86</v>
      </c>
      <c r="H776" cm="1">
        <f t="array" ref="H776">INDEX('Travel Time Matrix (min)'!$B$2:$AD$30,B776+1,C776+1)</f>
        <v>29.8</v>
      </c>
      <c r="I776" cm="1">
        <f t="array" ref="I776">G776*(INDEX('Vehicle Fleet'!$D$2:$D$6,A776)+'Cost Parameters'!$B$2*'Cost Parameters'!$B$3)</f>
        <v>17.008103999999999</v>
      </c>
      <c r="J776" cm="1">
        <f t="array" ref="J776">IF(C776=0,0,INDEX('Delivery Stops'!$D$2:$D$29,C776))</f>
        <v>148</v>
      </c>
      <c r="K776">
        <f t="shared" si="48"/>
        <v>0</v>
      </c>
      <c r="L776">
        <f t="shared" si="49"/>
        <v>0</v>
      </c>
      <c r="M776">
        <f t="shared" si="50"/>
        <v>0</v>
      </c>
      <c r="N776">
        <f t="shared" si="51"/>
        <v>0</v>
      </c>
      <c r="O776" cm="1">
        <f t="array" ref="O776">((IF(C776=0,INDEX('Solver Setup'!$M$15:$M$19,A776),INDEX('Solver Setup'!$G$25:$G$52,C776))-IF(B776=0,INDEX('Solver Setup'!$L$15:$L$19,A776),INDEX('Solver Setup'!$G$25:$G$52,B776)))*1440-IF(B776=0,0,INDEX('Solver Setup'!$F$25:$F$52,B776))-H776+'Solver Setup'!$B$9*(1-F776))</f>
        <v>1111.2</v>
      </c>
    </row>
    <row r="777" spans="1:15" x14ac:dyDescent="0.2">
      <c r="A777">
        <v>1</v>
      </c>
      <c r="B777">
        <v>27</v>
      </c>
      <c r="C777">
        <v>19</v>
      </c>
      <c r="D777" t="str" cm="1">
        <f t="array" ref="D777">IF(B777=0,"Depot",INDEX('Delivery Stops'!$B$2:$B$29,B777))</f>
        <v>Redstone Elementary School</v>
      </c>
      <c r="E777" t="str" cm="1">
        <f t="array" ref="E777">IF(C777=0,"Depot",INDEX('Delivery Stops'!$B$2:$B$29,C777))</f>
        <v>Music School</v>
      </c>
      <c r="F777">
        <v>0</v>
      </c>
      <c r="G777" cm="1">
        <f t="array" ref="G777">INDEX('Distance Matrix (miles)'!$B$2:$AD$30,B777+1,C777+1)</f>
        <v>40.18</v>
      </c>
      <c r="H777" cm="1">
        <f t="array" ref="H777">INDEX('Travel Time Matrix (min)'!$B$2:$AD$30,B777+1,C777+1)</f>
        <v>60.3</v>
      </c>
      <c r="I777" cm="1">
        <f t="array" ref="I777">G777*(INDEX('Vehicle Fleet'!$D$2:$D$6,A777)+'Cost Parameters'!$B$2*'Cost Parameters'!$B$3)</f>
        <v>34.410152000000004</v>
      </c>
      <c r="J777" cm="1">
        <f t="array" ref="J777">IF(C777=0,0,INDEX('Delivery Stops'!$D$2:$D$29,C777))</f>
        <v>97</v>
      </c>
      <c r="K777">
        <f t="shared" si="48"/>
        <v>0</v>
      </c>
      <c r="L777">
        <f t="shared" si="49"/>
        <v>0</v>
      </c>
      <c r="M777">
        <f t="shared" si="50"/>
        <v>0</v>
      </c>
      <c r="N777">
        <f t="shared" si="51"/>
        <v>0</v>
      </c>
      <c r="O777" cm="1">
        <f t="array" ref="O777">((IF(C777=0,INDEX('Solver Setup'!$M$15:$M$19,A777),INDEX('Solver Setup'!$G$25:$G$52,C777))-IF(B777=0,INDEX('Solver Setup'!$L$15:$L$19,A777),INDEX('Solver Setup'!$G$25:$G$52,B777)))*1440-IF(B777=0,0,INDEX('Solver Setup'!$F$25:$F$52,B777))-H777+'Solver Setup'!$B$9*(1-F777))</f>
        <v>1050.7000000000005</v>
      </c>
    </row>
    <row r="778" spans="1:15" x14ac:dyDescent="0.2">
      <c r="A778">
        <v>1</v>
      </c>
      <c r="B778">
        <v>27</v>
      </c>
      <c r="C778">
        <v>20</v>
      </c>
      <c r="D778" t="str" cm="1">
        <f t="array" ref="D778">IF(B778=0,"Depot",INDEX('Delivery Stops'!$B$2:$B$29,B778))</f>
        <v>Redstone Elementary School</v>
      </c>
      <c r="E778" t="str" cm="1">
        <f t="array" ref="E778">IF(C778=0,"Depot",INDEX('Delivery Stops'!$B$2:$B$29,C778))</f>
        <v>Elementary School</v>
      </c>
      <c r="F778">
        <v>0</v>
      </c>
      <c r="G778" cm="1">
        <f t="array" ref="G778">INDEX('Distance Matrix (miles)'!$B$2:$AD$30,B778+1,C778+1)</f>
        <v>30.43</v>
      </c>
      <c r="H778" cm="1">
        <f t="array" ref="H778">INDEX('Travel Time Matrix (min)'!$B$2:$AD$30,B778+1,C778+1)</f>
        <v>45.6</v>
      </c>
      <c r="I778" cm="1">
        <f t="array" ref="I778">G778*(INDEX('Vehicle Fleet'!$D$2:$D$6,A778)+'Cost Parameters'!$B$2*'Cost Parameters'!$B$3)</f>
        <v>26.060252000000002</v>
      </c>
      <c r="J778" cm="1">
        <f t="array" ref="J778">IF(C778=0,0,INDEX('Delivery Stops'!$D$2:$D$29,C778))</f>
        <v>71</v>
      </c>
      <c r="K778">
        <f t="shared" si="48"/>
        <v>0</v>
      </c>
      <c r="L778">
        <f t="shared" si="49"/>
        <v>0</v>
      </c>
      <c r="M778">
        <f t="shared" si="50"/>
        <v>0</v>
      </c>
      <c r="N778">
        <f t="shared" si="51"/>
        <v>0</v>
      </c>
      <c r="O778" cm="1">
        <f t="array" ref="O778">((IF(C778=0,INDEX('Solver Setup'!$M$15:$M$19,A778),INDEX('Solver Setup'!$G$25:$G$52,C778))-IF(B778=0,INDEX('Solver Setup'!$L$15:$L$19,A778),INDEX('Solver Setup'!$G$25:$G$52,B778)))*1440-IF(B778=0,0,INDEX('Solver Setup'!$F$25:$F$52,B778))-H778+'Solver Setup'!$B$9*(1-F778))</f>
        <v>1035.400000000001</v>
      </c>
    </row>
    <row r="779" spans="1:15" x14ac:dyDescent="0.2">
      <c r="A779">
        <v>1</v>
      </c>
      <c r="B779">
        <v>27</v>
      </c>
      <c r="C779">
        <v>21</v>
      </c>
      <c r="D779" t="str" cm="1">
        <f t="array" ref="D779">IF(B779=0,"Depot",INDEX('Delivery Stops'!$B$2:$B$29,B779))</f>
        <v>Redstone Elementary School</v>
      </c>
      <c r="E779" t="str" cm="1">
        <f t="array" ref="E779">IF(C779=0,"Depot",INDEX('Delivery Stops'!$B$2:$B$29,C779))</f>
        <v>Distillery</v>
      </c>
      <c r="F779">
        <v>0</v>
      </c>
      <c r="G779" cm="1">
        <f t="array" ref="G779">INDEX('Distance Matrix (miles)'!$B$2:$AD$30,B779+1,C779+1)</f>
        <v>31.11</v>
      </c>
      <c r="H779" cm="1">
        <f t="array" ref="H779">INDEX('Travel Time Matrix (min)'!$B$2:$AD$30,B779+1,C779+1)</f>
        <v>46.7</v>
      </c>
      <c r="I779" cm="1">
        <f t="array" ref="I779">G779*(INDEX('Vehicle Fleet'!$D$2:$D$6,A779)+'Cost Parameters'!$B$2*'Cost Parameters'!$B$3)</f>
        <v>26.642604000000002</v>
      </c>
      <c r="J779" cm="1">
        <f t="array" ref="J779">IF(C779=0,0,INDEX('Delivery Stops'!$D$2:$D$29,C779))</f>
        <v>178</v>
      </c>
      <c r="K779">
        <f t="shared" si="48"/>
        <v>0</v>
      </c>
      <c r="L779">
        <f t="shared" si="49"/>
        <v>0</v>
      </c>
      <c r="M779">
        <f t="shared" si="50"/>
        <v>0</v>
      </c>
      <c r="N779">
        <f t="shared" si="51"/>
        <v>0</v>
      </c>
      <c r="O779" cm="1">
        <f t="array" ref="O779">((IF(C779=0,INDEX('Solver Setup'!$M$15:$M$19,A779),INDEX('Solver Setup'!$G$25:$G$52,C779))-IF(B779=0,INDEX('Solver Setup'!$L$15:$L$19,A779),INDEX('Solver Setup'!$G$25:$G$52,B779)))*1440-IF(B779=0,0,INDEX('Solver Setup'!$F$25:$F$52,B779))-H779+'Solver Setup'!$B$9*(1-F779))</f>
        <v>1544.3000000000002</v>
      </c>
    </row>
    <row r="780" spans="1:15" x14ac:dyDescent="0.2">
      <c r="A780">
        <v>1</v>
      </c>
      <c r="B780">
        <v>27</v>
      </c>
      <c r="C780">
        <v>22</v>
      </c>
      <c r="D780" t="str" cm="1">
        <f t="array" ref="D780">IF(B780=0,"Depot",INDEX('Delivery Stops'!$B$2:$B$29,B780))</f>
        <v>Redstone Elementary School</v>
      </c>
      <c r="E780" t="str" cm="1">
        <f t="array" ref="E780">IF(C780=0,"Depot",INDEX('Delivery Stops'!$B$2:$B$29,C780))</f>
        <v>Brewery</v>
      </c>
      <c r="F780">
        <v>0</v>
      </c>
      <c r="G780" cm="1">
        <f t="array" ref="G780">INDEX('Distance Matrix (miles)'!$B$2:$AD$30,B780+1,C780+1)</f>
        <v>21.36</v>
      </c>
      <c r="H780" cm="1">
        <f t="array" ref="H780">INDEX('Travel Time Matrix (min)'!$B$2:$AD$30,B780+1,C780+1)</f>
        <v>32</v>
      </c>
      <c r="I780" cm="1">
        <f t="array" ref="I780">G780*(INDEX('Vehicle Fleet'!$D$2:$D$6,A780)+'Cost Parameters'!$B$2*'Cost Parameters'!$B$3)</f>
        <v>18.292704000000001</v>
      </c>
      <c r="J780" cm="1">
        <f t="array" ref="J780">IF(C780=0,0,INDEX('Delivery Stops'!$D$2:$D$29,C780))</f>
        <v>46</v>
      </c>
      <c r="K780">
        <f t="shared" si="48"/>
        <v>0</v>
      </c>
      <c r="L780">
        <f t="shared" si="49"/>
        <v>0</v>
      </c>
      <c r="M780">
        <f t="shared" si="50"/>
        <v>0</v>
      </c>
      <c r="N780">
        <f t="shared" si="51"/>
        <v>0</v>
      </c>
      <c r="O780" cm="1">
        <f t="array" ref="O780">((IF(C780=0,INDEX('Solver Setup'!$M$15:$M$19,A780),INDEX('Solver Setup'!$G$25:$G$52,C780))-IF(B780=0,INDEX('Solver Setup'!$L$15:$L$19,A780),INDEX('Solver Setup'!$G$25:$G$52,B780)))*1440-IF(B780=0,0,INDEX('Solver Setup'!$F$25:$F$52,B780))-H780+'Solver Setup'!$B$9*(1-F780))</f>
        <v>1409.0000000000009</v>
      </c>
    </row>
    <row r="781" spans="1:15" x14ac:dyDescent="0.2">
      <c r="A781">
        <v>1</v>
      </c>
      <c r="B781">
        <v>27</v>
      </c>
      <c r="C781">
        <v>23</v>
      </c>
      <c r="D781" t="str" cm="1">
        <f t="array" ref="D781">IF(B781=0,"Depot",INDEX('Delivery Stops'!$B$2:$B$29,B781))</f>
        <v>Redstone Elementary School</v>
      </c>
      <c r="E781" t="str" cm="1">
        <f t="array" ref="E781">IF(C781=0,"Depot",INDEX('Delivery Stops'!$B$2:$B$29,C781))</f>
        <v>Distillery</v>
      </c>
      <c r="F781">
        <v>0</v>
      </c>
      <c r="G781" cm="1">
        <f t="array" ref="G781">INDEX('Distance Matrix (miles)'!$B$2:$AD$30,B781+1,C781+1)</f>
        <v>26.35</v>
      </c>
      <c r="H781" cm="1">
        <f t="array" ref="H781">INDEX('Travel Time Matrix (min)'!$B$2:$AD$30,B781+1,C781+1)</f>
        <v>39.5</v>
      </c>
      <c r="I781" cm="1">
        <f t="array" ref="I781">G781*(INDEX('Vehicle Fleet'!$D$2:$D$6,A781)+'Cost Parameters'!$B$2*'Cost Parameters'!$B$3)</f>
        <v>22.566140000000004</v>
      </c>
      <c r="J781" cm="1">
        <f t="array" ref="J781">IF(C781=0,0,INDEX('Delivery Stops'!$D$2:$D$29,C781))</f>
        <v>207</v>
      </c>
      <c r="K781">
        <f t="shared" si="48"/>
        <v>0</v>
      </c>
      <c r="L781">
        <f t="shared" si="49"/>
        <v>0</v>
      </c>
      <c r="M781">
        <f t="shared" si="50"/>
        <v>0</v>
      </c>
      <c r="N781">
        <f t="shared" si="51"/>
        <v>0</v>
      </c>
      <c r="O781" cm="1">
        <f t="array" ref="O781">((IF(C781=0,INDEX('Solver Setup'!$M$15:$M$19,A781),INDEX('Solver Setup'!$G$25:$G$52,C781))-IF(B781=0,INDEX('Solver Setup'!$L$15:$L$19,A781),INDEX('Solver Setup'!$G$25:$G$52,B781)))*1440-IF(B781=0,0,INDEX('Solver Setup'!$F$25:$F$52,B781))-H781+'Solver Setup'!$B$9*(1-F781))</f>
        <v>1296.5000000000005</v>
      </c>
    </row>
    <row r="782" spans="1:15" x14ac:dyDescent="0.2">
      <c r="A782">
        <v>1</v>
      </c>
      <c r="B782">
        <v>27</v>
      </c>
      <c r="C782">
        <v>24</v>
      </c>
      <c r="D782" t="str" cm="1">
        <f t="array" ref="D782">IF(B782=0,"Depot",INDEX('Delivery Stops'!$B$2:$B$29,B782))</f>
        <v>Redstone Elementary School</v>
      </c>
      <c r="E782" t="str" cm="1">
        <f t="array" ref="E782">IF(C782=0,"Depot",INDEX('Delivery Stops'!$B$2:$B$29,C782))</f>
        <v>Children's Academy</v>
      </c>
      <c r="F782">
        <v>0</v>
      </c>
      <c r="G782" cm="1">
        <f t="array" ref="G782">INDEX('Distance Matrix (miles)'!$B$2:$AD$30,B782+1,C782+1)</f>
        <v>29.01</v>
      </c>
      <c r="H782" cm="1">
        <f t="array" ref="H782">INDEX('Travel Time Matrix (min)'!$B$2:$AD$30,B782+1,C782+1)</f>
        <v>43.5</v>
      </c>
      <c r="I782" cm="1">
        <f t="array" ref="I782">G782*(INDEX('Vehicle Fleet'!$D$2:$D$6,A782)+'Cost Parameters'!$B$2*'Cost Parameters'!$B$3)</f>
        <v>24.844164000000003</v>
      </c>
      <c r="J782" cm="1">
        <f t="array" ref="J782">IF(C782=0,0,INDEX('Delivery Stops'!$D$2:$D$29,C782))</f>
        <v>28</v>
      </c>
      <c r="K782">
        <f t="shared" si="48"/>
        <v>0</v>
      </c>
      <c r="L782">
        <f t="shared" si="49"/>
        <v>0</v>
      </c>
      <c r="M782">
        <f t="shared" si="50"/>
        <v>0</v>
      </c>
      <c r="N782">
        <f t="shared" si="51"/>
        <v>0</v>
      </c>
      <c r="O782" cm="1">
        <f t="array" ref="O782">((IF(C782=0,INDEX('Solver Setup'!$M$15:$M$19,A782),INDEX('Solver Setup'!$G$25:$G$52,C782))-IF(B782=0,INDEX('Solver Setup'!$L$15:$L$19,A782),INDEX('Solver Setup'!$G$25:$G$52,B782)))*1440-IF(B782=0,0,INDEX('Solver Setup'!$F$25:$F$52,B782))-H782+'Solver Setup'!$B$9*(1-F782))</f>
        <v>1442.5000000000009</v>
      </c>
    </row>
    <row r="783" spans="1:15" x14ac:dyDescent="0.2">
      <c r="A783">
        <v>1</v>
      </c>
      <c r="B783">
        <v>27</v>
      </c>
      <c r="C783">
        <v>25</v>
      </c>
      <c r="D783" t="str" cm="1">
        <f t="array" ref="D783">IF(B783=0,"Depot",INDEX('Delivery Stops'!$B$2:$B$29,B783))</f>
        <v>Redstone Elementary School</v>
      </c>
      <c r="E783" t="str" cm="1">
        <f t="array" ref="E783">IF(C783=0,"Depot",INDEX('Delivery Stops'!$B$2:$B$29,C783))</f>
        <v>Public Library</v>
      </c>
      <c r="F783">
        <v>0</v>
      </c>
      <c r="G783" cm="1">
        <f t="array" ref="G783">INDEX('Distance Matrix (miles)'!$B$2:$AD$30,B783+1,C783+1)</f>
        <v>8.7799999999999994</v>
      </c>
      <c r="H783" cm="1">
        <f t="array" ref="H783">INDEX('Travel Time Matrix (min)'!$B$2:$AD$30,B783+1,C783+1)</f>
        <v>13.2</v>
      </c>
      <c r="I783" cm="1">
        <f t="array" ref="I783">G783*(INDEX('Vehicle Fleet'!$D$2:$D$6,A783)+'Cost Parameters'!$B$2*'Cost Parameters'!$B$3)</f>
        <v>7.5191920000000003</v>
      </c>
      <c r="J783" cm="1">
        <f t="array" ref="J783">IF(C783=0,0,INDEX('Delivery Stops'!$D$2:$D$29,C783))</f>
        <v>32</v>
      </c>
      <c r="K783">
        <f t="shared" si="48"/>
        <v>0</v>
      </c>
      <c r="L783">
        <f t="shared" si="49"/>
        <v>0</v>
      </c>
      <c r="M783">
        <f t="shared" si="50"/>
        <v>0</v>
      </c>
      <c r="N783">
        <f t="shared" si="51"/>
        <v>0</v>
      </c>
      <c r="O783" cm="1">
        <f t="array" ref="O783">((IF(C783=0,INDEX('Solver Setup'!$M$15:$M$19,A783),INDEX('Solver Setup'!$G$25:$G$52,C783))-IF(B783=0,INDEX('Solver Setup'!$L$15:$L$19,A783),INDEX('Solver Setup'!$G$25:$G$52,B783)))*1440-IF(B783=0,0,INDEX('Solver Setup'!$F$25:$F$52,B783))-H783+'Solver Setup'!$B$9*(1-F783))</f>
        <v>1382.8000000000011</v>
      </c>
    </row>
    <row r="784" spans="1:15" x14ac:dyDescent="0.2">
      <c r="A784">
        <v>1</v>
      </c>
      <c r="B784">
        <v>27</v>
      </c>
      <c r="C784">
        <v>26</v>
      </c>
      <c r="D784" t="str" cm="1">
        <f t="array" ref="D784">IF(B784=0,"Depot",INDEX('Delivery Stops'!$B$2:$B$29,B784))</f>
        <v>Redstone Elementary School</v>
      </c>
      <c r="E784" t="str" cm="1">
        <f t="array" ref="E784">IF(C784=0,"Depot",INDEX('Delivery Stops'!$B$2:$B$29,C784))</f>
        <v>Bakery &amp; Cafe</v>
      </c>
      <c r="F784">
        <v>0</v>
      </c>
      <c r="G784" cm="1">
        <f t="array" ref="G784">INDEX('Distance Matrix (miles)'!$B$2:$AD$30,B784+1,C784+1)</f>
        <v>2.83</v>
      </c>
      <c r="H784" cm="1">
        <f t="array" ref="H784">INDEX('Travel Time Matrix (min)'!$B$2:$AD$30,B784+1,C784+1)</f>
        <v>4.2</v>
      </c>
      <c r="I784" cm="1">
        <f t="array" ref="I784">G784*(INDEX('Vehicle Fleet'!$D$2:$D$6,A784)+'Cost Parameters'!$B$2*'Cost Parameters'!$B$3)</f>
        <v>2.4236120000000003</v>
      </c>
      <c r="J784" cm="1">
        <f t="array" ref="J784">IF(C784=0,0,INDEX('Delivery Stops'!$D$2:$D$29,C784))</f>
        <v>211</v>
      </c>
      <c r="K784">
        <f t="shared" si="48"/>
        <v>0</v>
      </c>
      <c r="L784">
        <f t="shared" si="49"/>
        <v>0</v>
      </c>
      <c r="M784">
        <f t="shared" si="50"/>
        <v>0</v>
      </c>
      <c r="N784">
        <f t="shared" si="51"/>
        <v>0</v>
      </c>
      <c r="O784" cm="1">
        <f t="array" ref="O784">((IF(C784=0,INDEX('Solver Setup'!$M$15:$M$19,A784),INDEX('Solver Setup'!$G$25:$G$52,C784))-IF(B784=0,INDEX('Solver Setup'!$L$15:$L$19,A784),INDEX('Solver Setup'!$G$25:$G$52,B784)))*1440-IF(B784=0,0,INDEX('Solver Setup'!$F$25:$F$52,B784))-H784+'Solver Setup'!$B$9*(1-F784))</f>
        <v>1466.8000000000004</v>
      </c>
    </row>
    <row r="785" spans="1:15" x14ac:dyDescent="0.2">
      <c r="A785">
        <v>1</v>
      </c>
      <c r="B785">
        <v>27</v>
      </c>
      <c r="C785">
        <v>28</v>
      </c>
      <c r="D785" t="str" cm="1">
        <f t="array" ref="D785">IF(B785=0,"Depot",INDEX('Delivery Stops'!$B$2:$B$29,B785))</f>
        <v>Redstone Elementary School</v>
      </c>
      <c r="E785" t="str" cm="1">
        <f t="array" ref="E785">IF(C785=0,"Depot",INDEX('Delivery Stops'!$B$2:$B$29,C785))</f>
        <v>Food Bank</v>
      </c>
      <c r="F785">
        <v>0</v>
      </c>
      <c r="G785" cm="1">
        <f t="array" ref="G785">INDEX('Distance Matrix (miles)'!$B$2:$AD$30,B785+1,C785+1)</f>
        <v>19.989999999999998</v>
      </c>
      <c r="H785" cm="1">
        <f t="array" ref="H785">INDEX('Travel Time Matrix (min)'!$B$2:$AD$30,B785+1,C785+1)</f>
        <v>30</v>
      </c>
      <c r="I785" cm="1">
        <f t="array" ref="I785">G785*(INDEX('Vehicle Fleet'!$D$2:$D$6,A785)+'Cost Parameters'!$B$2*'Cost Parameters'!$B$3)</f>
        <v>17.119436</v>
      </c>
      <c r="J785" cm="1">
        <f t="array" ref="J785">IF(C785=0,0,INDEX('Delivery Stops'!$D$2:$D$29,C785))</f>
        <v>168</v>
      </c>
      <c r="K785">
        <f t="shared" si="48"/>
        <v>0</v>
      </c>
      <c r="L785">
        <f t="shared" si="49"/>
        <v>0</v>
      </c>
      <c r="M785">
        <f t="shared" si="50"/>
        <v>0</v>
      </c>
      <c r="N785">
        <f t="shared" si="51"/>
        <v>0</v>
      </c>
      <c r="O785" cm="1">
        <f t="array" ref="O785">((IF(C785=0,INDEX('Solver Setup'!$M$15:$M$19,A785),INDEX('Solver Setup'!$G$25:$G$52,C785))-IF(B785=0,INDEX('Solver Setup'!$L$15:$L$19,A785),INDEX('Solver Setup'!$G$25:$G$52,B785)))*1440-IF(B785=0,0,INDEX('Solver Setup'!$F$25:$F$52,B785))-H785+'Solver Setup'!$B$9*(1-F785))</f>
        <v>1381</v>
      </c>
    </row>
    <row r="786" spans="1:15" x14ac:dyDescent="0.2">
      <c r="A786">
        <v>1</v>
      </c>
      <c r="B786">
        <v>28</v>
      </c>
      <c r="C786">
        <v>0</v>
      </c>
      <c r="D786" t="str" cm="1">
        <f t="array" ref="D786">IF(B786=0,"Depot",INDEX('Delivery Stops'!$B$2:$B$29,B786))</f>
        <v>Food Bank</v>
      </c>
      <c r="E786" t="str" cm="1">
        <f t="array" ref="E786">IF(C786=0,"Depot",INDEX('Delivery Stops'!$B$2:$B$29,C786))</f>
        <v>Depot</v>
      </c>
      <c r="F786">
        <v>0</v>
      </c>
      <c r="G786" cm="1">
        <f t="array" ref="G786">INDEX('Distance Matrix (miles)'!$B$2:$AD$30,B786+1,C786+1)</f>
        <v>23.04</v>
      </c>
      <c r="H786" cm="1">
        <f t="array" ref="H786">INDEX('Travel Time Matrix (min)'!$B$2:$AD$30,B786+1,C786+1)</f>
        <v>34.6</v>
      </c>
      <c r="I786" cm="1">
        <f t="array" ref="I786">G786*(INDEX('Vehicle Fleet'!$D$2:$D$6,A786)+'Cost Parameters'!$B$2*'Cost Parameters'!$B$3)</f>
        <v>19.731456000000001</v>
      </c>
      <c r="J786" cm="1">
        <f t="array" ref="J786">IF(C786=0,0,INDEX('Delivery Stops'!$D$2:$D$29,C786))</f>
        <v>0</v>
      </c>
      <c r="K786">
        <f t="shared" si="48"/>
        <v>0</v>
      </c>
      <c r="L786">
        <f t="shared" si="49"/>
        <v>0</v>
      </c>
      <c r="M786">
        <f t="shared" si="50"/>
        <v>0</v>
      </c>
      <c r="N786">
        <f t="shared" si="51"/>
        <v>0</v>
      </c>
      <c r="O786" cm="1">
        <f t="array" ref="O786">((IF(C786=0,INDEX('Solver Setup'!$M$15:$M$19,A786),INDEX('Solver Setup'!$G$25:$G$52,C786))-IF(B786=0,INDEX('Solver Setup'!$L$15:$L$19,A786),INDEX('Solver Setup'!$G$25:$G$52,B786)))*1440-IF(B786=0,0,INDEX('Solver Setup'!$F$25:$F$52,B786))-H786+'Solver Setup'!$B$9*(1-F786))</f>
        <v>675.40000000000043</v>
      </c>
    </row>
    <row r="787" spans="1:15" x14ac:dyDescent="0.2">
      <c r="A787">
        <v>1</v>
      </c>
      <c r="B787">
        <v>28</v>
      </c>
      <c r="C787">
        <v>1</v>
      </c>
      <c r="D787" t="str" cm="1">
        <f t="array" ref="D787">IF(B787=0,"Depot",INDEX('Delivery Stops'!$B$2:$B$29,B787))</f>
        <v>Food Bank</v>
      </c>
      <c r="E787" t="str" cm="1">
        <f t="array" ref="E787">IF(C787=0,"Depot",INDEX('Delivery Stops'!$B$2:$B$29,C787))</f>
        <v>Pet Hospital</v>
      </c>
      <c r="F787">
        <v>0</v>
      </c>
      <c r="G787" cm="1">
        <f t="array" ref="G787">INDEX('Distance Matrix (miles)'!$B$2:$AD$30,B787+1,C787+1)</f>
        <v>45.27</v>
      </c>
      <c r="H787" cm="1">
        <f t="array" ref="H787">INDEX('Travel Time Matrix (min)'!$B$2:$AD$30,B787+1,C787+1)</f>
        <v>67.900000000000006</v>
      </c>
      <c r="I787" cm="1">
        <f t="array" ref="I787">G787*(INDEX('Vehicle Fleet'!$D$2:$D$6,A787)+'Cost Parameters'!$B$2*'Cost Parameters'!$B$3)</f>
        <v>38.769228000000005</v>
      </c>
      <c r="J787" cm="1">
        <f t="array" ref="J787">IF(C787=0,0,INDEX('Delivery Stops'!$D$2:$D$29,C787))</f>
        <v>204</v>
      </c>
      <c r="K787">
        <f t="shared" si="48"/>
        <v>0</v>
      </c>
      <c r="L787">
        <f t="shared" si="49"/>
        <v>0</v>
      </c>
      <c r="M787">
        <f t="shared" si="50"/>
        <v>0</v>
      </c>
      <c r="N787">
        <f t="shared" si="51"/>
        <v>0</v>
      </c>
      <c r="O787" cm="1">
        <f t="array" ref="O787">((IF(C787=0,INDEX('Solver Setup'!$M$15:$M$19,A787),INDEX('Solver Setup'!$G$25:$G$52,C787))-IF(B787=0,INDEX('Solver Setup'!$L$15:$L$19,A787),INDEX('Solver Setup'!$G$25:$G$52,B787)))*1440-IF(B787=0,0,INDEX('Solver Setup'!$F$25:$F$52,B787))-H787+'Solver Setup'!$B$9*(1-F787))</f>
        <v>1152.100000000001</v>
      </c>
    </row>
    <row r="788" spans="1:15" x14ac:dyDescent="0.2">
      <c r="A788">
        <v>1</v>
      </c>
      <c r="B788">
        <v>28</v>
      </c>
      <c r="C788">
        <v>2</v>
      </c>
      <c r="D788" t="str" cm="1">
        <f t="array" ref="D788">IF(B788=0,"Depot",INDEX('Delivery Stops'!$B$2:$B$29,B788))</f>
        <v>Food Bank</v>
      </c>
      <c r="E788" t="str" cm="1">
        <f t="array" ref="E788">IF(C788=0,"Depot",INDEX('Delivery Stops'!$B$2:$B$29,C788))</f>
        <v>Community Pharmacy</v>
      </c>
      <c r="F788">
        <v>0</v>
      </c>
      <c r="G788" cm="1">
        <f t="array" ref="G788">INDEX('Distance Matrix (miles)'!$B$2:$AD$30,B788+1,C788+1)</f>
        <v>24.01</v>
      </c>
      <c r="H788" cm="1">
        <f t="array" ref="H788">INDEX('Travel Time Matrix (min)'!$B$2:$AD$30,B788+1,C788+1)</f>
        <v>36</v>
      </c>
      <c r="I788" cm="1">
        <f t="array" ref="I788">G788*(INDEX('Vehicle Fleet'!$D$2:$D$6,A788)+'Cost Parameters'!$B$2*'Cost Parameters'!$B$3)</f>
        <v>20.562164000000003</v>
      </c>
      <c r="J788" cm="1">
        <f t="array" ref="J788">IF(C788=0,0,INDEX('Delivery Stops'!$D$2:$D$29,C788))</f>
        <v>240</v>
      </c>
      <c r="K788">
        <f t="shared" si="48"/>
        <v>0</v>
      </c>
      <c r="L788">
        <f t="shared" si="49"/>
        <v>0</v>
      </c>
      <c r="M788">
        <f t="shared" si="50"/>
        <v>0</v>
      </c>
      <c r="N788">
        <f t="shared" si="51"/>
        <v>0</v>
      </c>
      <c r="O788" cm="1">
        <f t="array" ref="O788">((IF(C788=0,INDEX('Solver Setup'!$M$15:$M$19,A788),INDEX('Solver Setup'!$G$25:$G$52,C788))-IF(B788=0,INDEX('Solver Setup'!$L$15:$L$19,A788),INDEX('Solver Setup'!$G$25:$G$52,B788)))*1440-IF(B788=0,0,INDEX('Solver Setup'!$F$25:$F$52,B788))-H788+'Solver Setup'!$B$9*(1-F788))</f>
        <v>1424</v>
      </c>
    </row>
    <row r="789" spans="1:15" x14ac:dyDescent="0.2">
      <c r="A789">
        <v>1</v>
      </c>
      <c r="B789">
        <v>28</v>
      </c>
      <c r="C789">
        <v>3</v>
      </c>
      <c r="D789" t="str" cm="1">
        <f t="array" ref="D789">IF(B789=0,"Depot",INDEX('Delivery Stops'!$B$2:$B$29,B789))</f>
        <v>Food Bank</v>
      </c>
      <c r="E789" t="str" cm="1">
        <f t="array" ref="E789">IF(C789=0,"Depot",INDEX('Delivery Stops'!$B$2:$B$29,C789))</f>
        <v>Redstone Medical Center</v>
      </c>
      <c r="F789">
        <v>0</v>
      </c>
      <c r="G789" cm="1">
        <f t="array" ref="G789">INDEX('Distance Matrix (miles)'!$B$2:$AD$30,B789+1,C789+1)</f>
        <v>42.27</v>
      </c>
      <c r="H789" cm="1">
        <f t="array" ref="H789">INDEX('Travel Time Matrix (min)'!$B$2:$AD$30,B789+1,C789+1)</f>
        <v>63.4</v>
      </c>
      <c r="I789" cm="1">
        <f t="array" ref="I789">G789*(INDEX('Vehicle Fleet'!$D$2:$D$6,A789)+'Cost Parameters'!$B$2*'Cost Parameters'!$B$3)</f>
        <v>36.200028000000003</v>
      </c>
      <c r="J789" cm="1">
        <f t="array" ref="J789">IF(C789=0,0,INDEX('Delivery Stops'!$D$2:$D$29,C789))</f>
        <v>183</v>
      </c>
      <c r="K789">
        <f t="shared" si="48"/>
        <v>0</v>
      </c>
      <c r="L789">
        <f t="shared" si="49"/>
        <v>0</v>
      </c>
      <c r="M789">
        <f t="shared" si="50"/>
        <v>0</v>
      </c>
      <c r="N789">
        <f t="shared" si="51"/>
        <v>0</v>
      </c>
      <c r="O789" cm="1">
        <f t="array" ref="O789">((IF(C789=0,INDEX('Solver Setup'!$M$15:$M$19,A789),INDEX('Solver Setup'!$G$25:$G$52,C789))-IF(B789=0,INDEX('Solver Setup'!$L$15:$L$19,A789),INDEX('Solver Setup'!$G$25:$G$52,B789)))*1440-IF(B789=0,0,INDEX('Solver Setup'!$F$25:$F$52,B789))-H789+'Solver Setup'!$B$9*(1-F789))</f>
        <v>1411.6000000000006</v>
      </c>
    </row>
    <row r="790" spans="1:15" x14ac:dyDescent="0.2">
      <c r="A790">
        <v>1</v>
      </c>
      <c r="B790">
        <v>28</v>
      </c>
      <c r="C790">
        <v>4</v>
      </c>
      <c r="D790" t="str" cm="1">
        <f t="array" ref="D790">IF(B790=0,"Depot",INDEX('Delivery Stops'!$B$2:$B$29,B790))</f>
        <v>Food Bank</v>
      </c>
      <c r="E790" t="str" cm="1">
        <f t="array" ref="E790">IF(C790=0,"Depot",INDEX('Delivery Stops'!$B$2:$B$29,C790))</f>
        <v>Furniture Warehouse</v>
      </c>
      <c r="F790">
        <v>0</v>
      </c>
      <c r="G790" cm="1">
        <f t="array" ref="G790">INDEX('Distance Matrix (miles)'!$B$2:$AD$30,B790+1,C790+1)</f>
        <v>27.56</v>
      </c>
      <c r="H790" cm="1">
        <f t="array" ref="H790">INDEX('Travel Time Matrix (min)'!$B$2:$AD$30,B790+1,C790+1)</f>
        <v>41.3</v>
      </c>
      <c r="I790" cm="1">
        <f t="array" ref="I790">G790*(INDEX('Vehicle Fleet'!$D$2:$D$6,A790)+'Cost Parameters'!$B$2*'Cost Parameters'!$B$3)</f>
        <v>23.602384000000001</v>
      </c>
      <c r="J790" cm="1">
        <f t="array" ref="J790">IF(C790=0,0,INDEX('Delivery Stops'!$D$2:$D$29,C790))</f>
        <v>186</v>
      </c>
      <c r="K790">
        <f t="shared" si="48"/>
        <v>0</v>
      </c>
      <c r="L790">
        <f t="shared" si="49"/>
        <v>0</v>
      </c>
      <c r="M790">
        <f t="shared" si="50"/>
        <v>0</v>
      </c>
      <c r="N790">
        <f t="shared" si="51"/>
        <v>0</v>
      </c>
      <c r="O790" cm="1">
        <f t="array" ref="O790">((IF(C790=0,INDEX('Solver Setup'!$M$15:$M$19,A790),INDEX('Solver Setup'!$G$25:$G$52,C790))-IF(B790=0,INDEX('Solver Setup'!$L$15:$L$19,A790),INDEX('Solver Setup'!$G$25:$G$52,B790)))*1440-IF(B790=0,0,INDEX('Solver Setup'!$F$25:$F$52,B790))-H790+'Solver Setup'!$B$9*(1-F790))</f>
        <v>1163.7000000000005</v>
      </c>
    </row>
    <row r="791" spans="1:15" x14ac:dyDescent="0.2">
      <c r="A791">
        <v>1</v>
      </c>
      <c r="B791">
        <v>28</v>
      </c>
      <c r="C791">
        <v>5</v>
      </c>
      <c r="D791" t="str" cm="1">
        <f t="array" ref="D791">IF(B791=0,"Depot",INDEX('Delivery Stops'!$B$2:$B$29,B791))</f>
        <v>Food Bank</v>
      </c>
      <c r="E791" t="str" cm="1">
        <f t="array" ref="E791">IF(C791=0,"Depot",INDEX('Delivery Stops'!$B$2:$B$29,C791))</f>
        <v>Construction Supply</v>
      </c>
      <c r="F791">
        <v>0</v>
      </c>
      <c r="G791" cm="1">
        <f t="array" ref="G791">INDEX('Distance Matrix (miles)'!$B$2:$AD$30,B791+1,C791+1)</f>
        <v>28.26</v>
      </c>
      <c r="H791" cm="1">
        <f t="array" ref="H791">INDEX('Travel Time Matrix (min)'!$B$2:$AD$30,B791+1,C791+1)</f>
        <v>42.4</v>
      </c>
      <c r="I791" cm="1">
        <f t="array" ref="I791">G791*(INDEX('Vehicle Fleet'!$D$2:$D$6,A791)+'Cost Parameters'!$B$2*'Cost Parameters'!$B$3)</f>
        <v>24.201864000000004</v>
      </c>
      <c r="J791" cm="1">
        <f t="array" ref="J791">IF(C791=0,0,INDEX('Delivery Stops'!$D$2:$D$29,C791))</f>
        <v>201</v>
      </c>
      <c r="K791">
        <f t="shared" si="48"/>
        <v>0</v>
      </c>
      <c r="L791">
        <f t="shared" si="49"/>
        <v>0</v>
      </c>
      <c r="M791">
        <f t="shared" si="50"/>
        <v>0</v>
      </c>
      <c r="N791">
        <f t="shared" si="51"/>
        <v>0</v>
      </c>
      <c r="O791" cm="1">
        <f t="array" ref="O791">((IF(C791=0,INDEX('Solver Setup'!$M$15:$M$19,A791),INDEX('Solver Setup'!$G$25:$G$52,C791))-IF(B791=0,INDEX('Solver Setup'!$L$15:$L$19,A791),INDEX('Solver Setup'!$G$25:$G$52,B791)))*1440-IF(B791=0,0,INDEX('Solver Setup'!$F$25:$F$52,B791))-H791+'Solver Setup'!$B$9*(1-F791))</f>
        <v>1372.6</v>
      </c>
    </row>
    <row r="792" spans="1:15" x14ac:dyDescent="0.2">
      <c r="A792">
        <v>1</v>
      </c>
      <c r="B792">
        <v>28</v>
      </c>
      <c r="C792">
        <v>6</v>
      </c>
      <c r="D792" t="str" cm="1">
        <f t="array" ref="D792">IF(B792=0,"Depot",INDEX('Delivery Stops'!$B$2:$B$29,B792))</f>
        <v>Food Bank</v>
      </c>
      <c r="E792" t="str" cm="1">
        <f t="array" ref="E792">IF(C792=0,"Depot",INDEX('Delivery Stops'!$B$2:$B$29,C792))</f>
        <v>Farm Supply</v>
      </c>
      <c r="F792">
        <v>0</v>
      </c>
      <c r="G792" cm="1">
        <f t="array" ref="G792">INDEX('Distance Matrix (miles)'!$B$2:$AD$30,B792+1,C792+1)</f>
        <v>22.85</v>
      </c>
      <c r="H792" cm="1">
        <f t="array" ref="H792">INDEX('Travel Time Matrix (min)'!$B$2:$AD$30,B792+1,C792+1)</f>
        <v>34.299999999999997</v>
      </c>
      <c r="I792" cm="1">
        <f t="array" ref="I792">G792*(INDEX('Vehicle Fleet'!$D$2:$D$6,A792)+'Cost Parameters'!$B$2*'Cost Parameters'!$B$3)</f>
        <v>19.568740000000002</v>
      </c>
      <c r="J792" cm="1">
        <f t="array" ref="J792">IF(C792=0,0,INDEX('Delivery Stops'!$D$2:$D$29,C792))</f>
        <v>162</v>
      </c>
      <c r="K792">
        <f t="shared" si="48"/>
        <v>0</v>
      </c>
      <c r="L792">
        <f t="shared" si="49"/>
        <v>0</v>
      </c>
      <c r="M792">
        <f t="shared" si="50"/>
        <v>0</v>
      </c>
      <c r="N792">
        <f t="shared" si="51"/>
        <v>0</v>
      </c>
      <c r="O792" cm="1">
        <f t="array" ref="O792">((IF(C792=0,INDEX('Solver Setup'!$M$15:$M$19,A792),INDEX('Solver Setup'!$G$25:$G$52,C792))-IF(B792=0,INDEX('Solver Setup'!$L$15:$L$19,A792),INDEX('Solver Setup'!$G$25:$G$52,B792)))*1440-IF(B792=0,0,INDEX('Solver Setup'!$F$25:$F$52,B792))-H792+'Solver Setup'!$B$9*(1-F792))</f>
        <v>1485.7000000000005</v>
      </c>
    </row>
    <row r="793" spans="1:15" x14ac:dyDescent="0.2">
      <c r="A793">
        <v>1</v>
      </c>
      <c r="B793">
        <v>28</v>
      </c>
      <c r="C793">
        <v>7</v>
      </c>
      <c r="D793" t="str" cm="1">
        <f t="array" ref="D793">IF(B793=0,"Depot",INDEX('Delivery Stops'!$B$2:$B$29,B793))</f>
        <v>Food Bank</v>
      </c>
      <c r="E793" t="str" cm="1">
        <f t="array" ref="E793">IF(C793=0,"Depot",INDEX('Delivery Stops'!$B$2:$B$29,C793))</f>
        <v>Fish Market</v>
      </c>
      <c r="F793">
        <v>0</v>
      </c>
      <c r="G793" cm="1">
        <f t="array" ref="G793">INDEX('Distance Matrix (miles)'!$B$2:$AD$30,B793+1,C793+1)</f>
        <v>14.49</v>
      </c>
      <c r="H793" cm="1">
        <f t="array" ref="H793">INDEX('Travel Time Matrix (min)'!$B$2:$AD$30,B793+1,C793+1)</f>
        <v>21.7</v>
      </c>
      <c r="I793" cm="1">
        <f t="array" ref="I793">G793*(INDEX('Vehicle Fleet'!$D$2:$D$6,A793)+'Cost Parameters'!$B$2*'Cost Parameters'!$B$3)</f>
        <v>12.409236000000002</v>
      </c>
      <c r="J793" cm="1">
        <f t="array" ref="J793">IF(C793=0,0,INDEX('Delivery Stops'!$D$2:$D$29,C793))</f>
        <v>133</v>
      </c>
      <c r="K793">
        <f t="shared" si="48"/>
        <v>0</v>
      </c>
      <c r="L793">
        <f t="shared" si="49"/>
        <v>0</v>
      </c>
      <c r="M793">
        <f t="shared" si="50"/>
        <v>0</v>
      </c>
      <c r="N793">
        <f t="shared" si="51"/>
        <v>0</v>
      </c>
      <c r="O793" cm="1">
        <f t="array" ref="O793">((IF(C793=0,INDEX('Solver Setup'!$M$15:$M$19,A793),INDEX('Solver Setup'!$G$25:$G$52,C793))-IF(B793=0,INDEX('Solver Setup'!$L$15:$L$19,A793),INDEX('Solver Setup'!$G$25:$G$52,B793)))*1440-IF(B793=0,0,INDEX('Solver Setup'!$F$25:$F$52,B793))-H793+'Solver Setup'!$B$9*(1-F793))</f>
        <v>1363.3000000000004</v>
      </c>
    </row>
    <row r="794" spans="1:15" x14ac:dyDescent="0.2">
      <c r="A794">
        <v>1</v>
      </c>
      <c r="B794">
        <v>28</v>
      </c>
      <c r="C794">
        <v>8</v>
      </c>
      <c r="D794" t="str" cm="1">
        <f t="array" ref="D794">IF(B794=0,"Depot",INDEX('Delivery Stops'!$B$2:$B$29,B794))</f>
        <v>Food Bank</v>
      </c>
      <c r="E794" t="str" cm="1">
        <f t="array" ref="E794">IF(C794=0,"Depot",INDEX('Delivery Stops'!$B$2:$B$29,C794))</f>
        <v>Swimming Pool Supply</v>
      </c>
      <c r="F794">
        <v>0</v>
      </c>
      <c r="G794" cm="1">
        <f t="array" ref="G794">INDEX('Distance Matrix (miles)'!$B$2:$AD$30,B794+1,C794+1)</f>
        <v>44.87</v>
      </c>
      <c r="H794" cm="1">
        <f t="array" ref="H794">INDEX('Travel Time Matrix (min)'!$B$2:$AD$30,B794+1,C794+1)</f>
        <v>67.3</v>
      </c>
      <c r="I794" cm="1">
        <f t="array" ref="I794">G794*(INDEX('Vehicle Fleet'!$D$2:$D$6,A794)+'Cost Parameters'!$B$2*'Cost Parameters'!$B$3)</f>
        <v>38.426667999999999</v>
      </c>
      <c r="J794" cm="1">
        <f t="array" ref="J794">IF(C794=0,0,INDEX('Delivery Stops'!$D$2:$D$29,C794))</f>
        <v>285</v>
      </c>
      <c r="K794">
        <f t="shared" si="48"/>
        <v>0</v>
      </c>
      <c r="L794">
        <f t="shared" si="49"/>
        <v>0</v>
      </c>
      <c r="M794">
        <f t="shared" si="50"/>
        <v>0</v>
      </c>
      <c r="N794">
        <f t="shared" si="51"/>
        <v>0</v>
      </c>
      <c r="O794" cm="1">
        <f t="array" ref="O794">((IF(C794=0,INDEX('Solver Setup'!$M$15:$M$19,A794),INDEX('Solver Setup'!$G$25:$G$52,C794))-IF(B794=0,INDEX('Solver Setup'!$L$15:$L$19,A794),INDEX('Solver Setup'!$G$25:$G$52,B794)))*1440-IF(B794=0,0,INDEX('Solver Setup'!$F$25:$F$52,B794))-H794+'Solver Setup'!$B$9*(1-F794))</f>
        <v>1527.7</v>
      </c>
    </row>
    <row r="795" spans="1:15" x14ac:dyDescent="0.2">
      <c r="A795">
        <v>1</v>
      </c>
      <c r="B795">
        <v>28</v>
      </c>
      <c r="C795">
        <v>9</v>
      </c>
      <c r="D795" t="str" cm="1">
        <f t="array" ref="D795">IF(B795=0,"Depot",INDEX('Delivery Stops'!$B$2:$B$29,B795))</f>
        <v>Food Bank</v>
      </c>
      <c r="E795" t="str" cm="1">
        <f t="array" ref="E795">IF(C795=0,"Depot",INDEX('Delivery Stops'!$B$2:$B$29,C795))</f>
        <v>Dry Cleaners</v>
      </c>
      <c r="F795">
        <v>0</v>
      </c>
      <c r="G795" cm="1">
        <f t="array" ref="G795">INDEX('Distance Matrix (miles)'!$B$2:$AD$30,B795+1,C795+1)</f>
        <v>35.89</v>
      </c>
      <c r="H795" cm="1">
        <f t="array" ref="H795">INDEX('Travel Time Matrix (min)'!$B$2:$AD$30,B795+1,C795+1)</f>
        <v>53.8</v>
      </c>
      <c r="I795" cm="1">
        <f t="array" ref="I795">G795*(INDEX('Vehicle Fleet'!$D$2:$D$6,A795)+'Cost Parameters'!$B$2*'Cost Parameters'!$B$3)</f>
        <v>30.736196000000003</v>
      </c>
      <c r="J795" cm="1">
        <f t="array" ref="J795">IF(C795=0,0,INDEX('Delivery Stops'!$D$2:$D$29,C795))</f>
        <v>24</v>
      </c>
      <c r="K795">
        <f t="shared" si="48"/>
        <v>0</v>
      </c>
      <c r="L795">
        <f t="shared" si="49"/>
        <v>0</v>
      </c>
      <c r="M795">
        <f t="shared" si="50"/>
        <v>0</v>
      </c>
      <c r="N795">
        <f t="shared" si="51"/>
        <v>0</v>
      </c>
      <c r="O795" cm="1">
        <f t="array" ref="O795">((IF(C795=0,INDEX('Solver Setup'!$M$15:$M$19,A795),INDEX('Solver Setup'!$G$25:$G$52,C795))-IF(B795=0,INDEX('Solver Setup'!$L$15:$L$19,A795),INDEX('Solver Setup'!$G$25:$G$52,B795)))*1440-IF(B795=0,0,INDEX('Solver Setup'!$F$25:$F$52,B795))-H795+'Solver Setup'!$B$9*(1-F795))</f>
        <v>1196.2000000000005</v>
      </c>
    </row>
    <row r="796" spans="1:15" x14ac:dyDescent="0.2">
      <c r="A796">
        <v>1</v>
      </c>
      <c r="B796">
        <v>28</v>
      </c>
      <c r="C796">
        <v>10</v>
      </c>
      <c r="D796" t="str" cm="1">
        <f t="array" ref="D796">IF(B796=0,"Depot",INDEX('Delivery Stops'!$B$2:$B$29,B796))</f>
        <v>Food Bank</v>
      </c>
      <c r="E796" t="str" cm="1">
        <f t="array" ref="E796">IF(C796=0,"Depot",INDEX('Delivery Stops'!$B$2:$B$29,C796))</f>
        <v>Furniture Warehouse</v>
      </c>
      <c r="F796">
        <v>0</v>
      </c>
      <c r="G796" cm="1">
        <f t="array" ref="G796">INDEX('Distance Matrix (miles)'!$B$2:$AD$30,B796+1,C796+1)</f>
        <v>17.25</v>
      </c>
      <c r="H796" cm="1">
        <f t="array" ref="H796">INDEX('Travel Time Matrix (min)'!$B$2:$AD$30,B796+1,C796+1)</f>
        <v>25.9</v>
      </c>
      <c r="I796" cm="1">
        <f t="array" ref="I796">G796*(INDEX('Vehicle Fleet'!$D$2:$D$6,A796)+'Cost Parameters'!$B$2*'Cost Parameters'!$B$3)</f>
        <v>14.772900000000002</v>
      </c>
      <c r="J796" cm="1">
        <f t="array" ref="J796">IF(C796=0,0,INDEX('Delivery Stops'!$D$2:$D$29,C796))</f>
        <v>89</v>
      </c>
      <c r="K796">
        <f t="shared" si="48"/>
        <v>0</v>
      </c>
      <c r="L796">
        <f t="shared" si="49"/>
        <v>0</v>
      </c>
      <c r="M796">
        <f t="shared" si="50"/>
        <v>0</v>
      </c>
      <c r="N796">
        <f t="shared" si="51"/>
        <v>0</v>
      </c>
      <c r="O796" cm="1">
        <f t="array" ref="O796">((IF(C796=0,INDEX('Solver Setup'!$M$15:$M$19,A796),INDEX('Solver Setup'!$G$25:$G$52,C796))-IF(B796=0,INDEX('Solver Setup'!$L$15:$L$19,A796),INDEX('Solver Setup'!$G$25:$G$52,B796)))*1440-IF(B796=0,0,INDEX('Solver Setup'!$F$25:$F$52,B796))-H796+'Solver Setup'!$B$9*(1-F796))</f>
        <v>1299.0999999999999</v>
      </c>
    </row>
    <row r="797" spans="1:15" x14ac:dyDescent="0.2">
      <c r="A797">
        <v>1</v>
      </c>
      <c r="B797">
        <v>28</v>
      </c>
      <c r="C797">
        <v>11</v>
      </c>
      <c r="D797" t="str" cm="1">
        <f t="array" ref="D797">IF(B797=0,"Depot",INDEX('Delivery Stops'!$B$2:$B$29,B797))</f>
        <v>Food Bank</v>
      </c>
      <c r="E797" t="str" cm="1">
        <f t="array" ref="E797">IF(C797=0,"Depot",INDEX('Delivery Stops'!$B$2:$B$29,C797))</f>
        <v>Pet Hospital</v>
      </c>
      <c r="F797">
        <v>0</v>
      </c>
      <c r="G797" cm="1">
        <f t="array" ref="G797">INDEX('Distance Matrix (miles)'!$B$2:$AD$30,B797+1,C797+1)</f>
        <v>23.63</v>
      </c>
      <c r="H797" cm="1">
        <f t="array" ref="H797">INDEX('Travel Time Matrix (min)'!$B$2:$AD$30,B797+1,C797+1)</f>
        <v>35.4</v>
      </c>
      <c r="I797" cm="1">
        <f t="array" ref="I797">G797*(INDEX('Vehicle Fleet'!$D$2:$D$6,A797)+'Cost Parameters'!$B$2*'Cost Parameters'!$B$3)</f>
        <v>20.236732</v>
      </c>
      <c r="J797" cm="1">
        <f t="array" ref="J797">IF(C797=0,0,INDEX('Delivery Stops'!$D$2:$D$29,C797))</f>
        <v>108</v>
      </c>
      <c r="K797">
        <f t="shared" si="48"/>
        <v>0</v>
      </c>
      <c r="L797">
        <f t="shared" si="49"/>
        <v>0</v>
      </c>
      <c r="M797">
        <f t="shared" si="50"/>
        <v>0</v>
      </c>
      <c r="N797">
        <f t="shared" si="51"/>
        <v>0</v>
      </c>
      <c r="O797" cm="1">
        <f t="array" ref="O797">((IF(C797=0,INDEX('Solver Setup'!$M$15:$M$19,A797),INDEX('Solver Setup'!$G$25:$G$52,C797))-IF(B797=0,INDEX('Solver Setup'!$L$15:$L$19,A797),INDEX('Solver Setup'!$G$25:$G$52,B797)))*1440-IF(B797=0,0,INDEX('Solver Setup'!$F$25:$F$52,B797))-H797+'Solver Setup'!$B$9*(1-F797))</f>
        <v>1214.6000000000006</v>
      </c>
    </row>
    <row r="798" spans="1:15" x14ac:dyDescent="0.2">
      <c r="A798">
        <v>1</v>
      </c>
      <c r="B798">
        <v>28</v>
      </c>
      <c r="C798">
        <v>12</v>
      </c>
      <c r="D798" t="str" cm="1">
        <f t="array" ref="D798">IF(B798=0,"Depot",INDEX('Delivery Stops'!$B$2:$B$29,B798))</f>
        <v>Food Bank</v>
      </c>
      <c r="E798" t="str" cm="1">
        <f t="array" ref="E798">IF(C798=0,"Depot",INDEX('Delivery Stops'!$B$2:$B$29,C798))</f>
        <v>Tech Solutions Inc</v>
      </c>
      <c r="F798">
        <v>0</v>
      </c>
      <c r="G798" cm="1">
        <f t="array" ref="G798">INDEX('Distance Matrix (miles)'!$B$2:$AD$30,B798+1,C798+1)</f>
        <v>17.29</v>
      </c>
      <c r="H798" cm="1">
        <f t="array" ref="H798">INDEX('Travel Time Matrix (min)'!$B$2:$AD$30,B798+1,C798+1)</f>
        <v>25.9</v>
      </c>
      <c r="I798" cm="1">
        <f t="array" ref="I798">G798*(INDEX('Vehicle Fleet'!$D$2:$D$6,A798)+'Cost Parameters'!$B$2*'Cost Parameters'!$B$3)</f>
        <v>14.807156000000001</v>
      </c>
      <c r="J798" cm="1">
        <f t="array" ref="J798">IF(C798=0,0,INDEX('Delivery Stops'!$D$2:$D$29,C798))</f>
        <v>150</v>
      </c>
      <c r="K798">
        <f t="shared" si="48"/>
        <v>0</v>
      </c>
      <c r="L798">
        <f t="shared" si="49"/>
        <v>0</v>
      </c>
      <c r="M798">
        <f t="shared" si="50"/>
        <v>0</v>
      </c>
      <c r="N798">
        <f t="shared" si="51"/>
        <v>0</v>
      </c>
      <c r="O798" cm="1">
        <f t="array" ref="O798">((IF(C798=0,INDEX('Solver Setup'!$M$15:$M$19,A798),INDEX('Solver Setup'!$G$25:$G$52,C798))-IF(B798=0,INDEX('Solver Setup'!$L$15:$L$19,A798),INDEX('Solver Setup'!$G$25:$G$52,B798)))*1440-IF(B798=0,0,INDEX('Solver Setup'!$F$25:$F$52,B798))-H798+'Solver Setup'!$B$9*(1-F798))</f>
        <v>1179.1000000000006</v>
      </c>
    </row>
    <row r="799" spans="1:15" x14ac:dyDescent="0.2">
      <c r="A799">
        <v>1</v>
      </c>
      <c r="B799">
        <v>28</v>
      </c>
      <c r="C799">
        <v>13</v>
      </c>
      <c r="D799" t="str" cm="1">
        <f t="array" ref="D799">IF(B799=0,"Depot",INDEX('Delivery Stops'!$B$2:$B$29,B799))</f>
        <v>Food Bank</v>
      </c>
      <c r="E799" t="str" cm="1">
        <f t="array" ref="E799">IF(C799=0,"Depot",INDEX('Delivery Stops'!$B$2:$B$29,C799))</f>
        <v>Tech Solutions Inc</v>
      </c>
      <c r="F799">
        <v>0</v>
      </c>
      <c r="G799" cm="1">
        <f t="array" ref="G799">INDEX('Distance Matrix (miles)'!$B$2:$AD$30,B799+1,C799+1)</f>
        <v>3.8</v>
      </c>
      <c r="H799" cm="1">
        <f t="array" ref="H799">INDEX('Travel Time Matrix (min)'!$B$2:$AD$30,B799+1,C799+1)</f>
        <v>5.7</v>
      </c>
      <c r="I799" cm="1">
        <f t="array" ref="I799">G799*(INDEX('Vehicle Fleet'!$D$2:$D$6,A799)+'Cost Parameters'!$B$2*'Cost Parameters'!$B$3)</f>
        <v>3.2543199999999999</v>
      </c>
      <c r="J799" cm="1">
        <f t="array" ref="J799">IF(C799=0,0,INDEX('Delivery Stops'!$D$2:$D$29,C799))</f>
        <v>38</v>
      </c>
      <c r="K799">
        <f t="shared" si="48"/>
        <v>0</v>
      </c>
      <c r="L799">
        <f t="shared" si="49"/>
        <v>0</v>
      </c>
      <c r="M799">
        <f t="shared" si="50"/>
        <v>0</v>
      </c>
      <c r="N799">
        <f t="shared" si="51"/>
        <v>0</v>
      </c>
      <c r="O799" cm="1">
        <f t="array" ref="O799">((IF(C799=0,INDEX('Solver Setup'!$M$15:$M$19,A799),INDEX('Solver Setup'!$G$25:$G$52,C799))-IF(B799=0,INDEX('Solver Setup'!$L$15:$L$19,A799),INDEX('Solver Setup'!$G$25:$G$52,B799)))*1440-IF(B799=0,0,INDEX('Solver Setup'!$F$25:$F$52,B799))-H799+'Solver Setup'!$B$9*(1-F799))</f>
        <v>1094.3</v>
      </c>
    </row>
    <row r="800" spans="1:15" x14ac:dyDescent="0.2">
      <c r="A800">
        <v>1</v>
      </c>
      <c r="B800">
        <v>28</v>
      </c>
      <c r="C800">
        <v>14</v>
      </c>
      <c r="D800" t="str" cm="1">
        <f t="array" ref="D800">IF(B800=0,"Depot",INDEX('Delivery Stops'!$B$2:$B$29,B800))</f>
        <v>Food Bank</v>
      </c>
      <c r="E800" t="str" cm="1">
        <f t="array" ref="E800">IF(C800=0,"Depot",INDEX('Delivery Stops'!$B$2:$B$29,C800))</f>
        <v>Sunrise Senior Living</v>
      </c>
      <c r="F800">
        <v>0</v>
      </c>
      <c r="G800" cm="1">
        <f t="array" ref="G800">INDEX('Distance Matrix (miles)'!$B$2:$AD$30,B800+1,C800+1)</f>
        <v>20.72</v>
      </c>
      <c r="H800" cm="1">
        <f t="array" ref="H800">INDEX('Travel Time Matrix (min)'!$B$2:$AD$30,B800+1,C800+1)</f>
        <v>31.1</v>
      </c>
      <c r="I800" cm="1">
        <f t="array" ref="I800">G800*(INDEX('Vehicle Fleet'!$D$2:$D$6,A800)+'Cost Parameters'!$B$2*'Cost Parameters'!$B$3)</f>
        <v>17.744607999999999</v>
      </c>
      <c r="J800" cm="1">
        <f t="array" ref="J800">IF(C800=0,0,INDEX('Delivery Stops'!$D$2:$D$29,C800))</f>
        <v>249</v>
      </c>
      <c r="K800">
        <f t="shared" si="48"/>
        <v>0</v>
      </c>
      <c r="L800">
        <f t="shared" si="49"/>
        <v>0</v>
      </c>
      <c r="M800">
        <f t="shared" si="50"/>
        <v>0</v>
      </c>
      <c r="N800">
        <f t="shared" si="51"/>
        <v>0</v>
      </c>
      <c r="O800" cm="1">
        <f t="array" ref="O800">((IF(C800=0,INDEX('Solver Setup'!$M$15:$M$19,A800),INDEX('Solver Setup'!$G$25:$G$52,C800))-IF(B800=0,INDEX('Solver Setup'!$L$15:$L$19,A800),INDEX('Solver Setup'!$G$25:$G$52,B800)))*1440-IF(B800=0,0,INDEX('Solver Setup'!$F$25:$F$52,B800))-H800+'Solver Setup'!$B$9*(1-F800))</f>
        <v>1518.9</v>
      </c>
    </row>
    <row r="801" spans="1:15" x14ac:dyDescent="0.2">
      <c r="A801">
        <v>1</v>
      </c>
      <c r="B801">
        <v>28</v>
      </c>
      <c r="C801">
        <v>15</v>
      </c>
      <c r="D801" t="str" cm="1">
        <f t="array" ref="D801">IF(B801=0,"Depot",INDEX('Delivery Stops'!$B$2:$B$29,B801))</f>
        <v>Food Bank</v>
      </c>
      <c r="E801" t="str" cm="1">
        <f t="array" ref="E801">IF(C801=0,"Depot",INDEX('Delivery Stops'!$B$2:$B$29,C801))</f>
        <v>Electronics Outlet</v>
      </c>
      <c r="F801">
        <v>0</v>
      </c>
      <c r="G801" cm="1">
        <f t="array" ref="G801">INDEX('Distance Matrix (miles)'!$B$2:$AD$30,B801+1,C801+1)</f>
        <v>22.13</v>
      </c>
      <c r="H801" cm="1">
        <f t="array" ref="H801">INDEX('Travel Time Matrix (min)'!$B$2:$AD$30,B801+1,C801+1)</f>
        <v>33.200000000000003</v>
      </c>
      <c r="I801" cm="1">
        <f t="array" ref="I801">G801*(INDEX('Vehicle Fleet'!$D$2:$D$6,A801)+'Cost Parameters'!$B$2*'Cost Parameters'!$B$3)</f>
        <v>18.952131999999999</v>
      </c>
      <c r="J801" cm="1">
        <f t="array" ref="J801">IF(C801=0,0,INDEX('Delivery Stops'!$D$2:$D$29,C801))</f>
        <v>72</v>
      </c>
      <c r="K801">
        <f t="shared" si="48"/>
        <v>0</v>
      </c>
      <c r="L801">
        <f t="shared" si="49"/>
        <v>0</v>
      </c>
      <c r="M801">
        <f t="shared" si="50"/>
        <v>0</v>
      </c>
      <c r="N801">
        <f t="shared" si="51"/>
        <v>0</v>
      </c>
      <c r="O801" cm="1">
        <f t="array" ref="O801">((IF(C801=0,INDEX('Solver Setup'!$M$15:$M$19,A801),INDEX('Solver Setup'!$G$25:$G$52,C801))-IF(B801=0,INDEX('Solver Setup'!$L$15:$L$19,A801),INDEX('Solver Setup'!$G$25:$G$52,B801)))*1440-IF(B801=0,0,INDEX('Solver Setup'!$F$25:$F$52,B801))-H801+'Solver Setup'!$B$9*(1-F801))</f>
        <v>1081.8000000000006</v>
      </c>
    </row>
    <row r="802" spans="1:15" x14ac:dyDescent="0.2">
      <c r="A802">
        <v>1</v>
      </c>
      <c r="B802">
        <v>28</v>
      </c>
      <c r="C802">
        <v>16</v>
      </c>
      <c r="D802" t="str" cm="1">
        <f t="array" ref="D802">IF(B802=0,"Depot",INDEX('Delivery Stops'!$B$2:$B$29,B802))</f>
        <v>Food Bank</v>
      </c>
      <c r="E802" t="str" cm="1">
        <f t="array" ref="E802">IF(C802=0,"Depot",INDEX('Delivery Stops'!$B$2:$B$29,C802))</f>
        <v>Bookstore</v>
      </c>
      <c r="F802">
        <v>0</v>
      </c>
      <c r="G802" cm="1">
        <f t="array" ref="G802">INDEX('Distance Matrix (miles)'!$B$2:$AD$30,B802+1,C802+1)</f>
        <v>19</v>
      </c>
      <c r="H802" cm="1">
        <f t="array" ref="H802">INDEX('Travel Time Matrix (min)'!$B$2:$AD$30,B802+1,C802+1)</f>
        <v>28.5</v>
      </c>
      <c r="I802" cm="1">
        <f t="array" ref="I802">G802*(INDEX('Vehicle Fleet'!$D$2:$D$6,A802)+'Cost Parameters'!$B$2*'Cost Parameters'!$B$3)</f>
        <v>16.271599999999999</v>
      </c>
      <c r="J802" cm="1">
        <f t="array" ref="J802">IF(C802=0,0,INDEX('Delivery Stops'!$D$2:$D$29,C802))</f>
        <v>152</v>
      </c>
      <c r="K802">
        <f t="shared" si="48"/>
        <v>0</v>
      </c>
      <c r="L802">
        <f t="shared" si="49"/>
        <v>0</v>
      </c>
      <c r="M802">
        <f t="shared" si="50"/>
        <v>0</v>
      </c>
      <c r="N802">
        <f t="shared" si="51"/>
        <v>0</v>
      </c>
      <c r="O802" cm="1">
        <f t="array" ref="O802">((IF(C802=0,INDEX('Solver Setup'!$M$15:$M$19,A802),INDEX('Solver Setup'!$G$25:$G$52,C802))-IF(B802=0,INDEX('Solver Setup'!$L$15:$L$19,A802),INDEX('Solver Setup'!$G$25:$G$52,B802)))*1440-IF(B802=0,0,INDEX('Solver Setup'!$F$25:$F$52,B802))-H802+'Solver Setup'!$B$9*(1-F802))</f>
        <v>1326.5000000000009</v>
      </c>
    </row>
    <row r="803" spans="1:15" x14ac:dyDescent="0.2">
      <c r="A803">
        <v>1</v>
      </c>
      <c r="B803">
        <v>28</v>
      </c>
      <c r="C803">
        <v>17</v>
      </c>
      <c r="D803" t="str" cm="1">
        <f t="array" ref="D803">IF(B803=0,"Depot",INDEX('Delivery Stops'!$B$2:$B$29,B803))</f>
        <v>Food Bank</v>
      </c>
      <c r="E803" t="str" cm="1">
        <f t="array" ref="E803">IF(C803=0,"Depot",INDEX('Delivery Stops'!$B$2:$B$29,C803))</f>
        <v>Veterinary Clinic</v>
      </c>
      <c r="F803">
        <v>0</v>
      </c>
      <c r="G803" cm="1">
        <f t="array" ref="G803">INDEX('Distance Matrix (miles)'!$B$2:$AD$30,B803+1,C803+1)</f>
        <v>23.28</v>
      </c>
      <c r="H803" cm="1">
        <f t="array" ref="H803">INDEX('Travel Time Matrix (min)'!$B$2:$AD$30,B803+1,C803+1)</f>
        <v>34.9</v>
      </c>
      <c r="I803" cm="1">
        <f t="array" ref="I803">G803*(INDEX('Vehicle Fleet'!$D$2:$D$6,A803)+'Cost Parameters'!$B$2*'Cost Parameters'!$B$3)</f>
        <v>19.936992000000004</v>
      </c>
      <c r="J803" cm="1">
        <f t="array" ref="J803">IF(C803=0,0,INDEX('Delivery Stops'!$D$2:$D$29,C803))</f>
        <v>102</v>
      </c>
      <c r="K803">
        <f t="shared" si="48"/>
        <v>0</v>
      </c>
      <c r="L803">
        <f t="shared" si="49"/>
        <v>0</v>
      </c>
      <c r="M803">
        <f t="shared" si="50"/>
        <v>0</v>
      </c>
      <c r="N803">
        <f t="shared" si="51"/>
        <v>0</v>
      </c>
      <c r="O803" cm="1">
        <f t="array" ref="O803">((IF(C803=0,INDEX('Solver Setup'!$M$15:$M$19,A803),INDEX('Solver Setup'!$G$25:$G$52,C803))-IF(B803=0,INDEX('Solver Setup'!$L$15:$L$19,A803),INDEX('Solver Setup'!$G$25:$G$52,B803)))*1440-IF(B803=0,0,INDEX('Solver Setup'!$F$25:$F$52,B803))-H803+'Solver Setup'!$B$9*(1-F803))</f>
        <v>1155.0999999999999</v>
      </c>
    </row>
    <row r="804" spans="1:15" x14ac:dyDescent="0.2">
      <c r="A804">
        <v>1</v>
      </c>
      <c r="B804">
        <v>28</v>
      </c>
      <c r="C804">
        <v>18</v>
      </c>
      <c r="D804" t="str" cm="1">
        <f t="array" ref="D804">IF(B804=0,"Depot",INDEX('Delivery Stops'!$B$2:$B$29,B804))</f>
        <v>Food Bank</v>
      </c>
      <c r="E804" t="str" cm="1">
        <f t="array" ref="E804">IF(C804=0,"Depot",INDEX('Delivery Stops'!$B$2:$B$29,C804))</f>
        <v>Furniture Warehouse</v>
      </c>
      <c r="F804">
        <v>0</v>
      </c>
      <c r="G804" cm="1">
        <f t="array" ref="G804">INDEX('Distance Matrix (miles)'!$B$2:$AD$30,B804+1,C804+1)</f>
        <v>25.74</v>
      </c>
      <c r="H804" cm="1">
        <f t="array" ref="H804">INDEX('Travel Time Matrix (min)'!$B$2:$AD$30,B804+1,C804+1)</f>
        <v>38.6</v>
      </c>
      <c r="I804" cm="1">
        <f t="array" ref="I804">G804*(INDEX('Vehicle Fleet'!$D$2:$D$6,A804)+'Cost Parameters'!$B$2*'Cost Parameters'!$B$3)</f>
        <v>22.043735999999999</v>
      </c>
      <c r="J804" cm="1">
        <f t="array" ref="J804">IF(C804=0,0,INDEX('Delivery Stops'!$D$2:$D$29,C804))</f>
        <v>148</v>
      </c>
      <c r="K804">
        <f t="shared" si="48"/>
        <v>0</v>
      </c>
      <c r="L804">
        <f t="shared" si="49"/>
        <v>0</v>
      </c>
      <c r="M804">
        <f t="shared" si="50"/>
        <v>0</v>
      </c>
      <c r="N804">
        <f t="shared" si="51"/>
        <v>0</v>
      </c>
      <c r="O804" cm="1">
        <f t="array" ref="O804">((IF(C804=0,INDEX('Solver Setup'!$M$15:$M$19,A804),INDEX('Solver Setup'!$G$25:$G$52,C804))-IF(B804=0,INDEX('Solver Setup'!$L$15:$L$19,A804),INDEX('Solver Setup'!$G$25:$G$52,B804)))*1440-IF(B804=0,0,INDEX('Solver Setup'!$F$25:$F$52,B804))-H804+'Solver Setup'!$B$9*(1-F804))</f>
        <v>1106.4000000000001</v>
      </c>
    </row>
    <row r="805" spans="1:15" x14ac:dyDescent="0.2">
      <c r="A805">
        <v>1</v>
      </c>
      <c r="B805">
        <v>28</v>
      </c>
      <c r="C805">
        <v>19</v>
      </c>
      <c r="D805" t="str" cm="1">
        <f t="array" ref="D805">IF(B805=0,"Depot",INDEX('Delivery Stops'!$B$2:$B$29,B805))</f>
        <v>Food Bank</v>
      </c>
      <c r="E805" t="str" cm="1">
        <f t="array" ref="E805">IF(C805=0,"Depot",INDEX('Delivery Stops'!$B$2:$B$29,C805))</f>
        <v>Music School</v>
      </c>
      <c r="F805">
        <v>0</v>
      </c>
      <c r="G805" cm="1">
        <f t="array" ref="G805">INDEX('Distance Matrix (miles)'!$B$2:$AD$30,B805+1,C805+1)</f>
        <v>43.54</v>
      </c>
      <c r="H805" cm="1">
        <f t="array" ref="H805">INDEX('Travel Time Matrix (min)'!$B$2:$AD$30,B805+1,C805+1)</f>
        <v>65.3</v>
      </c>
      <c r="I805" cm="1">
        <f t="array" ref="I805">G805*(INDEX('Vehicle Fleet'!$D$2:$D$6,A805)+'Cost Parameters'!$B$2*'Cost Parameters'!$B$3)</f>
        <v>37.287655999999998</v>
      </c>
      <c r="J805" cm="1">
        <f t="array" ref="J805">IF(C805=0,0,INDEX('Delivery Stops'!$D$2:$D$29,C805))</f>
        <v>97</v>
      </c>
      <c r="K805">
        <f t="shared" si="48"/>
        <v>0</v>
      </c>
      <c r="L805">
        <f t="shared" si="49"/>
        <v>0</v>
      </c>
      <c r="M805">
        <f t="shared" si="50"/>
        <v>0</v>
      </c>
      <c r="N805">
        <f t="shared" si="51"/>
        <v>0</v>
      </c>
      <c r="O805" cm="1">
        <f t="array" ref="O805">((IF(C805=0,INDEX('Solver Setup'!$M$15:$M$19,A805),INDEX('Solver Setup'!$G$25:$G$52,C805))-IF(B805=0,INDEX('Solver Setup'!$L$15:$L$19,A805),INDEX('Solver Setup'!$G$25:$G$52,B805)))*1440-IF(B805=0,0,INDEX('Solver Setup'!$F$25:$F$52,B805))-H805+'Solver Setup'!$B$9*(1-F805))</f>
        <v>1049.7000000000005</v>
      </c>
    </row>
    <row r="806" spans="1:15" x14ac:dyDescent="0.2">
      <c r="A806">
        <v>1</v>
      </c>
      <c r="B806">
        <v>28</v>
      </c>
      <c r="C806">
        <v>20</v>
      </c>
      <c r="D806" t="str" cm="1">
        <f t="array" ref="D806">IF(B806=0,"Depot",INDEX('Delivery Stops'!$B$2:$B$29,B806))</f>
        <v>Food Bank</v>
      </c>
      <c r="E806" t="str" cm="1">
        <f t="array" ref="E806">IF(C806=0,"Depot",INDEX('Delivery Stops'!$B$2:$B$29,C806))</f>
        <v>Elementary School</v>
      </c>
      <c r="F806">
        <v>0</v>
      </c>
      <c r="G806" cm="1">
        <f t="array" ref="G806">INDEX('Distance Matrix (miles)'!$B$2:$AD$30,B806+1,C806+1)</f>
        <v>43.44</v>
      </c>
      <c r="H806" cm="1">
        <f t="array" ref="H806">INDEX('Travel Time Matrix (min)'!$B$2:$AD$30,B806+1,C806+1)</f>
        <v>65.2</v>
      </c>
      <c r="I806" cm="1">
        <f t="array" ref="I806">G806*(INDEX('Vehicle Fleet'!$D$2:$D$6,A806)+'Cost Parameters'!$B$2*'Cost Parameters'!$B$3)</f>
        <v>37.202016</v>
      </c>
      <c r="J806" cm="1">
        <f t="array" ref="J806">IF(C806=0,0,INDEX('Delivery Stops'!$D$2:$D$29,C806))</f>
        <v>71</v>
      </c>
      <c r="K806">
        <f t="shared" si="48"/>
        <v>0</v>
      </c>
      <c r="L806">
        <f t="shared" si="49"/>
        <v>0</v>
      </c>
      <c r="M806">
        <f t="shared" si="50"/>
        <v>0</v>
      </c>
      <c r="N806">
        <f t="shared" si="51"/>
        <v>0</v>
      </c>
      <c r="O806" cm="1">
        <f t="array" ref="O806">((IF(C806=0,INDEX('Solver Setup'!$M$15:$M$19,A806),INDEX('Solver Setup'!$G$25:$G$52,C806))-IF(B806=0,INDEX('Solver Setup'!$L$15:$L$19,A806),INDEX('Solver Setup'!$G$25:$G$52,B806)))*1440-IF(B806=0,0,INDEX('Solver Setup'!$F$25:$F$52,B806))-H806+'Solver Setup'!$B$9*(1-F806))</f>
        <v>1019.8000000000011</v>
      </c>
    </row>
    <row r="807" spans="1:15" x14ac:dyDescent="0.2">
      <c r="A807">
        <v>1</v>
      </c>
      <c r="B807">
        <v>28</v>
      </c>
      <c r="C807">
        <v>21</v>
      </c>
      <c r="D807" t="str" cm="1">
        <f t="array" ref="D807">IF(B807=0,"Depot",INDEX('Delivery Stops'!$B$2:$B$29,B807))</f>
        <v>Food Bank</v>
      </c>
      <c r="E807" t="str" cm="1">
        <f t="array" ref="E807">IF(C807=0,"Depot",INDEX('Delivery Stops'!$B$2:$B$29,C807))</f>
        <v>Distillery</v>
      </c>
      <c r="F807">
        <v>0</v>
      </c>
      <c r="G807" cm="1">
        <f t="array" ref="G807">INDEX('Distance Matrix (miles)'!$B$2:$AD$30,B807+1,C807+1)</f>
        <v>41.95</v>
      </c>
      <c r="H807" cm="1">
        <f t="array" ref="H807">INDEX('Travel Time Matrix (min)'!$B$2:$AD$30,B807+1,C807+1)</f>
        <v>62.9</v>
      </c>
      <c r="I807" cm="1">
        <f t="array" ref="I807">G807*(INDEX('Vehicle Fleet'!$D$2:$D$6,A807)+'Cost Parameters'!$B$2*'Cost Parameters'!$B$3)</f>
        <v>35.925980000000003</v>
      </c>
      <c r="J807" cm="1">
        <f t="array" ref="J807">IF(C807=0,0,INDEX('Delivery Stops'!$D$2:$D$29,C807))</f>
        <v>178</v>
      </c>
      <c r="K807">
        <f t="shared" si="48"/>
        <v>0</v>
      </c>
      <c r="L807">
        <f t="shared" si="49"/>
        <v>0</v>
      </c>
      <c r="M807">
        <f t="shared" si="50"/>
        <v>0</v>
      </c>
      <c r="N807">
        <f t="shared" si="51"/>
        <v>0</v>
      </c>
      <c r="O807" cm="1">
        <f t="array" ref="O807">((IF(C807=0,INDEX('Solver Setup'!$M$15:$M$19,A807),INDEX('Solver Setup'!$G$25:$G$52,C807))-IF(B807=0,INDEX('Solver Setup'!$L$15:$L$19,A807),INDEX('Solver Setup'!$G$25:$G$52,B807)))*1440-IF(B807=0,0,INDEX('Solver Setup'!$F$25:$F$52,B807))-H807+'Solver Setup'!$B$9*(1-F807))</f>
        <v>1532.1000000000001</v>
      </c>
    </row>
    <row r="808" spans="1:15" x14ac:dyDescent="0.2">
      <c r="A808">
        <v>1</v>
      </c>
      <c r="B808">
        <v>28</v>
      </c>
      <c r="C808">
        <v>22</v>
      </c>
      <c r="D808" t="str" cm="1">
        <f t="array" ref="D808">IF(B808=0,"Depot",INDEX('Delivery Stops'!$B$2:$B$29,B808))</f>
        <v>Food Bank</v>
      </c>
      <c r="E808" t="str" cm="1">
        <f t="array" ref="E808">IF(C808=0,"Depot",INDEX('Delivery Stops'!$B$2:$B$29,C808))</f>
        <v>Brewery</v>
      </c>
      <c r="F808">
        <v>0</v>
      </c>
      <c r="G808" cm="1">
        <f t="array" ref="G808">INDEX('Distance Matrix (miles)'!$B$2:$AD$30,B808+1,C808+1)</f>
        <v>2.4900000000000002</v>
      </c>
      <c r="H808" cm="1">
        <f t="array" ref="H808">INDEX('Travel Time Matrix (min)'!$B$2:$AD$30,B808+1,C808+1)</f>
        <v>3.7</v>
      </c>
      <c r="I808" cm="1">
        <f t="array" ref="I808">G808*(INDEX('Vehicle Fleet'!$D$2:$D$6,A808)+'Cost Parameters'!$B$2*'Cost Parameters'!$B$3)</f>
        <v>2.1324360000000002</v>
      </c>
      <c r="J808" cm="1">
        <f t="array" ref="J808">IF(C808=0,0,INDEX('Delivery Stops'!$D$2:$D$29,C808))</f>
        <v>46</v>
      </c>
      <c r="K808">
        <f t="shared" si="48"/>
        <v>0</v>
      </c>
      <c r="L808">
        <f t="shared" si="49"/>
        <v>0</v>
      </c>
      <c r="M808">
        <f t="shared" si="50"/>
        <v>0</v>
      </c>
      <c r="N808">
        <f t="shared" si="51"/>
        <v>0</v>
      </c>
      <c r="O808" cm="1">
        <f t="array" ref="O808">((IF(C808=0,INDEX('Solver Setup'!$M$15:$M$19,A808),INDEX('Solver Setup'!$G$25:$G$52,C808))-IF(B808=0,INDEX('Solver Setup'!$L$15:$L$19,A808),INDEX('Solver Setup'!$G$25:$G$52,B808)))*1440-IF(B808=0,0,INDEX('Solver Setup'!$F$25:$F$52,B808))-H808+'Solver Setup'!$B$9*(1-F808))</f>
        <v>1441.3000000000009</v>
      </c>
    </row>
    <row r="809" spans="1:15" x14ac:dyDescent="0.2">
      <c r="A809">
        <v>1</v>
      </c>
      <c r="B809">
        <v>28</v>
      </c>
      <c r="C809">
        <v>23</v>
      </c>
      <c r="D809" t="str" cm="1">
        <f t="array" ref="D809">IF(B809=0,"Depot",INDEX('Delivery Stops'!$B$2:$B$29,B809))</f>
        <v>Food Bank</v>
      </c>
      <c r="E809" t="str" cm="1">
        <f t="array" ref="E809">IF(C809=0,"Depot",INDEX('Delivery Stops'!$B$2:$B$29,C809))</f>
        <v>Distillery</v>
      </c>
      <c r="F809">
        <v>0</v>
      </c>
      <c r="G809" cm="1">
        <f t="array" ref="G809">INDEX('Distance Matrix (miles)'!$B$2:$AD$30,B809+1,C809+1)</f>
        <v>26.89</v>
      </c>
      <c r="H809" cm="1">
        <f t="array" ref="H809">INDEX('Travel Time Matrix (min)'!$B$2:$AD$30,B809+1,C809+1)</f>
        <v>40.299999999999997</v>
      </c>
      <c r="I809" cm="1">
        <f t="array" ref="I809">G809*(INDEX('Vehicle Fleet'!$D$2:$D$6,A809)+'Cost Parameters'!$B$2*'Cost Parameters'!$B$3)</f>
        <v>23.028596</v>
      </c>
      <c r="J809" cm="1">
        <f t="array" ref="J809">IF(C809=0,0,INDEX('Delivery Stops'!$D$2:$D$29,C809))</f>
        <v>207</v>
      </c>
      <c r="K809">
        <f t="shared" si="48"/>
        <v>0</v>
      </c>
      <c r="L809">
        <f t="shared" si="49"/>
        <v>0</v>
      </c>
      <c r="M809">
        <f t="shared" si="50"/>
        <v>0</v>
      </c>
      <c r="N809">
        <f t="shared" si="51"/>
        <v>0</v>
      </c>
      <c r="O809" cm="1">
        <f t="array" ref="O809">((IF(C809=0,INDEX('Solver Setup'!$M$15:$M$19,A809),INDEX('Solver Setup'!$G$25:$G$52,C809))-IF(B809=0,INDEX('Solver Setup'!$L$15:$L$19,A809),INDEX('Solver Setup'!$G$25:$G$52,B809)))*1440-IF(B809=0,0,INDEX('Solver Setup'!$F$25:$F$52,B809))-H809+'Solver Setup'!$B$9*(1-F809))</f>
        <v>1299.7000000000005</v>
      </c>
    </row>
    <row r="810" spans="1:15" x14ac:dyDescent="0.2">
      <c r="A810">
        <v>1</v>
      </c>
      <c r="B810">
        <v>28</v>
      </c>
      <c r="C810">
        <v>24</v>
      </c>
      <c r="D810" t="str" cm="1">
        <f t="array" ref="D810">IF(B810=0,"Depot",INDEX('Delivery Stops'!$B$2:$B$29,B810))</f>
        <v>Food Bank</v>
      </c>
      <c r="E810" t="str" cm="1">
        <f t="array" ref="E810">IF(C810=0,"Depot",INDEX('Delivery Stops'!$B$2:$B$29,C810))</f>
        <v>Children's Academy</v>
      </c>
      <c r="F810">
        <v>0</v>
      </c>
      <c r="G810" cm="1">
        <f t="array" ref="G810">INDEX('Distance Matrix (miles)'!$B$2:$AD$30,B810+1,C810+1)</f>
        <v>39.81</v>
      </c>
      <c r="H810" cm="1">
        <f t="array" ref="H810">INDEX('Travel Time Matrix (min)'!$B$2:$AD$30,B810+1,C810+1)</f>
        <v>59.7</v>
      </c>
      <c r="I810" cm="1">
        <f t="array" ref="I810">G810*(INDEX('Vehicle Fleet'!$D$2:$D$6,A810)+'Cost Parameters'!$B$2*'Cost Parameters'!$B$3)</f>
        <v>34.093284000000004</v>
      </c>
      <c r="J810" cm="1">
        <f t="array" ref="J810">IF(C810=0,0,INDEX('Delivery Stops'!$D$2:$D$29,C810))</f>
        <v>28</v>
      </c>
      <c r="K810">
        <f t="shared" si="48"/>
        <v>0</v>
      </c>
      <c r="L810">
        <f t="shared" si="49"/>
        <v>0</v>
      </c>
      <c r="M810">
        <f t="shared" si="50"/>
        <v>0</v>
      </c>
      <c r="N810">
        <f t="shared" si="51"/>
        <v>0</v>
      </c>
      <c r="O810" cm="1">
        <f t="array" ref="O810">((IF(C810=0,INDEX('Solver Setup'!$M$15:$M$19,A810),INDEX('Solver Setup'!$G$25:$G$52,C810))-IF(B810=0,INDEX('Solver Setup'!$L$15:$L$19,A810),INDEX('Solver Setup'!$G$25:$G$52,B810)))*1440-IF(B810=0,0,INDEX('Solver Setup'!$F$25:$F$52,B810))-H810+'Solver Setup'!$B$9*(1-F810))</f>
        <v>1430.3000000000009</v>
      </c>
    </row>
    <row r="811" spans="1:15" x14ac:dyDescent="0.2">
      <c r="A811">
        <v>1</v>
      </c>
      <c r="B811">
        <v>28</v>
      </c>
      <c r="C811">
        <v>25</v>
      </c>
      <c r="D811" t="str" cm="1">
        <f t="array" ref="D811">IF(B811=0,"Depot",INDEX('Delivery Stops'!$B$2:$B$29,B811))</f>
        <v>Food Bank</v>
      </c>
      <c r="E811" t="str" cm="1">
        <f t="array" ref="E811">IF(C811=0,"Depot",INDEX('Delivery Stops'!$B$2:$B$29,C811))</f>
        <v>Public Library</v>
      </c>
      <c r="F811">
        <v>0</v>
      </c>
      <c r="G811" cm="1">
        <f t="array" ref="G811">INDEX('Distance Matrix (miles)'!$B$2:$AD$30,B811+1,C811+1)</f>
        <v>14.93</v>
      </c>
      <c r="H811" cm="1">
        <f t="array" ref="H811">INDEX('Travel Time Matrix (min)'!$B$2:$AD$30,B811+1,C811+1)</f>
        <v>22.4</v>
      </c>
      <c r="I811" cm="1">
        <f t="array" ref="I811">G811*(INDEX('Vehicle Fleet'!$D$2:$D$6,A811)+'Cost Parameters'!$B$2*'Cost Parameters'!$B$3)</f>
        <v>12.786052</v>
      </c>
      <c r="J811" cm="1">
        <f t="array" ref="J811">IF(C811=0,0,INDEX('Delivery Stops'!$D$2:$D$29,C811))</f>
        <v>32</v>
      </c>
      <c r="K811">
        <f t="shared" si="48"/>
        <v>0</v>
      </c>
      <c r="L811">
        <f t="shared" si="49"/>
        <v>0</v>
      </c>
      <c r="M811">
        <f t="shared" si="50"/>
        <v>0</v>
      </c>
      <c r="N811">
        <f t="shared" si="51"/>
        <v>0</v>
      </c>
      <c r="O811" cm="1">
        <f t="array" ref="O811">((IF(C811=0,INDEX('Solver Setup'!$M$15:$M$19,A811),INDEX('Solver Setup'!$G$25:$G$52,C811))-IF(B811=0,INDEX('Solver Setup'!$L$15:$L$19,A811),INDEX('Solver Setup'!$G$25:$G$52,B811)))*1440-IF(B811=0,0,INDEX('Solver Setup'!$F$25:$F$52,B811))-H811+'Solver Setup'!$B$9*(1-F811))</f>
        <v>1377.600000000001</v>
      </c>
    </row>
    <row r="812" spans="1:15" x14ac:dyDescent="0.2">
      <c r="A812">
        <v>1</v>
      </c>
      <c r="B812">
        <v>28</v>
      </c>
      <c r="C812">
        <v>26</v>
      </c>
      <c r="D812" t="str" cm="1">
        <f t="array" ref="D812">IF(B812=0,"Depot",INDEX('Delivery Stops'!$B$2:$B$29,B812))</f>
        <v>Food Bank</v>
      </c>
      <c r="E812" t="str" cm="1">
        <f t="array" ref="E812">IF(C812=0,"Depot",INDEX('Delivery Stops'!$B$2:$B$29,C812))</f>
        <v>Bakery &amp; Cafe</v>
      </c>
      <c r="F812">
        <v>0</v>
      </c>
      <c r="G812" cm="1">
        <f t="array" ref="G812">INDEX('Distance Matrix (miles)'!$B$2:$AD$30,B812+1,C812+1)</f>
        <v>19.59</v>
      </c>
      <c r="H812" cm="1">
        <f t="array" ref="H812">INDEX('Travel Time Matrix (min)'!$B$2:$AD$30,B812+1,C812+1)</f>
        <v>29.4</v>
      </c>
      <c r="I812" cm="1">
        <f t="array" ref="I812">G812*(INDEX('Vehicle Fleet'!$D$2:$D$6,A812)+'Cost Parameters'!$B$2*'Cost Parameters'!$B$3)</f>
        <v>16.776876000000001</v>
      </c>
      <c r="J812" cm="1">
        <f t="array" ref="J812">IF(C812=0,0,INDEX('Delivery Stops'!$D$2:$D$29,C812))</f>
        <v>211</v>
      </c>
      <c r="K812">
        <f t="shared" si="48"/>
        <v>0</v>
      </c>
      <c r="L812">
        <f t="shared" si="49"/>
        <v>0</v>
      </c>
      <c r="M812">
        <f t="shared" si="50"/>
        <v>0</v>
      </c>
      <c r="N812">
        <f t="shared" si="51"/>
        <v>0</v>
      </c>
      <c r="O812" cm="1">
        <f t="array" ref="O812">((IF(C812=0,INDEX('Solver Setup'!$M$15:$M$19,A812),INDEX('Solver Setup'!$G$25:$G$52,C812))-IF(B812=0,INDEX('Solver Setup'!$L$15:$L$19,A812),INDEX('Solver Setup'!$G$25:$G$52,B812)))*1440-IF(B812=0,0,INDEX('Solver Setup'!$F$25:$F$52,B812))-H812+'Solver Setup'!$B$9*(1-F812))</f>
        <v>1445.6000000000006</v>
      </c>
    </row>
    <row r="813" spans="1:15" x14ac:dyDescent="0.2">
      <c r="A813">
        <v>1</v>
      </c>
      <c r="B813">
        <v>28</v>
      </c>
      <c r="C813">
        <v>27</v>
      </c>
      <c r="D813" t="str" cm="1">
        <f t="array" ref="D813">IF(B813=0,"Depot",INDEX('Delivery Stops'!$B$2:$B$29,B813))</f>
        <v>Food Bank</v>
      </c>
      <c r="E813" t="str" cm="1">
        <f t="array" ref="E813">IF(C813=0,"Depot",INDEX('Delivery Stops'!$B$2:$B$29,C813))</f>
        <v>Redstone Elementary School</v>
      </c>
      <c r="F813">
        <v>0</v>
      </c>
      <c r="G813" cm="1">
        <f t="array" ref="G813">INDEX('Distance Matrix (miles)'!$B$2:$AD$30,B813+1,C813+1)</f>
        <v>19.989999999999998</v>
      </c>
      <c r="H813" cm="1">
        <f t="array" ref="H813">INDEX('Travel Time Matrix (min)'!$B$2:$AD$30,B813+1,C813+1)</f>
        <v>30</v>
      </c>
      <c r="I813" cm="1">
        <f t="array" ref="I813">G813*(INDEX('Vehicle Fleet'!$D$2:$D$6,A813)+'Cost Parameters'!$B$2*'Cost Parameters'!$B$3)</f>
        <v>17.119436</v>
      </c>
      <c r="J813" cm="1">
        <f t="array" ref="J813">IF(C813=0,0,INDEX('Delivery Stops'!$D$2:$D$29,C813))</f>
        <v>61</v>
      </c>
      <c r="K813">
        <f t="shared" si="48"/>
        <v>0</v>
      </c>
      <c r="L813">
        <f t="shared" si="49"/>
        <v>0</v>
      </c>
      <c r="M813">
        <f t="shared" si="50"/>
        <v>0</v>
      </c>
      <c r="N813">
        <f t="shared" si="51"/>
        <v>0</v>
      </c>
      <c r="O813" cm="1">
        <f t="array" ref="O813">((IF(C813=0,INDEX('Solver Setup'!$M$15:$M$19,A813),INDEX('Solver Setup'!$G$25:$G$52,C813))-IF(B813=0,INDEX('Solver Setup'!$L$15:$L$19,A813),INDEX('Solver Setup'!$G$25:$G$52,B813)))*1440-IF(B813=0,0,INDEX('Solver Setup'!$F$25:$F$52,B813))-H813+'Solver Setup'!$B$9*(1-F813))</f>
        <v>1385</v>
      </c>
    </row>
    <row r="814" spans="1:15" x14ac:dyDescent="0.2">
      <c r="A814">
        <v>2</v>
      </c>
      <c r="B814">
        <v>0</v>
      </c>
      <c r="C814">
        <v>1</v>
      </c>
      <c r="D814" t="str" cm="1">
        <f t="array" ref="D814">IF(B814=0,"Depot",INDEX('Delivery Stops'!$B$2:$B$29,B814))</f>
        <v>Depot</v>
      </c>
      <c r="E814" t="str" cm="1">
        <f t="array" ref="E814">IF(C814=0,"Depot",INDEX('Delivery Stops'!$B$2:$B$29,C814))</f>
        <v>Pet Hospital</v>
      </c>
      <c r="F814">
        <v>0</v>
      </c>
      <c r="G814" cm="1">
        <f t="array" ref="G814">INDEX('Distance Matrix (miles)'!$B$2:$AD$30,B814+1,C814+1)</f>
        <v>24.68</v>
      </c>
      <c r="H814" cm="1">
        <f t="array" ref="H814">INDEX('Travel Time Matrix (min)'!$B$2:$AD$30,B814+1,C814+1)</f>
        <v>37</v>
      </c>
      <c r="I814" cm="1">
        <f t="array" ref="I814">G814*(INDEX('Vehicle Fleet'!$D$2:$D$6,A814)+'Cost Parameters'!$B$2*'Cost Parameters'!$B$3)</f>
        <v>21.135952</v>
      </c>
      <c r="J814" cm="1">
        <f t="array" ref="J814">IF(C814=0,0,INDEX('Delivery Stops'!$D$2:$D$29,C814))</f>
        <v>204</v>
      </c>
      <c r="K814">
        <f t="shared" si="48"/>
        <v>0</v>
      </c>
      <c r="L814">
        <f t="shared" si="49"/>
        <v>0</v>
      </c>
      <c r="M814">
        <f t="shared" si="50"/>
        <v>0</v>
      </c>
      <c r="N814">
        <f t="shared" si="51"/>
        <v>0</v>
      </c>
      <c r="O814" cm="1">
        <f t="array" ref="O814">((IF(C814=0,INDEX('Solver Setup'!$M$15:$M$19,A814),INDEX('Solver Setup'!$G$25:$G$52,C814))-IF(B814=0,INDEX('Solver Setup'!$L$15:$L$19,A814),INDEX('Solver Setup'!$G$25:$G$52,B814)))*1440-IF(B814=0,0,INDEX('Solver Setup'!$F$25:$F$52,B814))-H814+'Solver Setup'!$B$9*(1-F814))</f>
        <v>1913.0000000000005</v>
      </c>
    </row>
    <row r="815" spans="1:15" x14ac:dyDescent="0.2">
      <c r="A815">
        <v>2</v>
      </c>
      <c r="B815">
        <v>0</v>
      </c>
      <c r="C815">
        <v>2</v>
      </c>
      <c r="D815" t="str" cm="1">
        <f t="array" ref="D815">IF(B815=0,"Depot",INDEX('Delivery Stops'!$B$2:$B$29,B815))</f>
        <v>Depot</v>
      </c>
      <c r="E815" t="str" cm="1">
        <f t="array" ref="E815">IF(C815=0,"Depot",INDEX('Delivery Stops'!$B$2:$B$29,C815))</f>
        <v>Community Pharmacy</v>
      </c>
      <c r="F815">
        <v>0</v>
      </c>
      <c r="G815" cm="1">
        <f t="array" ref="G815">INDEX('Distance Matrix (miles)'!$B$2:$AD$30,B815+1,C815+1)</f>
        <v>2.8</v>
      </c>
      <c r="H815" cm="1">
        <f t="array" ref="H815">INDEX('Travel Time Matrix (min)'!$B$2:$AD$30,B815+1,C815+1)</f>
        <v>4.2</v>
      </c>
      <c r="I815" cm="1">
        <f t="array" ref="I815">G815*(INDEX('Vehicle Fleet'!$D$2:$D$6,A815)+'Cost Parameters'!$B$2*'Cost Parameters'!$B$3)</f>
        <v>2.3979200000000001</v>
      </c>
      <c r="J815" cm="1">
        <f t="array" ref="J815">IF(C815=0,0,INDEX('Delivery Stops'!$D$2:$D$29,C815))</f>
        <v>240</v>
      </c>
      <c r="K815">
        <f t="shared" si="48"/>
        <v>0</v>
      </c>
      <c r="L815">
        <f t="shared" si="49"/>
        <v>0</v>
      </c>
      <c r="M815">
        <f t="shared" si="50"/>
        <v>0</v>
      </c>
      <c r="N815">
        <f t="shared" si="51"/>
        <v>0</v>
      </c>
      <c r="O815" cm="1">
        <f t="array" ref="O815">((IF(C815=0,INDEX('Solver Setup'!$M$15:$M$19,A815),INDEX('Solver Setup'!$G$25:$G$52,C815))-IF(B815=0,INDEX('Solver Setup'!$L$15:$L$19,A815),INDEX('Solver Setup'!$G$25:$G$52,B815)))*1440-IF(B815=0,0,INDEX('Solver Setup'!$F$25:$F$52,B815))-H815+'Solver Setup'!$B$9*(1-F815))</f>
        <v>2185.7999999999993</v>
      </c>
    </row>
    <row r="816" spans="1:15" x14ac:dyDescent="0.2">
      <c r="A816">
        <v>2</v>
      </c>
      <c r="B816">
        <v>0</v>
      </c>
      <c r="C816">
        <v>3</v>
      </c>
      <c r="D816" t="str" cm="1">
        <f t="array" ref="D816">IF(B816=0,"Depot",INDEX('Delivery Stops'!$B$2:$B$29,B816))</f>
        <v>Depot</v>
      </c>
      <c r="E816" t="str" cm="1">
        <f t="array" ref="E816">IF(C816=0,"Depot",INDEX('Delivery Stops'!$B$2:$B$29,C816))</f>
        <v>Redstone Medical Center</v>
      </c>
      <c r="F816">
        <v>0</v>
      </c>
      <c r="G816" cm="1">
        <f t="array" ref="G816">INDEX('Distance Matrix (miles)'!$B$2:$AD$30,B816+1,C816+1)</f>
        <v>19.3</v>
      </c>
      <c r="H816" cm="1">
        <f t="array" ref="H816">INDEX('Travel Time Matrix (min)'!$B$2:$AD$30,B816+1,C816+1)</f>
        <v>29</v>
      </c>
      <c r="I816" cm="1">
        <f t="array" ref="I816">G816*(INDEX('Vehicle Fleet'!$D$2:$D$6,A816)+'Cost Parameters'!$B$2*'Cost Parameters'!$B$3)</f>
        <v>16.52852</v>
      </c>
      <c r="J816" cm="1">
        <f t="array" ref="J816">IF(C816=0,0,INDEX('Delivery Stops'!$D$2:$D$29,C816))</f>
        <v>183</v>
      </c>
      <c r="K816">
        <f t="shared" si="48"/>
        <v>0</v>
      </c>
      <c r="L816">
        <f t="shared" si="49"/>
        <v>0</v>
      </c>
      <c r="M816">
        <f t="shared" si="50"/>
        <v>0</v>
      </c>
      <c r="N816">
        <f t="shared" si="51"/>
        <v>0</v>
      </c>
      <c r="O816" cm="1">
        <f t="array" ref="O816">((IF(C816=0,INDEX('Solver Setup'!$M$15:$M$19,A816),INDEX('Solver Setup'!$G$25:$G$52,C816))-IF(B816=0,INDEX('Solver Setup'!$L$15:$L$19,A816),INDEX('Solver Setup'!$G$25:$G$52,B816)))*1440-IF(B816=0,0,INDEX('Solver Setup'!$F$25:$F$52,B816))-H816+'Solver Setup'!$B$9*(1-F816))</f>
        <v>2176</v>
      </c>
    </row>
    <row r="817" spans="1:15" x14ac:dyDescent="0.2">
      <c r="A817">
        <v>2</v>
      </c>
      <c r="B817">
        <v>0</v>
      </c>
      <c r="C817">
        <v>4</v>
      </c>
      <c r="D817" t="str" cm="1">
        <f t="array" ref="D817">IF(B817=0,"Depot",INDEX('Delivery Stops'!$B$2:$B$29,B817))</f>
        <v>Depot</v>
      </c>
      <c r="E817" t="str" cm="1">
        <f t="array" ref="E817">IF(C817=0,"Depot",INDEX('Delivery Stops'!$B$2:$B$29,C817))</f>
        <v>Furniture Warehouse</v>
      </c>
      <c r="F817">
        <v>0</v>
      </c>
      <c r="G817" cm="1">
        <f t="array" ref="G817">INDEX('Distance Matrix (miles)'!$B$2:$AD$30,B817+1,C817+1)</f>
        <v>8.4600000000000009</v>
      </c>
      <c r="H817" cm="1">
        <f t="array" ref="H817">INDEX('Travel Time Matrix (min)'!$B$2:$AD$30,B817+1,C817+1)</f>
        <v>12.7</v>
      </c>
      <c r="I817" cm="1">
        <f t="array" ref="I817">G817*(INDEX('Vehicle Fleet'!$D$2:$D$6,A817)+'Cost Parameters'!$B$2*'Cost Parameters'!$B$3)</f>
        <v>7.2451440000000016</v>
      </c>
      <c r="J817" cm="1">
        <f t="array" ref="J817">IF(C817=0,0,INDEX('Delivery Stops'!$D$2:$D$29,C817))</f>
        <v>186</v>
      </c>
      <c r="K817">
        <f t="shared" si="48"/>
        <v>0</v>
      </c>
      <c r="L817">
        <f t="shared" si="49"/>
        <v>0</v>
      </c>
      <c r="M817">
        <f t="shared" si="50"/>
        <v>0</v>
      </c>
      <c r="N817">
        <f t="shared" si="51"/>
        <v>0</v>
      </c>
      <c r="O817" cm="1">
        <f t="array" ref="O817">((IF(C817=0,INDEX('Solver Setup'!$M$15:$M$19,A817),INDEX('Solver Setup'!$G$25:$G$52,C817))-IF(B817=0,INDEX('Solver Setup'!$L$15:$L$19,A817),INDEX('Solver Setup'!$G$25:$G$52,B817)))*1440-IF(B817=0,0,INDEX('Solver Setup'!$F$25:$F$52,B817))-H817+'Solver Setup'!$B$9*(1-F817))</f>
        <v>1922.3</v>
      </c>
    </row>
    <row r="818" spans="1:15" x14ac:dyDescent="0.2">
      <c r="A818">
        <v>2</v>
      </c>
      <c r="B818">
        <v>0</v>
      </c>
      <c r="C818">
        <v>5</v>
      </c>
      <c r="D818" t="str" cm="1">
        <f t="array" ref="D818">IF(B818=0,"Depot",INDEX('Delivery Stops'!$B$2:$B$29,B818))</f>
        <v>Depot</v>
      </c>
      <c r="E818" t="str" cm="1">
        <f t="array" ref="E818">IF(C818=0,"Depot",INDEX('Delivery Stops'!$B$2:$B$29,C818))</f>
        <v>Construction Supply</v>
      </c>
      <c r="F818">
        <v>0</v>
      </c>
      <c r="G818" cm="1">
        <f t="array" ref="G818">INDEX('Distance Matrix (miles)'!$B$2:$AD$30,B818+1,C818+1)</f>
        <v>16.04</v>
      </c>
      <c r="H818" cm="1">
        <f t="array" ref="H818">INDEX('Travel Time Matrix (min)'!$B$2:$AD$30,B818+1,C818+1)</f>
        <v>24.1</v>
      </c>
      <c r="I818" cm="1">
        <f t="array" ref="I818">G818*(INDEX('Vehicle Fleet'!$D$2:$D$6,A818)+'Cost Parameters'!$B$2*'Cost Parameters'!$B$3)</f>
        <v>13.736656</v>
      </c>
      <c r="J818" cm="1">
        <f t="array" ref="J818">IF(C818=0,0,INDEX('Delivery Stops'!$D$2:$D$29,C818))</f>
        <v>201</v>
      </c>
      <c r="K818">
        <f t="shared" si="48"/>
        <v>0</v>
      </c>
      <c r="L818">
        <f t="shared" si="49"/>
        <v>0</v>
      </c>
      <c r="M818">
        <f t="shared" si="50"/>
        <v>0</v>
      </c>
      <c r="N818">
        <f t="shared" si="51"/>
        <v>0</v>
      </c>
      <c r="O818" cm="1">
        <f t="array" ref="O818">((IF(C818=0,INDEX('Solver Setup'!$M$15:$M$19,A818),INDEX('Solver Setup'!$G$25:$G$52,C818))-IF(B818=0,INDEX('Solver Setup'!$L$15:$L$19,A818),INDEX('Solver Setup'!$G$25:$G$52,B818)))*1440-IF(B818=0,0,INDEX('Solver Setup'!$F$25:$F$52,B818))-H818+'Solver Setup'!$B$9*(1-F818))</f>
        <v>2120.8999999999996</v>
      </c>
    </row>
    <row r="819" spans="1:15" x14ac:dyDescent="0.2">
      <c r="A819">
        <v>2</v>
      </c>
      <c r="B819">
        <v>0</v>
      </c>
      <c r="C819">
        <v>6</v>
      </c>
      <c r="D819" t="str" cm="1">
        <f t="array" ref="D819">IF(B819=0,"Depot",INDEX('Delivery Stops'!$B$2:$B$29,B819))</f>
        <v>Depot</v>
      </c>
      <c r="E819" t="str" cm="1">
        <f t="array" ref="E819">IF(C819=0,"Depot",INDEX('Delivery Stops'!$B$2:$B$29,C819))</f>
        <v>Farm Supply</v>
      </c>
      <c r="F819">
        <v>0</v>
      </c>
      <c r="G819" cm="1">
        <f t="array" ref="G819">INDEX('Distance Matrix (miles)'!$B$2:$AD$30,B819+1,C819+1)</f>
        <v>4.67</v>
      </c>
      <c r="H819" cm="1">
        <f t="array" ref="H819">INDEX('Travel Time Matrix (min)'!$B$2:$AD$30,B819+1,C819+1)</f>
        <v>7</v>
      </c>
      <c r="I819" cm="1">
        <f t="array" ref="I819">G819*(INDEX('Vehicle Fleet'!$D$2:$D$6,A819)+'Cost Parameters'!$B$2*'Cost Parameters'!$B$3)</f>
        <v>3.9993880000000002</v>
      </c>
      <c r="J819" cm="1">
        <f t="array" ref="J819">IF(C819=0,0,INDEX('Delivery Stops'!$D$2:$D$29,C819))</f>
        <v>162</v>
      </c>
      <c r="K819">
        <f t="shared" si="48"/>
        <v>0</v>
      </c>
      <c r="L819">
        <f t="shared" si="49"/>
        <v>0</v>
      </c>
      <c r="M819">
        <f t="shared" si="50"/>
        <v>0</v>
      </c>
      <c r="N819">
        <f t="shared" si="51"/>
        <v>0</v>
      </c>
      <c r="O819" cm="1">
        <f t="array" ref="O819">((IF(C819=0,INDEX('Solver Setup'!$M$15:$M$19,A819),INDEX('Solver Setup'!$G$25:$G$52,C819))-IF(B819=0,INDEX('Solver Setup'!$L$15:$L$19,A819),INDEX('Solver Setup'!$G$25:$G$52,B819)))*1440-IF(B819=0,0,INDEX('Solver Setup'!$F$25:$F$52,B819))-H819+'Solver Setup'!$B$9*(1-F819))</f>
        <v>2243</v>
      </c>
    </row>
    <row r="820" spans="1:15" x14ac:dyDescent="0.2">
      <c r="A820">
        <v>2</v>
      </c>
      <c r="B820">
        <v>0</v>
      </c>
      <c r="C820">
        <v>7</v>
      </c>
      <c r="D820" t="str" cm="1">
        <f t="array" ref="D820">IF(B820=0,"Depot",INDEX('Delivery Stops'!$B$2:$B$29,B820))</f>
        <v>Depot</v>
      </c>
      <c r="E820" t="str" cm="1">
        <f t="array" ref="E820">IF(C820=0,"Depot",INDEX('Delivery Stops'!$B$2:$B$29,C820))</f>
        <v>Fish Market</v>
      </c>
      <c r="F820">
        <v>0</v>
      </c>
      <c r="G820" cm="1">
        <f t="array" ref="G820">INDEX('Distance Matrix (miles)'!$B$2:$AD$30,B820+1,C820+1)</f>
        <v>10.63</v>
      </c>
      <c r="H820" cm="1">
        <f t="array" ref="H820">INDEX('Travel Time Matrix (min)'!$B$2:$AD$30,B820+1,C820+1)</f>
        <v>15.9</v>
      </c>
      <c r="I820" cm="1">
        <f t="array" ref="I820">G820*(INDEX('Vehicle Fleet'!$D$2:$D$6,A820)+'Cost Parameters'!$B$2*'Cost Parameters'!$B$3)</f>
        <v>9.1035320000000013</v>
      </c>
      <c r="J820" cm="1">
        <f t="array" ref="J820">IF(C820=0,0,INDEX('Delivery Stops'!$D$2:$D$29,C820))</f>
        <v>133</v>
      </c>
      <c r="K820">
        <f t="shared" si="48"/>
        <v>0</v>
      </c>
      <c r="L820">
        <f t="shared" si="49"/>
        <v>0</v>
      </c>
      <c r="M820">
        <f t="shared" si="50"/>
        <v>0</v>
      </c>
      <c r="N820">
        <f t="shared" si="51"/>
        <v>0</v>
      </c>
      <c r="O820" cm="1">
        <f t="array" ref="O820">((IF(C820=0,INDEX('Solver Setup'!$M$15:$M$19,A820),INDEX('Solver Setup'!$G$25:$G$52,C820))-IF(B820=0,INDEX('Solver Setup'!$L$15:$L$19,A820),INDEX('Solver Setup'!$G$25:$G$52,B820)))*1440-IF(B820=0,0,INDEX('Solver Setup'!$F$25:$F$52,B820))-H820+'Solver Setup'!$B$9*(1-F820))</f>
        <v>2099.1</v>
      </c>
    </row>
    <row r="821" spans="1:15" x14ac:dyDescent="0.2">
      <c r="A821">
        <v>2</v>
      </c>
      <c r="B821">
        <v>0</v>
      </c>
      <c r="C821">
        <v>8</v>
      </c>
      <c r="D821" t="str" cm="1">
        <f t="array" ref="D821">IF(B821=0,"Depot",INDEX('Delivery Stops'!$B$2:$B$29,B821))</f>
        <v>Depot</v>
      </c>
      <c r="E821" t="str" cm="1">
        <f t="array" ref="E821">IF(C821=0,"Depot",INDEX('Delivery Stops'!$B$2:$B$29,C821))</f>
        <v>Swimming Pool Supply</v>
      </c>
      <c r="F821">
        <v>0</v>
      </c>
      <c r="G821" cm="1">
        <f t="array" ref="G821">INDEX('Distance Matrix (miles)'!$B$2:$AD$30,B821+1,C821+1)</f>
        <v>25.87</v>
      </c>
      <c r="H821" cm="1">
        <f t="array" ref="H821">INDEX('Travel Time Matrix (min)'!$B$2:$AD$30,B821+1,C821+1)</f>
        <v>38.799999999999997</v>
      </c>
      <c r="I821" cm="1">
        <f t="array" ref="I821">G821*(INDEX('Vehicle Fleet'!$D$2:$D$6,A821)+'Cost Parameters'!$B$2*'Cost Parameters'!$B$3)</f>
        <v>22.155068000000004</v>
      </c>
      <c r="J821" cm="1">
        <f t="array" ref="J821">IF(C821=0,0,INDEX('Delivery Stops'!$D$2:$D$29,C821))</f>
        <v>285</v>
      </c>
      <c r="K821">
        <f t="shared" si="48"/>
        <v>0</v>
      </c>
      <c r="L821">
        <f t="shared" si="49"/>
        <v>0</v>
      </c>
      <c r="M821">
        <f t="shared" si="50"/>
        <v>0</v>
      </c>
      <c r="N821">
        <f t="shared" si="51"/>
        <v>0</v>
      </c>
      <c r="O821" cm="1">
        <f t="array" ref="O821">((IF(C821=0,INDEX('Solver Setup'!$M$15:$M$19,A821),INDEX('Solver Setup'!$G$25:$G$52,C821))-IF(B821=0,INDEX('Solver Setup'!$L$15:$L$19,A821),INDEX('Solver Setup'!$G$25:$G$52,B821)))*1440-IF(B821=0,0,INDEX('Solver Setup'!$F$25:$F$52,B821))-H821+'Solver Setup'!$B$9*(1-F821))</f>
        <v>2286.1999999999998</v>
      </c>
    </row>
    <row r="822" spans="1:15" x14ac:dyDescent="0.2">
      <c r="A822">
        <v>2</v>
      </c>
      <c r="B822">
        <v>0</v>
      </c>
      <c r="C822">
        <v>9</v>
      </c>
      <c r="D822" t="str" cm="1">
        <f t="array" ref="D822">IF(B822=0,"Depot",INDEX('Delivery Stops'!$B$2:$B$29,B822))</f>
        <v>Depot</v>
      </c>
      <c r="E822" t="str" cm="1">
        <f t="array" ref="E822">IF(C822=0,"Depot",INDEX('Delivery Stops'!$B$2:$B$29,C822))</f>
        <v>Dry Cleaners</v>
      </c>
      <c r="F822">
        <v>0</v>
      </c>
      <c r="G822" cm="1">
        <f t="array" ref="G822">INDEX('Distance Matrix (miles)'!$B$2:$AD$30,B822+1,C822+1)</f>
        <v>14.44</v>
      </c>
      <c r="H822" cm="1">
        <f t="array" ref="H822">INDEX('Travel Time Matrix (min)'!$B$2:$AD$30,B822+1,C822+1)</f>
        <v>21.7</v>
      </c>
      <c r="I822" cm="1">
        <f t="array" ref="I822">G822*(INDEX('Vehicle Fleet'!$D$2:$D$6,A822)+'Cost Parameters'!$B$2*'Cost Parameters'!$B$3)</f>
        <v>12.366416000000001</v>
      </c>
      <c r="J822" cm="1">
        <f t="array" ref="J822">IF(C822=0,0,INDEX('Delivery Stops'!$D$2:$D$29,C822))</f>
        <v>24</v>
      </c>
      <c r="K822">
        <f t="shared" si="48"/>
        <v>0</v>
      </c>
      <c r="L822">
        <f t="shared" si="49"/>
        <v>0</v>
      </c>
      <c r="M822">
        <f t="shared" si="50"/>
        <v>0</v>
      </c>
      <c r="N822">
        <f t="shared" si="51"/>
        <v>0</v>
      </c>
      <c r="O822" cm="1">
        <f t="array" ref="O822">((IF(C822=0,INDEX('Solver Setup'!$M$15:$M$19,A822),INDEX('Solver Setup'!$G$25:$G$52,C822))-IF(B822=0,INDEX('Solver Setup'!$L$15:$L$19,A822),INDEX('Solver Setup'!$G$25:$G$52,B822)))*1440-IF(B822=0,0,INDEX('Solver Setup'!$F$25:$F$52,B822))-H822+'Solver Setup'!$B$9*(1-F822))</f>
        <v>1958.3</v>
      </c>
    </row>
    <row r="823" spans="1:15" x14ac:dyDescent="0.2">
      <c r="A823">
        <v>2</v>
      </c>
      <c r="B823">
        <v>0</v>
      </c>
      <c r="C823">
        <v>10</v>
      </c>
      <c r="D823" t="str" cm="1">
        <f t="array" ref="D823">IF(B823=0,"Depot",INDEX('Delivery Stops'!$B$2:$B$29,B823))</f>
        <v>Depot</v>
      </c>
      <c r="E823" t="str" cm="1">
        <f t="array" ref="E823">IF(C823=0,"Depot",INDEX('Delivery Stops'!$B$2:$B$29,C823))</f>
        <v>Furniture Warehouse</v>
      </c>
      <c r="F823">
        <v>0</v>
      </c>
      <c r="G823" cm="1">
        <f t="array" ref="G823">INDEX('Distance Matrix (miles)'!$B$2:$AD$30,B823+1,C823+1)</f>
        <v>7.45</v>
      </c>
      <c r="H823" cm="1">
        <f t="array" ref="H823">INDEX('Travel Time Matrix (min)'!$B$2:$AD$30,B823+1,C823+1)</f>
        <v>11.2</v>
      </c>
      <c r="I823" cm="1">
        <f t="array" ref="I823">G823*(INDEX('Vehicle Fleet'!$D$2:$D$6,A823)+'Cost Parameters'!$B$2*'Cost Parameters'!$B$3)</f>
        <v>6.3801800000000002</v>
      </c>
      <c r="J823" cm="1">
        <f t="array" ref="J823">IF(C823=0,0,INDEX('Delivery Stops'!$D$2:$D$29,C823))</f>
        <v>89</v>
      </c>
      <c r="K823">
        <f t="shared" si="48"/>
        <v>0</v>
      </c>
      <c r="L823">
        <f t="shared" si="49"/>
        <v>0</v>
      </c>
      <c r="M823">
        <f t="shared" si="50"/>
        <v>0</v>
      </c>
      <c r="N823">
        <f t="shared" si="51"/>
        <v>0</v>
      </c>
      <c r="O823" cm="1">
        <f t="array" ref="O823">((IF(C823=0,INDEX('Solver Setup'!$M$15:$M$19,A823),INDEX('Solver Setup'!$G$25:$G$52,C823))-IF(B823=0,INDEX('Solver Setup'!$L$15:$L$19,A823),INDEX('Solver Setup'!$G$25:$G$52,B823)))*1440-IF(B823=0,0,INDEX('Solver Setup'!$F$25:$F$52,B823))-H823+'Solver Setup'!$B$9*(1-F823))</f>
        <v>2043.7999999999995</v>
      </c>
    </row>
    <row r="824" spans="1:15" x14ac:dyDescent="0.2">
      <c r="A824">
        <v>2</v>
      </c>
      <c r="B824">
        <v>0</v>
      </c>
      <c r="C824">
        <v>11</v>
      </c>
      <c r="D824" t="str" cm="1">
        <f t="array" ref="D824">IF(B824=0,"Depot",INDEX('Delivery Stops'!$B$2:$B$29,B824))</f>
        <v>Depot</v>
      </c>
      <c r="E824" t="str" cm="1">
        <f t="array" ref="E824">IF(C824=0,"Depot",INDEX('Delivery Stops'!$B$2:$B$29,C824))</f>
        <v>Pet Hospital</v>
      </c>
      <c r="F824">
        <v>0</v>
      </c>
      <c r="G824" cm="1">
        <f t="array" ref="G824">INDEX('Distance Matrix (miles)'!$B$2:$AD$30,B824+1,C824+1)</f>
        <v>1.35</v>
      </c>
      <c r="H824" cm="1">
        <f t="array" ref="H824">INDEX('Travel Time Matrix (min)'!$B$2:$AD$30,B824+1,C824+1)</f>
        <v>2</v>
      </c>
      <c r="I824" cm="1">
        <f t="array" ref="I824">G824*(INDEX('Vehicle Fleet'!$D$2:$D$6,A824)+'Cost Parameters'!$B$2*'Cost Parameters'!$B$3)</f>
        <v>1.1561400000000002</v>
      </c>
      <c r="J824" cm="1">
        <f t="array" ref="J824">IF(C824=0,0,INDEX('Delivery Stops'!$D$2:$D$29,C824))</f>
        <v>108</v>
      </c>
      <c r="K824">
        <f t="shared" si="48"/>
        <v>0</v>
      </c>
      <c r="L824">
        <f t="shared" si="49"/>
        <v>0</v>
      </c>
      <c r="M824">
        <f t="shared" si="50"/>
        <v>0</v>
      </c>
      <c r="N824">
        <f t="shared" si="51"/>
        <v>0</v>
      </c>
      <c r="O824" cm="1">
        <f t="array" ref="O824">((IF(C824=0,INDEX('Solver Setup'!$M$15:$M$19,A824),INDEX('Solver Setup'!$G$25:$G$52,C824))-IF(B824=0,INDEX('Solver Setup'!$L$15:$L$19,A824),INDEX('Solver Setup'!$G$25:$G$52,B824)))*1440-IF(B824=0,0,INDEX('Solver Setup'!$F$25:$F$52,B824))-H824+'Solver Setup'!$B$9*(1-F824))</f>
        <v>1978</v>
      </c>
    </row>
    <row r="825" spans="1:15" x14ac:dyDescent="0.2">
      <c r="A825">
        <v>2</v>
      </c>
      <c r="B825">
        <v>0</v>
      </c>
      <c r="C825">
        <v>12</v>
      </c>
      <c r="D825" t="str" cm="1">
        <f t="array" ref="D825">IF(B825=0,"Depot",INDEX('Delivery Stops'!$B$2:$B$29,B825))</f>
        <v>Depot</v>
      </c>
      <c r="E825" t="str" cm="1">
        <f t="array" ref="E825">IF(C825=0,"Depot",INDEX('Delivery Stops'!$B$2:$B$29,C825))</f>
        <v>Tech Solutions Inc</v>
      </c>
      <c r="F825">
        <v>0</v>
      </c>
      <c r="G825" cm="1">
        <f t="array" ref="G825">INDEX('Distance Matrix (miles)'!$B$2:$AD$30,B825+1,C825+1)</f>
        <v>8.7200000000000006</v>
      </c>
      <c r="H825" cm="1">
        <f t="array" ref="H825">INDEX('Travel Time Matrix (min)'!$B$2:$AD$30,B825+1,C825+1)</f>
        <v>13.1</v>
      </c>
      <c r="I825" cm="1">
        <f t="array" ref="I825">G825*(INDEX('Vehicle Fleet'!$D$2:$D$6,A825)+'Cost Parameters'!$B$2*'Cost Parameters'!$B$3)</f>
        <v>7.4678080000000007</v>
      </c>
      <c r="J825" cm="1">
        <f t="array" ref="J825">IF(C825=0,0,INDEX('Delivery Stops'!$D$2:$D$29,C825))</f>
        <v>150</v>
      </c>
      <c r="K825">
        <f t="shared" si="48"/>
        <v>0</v>
      </c>
      <c r="L825">
        <f t="shared" si="49"/>
        <v>0</v>
      </c>
      <c r="M825">
        <f t="shared" si="50"/>
        <v>0</v>
      </c>
      <c r="N825">
        <f t="shared" si="51"/>
        <v>0</v>
      </c>
      <c r="O825" cm="1">
        <f t="array" ref="O825">((IF(C825=0,INDEX('Solver Setup'!$M$15:$M$19,A825),INDEX('Solver Setup'!$G$25:$G$52,C825))-IF(B825=0,INDEX('Solver Setup'!$L$15:$L$19,A825),INDEX('Solver Setup'!$G$25:$G$52,B825)))*1440-IF(B825=0,0,INDEX('Solver Setup'!$F$25:$F$52,B825))-H825+'Solver Setup'!$B$9*(1-F825))</f>
        <v>1921.9</v>
      </c>
    </row>
    <row r="826" spans="1:15" x14ac:dyDescent="0.2">
      <c r="A826">
        <v>2</v>
      </c>
      <c r="B826">
        <v>0</v>
      </c>
      <c r="C826">
        <v>13</v>
      </c>
      <c r="D826" t="str" cm="1">
        <f t="array" ref="D826">IF(B826=0,"Depot",INDEX('Delivery Stops'!$B$2:$B$29,B826))</f>
        <v>Depot</v>
      </c>
      <c r="E826" t="str" cm="1">
        <f t="array" ref="E826">IF(C826=0,"Depot",INDEX('Delivery Stops'!$B$2:$B$29,C826))</f>
        <v>Tech Solutions Inc</v>
      </c>
      <c r="F826">
        <v>0</v>
      </c>
      <c r="G826" cm="1">
        <f t="array" ref="G826">INDEX('Distance Matrix (miles)'!$B$2:$AD$30,B826+1,C826+1)</f>
        <v>23.26</v>
      </c>
      <c r="H826" cm="1">
        <f t="array" ref="H826">INDEX('Travel Time Matrix (min)'!$B$2:$AD$30,B826+1,C826+1)</f>
        <v>34.9</v>
      </c>
      <c r="I826" cm="1">
        <f t="array" ref="I826">G826*(INDEX('Vehicle Fleet'!$D$2:$D$6,A826)+'Cost Parameters'!$B$2*'Cost Parameters'!$B$3)</f>
        <v>19.919864000000004</v>
      </c>
      <c r="J826" cm="1">
        <f t="array" ref="J826">IF(C826=0,0,INDEX('Delivery Stops'!$D$2:$D$29,C826))</f>
        <v>38</v>
      </c>
      <c r="K826">
        <f t="shared" si="48"/>
        <v>0</v>
      </c>
      <c r="L826">
        <f t="shared" si="49"/>
        <v>0</v>
      </c>
      <c r="M826">
        <f t="shared" si="50"/>
        <v>0</v>
      </c>
      <c r="N826">
        <f t="shared" si="51"/>
        <v>0</v>
      </c>
      <c r="O826" cm="1">
        <f t="array" ref="O826">((IF(C826=0,INDEX('Solver Setup'!$M$15:$M$19,A826),INDEX('Solver Setup'!$G$25:$G$52,C826))-IF(B826=0,INDEX('Solver Setup'!$L$15:$L$19,A826),INDEX('Solver Setup'!$G$25:$G$52,B826)))*1440-IF(B826=0,0,INDEX('Solver Setup'!$F$25:$F$52,B826))-H826+'Solver Setup'!$B$9*(1-F826))</f>
        <v>1795.0999999999995</v>
      </c>
    </row>
    <row r="827" spans="1:15" x14ac:dyDescent="0.2">
      <c r="A827">
        <v>2</v>
      </c>
      <c r="B827">
        <v>0</v>
      </c>
      <c r="C827">
        <v>14</v>
      </c>
      <c r="D827" t="str" cm="1">
        <f t="array" ref="D827">IF(B827=0,"Depot",INDEX('Delivery Stops'!$B$2:$B$29,B827))</f>
        <v>Depot</v>
      </c>
      <c r="E827" t="str" cm="1">
        <f t="array" ref="E827">IF(C827=0,"Depot",INDEX('Delivery Stops'!$B$2:$B$29,C827))</f>
        <v>Sunrise Senior Living</v>
      </c>
      <c r="F827">
        <v>0</v>
      </c>
      <c r="G827" cm="1">
        <f t="array" ref="G827">INDEX('Distance Matrix (miles)'!$B$2:$AD$30,B827+1,C827+1)</f>
        <v>14.86</v>
      </c>
      <c r="H827" cm="1">
        <f t="array" ref="H827">INDEX('Travel Time Matrix (min)'!$B$2:$AD$30,B827+1,C827+1)</f>
        <v>22.3</v>
      </c>
      <c r="I827" cm="1">
        <f t="array" ref="I827">G827*(INDEX('Vehicle Fleet'!$D$2:$D$6,A827)+'Cost Parameters'!$B$2*'Cost Parameters'!$B$3)</f>
        <v>12.726103999999999</v>
      </c>
      <c r="J827" cm="1">
        <f t="array" ref="J827">IF(C827=0,0,INDEX('Delivery Stops'!$D$2:$D$29,C827))</f>
        <v>249</v>
      </c>
      <c r="K827">
        <f t="shared" si="48"/>
        <v>0</v>
      </c>
      <c r="L827">
        <f t="shared" si="49"/>
        <v>0</v>
      </c>
      <c r="M827">
        <f t="shared" si="50"/>
        <v>0</v>
      </c>
      <c r="N827">
        <f t="shared" si="51"/>
        <v>0</v>
      </c>
      <c r="O827" cm="1">
        <f t="array" ref="O827">((IF(C827=0,INDEX('Solver Setup'!$M$15:$M$19,A827),INDEX('Solver Setup'!$G$25:$G$52,C827))-IF(B827=0,INDEX('Solver Setup'!$L$15:$L$19,A827),INDEX('Solver Setup'!$G$25:$G$52,B827)))*1440-IF(B827=0,0,INDEX('Solver Setup'!$F$25:$F$52,B827))-H827+'Solver Setup'!$B$9*(1-F827))</f>
        <v>2257.6999999999998</v>
      </c>
    </row>
    <row r="828" spans="1:15" x14ac:dyDescent="0.2">
      <c r="A828">
        <v>2</v>
      </c>
      <c r="B828">
        <v>0</v>
      </c>
      <c r="C828">
        <v>15</v>
      </c>
      <c r="D828" t="str" cm="1">
        <f t="array" ref="D828">IF(B828=0,"Depot",INDEX('Delivery Stops'!$B$2:$B$29,B828))</f>
        <v>Depot</v>
      </c>
      <c r="E828" t="str" cm="1">
        <f t="array" ref="E828">IF(C828=0,"Depot",INDEX('Delivery Stops'!$B$2:$B$29,C828))</f>
        <v>Electronics Outlet</v>
      </c>
      <c r="F828">
        <v>0</v>
      </c>
      <c r="G828" cm="1">
        <f t="array" ref="G828">INDEX('Distance Matrix (miles)'!$B$2:$AD$30,B828+1,C828+1)</f>
        <v>1.25</v>
      </c>
      <c r="H828" cm="1">
        <f t="array" ref="H828">INDEX('Travel Time Matrix (min)'!$B$2:$AD$30,B828+1,C828+1)</f>
        <v>1.9</v>
      </c>
      <c r="I828" cm="1">
        <f t="array" ref="I828">G828*(INDEX('Vehicle Fleet'!$D$2:$D$6,A828)+'Cost Parameters'!$B$2*'Cost Parameters'!$B$3)</f>
        <v>1.0705</v>
      </c>
      <c r="J828" cm="1">
        <f t="array" ref="J828">IF(C828=0,0,INDEX('Delivery Stops'!$D$2:$D$29,C828))</f>
        <v>72</v>
      </c>
      <c r="K828">
        <f t="shared" si="48"/>
        <v>0</v>
      </c>
      <c r="L828">
        <f t="shared" si="49"/>
        <v>0</v>
      </c>
      <c r="M828">
        <f t="shared" si="50"/>
        <v>0</v>
      </c>
      <c r="N828">
        <f t="shared" si="51"/>
        <v>0</v>
      </c>
      <c r="O828" cm="1">
        <f t="array" ref="O828">((IF(C828=0,INDEX('Solver Setup'!$M$15:$M$19,A828),INDEX('Solver Setup'!$G$25:$G$52,C828))-IF(B828=0,INDEX('Solver Setup'!$L$15:$L$19,A828),INDEX('Solver Setup'!$G$25:$G$52,B828)))*1440-IF(B828=0,0,INDEX('Solver Setup'!$F$25:$F$52,B828))-H828+'Solver Setup'!$B$9*(1-F828))</f>
        <v>1843.1</v>
      </c>
    </row>
    <row r="829" spans="1:15" x14ac:dyDescent="0.2">
      <c r="A829">
        <v>2</v>
      </c>
      <c r="B829">
        <v>0</v>
      </c>
      <c r="C829">
        <v>16</v>
      </c>
      <c r="D829" t="str" cm="1">
        <f t="array" ref="D829">IF(B829=0,"Depot",INDEX('Delivery Stops'!$B$2:$B$29,B829))</f>
        <v>Depot</v>
      </c>
      <c r="E829" t="str" cm="1">
        <f t="array" ref="E829">IF(C829=0,"Depot",INDEX('Delivery Stops'!$B$2:$B$29,C829))</f>
        <v>Bookstore</v>
      </c>
      <c r="F829">
        <v>0</v>
      </c>
      <c r="G829" cm="1">
        <f t="array" ref="G829">INDEX('Distance Matrix (miles)'!$B$2:$AD$30,B829+1,C829+1)</f>
        <v>4.12</v>
      </c>
      <c r="H829" cm="1">
        <f t="array" ref="H829">INDEX('Travel Time Matrix (min)'!$B$2:$AD$30,B829+1,C829+1)</f>
        <v>6.2</v>
      </c>
      <c r="I829" cm="1">
        <f t="array" ref="I829">G829*(INDEX('Vehicle Fleet'!$D$2:$D$6,A829)+'Cost Parameters'!$B$2*'Cost Parameters'!$B$3)</f>
        <v>3.5283680000000004</v>
      </c>
      <c r="J829" cm="1">
        <f t="array" ref="J829">IF(C829=0,0,INDEX('Delivery Stops'!$D$2:$D$29,C829))</f>
        <v>152</v>
      </c>
      <c r="K829">
        <f t="shared" si="48"/>
        <v>0</v>
      </c>
      <c r="L829">
        <f t="shared" si="49"/>
        <v>0</v>
      </c>
      <c r="M829">
        <f t="shared" si="50"/>
        <v>0</v>
      </c>
      <c r="N829">
        <f t="shared" si="51"/>
        <v>0</v>
      </c>
      <c r="O829" cm="1">
        <f t="array" ref="O829">((IF(C829=0,INDEX('Solver Setup'!$M$15:$M$19,A829),INDEX('Solver Setup'!$G$25:$G$52,C829))-IF(B829=0,INDEX('Solver Setup'!$L$15:$L$19,A829),INDEX('Solver Setup'!$G$25:$G$52,B829)))*1440-IF(B829=0,0,INDEX('Solver Setup'!$F$25:$F$52,B829))-H829+'Solver Setup'!$B$9*(1-F829))</f>
        <v>2078.8000000000002</v>
      </c>
    </row>
    <row r="830" spans="1:15" x14ac:dyDescent="0.2">
      <c r="A830">
        <v>2</v>
      </c>
      <c r="B830">
        <v>0</v>
      </c>
      <c r="C830">
        <v>17</v>
      </c>
      <c r="D830" t="str" cm="1">
        <f t="array" ref="D830">IF(B830=0,"Depot",INDEX('Delivery Stops'!$B$2:$B$29,B830))</f>
        <v>Depot</v>
      </c>
      <c r="E830" t="str" cm="1">
        <f t="array" ref="E830">IF(C830=0,"Depot",INDEX('Delivery Stops'!$B$2:$B$29,C830))</f>
        <v>Veterinary Clinic</v>
      </c>
      <c r="F830">
        <v>0</v>
      </c>
      <c r="G830" cm="1">
        <f t="array" ref="G830">INDEX('Distance Matrix (miles)'!$B$2:$AD$30,B830+1,C830+1)</f>
        <v>25.97</v>
      </c>
      <c r="H830" cm="1">
        <f t="array" ref="H830">INDEX('Travel Time Matrix (min)'!$B$2:$AD$30,B830+1,C830+1)</f>
        <v>39</v>
      </c>
      <c r="I830" cm="1">
        <f t="array" ref="I830">G830*(INDEX('Vehicle Fleet'!$D$2:$D$6,A830)+'Cost Parameters'!$B$2*'Cost Parameters'!$B$3)</f>
        <v>22.240708000000001</v>
      </c>
      <c r="J830" cm="1">
        <f t="array" ref="J830">IF(C830=0,0,INDEX('Delivery Stops'!$D$2:$D$29,C830))</f>
        <v>102</v>
      </c>
      <c r="K830">
        <f t="shared" si="48"/>
        <v>0</v>
      </c>
      <c r="L830">
        <f t="shared" si="49"/>
        <v>0</v>
      </c>
      <c r="M830">
        <f t="shared" si="50"/>
        <v>0</v>
      </c>
      <c r="N830">
        <f t="shared" si="51"/>
        <v>0</v>
      </c>
      <c r="O830" cm="1">
        <f t="array" ref="O830">((IF(C830=0,INDEX('Solver Setup'!$M$15:$M$19,A830),INDEX('Solver Setup'!$G$25:$G$52,C830))-IF(B830=0,INDEX('Solver Setup'!$L$15:$L$19,A830),INDEX('Solver Setup'!$G$25:$G$52,B830)))*1440-IF(B830=0,0,INDEX('Solver Setup'!$F$25:$F$52,B830))-H830+'Solver Setup'!$B$9*(1-F830))</f>
        <v>1880.9999999999995</v>
      </c>
    </row>
    <row r="831" spans="1:15" x14ac:dyDescent="0.2">
      <c r="A831">
        <v>2</v>
      </c>
      <c r="B831">
        <v>0</v>
      </c>
      <c r="C831">
        <v>18</v>
      </c>
      <c r="D831" t="str" cm="1">
        <f t="array" ref="D831">IF(B831=0,"Depot",INDEX('Delivery Stops'!$B$2:$B$29,B831))</f>
        <v>Depot</v>
      </c>
      <c r="E831" t="str" cm="1">
        <f t="array" ref="E831">IF(C831=0,"Depot",INDEX('Delivery Stops'!$B$2:$B$29,C831))</f>
        <v>Furniture Warehouse</v>
      </c>
      <c r="F831">
        <v>0</v>
      </c>
      <c r="G831" cm="1">
        <f t="array" ref="G831">INDEX('Distance Matrix (miles)'!$B$2:$AD$30,B831+1,C831+1)</f>
        <v>5.26</v>
      </c>
      <c r="H831" cm="1">
        <f t="array" ref="H831">INDEX('Travel Time Matrix (min)'!$B$2:$AD$30,B831+1,C831+1)</f>
        <v>7.9</v>
      </c>
      <c r="I831" cm="1">
        <f t="array" ref="I831">G831*(INDEX('Vehicle Fleet'!$D$2:$D$6,A831)+'Cost Parameters'!$B$2*'Cost Parameters'!$B$3)</f>
        <v>4.504664</v>
      </c>
      <c r="J831" cm="1">
        <f t="array" ref="J831">IF(C831=0,0,INDEX('Delivery Stops'!$D$2:$D$29,C831))</f>
        <v>148</v>
      </c>
      <c r="K831">
        <f t="shared" si="48"/>
        <v>0</v>
      </c>
      <c r="L831">
        <f t="shared" si="49"/>
        <v>0</v>
      </c>
      <c r="M831">
        <f t="shared" si="50"/>
        <v>0</v>
      </c>
      <c r="N831">
        <f t="shared" si="51"/>
        <v>0</v>
      </c>
      <c r="O831" cm="1">
        <f t="array" ref="O831">((IF(C831=0,INDEX('Solver Setup'!$M$15:$M$19,A831),INDEX('Solver Setup'!$G$25:$G$52,C831))-IF(B831=0,INDEX('Solver Setup'!$L$15:$L$19,A831),INDEX('Solver Setup'!$G$25:$G$52,B831)))*1440-IF(B831=0,0,INDEX('Solver Setup'!$F$25:$F$52,B831))-H831+'Solver Setup'!$B$9*(1-F831))</f>
        <v>1867.0999999999995</v>
      </c>
    </row>
    <row r="832" spans="1:15" x14ac:dyDescent="0.2">
      <c r="A832">
        <v>2</v>
      </c>
      <c r="B832">
        <v>0</v>
      </c>
      <c r="C832">
        <v>19</v>
      </c>
      <c r="D832" t="str" cm="1">
        <f t="array" ref="D832">IF(B832=0,"Depot",INDEX('Delivery Stops'!$B$2:$B$29,B832))</f>
        <v>Depot</v>
      </c>
      <c r="E832" t="str" cm="1">
        <f t="array" ref="E832">IF(C832=0,"Depot",INDEX('Delivery Stops'!$B$2:$B$29,C832))</f>
        <v>Music School</v>
      </c>
      <c r="F832">
        <v>0</v>
      </c>
      <c r="G832" cm="1">
        <f t="array" ref="G832">INDEX('Distance Matrix (miles)'!$B$2:$AD$30,B832+1,C832+1)</f>
        <v>20.84</v>
      </c>
      <c r="H832" cm="1">
        <f t="array" ref="H832">INDEX('Travel Time Matrix (min)'!$B$2:$AD$30,B832+1,C832+1)</f>
        <v>31.3</v>
      </c>
      <c r="I832" cm="1">
        <f t="array" ref="I832">G832*(INDEX('Vehicle Fleet'!$D$2:$D$6,A832)+'Cost Parameters'!$B$2*'Cost Parameters'!$B$3)</f>
        <v>17.847376000000001</v>
      </c>
      <c r="J832" cm="1">
        <f t="array" ref="J832">IF(C832=0,0,INDEX('Delivery Stops'!$D$2:$D$29,C832))</f>
        <v>97</v>
      </c>
      <c r="K832">
        <f t="shared" si="48"/>
        <v>0</v>
      </c>
      <c r="L832">
        <f t="shared" si="49"/>
        <v>0</v>
      </c>
      <c r="M832">
        <f t="shared" si="50"/>
        <v>0</v>
      </c>
      <c r="N832">
        <f t="shared" si="51"/>
        <v>0</v>
      </c>
      <c r="O832" cm="1">
        <f t="array" ref="O832">((IF(C832=0,INDEX('Solver Setup'!$M$15:$M$19,A832),INDEX('Solver Setup'!$G$25:$G$52,C832))-IF(B832=0,INDEX('Solver Setup'!$L$15:$L$19,A832),INDEX('Solver Setup'!$G$25:$G$52,B832)))*1440-IF(B832=0,0,INDEX('Solver Setup'!$F$25:$F$52,B832))-H832+'Solver Setup'!$B$9*(1-F832))</f>
        <v>1813.7</v>
      </c>
    </row>
    <row r="833" spans="1:15" x14ac:dyDescent="0.2">
      <c r="A833">
        <v>2</v>
      </c>
      <c r="B833">
        <v>0</v>
      </c>
      <c r="C833">
        <v>20</v>
      </c>
      <c r="D833" t="str" cm="1">
        <f t="array" ref="D833">IF(B833=0,"Depot",INDEX('Delivery Stops'!$B$2:$B$29,B833))</f>
        <v>Depot</v>
      </c>
      <c r="E833" t="str" cm="1">
        <f t="array" ref="E833">IF(C833=0,"Depot",INDEX('Delivery Stops'!$B$2:$B$29,C833))</f>
        <v>Elementary School</v>
      </c>
      <c r="F833">
        <v>0</v>
      </c>
      <c r="G833" cm="1">
        <f t="array" ref="G833">INDEX('Distance Matrix (miles)'!$B$2:$AD$30,B833+1,C833+1)</f>
        <v>23.63</v>
      </c>
      <c r="H833" cm="1">
        <f t="array" ref="H833">INDEX('Travel Time Matrix (min)'!$B$2:$AD$30,B833+1,C833+1)</f>
        <v>35.4</v>
      </c>
      <c r="I833" cm="1">
        <f t="array" ref="I833">G833*(INDEX('Vehicle Fleet'!$D$2:$D$6,A833)+'Cost Parameters'!$B$2*'Cost Parameters'!$B$3)</f>
        <v>20.236732</v>
      </c>
      <c r="J833" cm="1">
        <f t="array" ref="J833">IF(C833=0,0,INDEX('Delivery Stops'!$D$2:$D$29,C833))</f>
        <v>71</v>
      </c>
      <c r="K833">
        <f t="shared" si="48"/>
        <v>0</v>
      </c>
      <c r="L833">
        <f t="shared" si="49"/>
        <v>0</v>
      </c>
      <c r="M833">
        <f t="shared" si="50"/>
        <v>0</v>
      </c>
      <c r="N833">
        <f t="shared" si="51"/>
        <v>0</v>
      </c>
      <c r="O833" cm="1">
        <f t="array" ref="O833">((IF(C833=0,INDEX('Solver Setup'!$M$15:$M$19,A833),INDEX('Solver Setup'!$G$25:$G$52,C833))-IF(B833=0,INDEX('Solver Setup'!$L$15:$L$19,A833),INDEX('Solver Setup'!$G$25:$G$52,B833)))*1440-IF(B833=0,0,INDEX('Solver Setup'!$F$25:$F$52,B833))-H833+'Solver Setup'!$B$9*(1-F833))</f>
        <v>1779.6000000000006</v>
      </c>
    </row>
    <row r="834" spans="1:15" x14ac:dyDescent="0.2">
      <c r="A834">
        <v>2</v>
      </c>
      <c r="B834">
        <v>0</v>
      </c>
      <c r="C834">
        <v>21</v>
      </c>
      <c r="D834" t="str" cm="1">
        <f t="array" ref="D834">IF(B834=0,"Depot",INDEX('Delivery Stops'!$B$2:$B$29,B834))</f>
        <v>Depot</v>
      </c>
      <c r="E834" t="str" cm="1">
        <f t="array" ref="E834">IF(C834=0,"Depot",INDEX('Delivery Stops'!$B$2:$B$29,C834))</f>
        <v>Distillery</v>
      </c>
      <c r="F834">
        <v>0</v>
      </c>
      <c r="G834" cm="1">
        <f t="array" ref="G834">INDEX('Distance Matrix (miles)'!$B$2:$AD$30,B834+1,C834+1)</f>
        <v>20.67</v>
      </c>
      <c r="H834" cm="1">
        <f t="array" ref="H834">INDEX('Travel Time Matrix (min)'!$B$2:$AD$30,B834+1,C834+1)</f>
        <v>31</v>
      </c>
      <c r="I834" cm="1">
        <f t="array" ref="I834">G834*(INDEX('Vehicle Fleet'!$D$2:$D$6,A834)+'Cost Parameters'!$B$2*'Cost Parameters'!$B$3)</f>
        <v>17.701788000000004</v>
      </c>
      <c r="J834" cm="1">
        <f t="array" ref="J834">IF(C834=0,0,INDEX('Delivery Stops'!$D$2:$D$29,C834))</f>
        <v>178</v>
      </c>
      <c r="K834">
        <f t="shared" si="48"/>
        <v>0</v>
      </c>
      <c r="L834">
        <f t="shared" si="49"/>
        <v>0</v>
      </c>
      <c r="M834">
        <f t="shared" si="50"/>
        <v>0</v>
      </c>
      <c r="N834">
        <f t="shared" si="51"/>
        <v>0</v>
      </c>
      <c r="O834" cm="1">
        <f t="array" ref="O834">((IF(C834=0,INDEX('Solver Setup'!$M$15:$M$19,A834),INDEX('Solver Setup'!$G$25:$G$52,C834))-IF(B834=0,INDEX('Solver Setup'!$L$15:$L$19,A834),INDEX('Solver Setup'!$G$25:$G$52,B834)))*1440-IF(B834=0,0,INDEX('Solver Setup'!$F$25:$F$52,B834))-H834+'Solver Setup'!$B$9*(1-F834))</f>
        <v>2293.9999999999995</v>
      </c>
    </row>
    <row r="835" spans="1:15" x14ac:dyDescent="0.2">
      <c r="A835">
        <v>2</v>
      </c>
      <c r="B835">
        <v>0</v>
      </c>
      <c r="C835">
        <v>22</v>
      </c>
      <c r="D835" t="str" cm="1">
        <f t="array" ref="D835">IF(B835=0,"Depot",INDEX('Delivery Stops'!$B$2:$B$29,B835))</f>
        <v>Depot</v>
      </c>
      <c r="E835" t="str" cm="1">
        <f t="array" ref="E835">IF(C835=0,"Depot",INDEX('Delivery Stops'!$B$2:$B$29,C835))</f>
        <v>Brewery</v>
      </c>
      <c r="F835">
        <v>0</v>
      </c>
      <c r="G835" cm="1">
        <f t="array" ref="G835">INDEX('Distance Matrix (miles)'!$B$2:$AD$30,B835+1,C835+1)</f>
        <v>25.53</v>
      </c>
      <c r="H835" cm="1">
        <f t="array" ref="H835">INDEX('Travel Time Matrix (min)'!$B$2:$AD$30,B835+1,C835+1)</f>
        <v>38.299999999999997</v>
      </c>
      <c r="I835" cm="1">
        <f t="array" ref="I835">G835*(INDEX('Vehicle Fleet'!$D$2:$D$6,A835)+'Cost Parameters'!$B$2*'Cost Parameters'!$B$3)</f>
        <v>21.863892000000003</v>
      </c>
      <c r="J835" cm="1">
        <f t="array" ref="J835">IF(C835=0,0,INDEX('Delivery Stops'!$D$2:$D$29,C835))</f>
        <v>46</v>
      </c>
      <c r="K835">
        <f t="shared" ref="K835:K898" si="52">F835*I835</f>
        <v>0</v>
      </c>
      <c r="L835">
        <f t="shared" ref="L835:L898" si="53">F835*G835</f>
        <v>0</v>
      </c>
      <c r="M835">
        <f t="shared" ref="M835:M898" si="54">F835*H835</f>
        <v>0</v>
      </c>
      <c r="N835">
        <f t="shared" ref="N835:N898" si="55">F835*J835</f>
        <v>0</v>
      </c>
      <c r="O835" cm="1">
        <f t="array" ref="O835">((IF(C835=0,INDEX('Solver Setup'!$M$15:$M$19,A835),INDEX('Solver Setup'!$G$25:$G$52,C835))-IF(B835=0,INDEX('Solver Setup'!$L$15:$L$19,A835),INDEX('Solver Setup'!$G$25:$G$52,B835)))*1440-IF(B835=0,0,INDEX('Solver Setup'!$F$25:$F$52,B835))-H835+'Solver Setup'!$B$9*(1-F835))</f>
        <v>2136.7000000000007</v>
      </c>
    </row>
    <row r="836" spans="1:15" x14ac:dyDescent="0.2">
      <c r="A836">
        <v>2</v>
      </c>
      <c r="B836">
        <v>0</v>
      </c>
      <c r="C836">
        <v>23</v>
      </c>
      <c r="D836" t="str" cm="1">
        <f t="array" ref="D836">IF(B836=0,"Depot",INDEX('Delivery Stops'!$B$2:$B$29,B836))</f>
        <v>Depot</v>
      </c>
      <c r="E836" t="str" cm="1">
        <f t="array" ref="E836">IF(C836=0,"Depot",INDEX('Delivery Stops'!$B$2:$B$29,C836))</f>
        <v>Distillery</v>
      </c>
      <c r="F836">
        <v>0</v>
      </c>
      <c r="G836" cm="1">
        <f t="array" ref="G836">INDEX('Distance Matrix (miles)'!$B$2:$AD$30,B836+1,C836+1)</f>
        <v>4.74</v>
      </c>
      <c r="H836" cm="1">
        <f t="array" ref="H836">INDEX('Travel Time Matrix (min)'!$B$2:$AD$30,B836+1,C836+1)</f>
        <v>7.1</v>
      </c>
      <c r="I836" cm="1">
        <f t="array" ref="I836">G836*(INDEX('Vehicle Fleet'!$D$2:$D$6,A836)+'Cost Parameters'!$B$2*'Cost Parameters'!$B$3)</f>
        <v>4.0593360000000001</v>
      </c>
      <c r="J836" cm="1">
        <f t="array" ref="J836">IF(C836=0,0,INDEX('Delivery Stops'!$D$2:$D$29,C836))</f>
        <v>207</v>
      </c>
      <c r="K836">
        <f t="shared" si="52"/>
        <v>0</v>
      </c>
      <c r="L836">
        <f t="shared" si="53"/>
        <v>0</v>
      </c>
      <c r="M836">
        <f t="shared" si="54"/>
        <v>0</v>
      </c>
      <c r="N836">
        <f t="shared" si="55"/>
        <v>0</v>
      </c>
      <c r="O836" cm="1">
        <f t="array" ref="O836">((IF(C836=0,INDEX('Solver Setup'!$M$15:$M$19,A836),INDEX('Solver Setup'!$G$25:$G$52,C836))-IF(B836=0,INDEX('Solver Setup'!$L$15:$L$19,A836),INDEX('Solver Setup'!$G$25:$G$52,B836)))*1440-IF(B836=0,0,INDEX('Solver Setup'!$F$25:$F$52,B836))-H836+'Solver Setup'!$B$9*(1-F836))</f>
        <v>2062.9</v>
      </c>
    </row>
    <row r="837" spans="1:15" x14ac:dyDescent="0.2">
      <c r="A837">
        <v>2</v>
      </c>
      <c r="B837">
        <v>0</v>
      </c>
      <c r="C837">
        <v>24</v>
      </c>
      <c r="D837" t="str" cm="1">
        <f t="array" ref="D837">IF(B837=0,"Depot",INDEX('Delivery Stops'!$B$2:$B$29,B837))</f>
        <v>Depot</v>
      </c>
      <c r="E837" t="str" cm="1">
        <f t="array" ref="E837">IF(C837=0,"Depot",INDEX('Delivery Stops'!$B$2:$B$29,C837))</f>
        <v>Children's Academy</v>
      </c>
      <c r="F837">
        <v>0</v>
      </c>
      <c r="G837" cm="1">
        <f t="array" ref="G837">INDEX('Distance Matrix (miles)'!$B$2:$AD$30,B837+1,C837+1)</f>
        <v>18.78</v>
      </c>
      <c r="H837" cm="1">
        <f t="array" ref="H837">INDEX('Travel Time Matrix (min)'!$B$2:$AD$30,B837+1,C837+1)</f>
        <v>28.2</v>
      </c>
      <c r="I837" cm="1">
        <f t="array" ref="I837">G837*(INDEX('Vehicle Fleet'!$D$2:$D$6,A837)+'Cost Parameters'!$B$2*'Cost Parameters'!$B$3)</f>
        <v>16.083192</v>
      </c>
      <c r="J837" cm="1">
        <f t="array" ref="J837">IF(C837=0,0,INDEX('Delivery Stops'!$D$2:$D$29,C837))</f>
        <v>28</v>
      </c>
      <c r="K837">
        <f t="shared" si="52"/>
        <v>0</v>
      </c>
      <c r="L837">
        <f t="shared" si="53"/>
        <v>0</v>
      </c>
      <c r="M837">
        <f t="shared" si="54"/>
        <v>0</v>
      </c>
      <c r="N837">
        <f t="shared" si="55"/>
        <v>0</v>
      </c>
      <c r="O837" cm="1">
        <f t="array" ref="O837">((IF(C837=0,INDEX('Solver Setup'!$M$15:$M$19,A837),INDEX('Solver Setup'!$G$25:$G$52,C837))-IF(B837=0,INDEX('Solver Setup'!$L$15:$L$19,A837),INDEX('Solver Setup'!$G$25:$G$52,B837)))*1440-IF(B837=0,0,INDEX('Solver Setup'!$F$25:$F$52,B837))-H837+'Solver Setup'!$B$9*(1-F837))</f>
        <v>2191.8000000000002</v>
      </c>
    </row>
    <row r="838" spans="1:15" x14ac:dyDescent="0.2">
      <c r="A838">
        <v>2</v>
      </c>
      <c r="B838">
        <v>0</v>
      </c>
      <c r="C838">
        <v>25</v>
      </c>
      <c r="D838" t="str" cm="1">
        <f t="array" ref="D838">IF(B838=0,"Depot",INDEX('Delivery Stops'!$B$2:$B$29,B838))</f>
        <v>Depot</v>
      </c>
      <c r="E838" t="str" cm="1">
        <f t="array" ref="E838">IF(C838=0,"Depot",INDEX('Delivery Stops'!$B$2:$B$29,C838))</f>
        <v>Public Library</v>
      </c>
      <c r="F838">
        <v>0</v>
      </c>
      <c r="G838" cm="1">
        <f t="array" ref="G838">INDEX('Distance Matrix (miles)'!$B$2:$AD$30,B838+1,C838+1)</f>
        <v>14.09</v>
      </c>
      <c r="H838" cm="1">
        <f t="array" ref="H838">INDEX('Travel Time Matrix (min)'!$B$2:$AD$30,B838+1,C838+1)</f>
        <v>21.1</v>
      </c>
      <c r="I838" cm="1">
        <f t="array" ref="I838">G838*(INDEX('Vehicle Fleet'!$D$2:$D$6,A838)+'Cost Parameters'!$B$2*'Cost Parameters'!$B$3)</f>
        <v>12.066676000000001</v>
      </c>
      <c r="J838" cm="1">
        <f t="array" ref="J838">IF(C838=0,0,INDEX('Delivery Stops'!$D$2:$D$29,C838))</f>
        <v>32</v>
      </c>
      <c r="K838">
        <f t="shared" si="52"/>
        <v>0</v>
      </c>
      <c r="L838">
        <f t="shared" si="53"/>
        <v>0</v>
      </c>
      <c r="M838">
        <f t="shared" si="54"/>
        <v>0</v>
      </c>
      <c r="N838">
        <f t="shared" si="55"/>
        <v>0</v>
      </c>
      <c r="O838" cm="1">
        <f t="array" ref="O838">((IF(C838=0,INDEX('Solver Setup'!$M$15:$M$19,A838),INDEX('Solver Setup'!$G$25:$G$52,C838))-IF(B838=0,INDEX('Solver Setup'!$L$15:$L$19,A838),INDEX('Solver Setup'!$G$25:$G$52,B838)))*1440-IF(B838=0,0,INDEX('Solver Setup'!$F$25:$F$52,B838))-H838+'Solver Setup'!$B$9*(1-F838))</f>
        <v>2108.9000000000005</v>
      </c>
    </row>
    <row r="839" spans="1:15" x14ac:dyDescent="0.2">
      <c r="A839">
        <v>2</v>
      </c>
      <c r="B839">
        <v>0</v>
      </c>
      <c r="C839">
        <v>26</v>
      </c>
      <c r="D839" t="str" cm="1">
        <f t="array" ref="D839">IF(B839=0,"Depot",INDEX('Delivery Stops'!$B$2:$B$29,B839))</f>
        <v>Depot</v>
      </c>
      <c r="E839" t="str" cm="1">
        <f t="array" ref="E839">IF(C839=0,"Depot",INDEX('Delivery Stops'!$B$2:$B$29,C839))</f>
        <v>Bakery &amp; Cafe</v>
      </c>
      <c r="F839">
        <v>0</v>
      </c>
      <c r="G839" cm="1">
        <f t="array" ref="G839">INDEX('Distance Matrix (miles)'!$B$2:$AD$30,B839+1,C839+1)</f>
        <v>24.09</v>
      </c>
      <c r="H839" cm="1">
        <f t="array" ref="H839">INDEX('Travel Time Matrix (min)'!$B$2:$AD$30,B839+1,C839+1)</f>
        <v>36.1</v>
      </c>
      <c r="I839" cm="1">
        <f t="array" ref="I839">G839*(INDEX('Vehicle Fleet'!$D$2:$D$6,A839)+'Cost Parameters'!$B$2*'Cost Parameters'!$B$3)</f>
        <v>20.630676000000001</v>
      </c>
      <c r="J839" cm="1">
        <f t="array" ref="J839">IF(C839=0,0,INDEX('Delivery Stops'!$D$2:$D$29,C839))</f>
        <v>211</v>
      </c>
      <c r="K839">
        <f t="shared" si="52"/>
        <v>0</v>
      </c>
      <c r="L839">
        <f t="shared" si="53"/>
        <v>0</v>
      </c>
      <c r="M839">
        <f t="shared" si="54"/>
        <v>0</v>
      </c>
      <c r="N839">
        <f t="shared" si="55"/>
        <v>0</v>
      </c>
      <c r="O839" cm="1">
        <f t="array" ref="O839">((IF(C839=0,INDEX('Solver Setup'!$M$15:$M$19,A839),INDEX('Solver Setup'!$G$25:$G$52,C839))-IF(B839=0,INDEX('Solver Setup'!$L$15:$L$19,A839),INDEX('Solver Setup'!$G$25:$G$52,B839)))*1440-IF(B839=0,0,INDEX('Solver Setup'!$F$25:$F$52,B839))-H839+'Solver Setup'!$B$9*(1-F839))</f>
        <v>2168.9</v>
      </c>
    </row>
    <row r="840" spans="1:15" x14ac:dyDescent="0.2">
      <c r="A840">
        <v>2</v>
      </c>
      <c r="B840">
        <v>0</v>
      </c>
      <c r="C840">
        <v>27</v>
      </c>
      <c r="D840" t="str" cm="1">
        <f t="array" ref="D840">IF(B840=0,"Depot",INDEX('Delivery Stops'!$B$2:$B$29,B840))</f>
        <v>Depot</v>
      </c>
      <c r="E840" t="str" cm="1">
        <f t="array" ref="E840">IF(C840=0,"Depot",INDEX('Delivery Stops'!$B$2:$B$29,C840))</f>
        <v>Redstone Elementary School</v>
      </c>
      <c r="F840">
        <v>0</v>
      </c>
      <c r="G840" cm="1">
        <f t="array" ref="G840">INDEX('Distance Matrix (miles)'!$B$2:$AD$30,B840+1,C840+1)</f>
        <v>21.73</v>
      </c>
      <c r="H840" cm="1">
        <f t="array" ref="H840">INDEX('Travel Time Matrix (min)'!$B$2:$AD$30,B840+1,C840+1)</f>
        <v>32.6</v>
      </c>
      <c r="I840" cm="1">
        <f t="array" ref="I840">G840*(INDEX('Vehicle Fleet'!$D$2:$D$6,A840)+'Cost Parameters'!$B$2*'Cost Parameters'!$B$3)</f>
        <v>18.609572</v>
      </c>
      <c r="J840" cm="1">
        <f t="array" ref="J840">IF(C840=0,0,INDEX('Delivery Stops'!$D$2:$D$29,C840))</f>
        <v>61</v>
      </c>
      <c r="K840">
        <f t="shared" si="52"/>
        <v>0</v>
      </c>
      <c r="L840">
        <f t="shared" si="53"/>
        <v>0</v>
      </c>
      <c r="M840">
        <f t="shared" si="54"/>
        <v>0</v>
      </c>
      <c r="N840">
        <f t="shared" si="55"/>
        <v>0</v>
      </c>
      <c r="O840" cm="1">
        <f t="array" ref="O840">((IF(C840=0,INDEX('Solver Setup'!$M$15:$M$19,A840),INDEX('Solver Setup'!$G$25:$G$52,C840))-IF(B840=0,INDEX('Solver Setup'!$L$15:$L$19,A840),INDEX('Solver Setup'!$G$25:$G$52,B840)))*1440-IF(B840=0,0,INDEX('Solver Setup'!$F$25:$F$52,B840))-H840+'Solver Setup'!$B$9*(1-F840))</f>
        <v>2112.3999999999996</v>
      </c>
    </row>
    <row r="841" spans="1:15" x14ac:dyDescent="0.2">
      <c r="A841">
        <v>2</v>
      </c>
      <c r="B841">
        <v>0</v>
      </c>
      <c r="C841">
        <v>28</v>
      </c>
      <c r="D841" t="str" cm="1">
        <f t="array" ref="D841">IF(B841=0,"Depot",INDEX('Delivery Stops'!$B$2:$B$29,B841))</f>
        <v>Depot</v>
      </c>
      <c r="E841" t="str" cm="1">
        <f t="array" ref="E841">IF(C841=0,"Depot",INDEX('Delivery Stops'!$B$2:$B$29,C841))</f>
        <v>Food Bank</v>
      </c>
      <c r="F841">
        <v>0</v>
      </c>
      <c r="G841" cm="1">
        <f t="array" ref="G841">INDEX('Distance Matrix (miles)'!$B$2:$AD$30,B841+1,C841+1)</f>
        <v>23.04</v>
      </c>
      <c r="H841" cm="1">
        <f t="array" ref="H841">INDEX('Travel Time Matrix (min)'!$B$2:$AD$30,B841+1,C841+1)</f>
        <v>34.6</v>
      </c>
      <c r="I841" cm="1">
        <f t="array" ref="I841">G841*(INDEX('Vehicle Fleet'!$D$2:$D$6,A841)+'Cost Parameters'!$B$2*'Cost Parameters'!$B$3)</f>
        <v>19.731456000000001</v>
      </c>
      <c r="J841" cm="1">
        <f t="array" ref="J841">IF(C841=0,0,INDEX('Delivery Stops'!$D$2:$D$29,C841))</f>
        <v>168</v>
      </c>
      <c r="K841">
        <f t="shared" si="52"/>
        <v>0</v>
      </c>
      <c r="L841">
        <f t="shared" si="53"/>
        <v>0</v>
      </c>
      <c r="M841">
        <f t="shared" si="54"/>
        <v>0</v>
      </c>
      <c r="N841">
        <f t="shared" si="55"/>
        <v>0</v>
      </c>
      <c r="O841" cm="1">
        <f t="array" ref="O841">((IF(C841=0,INDEX('Solver Setup'!$M$15:$M$19,A841),INDEX('Solver Setup'!$G$25:$G$52,C841))-IF(B841=0,INDEX('Solver Setup'!$L$15:$L$19,A841),INDEX('Solver Setup'!$G$25:$G$52,B841)))*1440-IF(B841=0,0,INDEX('Solver Setup'!$F$25:$F$52,B841))-H841+'Solver Setup'!$B$9*(1-F841))</f>
        <v>2110.3999999999996</v>
      </c>
    </row>
    <row r="842" spans="1:15" x14ac:dyDescent="0.2">
      <c r="A842">
        <v>2</v>
      </c>
      <c r="B842">
        <v>1</v>
      </c>
      <c r="C842">
        <v>0</v>
      </c>
      <c r="D842" t="str" cm="1">
        <f t="array" ref="D842">IF(B842=0,"Depot",INDEX('Delivery Stops'!$B$2:$B$29,B842))</f>
        <v>Pet Hospital</v>
      </c>
      <c r="E842" t="str" cm="1">
        <f t="array" ref="E842">IF(C842=0,"Depot",INDEX('Delivery Stops'!$B$2:$B$29,C842))</f>
        <v>Depot</v>
      </c>
      <c r="F842">
        <v>0</v>
      </c>
      <c r="G842" cm="1">
        <f t="array" ref="G842">INDEX('Distance Matrix (miles)'!$B$2:$AD$30,B842+1,C842+1)</f>
        <v>24.68</v>
      </c>
      <c r="H842" cm="1">
        <f t="array" ref="H842">INDEX('Travel Time Matrix (min)'!$B$2:$AD$30,B842+1,C842+1)</f>
        <v>37</v>
      </c>
      <c r="I842" cm="1">
        <f t="array" ref="I842">G842*(INDEX('Vehicle Fleet'!$D$2:$D$6,A842)+'Cost Parameters'!$B$2*'Cost Parameters'!$B$3)</f>
        <v>21.135952</v>
      </c>
      <c r="J842" cm="1">
        <f t="array" ref="J842">IF(C842=0,0,INDEX('Delivery Stops'!$D$2:$D$29,C842))</f>
        <v>0</v>
      </c>
      <c r="K842">
        <f t="shared" si="52"/>
        <v>0</v>
      </c>
      <c r="L842">
        <f t="shared" si="53"/>
        <v>0</v>
      </c>
      <c r="M842">
        <f t="shared" si="54"/>
        <v>0</v>
      </c>
      <c r="N842">
        <f t="shared" si="55"/>
        <v>0</v>
      </c>
      <c r="O842" cm="1">
        <f t="array" ref="O842">((IF(C842=0,INDEX('Solver Setup'!$M$15:$M$19,A842),INDEX('Solver Setup'!$G$25:$G$52,C842))-IF(B842=0,INDEX('Solver Setup'!$L$15:$L$19,A842),INDEX('Solver Setup'!$G$25:$G$52,B842)))*1440-IF(B842=0,0,INDEX('Solver Setup'!$F$25:$F$52,B842))-H842+'Solver Setup'!$B$9*(1-F842))</f>
        <v>863.99999999999955</v>
      </c>
    </row>
    <row r="843" spans="1:15" x14ac:dyDescent="0.2">
      <c r="A843">
        <v>2</v>
      </c>
      <c r="B843">
        <v>1</v>
      </c>
      <c r="C843">
        <v>2</v>
      </c>
      <c r="D843" t="str" cm="1">
        <f t="array" ref="D843">IF(B843=0,"Depot",INDEX('Delivery Stops'!$B$2:$B$29,B843))</f>
        <v>Pet Hospital</v>
      </c>
      <c r="E843" t="str" cm="1">
        <f t="array" ref="E843">IF(C843=0,"Depot",INDEX('Delivery Stops'!$B$2:$B$29,C843))</f>
        <v>Community Pharmacy</v>
      </c>
      <c r="F843">
        <v>0</v>
      </c>
      <c r="G843" cm="1">
        <f t="array" ref="G843">INDEX('Distance Matrix (miles)'!$B$2:$AD$30,B843+1,C843+1)</f>
        <v>22.47</v>
      </c>
      <c r="H843" cm="1">
        <f t="array" ref="H843">INDEX('Travel Time Matrix (min)'!$B$2:$AD$30,B843+1,C843+1)</f>
        <v>33.700000000000003</v>
      </c>
      <c r="I843" cm="1">
        <f t="array" ref="I843">G843*(INDEX('Vehicle Fleet'!$D$2:$D$6,A843)+'Cost Parameters'!$B$2*'Cost Parameters'!$B$3)</f>
        <v>19.243307999999999</v>
      </c>
      <c r="J843" cm="1">
        <f t="array" ref="J843">IF(C843=0,0,INDEX('Delivery Stops'!$D$2:$D$29,C843))</f>
        <v>240</v>
      </c>
      <c r="K843">
        <f t="shared" si="52"/>
        <v>0</v>
      </c>
      <c r="L843">
        <f t="shared" si="53"/>
        <v>0</v>
      </c>
      <c r="M843">
        <f t="shared" si="54"/>
        <v>0</v>
      </c>
      <c r="N843">
        <f t="shared" si="55"/>
        <v>0</v>
      </c>
      <c r="O843" cm="1">
        <f t="array" ref="O843">((IF(C843=0,INDEX('Solver Setup'!$M$15:$M$19,A843),INDEX('Solver Setup'!$G$25:$G$52,C843))-IF(B843=0,INDEX('Solver Setup'!$L$15:$L$19,A843),INDEX('Solver Setup'!$G$25:$G$52,B843)))*1440-IF(B843=0,0,INDEX('Solver Setup'!$F$25:$F$52,B843))-H843+'Solver Setup'!$B$9*(1-F843))</f>
        <v>1617.299999999999</v>
      </c>
    </row>
    <row r="844" spans="1:15" x14ac:dyDescent="0.2">
      <c r="A844">
        <v>2</v>
      </c>
      <c r="B844">
        <v>1</v>
      </c>
      <c r="C844">
        <v>3</v>
      </c>
      <c r="D844" t="str" cm="1">
        <f t="array" ref="D844">IF(B844=0,"Depot",INDEX('Delivery Stops'!$B$2:$B$29,B844))</f>
        <v>Pet Hospital</v>
      </c>
      <c r="E844" t="str" cm="1">
        <f t="array" ref="E844">IF(C844=0,"Depot",INDEX('Delivery Stops'!$B$2:$B$29,C844))</f>
        <v>Redstone Medical Center</v>
      </c>
      <c r="F844">
        <v>0</v>
      </c>
      <c r="G844" cm="1">
        <f t="array" ref="G844">INDEX('Distance Matrix (miles)'!$B$2:$AD$30,B844+1,C844+1)</f>
        <v>17</v>
      </c>
      <c r="H844" cm="1">
        <f t="array" ref="H844">INDEX('Travel Time Matrix (min)'!$B$2:$AD$30,B844+1,C844+1)</f>
        <v>25.5</v>
      </c>
      <c r="I844" cm="1">
        <f t="array" ref="I844">G844*(INDEX('Vehicle Fleet'!$D$2:$D$6,A844)+'Cost Parameters'!$B$2*'Cost Parameters'!$B$3)</f>
        <v>14.558800000000002</v>
      </c>
      <c r="J844" cm="1">
        <f t="array" ref="J844">IF(C844=0,0,INDEX('Delivery Stops'!$D$2:$D$29,C844))</f>
        <v>183</v>
      </c>
      <c r="K844">
        <f t="shared" si="52"/>
        <v>0</v>
      </c>
      <c r="L844">
        <f t="shared" si="53"/>
        <v>0</v>
      </c>
      <c r="M844">
        <f t="shared" si="54"/>
        <v>0</v>
      </c>
      <c r="N844">
        <f t="shared" si="55"/>
        <v>0</v>
      </c>
      <c r="O844" cm="1">
        <f t="array" ref="O844">((IF(C844=0,INDEX('Solver Setup'!$M$15:$M$19,A844),INDEX('Solver Setup'!$G$25:$G$52,C844))-IF(B844=0,INDEX('Solver Setup'!$L$15:$L$19,A844),INDEX('Solver Setup'!$G$25:$G$52,B844)))*1440-IF(B844=0,0,INDEX('Solver Setup'!$F$25:$F$52,B844))-H844+'Solver Setup'!$B$9*(1-F844))</f>
        <v>1640.4999999999995</v>
      </c>
    </row>
    <row r="845" spans="1:15" x14ac:dyDescent="0.2">
      <c r="A845">
        <v>2</v>
      </c>
      <c r="B845">
        <v>1</v>
      </c>
      <c r="C845">
        <v>4</v>
      </c>
      <c r="D845" t="str" cm="1">
        <f t="array" ref="D845">IF(B845=0,"Depot",INDEX('Delivery Stops'!$B$2:$B$29,B845))</f>
        <v>Pet Hospital</v>
      </c>
      <c r="E845" t="str" cm="1">
        <f t="array" ref="E845">IF(C845=0,"Depot",INDEX('Delivery Stops'!$B$2:$B$29,C845))</f>
        <v>Furniture Warehouse</v>
      </c>
      <c r="F845">
        <v>0</v>
      </c>
      <c r="G845" cm="1">
        <f t="array" ref="G845">INDEX('Distance Matrix (miles)'!$B$2:$AD$30,B845+1,C845+1)</f>
        <v>27.84</v>
      </c>
      <c r="H845" cm="1">
        <f t="array" ref="H845">INDEX('Travel Time Matrix (min)'!$B$2:$AD$30,B845+1,C845+1)</f>
        <v>41.8</v>
      </c>
      <c r="I845" cm="1">
        <f t="array" ref="I845">G845*(INDEX('Vehicle Fleet'!$D$2:$D$6,A845)+'Cost Parameters'!$B$2*'Cost Parameters'!$B$3)</f>
        <v>23.842176000000002</v>
      </c>
      <c r="J845" cm="1">
        <f t="array" ref="J845">IF(C845=0,0,INDEX('Delivery Stops'!$D$2:$D$29,C845))</f>
        <v>186</v>
      </c>
      <c r="K845">
        <f t="shared" si="52"/>
        <v>0</v>
      </c>
      <c r="L845">
        <f t="shared" si="53"/>
        <v>0</v>
      </c>
      <c r="M845">
        <f t="shared" si="54"/>
        <v>0</v>
      </c>
      <c r="N845">
        <f t="shared" si="55"/>
        <v>0</v>
      </c>
      <c r="O845" cm="1">
        <f t="array" ref="O845">((IF(C845=0,INDEX('Solver Setup'!$M$15:$M$19,A845),INDEX('Solver Setup'!$G$25:$G$52,C845))-IF(B845=0,INDEX('Solver Setup'!$L$15:$L$19,A845),INDEX('Solver Setup'!$G$25:$G$52,B845)))*1440-IF(B845=0,0,INDEX('Solver Setup'!$F$25:$F$52,B845))-H845+'Solver Setup'!$B$9*(1-F845))</f>
        <v>1354.1999999999996</v>
      </c>
    </row>
    <row r="846" spans="1:15" x14ac:dyDescent="0.2">
      <c r="A846">
        <v>2</v>
      </c>
      <c r="B846">
        <v>1</v>
      </c>
      <c r="C846">
        <v>5</v>
      </c>
      <c r="D846" t="str" cm="1">
        <f t="array" ref="D846">IF(B846=0,"Depot",INDEX('Delivery Stops'!$B$2:$B$29,B846))</f>
        <v>Pet Hospital</v>
      </c>
      <c r="E846" t="str" cm="1">
        <f t="array" ref="E846">IF(C846=0,"Depot",INDEX('Delivery Stops'!$B$2:$B$29,C846))</f>
        <v>Construction Supply</v>
      </c>
      <c r="F846">
        <v>0</v>
      </c>
      <c r="G846" cm="1">
        <f t="array" ref="G846">INDEX('Distance Matrix (miles)'!$B$2:$AD$30,B846+1,C846+1)</f>
        <v>36.49</v>
      </c>
      <c r="H846" cm="1">
        <f t="array" ref="H846">INDEX('Travel Time Matrix (min)'!$B$2:$AD$30,B846+1,C846+1)</f>
        <v>54.7</v>
      </c>
      <c r="I846" cm="1">
        <f t="array" ref="I846">G846*(INDEX('Vehicle Fleet'!$D$2:$D$6,A846)+'Cost Parameters'!$B$2*'Cost Parameters'!$B$3)</f>
        <v>31.250036000000005</v>
      </c>
      <c r="J846" cm="1">
        <f t="array" ref="J846">IF(C846=0,0,INDEX('Delivery Stops'!$D$2:$D$29,C846))</f>
        <v>201</v>
      </c>
      <c r="K846">
        <f t="shared" si="52"/>
        <v>0</v>
      </c>
      <c r="L846">
        <f t="shared" si="53"/>
        <v>0</v>
      </c>
      <c r="M846">
        <f t="shared" si="54"/>
        <v>0</v>
      </c>
      <c r="N846">
        <f t="shared" si="55"/>
        <v>0</v>
      </c>
      <c r="O846" cm="1">
        <f t="array" ref="O846">((IF(C846=0,INDEX('Solver Setup'!$M$15:$M$19,A846),INDEX('Solver Setup'!$G$25:$G$52,C846))-IF(B846=0,INDEX('Solver Setup'!$L$15:$L$19,A846),INDEX('Solver Setup'!$G$25:$G$52,B846)))*1440-IF(B846=0,0,INDEX('Solver Setup'!$F$25:$F$52,B846))-H846+'Solver Setup'!$B$9*(1-F846))</f>
        <v>1551.299999999999</v>
      </c>
    </row>
    <row r="847" spans="1:15" x14ac:dyDescent="0.2">
      <c r="A847">
        <v>2</v>
      </c>
      <c r="B847">
        <v>1</v>
      </c>
      <c r="C847">
        <v>6</v>
      </c>
      <c r="D847" t="str" cm="1">
        <f t="array" ref="D847">IF(B847=0,"Depot",INDEX('Delivery Stops'!$B$2:$B$29,B847))</f>
        <v>Pet Hospital</v>
      </c>
      <c r="E847" t="str" cm="1">
        <f t="array" ref="E847">IF(C847=0,"Depot",INDEX('Delivery Stops'!$B$2:$B$29,C847))</f>
        <v>Farm Supply</v>
      </c>
      <c r="F847">
        <v>0</v>
      </c>
      <c r="G847" cm="1">
        <f t="array" ref="G847">INDEX('Distance Matrix (miles)'!$B$2:$AD$30,B847+1,C847+1)</f>
        <v>28.17</v>
      </c>
      <c r="H847" cm="1">
        <f t="array" ref="H847">INDEX('Travel Time Matrix (min)'!$B$2:$AD$30,B847+1,C847+1)</f>
        <v>42.3</v>
      </c>
      <c r="I847" cm="1">
        <f t="array" ref="I847">G847*(INDEX('Vehicle Fleet'!$D$2:$D$6,A847)+'Cost Parameters'!$B$2*'Cost Parameters'!$B$3)</f>
        <v>24.124788000000002</v>
      </c>
      <c r="J847" cm="1">
        <f t="array" ref="J847">IF(C847=0,0,INDEX('Delivery Stops'!$D$2:$D$29,C847))</f>
        <v>162</v>
      </c>
      <c r="K847">
        <f t="shared" si="52"/>
        <v>0</v>
      </c>
      <c r="L847">
        <f t="shared" si="53"/>
        <v>0</v>
      </c>
      <c r="M847">
        <f t="shared" si="54"/>
        <v>0</v>
      </c>
      <c r="N847">
        <f t="shared" si="55"/>
        <v>0</v>
      </c>
      <c r="O847" cm="1">
        <f t="array" ref="O847">((IF(C847=0,INDEX('Solver Setup'!$M$15:$M$19,A847),INDEX('Solver Setup'!$G$25:$G$52,C847))-IF(B847=0,INDEX('Solver Setup'!$L$15:$L$19,A847),INDEX('Solver Setup'!$G$25:$G$52,B847)))*1440-IF(B847=0,0,INDEX('Solver Setup'!$F$25:$F$52,B847))-H847+'Solver Setup'!$B$9*(1-F847))</f>
        <v>1668.6999999999994</v>
      </c>
    </row>
    <row r="848" spans="1:15" x14ac:dyDescent="0.2">
      <c r="A848">
        <v>2</v>
      </c>
      <c r="B848">
        <v>1</v>
      </c>
      <c r="C848">
        <v>7</v>
      </c>
      <c r="D848" t="str" cm="1">
        <f t="array" ref="D848">IF(B848=0,"Depot",INDEX('Delivery Stops'!$B$2:$B$29,B848))</f>
        <v>Pet Hospital</v>
      </c>
      <c r="E848" t="str" cm="1">
        <f t="array" ref="E848">IF(C848=0,"Depot",INDEX('Delivery Stops'!$B$2:$B$29,C848))</f>
        <v>Fish Market</v>
      </c>
      <c r="F848">
        <v>0</v>
      </c>
      <c r="G848" cm="1">
        <f t="array" ref="G848">INDEX('Distance Matrix (miles)'!$B$2:$AD$30,B848+1,C848+1)</f>
        <v>35.21</v>
      </c>
      <c r="H848" cm="1">
        <f t="array" ref="H848">INDEX('Travel Time Matrix (min)'!$B$2:$AD$30,B848+1,C848+1)</f>
        <v>52.8</v>
      </c>
      <c r="I848" cm="1">
        <f t="array" ref="I848">G848*(INDEX('Vehicle Fleet'!$D$2:$D$6,A848)+'Cost Parameters'!$B$2*'Cost Parameters'!$B$3)</f>
        <v>30.153844000000003</v>
      </c>
      <c r="J848" cm="1">
        <f t="array" ref="J848">IF(C848=0,0,INDEX('Delivery Stops'!$D$2:$D$29,C848))</f>
        <v>133</v>
      </c>
      <c r="K848">
        <f t="shared" si="52"/>
        <v>0</v>
      </c>
      <c r="L848">
        <f t="shared" si="53"/>
        <v>0</v>
      </c>
      <c r="M848">
        <f t="shared" si="54"/>
        <v>0</v>
      </c>
      <c r="N848">
        <f t="shared" si="55"/>
        <v>0</v>
      </c>
      <c r="O848" cm="1">
        <f t="array" ref="O848">((IF(C848=0,INDEX('Solver Setup'!$M$15:$M$19,A848),INDEX('Solver Setup'!$G$25:$G$52,C848))-IF(B848=0,INDEX('Solver Setup'!$L$15:$L$19,A848),INDEX('Solver Setup'!$G$25:$G$52,B848)))*1440-IF(B848=0,0,INDEX('Solver Setup'!$F$25:$F$52,B848))-H848+'Solver Setup'!$B$9*(1-F848))</f>
        <v>1523.1999999999996</v>
      </c>
    </row>
    <row r="849" spans="1:15" x14ac:dyDescent="0.2">
      <c r="A849">
        <v>2</v>
      </c>
      <c r="B849">
        <v>1</v>
      </c>
      <c r="C849">
        <v>8</v>
      </c>
      <c r="D849" t="str" cm="1">
        <f t="array" ref="D849">IF(B849=0,"Depot",INDEX('Delivery Stops'!$B$2:$B$29,B849))</f>
        <v>Pet Hospital</v>
      </c>
      <c r="E849" t="str" cm="1">
        <f t="array" ref="E849">IF(C849=0,"Depot",INDEX('Delivery Stops'!$B$2:$B$29,C849))</f>
        <v>Swimming Pool Supply</v>
      </c>
      <c r="F849">
        <v>0</v>
      </c>
      <c r="G849" cm="1">
        <f t="array" ref="G849">INDEX('Distance Matrix (miles)'!$B$2:$AD$30,B849+1,C849+1)</f>
        <v>33.79</v>
      </c>
      <c r="H849" cm="1">
        <f t="array" ref="H849">INDEX('Travel Time Matrix (min)'!$B$2:$AD$30,B849+1,C849+1)</f>
        <v>50.7</v>
      </c>
      <c r="I849" cm="1">
        <f t="array" ref="I849">G849*(INDEX('Vehicle Fleet'!$D$2:$D$6,A849)+'Cost Parameters'!$B$2*'Cost Parameters'!$B$3)</f>
        <v>28.937756</v>
      </c>
      <c r="J849" cm="1">
        <f t="array" ref="J849">IF(C849=0,0,INDEX('Delivery Stops'!$D$2:$D$29,C849))</f>
        <v>285</v>
      </c>
      <c r="K849">
        <f t="shared" si="52"/>
        <v>0</v>
      </c>
      <c r="L849">
        <f t="shared" si="53"/>
        <v>0</v>
      </c>
      <c r="M849">
        <f t="shared" si="54"/>
        <v>0</v>
      </c>
      <c r="N849">
        <f t="shared" si="55"/>
        <v>0</v>
      </c>
      <c r="O849" cm="1">
        <f t="array" ref="O849">((IF(C849=0,INDEX('Solver Setup'!$M$15:$M$19,A849),INDEX('Solver Setup'!$G$25:$G$52,C849))-IF(B849=0,INDEX('Solver Setup'!$L$15:$L$19,A849),INDEX('Solver Setup'!$G$25:$G$52,B849)))*1440-IF(B849=0,0,INDEX('Solver Setup'!$F$25:$F$52,B849))-H849+'Solver Setup'!$B$9*(1-F849))</f>
        <v>1735.299999999999</v>
      </c>
    </row>
    <row r="850" spans="1:15" x14ac:dyDescent="0.2">
      <c r="A850">
        <v>2</v>
      </c>
      <c r="B850">
        <v>1</v>
      </c>
      <c r="C850">
        <v>9</v>
      </c>
      <c r="D850" t="str" cm="1">
        <f t="array" ref="D850">IF(B850=0,"Depot",INDEX('Delivery Stops'!$B$2:$B$29,B850))</f>
        <v>Pet Hospital</v>
      </c>
      <c r="E850" t="str" cm="1">
        <f t="array" ref="E850">IF(C850=0,"Depot",INDEX('Delivery Stops'!$B$2:$B$29,C850))</f>
        <v>Dry Cleaners</v>
      </c>
      <c r="F850">
        <v>0</v>
      </c>
      <c r="G850" cm="1">
        <f t="array" ref="G850">INDEX('Distance Matrix (miles)'!$B$2:$AD$30,B850+1,C850+1)</f>
        <v>10.26</v>
      </c>
      <c r="H850" cm="1">
        <f t="array" ref="H850">INDEX('Travel Time Matrix (min)'!$B$2:$AD$30,B850+1,C850+1)</f>
        <v>15.4</v>
      </c>
      <c r="I850" cm="1">
        <f t="array" ref="I850">G850*(INDEX('Vehicle Fleet'!$D$2:$D$6,A850)+'Cost Parameters'!$B$2*'Cost Parameters'!$B$3)</f>
        <v>8.786664</v>
      </c>
      <c r="J850" cm="1">
        <f t="array" ref="J850">IF(C850=0,0,INDEX('Delivery Stops'!$D$2:$D$29,C850))</f>
        <v>24</v>
      </c>
      <c r="K850">
        <f t="shared" si="52"/>
        <v>0</v>
      </c>
      <c r="L850">
        <f t="shared" si="53"/>
        <v>0</v>
      </c>
      <c r="M850">
        <f t="shared" si="54"/>
        <v>0</v>
      </c>
      <c r="N850">
        <f t="shared" si="55"/>
        <v>0</v>
      </c>
      <c r="O850" cm="1">
        <f t="array" ref="O850">((IF(C850=0,INDEX('Solver Setup'!$M$15:$M$19,A850),INDEX('Solver Setup'!$G$25:$G$52,C850))-IF(B850=0,INDEX('Solver Setup'!$L$15:$L$19,A850),INDEX('Solver Setup'!$G$25:$G$52,B850)))*1440-IF(B850=0,0,INDEX('Solver Setup'!$F$25:$F$52,B850))-H850+'Solver Setup'!$B$9*(1-F850))</f>
        <v>1425.5999999999995</v>
      </c>
    </row>
    <row r="851" spans="1:15" x14ac:dyDescent="0.2">
      <c r="A851">
        <v>2</v>
      </c>
      <c r="B851">
        <v>1</v>
      </c>
      <c r="C851">
        <v>10</v>
      </c>
      <c r="D851" t="str" cm="1">
        <f t="array" ref="D851">IF(B851=0,"Depot",INDEX('Delivery Stops'!$B$2:$B$29,B851))</f>
        <v>Pet Hospital</v>
      </c>
      <c r="E851" t="str" cm="1">
        <f t="array" ref="E851">IF(C851=0,"Depot",INDEX('Delivery Stops'!$B$2:$B$29,C851))</f>
        <v>Furniture Warehouse</v>
      </c>
      <c r="F851">
        <v>0</v>
      </c>
      <c r="G851" cm="1">
        <f t="array" ref="G851">INDEX('Distance Matrix (miles)'!$B$2:$AD$30,B851+1,C851+1)</f>
        <v>32.11</v>
      </c>
      <c r="H851" cm="1">
        <f t="array" ref="H851">INDEX('Travel Time Matrix (min)'!$B$2:$AD$30,B851+1,C851+1)</f>
        <v>48.2</v>
      </c>
      <c r="I851" cm="1">
        <f t="array" ref="I851">G851*(INDEX('Vehicle Fleet'!$D$2:$D$6,A851)+'Cost Parameters'!$B$2*'Cost Parameters'!$B$3)</f>
        <v>27.499004000000003</v>
      </c>
      <c r="J851" cm="1">
        <f t="array" ref="J851">IF(C851=0,0,INDEX('Delivery Stops'!$D$2:$D$29,C851))</f>
        <v>89</v>
      </c>
      <c r="K851">
        <f t="shared" si="52"/>
        <v>0</v>
      </c>
      <c r="L851">
        <f t="shared" si="53"/>
        <v>0</v>
      </c>
      <c r="M851">
        <f t="shared" si="54"/>
        <v>0</v>
      </c>
      <c r="N851">
        <f t="shared" si="55"/>
        <v>0</v>
      </c>
      <c r="O851" cm="1">
        <f t="array" ref="O851">((IF(C851=0,INDEX('Solver Setup'!$M$15:$M$19,A851),INDEX('Solver Setup'!$G$25:$G$52,C851))-IF(B851=0,INDEX('Solver Setup'!$L$15:$L$19,A851),INDEX('Solver Setup'!$G$25:$G$52,B851)))*1440-IF(B851=0,0,INDEX('Solver Setup'!$F$25:$F$52,B851))-H851+'Solver Setup'!$B$9*(1-F851))</f>
        <v>1467.799999999999</v>
      </c>
    </row>
    <row r="852" spans="1:15" x14ac:dyDescent="0.2">
      <c r="A852">
        <v>2</v>
      </c>
      <c r="B852">
        <v>1</v>
      </c>
      <c r="C852">
        <v>11</v>
      </c>
      <c r="D852" t="str" cm="1">
        <f t="array" ref="D852">IF(B852=0,"Depot",INDEX('Delivery Stops'!$B$2:$B$29,B852))</f>
        <v>Pet Hospital</v>
      </c>
      <c r="E852" t="str" cm="1">
        <f t="array" ref="E852">IF(C852=0,"Depot",INDEX('Delivery Stops'!$B$2:$B$29,C852))</f>
        <v>Pet Hospital</v>
      </c>
      <c r="F852">
        <v>0</v>
      </c>
      <c r="G852" cm="1">
        <f t="array" ref="G852">INDEX('Distance Matrix (miles)'!$B$2:$AD$30,B852+1,C852+1)</f>
        <v>23.5</v>
      </c>
      <c r="H852" cm="1">
        <f t="array" ref="H852">INDEX('Travel Time Matrix (min)'!$B$2:$AD$30,B852+1,C852+1)</f>
        <v>35.200000000000003</v>
      </c>
      <c r="I852" cm="1">
        <f t="array" ref="I852">G852*(INDEX('Vehicle Fleet'!$D$2:$D$6,A852)+'Cost Parameters'!$B$2*'Cost Parameters'!$B$3)</f>
        <v>20.125400000000003</v>
      </c>
      <c r="J852" cm="1">
        <f t="array" ref="J852">IF(C852=0,0,INDEX('Delivery Stops'!$D$2:$D$29,C852))</f>
        <v>108</v>
      </c>
      <c r="K852">
        <f t="shared" si="52"/>
        <v>0</v>
      </c>
      <c r="L852">
        <f t="shared" si="53"/>
        <v>0</v>
      </c>
      <c r="M852">
        <f t="shared" si="54"/>
        <v>0</v>
      </c>
      <c r="N852">
        <f t="shared" si="55"/>
        <v>0</v>
      </c>
      <c r="O852" cm="1">
        <f t="array" ref="O852">((IF(C852=0,INDEX('Solver Setup'!$M$15:$M$19,A852),INDEX('Solver Setup'!$G$25:$G$52,C852))-IF(B852=0,INDEX('Solver Setup'!$L$15:$L$19,A852),INDEX('Solver Setup'!$G$25:$G$52,B852)))*1440-IF(B852=0,0,INDEX('Solver Setup'!$F$25:$F$52,B852))-H852+'Solver Setup'!$B$9*(1-F852))</f>
        <v>1405.7999999999995</v>
      </c>
    </row>
    <row r="853" spans="1:15" x14ac:dyDescent="0.2">
      <c r="A853">
        <v>2</v>
      </c>
      <c r="B853">
        <v>1</v>
      </c>
      <c r="C853">
        <v>12</v>
      </c>
      <c r="D853" t="str" cm="1">
        <f t="array" ref="D853">IF(B853=0,"Depot",INDEX('Delivery Stops'!$B$2:$B$29,B853))</f>
        <v>Pet Hospital</v>
      </c>
      <c r="E853" t="str" cm="1">
        <f t="array" ref="E853">IF(C853=0,"Depot",INDEX('Delivery Stops'!$B$2:$B$29,C853))</f>
        <v>Tech Solutions Inc</v>
      </c>
      <c r="F853">
        <v>0</v>
      </c>
      <c r="G853" cm="1">
        <f t="array" ref="G853">INDEX('Distance Matrix (miles)'!$B$2:$AD$30,B853+1,C853+1)</f>
        <v>33.39</v>
      </c>
      <c r="H853" cm="1">
        <f t="array" ref="H853">INDEX('Travel Time Matrix (min)'!$B$2:$AD$30,B853+1,C853+1)</f>
        <v>50.1</v>
      </c>
      <c r="I853" cm="1">
        <f t="array" ref="I853">G853*(INDEX('Vehicle Fleet'!$D$2:$D$6,A853)+'Cost Parameters'!$B$2*'Cost Parameters'!$B$3)</f>
        <v>28.595196000000001</v>
      </c>
      <c r="J853" cm="1">
        <f t="array" ref="J853">IF(C853=0,0,INDEX('Delivery Stops'!$D$2:$D$29,C853))</f>
        <v>150</v>
      </c>
      <c r="K853">
        <f t="shared" si="52"/>
        <v>0</v>
      </c>
      <c r="L853">
        <f t="shared" si="53"/>
        <v>0</v>
      </c>
      <c r="M853">
        <f t="shared" si="54"/>
        <v>0</v>
      </c>
      <c r="N853">
        <f t="shared" si="55"/>
        <v>0</v>
      </c>
      <c r="O853" cm="1">
        <f t="array" ref="O853">((IF(C853=0,INDEX('Solver Setup'!$M$15:$M$19,A853),INDEX('Solver Setup'!$G$25:$G$52,C853))-IF(B853=0,INDEX('Solver Setup'!$L$15:$L$19,A853),INDEX('Solver Setup'!$G$25:$G$52,B853)))*1440-IF(B853=0,0,INDEX('Solver Setup'!$F$25:$F$52,B853))-H853+'Solver Setup'!$B$9*(1-F853))</f>
        <v>1345.8999999999994</v>
      </c>
    </row>
    <row r="854" spans="1:15" x14ac:dyDescent="0.2">
      <c r="A854">
        <v>2</v>
      </c>
      <c r="B854">
        <v>1</v>
      </c>
      <c r="C854">
        <v>13</v>
      </c>
      <c r="D854" t="str" cm="1">
        <f t="array" ref="D854">IF(B854=0,"Depot",INDEX('Delivery Stops'!$B$2:$B$29,B854))</f>
        <v>Pet Hospital</v>
      </c>
      <c r="E854" t="str" cm="1">
        <f t="array" ref="E854">IF(C854=0,"Depot",INDEX('Delivery Stops'!$B$2:$B$29,C854))</f>
        <v>Tech Solutions Inc</v>
      </c>
      <c r="F854">
        <v>0</v>
      </c>
      <c r="G854" cm="1">
        <f t="array" ref="G854">INDEX('Distance Matrix (miles)'!$B$2:$AD$30,B854+1,C854+1)</f>
        <v>46.57</v>
      </c>
      <c r="H854" cm="1">
        <f t="array" ref="H854">INDEX('Travel Time Matrix (min)'!$B$2:$AD$30,B854+1,C854+1)</f>
        <v>69.900000000000006</v>
      </c>
      <c r="I854" cm="1">
        <f t="array" ref="I854">G854*(INDEX('Vehicle Fleet'!$D$2:$D$6,A854)+'Cost Parameters'!$B$2*'Cost Parameters'!$B$3)</f>
        <v>39.882548</v>
      </c>
      <c r="J854" cm="1">
        <f t="array" ref="J854">IF(C854=0,0,INDEX('Delivery Stops'!$D$2:$D$29,C854))</f>
        <v>38</v>
      </c>
      <c r="K854">
        <f t="shared" si="52"/>
        <v>0</v>
      </c>
      <c r="L854">
        <f t="shared" si="53"/>
        <v>0</v>
      </c>
      <c r="M854">
        <f t="shared" si="54"/>
        <v>0</v>
      </c>
      <c r="N854">
        <f t="shared" si="55"/>
        <v>0</v>
      </c>
      <c r="O854" cm="1">
        <f t="array" ref="O854">((IF(C854=0,INDEX('Solver Setup'!$M$15:$M$19,A854),INDEX('Solver Setup'!$G$25:$G$52,C854))-IF(B854=0,INDEX('Solver Setup'!$L$15:$L$19,A854),INDEX('Solver Setup'!$G$25:$G$52,B854)))*1440-IF(B854=0,0,INDEX('Solver Setup'!$F$25:$F$52,B854))-H854+'Solver Setup'!$B$9*(1-F854))</f>
        <v>1221.099999999999</v>
      </c>
    </row>
    <row r="855" spans="1:15" x14ac:dyDescent="0.2">
      <c r="A855">
        <v>2</v>
      </c>
      <c r="B855">
        <v>1</v>
      </c>
      <c r="C855">
        <v>14</v>
      </c>
      <c r="D855" t="str" cm="1">
        <f t="array" ref="D855">IF(B855=0,"Depot",INDEX('Delivery Stops'!$B$2:$B$29,B855))</f>
        <v>Pet Hospital</v>
      </c>
      <c r="E855" t="str" cm="1">
        <f t="array" ref="E855">IF(C855=0,"Depot",INDEX('Delivery Stops'!$B$2:$B$29,C855))</f>
        <v>Sunrise Senior Living</v>
      </c>
      <c r="F855">
        <v>0</v>
      </c>
      <c r="G855" cm="1">
        <f t="array" ref="G855">INDEX('Distance Matrix (miles)'!$B$2:$AD$30,B855+1,C855+1)</f>
        <v>38.65</v>
      </c>
      <c r="H855" cm="1">
        <f t="array" ref="H855">INDEX('Travel Time Matrix (min)'!$B$2:$AD$30,B855+1,C855+1)</f>
        <v>58</v>
      </c>
      <c r="I855" cm="1">
        <f t="array" ref="I855">G855*(INDEX('Vehicle Fleet'!$D$2:$D$6,A855)+'Cost Parameters'!$B$2*'Cost Parameters'!$B$3)</f>
        <v>33.09986</v>
      </c>
      <c r="J855" cm="1">
        <f t="array" ref="J855">IF(C855=0,0,INDEX('Delivery Stops'!$D$2:$D$29,C855))</f>
        <v>249</v>
      </c>
      <c r="K855">
        <f t="shared" si="52"/>
        <v>0</v>
      </c>
      <c r="L855">
        <f t="shared" si="53"/>
        <v>0</v>
      </c>
      <c r="M855">
        <f t="shared" si="54"/>
        <v>0</v>
      </c>
      <c r="N855">
        <f t="shared" si="55"/>
        <v>0</v>
      </c>
      <c r="O855" cm="1">
        <f t="array" ref="O855">((IF(C855=0,INDEX('Solver Setup'!$M$15:$M$19,A855),INDEX('Solver Setup'!$G$25:$G$52,C855))-IF(B855=0,INDEX('Solver Setup'!$L$15:$L$19,A855),INDEX('Solver Setup'!$G$25:$G$52,B855)))*1440-IF(B855=0,0,INDEX('Solver Setup'!$F$25:$F$52,B855))-H855+'Solver Setup'!$B$9*(1-F855))</f>
        <v>1682.9999999999991</v>
      </c>
    </row>
    <row r="856" spans="1:15" x14ac:dyDescent="0.2">
      <c r="A856">
        <v>2</v>
      </c>
      <c r="B856">
        <v>1</v>
      </c>
      <c r="C856">
        <v>15</v>
      </c>
      <c r="D856" t="str" cm="1">
        <f t="array" ref="D856">IF(B856=0,"Depot",INDEX('Delivery Stops'!$B$2:$B$29,B856))</f>
        <v>Pet Hospital</v>
      </c>
      <c r="E856" t="str" cm="1">
        <f t="array" ref="E856">IF(C856=0,"Depot",INDEX('Delivery Stops'!$B$2:$B$29,C856))</f>
        <v>Electronics Outlet</v>
      </c>
      <c r="F856">
        <v>0</v>
      </c>
      <c r="G856" cm="1">
        <f t="array" ref="G856">INDEX('Distance Matrix (miles)'!$B$2:$AD$30,B856+1,C856+1)</f>
        <v>24.94</v>
      </c>
      <c r="H856" cm="1">
        <f t="array" ref="H856">INDEX('Travel Time Matrix (min)'!$B$2:$AD$30,B856+1,C856+1)</f>
        <v>37.4</v>
      </c>
      <c r="I856" cm="1">
        <f t="array" ref="I856">G856*(INDEX('Vehicle Fleet'!$D$2:$D$6,A856)+'Cost Parameters'!$B$2*'Cost Parameters'!$B$3)</f>
        <v>21.358616000000001</v>
      </c>
      <c r="J856" cm="1">
        <f t="array" ref="J856">IF(C856=0,0,INDEX('Delivery Stops'!$D$2:$D$29,C856))</f>
        <v>72</v>
      </c>
      <c r="K856">
        <f t="shared" si="52"/>
        <v>0</v>
      </c>
      <c r="L856">
        <f t="shared" si="53"/>
        <v>0</v>
      </c>
      <c r="M856">
        <f t="shared" si="54"/>
        <v>0</v>
      </c>
      <c r="N856">
        <f t="shared" si="55"/>
        <v>0</v>
      </c>
      <c r="O856" cm="1">
        <f t="array" ref="O856">((IF(C856=0,INDEX('Solver Setup'!$M$15:$M$19,A856),INDEX('Solver Setup'!$G$25:$G$52,C856))-IF(B856=0,INDEX('Solver Setup'!$L$15:$L$19,A856),INDEX('Solver Setup'!$G$25:$G$52,B856)))*1440-IF(B856=0,0,INDEX('Solver Setup'!$F$25:$F$52,B856))-H856+'Solver Setup'!$B$9*(1-F856))</f>
        <v>1268.5999999999995</v>
      </c>
    </row>
    <row r="857" spans="1:15" x14ac:dyDescent="0.2">
      <c r="A857">
        <v>2</v>
      </c>
      <c r="B857">
        <v>1</v>
      </c>
      <c r="C857">
        <v>16</v>
      </c>
      <c r="D857" t="str" cm="1">
        <f t="array" ref="D857">IF(B857=0,"Depot",INDEX('Delivery Stops'!$B$2:$B$29,B857))</f>
        <v>Pet Hospital</v>
      </c>
      <c r="E857" t="str" cm="1">
        <f t="array" ref="E857">IF(C857=0,"Depot",INDEX('Delivery Stops'!$B$2:$B$29,C857))</f>
        <v>Bookstore</v>
      </c>
      <c r="F857">
        <v>0</v>
      </c>
      <c r="G857" cm="1">
        <f t="array" ref="G857">INDEX('Distance Matrix (miles)'!$B$2:$AD$30,B857+1,C857+1)</f>
        <v>27.64</v>
      </c>
      <c r="H857" cm="1">
        <f t="array" ref="H857">INDEX('Travel Time Matrix (min)'!$B$2:$AD$30,B857+1,C857+1)</f>
        <v>41.5</v>
      </c>
      <c r="I857" cm="1">
        <f t="array" ref="I857">G857*(INDEX('Vehicle Fleet'!$D$2:$D$6,A857)+'Cost Parameters'!$B$2*'Cost Parameters'!$B$3)</f>
        <v>23.670896000000003</v>
      </c>
      <c r="J857" cm="1">
        <f t="array" ref="J857">IF(C857=0,0,INDEX('Delivery Stops'!$D$2:$D$29,C857))</f>
        <v>152</v>
      </c>
      <c r="K857">
        <f t="shared" si="52"/>
        <v>0</v>
      </c>
      <c r="L857">
        <f t="shared" si="53"/>
        <v>0</v>
      </c>
      <c r="M857">
        <f t="shared" si="54"/>
        <v>0</v>
      </c>
      <c r="N857">
        <f t="shared" si="55"/>
        <v>0</v>
      </c>
      <c r="O857" cm="1">
        <f t="array" ref="O857">((IF(C857=0,INDEX('Solver Setup'!$M$15:$M$19,A857),INDEX('Solver Setup'!$G$25:$G$52,C857))-IF(B857=0,INDEX('Solver Setup'!$L$15:$L$19,A857),INDEX('Solver Setup'!$G$25:$G$52,B857)))*1440-IF(B857=0,0,INDEX('Solver Setup'!$F$25:$F$52,B857))-H857+'Solver Setup'!$B$9*(1-F857))</f>
        <v>1504.5</v>
      </c>
    </row>
    <row r="858" spans="1:15" x14ac:dyDescent="0.2">
      <c r="A858">
        <v>2</v>
      </c>
      <c r="B858">
        <v>1</v>
      </c>
      <c r="C858">
        <v>17</v>
      </c>
      <c r="D858" t="str" cm="1">
        <f t="array" ref="D858">IF(B858=0,"Depot",INDEX('Delivery Stops'!$B$2:$B$29,B858))</f>
        <v>Pet Hospital</v>
      </c>
      <c r="E858" t="str" cm="1">
        <f t="array" ref="E858">IF(C858=0,"Depot",INDEX('Delivery Stops'!$B$2:$B$29,C858))</f>
        <v>Veterinary Clinic</v>
      </c>
      <c r="F858">
        <v>0</v>
      </c>
      <c r="G858" cm="1">
        <f t="array" ref="G858">INDEX('Distance Matrix (miles)'!$B$2:$AD$30,B858+1,C858+1)</f>
        <v>49.91</v>
      </c>
      <c r="H858" cm="1">
        <f t="array" ref="H858">INDEX('Travel Time Matrix (min)'!$B$2:$AD$30,B858+1,C858+1)</f>
        <v>74.900000000000006</v>
      </c>
      <c r="I858" cm="1">
        <f t="array" ref="I858">G858*(INDEX('Vehicle Fleet'!$D$2:$D$6,A858)+'Cost Parameters'!$B$2*'Cost Parameters'!$B$3)</f>
        <v>42.742924000000002</v>
      </c>
      <c r="J858" cm="1">
        <f t="array" ref="J858">IF(C858=0,0,INDEX('Delivery Stops'!$D$2:$D$29,C858))</f>
        <v>102</v>
      </c>
      <c r="K858">
        <f t="shared" si="52"/>
        <v>0</v>
      </c>
      <c r="L858">
        <f t="shared" si="53"/>
        <v>0</v>
      </c>
      <c r="M858">
        <f t="shared" si="54"/>
        <v>0</v>
      </c>
      <c r="N858">
        <f t="shared" si="55"/>
        <v>0</v>
      </c>
      <c r="O858" cm="1">
        <f t="array" ref="O858">((IF(C858=0,INDEX('Solver Setup'!$M$15:$M$19,A858),INDEX('Solver Setup'!$G$25:$G$52,C858))-IF(B858=0,INDEX('Solver Setup'!$L$15:$L$19,A858),INDEX('Solver Setup'!$G$25:$G$52,B858)))*1440-IF(B858=0,0,INDEX('Solver Setup'!$F$25:$F$52,B858))-H858+'Solver Setup'!$B$9*(1-F858))</f>
        <v>1306.099999999999</v>
      </c>
    </row>
    <row r="859" spans="1:15" x14ac:dyDescent="0.2">
      <c r="A859">
        <v>2</v>
      </c>
      <c r="B859">
        <v>1</v>
      </c>
      <c r="C859">
        <v>18</v>
      </c>
      <c r="D859" t="str" cm="1">
        <f t="array" ref="D859">IF(B859=0,"Depot",INDEX('Delivery Stops'!$B$2:$B$29,B859))</f>
        <v>Pet Hospital</v>
      </c>
      <c r="E859" t="str" cm="1">
        <f t="array" ref="E859">IF(C859=0,"Depot",INDEX('Delivery Stops'!$B$2:$B$29,C859))</f>
        <v>Furniture Warehouse</v>
      </c>
      <c r="F859">
        <v>0</v>
      </c>
      <c r="G859" cm="1">
        <f t="array" ref="G859">INDEX('Distance Matrix (miles)'!$B$2:$AD$30,B859+1,C859+1)</f>
        <v>26.23</v>
      </c>
      <c r="H859" cm="1">
        <f t="array" ref="H859">INDEX('Travel Time Matrix (min)'!$B$2:$AD$30,B859+1,C859+1)</f>
        <v>39.299999999999997</v>
      </c>
      <c r="I859" cm="1">
        <f t="array" ref="I859">G859*(INDEX('Vehicle Fleet'!$D$2:$D$6,A859)+'Cost Parameters'!$B$2*'Cost Parameters'!$B$3)</f>
        <v>22.463372000000003</v>
      </c>
      <c r="J859" cm="1">
        <f t="array" ref="J859">IF(C859=0,0,INDEX('Delivery Stops'!$D$2:$D$29,C859))</f>
        <v>148</v>
      </c>
      <c r="K859">
        <f t="shared" si="52"/>
        <v>0</v>
      </c>
      <c r="L859">
        <f t="shared" si="53"/>
        <v>0</v>
      </c>
      <c r="M859">
        <f t="shared" si="54"/>
        <v>0</v>
      </c>
      <c r="N859">
        <f t="shared" si="55"/>
        <v>0</v>
      </c>
      <c r="O859" cm="1">
        <f t="array" ref="O859">((IF(C859=0,INDEX('Solver Setup'!$M$15:$M$19,A859),INDEX('Solver Setup'!$G$25:$G$52,C859))-IF(B859=0,INDEX('Solver Setup'!$L$15:$L$19,A859),INDEX('Solver Setup'!$G$25:$G$52,B859)))*1440-IF(B859=0,0,INDEX('Solver Setup'!$F$25:$F$52,B859))-H859+'Solver Setup'!$B$9*(1-F859))</f>
        <v>1296.6999999999989</v>
      </c>
    </row>
    <row r="860" spans="1:15" x14ac:dyDescent="0.2">
      <c r="A860">
        <v>2</v>
      </c>
      <c r="B860">
        <v>1</v>
      </c>
      <c r="C860">
        <v>19</v>
      </c>
      <c r="D860" t="str" cm="1">
        <f t="array" ref="D860">IF(B860=0,"Depot",INDEX('Delivery Stops'!$B$2:$B$29,B860))</f>
        <v>Pet Hospital</v>
      </c>
      <c r="E860" t="str" cm="1">
        <f t="array" ref="E860">IF(C860=0,"Depot",INDEX('Delivery Stops'!$B$2:$B$29,C860))</f>
        <v>Music School</v>
      </c>
      <c r="F860">
        <v>0</v>
      </c>
      <c r="G860" cm="1">
        <f t="array" ref="G860">INDEX('Distance Matrix (miles)'!$B$2:$AD$30,B860+1,C860+1)</f>
        <v>9.6300000000000008</v>
      </c>
      <c r="H860" cm="1">
        <f t="array" ref="H860">INDEX('Travel Time Matrix (min)'!$B$2:$AD$30,B860+1,C860+1)</f>
        <v>14.4</v>
      </c>
      <c r="I860" cm="1">
        <f t="array" ref="I860">G860*(INDEX('Vehicle Fleet'!$D$2:$D$6,A860)+'Cost Parameters'!$B$2*'Cost Parameters'!$B$3)</f>
        <v>8.2471320000000006</v>
      </c>
      <c r="J860" cm="1">
        <f t="array" ref="J860">IF(C860=0,0,INDEX('Delivery Stops'!$D$2:$D$29,C860))</f>
        <v>97</v>
      </c>
      <c r="K860">
        <f t="shared" si="52"/>
        <v>0</v>
      </c>
      <c r="L860">
        <f t="shared" si="53"/>
        <v>0</v>
      </c>
      <c r="M860">
        <f t="shared" si="54"/>
        <v>0</v>
      </c>
      <c r="N860">
        <f t="shared" si="55"/>
        <v>0</v>
      </c>
      <c r="O860" cm="1">
        <f t="array" ref="O860">((IF(C860=0,INDEX('Solver Setup'!$M$15:$M$19,A860),INDEX('Solver Setup'!$G$25:$G$52,C860))-IF(B860=0,INDEX('Solver Setup'!$L$15:$L$19,A860),INDEX('Solver Setup'!$G$25:$G$52,B860)))*1440-IF(B860=0,0,INDEX('Solver Setup'!$F$25:$F$52,B860))-H860+'Solver Setup'!$B$9*(1-F860))</f>
        <v>1291.5999999999995</v>
      </c>
    </row>
    <row r="861" spans="1:15" x14ac:dyDescent="0.2">
      <c r="A861">
        <v>2</v>
      </c>
      <c r="B861">
        <v>1</v>
      </c>
      <c r="C861">
        <v>20</v>
      </c>
      <c r="D861" t="str" cm="1">
        <f t="array" ref="D861">IF(B861=0,"Depot",INDEX('Delivery Stops'!$B$2:$B$29,B861))</f>
        <v>Pet Hospital</v>
      </c>
      <c r="E861" t="str" cm="1">
        <f t="array" ref="E861">IF(C861=0,"Depot",INDEX('Delivery Stops'!$B$2:$B$29,C861))</f>
        <v>Elementary School</v>
      </c>
      <c r="F861">
        <v>0</v>
      </c>
      <c r="G861" cm="1">
        <f t="array" ref="G861">INDEX('Distance Matrix (miles)'!$B$2:$AD$30,B861+1,C861+1)</f>
        <v>30.99</v>
      </c>
      <c r="H861" cm="1">
        <f t="array" ref="H861">INDEX('Travel Time Matrix (min)'!$B$2:$AD$30,B861+1,C861+1)</f>
        <v>46.5</v>
      </c>
      <c r="I861" cm="1">
        <f t="array" ref="I861">G861*(INDEX('Vehicle Fleet'!$D$2:$D$6,A861)+'Cost Parameters'!$B$2*'Cost Parameters'!$B$3)</f>
        <v>26.539836000000001</v>
      </c>
      <c r="J861" cm="1">
        <f t="array" ref="J861">IF(C861=0,0,INDEX('Delivery Stops'!$D$2:$D$29,C861))</f>
        <v>71</v>
      </c>
      <c r="K861">
        <f t="shared" si="52"/>
        <v>0</v>
      </c>
      <c r="L861">
        <f t="shared" si="53"/>
        <v>0</v>
      </c>
      <c r="M861">
        <f t="shared" si="54"/>
        <v>0</v>
      </c>
      <c r="N861">
        <f t="shared" si="55"/>
        <v>0</v>
      </c>
      <c r="O861" cm="1">
        <f t="array" ref="O861">((IF(C861=0,INDEX('Solver Setup'!$M$15:$M$19,A861),INDEX('Solver Setup'!$G$25:$G$52,C861))-IF(B861=0,INDEX('Solver Setup'!$L$15:$L$19,A861),INDEX('Solver Setup'!$G$25:$G$52,B861)))*1440-IF(B861=0,0,INDEX('Solver Setup'!$F$25:$F$52,B861))-H861+'Solver Setup'!$B$9*(1-F861))</f>
        <v>1229.5</v>
      </c>
    </row>
    <row r="862" spans="1:15" x14ac:dyDescent="0.2">
      <c r="A862">
        <v>2</v>
      </c>
      <c r="B862">
        <v>1</v>
      </c>
      <c r="C862">
        <v>21</v>
      </c>
      <c r="D862" t="str" cm="1">
        <f t="array" ref="D862">IF(B862=0,"Depot",INDEX('Delivery Stops'!$B$2:$B$29,B862))</f>
        <v>Pet Hospital</v>
      </c>
      <c r="E862" t="str" cm="1">
        <f t="array" ref="E862">IF(C862=0,"Depot",INDEX('Delivery Stops'!$B$2:$B$29,C862))</f>
        <v>Distillery</v>
      </c>
      <c r="F862">
        <v>0</v>
      </c>
      <c r="G862" cm="1">
        <f t="array" ref="G862">INDEX('Distance Matrix (miles)'!$B$2:$AD$30,B862+1,C862+1)</f>
        <v>26.06</v>
      </c>
      <c r="H862" cm="1">
        <f t="array" ref="H862">INDEX('Travel Time Matrix (min)'!$B$2:$AD$30,B862+1,C862+1)</f>
        <v>39.1</v>
      </c>
      <c r="I862" cm="1">
        <f t="array" ref="I862">G862*(INDEX('Vehicle Fleet'!$D$2:$D$6,A862)+'Cost Parameters'!$B$2*'Cost Parameters'!$B$3)</f>
        <v>22.317784</v>
      </c>
      <c r="J862" cm="1">
        <f t="array" ref="J862">IF(C862=0,0,INDEX('Delivery Stops'!$D$2:$D$29,C862))</f>
        <v>178</v>
      </c>
      <c r="K862">
        <f t="shared" si="52"/>
        <v>0</v>
      </c>
      <c r="L862">
        <f t="shared" si="53"/>
        <v>0</v>
      </c>
      <c r="M862">
        <f t="shared" si="54"/>
        <v>0</v>
      </c>
      <c r="N862">
        <f t="shared" si="55"/>
        <v>0</v>
      </c>
      <c r="O862" cm="1">
        <f t="array" ref="O862">((IF(C862=0,INDEX('Solver Setup'!$M$15:$M$19,A862),INDEX('Solver Setup'!$G$25:$G$52,C862))-IF(B862=0,INDEX('Solver Setup'!$L$15:$L$19,A862),INDEX('Solver Setup'!$G$25:$G$52,B862)))*1440-IF(B862=0,0,INDEX('Solver Setup'!$F$25:$F$52,B862))-H862+'Solver Setup'!$B$9*(1-F862))</f>
        <v>1746.8999999999992</v>
      </c>
    </row>
    <row r="863" spans="1:15" x14ac:dyDescent="0.2">
      <c r="A863">
        <v>2</v>
      </c>
      <c r="B863">
        <v>1</v>
      </c>
      <c r="C863">
        <v>22</v>
      </c>
      <c r="D863" t="str" cm="1">
        <f t="array" ref="D863">IF(B863=0,"Depot",INDEX('Delivery Stops'!$B$2:$B$29,B863))</f>
        <v>Pet Hospital</v>
      </c>
      <c r="E863" t="str" cm="1">
        <f t="array" ref="E863">IF(C863=0,"Depot",INDEX('Delivery Stops'!$B$2:$B$29,C863))</f>
        <v>Brewery</v>
      </c>
      <c r="F863">
        <v>0</v>
      </c>
      <c r="G863" cm="1">
        <f t="array" ref="G863">INDEX('Distance Matrix (miles)'!$B$2:$AD$30,B863+1,C863+1)</f>
        <v>47.62</v>
      </c>
      <c r="H863" cm="1">
        <f t="array" ref="H863">INDEX('Travel Time Matrix (min)'!$B$2:$AD$30,B863+1,C863+1)</f>
        <v>71.400000000000006</v>
      </c>
      <c r="I863" cm="1">
        <f t="array" ref="I863">G863*(INDEX('Vehicle Fleet'!$D$2:$D$6,A863)+'Cost Parameters'!$B$2*'Cost Parameters'!$B$3)</f>
        <v>40.781768</v>
      </c>
      <c r="J863" cm="1">
        <f t="array" ref="J863">IF(C863=0,0,INDEX('Delivery Stops'!$D$2:$D$29,C863))</f>
        <v>46</v>
      </c>
      <c r="K863">
        <f t="shared" si="52"/>
        <v>0</v>
      </c>
      <c r="L863">
        <f t="shared" si="53"/>
        <v>0</v>
      </c>
      <c r="M863">
        <f t="shared" si="54"/>
        <v>0</v>
      </c>
      <c r="N863">
        <f t="shared" si="55"/>
        <v>0</v>
      </c>
      <c r="O863" cm="1">
        <f t="array" ref="O863">((IF(C863=0,INDEX('Solver Setup'!$M$15:$M$19,A863),INDEX('Solver Setup'!$G$25:$G$52,C863))-IF(B863=0,INDEX('Solver Setup'!$L$15:$L$19,A863),INDEX('Solver Setup'!$G$25:$G$52,B863)))*1440-IF(B863=0,0,INDEX('Solver Setup'!$F$25:$F$52,B863))-H863+'Solver Setup'!$B$9*(1-F863))</f>
        <v>1564.6</v>
      </c>
    </row>
    <row r="864" spans="1:15" x14ac:dyDescent="0.2">
      <c r="A864">
        <v>2</v>
      </c>
      <c r="B864">
        <v>1</v>
      </c>
      <c r="C864">
        <v>23</v>
      </c>
      <c r="D864" t="str" cm="1">
        <f t="array" ref="D864">IF(B864=0,"Depot",INDEX('Delivery Stops'!$B$2:$B$29,B864))</f>
        <v>Pet Hospital</v>
      </c>
      <c r="E864" t="str" cm="1">
        <f t="array" ref="E864">IF(C864=0,"Depot",INDEX('Delivery Stops'!$B$2:$B$29,C864))</f>
        <v>Distillery</v>
      </c>
      <c r="F864">
        <v>0</v>
      </c>
      <c r="G864" cm="1">
        <f t="array" ref="G864">INDEX('Distance Matrix (miles)'!$B$2:$AD$30,B864+1,C864+1)</f>
        <v>19.940000000000001</v>
      </c>
      <c r="H864" cm="1">
        <f t="array" ref="H864">INDEX('Travel Time Matrix (min)'!$B$2:$AD$30,B864+1,C864+1)</f>
        <v>29.9</v>
      </c>
      <c r="I864" cm="1">
        <f t="array" ref="I864">G864*(INDEX('Vehicle Fleet'!$D$2:$D$6,A864)+'Cost Parameters'!$B$2*'Cost Parameters'!$B$3)</f>
        <v>17.076616000000001</v>
      </c>
      <c r="J864" cm="1">
        <f t="array" ref="J864">IF(C864=0,0,INDEX('Delivery Stops'!$D$2:$D$29,C864))</f>
        <v>207</v>
      </c>
      <c r="K864">
        <f t="shared" si="52"/>
        <v>0</v>
      </c>
      <c r="L864">
        <f t="shared" si="53"/>
        <v>0</v>
      </c>
      <c r="M864">
        <f t="shared" si="54"/>
        <v>0</v>
      </c>
      <c r="N864">
        <f t="shared" si="55"/>
        <v>0</v>
      </c>
      <c r="O864" cm="1">
        <f t="array" ref="O864">((IF(C864=0,INDEX('Solver Setup'!$M$15:$M$19,A864),INDEX('Solver Setup'!$G$25:$G$52,C864))-IF(B864=0,INDEX('Solver Setup'!$L$15:$L$19,A864),INDEX('Solver Setup'!$G$25:$G$52,B864)))*1440-IF(B864=0,0,INDEX('Solver Setup'!$F$25:$F$52,B864))-H864+'Solver Setup'!$B$9*(1-F864))</f>
        <v>1501.0999999999995</v>
      </c>
    </row>
    <row r="865" spans="1:15" x14ac:dyDescent="0.2">
      <c r="A865">
        <v>2</v>
      </c>
      <c r="B865">
        <v>1</v>
      </c>
      <c r="C865">
        <v>24</v>
      </c>
      <c r="D865" t="str" cm="1">
        <f t="array" ref="D865">IF(B865=0,"Depot",INDEX('Delivery Stops'!$B$2:$B$29,B865))</f>
        <v>Pet Hospital</v>
      </c>
      <c r="E865" t="str" cm="1">
        <f t="array" ref="E865">IF(C865=0,"Depot",INDEX('Delivery Stops'!$B$2:$B$29,C865))</f>
        <v>Children's Academy</v>
      </c>
      <c r="F865">
        <v>0</v>
      </c>
      <c r="G865" cm="1">
        <f t="array" ref="G865">INDEX('Distance Matrix (miles)'!$B$2:$AD$30,B865+1,C865+1)</f>
        <v>26.2</v>
      </c>
      <c r="H865" cm="1">
        <f t="array" ref="H865">INDEX('Travel Time Matrix (min)'!$B$2:$AD$30,B865+1,C865+1)</f>
        <v>39.299999999999997</v>
      </c>
      <c r="I865" cm="1">
        <f t="array" ref="I865">G865*(INDEX('Vehicle Fleet'!$D$2:$D$6,A865)+'Cost Parameters'!$B$2*'Cost Parameters'!$B$3)</f>
        <v>22.43768</v>
      </c>
      <c r="J865" cm="1">
        <f t="array" ref="J865">IF(C865=0,0,INDEX('Delivery Stops'!$D$2:$D$29,C865))</f>
        <v>28</v>
      </c>
      <c r="K865">
        <f t="shared" si="52"/>
        <v>0</v>
      </c>
      <c r="L865">
        <f t="shared" si="53"/>
        <v>0</v>
      </c>
      <c r="M865">
        <f t="shared" si="54"/>
        <v>0</v>
      </c>
      <c r="N865">
        <f t="shared" si="55"/>
        <v>0</v>
      </c>
      <c r="O865" cm="1">
        <f t="array" ref="O865">((IF(C865=0,INDEX('Solver Setup'!$M$15:$M$19,A865),INDEX('Solver Setup'!$G$25:$G$52,C865))-IF(B865=0,INDEX('Solver Setup'!$L$15:$L$19,A865),INDEX('Solver Setup'!$G$25:$G$52,B865)))*1440-IF(B865=0,0,INDEX('Solver Setup'!$F$25:$F$52,B865))-H865+'Solver Setup'!$B$9*(1-F865))</f>
        <v>1641.6999999999998</v>
      </c>
    </row>
    <row r="866" spans="1:15" x14ac:dyDescent="0.2">
      <c r="A866">
        <v>2</v>
      </c>
      <c r="B866">
        <v>1</v>
      </c>
      <c r="C866">
        <v>25</v>
      </c>
      <c r="D866" t="str" cm="1">
        <f t="array" ref="D866">IF(B866=0,"Depot",INDEX('Delivery Stops'!$B$2:$B$29,B866))</f>
        <v>Pet Hospital</v>
      </c>
      <c r="E866" t="str" cm="1">
        <f t="array" ref="E866">IF(C866=0,"Depot",INDEX('Delivery Stops'!$B$2:$B$29,C866))</f>
        <v>Public Library</v>
      </c>
      <c r="F866">
        <v>0</v>
      </c>
      <c r="G866" cm="1">
        <f t="array" ref="G866">INDEX('Distance Matrix (miles)'!$B$2:$AD$30,B866+1,C866+1)</f>
        <v>38.770000000000003</v>
      </c>
      <c r="H866" cm="1">
        <f t="array" ref="H866">INDEX('Travel Time Matrix (min)'!$B$2:$AD$30,B866+1,C866+1)</f>
        <v>58.2</v>
      </c>
      <c r="I866" cm="1">
        <f t="array" ref="I866">G866*(INDEX('Vehicle Fleet'!$D$2:$D$6,A866)+'Cost Parameters'!$B$2*'Cost Parameters'!$B$3)</f>
        <v>33.202628000000004</v>
      </c>
      <c r="J866" cm="1">
        <f t="array" ref="J866">IF(C866=0,0,INDEX('Delivery Stops'!$D$2:$D$29,C866))</f>
        <v>32</v>
      </c>
      <c r="K866">
        <f t="shared" si="52"/>
        <v>0</v>
      </c>
      <c r="L866">
        <f t="shared" si="53"/>
        <v>0</v>
      </c>
      <c r="M866">
        <f t="shared" si="54"/>
        <v>0</v>
      </c>
      <c r="N866">
        <f t="shared" si="55"/>
        <v>0</v>
      </c>
      <c r="O866" cm="1">
        <f t="array" ref="O866">((IF(C866=0,INDEX('Solver Setup'!$M$15:$M$19,A866),INDEX('Solver Setup'!$G$25:$G$52,C866))-IF(B866=0,INDEX('Solver Setup'!$L$15:$L$19,A866),INDEX('Solver Setup'!$G$25:$G$52,B866)))*1440-IF(B866=0,0,INDEX('Solver Setup'!$F$25:$F$52,B866))-H866+'Solver Setup'!$B$9*(1-F866))</f>
        <v>1532.8</v>
      </c>
    </row>
    <row r="867" spans="1:15" x14ac:dyDescent="0.2">
      <c r="A867">
        <v>2</v>
      </c>
      <c r="B867">
        <v>1</v>
      </c>
      <c r="C867">
        <v>26</v>
      </c>
      <c r="D867" t="str" cm="1">
        <f t="array" ref="D867">IF(B867=0,"Depot",INDEX('Delivery Stops'!$B$2:$B$29,B867))</f>
        <v>Pet Hospital</v>
      </c>
      <c r="E867" t="str" cm="1">
        <f t="array" ref="E867">IF(C867=0,"Depot",INDEX('Delivery Stops'!$B$2:$B$29,C867))</f>
        <v>Bakery &amp; Cafe</v>
      </c>
      <c r="F867">
        <v>0</v>
      </c>
      <c r="G867" cm="1">
        <f t="array" ref="G867">INDEX('Distance Matrix (miles)'!$B$2:$AD$30,B867+1,C867+1)</f>
        <v>48.49</v>
      </c>
      <c r="H867" cm="1">
        <f t="array" ref="H867">INDEX('Travel Time Matrix (min)'!$B$2:$AD$30,B867+1,C867+1)</f>
        <v>72.7</v>
      </c>
      <c r="I867" cm="1">
        <f t="array" ref="I867">G867*(INDEX('Vehicle Fleet'!$D$2:$D$6,A867)+'Cost Parameters'!$B$2*'Cost Parameters'!$B$3)</f>
        <v>41.526836000000003</v>
      </c>
      <c r="J867" cm="1">
        <f t="array" ref="J867">IF(C867=0,0,INDEX('Delivery Stops'!$D$2:$D$29,C867))</f>
        <v>211</v>
      </c>
      <c r="K867">
        <f t="shared" si="52"/>
        <v>0</v>
      </c>
      <c r="L867">
        <f t="shared" si="53"/>
        <v>0</v>
      </c>
      <c r="M867">
        <f t="shared" si="54"/>
        <v>0</v>
      </c>
      <c r="N867">
        <f t="shared" si="55"/>
        <v>0</v>
      </c>
      <c r="O867" cm="1">
        <f t="array" ref="O867">((IF(C867=0,INDEX('Solver Setup'!$M$15:$M$19,A867),INDEX('Solver Setup'!$G$25:$G$52,C867))-IF(B867=0,INDEX('Solver Setup'!$L$15:$L$19,A867),INDEX('Solver Setup'!$G$25:$G$52,B867)))*1440-IF(B867=0,0,INDEX('Solver Setup'!$F$25:$F$52,B867))-H867+'Solver Setup'!$B$9*(1-F867))</f>
        <v>1593.2999999999995</v>
      </c>
    </row>
    <row r="868" spans="1:15" x14ac:dyDescent="0.2">
      <c r="A868">
        <v>2</v>
      </c>
      <c r="B868">
        <v>1</v>
      </c>
      <c r="C868">
        <v>27</v>
      </c>
      <c r="D868" t="str" cm="1">
        <f t="array" ref="D868">IF(B868=0,"Depot",INDEX('Delivery Stops'!$B$2:$B$29,B868))</f>
        <v>Pet Hospital</v>
      </c>
      <c r="E868" t="str" cm="1">
        <f t="array" ref="E868">IF(C868=0,"Depot",INDEX('Delivery Stops'!$B$2:$B$29,C868))</f>
        <v>Redstone Elementary School</v>
      </c>
      <c r="F868">
        <v>0</v>
      </c>
      <c r="G868" cm="1">
        <f t="array" ref="G868">INDEX('Distance Matrix (miles)'!$B$2:$AD$30,B868+1,C868+1)</f>
        <v>45.95</v>
      </c>
      <c r="H868" cm="1">
        <f t="array" ref="H868">INDEX('Travel Time Matrix (min)'!$B$2:$AD$30,B868+1,C868+1)</f>
        <v>68.900000000000006</v>
      </c>
      <c r="I868" cm="1">
        <f t="array" ref="I868">G868*(INDEX('Vehicle Fleet'!$D$2:$D$6,A868)+'Cost Parameters'!$B$2*'Cost Parameters'!$B$3)</f>
        <v>39.351580000000006</v>
      </c>
      <c r="J868" cm="1">
        <f t="array" ref="J868">IF(C868=0,0,INDEX('Delivery Stops'!$D$2:$D$29,C868))</f>
        <v>61</v>
      </c>
      <c r="K868">
        <f t="shared" si="52"/>
        <v>0</v>
      </c>
      <c r="L868">
        <f t="shared" si="53"/>
        <v>0</v>
      </c>
      <c r="M868">
        <f t="shared" si="54"/>
        <v>0</v>
      </c>
      <c r="N868">
        <f t="shared" si="55"/>
        <v>0</v>
      </c>
      <c r="O868" cm="1">
        <f t="array" ref="O868">((IF(C868=0,INDEX('Solver Setup'!$M$15:$M$19,A868),INDEX('Solver Setup'!$G$25:$G$52,C868))-IF(B868=0,INDEX('Solver Setup'!$L$15:$L$19,A868),INDEX('Solver Setup'!$G$25:$G$52,B868)))*1440-IF(B868=0,0,INDEX('Solver Setup'!$F$25:$F$52,B868))-H868+'Solver Setup'!$B$9*(1-F868))</f>
        <v>1537.099999999999</v>
      </c>
    </row>
    <row r="869" spans="1:15" x14ac:dyDescent="0.2">
      <c r="A869">
        <v>2</v>
      </c>
      <c r="B869">
        <v>1</v>
      </c>
      <c r="C869">
        <v>28</v>
      </c>
      <c r="D869" t="str" cm="1">
        <f t="array" ref="D869">IF(B869=0,"Depot",INDEX('Delivery Stops'!$B$2:$B$29,B869))</f>
        <v>Pet Hospital</v>
      </c>
      <c r="E869" t="str" cm="1">
        <f t="array" ref="E869">IF(C869=0,"Depot",INDEX('Delivery Stops'!$B$2:$B$29,C869))</f>
        <v>Food Bank</v>
      </c>
      <c r="F869">
        <v>0</v>
      </c>
      <c r="G869" cm="1">
        <f t="array" ref="G869">INDEX('Distance Matrix (miles)'!$B$2:$AD$30,B869+1,C869+1)</f>
        <v>45.27</v>
      </c>
      <c r="H869" cm="1">
        <f t="array" ref="H869">INDEX('Travel Time Matrix (min)'!$B$2:$AD$30,B869+1,C869+1)</f>
        <v>67.900000000000006</v>
      </c>
      <c r="I869" cm="1">
        <f t="array" ref="I869">G869*(INDEX('Vehicle Fleet'!$D$2:$D$6,A869)+'Cost Parameters'!$B$2*'Cost Parameters'!$B$3)</f>
        <v>38.769228000000005</v>
      </c>
      <c r="J869" cm="1">
        <f t="array" ref="J869">IF(C869=0,0,INDEX('Delivery Stops'!$D$2:$D$29,C869))</f>
        <v>168</v>
      </c>
      <c r="K869">
        <f t="shared" si="52"/>
        <v>0</v>
      </c>
      <c r="L869">
        <f t="shared" si="53"/>
        <v>0</v>
      </c>
      <c r="M869">
        <f t="shared" si="54"/>
        <v>0</v>
      </c>
      <c r="N869">
        <f t="shared" si="55"/>
        <v>0</v>
      </c>
      <c r="O869" cm="1">
        <f t="array" ref="O869">((IF(C869=0,INDEX('Solver Setup'!$M$15:$M$19,A869),INDEX('Solver Setup'!$G$25:$G$52,C869))-IF(B869=0,INDEX('Solver Setup'!$L$15:$L$19,A869),INDEX('Solver Setup'!$G$25:$G$52,B869)))*1440-IF(B869=0,0,INDEX('Solver Setup'!$F$25:$F$52,B869))-H869+'Solver Setup'!$B$9*(1-F869))</f>
        <v>1538.099999999999</v>
      </c>
    </row>
    <row r="870" spans="1:15" x14ac:dyDescent="0.2">
      <c r="A870">
        <v>2</v>
      </c>
      <c r="B870">
        <v>2</v>
      </c>
      <c r="C870">
        <v>0</v>
      </c>
      <c r="D870" t="str" cm="1">
        <f t="array" ref="D870">IF(B870=0,"Depot",INDEX('Delivery Stops'!$B$2:$B$29,B870))</f>
        <v>Community Pharmacy</v>
      </c>
      <c r="E870" t="str" cm="1">
        <f t="array" ref="E870">IF(C870=0,"Depot",INDEX('Delivery Stops'!$B$2:$B$29,C870))</f>
        <v>Depot</v>
      </c>
      <c r="F870">
        <v>0</v>
      </c>
      <c r="G870" cm="1">
        <f t="array" ref="G870">INDEX('Distance Matrix (miles)'!$B$2:$AD$30,B870+1,C870+1)</f>
        <v>2.8</v>
      </c>
      <c r="H870" cm="1">
        <f t="array" ref="H870">INDEX('Travel Time Matrix (min)'!$B$2:$AD$30,B870+1,C870+1)</f>
        <v>4.2</v>
      </c>
      <c r="I870" cm="1">
        <f t="array" ref="I870">G870*(INDEX('Vehicle Fleet'!$D$2:$D$6,A870)+'Cost Parameters'!$B$2*'Cost Parameters'!$B$3)</f>
        <v>2.3979200000000001</v>
      </c>
      <c r="J870" cm="1">
        <f t="array" ref="J870">IF(C870=0,0,INDEX('Delivery Stops'!$D$2:$D$29,C870))</f>
        <v>0</v>
      </c>
      <c r="K870">
        <f t="shared" si="52"/>
        <v>0</v>
      </c>
      <c r="L870">
        <f t="shared" si="53"/>
        <v>0</v>
      </c>
      <c r="M870">
        <f t="shared" si="54"/>
        <v>0</v>
      </c>
      <c r="N870">
        <f t="shared" si="55"/>
        <v>0</v>
      </c>
      <c r="O870" cm="1">
        <f t="array" ref="O870">((IF(C870=0,INDEX('Solver Setup'!$M$15:$M$19,A870),INDEX('Solver Setup'!$G$25:$G$52,C870))-IF(B870=0,INDEX('Solver Setup'!$L$15:$L$19,A870),INDEX('Solver Setup'!$G$25:$G$52,B870)))*1440-IF(B870=0,0,INDEX('Solver Setup'!$F$25:$F$52,B870))-H870+'Solver Setup'!$B$9*(1-F870))</f>
        <v>674.80000000000041</v>
      </c>
    </row>
    <row r="871" spans="1:15" x14ac:dyDescent="0.2">
      <c r="A871">
        <v>2</v>
      </c>
      <c r="B871">
        <v>2</v>
      </c>
      <c r="C871">
        <v>1</v>
      </c>
      <c r="D871" t="str" cm="1">
        <f t="array" ref="D871">IF(B871=0,"Depot",INDEX('Delivery Stops'!$B$2:$B$29,B871))</f>
        <v>Community Pharmacy</v>
      </c>
      <c r="E871" t="str" cm="1">
        <f t="array" ref="E871">IF(C871=0,"Depot",INDEX('Delivery Stops'!$B$2:$B$29,C871))</f>
        <v>Pet Hospital</v>
      </c>
      <c r="F871">
        <v>0</v>
      </c>
      <c r="G871" cm="1">
        <f t="array" ref="G871">INDEX('Distance Matrix (miles)'!$B$2:$AD$30,B871+1,C871+1)</f>
        <v>22.47</v>
      </c>
      <c r="H871" cm="1">
        <f t="array" ref="H871">INDEX('Travel Time Matrix (min)'!$B$2:$AD$30,B871+1,C871+1)</f>
        <v>33.700000000000003</v>
      </c>
      <c r="I871" cm="1">
        <f t="array" ref="I871">G871*(INDEX('Vehicle Fleet'!$D$2:$D$6,A871)+'Cost Parameters'!$B$2*'Cost Parameters'!$B$3)</f>
        <v>19.243307999999999</v>
      </c>
      <c r="J871" cm="1">
        <f t="array" ref="J871">IF(C871=0,0,INDEX('Delivery Stops'!$D$2:$D$29,C871))</f>
        <v>204</v>
      </c>
      <c r="K871">
        <f t="shared" si="52"/>
        <v>0</v>
      </c>
      <c r="L871">
        <f t="shared" si="53"/>
        <v>0</v>
      </c>
      <c r="M871">
        <f t="shared" si="54"/>
        <v>0</v>
      </c>
      <c r="N871">
        <f t="shared" si="55"/>
        <v>0</v>
      </c>
      <c r="O871" cm="1">
        <f t="array" ref="O871">((IF(C871=0,INDEX('Solver Setup'!$M$15:$M$19,A871),INDEX('Solver Setup'!$G$25:$G$52,C871))-IF(B871=0,INDEX('Solver Setup'!$L$15:$L$19,A871),INDEX('Solver Setup'!$G$25:$G$52,B871)))*1440-IF(B871=0,0,INDEX('Solver Setup'!$F$25:$F$52,B871))-H871+'Solver Setup'!$B$9*(1-F871))</f>
        <v>1155.3000000000009</v>
      </c>
    </row>
    <row r="872" spans="1:15" x14ac:dyDescent="0.2">
      <c r="A872">
        <v>2</v>
      </c>
      <c r="B872">
        <v>2</v>
      </c>
      <c r="C872">
        <v>3</v>
      </c>
      <c r="D872" t="str" cm="1">
        <f t="array" ref="D872">IF(B872=0,"Depot",INDEX('Delivery Stops'!$B$2:$B$29,B872))</f>
        <v>Community Pharmacy</v>
      </c>
      <c r="E872" t="str" cm="1">
        <f t="array" ref="E872">IF(C872=0,"Depot",INDEX('Delivery Stops'!$B$2:$B$29,C872))</f>
        <v>Redstone Medical Center</v>
      </c>
      <c r="F872">
        <v>0</v>
      </c>
      <c r="G872" cm="1">
        <f t="array" ref="G872">INDEX('Distance Matrix (miles)'!$B$2:$AD$30,B872+1,C872+1)</f>
        <v>18.989999999999998</v>
      </c>
      <c r="H872" cm="1">
        <f t="array" ref="H872">INDEX('Travel Time Matrix (min)'!$B$2:$AD$30,B872+1,C872+1)</f>
        <v>28.5</v>
      </c>
      <c r="I872" cm="1">
        <f t="array" ref="I872">G872*(INDEX('Vehicle Fleet'!$D$2:$D$6,A872)+'Cost Parameters'!$B$2*'Cost Parameters'!$B$3)</f>
        <v>16.263036</v>
      </c>
      <c r="J872" cm="1">
        <f t="array" ref="J872">IF(C872=0,0,INDEX('Delivery Stops'!$D$2:$D$29,C872))</f>
        <v>183</v>
      </c>
      <c r="K872">
        <f t="shared" si="52"/>
        <v>0</v>
      </c>
      <c r="L872">
        <f t="shared" si="53"/>
        <v>0</v>
      </c>
      <c r="M872">
        <f t="shared" si="54"/>
        <v>0</v>
      </c>
      <c r="N872">
        <f t="shared" si="55"/>
        <v>0</v>
      </c>
      <c r="O872" cm="1">
        <f t="array" ref="O872">((IF(C872=0,INDEX('Solver Setup'!$M$15:$M$19,A872),INDEX('Solver Setup'!$G$25:$G$52,C872))-IF(B872=0,INDEX('Solver Setup'!$L$15:$L$19,A872),INDEX('Solver Setup'!$G$25:$G$52,B872)))*1440-IF(B872=0,0,INDEX('Solver Setup'!$F$25:$F$52,B872))-H872+'Solver Setup'!$B$9*(1-F872))</f>
        <v>1415.5000000000005</v>
      </c>
    </row>
    <row r="873" spans="1:15" x14ac:dyDescent="0.2">
      <c r="A873">
        <v>2</v>
      </c>
      <c r="B873">
        <v>2</v>
      </c>
      <c r="C873">
        <v>4</v>
      </c>
      <c r="D873" t="str" cm="1">
        <f t="array" ref="D873">IF(B873=0,"Depot",INDEX('Delivery Stops'!$B$2:$B$29,B873))</f>
        <v>Community Pharmacy</v>
      </c>
      <c r="E873" t="str" cm="1">
        <f t="array" ref="E873">IF(C873=0,"Depot",INDEX('Delivery Stops'!$B$2:$B$29,C873))</f>
        <v>Furniture Warehouse</v>
      </c>
      <c r="F873">
        <v>0</v>
      </c>
      <c r="G873" cm="1">
        <f t="array" ref="G873">INDEX('Distance Matrix (miles)'!$B$2:$AD$30,B873+1,C873+1)</f>
        <v>10.74</v>
      </c>
      <c r="H873" cm="1">
        <f t="array" ref="H873">INDEX('Travel Time Matrix (min)'!$B$2:$AD$30,B873+1,C873+1)</f>
        <v>16.100000000000001</v>
      </c>
      <c r="I873" cm="1">
        <f t="array" ref="I873">G873*(INDEX('Vehicle Fleet'!$D$2:$D$6,A873)+'Cost Parameters'!$B$2*'Cost Parameters'!$B$3)</f>
        <v>9.1977360000000008</v>
      </c>
      <c r="J873" cm="1">
        <f t="array" ref="J873">IF(C873=0,0,INDEX('Delivery Stops'!$D$2:$D$29,C873))</f>
        <v>186</v>
      </c>
      <c r="K873">
        <f t="shared" si="52"/>
        <v>0</v>
      </c>
      <c r="L873">
        <f t="shared" si="53"/>
        <v>0</v>
      </c>
      <c r="M873">
        <f t="shared" si="54"/>
        <v>0</v>
      </c>
      <c r="N873">
        <f t="shared" si="55"/>
        <v>0</v>
      </c>
      <c r="O873" cm="1">
        <f t="array" ref="O873">((IF(C873=0,INDEX('Solver Setup'!$M$15:$M$19,A873),INDEX('Solver Setup'!$G$25:$G$52,C873))-IF(B873=0,INDEX('Solver Setup'!$L$15:$L$19,A873),INDEX('Solver Setup'!$G$25:$G$52,B873)))*1440-IF(B873=0,0,INDEX('Solver Setup'!$F$25:$F$52,B873))-H873+'Solver Setup'!$B$9*(1-F873))</f>
        <v>1157.9000000000005</v>
      </c>
    </row>
    <row r="874" spans="1:15" x14ac:dyDescent="0.2">
      <c r="A874">
        <v>2</v>
      </c>
      <c r="B874">
        <v>2</v>
      </c>
      <c r="C874">
        <v>5</v>
      </c>
      <c r="D874" t="str" cm="1">
        <f t="array" ref="D874">IF(B874=0,"Depot",INDEX('Delivery Stops'!$B$2:$B$29,B874))</f>
        <v>Community Pharmacy</v>
      </c>
      <c r="E874" t="str" cm="1">
        <f t="array" ref="E874">IF(C874=0,"Depot",INDEX('Delivery Stops'!$B$2:$B$29,C874))</f>
        <v>Construction Supply</v>
      </c>
      <c r="F874">
        <v>0</v>
      </c>
      <c r="G874" cm="1">
        <f t="array" ref="G874">INDEX('Distance Matrix (miles)'!$B$2:$AD$30,B874+1,C874+1)</f>
        <v>18.72</v>
      </c>
      <c r="H874" cm="1">
        <f t="array" ref="H874">INDEX('Travel Time Matrix (min)'!$B$2:$AD$30,B874+1,C874+1)</f>
        <v>28.1</v>
      </c>
      <c r="I874" cm="1">
        <f t="array" ref="I874">G874*(INDEX('Vehicle Fleet'!$D$2:$D$6,A874)+'Cost Parameters'!$B$2*'Cost Parameters'!$B$3)</f>
        <v>16.031808000000002</v>
      </c>
      <c r="J874" cm="1">
        <f t="array" ref="J874">IF(C874=0,0,INDEX('Delivery Stops'!$D$2:$D$29,C874))</f>
        <v>201</v>
      </c>
      <c r="K874">
        <f t="shared" si="52"/>
        <v>0</v>
      </c>
      <c r="L874">
        <f t="shared" si="53"/>
        <v>0</v>
      </c>
      <c r="M874">
        <f t="shared" si="54"/>
        <v>0</v>
      </c>
      <c r="N874">
        <f t="shared" si="55"/>
        <v>0</v>
      </c>
      <c r="O874" cm="1">
        <f t="array" ref="O874">((IF(C874=0,INDEX('Solver Setup'!$M$15:$M$19,A874),INDEX('Solver Setup'!$G$25:$G$52,C874))-IF(B874=0,INDEX('Solver Setup'!$L$15:$L$19,A874),INDEX('Solver Setup'!$G$25:$G$52,B874)))*1440-IF(B874=0,0,INDEX('Solver Setup'!$F$25:$F$52,B874))-H874+'Solver Setup'!$B$9*(1-F874))</f>
        <v>1355.8999999999999</v>
      </c>
    </row>
    <row r="875" spans="1:15" x14ac:dyDescent="0.2">
      <c r="A875">
        <v>2</v>
      </c>
      <c r="B875">
        <v>2</v>
      </c>
      <c r="C875">
        <v>6</v>
      </c>
      <c r="D875" t="str" cm="1">
        <f t="array" ref="D875">IF(B875=0,"Depot",INDEX('Delivery Stops'!$B$2:$B$29,B875))</f>
        <v>Community Pharmacy</v>
      </c>
      <c r="E875" t="str" cm="1">
        <f t="array" ref="E875">IF(C875=0,"Depot",INDEX('Delivery Stops'!$B$2:$B$29,C875))</f>
        <v>Farm Supply</v>
      </c>
      <c r="F875">
        <v>0</v>
      </c>
      <c r="G875" cm="1">
        <f t="array" ref="G875">INDEX('Distance Matrix (miles)'!$B$2:$AD$30,B875+1,C875+1)</f>
        <v>7.45</v>
      </c>
      <c r="H875" cm="1">
        <f t="array" ref="H875">INDEX('Travel Time Matrix (min)'!$B$2:$AD$30,B875+1,C875+1)</f>
        <v>11.2</v>
      </c>
      <c r="I875" cm="1">
        <f t="array" ref="I875">G875*(INDEX('Vehicle Fleet'!$D$2:$D$6,A875)+'Cost Parameters'!$B$2*'Cost Parameters'!$B$3)</f>
        <v>6.3801800000000002</v>
      </c>
      <c r="J875" cm="1">
        <f t="array" ref="J875">IF(C875=0,0,INDEX('Delivery Stops'!$D$2:$D$29,C875))</f>
        <v>162</v>
      </c>
      <c r="K875">
        <f t="shared" si="52"/>
        <v>0</v>
      </c>
      <c r="L875">
        <f t="shared" si="53"/>
        <v>0</v>
      </c>
      <c r="M875">
        <f t="shared" si="54"/>
        <v>0</v>
      </c>
      <c r="N875">
        <f t="shared" si="55"/>
        <v>0</v>
      </c>
      <c r="O875" cm="1">
        <f t="array" ref="O875">((IF(C875=0,INDEX('Solver Setup'!$M$15:$M$19,A875),INDEX('Solver Setup'!$G$25:$G$52,C875))-IF(B875=0,INDEX('Solver Setup'!$L$15:$L$19,A875),INDEX('Solver Setup'!$G$25:$G$52,B875)))*1440-IF(B875=0,0,INDEX('Solver Setup'!$F$25:$F$52,B875))-H875+'Solver Setup'!$B$9*(1-F875))</f>
        <v>1477.8000000000004</v>
      </c>
    </row>
    <row r="876" spans="1:15" x14ac:dyDescent="0.2">
      <c r="A876">
        <v>2</v>
      </c>
      <c r="B876">
        <v>2</v>
      </c>
      <c r="C876">
        <v>7</v>
      </c>
      <c r="D876" t="str" cm="1">
        <f t="array" ref="D876">IF(B876=0,"Depot",INDEX('Delivery Stops'!$B$2:$B$29,B876))</f>
        <v>Community Pharmacy</v>
      </c>
      <c r="E876" t="str" cm="1">
        <f t="array" ref="E876">IF(C876=0,"Depot",INDEX('Delivery Stops'!$B$2:$B$29,C876))</f>
        <v>Fish Market</v>
      </c>
      <c r="F876">
        <v>0</v>
      </c>
      <c r="G876" cm="1">
        <f t="array" ref="G876">INDEX('Distance Matrix (miles)'!$B$2:$AD$30,B876+1,C876+1)</f>
        <v>12.75</v>
      </c>
      <c r="H876" cm="1">
        <f t="array" ref="H876">INDEX('Travel Time Matrix (min)'!$B$2:$AD$30,B876+1,C876+1)</f>
        <v>19.100000000000001</v>
      </c>
      <c r="I876" cm="1">
        <f t="array" ref="I876">G876*(INDEX('Vehicle Fleet'!$D$2:$D$6,A876)+'Cost Parameters'!$B$2*'Cost Parameters'!$B$3)</f>
        <v>10.9191</v>
      </c>
      <c r="J876" cm="1">
        <f t="array" ref="J876">IF(C876=0,0,INDEX('Delivery Stops'!$D$2:$D$29,C876))</f>
        <v>133</v>
      </c>
      <c r="K876">
        <f t="shared" si="52"/>
        <v>0</v>
      </c>
      <c r="L876">
        <f t="shared" si="53"/>
        <v>0</v>
      </c>
      <c r="M876">
        <f t="shared" si="54"/>
        <v>0</v>
      </c>
      <c r="N876">
        <f t="shared" si="55"/>
        <v>0</v>
      </c>
      <c r="O876" cm="1">
        <f t="array" ref="O876">((IF(C876=0,INDEX('Solver Setup'!$M$15:$M$19,A876),INDEX('Solver Setup'!$G$25:$G$52,C876))-IF(B876=0,INDEX('Solver Setup'!$L$15:$L$19,A876),INDEX('Solver Setup'!$G$25:$G$52,B876)))*1440-IF(B876=0,0,INDEX('Solver Setup'!$F$25:$F$52,B876))-H876+'Solver Setup'!$B$9*(1-F876))</f>
        <v>1334.9000000000005</v>
      </c>
    </row>
    <row r="877" spans="1:15" x14ac:dyDescent="0.2">
      <c r="A877">
        <v>2</v>
      </c>
      <c r="B877">
        <v>2</v>
      </c>
      <c r="C877">
        <v>8</v>
      </c>
      <c r="D877" t="str" cm="1">
        <f t="array" ref="D877">IF(B877=0,"Depot",INDEX('Delivery Stops'!$B$2:$B$29,B877))</f>
        <v>Community Pharmacy</v>
      </c>
      <c r="E877" t="str" cm="1">
        <f t="array" ref="E877">IF(C877=0,"Depot",INDEX('Delivery Stops'!$B$2:$B$29,C877))</f>
        <v>Swimming Pool Supply</v>
      </c>
      <c r="F877">
        <v>0</v>
      </c>
      <c r="G877" cm="1">
        <f t="array" ref="G877">INDEX('Distance Matrix (miles)'!$B$2:$AD$30,B877+1,C877+1)</f>
        <v>27.38</v>
      </c>
      <c r="H877" cm="1">
        <f t="array" ref="H877">INDEX('Travel Time Matrix (min)'!$B$2:$AD$30,B877+1,C877+1)</f>
        <v>41.1</v>
      </c>
      <c r="I877" cm="1">
        <f t="array" ref="I877">G877*(INDEX('Vehicle Fleet'!$D$2:$D$6,A877)+'Cost Parameters'!$B$2*'Cost Parameters'!$B$3)</f>
        <v>23.448232000000001</v>
      </c>
      <c r="J877" cm="1">
        <f t="array" ref="J877">IF(C877=0,0,INDEX('Delivery Stops'!$D$2:$D$29,C877))</f>
        <v>285</v>
      </c>
      <c r="K877">
        <f t="shared" si="52"/>
        <v>0</v>
      </c>
      <c r="L877">
        <f t="shared" si="53"/>
        <v>0</v>
      </c>
      <c r="M877">
        <f t="shared" si="54"/>
        <v>0</v>
      </c>
      <c r="N877">
        <f t="shared" si="55"/>
        <v>0</v>
      </c>
      <c r="O877" cm="1">
        <f t="array" ref="O877">((IF(C877=0,INDEX('Solver Setup'!$M$15:$M$19,A877),INDEX('Solver Setup'!$G$25:$G$52,C877))-IF(B877=0,INDEX('Solver Setup'!$L$15:$L$19,A877),INDEX('Solver Setup'!$G$25:$G$52,B877)))*1440-IF(B877=0,0,INDEX('Solver Setup'!$F$25:$F$52,B877))-H877+'Solver Setup'!$B$9*(1-F877))</f>
        <v>1522.9</v>
      </c>
    </row>
    <row r="878" spans="1:15" x14ac:dyDescent="0.2">
      <c r="A878">
        <v>2</v>
      </c>
      <c r="B878">
        <v>2</v>
      </c>
      <c r="C878">
        <v>9</v>
      </c>
      <c r="D878" t="str" cm="1">
        <f t="array" ref="D878">IF(B878=0,"Depot",INDEX('Delivery Stops'!$B$2:$B$29,B878))</f>
        <v>Community Pharmacy</v>
      </c>
      <c r="E878" t="str" cm="1">
        <f t="array" ref="E878">IF(C878=0,"Depot",INDEX('Delivery Stops'!$B$2:$B$29,C878))</f>
        <v>Dry Cleaners</v>
      </c>
      <c r="F878">
        <v>0</v>
      </c>
      <c r="G878" cm="1">
        <f t="array" ref="G878">INDEX('Distance Matrix (miles)'!$B$2:$AD$30,B878+1,C878+1)</f>
        <v>12.38</v>
      </c>
      <c r="H878" cm="1">
        <f t="array" ref="H878">INDEX('Travel Time Matrix (min)'!$B$2:$AD$30,B878+1,C878+1)</f>
        <v>18.600000000000001</v>
      </c>
      <c r="I878" cm="1">
        <f t="array" ref="I878">G878*(INDEX('Vehicle Fleet'!$D$2:$D$6,A878)+'Cost Parameters'!$B$2*'Cost Parameters'!$B$3)</f>
        <v>10.602232000000001</v>
      </c>
      <c r="J878" cm="1">
        <f t="array" ref="J878">IF(C878=0,0,INDEX('Delivery Stops'!$D$2:$D$29,C878))</f>
        <v>24</v>
      </c>
      <c r="K878">
        <f t="shared" si="52"/>
        <v>0</v>
      </c>
      <c r="L878">
        <f t="shared" si="53"/>
        <v>0</v>
      </c>
      <c r="M878">
        <f t="shared" si="54"/>
        <v>0</v>
      </c>
      <c r="N878">
        <f t="shared" si="55"/>
        <v>0</v>
      </c>
      <c r="O878" cm="1">
        <f t="array" ref="O878">((IF(C878=0,INDEX('Solver Setup'!$M$15:$M$19,A878),INDEX('Solver Setup'!$G$25:$G$52,C878))-IF(B878=0,INDEX('Solver Setup'!$L$15:$L$19,A878),INDEX('Solver Setup'!$G$25:$G$52,B878)))*1440-IF(B878=0,0,INDEX('Solver Setup'!$F$25:$F$52,B878))-H878+'Solver Setup'!$B$9*(1-F878))</f>
        <v>1200.4000000000005</v>
      </c>
    </row>
    <row r="879" spans="1:15" x14ac:dyDescent="0.2">
      <c r="A879">
        <v>2</v>
      </c>
      <c r="B879">
        <v>2</v>
      </c>
      <c r="C879">
        <v>10</v>
      </c>
      <c r="D879" t="str" cm="1">
        <f t="array" ref="D879">IF(B879=0,"Depot",INDEX('Delivery Stops'!$B$2:$B$29,B879))</f>
        <v>Community Pharmacy</v>
      </c>
      <c r="E879" t="str" cm="1">
        <f t="array" ref="E879">IF(C879=0,"Depot",INDEX('Delivery Stops'!$B$2:$B$29,C879))</f>
        <v>Furniture Warehouse</v>
      </c>
      <c r="F879">
        <v>0</v>
      </c>
      <c r="G879" cm="1">
        <f t="array" ref="G879">INDEX('Distance Matrix (miles)'!$B$2:$AD$30,B879+1,C879+1)</f>
        <v>9.76</v>
      </c>
      <c r="H879" cm="1">
        <f t="array" ref="H879">INDEX('Travel Time Matrix (min)'!$B$2:$AD$30,B879+1,C879+1)</f>
        <v>14.6</v>
      </c>
      <c r="I879" cm="1">
        <f t="array" ref="I879">G879*(INDEX('Vehicle Fleet'!$D$2:$D$6,A879)+'Cost Parameters'!$B$2*'Cost Parameters'!$B$3)</f>
        <v>8.3584639999999997</v>
      </c>
      <c r="J879" cm="1">
        <f t="array" ref="J879">IF(C879=0,0,INDEX('Delivery Stops'!$D$2:$D$29,C879))</f>
        <v>89</v>
      </c>
      <c r="K879">
        <f t="shared" si="52"/>
        <v>0</v>
      </c>
      <c r="L879">
        <f t="shared" si="53"/>
        <v>0</v>
      </c>
      <c r="M879">
        <f t="shared" si="54"/>
        <v>0</v>
      </c>
      <c r="N879">
        <f t="shared" si="55"/>
        <v>0</v>
      </c>
      <c r="O879" cm="1">
        <f t="array" ref="O879">((IF(C879=0,INDEX('Solver Setup'!$M$15:$M$19,A879),INDEX('Solver Setup'!$G$25:$G$52,C879))-IF(B879=0,INDEX('Solver Setup'!$L$15:$L$19,A879),INDEX('Solver Setup'!$G$25:$G$52,B879)))*1440-IF(B879=0,0,INDEX('Solver Setup'!$F$25:$F$52,B879))-H879+'Solver Setup'!$B$9*(1-F879))</f>
        <v>1279.3999999999999</v>
      </c>
    </row>
    <row r="880" spans="1:15" x14ac:dyDescent="0.2">
      <c r="A880">
        <v>2</v>
      </c>
      <c r="B880">
        <v>2</v>
      </c>
      <c r="C880">
        <v>11</v>
      </c>
      <c r="D880" t="str" cm="1">
        <f t="array" ref="D880">IF(B880=0,"Depot",INDEX('Delivery Stops'!$B$2:$B$29,B880))</f>
        <v>Community Pharmacy</v>
      </c>
      <c r="E880" t="str" cm="1">
        <f t="array" ref="E880">IF(C880=0,"Depot",INDEX('Delivery Stops'!$B$2:$B$29,C880))</f>
        <v>Pet Hospital</v>
      </c>
      <c r="F880">
        <v>0</v>
      </c>
      <c r="G880" cm="1">
        <f t="array" ref="G880">INDEX('Distance Matrix (miles)'!$B$2:$AD$30,B880+1,C880+1)</f>
        <v>1.48</v>
      </c>
      <c r="H880" cm="1">
        <f t="array" ref="H880">INDEX('Travel Time Matrix (min)'!$B$2:$AD$30,B880+1,C880+1)</f>
        <v>2.2000000000000002</v>
      </c>
      <c r="I880" cm="1">
        <f t="array" ref="I880">G880*(INDEX('Vehicle Fleet'!$D$2:$D$6,A880)+'Cost Parameters'!$B$2*'Cost Parameters'!$B$3)</f>
        <v>1.2674720000000002</v>
      </c>
      <c r="J880" cm="1">
        <f t="array" ref="J880">IF(C880=0,0,INDEX('Delivery Stops'!$D$2:$D$29,C880))</f>
        <v>108</v>
      </c>
      <c r="K880">
        <f t="shared" si="52"/>
        <v>0</v>
      </c>
      <c r="L880">
        <f t="shared" si="53"/>
        <v>0</v>
      </c>
      <c r="M880">
        <f t="shared" si="54"/>
        <v>0</v>
      </c>
      <c r="N880">
        <f t="shared" si="55"/>
        <v>0</v>
      </c>
      <c r="O880" cm="1">
        <f t="array" ref="O880">((IF(C880=0,INDEX('Solver Setup'!$M$15:$M$19,A880),INDEX('Solver Setup'!$G$25:$G$52,C880))-IF(B880=0,INDEX('Solver Setup'!$L$15:$L$19,A880),INDEX('Solver Setup'!$G$25:$G$52,B880)))*1440-IF(B880=0,0,INDEX('Solver Setup'!$F$25:$F$52,B880))-H880+'Solver Setup'!$B$9*(1-F880))</f>
        <v>1216.8000000000004</v>
      </c>
    </row>
    <row r="881" spans="1:15" x14ac:dyDescent="0.2">
      <c r="A881">
        <v>2</v>
      </c>
      <c r="B881">
        <v>2</v>
      </c>
      <c r="C881">
        <v>12</v>
      </c>
      <c r="D881" t="str" cm="1">
        <f t="array" ref="D881">IF(B881=0,"Depot",INDEX('Delivery Stops'!$B$2:$B$29,B881))</f>
        <v>Community Pharmacy</v>
      </c>
      <c r="E881" t="str" cm="1">
        <f t="array" ref="E881">IF(C881=0,"Depot",INDEX('Delivery Stops'!$B$2:$B$29,C881))</f>
        <v>Tech Solutions Inc</v>
      </c>
      <c r="F881">
        <v>0</v>
      </c>
      <c r="G881" cm="1">
        <f t="array" ref="G881">INDEX('Distance Matrix (miles)'!$B$2:$AD$30,B881+1,C881+1)</f>
        <v>11.18</v>
      </c>
      <c r="H881" cm="1">
        <f t="array" ref="H881">INDEX('Travel Time Matrix (min)'!$B$2:$AD$30,B881+1,C881+1)</f>
        <v>16.8</v>
      </c>
      <c r="I881" cm="1">
        <f t="array" ref="I881">G881*(INDEX('Vehicle Fleet'!$D$2:$D$6,A881)+'Cost Parameters'!$B$2*'Cost Parameters'!$B$3)</f>
        <v>9.5745520000000006</v>
      </c>
      <c r="J881" cm="1">
        <f t="array" ref="J881">IF(C881=0,0,INDEX('Delivery Stops'!$D$2:$D$29,C881))</f>
        <v>150</v>
      </c>
      <c r="K881">
        <f t="shared" si="52"/>
        <v>0</v>
      </c>
      <c r="L881">
        <f t="shared" si="53"/>
        <v>0</v>
      </c>
      <c r="M881">
        <f t="shared" si="54"/>
        <v>0</v>
      </c>
      <c r="N881">
        <f t="shared" si="55"/>
        <v>0</v>
      </c>
      <c r="O881" cm="1">
        <f t="array" ref="O881">((IF(C881=0,INDEX('Solver Setup'!$M$15:$M$19,A881),INDEX('Solver Setup'!$G$25:$G$52,C881))-IF(B881=0,INDEX('Solver Setup'!$L$15:$L$19,A881),INDEX('Solver Setup'!$G$25:$G$52,B881)))*1440-IF(B881=0,0,INDEX('Solver Setup'!$F$25:$F$52,B881))-H881+'Solver Setup'!$B$9*(1-F881))</f>
        <v>1157.2000000000005</v>
      </c>
    </row>
    <row r="882" spans="1:15" x14ac:dyDescent="0.2">
      <c r="A882">
        <v>2</v>
      </c>
      <c r="B882">
        <v>2</v>
      </c>
      <c r="C882">
        <v>13</v>
      </c>
      <c r="D882" t="str" cm="1">
        <f t="array" ref="D882">IF(B882=0,"Depot",INDEX('Delivery Stops'!$B$2:$B$29,B882))</f>
        <v>Community Pharmacy</v>
      </c>
      <c r="E882" t="str" cm="1">
        <f t="array" ref="E882">IF(C882=0,"Depot",INDEX('Delivery Stops'!$B$2:$B$29,C882))</f>
        <v>Tech Solutions Inc</v>
      </c>
      <c r="F882">
        <v>0</v>
      </c>
      <c r="G882" cm="1">
        <f t="array" ref="G882">INDEX('Distance Matrix (miles)'!$B$2:$AD$30,B882+1,C882+1)</f>
        <v>24.64</v>
      </c>
      <c r="H882" cm="1">
        <f t="array" ref="H882">INDEX('Travel Time Matrix (min)'!$B$2:$AD$30,B882+1,C882+1)</f>
        <v>37</v>
      </c>
      <c r="I882" cm="1">
        <f t="array" ref="I882">G882*(INDEX('Vehicle Fleet'!$D$2:$D$6,A882)+'Cost Parameters'!$B$2*'Cost Parameters'!$B$3)</f>
        <v>21.101696</v>
      </c>
      <c r="J882" cm="1">
        <f t="array" ref="J882">IF(C882=0,0,INDEX('Delivery Stops'!$D$2:$D$29,C882))</f>
        <v>38</v>
      </c>
      <c r="K882">
        <f t="shared" si="52"/>
        <v>0</v>
      </c>
      <c r="L882">
        <f t="shared" si="53"/>
        <v>0</v>
      </c>
      <c r="M882">
        <f t="shared" si="54"/>
        <v>0</v>
      </c>
      <c r="N882">
        <f t="shared" si="55"/>
        <v>0</v>
      </c>
      <c r="O882" cm="1">
        <f t="array" ref="O882">((IF(C882=0,INDEX('Solver Setup'!$M$15:$M$19,A882),INDEX('Solver Setup'!$G$25:$G$52,C882))-IF(B882=0,INDEX('Solver Setup'!$L$15:$L$19,A882),INDEX('Solver Setup'!$G$25:$G$52,B882)))*1440-IF(B882=0,0,INDEX('Solver Setup'!$F$25:$F$52,B882))-H882+'Solver Setup'!$B$9*(1-F882))</f>
        <v>1032</v>
      </c>
    </row>
    <row r="883" spans="1:15" x14ac:dyDescent="0.2">
      <c r="A883">
        <v>2</v>
      </c>
      <c r="B883">
        <v>2</v>
      </c>
      <c r="C883">
        <v>14</v>
      </c>
      <c r="D883" t="str" cm="1">
        <f t="array" ref="D883">IF(B883=0,"Depot",INDEX('Delivery Stops'!$B$2:$B$29,B883))</f>
        <v>Community Pharmacy</v>
      </c>
      <c r="E883" t="str" cm="1">
        <f t="array" ref="E883">IF(C883=0,"Depot",INDEX('Delivery Stops'!$B$2:$B$29,C883))</f>
        <v>Sunrise Senior Living</v>
      </c>
      <c r="F883">
        <v>0</v>
      </c>
      <c r="G883" cm="1">
        <f t="array" ref="G883">INDEX('Distance Matrix (miles)'!$B$2:$AD$30,B883+1,C883+1)</f>
        <v>17.62</v>
      </c>
      <c r="H883" cm="1">
        <f t="array" ref="H883">INDEX('Travel Time Matrix (min)'!$B$2:$AD$30,B883+1,C883+1)</f>
        <v>26.4</v>
      </c>
      <c r="I883" cm="1">
        <f t="array" ref="I883">G883*(INDEX('Vehicle Fleet'!$D$2:$D$6,A883)+'Cost Parameters'!$B$2*'Cost Parameters'!$B$3)</f>
        <v>15.089768000000001</v>
      </c>
      <c r="J883" cm="1">
        <f t="array" ref="J883">IF(C883=0,0,INDEX('Delivery Stops'!$D$2:$D$29,C883))</f>
        <v>249</v>
      </c>
      <c r="K883">
        <f t="shared" si="52"/>
        <v>0</v>
      </c>
      <c r="L883">
        <f t="shared" si="53"/>
        <v>0</v>
      </c>
      <c r="M883">
        <f t="shared" si="54"/>
        <v>0</v>
      </c>
      <c r="N883">
        <f t="shared" si="55"/>
        <v>0</v>
      </c>
      <c r="O883" cm="1">
        <f t="array" ref="O883">((IF(C883=0,INDEX('Solver Setup'!$M$15:$M$19,A883),INDEX('Solver Setup'!$G$25:$G$52,C883))-IF(B883=0,INDEX('Solver Setup'!$L$15:$L$19,A883),INDEX('Solver Setup'!$G$25:$G$52,B883)))*1440-IF(B883=0,0,INDEX('Solver Setup'!$F$25:$F$52,B883))-H883+'Solver Setup'!$B$9*(1-F883))</f>
        <v>1492.6</v>
      </c>
    </row>
    <row r="884" spans="1:15" x14ac:dyDescent="0.2">
      <c r="A884">
        <v>2</v>
      </c>
      <c r="B884">
        <v>2</v>
      </c>
      <c r="C884">
        <v>15</v>
      </c>
      <c r="D884" t="str" cm="1">
        <f t="array" ref="D884">IF(B884=0,"Depot",INDEX('Delivery Stops'!$B$2:$B$29,B884))</f>
        <v>Community Pharmacy</v>
      </c>
      <c r="E884" t="str" cm="1">
        <f t="array" ref="E884">IF(C884=0,"Depot",INDEX('Delivery Stops'!$B$2:$B$29,C884))</f>
        <v>Electronics Outlet</v>
      </c>
      <c r="F884">
        <v>0</v>
      </c>
      <c r="G884" cm="1">
        <f t="array" ref="G884">INDEX('Distance Matrix (miles)'!$B$2:$AD$30,B884+1,C884+1)</f>
        <v>2.5299999999999998</v>
      </c>
      <c r="H884" cm="1">
        <f t="array" ref="H884">INDEX('Travel Time Matrix (min)'!$B$2:$AD$30,B884+1,C884+1)</f>
        <v>3.8</v>
      </c>
      <c r="I884" cm="1">
        <f t="array" ref="I884">G884*(INDEX('Vehicle Fleet'!$D$2:$D$6,A884)+'Cost Parameters'!$B$2*'Cost Parameters'!$B$3)</f>
        <v>2.1666919999999998</v>
      </c>
      <c r="J884" cm="1">
        <f t="array" ref="J884">IF(C884=0,0,INDEX('Delivery Stops'!$D$2:$D$29,C884))</f>
        <v>72</v>
      </c>
      <c r="K884">
        <f t="shared" si="52"/>
        <v>0</v>
      </c>
      <c r="L884">
        <f t="shared" si="53"/>
        <v>0</v>
      </c>
      <c r="M884">
        <f t="shared" si="54"/>
        <v>0</v>
      </c>
      <c r="N884">
        <f t="shared" si="55"/>
        <v>0</v>
      </c>
      <c r="O884" cm="1">
        <f t="array" ref="O884">((IF(C884=0,INDEX('Solver Setup'!$M$15:$M$19,A884),INDEX('Solver Setup'!$G$25:$G$52,C884))-IF(B884=0,INDEX('Solver Setup'!$L$15:$L$19,A884),INDEX('Solver Setup'!$G$25:$G$52,B884)))*1440-IF(B884=0,0,INDEX('Solver Setup'!$F$25:$F$52,B884))-H884+'Solver Setup'!$B$9*(1-F884))</f>
        <v>1080.2000000000005</v>
      </c>
    </row>
    <row r="885" spans="1:15" x14ac:dyDescent="0.2">
      <c r="A885">
        <v>2</v>
      </c>
      <c r="B885">
        <v>2</v>
      </c>
      <c r="C885">
        <v>16</v>
      </c>
      <c r="D885" t="str" cm="1">
        <f t="array" ref="D885">IF(B885=0,"Depot",INDEX('Delivery Stops'!$B$2:$B$29,B885))</f>
        <v>Community Pharmacy</v>
      </c>
      <c r="E885" t="str" cm="1">
        <f t="array" ref="E885">IF(C885=0,"Depot",INDEX('Delivery Stops'!$B$2:$B$29,C885))</f>
        <v>Bookstore</v>
      </c>
      <c r="F885">
        <v>0</v>
      </c>
      <c r="G885" cm="1">
        <f t="array" ref="G885">INDEX('Distance Matrix (miles)'!$B$2:$AD$30,B885+1,C885+1)</f>
        <v>5.24</v>
      </c>
      <c r="H885" cm="1">
        <f t="array" ref="H885">INDEX('Travel Time Matrix (min)'!$B$2:$AD$30,B885+1,C885+1)</f>
        <v>7.9</v>
      </c>
      <c r="I885" cm="1">
        <f t="array" ref="I885">G885*(INDEX('Vehicle Fleet'!$D$2:$D$6,A885)+'Cost Parameters'!$B$2*'Cost Parameters'!$B$3)</f>
        <v>4.4875360000000004</v>
      </c>
      <c r="J885" cm="1">
        <f t="array" ref="J885">IF(C885=0,0,INDEX('Delivery Stops'!$D$2:$D$29,C885))</f>
        <v>152</v>
      </c>
      <c r="K885">
        <f t="shared" si="52"/>
        <v>0</v>
      </c>
      <c r="L885">
        <f t="shared" si="53"/>
        <v>0</v>
      </c>
      <c r="M885">
        <f t="shared" si="54"/>
        <v>0</v>
      </c>
      <c r="N885">
        <f t="shared" si="55"/>
        <v>0</v>
      </c>
      <c r="O885" cm="1">
        <f t="array" ref="O885">((IF(C885=0,INDEX('Solver Setup'!$M$15:$M$19,A885),INDEX('Solver Setup'!$G$25:$G$52,C885))-IF(B885=0,INDEX('Solver Setup'!$L$15:$L$19,A885),INDEX('Solver Setup'!$G$25:$G$52,B885)))*1440-IF(B885=0,0,INDEX('Solver Setup'!$F$25:$F$52,B885))-H885+'Solver Setup'!$B$9*(1-F885))</f>
        <v>1316.1000000000008</v>
      </c>
    </row>
    <row r="886" spans="1:15" x14ac:dyDescent="0.2">
      <c r="A886">
        <v>2</v>
      </c>
      <c r="B886">
        <v>2</v>
      </c>
      <c r="C886">
        <v>17</v>
      </c>
      <c r="D886" t="str" cm="1">
        <f t="array" ref="D886">IF(B886=0,"Depot",INDEX('Delivery Stops'!$B$2:$B$29,B886))</f>
        <v>Community Pharmacy</v>
      </c>
      <c r="E886" t="str" cm="1">
        <f t="array" ref="E886">IF(C886=0,"Depot",INDEX('Delivery Stops'!$B$2:$B$29,C886))</f>
        <v>Veterinary Clinic</v>
      </c>
      <c r="F886">
        <v>0</v>
      </c>
      <c r="G886" cm="1">
        <f t="array" ref="G886">INDEX('Distance Matrix (miles)'!$B$2:$AD$30,B886+1,C886+1)</f>
        <v>28.66</v>
      </c>
      <c r="H886" cm="1">
        <f t="array" ref="H886">INDEX('Travel Time Matrix (min)'!$B$2:$AD$30,B886+1,C886+1)</f>
        <v>43</v>
      </c>
      <c r="I886" cm="1">
        <f t="array" ref="I886">G886*(INDEX('Vehicle Fleet'!$D$2:$D$6,A886)+'Cost Parameters'!$B$2*'Cost Parameters'!$B$3)</f>
        <v>24.544424000000003</v>
      </c>
      <c r="J886" cm="1">
        <f t="array" ref="J886">IF(C886=0,0,INDEX('Delivery Stops'!$D$2:$D$29,C886))</f>
        <v>102</v>
      </c>
      <c r="K886">
        <f t="shared" si="52"/>
        <v>0</v>
      </c>
      <c r="L886">
        <f t="shared" si="53"/>
        <v>0</v>
      </c>
      <c r="M886">
        <f t="shared" si="54"/>
        <v>0</v>
      </c>
      <c r="N886">
        <f t="shared" si="55"/>
        <v>0</v>
      </c>
      <c r="O886" cm="1">
        <f t="array" ref="O886">((IF(C886=0,INDEX('Solver Setup'!$M$15:$M$19,A886),INDEX('Solver Setup'!$G$25:$G$52,C886))-IF(B886=0,INDEX('Solver Setup'!$L$15:$L$19,A886),INDEX('Solver Setup'!$G$25:$G$52,B886)))*1440-IF(B886=0,0,INDEX('Solver Setup'!$F$25:$F$52,B886))-H886+'Solver Setup'!$B$9*(1-F886))</f>
        <v>1116</v>
      </c>
    </row>
    <row r="887" spans="1:15" x14ac:dyDescent="0.2">
      <c r="A887">
        <v>2</v>
      </c>
      <c r="B887">
        <v>2</v>
      </c>
      <c r="C887">
        <v>18</v>
      </c>
      <c r="D887" t="str" cm="1">
        <f t="array" ref="D887">IF(B887=0,"Depot",INDEX('Delivery Stops'!$B$2:$B$29,B887))</f>
        <v>Community Pharmacy</v>
      </c>
      <c r="E887" t="str" cm="1">
        <f t="array" ref="E887">IF(C887=0,"Depot",INDEX('Delivery Stops'!$B$2:$B$29,C887))</f>
        <v>Furniture Warehouse</v>
      </c>
      <c r="F887">
        <v>0</v>
      </c>
      <c r="G887" cm="1">
        <f t="array" ref="G887">INDEX('Distance Matrix (miles)'!$B$2:$AD$30,B887+1,C887+1)</f>
        <v>7.57</v>
      </c>
      <c r="H887" cm="1">
        <f t="array" ref="H887">INDEX('Travel Time Matrix (min)'!$B$2:$AD$30,B887+1,C887+1)</f>
        <v>11.4</v>
      </c>
      <c r="I887" cm="1">
        <f t="array" ref="I887">G887*(INDEX('Vehicle Fleet'!$D$2:$D$6,A887)+'Cost Parameters'!$B$2*'Cost Parameters'!$B$3)</f>
        <v>6.4829480000000004</v>
      </c>
      <c r="J887" cm="1">
        <f t="array" ref="J887">IF(C887=0,0,INDEX('Delivery Stops'!$D$2:$D$29,C887))</f>
        <v>148</v>
      </c>
      <c r="K887">
        <f t="shared" si="52"/>
        <v>0</v>
      </c>
      <c r="L887">
        <f t="shared" si="53"/>
        <v>0</v>
      </c>
      <c r="M887">
        <f t="shared" si="54"/>
        <v>0</v>
      </c>
      <c r="N887">
        <f t="shared" si="55"/>
        <v>0</v>
      </c>
      <c r="O887" cm="1">
        <f t="array" ref="O887">((IF(C887=0,INDEX('Solver Setup'!$M$15:$M$19,A887),INDEX('Solver Setup'!$G$25:$G$52,C887))-IF(B887=0,INDEX('Solver Setup'!$L$15:$L$19,A887),INDEX('Solver Setup'!$G$25:$G$52,B887)))*1440-IF(B887=0,0,INDEX('Solver Setup'!$F$25:$F$52,B887))-H887+'Solver Setup'!$B$9*(1-F887))</f>
        <v>1102.5999999999999</v>
      </c>
    </row>
    <row r="888" spans="1:15" x14ac:dyDescent="0.2">
      <c r="A888">
        <v>2</v>
      </c>
      <c r="B888">
        <v>2</v>
      </c>
      <c r="C888">
        <v>19</v>
      </c>
      <c r="D888" t="str" cm="1">
        <f t="array" ref="D888">IF(B888=0,"Depot",INDEX('Delivery Stops'!$B$2:$B$29,B888))</f>
        <v>Community Pharmacy</v>
      </c>
      <c r="E888" t="str" cm="1">
        <f t="array" ref="E888">IF(C888=0,"Depot",INDEX('Delivery Stops'!$B$2:$B$29,C888))</f>
        <v>Music School</v>
      </c>
      <c r="F888">
        <v>0</v>
      </c>
      <c r="G888" cm="1">
        <f t="array" ref="G888">INDEX('Distance Matrix (miles)'!$B$2:$AD$30,B888+1,C888+1)</f>
        <v>19.53</v>
      </c>
      <c r="H888" cm="1">
        <f t="array" ref="H888">INDEX('Travel Time Matrix (min)'!$B$2:$AD$30,B888+1,C888+1)</f>
        <v>29.3</v>
      </c>
      <c r="I888" cm="1">
        <f t="array" ref="I888">G888*(INDEX('Vehicle Fleet'!$D$2:$D$6,A888)+'Cost Parameters'!$B$2*'Cost Parameters'!$B$3)</f>
        <v>16.725492000000003</v>
      </c>
      <c r="J888" cm="1">
        <f t="array" ref="J888">IF(C888=0,0,INDEX('Delivery Stops'!$D$2:$D$29,C888))</f>
        <v>97</v>
      </c>
      <c r="K888">
        <f t="shared" si="52"/>
        <v>0</v>
      </c>
      <c r="L888">
        <f t="shared" si="53"/>
        <v>0</v>
      </c>
      <c r="M888">
        <f t="shared" si="54"/>
        <v>0</v>
      </c>
      <c r="N888">
        <f t="shared" si="55"/>
        <v>0</v>
      </c>
      <c r="O888" cm="1">
        <f t="array" ref="O888">((IF(C888=0,INDEX('Solver Setup'!$M$15:$M$19,A888),INDEX('Solver Setup'!$G$25:$G$52,C888))-IF(B888=0,INDEX('Solver Setup'!$L$15:$L$19,A888),INDEX('Solver Setup'!$G$25:$G$52,B888)))*1440-IF(B888=0,0,INDEX('Solver Setup'!$F$25:$F$52,B888))-H888+'Solver Setup'!$B$9*(1-F888))</f>
        <v>1054.7000000000005</v>
      </c>
    </row>
    <row r="889" spans="1:15" x14ac:dyDescent="0.2">
      <c r="A889">
        <v>2</v>
      </c>
      <c r="B889">
        <v>2</v>
      </c>
      <c r="C889">
        <v>20</v>
      </c>
      <c r="D889" t="str" cm="1">
        <f t="array" ref="D889">IF(B889=0,"Depot",INDEX('Delivery Stops'!$B$2:$B$29,B889))</f>
        <v>Community Pharmacy</v>
      </c>
      <c r="E889" t="str" cm="1">
        <f t="array" ref="E889">IF(C889=0,"Depot",INDEX('Delivery Stops'!$B$2:$B$29,C889))</f>
        <v>Elementary School</v>
      </c>
      <c r="F889">
        <v>0</v>
      </c>
      <c r="G889" cm="1">
        <f t="array" ref="G889">INDEX('Distance Matrix (miles)'!$B$2:$AD$30,B889+1,C889+1)</f>
        <v>24.99</v>
      </c>
      <c r="H889" cm="1">
        <f t="array" ref="H889">INDEX('Travel Time Matrix (min)'!$B$2:$AD$30,B889+1,C889+1)</f>
        <v>37.5</v>
      </c>
      <c r="I889" cm="1">
        <f t="array" ref="I889">G889*(INDEX('Vehicle Fleet'!$D$2:$D$6,A889)+'Cost Parameters'!$B$2*'Cost Parameters'!$B$3)</f>
        <v>21.401436</v>
      </c>
      <c r="J889" cm="1">
        <f t="array" ref="J889">IF(C889=0,0,INDEX('Delivery Stops'!$D$2:$D$29,C889))</f>
        <v>71</v>
      </c>
      <c r="K889">
        <f t="shared" si="52"/>
        <v>0</v>
      </c>
      <c r="L889">
        <f t="shared" si="53"/>
        <v>0</v>
      </c>
      <c r="M889">
        <f t="shared" si="54"/>
        <v>0</v>
      </c>
      <c r="N889">
        <f t="shared" si="55"/>
        <v>0</v>
      </c>
      <c r="O889" cm="1">
        <f t="array" ref="O889">((IF(C889=0,INDEX('Solver Setup'!$M$15:$M$19,A889),INDEX('Solver Setup'!$G$25:$G$52,C889))-IF(B889=0,INDEX('Solver Setup'!$L$15:$L$19,A889),INDEX('Solver Setup'!$G$25:$G$52,B889)))*1440-IF(B889=0,0,INDEX('Solver Setup'!$F$25:$F$52,B889))-H889+'Solver Setup'!$B$9*(1-F889))</f>
        <v>1016.5000000000009</v>
      </c>
    </row>
    <row r="890" spans="1:15" x14ac:dyDescent="0.2">
      <c r="A890">
        <v>2</v>
      </c>
      <c r="B890">
        <v>2</v>
      </c>
      <c r="C890">
        <v>21</v>
      </c>
      <c r="D890" t="str" cm="1">
        <f t="array" ref="D890">IF(B890=0,"Depot",INDEX('Delivery Stops'!$B$2:$B$29,B890))</f>
        <v>Community Pharmacy</v>
      </c>
      <c r="E890" t="str" cm="1">
        <f t="array" ref="E890">IF(C890=0,"Depot",INDEX('Delivery Stops'!$B$2:$B$29,C890))</f>
        <v>Distillery</v>
      </c>
      <c r="F890">
        <v>0</v>
      </c>
      <c r="G890" cm="1">
        <f t="array" ref="G890">INDEX('Distance Matrix (miles)'!$B$2:$AD$30,B890+1,C890+1)</f>
        <v>21.59</v>
      </c>
      <c r="H890" cm="1">
        <f t="array" ref="H890">INDEX('Travel Time Matrix (min)'!$B$2:$AD$30,B890+1,C890+1)</f>
        <v>32.4</v>
      </c>
      <c r="I890" cm="1">
        <f t="array" ref="I890">G890*(INDEX('Vehicle Fleet'!$D$2:$D$6,A890)+'Cost Parameters'!$B$2*'Cost Parameters'!$B$3)</f>
        <v>18.489675999999999</v>
      </c>
      <c r="J890" cm="1">
        <f t="array" ref="J890">IF(C890=0,0,INDEX('Delivery Stops'!$D$2:$D$29,C890))</f>
        <v>178</v>
      </c>
      <c r="K890">
        <f t="shared" si="52"/>
        <v>0</v>
      </c>
      <c r="L890">
        <f t="shared" si="53"/>
        <v>0</v>
      </c>
      <c r="M890">
        <f t="shared" si="54"/>
        <v>0</v>
      </c>
      <c r="N890">
        <f t="shared" si="55"/>
        <v>0</v>
      </c>
      <c r="O890" cm="1">
        <f t="array" ref="O890">((IF(C890=0,INDEX('Solver Setup'!$M$15:$M$19,A890),INDEX('Solver Setup'!$G$25:$G$52,C890))-IF(B890=0,INDEX('Solver Setup'!$L$15:$L$19,A890),INDEX('Solver Setup'!$G$25:$G$52,B890)))*1440-IF(B890=0,0,INDEX('Solver Setup'!$F$25:$F$52,B890))-H890+'Solver Setup'!$B$9*(1-F890))</f>
        <v>1531.6</v>
      </c>
    </row>
    <row r="891" spans="1:15" x14ac:dyDescent="0.2">
      <c r="A891">
        <v>2</v>
      </c>
      <c r="B891">
        <v>2</v>
      </c>
      <c r="C891">
        <v>22</v>
      </c>
      <c r="D891" t="str" cm="1">
        <f t="array" ref="D891">IF(B891=0,"Depot",INDEX('Delivery Stops'!$B$2:$B$29,B891))</f>
        <v>Community Pharmacy</v>
      </c>
      <c r="E891" t="str" cm="1">
        <f t="array" ref="E891">IF(C891=0,"Depot",INDEX('Delivery Stops'!$B$2:$B$29,C891))</f>
        <v>Brewery</v>
      </c>
      <c r="F891">
        <v>0</v>
      </c>
      <c r="G891" cm="1">
        <f t="array" ref="G891">INDEX('Distance Matrix (miles)'!$B$2:$AD$30,B891+1,C891+1)</f>
        <v>26.48</v>
      </c>
      <c r="H891" cm="1">
        <f t="array" ref="H891">INDEX('Travel Time Matrix (min)'!$B$2:$AD$30,B891+1,C891+1)</f>
        <v>39.700000000000003</v>
      </c>
      <c r="I891" cm="1">
        <f t="array" ref="I891">G891*(INDEX('Vehicle Fleet'!$D$2:$D$6,A891)+'Cost Parameters'!$B$2*'Cost Parameters'!$B$3)</f>
        <v>22.677472000000002</v>
      </c>
      <c r="J891" cm="1">
        <f t="array" ref="J891">IF(C891=0,0,INDEX('Delivery Stops'!$D$2:$D$29,C891))</f>
        <v>46</v>
      </c>
      <c r="K891">
        <f t="shared" si="52"/>
        <v>0</v>
      </c>
      <c r="L891">
        <f t="shared" si="53"/>
        <v>0</v>
      </c>
      <c r="M891">
        <f t="shared" si="54"/>
        <v>0</v>
      </c>
      <c r="N891">
        <f t="shared" si="55"/>
        <v>0</v>
      </c>
      <c r="O891" cm="1">
        <f t="array" ref="O891">((IF(C891=0,INDEX('Solver Setup'!$M$15:$M$19,A891),INDEX('Solver Setup'!$G$25:$G$52,C891))-IF(B891=0,INDEX('Solver Setup'!$L$15:$L$19,A891),INDEX('Solver Setup'!$G$25:$G$52,B891)))*1440-IF(B891=0,0,INDEX('Solver Setup'!$F$25:$F$52,B891))-H891+'Solver Setup'!$B$9*(1-F891))</f>
        <v>1374.3000000000009</v>
      </c>
    </row>
    <row r="892" spans="1:15" x14ac:dyDescent="0.2">
      <c r="A892">
        <v>2</v>
      </c>
      <c r="B892">
        <v>2</v>
      </c>
      <c r="C892">
        <v>23</v>
      </c>
      <c r="D892" t="str" cm="1">
        <f t="array" ref="D892">IF(B892=0,"Depot",INDEX('Delivery Stops'!$B$2:$B$29,B892))</f>
        <v>Community Pharmacy</v>
      </c>
      <c r="E892" t="str" cm="1">
        <f t="array" ref="E892">IF(C892=0,"Depot",INDEX('Delivery Stops'!$B$2:$B$29,C892))</f>
        <v>Distillery</v>
      </c>
      <c r="F892">
        <v>0</v>
      </c>
      <c r="G892" cm="1">
        <f t="array" ref="G892">INDEX('Distance Matrix (miles)'!$B$2:$AD$30,B892+1,C892+1)</f>
        <v>2.88</v>
      </c>
      <c r="H892" cm="1">
        <f t="array" ref="H892">INDEX('Travel Time Matrix (min)'!$B$2:$AD$30,B892+1,C892+1)</f>
        <v>4.3</v>
      </c>
      <c r="I892" cm="1">
        <f t="array" ref="I892">G892*(INDEX('Vehicle Fleet'!$D$2:$D$6,A892)+'Cost Parameters'!$B$2*'Cost Parameters'!$B$3)</f>
        <v>2.4664320000000002</v>
      </c>
      <c r="J892" cm="1">
        <f t="array" ref="J892">IF(C892=0,0,INDEX('Delivery Stops'!$D$2:$D$29,C892))</f>
        <v>207</v>
      </c>
      <c r="K892">
        <f t="shared" si="52"/>
        <v>0</v>
      </c>
      <c r="L892">
        <f t="shared" si="53"/>
        <v>0</v>
      </c>
      <c r="M892">
        <f t="shared" si="54"/>
        <v>0</v>
      </c>
      <c r="N892">
        <f t="shared" si="55"/>
        <v>0</v>
      </c>
      <c r="O892" cm="1">
        <f t="array" ref="O892">((IF(C892=0,INDEX('Solver Setup'!$M$15:$M$19,A892),INDEX('Solver Setup'!$G$25:$G$52,C892))-IF(B892=0,INDEX('Solver Setup'!$L$15:$L$19,A892),INDEX('Solver Setup'!$G$25:$G$52,B892)))*1440-IF(B892=0,0,INDEX('Solver Setup'!$F$25:$F$52,B892))-H892+'Solver Setup'!$B$9*(1-F892))</f>
        <v>1304.7000000000005</v>
      </c>
    </row>
    <row r="893" spans="1:15" x14ac:dyDescent="0.2">
      <c r="A893">
        <v>2</v>
      </c>
      <c r="B893">
        <v>2</v>
      </c>
      <c r="C893">
        <v>24</v>
      </c>
      <c r="D893" t="str" cm="1">
        <f t="array" ref="D893">IF(B893=0,"Depot",INDEX('Delivery Stops'!$B$2:$B$29,B893))</f>
        <v>Community Pharmacy</v>
      </c>
      <c r="E893" t="str" cm="1">
        <f t="array" ref="E893">IF(C893=0,"Depot",INDEX('Delivery Stops'!$B$2:$B$29,C893))</f>
        <v>Children's Academy</v>
      </c>
      <c r="F893">
        <v>0</v>
      </c>
      <c r="G893" cm="1">
        <f t="array" ref="G893">INDEX('Distance Matrix (miles)'!$B$2:$AD$30,B893+1,C893+1)</f>
        <v>19.86</v>
      </c>
      <c r="H893" cm="1">
        <f t="array" ref="H893">INDEX('Travel Time Matrix (min)'!$B$2:$AD$30,B893+1,C893+1)</f>
        <v>29.8</v>
      </c>
      <c r="I893" cm="1">
        <f t="array" ref="I893">G893*(INDEX('Vehicle Fleet'!$D$2:$D$6,A893)+'Cost Parameters'!$B$2*'Cost Parameters'!$B$3)</f>
        <v>17.008103999999999</v>
      </c>
      <c r="J893" cm="1">
        <f t="array" ref="J893">IF(C893=0,0,INDEX('Delivery Stops'!$D$2:$D$29,C893))</f>
        <v>28</v>
      </c>
      <c r="K893">
        <f t="shared" si="52"/>
        <v>0</v>
      </c>
      <c r="L893">
        <f t="shared" si="53"/>
        <v>0</v>
      </c>
      <c r="M893">
        <f t="shared" si="54"/>
        <v>0</v>
      </c>
      <c r="N893">
        <f t="shared" si="55"/>
        <v>0</v>
      </c>
      <c r="O893" cm="1">
        <f t="array" ref="O893">((IF(C893=0,INDEX('Solver Setup'!$M$15:$M$19,A893),INDEX('Solver Setup'!$G$25:$G$52,C893))-IF(B893=0,INDEX('Solver Setup'!$L$15:$L$19,A893),INDEX('Solver Setup'!$G$25:$G$52,B893)))*1440-IF(B893=0,0,INDEX('Solver Setup'!$F$25:$F$52,B893))-H893+'Solver Setup'!$B$9*(1-F893))</f>
        <v>1429.200000000001</v>
      </c>
    </row>
    <row r="894" spans="1:15" x14ac:dyDescent="0.2">
      <c r="A894">
        <v>2</v>
      </c>
      <c r="B894">
        <v>2</v>
      </c>
      <c r="C894">
        <v>25</v>
      </c>
      <c r="D894" t="str" cm="1">
        <f t="array" ref="D894">IF(B894=0,"Depot",INDEX('Delivery Stops'!$B$2:$B$29,B894))</f>
        <v>Community Pharmacy</v>
      </c>
      <c r="E894" t="str" cm="1">
        <f t="array" ref="E894">IF(C894=0,"Depot",INDEX('Delivery Stops'!$B$2:$B$29,C894))</f>
        <v>Public Library</v>
      </c>
      <c r="F894">
        <v>0</v>
      </c>
      <c r="G894" cm="1">
        <f t="array" ref="G894">INDEX('Distance Matrix (miles)'!$B$2:$AD$30,B894+1,C894+1)</f>
        <v>16.489999999999998</v>
      </c>
      <c r="H894" cm="1">
        <f t="array" ref="H894">INDEX('Travel Time Matrix (min)'!$B$2:$AD$30,B894+1,C894+1)</f>
        <v>24.7</v>
      </c>
      <c r="I894" cm="1">
        <f t="array" ref="I894">G894*(INDEX('Vehicle Fleet'!$D$2:$D$6,A894)+'Cost Parameters'!$B$2*'Cost Parameters'!$B$3)</f>
        <v>14.122036</v>
      </c>
      <c r="J894" cm="1">
        <f t="array" ref="J894">IF(C894=0,0,INDEX('Delivery Stops'!$D$2:$D$29,C894))</f>
        <v>32</v>
      </c>
      <c r="K894">
        <f t="shared" si="52"/>
        <v>0</v>
      </c>
      <c r="L894">
        <f t="shared" si="53"/>
        <v>0</v>
      </c>
      <c r="M894">
        <f t="shared" si="54"/>
        <v>0</v>
      </c>
      <c r="N894">
        <f t="shared" si="55"/>
        <v>0</v>
      </c>
      <c r="O894" cm="1">
        <f t="array" ref="O894">((IF(C894=0,INDEX('Solver Setup'!$M$15:$M$19,A894),INDEX('Solver Setup'!$G$25:$G$52,C894))-IF(B894=0,INDEX('Solver Setup'!$L$15:$L$19,A894),INDEX('Solver Setup'!$G$25:$G$52,B894)))*1440-IF(B894=0,0,INDEX('Solver Setup'!$F$25:$F$52,B894))-H894+'Solver Setup'!$B$9*(1-F894))</f>
        <v>1344.3000000000009</v>
      </c>
    </row>
    <row r="895" spans="1:15" x14ac:dyDescent="0.2">
      <c r="A895">
        <v>2</v>
      </c>
      <c r="B895">
        <v>2</v>
      </c>
      <c r="C895">
        <v>26</v>
      </c>
      <c r="D895" t="str" cm="1">
        <f t="array" ref="D895">IF(B895=0,"Depot",INDEX('Delivery Stops'!$B$2:$B$29,B895))</f>
        <v>Community Pharmacy</v>
      </c>
      <c r="E895" t="str" cm="1">
        <f t="array" ref="E895">IF(C895=0,"Depot",INDEX('Delivery Stops'!$B$2:$B$29,C895))</f>
        <v>Bakery &amp; Cafe</v>
      </c>
      <c r="F895">
        <v>0</v>
      </c>
      <c r="G895" cm="1">
        <f t="array" ref="G895">INDEX('Distance Matrix (miles)'!$B$2:$AD$30,B895+1,C895+1)</f>
        <v>26.68</v>
      </c>
      <c r="H895" cm="1">
        <f t="array" ref="H895">INDEX('Travel Time Matrix (min)'!$B$2:$AD$30,B895+1,C895+1)</f>
        <v>40</v>
      </c>
      <c r="I895" cm="1">
        <f t="array" ref="I895">G895*(INDEX('Vehicle Fleet'!$D$2:$D$6,A895)+'Cost Parameters'!$B$2*'Cost Parameters'!$B$3)</f>
        <v>22.848752000000001</v>
      </c>
      <c r="J895" cm="1">
        <f t="array" ref="J895">IF(C895=0,0,INDEX('Delivery Stops'!$D$2:$D$29,C895))</f>
        <v>211</v>
      </c>
      <c r="K895">
        <f t="shared" si="52"/>
        <v>0</v>
      </c>
      <c r="L895">
        <f t="shared" si="53"/>
        <v>0</v>
      </c>
      <c r="M895">
        <f t="shared" si="54"/>
        <v>0</v>
      </c>
      <c r="N895">
        <f t="shared" si="55"/>
        <v>0</v>
      </c>
      <c r="O895" cm="1">
        <f t="array" ref="O895">((IF(C895=0,INDEX('Solver Setup'!$M$15:$M$19,A895),INDEX('Solver Setup'!$G$25:$G$52,C895))-IF(B895=0,INDEX('Solver Setup'!$L$15:$L$19,A895),INDEX('Solver Setup'!$G$25:$G$52,B895)))*1440-IF(B895=0,0,INDEX('Solver Setup'!$F$25:$F$52,B895))-H895+'Solver Setup'!$B$9*(1-F895))</f>
        <v>1404.0000000000005</v>
      </c>
    </row>
    <row r="896" spans="1:15" x14ac:dyDescent="0.2">
      <c r="A896">
        <v>2</v>
      </c>
      <c r="B896">
        <v>2</v>
      </c>
      <c r="C896">
        <v>27</v>
      </c>
      <c r="D896" t="str" cm="1">
        <f t="array" ref="D896">IF(B896=0,"Depot",INDEX('Delivery Stops'!$B$2:$B$29,B896))</f>
        <v>Community Pharmacy</v>
      </c>
      <c r="E896" t="str" cm="1">
        <f t="array" ref="E896">IF(C896=0,"Depot",INDEX('Delivery Stops'!$B$2:$B$29,C896))</f>
        <v>Redstone Elementary School</v>
      </c>
      <c r="F896">
        <v>0</v>
      </c>
      <c r="G896" cm="1">
        <f t="array" ref="G896">INDEX('Distance Matrix (miles)'!$B$2:$AD$30,B896+1,C896+1)</f>
        <v>24.38</v>
      </c>
      <c r="H896" cm="1">
        <f t="array" ref="H896">INDEX('Travel Time Matrix (min)'!$B$2:$AD$30,B896+1,C896+1)</f>
        <v>36.6</v>
      </c>
      <c r="I896" cm="1">
        <f t="array" ref="I896">G896*(INDEX('Vehicle Fleet'!$D$2:$D$6,A896)+'Cost Parameters'!$B$2*'Cost Parameters'!$B$3)</f>
        <v>20.879031999999999</v>
      </c>
      <c r="J896" cm="1">
        <f t="array" ref="J896">IF(C896=0,0,INDEX('Delivery Stops'!$D$2:$D$29,C896))</f>
        <v>61</v>
      </c>
      <c r="K896">
        <f t="shared" si="52"/>
        <v>0</v>
      </c>
      <c r="L896">
        <f t="shared" si="53"/>
        <v>0</v>
      </c>
      <c r="M896">
        <f t="shared" si="54"/>
        <v>0</v>
      </c>
      <c r="N896">
        <f t="shared" si="55"/>
        <v>0</v>
      </c>
      <c r="O896" cm="1">
        <f t="array" ref="O896">((IF(C896=0,INDEX('Solver Setup'!$M$15:$M$19,A896),INDEX('Solver Setup'!$G$25:$G$52,C896))-IF(B896=0,INDEX('Solver Setup'!$L$15:$L$19,A896),INDEX('Solver Setup'!$G$25:$G$52,B896)))*1440-IF(B896=0,0,INDEX('Solver Setup'!$F$25:$F$52,B896))-H896+'Solver Setup'!$B$9*(1-F896))</f>
        <v>1347.3999999999999</v>
      </c>
    </row>
    <row r="897" spans="1:15" x14ac:dyDescent="0.2">
      <c r="A897">
        <v>2</v>
      </c>
      <c r="B897">
        <v>2</v>
      </c>
      <c r="C897">
        <v>28</v>
      </c>
      <c r="D897" t="str" cm="1">
        <f t="array" ref="D897">IF(B897=0,"Depot",INDEX('Delivery Stops'!$B$2:$B$29,B897))</f>
        <v>Community Pharmacy</v>
      </c>
      <c r="E897" t="str" cm="1">
        <f t="array" ref="E897">IF(C897=0,"Depot",INDEX('Delivery Stops'!$B$2:$B$29,C897))</f>
        <v>Food Bank</v>
      </c>
      <c r="F897">
        <v>0</v>
      </c>
      <c r="G897" cm="1">
        <f t="array" ref="G897">INDEX('Distance Matrix (miles)'!$B$2:$AD$30,B897+1,C897+1)</f>
        <v>24.01</v>
      </c>
      <c r="H897" cm="1">
        <f t="array" ref="H897">INDEX('Travel Time Matrix (min)'!$B$2:$AD$30,B897+1,C897+1)</f>
        <v>36</v>
      </c>
      <c r="I897" cm="1">
        <f t="array" ref="I897">G897*(INDEX('Vehicle Fleet'!$D$2:$D$6,A897)+'Cost Parameters'!$B$2*'Cost Parameters'!$B$3)</f>
        <v>20.562164000000003</v>
      </c>
      <c r="J897" cm="1">
        <f t="array" ref="J897">IF(C897=0,0,INDEX('Delivery Stops'!$D$2:$D$29,C897))</f>
        <v>168</v>
      </c>
      <c r="K897">
        <f t="shared" si="52"/>
        <v>0</v>
      </c>
      <c r="L897">
        <f t="shared" si="53"/>
        <v>0</v>
      </c>
      <c r="M897">
        <f t="shared" si="54"/>
        <v>0</v>
      </c>
      <c r="N897">
        <f t="shared" si="55"/>
        <v>0</v>
      </c>
      <c r="O897" cm="1">
        <f t="array" ref="O897">((IF(C897=0,INDEX('Solver Setup'!$M$15:$M$19,A897),INDEX('Solver Setup'!$G$25:$G$52,C897))-IF(B897=0,INDEX('Solver Setup'!$L$15:$L$19,A897),INDEX('Solver Setup'!$G$25:$G$52,B897)))*1440-IF(B897=0,0,INDEX('Solver Setup'!$F$25:$F$52,B897))-H897+'Solver Setup'!$B$9*(1-F897))</f>
        <v>1348</v>
      </c>
    </row>
    <row r="898" spans="1:15" x14ac:dyDescent="0.2">
      <c r="A898">
        <v>2</v>
      </c>
      <c r="B898">
        <v>3</v>
      </c>
      <c r="C898">
        <v>0</v>
      </c>
      <c r="D898" t="str" cm="1">
        <f t="array" ref="D898">IF(B898=0,"Depot",INDEX('Delivery Stops'!$B$2:$B$29,B898))</f>
        <v>Redstone Medical Center</v>
      </c>
      <c r="E898" t="str" cm="1">
        <f t="array" ref="E898">IF(C898=0,"Depot",INDEX('Delivery Stops'!$B$2:$B$29,C898))</f>
        <v>Depot</v>
      </c>
      <c r="F898">
        <v>0</v>
      </c>
      <c r="G898" cm="1">
        <f t="array" ref="G898">INDEX('Distance Matrix (miles)'!$B$2:$AD$30,B898+1,C898+1)</f>
        <v>19.3</v>
      </c>
      <c r="H898" cm="1">
        <f t="array" ref="H898">INDEX('Travel Time Matrix (min)'!$B$2:$AD$30,B898+1,C898+1)</f>
        <v>29</v>
      </c>
      <c r="I898" cm="1">
        <f t="array" ref="I898">G898*(INDEX('Vehicle Fleet'!$D$2:$D$6,A898)+'Cost Parameters'!$B$2*'Cost Parameters'!$B$3)</f>
        <v>16.52852</v>
      </c>
      <c r="J898" cm="1">
        <f t="array" ref="J898">IF(C898=0,0,INDEX('Delivery Stops'!$D$2:$D$29,C898))</f>
        <v>0</v>
      </c>
      <c r="K898">
        <f t="shared" si="52"/>
        <v>0</v>
      </c>
      <c r="L898">
        <f t="shared" si="53"/>
        <v>0</v>
      </c>
      <c r="M898">
        <f t="shared" si="54"/>
        <v>0</v>
      </c>
      <c r="N898">
        <f t="shared" si="55"/>
        <v>0</v>
      </c>
      <c r="O898" cm="1">
        <f t="array" ref="O898">((IF(C898=0,INDEX('Solver Setup'!$M$15:$M$19,A898),INDEX('Solver Setup'!$G$25:$G$52,C898))-IF(B898=0,INDEX('Solver Setup'!$L$15:$L$19,A898),INDEX('Solver Setup'!$G$25:$G$52,B898)))*1440-IF(B898=0,0,INDEX('Solver Setup'!$F$25:$F$52,B898))-H898+'Solver Setup'!$B$9*(1-F898))</f>
        <v>629</v>
      </c>
    </row>
    <row r="899" spans="1:15" x14ac:dyDescent="0.2">
      <c r="A899">
        <v>2</v>
      </c>
      <c r="B899">
        <v>3</v>
      </c>
      <c r="C899">
        <v>1</v>
      </c>
      <c r="D899" t="str" cm="1">
        <f t="array" ref="D899">IF(B899=0,"Depot",INDEX('Delivery Stops'!$B$2:$B$29,B899))</f>
        <v>Redstone Medical Center</v>
      </c>
      <c r="E899" t="str" cm="1">
        <f t="array" ref="E899">IF(C899=0,"Depot",INDEX('Delivery Stops'!$B$2:$B$29,C899))</f>
        <v>Pet Hospital</v>
      </c>
      <c r="F899">
        <v>0</v>
      </c>
      <c r="G899" cm="1">
        <f t="array" ref="G899">INDEX('Distance Matrix (miles)'!$B$2:$AD$30,B899+1,C899+1)</f>
        <v>17</v>
      </c>
      <c r="H899" cm="1">
        <f t="array" ref="H899">INDEX('Travel Time Matrix (min)'!$B$2:$AD$30,B899+1,C899+1)</f>
        <v>25.5</v>
      </c>
      <c r="I899" cm="1">
        <f t="array" ref="I899">G899*(INDEX('Vehicle Fleet'!$D$2:$D$6,A899)+'Cost Parameters'!$B$2*'Cost Parameters'!$B$3)</f>
        <v>14.558800000000002</v>
      </c>
      <c r="J899" cm="1">
        <f t="array" ref="J899">IF(C899=0,0,INDEX('Delivery Stops'!$D$2:$D$29,C899))</f>
        <v>204</v>
      </c>
      <c r="K899">
        <f t="shared" ref="K899:K962" si="56">F899*I899</f>
        <v>0</v>
      </c>
      <c r="L899">
        <f t="shared" ref="L899:L962" si="57">F899*G899</f>
        <v>0</v>
      </c>
      <c r="M899">
        <f t="shared" ref="M899:M962" si="58">F899*H899</f>
        <v>0</v>
      </c>
      <c r="N899">
        <f t="shared" ref="N899:N962" si="59">F899*J899</f>
        <v>0</v>
      </c>
      <c r="O899" cm="1">
        <f t="array" ref="O899">((IF(C899=0,INDEX('Solver Setup'!$M$15:$M$19,A899),INDEX('Solver Setup'!$G$25:$G$52,C899))-IF(B899=0,INDEX('Solver Setup'!$L$15:$L$19,A899),INDEX('Solver Setup'!$G$25:$G$52,B899)))*1440-IF(B899=0,0,INDEX('Solver Setup'!$F$25:$F$52,B899))-H899+'Solver Setup'!$B$9*(1-F899))</f>
        <v>1142.5000000000005</v>
      </c>
    </row>
    <row r="900" spans="1:15" x14ac:dyDescent="0.2">
      <c r="A900">
        <v>2</v>
      </c>
      <c r="B900">
        <v>3</v>
      </c>
      <c r="C900">
        <v>2</v>
      </c>
      <c r="D900" t="str" cm="1">
        <f t="array" ref="D900">IF(B900=0,"Depot",INDEX('Delivery Stops'!$B$2:$B$29,B900))</f>
        <v>Redstone Medical Center</v>
      </c>
      <c r="E900" t="str" cm="1">
        <f t="array" ref="E900">IF(C900=0,"Depot",INDEX('Delivery Stops'!$B$2:$B$29,C900))</f>
        <v>Community Pharmacy</v>
      </c>
      <c r="F900">
        <v>0</v>
      </c>
      <c r="G900" cm="1">
        <f t="array" ref="G900">INDEX('Distance Matrix (miles)'!$B$2:$AD$30,B900+1,C900+1)</f>
        <v>18.989999999999998</v>
      </c>
      <c r="H900" cm="1">
        <f t="array" ref="H900">INDEX('Travel Time Matrix (min)'!$B$2:$AD$30,B900+1,C900+1)</f>
        <v>28.5</v>
      </c>
      <c r="I900" cm="1">
        <f t="array" ref="I900">G900*(INDEX('Vehicle Fleet'!$D$2:$D$6,A900)+'Cost Parameters'!$B$2*'Cost Parameters'!$B$3)</f>
        <v>16.263036</v>
      </c>
      <c r="J900" cm="1">
        <f t="array" ref="J900">IF(C900=0,0,INDEX('Delivery Stops'!$D$2:$D$29,C900))</f>
        <v>240</v>
      </c>
      <c r="K900">
        <f t="shared" si="56"/>
        <v>0</v>
      </c>
      <c r="L900">
        <f t="shared" si="57"/>
        <v>0</v>
      </c>
      <c r="M900">
        <f t="shared" si="58"/>
        <v>0</v>
      </c>
      <c r="N900">
        <f t="shared" si="59"/>
        <v>0</v>
      </c>
      <c r="O900" cm="1">
        <f t="array" ref="O900">((IF(C900=0,INDEX('Solver Setup'!$M$15:$M$19,A900),INDEX('Solver Setup'!$G$25:$G$52,C900))-IF(B900=0,INDEX('Solver Setup'!$L$15:$L$19,A900),INDEX('Solver Setup'!$G$25:$G$52,B900)))*1440-IF(B900=0,0,INDEX('Solver Setup'!$F$25:$F$52,B900))-H900+'Solver Setup'!$B$9*(1-F900))</f>
        <v>1379.4999999999995</v>
      </c>
    </row>
    <row r="901" spans="1:15" x14ac:dyDescent="0.2">
      <c r="A901">
        <v>2</v>
      </c>
      <c r="B901">
        <v>3</v>
      </c>
      <c r="C901">
        <v>4</v>
      </c>
      <c r="D901" t="str" cm="1">
        <f t="array" ref="D901">IF(B901=0,"Depot",INDEX('Delivery Stops'!$B$2:$B$29,B901))</f>
        <v>Redstone Medical Center</v>
      </c>
      <c r="E901" t="str" cm="1">
        <f t="array" ref="E901">IF(C901=0,"Depot",INDEX('Delivery Stops'!$B$2:$B$29,C901))</f>
        <v>Furniture Warehouse</v>
      </c>
      <c r="F901">
        <v>0</v>
      </c>
      <c r="G901" cm="1">
        <f t="array" ref="G901">INDEX('Distance Matrix (miles)'!$B$2:$AD$30,B901+1,C901+1)</f>
        <v>16.71</v>
      </c>
      <c r="H901" cm="1">
        <f t="array" ref="H901">INDEX('Travel Time Matrix (min)'!$B$2:$AD$30,B901+1,C901+1)</f>
        <v>25.1</v>
      </c>
      <c r="I901" cm="1">
        <f t="array" ref="I901">G901*(INDEX('Vehicle Fleet'!$D$2:$D$6,A901)+'Cost Parameters'!$B$2*'Cost Parameters'!$B$3)</f>
        <v>14.310444000000002</v>
      </c>
      <c r="J901" cm="1">
        <f t="array" ref="J901">IF(C901=0,0,INDEX('Delivery Stops'!$D$2:$D$29,C901))</f>
        <v>186</v>
      </c>
      <c r="K901">
        <f t="shared" si="56"/>
        <v>0</v>
      </c>
      <c r="L901">
        <f t="shared" si="57"/>
        <v>0</v>
      </c>
      <c r="M901">
        <f t="shared" si="58"/>
        <v>0</v>
      </c>
      <c r="N901">
        <f t="shared" si="59"/>
        <v>0</v>
      </c>
      <c r="O901" cm="1">
        <f t="array" ref="O901">((IF(C901=0,INDEX('Solver Setup'!$M$15:$M$19,A901),INDEX('Solver Setup'!$G$25:$G$52,C901))-IF(B901=0,INDEX('Solver Setup'!$L$15:$L$19,A901),INDEX('Solver Setup'!$G$25:$G$52,B901)))*1440-IF(B901=0,0,INDEX('Solver Setup'!$F$25:$F$52,B901))-H901+'Solver Setup'!$B$9*(1-F901))</f>
        <v>1127.9000000000001</v>
      </c>
    </row>
    <row r="902" spans="1:15" x14ac:dyDescent="0.2">
      <c r="A902">
        <v>2</v>
      </c>
      <c r="B902">
        <v>3</v>
      </c>
      <c r="C902">
        <v>5</v>
      </c>
      <c r="D902" t="str" cm="1">
        <f t="array" ref="D902">IF(B902=0,"Depot",INDEX('Delivery Stops'!$B$2:$B$29,B902))</f>
        <v>Redstone Medical Center</v>
      </c>
      <c r="E902" t="str" cm="1">
        <f t="array" ref="E902">IF(C902=0,"Depot",INDEX('Delivery Stops'!$B$2:$B$29,C902))</f>
        <v>Construction Supply</v>
      </c>
      <c r="F902">
        <v>0</v>
      </c>
      <c r="G902" cm="1">
        <f t="array" ref="G902">INDEX('Distance Matrix (miles)'!$B$2:$AD$30,B902+1,C902+1)</f>
        <v>23.46</v>
      </c>
      <c r="H902" cm="1">
        <f t="array" ref="H902">INDEX('Travel Time Matrix (min)'!$B$2:$AD$30,B902+1,C902+1)</f>
        <v>35.200000000000003</v>
      </c>
      <c r="I902" cm="1">
        <f t="array" ref="I902">G902*(INDEX('Vehicle Fleet'!$D$2:$D$6,A902)+'Cost Parameters'!$B$2*'Cost Parameters'!$B$3)</f>
        <v>20.091144000000003</v>
      </c>
      <c r="J902" cm="1">
        <f t="array" ref="J902">IF(C902=0,0,INDEX('Delivery Stops'!$D$2:$D$29,C902))</f>
        <v>201</v>
      </c>
      <c r="K902">
        <f t="shared" si="56"/>
        <v>0</v>
      </c>
      <c r="L902">
        <f t="shared" si="57"/>
        <v>0</v>
      </c>
      <c r="M902">
        <f t="shared" si="58"/>
        <v>0</v>
      </c>
      <c r="N902">
        <f t="shared" si="59"/>
        <v>0</v>
      </c>
      <c r="O902" cm="1">
        <f t="array" ref="O902">((IF(C902=0,INDEX('Solver Setup'!$M$15:$M$19,A902),INDEX('Solver Setup'!$G$25:$G$52,C902))-IF(B902=0,INDEX('Solver Setup'!$L$15:$L$19,A902),INDEX('Solver Setup'!$G$25:$G$52,B902)))*1440-IF(B902=0,0,INDEX('Solver Setup'!$F$25:$F$52,B902))-H902+'Solver Setup'!$B$9*(1-F902))</f>
        <v>1327.7999999999995</v>
      </c>
    </row>
    <row r="903" spans="1:15" x14ac:dyDescent="0.2">
      <c r="A903">
        <v>2</v>
      </c>
      <c r="B903">
        <v>3</v>
      </c>
      <c r="C903">
        <v>6</v>
      </c>
      <c r="D903" t="str" cm="1">
        <f t="array" ref="D903">IF(B903=0,"Depot",INDEX('Delivery Stops'!$B$2:$B$29,B903))</f>
        <v>Redstone Medical Center</v>
      </c>
      <c r="E903" t="str" cm="1">
        <f t="array" ref="E903">IF(C903=0,"Depot",INDEX('Delivery Stops'!$B$2:$B$29,C903))</f>
        <v>Farm Supply</v>
      </c>
      <c r="F903">
        <v>0</v>
      </c>
      <c r="G903" cm="1">
        <f t="array" ref="G903">INDEX('Distance Matrix (miles)'!$B$2:$AD$30,B903+1,C903+1)</f>
        <v>19.98</v>
      </c>
      <c r="H903" cm="1">
        <f t="array" ref="H903">INDEX('Travel Time Matrix (min)'!$B$2:$AD$30,B903+1,C903+1)</f>
        <v>30</v>
      </c>
      <c r="I903" cm="1">
        <f t="array" ref="I903">G903*(INDEX('Vehicle Fleet'!$D$2:$D$6,A903)+'Cost Parameters'!$B$2*'Cost Parameters'!$B$3)</f>
        <v>17.110872000000001</v>
      </c>
      <c r="J903" cm="1">
        <f t="array" ref="J903">IF(C903=0,0,INDEX('Delivery Stops'!$D$2:$D$29,C903))</f>
        <v>162</v>
      </c>
      <c r="K903">
        <f t="shared" si="56"/>
        <v>0</v>
      </c>
      <c r="L903">
        <f t="shared" si="57"/>
        <v>0</v>
      </c>
      <c r="M903">
        <f t="shared" si="58"/>
        <v>0</v>
      </c>
      <c r="N903">
        <f t="shared" si="59"/>
        <v>0</v>
      </c>
      <c r="O903" cm="1">
        <f t="array" ref="O903">((IF(C903=0,INDEX('Solver Setup'!$M$15:$M$19,A903),INDEX('Solver Setup'!$G$25:$G$52,C903))-IF(B903=0,INDEX('Solver Setup'!$L$15:$L$19,A903),INDEX('Solver Setup'!$G$25:$G$52,B903)))*1440-IF(B903=0,0,INDEX('Solver Setup'!$F$25:$F$52,B903))-H903+'Solver Setup'!$B$9*(1-F903))</f>
        <v>1438</v>
      </c>
    </row>
    <row r="904" spans="1:15" x14ac:dyDescent="0.2">
      <c r="A904">
        <v>2</v>
      </c>
      <c r="B904">
        <v>3</v>
      </c>
      <c r="C904">
        <v>7</v>
      </c>
      <c r="D904" t="str" cm="1">
        <f t="array" ref="D904">IF(B904=0,"Depot",INDEX('Delivery Stops'!$B$2:$B$29,B904))</f>
        <v>Redstone Medical Center</v>
      </c>
      <c r="E904" t="str" cm="1">
        <f t="array" ref="E904">IF(C904=0,"Depot",INDEX('Delivery Stops'!$B$2:$B$29,C904))</f>
        <v>Fish Market</v>
      </c>
      <c r="F904">
        <v>0</v>
      </c>
      <c r="G904" cm="1">
        <f t="array" ref="G904">INDEX('Distance Matrix (miles)'!$B$2:$AD$30,B904+1,C904+1)</f>
        <v>28.72</v>
      </c>
      <c r="H904" cm="1">
        <f t="array" ref="H904">INDEX('Travel Time Matrix (min)'!$B$2:$AD$30,B904+1,C904+1)</f>
        <v>43.1</v>
      </c>
      <c r="I904" cm="1">
        <f t="array" ref="I904">G904*(INDEX('Vehicle Fleet'!$D$2:$D$6,A904)+'Cost Parameters'!$B$2*'Cost Parameters'!$B$3)</f>
        <v>24.595808000000002</v>
      </c>
      <c r="J904" cm="1">
        <f t="array" ref="J904">IF(C904=0,0,INDEX('Delivery Stops'!$D$2:$D$29,C904))</f>
        <v>133</v>
      </c>
      <c r="K904">
        <f t="shared" si="56"/>
        <v>0</v>
      </c>
      <c r="L904">
        <f t="shared" si="57"/>
        <v>0</v>
      </c>
      <c r="M904">
        <f t="shared" si="58"/>
        <v>0</v>
      </c>
      <c r="N904">
        <f t="shared" si="59"/>
        <v>0</v>
      </c>
      <c r="O904" cm="1">
        <f t="array" ref="O904">((IF(C904=0,INDEX('Solver Setup'!$M$15:$M$19,A904),INDEX('Solver Setup'!$G$25:$G$52,C904))-IF(B904=0,INDEX('Solver Setup'!$L$15:$L$19,A904),INDEX('Solver Setup'!$G$25:$G$52,B904)))*1440-IF(B904=0,0,INDEX('Solver Setup'!$F$25:$F$52,B904))-H904+'Solver Setup'!$B$9*(1-F904))</f>
        <v>1289.9000000000001</v>
      </c>
    </row>
    <row r="905" spans="1:15" x14ac:dyDescent="0.2">
      <c r="A905">
        <v>2</v>
      </c>
      <c r="B905">
        <v>3</v>
      </c>
      <c r="C905">
        <v>8</v>
      </c>
      <c r="D905" t="str" cm="1">
        <f t="array" ref="D905">IF(B905=0,"Depot",INDEX('Delivery Stops'!$B$2:$B$29,B905))</f>
        <v>Redstone Medical Center</v>
      </c>
      <c r="E905" t="str" cm="1">
        <f t="array" ref="E905">IF(C905=0,"Depot",INDEX('Delivery Stops'!$B$2:$B$29,C905))</f>
        <v>Swimming Pool Supply</v>
      </c>
      <c r="F905">
        <v>0</v>
      </c>
      <c r="G905" cm="1">
        <f t="array" ref="G905">INDEX('Distance Matrix (miles)'!$B$2:$AD$30,B905+1,C905+1)</f>
        <v>16.8</v>
      </c>
      <c r="H905" cm="1">
        <f t="array" ref="H905">INDEX('Travel Time Matrix (min)'!$B$2:$AD$30,B905+1,C905+1)</f>
        <v>25.2</v>
      </c>
      <c r="I905" cm="1">
        <f t="array" ref="I905">G905*(INDEX('Vehicle Fleet'!$D$2:$D$6,A905)+'Cost Parameters'!$B$2*'Cost Parameters'!$B$3)</f>
        <v>14.387520000000002</v>
      </c>
      <c r="J905" cm="1">
        <f t="array" ref="J905">IF(C905=0,0,INDEX('Delivery Stops'!$D$2:$D$29,C905))</f>
        <v>285</v>
      </c>
      <c r="K905">
        <f t="shared" si="56"/>
        <v>0</v>
      </c>
      <c r="L905">
        <f t="shared" si="57"/>
        <v>0</v>
      </c>
      <c r="M905">
        <f t="shared" si="58"/>
        <v>0</v>
      </c>
      <c r="N905">
        <f t="shared" si="59"/>
        <v>0</v>
      </c>
      <c r="O905" cm="1">
        <f t="array" ref="O905">((IF(C905=0,INDEX('Solver Setup'!$M$15:$M$19,A905),INDEX('Solver Setup'!$G$25:$G$52,C905))-IF(B905=0,INDEX('Solver Setup'!$L$15:$L$19,A905),INDEX('Solver Setup'!$G$25:$G$52,B905)))*1440-IF(B905=0,0,INDEX('Solver Setup'!$F$25:$F$52,B905))-H905+'Solver Setup'!$B$9*(1-F905))</f>
        <v>1517.7999999999995</v>
      </c>
    </row>
    <row r="906" spans="1:15" x14ac:dyDescent="0.2">
      <c r="A906">
        <v>2</v>
      </c>
      <c r="B906">
        <v>3</v>
      </c>
      <c r="C906">
        <v>9</v>
      </c>
      <c r="D906" t="str" cm="1">
        <f t="array" ref="D906">IF(B906=0,"Depot",INDEX('Delivery Stops'!$B$2:$B$29,B906))</f>
        <v>Redstone Medical Center</v>
      </c>
      <c r="E906" t="str" cm="1">
        <f t="array" ref="E906">IF(C906=0,"Depot",INDEX('Delivery Stops'!$B$2:$B$29,C906))</f>
        <v>Dry Cleaners</v>
      </c>
      <c r="F906">
        <v>0</v>
      </c>
      <c r="G906" cm="1">
        <f t="array" ref="G906">INDEX('Distance Matrix (miles)'!$B$2:$AD$30,B906+1,C906+1)</f>
        <v>12.66</v>
      </c>
      <c r="H906" cm="1">
        <f t="array" ref="H906">INDEX('Travel Time Matrix (min)'!$B$2:$AD$30,B906+1,C906+1)</f>
        <v>19</v>
      </c>
      <c r="I906" cm="1">
        <f t="array" ref="I906">G906*(INDEX('Vehicle Fleet'!$D$2:$D$6,A906)+'Cost Parameters'!$B$2*'Cost Parameters'!$B$3)</f>
        <v>10.842024</v>
      </c>
      <c r="J906" cm="1">
        <f t="array" ref="J906">IF(C906=0,0,INDEX('Delivery Stops'!$D$2:$D$29,C906))</f>
        <v>24</v>
      </c>
      <c r="K906">
        <f t="shared" si="56"/>
        <v>0</v>
      </c>
      <c r="L906">
        <f t="shared" si="57"/>
        <v>0</v>
      </c>
      <c r="M906">
        <f t="shared" si="58"/>
        <v>0</v>
      </c>
      <c r="N906">
        <f t="shared" si="59"/>
        <v>0</v>
      </c>
      <c r="O906" cm="1">
        <f t="array" ref="O906">((IF(C906=0,INDEX('Solver Setup'!$M$15:$M$19,A906),INDEX('Solver Setup'!$G$25:$G$52,C906))-IF(B906=0,INDEX('Solver Setup'!$L$15:$L$19,A906),INDEX('Solver Setup'!$G$25:$G$52,B906)))*1440-IF(B906=0,0,INDEX('Solver Setup'!$F$25:$F$52,B906))-H906+'Solver Setup'!$B$9*(1-F906))</f>
        <v>1179</v>
      </c>
    </row>
    <row r="907" spans="1:15" x14ac:dyDescent="0.2">
      <c r="A907">
        <v>2</v>
      </c>
      <c r="B907">
        <v>3</v>
      </c>
      <c r="C907">
        <v>10</v>
      </c>
      <c r="D907" t="str" cm="1">
        <f t="array" ref="D907">IF(B907=0,"Depot",INDEX('Delivery Stops'!$B$2:$B$29,B907))</f>
        <v>Redstone Medical Center</v>
      </c>
      <c r="E907" t="str" cm="1">
        <f t="array" ref="E907">IF(C907=0,"Depot",INDEX('Delivery Stops'!$B$2:$B$29,C907))</f>
        <v>Furniture Warehouse</v>
      </c>
      <c r="F907">
        <v>0</v>
      </c>
      <c r="G907" cm="1">
        <f t="array" ref="G907">INDEX('Distance Matrix (miles)'!$B$2:$AD$30,B907+1,C907+1)</f>
        <v>25.51</v>
      </c>
      <c r="H907" cm="1">
        <f t="array" ref="H907">INDEX('Travel Time Matrix (min)'!$B$2:$AD$30,B907+1,C907+1)</f>
        <v>38.299999999999997</v>
      </c>
      <c r="I907" cm="1">
        <f t="array" ref="I907">G907*(INDEX('Vehicle Fleet'!$D$2:$D$6,A907)+'Cost Parameters'!$B$2*'Cost Parameters'!$B$3)</f>
        <v>21.846764000000004</v>
      </c>
      <c r="J907" cm="1">
        <f t="array" ref="J907">IF(C907=0,0,INDEX('Delivery Stops'!$D$2:$D$29,C907))</f>
        <v>89</v>
      </c>
      <c r="K907">
        <f t="shared" si="56"/>
        <v>0</v>
      </c>
      <c r="L907">
        <f t="shared" si="57"/>
        <v>0</v>
      </c>
      <c r="M907">
        <f t="shared" si="58"/>
        <v>0</v>
      </c>
      <c r="N907">
        <f t="shared" si="59"/>
        <v>0</v>
      </c>
      <c r="O907" cm="1">
        <f t="array" ref="O907">((IF(C907=0,INDEX('Solver Setup'!$M$15:$M$19,A907),INDEX('Solver Setup'!$G$25:$G$52,C907))-IF(B907=0,INDEX('Solver Setup'!$L$15:$L$19,A907),INDEX('Solver Setup'!$G$25:$G$52,B907)))*1440-IF(B907=0,0,INDEX('Solver Setup'!$F$25:$F$52,B907))-H907+'Solver Setup'!$B$9*(1-F907))</f>
        <v>1234.6999999999994</v>
      </c>
    </row>
    <row r="908" spans="1:15" x14ac:dyDescent="0.2">
      <c r="A908">
        <v>2</v>
      </c>
      <c r="B908">
        <v>3</v>
      </c>
      <c r="C908">
        <v>11</v>
      </c>
      <c r="D908" t="str" cm="1">
        <f t="array" ref="D908">IF(B908=0,"Depot",INDEX('Delivery Stops'!$B$2:$B$29,B908))</f>
        <v>Redstone Medical Center</v>
      </c>
      <c r="E908" t="str" cm="1">
        <f t="array" ref="E908">IF(C908=0,"Depot",INDEX('Delivery Stops'!$B$2:$B$29,C908))</f>
        <v>Pet Hospital</v>
      </c>
      <c r="F908">
        <v>0</v>
      </c>
      <c r="G908" cm="1">
        <f t="array" ref="G908">INDEX('Distance Matrix (miles)'!$B$2:$AD$30,B908+1,C908+1)</f>
        <v>18.93</v>
      </c>
      <c r="H908" cm="1">
        <f t="array" ref="H908">INDEX('Travel Time Matrix (min)'!$B$2:$AD$30,B908+1,C908+1)</f>
        <v>28.4</v>
      </c>
      <c r="I908" cm="1">
        <f t="array" ref="I908">G908*(INDEX('Vehicle Fleet'!$D$2:$D$6,A908)+'Cost Parameters'!$B$2*'Cost Parameters'!$B$3)</f>
        <v>16.211652000000001</v>
      </c>
      <c r="J908" cm="1">
        <f t="array" ref="J908">IF(C908=0,0,INDEX('Delivery Stops'!$D$2:$D$29,C908))</f>
        <v>108</v>
      </c>
      <c r="K908">
        <f t="shared" si="56"/>
        <v>0</v>
      </c>
      <c r="L908">
        <f t="shared" si="57"/>
        <v>0</v>
      </c>
      <c r="M908">
        <f t="shared" si="58"/>
        <v>0</v>
      </c>
      <c r="N908">
        <f t="shared" si="59"/>
        <v>0</v>
      </c>
      <c r="O908" cm="1">
        <f t="array" ref="O908">((IF(C908=0,INDEX('Solver Setup'!$M$15:$M$19,A908),INDEX('Solver Setup'!$G$25:$G$52,C908))-IF(B908=0,INDEX('Solver Setup'!$L$15:$L$19,A908),INDEX('Solver Setup'!$G$25:$G$52,B908)))*1440-IF(B908=0,0,INDEX('Solver Setup'!$F$25:$F$52,B908))-H908+'Solver Setup'!$B$9*(1-F908))</f>
        <v>1169.5999999999999</v>
      </c>
    </row>
    <row r="909" spans="1:15" x14ac:dyDescent="0.2">
      <c r="A909">
        <v>2</v>
      </c>
      <c r="B909">
        <v>3</v>
      </c>
      <c r="C909">
        <v>12</v>
      </c>
      <c r="D909" t="str" cm="1">
        <f t="array" ref="D909">IF(B909=0,"Depot",INDEX('Delivery Stops'!$B$2:$B$29,B909))</f>
        <v>Redstone Medical Center</v>
      </c>
      <c r="E909" t="str" cm="1">
        <f t="array" ref="E909">IF(C909=0,"Depot",INDEX('Delivery Stops'!$B$2:$B$29,C909))</f>
        <v>Tech Solutions Inc</v>
      </c>
      <c r="F909">
        <v>0</v>
      </c>
      <c r="G909" cm="1">
        <f t="array" ref="G909">INDEX('Distance Matrix (miles)'!$B$2:$AD$30,B909+1,C909+1)</f>
        <v>26.08</v>
      </c>
      <c r="H909" cm="1">
        <f t="array" ref="H909">INDEX('Travel Time Matrix (min)'!$B$2:$AD$30,B909+1,C909+1)</f>
        <v>39.1</v>
      </c>
      <c r="I909" cm="1">
        <f t="array" ref="I909">G909*(INDEX('Vehicle Fleet'!$D$2:$D$6,A909)+'Cost Parameters'!$B$2*'Cost Parameters'!$B$3)</f>
        <v>22.334911999999999</v>
      </c>
      <c r="J909" cm="1">
        <f t="array" ref="J909">IF(C909=0,0,INDEX('Delivery Stops'!$D$2:$D$29,C909))</f>
        <v>150</v>
      </c>
      <c r="K909">
        <f t="shared" si="56"/>
        <v>0</v>
      </c>
      <c r="L909">
        <f t="shared" si="57"/>
        <v>0</v>
      </c>
      <c r="M909">
        <f t="shared" si="58"/>
        <v>0</v>
      </c>
      <c r="N909">
        <f t="shared" si="59"/>
        <v>0</v>
      </c>
      <c r="O909" cm="1">
        <f t="array" ref="O909">((IF(C909=0,INDEX('Solver Setup'!$M$15:$M$19,A909),INDEX('Solver Setup'!$G$25:$G$52,C909))-IF(B909=0,INDEX('Solver Setup'!$L$15:$L$19,A909),INDEX('Solver Setup'!$G$25:$G$52,B909)))*1440-IF(B909=0,0,INDEX('Solver Setup'!$F$25:$F$52,B909))-H909+'Solver Setup'!$B$9*(1-F909))</f>
        <v>1113.9000000000001</v>
      </c>
    </row>
    <row r="910" spans="1:15" x14ac:dyDescent="0.2">
      <c r="A910">
        <v>2</v>
      </c>
      <c r="B910">
        <v>3</v>
      </c>
      <c r="C910">
        <v>13</v>
      </c>
      <c r="D910" t="str" cm="1">
        <f t="array" ref="D910">IF(B910=0,"Depot",INDEX('Delivery Stops'!$B$2:$B$29,B910))</f>
        <v>Redstone Medical Center</v>
      </c>
      <c r="E910" t="str" cm="1">
        <f t="array" ref="E910">IF(C910=0,"Depot",INDEX('Delivery Stops'!$B$2:$B$29,C910))</f>
        <v>Tech Solutions Inc</v>
      </c>
      <c r="F910">
        <v>0</v>
      </c>
      <c r="G910" cm="1">
        <f t="array" ref="G910">INDEX('Distance Matrix (miles)'!$B$2:$AD$30,B910+1,C910+1)</f>
        <v>42.16</v>
      </c>
      <c r="H910" cm="1">
        <f t="array" ref="H910">INDEX('Travel Time Matrix (min)'!$B$2:$AD$30,B910+1,C910+1)</f>
        <v>63.2</v>
      </c>
      <c r="I910" cm="1">
        <f t="array" ref="I910">G910*(INDEX('Vehicle Fleet'!$D$2:$D$6,A910)+'Cost Parameters'!$B$2*'Cost Parameters'!$B$3)</f>
        <v>36.105823999999998</v>
      </c>
      <c r="J910" cm="1">
        <f t="array" ref="J910">IF(C910=0,0,INDEX('Delivery Stops'!$D$2:$D$29,C910))</f>
        <v>38</v>
      </c>
      <c r="K910">
        <f t="shared" si="56"/>
        <v>0</v>
      </c>
      <c r="L910">
        <f t="shared" si="57"/>
        <v>0</v>
      </c>
      <c r="M910">
        <f t="shared" si="58"/>
        <v>0</v>
      </c>
      <c r="N910">
        <f t="shared" si="59"/>
        <v>0</v>
      </c>
      <c r="O910" cm="1">
        <f t="array" ref="O910">((IF(C910=0,INDEX('Solver Setup'!$M$15:$M$19,A910),INDEX('Solver Setup'!$G$25:$G$52,C910))-IF(B910=0,INDEX('Solver Setup'!$L$15:$L$19,A910),INDEX('Solver Setup'!$G$25:$G$52,B910)))*1440-IF(B910=0,0,INDEX('Solver Setup'!$F$25:$F$52,B910))-H910+'Solver Setup'!$B$9*(1-F910))</f>
        <v>984.7999999999995</v>
      </c>
    </row>
    <row r="911" spans="1:15" x14ac:dyDescent="0.2">
      <c r="A911">
        <v>2</v>
      </c>
      <c r="B911">
        <v>3</v>
      </c>
      <c r="C911">
        <v>14</v>
      </c>
      <c r="D911" t="str" cm="1">
        <f t="array" ref="D911">IF(B911=0,"Depot",INDEX('Delivery Stops'!$B$2:$B$29,B911))</f>
        <v>Redstone Medical Center</v>
      </c>
      <c r="E911" t="str" cm="1">
        <f t="array" ref="E911">IF(C911=0,"Depot",INDEX('Delivery Stops'!$B$2:$B$29,C911))</f>
        <v>Sunrise Senior Living</v>
      </c>
      <c r="F911">
        <v>0</v>
      </c>
      <c r="G911" cm="1">
        <f t="array" ref="G911">INDEX('Distance Matrix (miles)'!$B$2:$AD$30,B911+1,C911+1)</f>
        <v>28.35</v>
      </c>
      <c r="H911" cm="1">
        <f t="array" ref="H911">INDEX('Travel Time Matrix (min)'!$B$2:$AD$30,B911+1,C911+1)</f>
        <v>42.5</v>
      </c>
      <c r="I911" cm="1">
        <f t="array" ref="I911">G911*(INDEX('Vehicle Fleet'!$D$2:$D$6,A911)+'Cost Parameters'!$B$2*'Cost Parameters'!$B$3)</f>
        <v>24.278940000000002</v>
      </c>
      <c r="J911" cm="1">
        <f t="array" ref="J911">IF(C911=0,0,INDEX('Delivery Stops'!$D$2:$D$29,C911))</f>
        <v>249</v>
      </c>
      <c r="K911">
        <f t="shared" si="56"/>
        <v>0</v>
      </c>
      <c r="L911">
        <f t="shared" si="57"/>
        <v>0</v>
      </c>
      <c r="M911">
        <f t="shared" si="58"/>
        <v>0</v>
      </c>
      <c r="N911">
        <f t="shared" si="59"/>
        <v>0</v>
      </c>
      <c r="O911" cm="1">
        <f t="array" ref="O911">((IF(C911=0,INDEX('Solver Setup'!$M$15:$M$19,A911),INDEX('Solver Setup'!$G$25:$G$52,C911))-IF(B911=0,INDEX('Solver Setup'!$L$15:$L$19,A911),INDEX('Solver Setup'!$G$25:$G$52,B911)))*1440-IF(B911=0,0,INDEX('Solver Setup'!$F$25:$F$52,B911))-H911+'Solver Setup'!$B$9*(1-F911))</f>
        <v>1455.4999999999995</v>
      </c>
    </row>
    <row r="912" spans="1:15" x14ac:dyDescent="0.2">
      <c r="A912">
        <v>2</v>
      </c>
      <c r="B912">
        <v>3</v>
      </c>
      <c r="C912">
        <v>15</v>
      </c>
      <c r="D912" t="str" cm="1">
        <f t="array" ref="D912">IF(B912=0,"Depot",INDEX('Delivery Stops'!$B$2:$B$29,B912))</f>
        <v>Redstone Medical Center</v>
      </c>
      <c r="E912" t="str" cm="1">
        <f t="array" ref="E912">IF(C912=0,"Depot",INDEX('Delivery Stops'!$B$2:$B$29,C912))</f>
        <v>Electronics Outlet</v>
      </c>
      <c r="F912">
        <v>0</v>
      </c>
      <c r="G912" cm="1">
        <f t="array" ref="G912">INDEX('Distance Matrix (miles)'!$B$2:$AD$30,B912+1,C912+1)</f>
        <v>20.329999999999998</v>
      </c>
      <c r="H912" cm="1">
        <f t="array" ref="H912">INDEX('Travel Time Matrix (min)'!$B$2:$AD$30,B912+1,C912+1)</f>
        <v>30.5</v>
      </c>
      <c r="I912" cm="1">
        <f t="array" ref="I912">G912*(INDEX('Vehicle Fleet'!$D$2:$D$6,A912)+'Cost Parameters'!$B$2*'Cost Parameters'!$B$3)</f>
        <v>17.410612</v>
      </c>
      <c r="J912" cm="1">
        <f t="array" ref="J912">IF(C912=0,0,INDEX('Delivery Stops'!$D$2:$D$29,C912))</f>
        <v>72</v>
      </c>
      <c r="K912">
        <f t="shared" si="56"/>
        <v>0</v>
      </c>
      <c r="L912">
        <f t="shared" si="57"/>
        <v>0</v>
      </c>
      <c r="M912">
        <f t="shared" si="58"/>
        <v>0</v>
      </c>
      <c r="N912">
        <f t="shared" si="59"/>
        <v>0</v>
      </c>
      <c r="O912" cm="1">
        <f t="array" ref="O912">((IF(C912=0,INDEX('Solver Setup'!$M$15:$M$19,A912),INDEX('Solver Setup'!$G$25:$G$52,C912))-IF(B912=0,INDEX('Solver Setup'!$L$15:$L$19,A912),INDEX('Solver Setup'!$G$25:$G$52,B912)))*1440-IF(B912=0,0,INDEX('Solver Setup'!$F$25:$F$52,B912))-H912+'Solver Setup'!$B$9*(1-F912))</f>
        <v>1032.5</v>
      </c>
    </row>
    <row r="913" spans="1:15" x14ac:dyDescent="0.2">
      <c r="A913">
        <v>2</v>
      </c>
      <c r="B913">
        <v>3</v>
      </c>
      <c r="C913">
        <v>16</v>
      </c>
      <c r="D913" t="str" cm="1">
        <f t="array" ref="D913">IF(B913=0,"Depot",INDEX('Delivery Stops'!$B$2:$B$29,B913))</f>
        <v>Redstone Medical Center</v>
      </c>
      <c r="E913" t="str" cm="1">
        <f t="array" ref="E913">IF(C913=0,"Depot",INDEX('Delivery Stops'!$B$2:$B$29,C913))</f>
        <v>Bookstore</v>
      </c>
      <c r="F913">
        <v>0</v>
      </c>
      <c r="G913" cm="1">
        <f t="array" ref="G913">INDEX('Distance Matrix (miles)'!$B$2:$AD$30,B913+1,C913+1)</f>
        <v>23.41</v>
      </c>
      <c r="H913" cm="1">
        <f t="array" ref="H913">INDEX('Travel Time Matrix (min)'!$B$2:$AD$30,B913+1,C913+1)</f>
        <v>35.1</v>
      </c>
      <c r="I913" cm="1">
        <f t="array" ref="I913">G913*(INDEX('Vehicle Fleet'!$D$2:$D$6,A913)+'Cost Parameters'!$B$2*'Cost Parameters'!$B$3)</f>
        <v>20.048324000000001</v>
      </c>
      <c r="J913" cm="1">
        <f t="array" ref="J913">IF(C913=0,0,INDEX('Delivery Stops'!$D$2:$D$29,C913))</f>
        <v>152</v>
      </c>
      <c r="K913">
        <f t="shared" si="56"/>
        <v>0</v>
      </c>
      <c r="L913">
        <f t="shared" si="57"/>
        <v>0</v>
      </c>
      <c r="M913">
        <f t="shared" si="58"/>
        <v>0</v>
      </c>
      <c r="N913">
        <f t="shared" si="59"/>
        <v>0</v>
      </c>
      <c r="O913" cm="1">
        <f t="array" ref="O913">((IF(C913=0,INDEX('Solver Setup'!$M$15:$M$19,A913),INDEX('Solver Setup'!$G$25:$G$52,C913))-IF(B913=0,INDEX('Solver Setup'!$L$15:$L$19,A913),INDEX('Solver Setup'!$G$25:$G$52,B913)))*1440-IF(B913=0,0,INDEX('Solver Setup'!$F$25:$F$52,B913))-H913+'Solver Setup'!$B$9*(1-F913))</f>
        <v>1267.9000000000005</v>
      </c>
    </row>
    <row r="914" spans="1:15" x14ac:dyDescent="0.2">
      <c r="A914">
        <v>2</v>
      </c>
      <c r="B914">
        <v>3</v>
      </c>
      <c r="C914">
        <v>17</v>
      </c>
      <c r="D914" t="str" cm="1">
        <f t="array" ref="D914">IF(B914=0,"Depot",INDEX('Delivery Stops'!$B$2:$B$29,B914))</f>
        <v>Redstone Medical Center</v>
      </c>
      <c r="E914" t="str" cm="1">
        <f t="array" ref="E914">IF(C914=0,"Depot",INDEX('Delivery Stops'!$B$2:$B$29,C914))</f>
        <v>Veterinary Clinic</v>
      </c>
      <c r="F914">
        <v>0</v>
      </c>
      <c r="G914" cm="1">
        <f t="array" ref="G914">INDEX('Distance Matrix (miles)'!$B$2:$AD$30,B914+1,C914+1)</f>
        <v>38.78</v>
      </c>
      <c r="H914" cm="1">
        <f t="array" ref="H914">INDEX('Travel Time Matrix (min)'!$B$2:$AD$30,B914+1,C914+1)</f>
        <v>58.2</v>
      </c>
      <c r="I914" cm="1">
        <f t="array" ref="I914">G914*(INDEX('Vehicle Fleet'!$D$2:$D$6,A914)+'Cost Parameters'!$B$2*'Cost Parameters'!$B$3)</f>
        <v>33.211192000000004</v>
      </c>
      <c r="J914" cm="1">
        <f t="array" ref="J914">IF(C914=0,0,INDEX('Delivery Stops'!$D$2:$D$29,C914))</f>
        <v>102</v>
      </c>
      <c r="K914">
        <f t="shared" si="56"/>
        <v>0</v>
      </c>
      <c r="L914">
        <f t="shared" si="57"/>
        <v>0</v>
      </c>
      <c r="M914">
        <f t="shared" si="58"/>
        <v>0</v>
      </c>
      <c r="N914">
        <f t="shared" si="59"/>
        <v>0</v>
      </c>
      <c r="O914" cm="1">
        <f t="array" ref="O914">((IF(C914=0,INDEX('Solver Setup'!$M$15:$M$19,A914),INDEX('Solver Setup'!$G$25:$G$52,C914))-IF(B914=0,INDEX('Solver Setup'!$L$15:$L$19,A914),INDEX('Solver Setup'!$G$25:$G$52,B914)))*1440-IF(B914=0,0,INDEX('Solver Setup'!$F$25:$F$52,B914))-H914+'Solver Setup'!$B$9*(1-F914))</f>
        <v>1079.7999999999995</v>
      </c>
    </row>
    <row r="915" spans="1:15" x14ac:dyDescent="0.2">
      <c r="A915">
        <v>2</v>
      </c>
      <c r="B915">
        <v>3</v>
      </c>
      <c r="C915">
        <v>18</v>
      </c>
      <c r="D915" t="str" cm="1">
        <f t="array" ref="D915">IF(B915=0,"Depot",INDEX('Delivery Stops'!$B$2:$B$29,B915))</f>
        <v>Redstone Medical Center</v>
      </c>
      <c r="E915" t="str" cm="1">
        <f t="array" ref="E915">IF(C915=0,"Depot",INDEX('Delivery Stops'!$B$2:$B$29,C915))</f>
        <v>Furniture Warehouse</v>
      </c>
      <c r="F915">
        <v>0</v>
      </c>
      <c r="G915" cm="1">
        <f t="array" ref="G915">INDEX('Distance Matrix (miles)'!$B$2:$AD$30,B915+1,C915+1)</f>
        <v>17.11</v>
      </c>
      <c r="H915" cm="1">
        <f t="array" ref="H915">INDEX('Travel Time Matrix (min)'!$B$2:$AD$30,B915+1,C915+1)</f>
        <v>25.7</v>
      </c>
      <c r="I915" cm="1">
        <f t="array" ref="I915">G915*(INDEX('Vehicle Fleet'!$D$2:$D$6,A915)+'Cost Parameters'!$B$2*'Cost Parameters'!$B$3)</f>
        <v>14.653004000000001</v>
      </c>
      <c r="J915" cm="1">
        <f t="array" ref="J915">IF(C915=0,0,INDEX('Delivery Stops'!$D$2:$D$29,C915))</f>
        <v>148</v>
      </c>
      <c r="K915">
        <f t="shared" si="56"/>
        <v>0</v>
      </c>
      <c r="L915">
        <f t="shared" si="57"/>
        <v>0</v>
      </c>
      <c r="M915">
        <f t="shared" si="58"/>
        <v>0</v>
      </c>
      <c r="N915">
        <f t="shared" si="59"/>
        <v>0</v>
      </c>
      <c r="O915" cm="1">
        <f t="array" ref="O915">((IF(C915=0,INDEX('Solver Setup'!$M$15:$M$19,A915),INDEX('Solver Setup'!$G$25:$G$52,C915))-IF(B915=0,INDEX('Solver Setup'!$L$15:$L$19,A915),INDEX('Solver Setup'!$G$25:$G$52,B915)))*1440-IF(B915=0,0,INDEX('Solver Setup'!$F$25:$F$52,B915))-H915+'Solver Setup'!$B$9*(1-F915))</f>
        <v>1067.2999999999995</v>
      </c>
    </row>
    <row r="916" spans="1:15" x14ac:dyDescent="0.2">
      <c r="A916">
        <v>2</v>
      </c>
      <c r="B916">
        <v>3</v>
      </c>
      <c r="C916">
        <v>19</v>
      </c>
      <c r="D916" t="str" cm="1">
        <f t="array" ref="D916">IF(B916=0,"Depot",INDEX('Delivery Stops'!$B$2:$B$29,B916))</f>
        <v>Redstone Medical Center</v>
      </c>
      <c r="E916" t="str" cm="1">
        <f t="array" ref="E916">IF(C916=0,"Depot",INDEX('Delivery Stops'!$B$2:$B$29,C916))</f>
        <v>Music School</v>
      </c>
      <c r="F916">
        <v>0</v>
      </c>
      <c r="G916" cm="1">
        <f t="array" ref="G916">INDEX('Distance Matrix (miles)'!$B$2:$AD$30,B916+1,C916+1)</f>
        <v>7.44</v>
      </c>
      <c r="H916" cm="1">
        <f t="array" ref="H916">INDEX('Travel Time Matrix (min)'!$B$2:$AD$30,B916+1,C916+1)</f>
        <v>11.2</v>
      </c>
      <c r="I916" cm="1">
        <f t="array" ref="I916">G916*(INDEX('Vehicle Fleet'!$D$2:$D$6,A916)+'Cost Parameters'!$B$2*'Cost Parameters'!$B$3)</f>
        <v>6.3716160000000004</v>
      </c>
      <c r="J916" cm="1">
        <f t="array" ref="J916">IF(C916=0,0,INDEX('Delivery Stops'!$D$2:$D$29,C916))</f>
        <v>97</v>
      </c>
      <c r="K916">
        <f t="shared" si="56"/>
        <v>0</v>
      </c>
      <c r="L916">
        <f t="shared" si="57"/>
        <v>0</v>
      </c>
      <c r="M916">
        <f t="shared" si="58"/>
        <v>0</v>
      </c>
      <c r="N916">
        <f t="shared" si="59"/>
        <v>0</v>
      </c>
      <c r="O916" cm="1">
        <f t="array" ref="O916">((IF(C916=0,INDEX('Solver Setup'!$M$15:$M$19,A916),INDEX('Solver Setup'!$G$25:$G$52,C916))-IF(B916=0,INDEX('Solver Setup'!$L$15:$L$19,A916),INDEX('Solver Setup'!$G$25:$G$52,B916)))*1440-IF(B916=0,0,INDEX('Solver Setup'!$F$25:$F$52,B916))-H916+'Solver Setup'!$B$9*(1-F916))</f>
        <v>1051.8</v>
      </c>
    </row>
    <row r="917" spans="1:15" x14ac:dyDescent="0.2">
      <c r="A917">
        <v>2</v>
      </c>
      <c r="B917">
        <v>3</v>
      </c>
      <c r="C917">
        <v>20</v>
      </c>
      <c r="D917" t="str" cm="1">
        <f t="array" ref="D917">IF(B917=0,"Depot",INDEX('Delivery Stops'!$B$2:$B$29,B917))</f>
        <v>Redstone Medical Center</v>
      </c>
      <c r="E917" t="str" cm="1">
        <f t="array" ref="E917">IF(C917=0,"Depot",INDEX('Delivery Stops'!$B$2:$B$29,C917))</f>
        <v>Elementary School</v>
      </c>
      <c r="F917">
        <v>0</v>
      </c>
      <c r="G917" cm="1">
        <f t="array" ref="G917">INDEX('Distance Matrix (miles)'!$B$2:$AD$30,B917+1,C917+1)</f>
        <v>14.02</v>
      </c>
      <c r="H917" cm="1">
        <f t="array" ref="H917">INDEX('Travel Time Matrix (min)'!$B$2:$AD$30,B917+1,C917+1)</f>
        <v>21</v>
      </c>
      <c r="I917" cm="1">
        <f t="array" ref="I917">G917*(INDEX('Vehicle Fleet'!$D$2:$D$6,A917)+'Cost Parameters'!$B$2*'Cost Parameters'!$B$3)</f>
        <v>12.006728000000001</v>
      </c>
      <c r="J917" cm="1">
        <f t="array" ref="J917">IF(C917=0,0,INDEX('Delivery Stops'!$D$2:$D$29,C917))</f>
        <v>71</v>
      </c>
      <c r="K917">
        <f t="shared" si="56"/>
        <v>0</v>
      </c>
      <c r="L917">
        <f t="shared" si="57"/>
        <v>0</v>
      </c>
      <c r="M917">
        <f t="shared" si="58"/>
        <v>0</v>
      </c>
      <c r="N917">
        <f t="shared" si="59"/>
        <v>0</v>
      </c>
      <c r="O917" cm="1">
        <f t="array" ref="O917">((IF(C917=0,INDEX('Solver Setup'!$M$15:$M$19,A917),INDEX('Solver Setup'!$G$25:$G$52,C917))-IF(B917=0,INDEX('Solver Setup'!$L$15:$L$19,A917),INDEX('Solver Setup'!$G$25:$G$52,B917)))*1440-IF(B917=0,0,INDEX('Solver Setup'!$F$25:$F$52,B917))-H917+'Solver Setup'!$B$9*(1-F917))</f>
        <v>1012.0000000000005</v>
      </c>
    </row>
    <row r="918" spans="1:15" x14ac:dyDescent="0.2">
      <c r="A918">
        <v>2</v>
      </c>
      <c r="B918">
        <v>3</v>
      </c>
      <c r="C918">
        <v>21</v>
      </c>
      <c r="D918" t="str" cm="1">
        <f t="array" ref="D918">IF(B918=0,"Depot",INDEX('Delivery Stops'!$B$2:$B$29,B918))</f>
        <v>Redstone Medical Center</v>
      </c>
      <c r="E918" t="str" cm="1">
        <f t="array" ref="E918">IF(C918=0,"Depot",INDEX('Delivery Stops'!$B$2:$B$29,C918))</f>
        <v>Distillery</v>
      </c>
      <c r="F918">
        <v>0</v>
      </c>
      <c r="G918" cm="1">
        <f t="array" ref="G918">INDEX('Distance Matrix (miles)'!$B$2:$AD$30,B918+1,C918+1)</f>
        <v>9.14</v>
      </c>
      <c r="H918" cm="1">
        <f t="array" ref="H918">INDEX('Travel Time Matrix (min)'!$B$2:$AD$30,B918+1,C918+1)</f>
        <v>13.7</v>
      </c>
      <c r="I918" cm="1">
        <f t="array" ref="I918">G918*(INDEX('Vehicle Fleet'!$D$2:$D$6,A918)+'Cost Parameters'!$B$2*'Cost Parameters'!$B$3)</f>
        <v>7.8274960000000009</v>
      </c>
      <c r="J918" cm="1">
        <f t="array" ref="J918">IF(C918=0,0,INDEX('Delivery Stops'!$D$2:$D$29,C918))</f>
        <v>178</v>
      </c>
      <c r="K918">
        <f t="shared" si="56"/>
        <v>0</v>
      </c>
      <c r="L918">
        <f t="shared" si="57"/>
        <v>0</v>
      </c>
      <c r="M918">
        <f t="shared" si="58"/>
        <v>0</v>
      </c>
      <c r="N918">
        <f t="shared" si="59"/>
        <v>0</v>
      </c>
      <c r="O918" cm="1">
        <f t="array" ref="O918">((IF(C918=0,INDEX('Solver Setup'!$M$15:$M$19,A918),INDEX('Solver Setup'!$G$25:$G$52,C918))-IF(B918=0,INDEX('Solver Setup'!$L$15:$L$19,A918),INDEX('Solver Setup'!$G$25:$G$52,B918)))*1440-IF(B918=0,0,INDEX('Solver Setup'!$F$25:$F$52,B918))-H918+'Solver Setup'!$B$9*(1-F918))</f>
        <v>1529.2999999999995</v>
      </c>
    </row>
    <row r="919" spans="1:15" x14ac:dyDescent="0.2">
      <c r="A919">
        <v>2</v>
      </c>
      <c r="B919">
        <v>3</v>
      </c>
      <c r="C919">
        <v>22</v>
      </c>
      <c r="D919" t="str" cm="1">
        <f t="array" ref="D919">IF(B919=0,"Depot",INDEX('Delivery Stops'!$B$2:$B$29,B919))</f>
        <v>Redstone Medical Center</v>
      </c>
      <c r="E919" t="str" cm="1">
        <f t="array" ref="E919">IF(C919=0,"Depot",INDEX('Delivery Stops'!$B$2:$B$29,C919))</f>
        <v>Brewery</v>
      </c>
      <c r="F919">
        <v>0</v>
      </c>
      <c r="G919" cm="1">
        <f t="array" ref="G919">INDEX('Distance Matrix (miles)'!$B$2:$AD$30,B919+1,C919+1)</f>
        <v>44.76</v>
      </c>
      <c r="H919" cm="1">
        <f t="array" ref="H919">INDEX('Travel Time Matrix (min)'!$B$2:$AD$30,B919+1,C919+1)</f>
        <v>67.099999999999994</v>
      </c>
      <c r="I919" cm="1">
        <f t="array" ref="I919">G919*(INDEX('Vehicle Fleet'!$D$2:$D$6,A919)+'Cost Parameters'!$B$2*'Cost Parameters'!$B$3)</f>
        <v>38.332464000000002</v>
      </c>
      <c r="J919" cm="1">
        <f t="array" ref="J919">IF(C919=0,0,INDEX('Delivery Stops'!$D$2:$D$29,C919))</f>
        <v>46</v>
      </c>
      <c r="K919">
        <f t="shared" si="56"/>
        <v>0</v>
      </c>
      <c r="L919">
        <f t="shared" si="57"/>
        <v>0</v>
      </c>
      <c r="M919">
        <f t="shared" si="58"/>
        <v>0</v>
      </c>
      <c r="N919">
        <f t="shared" si="59"/>
        <v>0</v>
      </c>
      <c r="O919" cm="1">
        <f t="array" ref="O919">((IF(C919=0,INDEX('Solver Setup'!$M$15:$M$19,A919),INDEX('Solver Setup'!$G$25:$G$52,C919))-IF(B919=0,INDEX('Solver Setup'!$L$15:$L$19,A919),INDEX('Solver Setup'!$G$25:$G$52,B919)))*1440-IF(B919=0,0,INDEX('Solver Setup'!$F$25:$F$52,B919))-H919+'Solver Setup'!$B$9*(1-F919))</f>
        <v>1325.9000000000005</v>
      </c>
    </row>
    <row r="920" spans="1:15" x14ac:dyDescent="0.2">
      <c r="A920">
        <v>2</v>
      </c>
      <c r="B920">
        <v>3</v>
      </c>
      <c r="C920">
        <v>23</v>
      </c>
      <c r="D920" t="str" cm="1">
        <f t="array" ref="D920">IF(B920=0,"Depot",INDEX('Delivery Stops'!$B$2:$B$29,B920))</f>
        <v>Redstone Medical Center</v>
      </c>
      <c r="E920" t="str" cm="1">
        <f t="array" ref="E920">IF(C920=0,"Depot",INDEX('Delivery Stops'!$B$2:$B$29,C920))</f>
        <v>Distillery</v>
      </c>
      <c r="F920">
        <v>0</v>
      </c>
      <c r="G920" cm="1">
        <f t="array" ref="G920">INDEX('Distance Matrix (miles)'!$B$2:$AD$30,B920+1,C920+1)</f>
        <v>16.329999999999998</v>
      </c>
      <c r="H920" cm="1">
        <f t="array" ref="H920">INDEX('Travel Time Matrix (min)'!$B$2:$AD$30,B920+1,C920+1)</f>
        <v>24.5</v>
      </c>
      <c r="I920" cm="1">
        <f t="array" ref="I920">G920*(INDEX('Vehicle Fleet'!$D$2:$D$6,A920)+'Cost Parameters'!$B$2*'Cost Parameters'!$B$3)</f>
        <v>13.985011999999999</v>
      </c>
      <c r="J920" cm="1">
        <f t="array" ref="J920">IF(C920=0,0,INDEX('Delivery Stops'!$D$2:$D$29,C920))</f>
        <v>207</v>
      </c>
      <c r="K920">
        <f t="shared" si="56"/>
        <v>0</v>
      </c>
      <c r="L920">
        <f t="shared" si="57"/>
        <v>0</v>
      </c>
      <c r="M920">
        <f t="shared" si="58"/>
        <v>0</v>
      </c>
      <c r="N920">
        <f t="shared" si="59"/>
        <v>0</v>
      </c>
      <c r="O920" cm="1">
        <f t="array" ref="O920">((IF(C920=0,INDEX('Solver Setup'!$M$15:$M$19,A920),INDEX('Solver Setup'!$G$25:$G$52,C920))-IF(B920=0,INDEX('Solver Setup'!$L$15:$L$19,A920),INDEX('Solver Setup'!$G$25:$G$52,B920)))*1440-IF(B920=0,0,INDEX('Solver Setup'!$F$25:$F$52,B920))-H920+'Solver Setup'!$B$9*(1-F920))</f>
        <v>1263.5</v>
      </c>
    </row>
    <row r="921" spans="1:15" x14ac:dyDescent="0.2">
      <c r="A921">
        <v>2</v>
      </c>
      <c r="B921">
        <v>3</v>
      </c>
      <c r="C921">
        <v>24</v>
      </c>
      <c r="D921" t="str" cm="1">
        <f t="array" ref="D921">IF(B921=0,"Depot",INDEX('Delivery Stops'!$B$2:$B$29,B921))</f>
        <v>Redstone Medical Center</v>
      </c>
      <c r="E921" t="str" cm="1">
        <f t="array" ref="E921">IF(C921=0,"Depot",INDEX('Delivery Stops'!$B$2:$B$29,C921))</f>
        <v>Children's Academy</v>
      </c>
      <c r="F921">
        <v>0</v>
      </c>
      <c r="G921" cm="1">
        <f t="array" ref="G921">INDEX('Distance Matrix (miles)'!$B$2:$AD$30,B921+1,C921+1)</f>
        <v>9.66</v>
      </c>
      <c r="H921" cm="1">
        <f t="array" ref="H921">INDEX('Travel Time Matrix (min)'!$B$2:$AD$30,B921+1,C921+1)</f>
        <v>14.5</v>
      </c>
      <c r="I921" cm="1">
        <f t="array" ref="I921">G921*(INDEX('Vehicle Fleet'!$D$2:$D$6,A921)+'Cost Parameters'!$B$2*'Cost Parameters'!$B$3)</f>
        <v>8.272824</v>
      </c>
      <c r="J921" cm="1">
        <f t="array" ref="J921">IF(C921=0,0,INDEX('Delivery Stops'!$D$2:$D$29,C921))</f>
        <v>28</v>
      </c>
      <c r="K921">
        <f t="shared" si="56"/>
        <v>0</v>
      </c>
      <c r="L921">
        <f t="shared" si="57"/>
        <v>0</v>
      </c>
      <c r="M921">
        <f t="shared" si="58"/>
        <v>0</v>
      </c>
      <c r="N921">
        <f t="shared" si="59"/>
        <v>0</v>
      </c>
      <c r="O921" cm="1">
        <f t="array" ref="O921">((IF(C921=0,INDEX('Solver Setup'!$M$15:$M$19,A921),INDEX('Solver Setup'!$G$25:$G$52,C921))-IF(B921=0,INDEX('Solver Setup'!$L$15:$L$19,A921),INDEX('Solver Setup'!$G$25:$G$52,B921)))*1440-IF(B921=0,0,INDEX('Solver Setup'!$F$25:$F$52,B921))-H921+'Solver Setup'!$B$9*(1-F921))</f>
        <v>1423.5000000000005</v>
      </c>
    </row>
    <row r="922" spans="1:15" x14ac:dyDescent="0.2">
      <c r="A922">
        <v>2</v>
      </c>
      <c r="B922">
        <v>3</v>
      </c>
      <c r="C922">
        <v>25</v>
      </c>
      <c r="D922" t="str" cm="1">
        <f t="array" ref="D922">IF(B922=0,"Depot",INDEX('Delivery Stops'!$B$2:$B$29,B922))</f>
        <v>Redstone Medical Center</v>
      </c>
      <c r="E922" t="str" cm="1">
        <f t="array" ref="E922">IF(C922=0,"Depot",INDEX('Delivery Stops'!$B$2:$B$29,C922))</f>
        <v>Public Library</v>
      </c>
      <c r="F922">
        <v>0</v>
      </c>
      <c r="G922" cm="1">
        <f t="array" ref="G922">INDEX('Distance Matrix (miles)'!$B$2:$AD$30,B922+1,C922+1)</f>
        <v>30.89</v>
      </c>
      <c r="H922" cm="1">
        <f t="array" ref="H922">INDEX('Travel Time Matrix (min)'!$B$2:$AD$30,B922+1,C922+1)</f>
        <v>46.3</v>
      </c>
      <c r="I922" cm="1">
        <f t="array" ref="I922">G922*(INDEX('Vehicle Fleet'!$D$2:$D$6,A922)+'Cost Parameters'!$B$2*'Cost Parameters'!$B$3)</f>
        <v>26.454196000000003</v>
      </c>
      <c r="J922" cm="1">
        <f t="array" ref="J922">IF(C922=0,0,INDEX('Delivery Stops'!$D$2:$D$29,C922))</f>
        <v>32</v>
      </c>
      <c r="K922">
        <f t="shared" si="56"/>
        <v>0</v>
      </c>
      <c r="L922">
        <f t="shared" si="57"/>
        <v>0</v>
      </c>
      <c r="M922">
        <f t="shared" si="58"/>
        <v>0</v>
      </c>
      <c r="N922">
        <f t="shared" si="59"/>
        <v>0</v>
      </c>
      <c r="O922" cm="1">
        <f t="array" ref="O922">((IF(C922=0,INDEX('Solver Setup'!$M$15:$M$19,A922),INDEX('Solver Setup'!$G$25:$G$52,C922))-IF(B922=0,INDEX('Solver Setup'!$L$15:$L$19,A922),INDEX('Solver Setup'!$G$25:$G$52,B922)))*1440-IF(B922=0,0,INDEX('Solver Setup'!$F$25:$F$52,B922))-H922+'Solver Setup'!$B$9*(1-F922))</f>
        <v>1301.7000000000005</v>
      </c>
    </row>
    <row r="923" spans="1:15" x14ac:dyDescent="0.2">
      <c r="A923">
        <v>2</v>
      </c>
      <c r="B923">
        <v>3</v>
      </c>
      <c r="C923">
        <v>26</v>
      </c>
      <c r="D923" t="str" cm="1">
        <f t="array" ref="D923">IF(B923=0,"Depot",INDEX('Delivery Stops'!$B$2:$B$29,B923))</f>
        <v>Redstone Medical Center</v>
      </c>
      <c r="E923" t="str" cm="1">
        <f t="array" ref="E923">IF(C923=0,"Depot",INDEX('Delivery Stops'!$B$2:$B$29,C923))</f>
        <v>Bakery &amp; Cafe</v>
      </c>
      <c r="F923">
        <v>0</v>
      </c>
      <c r="G923" cm="1">
        <f t="array" ref="G923">INDEX('Distance Matrix (miles)'!$B$2:$AD$30,B923+1,C923+1)</f>
        <v>38.46</v>
      </c>
      <c r="H923" cm="1">
        <f t="array" ref="H923">INDEX('Travel Time Matrix (min)'!$B$2:$AD$30,B923+1,C923+1)</f>
        <v>57.7</v>
      </c>
      <c r="I923" cm="1">
        <f t="array" ref="I923">G923*(INDEX('Vehicle Fleet'!$D$2:$D$6,A923)+'Cost Parameters'!$B$2*'Cost Parameters'!$B$3)</f>
        <v>32.937144000000004</v>
      </c>
      <c r="J923" cm="1">
        <f t="array" ref="J923">IF(C923=0,0,INDEX('Delivery Stops'!$D$2:$D$29,C923))</f>
        <v>211</v>
      </c>
      <c r="K923">
        <f t="shared" si="56"/>
        <v>0</v>
      </c>
      <c r="L923">
        <f t="shared" si="57"/>
        <v>0</v>
      </c>
      <c r="M923">
        <f t="shared" si="58"/>
        <v>0</v>
      </c>
      <c r="N923">
        <f t="shared" si="59"/>
        <v>0</v>
      </c>
      <c r="O923" cm="1">
        <f t="array" ref="O923">((IF(C923=0,INDEX('Solver Setup'!$M$15:$M$19,A923),INDEX('Solver Setup'!$G$25:$G$52,C923))-IF(B923=0,INDEX('Solver Setup'!$L$15:$L$19,A923),INDEX('Solver Setup'!$G$25:$G$52,B923)))*1440-IF(B923=0,0,INDEX('Solver Setup'!$F$25:$F$52,B923))-H923+'Solver Setup'!$B$9*(1-F923))</f>
        <v>1365.3</v>
      </c>
    </row>
    <row r="924" spans="1:15" x14ac:dyDescent="0.2">
      <c r="A924">
        <v>2</v>
      </c>
      <c r="B924">
        <v>3</v>
      </c>
      <c r="C924">
        <v>27</v>
      </c>
      <c r="D924" t="str" cm="1">
        <f t="array" ref="D924">IF(B924=0,"Depot",INDEX('Delivery Stops'!$B$2:$B$29,B924))</f>
        <v>Redstone Medical Center</v>
      </c>
      <c r="E924" t="str" cm="1">
        <f t="array" ref="E924">IF(C924=0,"Depot",INDEX('Delivery Stops'!$B$2:$B$29,C924))</f>
        <v>Redstone Elementary School</v>
      </c>
      <c r="F924">
        <v>0</v>
      </c>
      <c r="G924" cm="1">
        <f t="array" ref="G924">INDEX('Distance Matrix (miles)'!$B$2:$AD$30,B924+1,C924+1)</f>
        <v>35.65</v>
      </c>
      <c r="H924" cm="1">
        <f t="array" ref="H924">INDEX('Travel Time Matrix (min)'!$B$2:$AD$30,B924+1,C924+1)</f>
        <v>53.5</v>
      </c>
      <c r="I924" cm="1">
        <f t="array" ref="I924">G924*(INDEX('Vehicle Fleet'!$D$2:$D$6,A924)+'Cost Parameters'!$B$2*'Cost Parameters'!$B$3)</f>
        <v>30.530660000000001</v>
      </c>
      <c r="J924" cm="1">
        <f t="array" ref="J924">IF(C924=0,0,INDEX('Delivery Stops'!$D$2:$D$29,C924))</f>
        <v>61</v>
      </c>
      <c r="K924">
        <f t="shared" si="56"/>
        <v>0</v>
      </c>
      <c r="L924">
        <f t="shared" si="57"/>
        <v>0</v>
      </c>
      <c r="M924">
        <f t="shared" si="58"/>
        <v>0</v>
      </c>
      <c r="N924">
        <f t="shared" si="59"/>
        <v>0</v>
      </c>
      <c r="O924" cm="1">
        <f t="array" ref="O924">((IF(C924=0,INDEX('Solver Setup'!$M$15:$M$19,A924),INDEX('Solver Setup'!$G$25:$G$52,C924))-IF(B924=0,INDEX('Solver Setup'!$L$15:$L$19,A924),INDEX('Solver Setup'!$G$25:$G$52,B924)))*1440-IF(B924=0,0,INDEX('Solver Setup'!$F$25:$F$52,B924))-H924+'Solver Setup'!$B$9*(1-F924))</f>
        <v>1309.4999999999995</v>
      </c>
    </row>
    <row r="925" spans="1:15" x14ac:dyDescent="0.2">
      <c r="A925">
        <v>2</v>
      </c>
      <c r="B925">
        <v>3</v>
      </c>
      <c r="C925">
        <v>28</v>
      </c>
      <c r="D925" t="str" cm="1">
        <f t="array" ref="D925">IF(B925=0,"Depot",INDEX('Delivery Stops'!$B$2:$B$29,B925))</f>
        <v>Redstone Medical Center</v>
      </c>
      <c r="E925" t="str" cm="1">
        <f t="array" ref="E925">IF(C925=0,"Depot",INDEX('Delivery Stops'!$B$2:$B$29,C925))</f>
        <v>Food Bank</v>
      </c>
      <c r="F925">
        <v>0</v>
      </c>
      <c r="G925" cm="1">
        <f t="array" ref="G925">INDEX('Distance Matrix (miles)'!$B$2:$AD$30,B925+1,C925+1)</f>
        <v>42.27</v>
      </c>
      <c r="H925" cm="1">
        <f t="array" ref="H925">INDEX('Travel Time Matrix (min)'!$B$2:$AD$30,B925+1,C925+1)</f>
        <v>63.4</v>
      </c>
      <c r="I925" cm="1">
        <f t="array" ref="I925">G925*(INDEX('Vehicle Fleet'!$D$2:$D$6,A925)+'Cost Parameters'!$B$2*'Cost Parameters'!$B$3)</f>
        <v>36.200028000000003</v>
      </c>
      <c r="J925" cm="1">
        <f t="array" ref="J925">IF(C925=0,0,INDEX('Delivery Stops'!$D$2:$D$29,C925))</f>
        <v>168</v>
      </c>
      <c r="K925">
        <f t="shared" si="56"/>
        <v>0</v>
      </c>
      <c r="L925">
        <f t="shared" si="57"/>
        <v>0</v>
      </c>
      <c r="M925">
        <f t="shared" si="58"/>
        <v>0</v>
      </c>
      <c r="N925">
        <f t="shared" si="59"/>
        <v>0</v>
      </c>
      <c r="O925" cm="1">
        <f t="array" ref="O925">((IF(C925=0,INDEX('Solver Setup'!$M$15:$M$19,A925),INDEX('Solver Setup'!$G$25:$G$52,C925))-IF(B925=0,INDEX('Solver Setup'!$L$15:$L$19,A925),INDEX('Solver Setup'!$G$25:$G$52,B925)))*1440-IF(B925=0,0,INDEX('Solver Setup'!$F$25:$F$52,B925))-H925+'Solver Setup'!$B$9*(1-F925))</f>
        <v>1299.5999999999995</v>
      </c>
    </row>
    <row r="926" spans="1:15" x14ac:dyDescent="0.2">
      <c r="A926">
        <v>2</v>
      </c>
      <c r="B926">
        <v>4</v>
      </c>
      <c r="C926">
        <v>0</v>
      </c>
      <c r="D926" t="str" cm="1">
        <f t="array" ref="D926">IF(B926=0,"Depot",INDEX('Delivery Stops'!$B$2:$B$29,B926))</f>
        <v>Furniture Warehouse</v>
      </c>
      <c r="E926" t="str" cm="1">
        <f t="array" ref="E926">IF(C926=0,"Depot",INDEX('Delivery Stops'!$B$2:$B$29,C926))</f>
        <v>Depot</v>
      </c>
      <c r="F926">
        <v>0</v>
      </c>
      <c r="G926" cm="1">
        <f t="array" ref="G926">INDEX('Distance Matrix (miles)'!$B$2:$AD$30,B926+1,C926+1)</f>
        <v>8.4600000000000009</v>
      </c>
      <c r="H926" cm="1">
        <f t="array" ref="H926">INDEX('Travel Time Matrix (min)'!$B$2:$AD$30,B926+1,C926+1)</f>
        <v>12.7</v>
      </c>
      <c r="I926" cm="1">
        <f t="array" ref="I926">G926*(INDEX('Vehicle Fleet'!$D$2:$D$6,A926)+'Cost Parameters'!$B$2*'Cost Parameters'!$B$3)</f>
        <v>7.2451440000000016</v>
      </c>
      <c r="J926" cm="1">
        <f t="array" ref="J926">IF(C926=0,0,INDEX('Delivery Stops'!$D$2:$D$29,C926))</f>
        <v>0</v>
      </c>
      <c r="K926">
        <f t="shared" si="56"/>
        <v>0</v>
      </c>
      <c r="L926">
        <f t="shared" si="57"/>
        <v>0</v>
      </c>
      <c r="M926">
        <f t="shared" si="58"/>
        <v>0</v>
      </c>
      <c r="N926">
        <f t="shared" si="59"/>
        <v>0</v>
      </c>
      <c r="O926" cm="1">
        <f t="array" ref="O926">((IF(C926=0,INDEX('Solver Setup'!$M$15:$M$19,A926),INDEX('Solver Setup'!$G$25:$G$52,C926))-IF(B926=0,INDEX('Solver Setup'!$L$15:$L$19,A926),INDEX('Solver Setup'!$G$25:$G$52,B926)))*1440-IF(B926=0,0,INDEX('Solver Setup'!$F$25:$F$52,B926))-H926+'Solver Setup'!$B$9*(1-F926))</f>
        <v>908.3</v>
      </c>
    </row>
    <row r="927" spans="1:15" x14ac:dyDescent="0.2">
      <c r="A927">
        <v>2</v>
      </c>
      <c r="B927">
        <v>4</v>
      </c>
      <c r="C927">
        <v>1</v>
      </c>
      <c r="D927" t="str" cm="1">
        <f t="array" ref="D927">IF(B927=0,"Depot",INDEX('Delivery Stops'!$B$2:$B$29,B927))</f>
        <v>Furniture Warehouse</v>
      </c>
      <c r="E927" t="str" cm="1">
        <f t="array" ref="E927">IF(C927=0,"Depot",INDEX('Delivery Stops'!$B$2:$B$29,C927))</f>
        <v>Pet Hospital</v>
      </c>
      <c r="F927">
        <v>0</v>
      </c>
      <c r="G927" cm="1">
        <f t="array" ref="G927">INDEX('Distance Matrix (miles)'!$B$2:$AD$30,B927+1,C927+1)</f>
        <v>27.84</v>
      </c>
      <c r="H927" cm="1">
        <f t="array" ref="H927">INDEX('Travel Time Matrix (min)'!$B$2:$AD$30,B927+1,C927+1)</f>
        <v>41.8</v>
      </c>
      <c r="I927" cm="1">
        <f t="array" ref="I927">G927*(INDEX('Vehicle Fleet'!$D$2:$D$6,A927)+'Cost Parameters'!$B$2*'Cost Parameters'!$B$3)</f>
        <v>23.842176000000002</v>
      </c>
      <c r="J927" cm="1">
        <f t="array" ref="J927">IF(C927=0,0,INDEX('Delivery Stops'!$D$2:$D$29,C927))</f>
        <v>204</v>
      </c>
      <c r="K927">
        <f t="shared" si="56"/>
        <v>0</v>
      </c>
      <c r="L927">
        <f t="shared" si="57"/>
        <v>0</v>
      </c>
      <c r="M927">
        <f t="shared" si="58"/>
        <v>0</v>
      </c>
      <c r="N927">
        <f t="shared" si="59"/>
        <v>0</v>
      </c>
      <c r="O927" cm="1">
        <f t="array" ref="O927">((IF(C927=0,INDEX('Solver Setup'!$M$15:$M$19,A927),INDEX('Solver Setup'!$G$25:$G$52,C927))-IF(B927=0,INDEX('Solver Setup'!$L$15:$L$19,A927),INDEX('Solver Setup'!$G$25:$G$52,B927)))*1440-IF(B927=0,0,INDEX('Solver Setup'!$F$25:$F$52,B927))-H927+'Solver Setup'!$B$9*(1-F927))</f>
        <v>1389.2000000000005</v>
      </c>
    </row>
    <row r="928" spans="1:15" x14ac:dyDescent="0.2">
      <c r="A928">
        <v>2</v>
      </c>
      <c r="B928">
        <v>4</v>
      </c>
      <c r="C928">
        <v>2</v>
      </c>
      <c r="D928" t="str" cm="1">
        <f t="array" ref="D928">IF(B928=0,"Depot",INDEX('Delivery Stops'!$B$2:$B$29,B928))</f>
        <v>Furniture Warehouse</v>
      </c>
      <c r="E928" t="str" cm="1">
        <f t="array" ref="E928">IF(C928=0,"Depot",INDEX('Delivery Stops'!$B$2:$B$29,C928))</f>
        <v>Community Pharmacy</v>
      </c>
      <c r="F928">
        <v>0</v>
      </c>
      <c r="G928" cm="1">
        <f t="array" ref="G928">INDEX('Distance Matrix (miles)'!$B$2:$AD$30,B928+1,C928+1)</f>
        <v>10.74</v>
      </c>
      <c r="H928" cm="1">
        <f t="array" ref="H928">INDEX('Travel Time Matrix (min)'!$B$2:$AD$30,B928+1,C928+1)</f>
        <v>16.100000000000001</v>
      </c>
      <c r="I928" cm="1">
        <f t="array" ref="I928">G928*(INDEX('Vehicle Fleet'!$D$2:$D$6,A928)+'Cost Parameters'!$B$2*'Cost Parameters'!$B$3)</f>
        <v>9.1977360000000008</v>
      </c>
      <c r="J928" cm="1">
        <f t="array" ref="J928">IF(C928=0,0,INDEX('Delivery Stops'!$D$2:$D$29,C928))</f>
        <v>240</v>
      </c>
      <c r="K928">
        <f t="shared" si="56"/>
        <v>0</v>
      </c>
      <c r="L928">
        <f t="shared" si="57"/>
        <v>0</v>
      </c>
      <c r="M928">
        <f t="shared" si="58"/>
        <v>0</v>
      </c>
      <c r="N928">
        <f t="shared" si="59"/>
        <v>0</v>
      </c>
      <c r="O928" cm="1">
        <f t="array" ref="O928">((IF(C928=0,INDEX('Solver Setup'!$M$15:$M$19,A928),INDEX('Solver Setup'!$G$25:$G$52,C928))-IF(B928=0,INDEX('Solver Setup'!$L$15:$L$19,A928),INDEX('Solver Setup'!$G$25:$G$52,B928)))*1440-IF(B928=0,0,INDEX('Solver Setup'!$F$25:$F$52,B928))-H928+'Solver Setup'!$B$9*(1-F928))</f>
        <v>1654.8999999999996</v>
      </c>
    </row>
    <row r="929" spans="1:15" x14ac:dyDescent="0.2">
      <c r="A929">
        <v>2</v>
      </c>
      <c r="B929">
        <v>4</v>
      </c>
      <c r="C929">
        <v>3</v>
      </c>
      <c r="D929" t="str" cm="1">
        <f t="array" ref="D929">IF(B929=0,"Depot",INDEX('Delivery Stops'!$B$2:$B$29,B929))</f>
        <v>Furniture Warehouse</v>
      </c>
      <c r="E929" t="str" cm="1">
        <f t="array" ref="E929">IF(C929=0,"Depot",INDEX('Delivery Stops'!$B$2:$B$29,C929))</f>
        <v>Redstone Medical Center</v>
      </c>
      <c r="F929">
        <v>0</v>
      </c>
      <c r="G929" cm="1">
        <f t="array" ref="G929">INDEX('Distance Matrix (miles)'!$B$2:$AD$30,B929+1,C929+1)</f>
        <v>16.71</v>
      </c>
      <c r="H929" cm="1">
        <f t="array" ref="H929">INDEX('Travel Time Matrix (min)'!$B$2:$AD$30,B929+1,C929+1)</f>
        <v>25.1</v>
      </c>
      <c r="I929" cm="1">
        <f t="array" ref="I929">G929*(INDEX('Vehicle Fleet'!$D$2:$D$6,A929)+'Cost Parameters'!$B$2*'Cost Parameters'!$B$3)</f>
        <v>14.310444000000002</v>
      </c>
      <c r="J929" cm="1">
        <f t="array" ref="J929">IF(C929=0,0,INDEX('Delivery Stops'!$D$2:$D$29,C929))</f>
        <v>183</v>
      </c>
      <c r="K929">
        <f t="shared" si="56"/>
        <v>0</v>
      </c>
      <c r="L929">
        <f t="shared" si="57"/>
        <v>0</v>
      </c>
      <c r="M929">
        <f t="shared" si="58"/>
        <v>0</v>
      </c>
      <c r="N929">
        <f t="shared" si="59"/>
        <v>0</v>
      </c>
      <c r="O929" cm="1">
        <f t="array" ref="O929">((IF(C929=0,INDEX('Solver Setup'!$M$15:$M$19,A929),INDEX('Solver Setup'!$G$25:$G$52,C929))-IF(B929=0,INDEX('Solver Setup'!$L$15:$L$19,A929),INDEX('Solver Setup'!$G$25:$G$52,B929)))*1440-IF(B929=0,0,INDEX('Solver Setup'!$F$25:$F$52,B929))-H929+'Solver Setup'!$B$9*(1-F929))</f>
        <v>1660.9</v>
      </c>
    </row>
    <row r="930" spans="1:15" x14ac:dyDescent="0.2">
      <c r="A930">
        <v>2</v>
      </c>
      <c r="B930">
        <v>4</v>
      </c>
      <c r="C930">
        <v>5</v>
      </c>
      <c r="D930" t="str" cm="1">
        <f t="array" ref="D930">IF(B930=0,"Depot",INDEX('Delivery Stops'!$B$2:$B$29,B930))</f>
        <v>Furniture Warehouse</v>
      </c>
      <c r="E930" t="str" cm="1">
        <f t="array" ref="E930">IF(C930=0,"Depot",INDEX('Delivery Stops'!$B$2:$B$29,C930))</f>
        <v>Construction Supply</v>
      </c>
      <c r="F930">
        <v>0</v>
      </c>
      <c r="G930" cm="1">
        <f t="array" ref="G930">INDEX('Distance Matrix (miles)'!$B$2:$AD$30,B930+1,C930+1)</f>
        <v>8.8800000000000008</v>
      </c>
      <c r="H930" cm="1">
        <f t="array" ref="H930">INDEX('Travel Time Matrix (min)'!$B$2:$AD$30,B930+1,C930+1)</f>
        <v>13.3</v>
      </c>
      <c r="I930" cm="1">
        <f t="array" ref="I930">G930*(INDEX('Vehicle Fleet'!$D$2:$D$6,A930)+'Cost Parameters'!$B$2*'Cost Parameters'!$B$3)</f>
        <v>7.6048320000000009</v>
      </c>
      <c r="J930" cm="1">
        <f t="array" ref="J930">IF(C930=0,0,INDEX('Delivery Stops'!$D$2:$D$29,C930))</f>
        <v>201</v>
      </c>
      <c r="K930">
        <f t="shared" si="56"/>
        <v>0</v>
      </c>
      <c r="L930">
        <f t="shared" si="57"/>
        <v>0</v>
      </c>
      <c r="M930">
        <f t="shared" si="58"/>
        <v>0</v>
      </c>
      <c r="N930">
        <f t="shared" si="59"/>
        <v>0</v>
      </c>
      <c r="O930" cm="1">
        <f t="array" ref="O930">((IF(C930=0,INDEX('Solver Setup'!$M$15:$M$19,A930),INDEX('Solver Setup'!$G$25:$G$52,C930))-IF(B930=0,INDEX('Solver Setup'!$L$15:$L$19,A930),INDEX('Solver Setup'!$G$25:$G$52,B930)))*1440-IF(B930=0,0,INDEX('Solver Setup'!$F$25:$F$52,B930))-H930+'Solver Setup'!$B$9*(1-F930))</f>
        <v>1612.6999999999994</v>
      </c>
    </row>
    <row r="931" spans="1:15" x14ac:dyDescent="0.2">
      <c r="A931">
        <v>2</v>
      </c>
      <c r="B931">
        <v>4</v>
      </c>
      <c r="C931">
        <v>6</v>
      </c>
      <c r="D931" t="str" cm="1">
        <f t="array" ref="D931">IF(B931=0,"Depot",INDEX('Delivery Stops'!$B$2:$B$29,B931))</f>
        <v>Furniture Warehouse</v>
      </c>
      <c r="E931" t="str" cm="1">
        <f t="array" ref="E931">IF(C931=0,"Depot",INDEX('Delivery Stops'!$B$2:$B$29,C931))</f>
        <v>Farm Supply</v>
      </c>
      <c r="F931">
        <v>0</v>
      </c>
      <c r="G931" cm="1">
        <f t="array" ref="G931">INDEX('Distance Matrix (miles)'!$B$2:$AD$30,B931+1,C931+1)</f>
        <v>5.13</v>
      </c>
      <c r="H931" cm="1">
        <f t="array" ref="H931">INDEX('Travel Time Matrix (min)'!$B$2:$AD$30,B931+1,C931+1)</f>
        <v>7.7</v>
      </c>
      <c r="I931" cm="1">
        <f t="array" ref="I931">G931*(INDEX('Vehicle Fleet'!$D$2:$D$6,A931)+'Cost Parameters'!$B$2*'Cost Parameters'!$B$3)</f>
        <v>4.393332</v>
      </c>
      <c r="J931" cm="1">
        <f t="array" ref="J931">IF(C931=0,0,INDEX('Delivery Stops'!$D$2:$D$29,C931))</f>
        <v>162</v>
      </c>
      <c r="K931">
        <f t="shared" si="56"/>
        <v>0</v>
      </c>
      <c r="L931">
        <f t="shared" si="57"/>
        <v>0</v>
      </c>
      <c r="M931">
        <f t="shared" si="58"/>
        <v>0</v>
      </c>
      <c r="N931">
        <f t="shared" si="59"/>
        <v>0</v>
      </c>
      <c r="O931" cm="1">
        <f t="array" ref="O931">((IF(C931=0,INDEX('Solver Setup'!$M$15:$M$19,A931),INDEX('Solver Setup'!$G$25:$G$52,C931))-IF(B931=0,INDEX('Solver Setup'!$L$15:$L$19,A931),INDEX('Solver Setup'!$G$25:$G$52,B931)))*1440-IF(B931=0,0,INDEX('Solver Setup'!$F$25:$F$52,B931))-H931+'Solver Setup'!$B$9*(1-F931))</f>
        <v>1723.3</v>
      </c>
    </row>
    <row r="932" spans="1:15" x14ac:dyDescent="0.2">
      <c r="A932">
        <v>2</v>
      </c>
      <c r="B932">
        <v>4</v>
      </c>
      <c r="C932">
        <v>7</v>
      </c>
      <c r="D932" t="str" cm="1">
        <f t="array" ref="D932">IF(B932=0,"Depot",INDEX('Delivery Stops'!$B$2:$B$29,B932))</f>
        <v>Furniture Warehouse</v>
      </c>
      <c r="E932" t="str" cm="1">
        <f t="array" ref="E932">IF(C932=0,"Depot",INDEX('Delivery Stops'!$B$2:$B$29,C932))</f>
        <v>Fish Market</v>
      </c>
      <c r="F932">
        <v>0</v>
      </c>
      <c r="G932" cm="1">
        <f t="array" ref="G932">INDEX('Distance Matrix (miles)'!$B$2:$AD$30,B932+1,C932+1)</f>
        <v>13.13</v>
      </c>
      <c r="H932" cm="1">
        <f t="array" ref="H932">INDEX('Travel Time Matrix (min)'!$B$2:$AD$30,B932+1,C932+1)</f>
        <v>19.7</v>
      </c>
      <c r="I932" cm="1">
        <f t="array" ref="I932">G932*(INDEX('Vehicle Fleet'!$D$2:$D$6,A932)+'Cost Parameters'!$B$2*'Cost Parameters'!$B$3)</f>
        <v>11.244532000000001</v>
      </c>
      <c r="J932" cm="1">
        <f t="array" ref="J932">IF(C932=0,0,INDEX('Delivery Stops'!$D$2:$D$29,C932))</f>
        <v>133</v>
      </c>
      <c r="K932">
        <f t="shared" si="56"/>
        <v>0</v>
      </c>
      <c r="L932">
        <f t="shared" si="57"/>
        <v>0</v>
      </c>
      <c r="M932">
        <f t="shared" si="58"/>
        <v>0</v>
      </c>
      <c r="N932">
        <f t="shared" si="59"/>
        <v>0</v>
      </c>
      <c r="O932" cm="1">
        <f t="array" ref="O932">((IF(C932=0,INDEX('Solver Setup'!$M$15:$M$19,A932),INDEX('Solver Setup'!$G$25:$G$52,C932))-IF(B932=0,INDEX('Solver Setup'!$L$15:$L$19,A932),INDEX('Solver Setup'!$G$25:$G$52,B932)))*1440-IF(B932=0,0,INDEX('Solver Setup'!$F$25:$F$52,B932))-H932+'Solver Setup'!$B$9*(1-F932))</f>
        <v>1576.3</v>
      </c>
    </row>
    <row r="933" spans="1:15" x14ac:dyDescent="0.2">
      <c r="A933">
        <v>2</v>
      </c>
      <c r="B933">
        <v>4</v>
      </c>
      <c r="C933">
        <v>8</v>
      </c>
      <c r="D933" t="str" cm="1">
        <f t="array" ref="D933">IF(B933=0,"Depot",INDEX('Delivery Stops'!$B$2:$B$29,B933))</f>
        <v>Furniture Warehouse</v>
      </c>
      <c r="E933" t="str" cm="1">
        <f t="array" ref="E933">IF(C933=0,"Depot",INDEX('Delivery Stops'!$B$2:$B$29,C933))</f>
        <v>Swimming Pool Supply</v>
      </c>
      <c r="F933">
        <v>0</v>
      </c>
      <c r="G933" cm="1">
        <f t="array" ref="G933">INDEX('Distance Matrix (miles)'!$B$2:$AD$30,B933+1,C933+1)</f>
        <v>18.100000000000001</v>
      </c>
      <c r="H933" cm="1">
        <f t="array" ref="H933">INDEX('Travel Time Matrix (min)'!$B$2:$AD$30,B933+1,C933+1)</f>
        <v>27.2</v>
      </c>
      <c r="I933" cm="1">
        <f t="array" ref="I933">G933*(INDEX('Vehicle Fleet'!$D$2:$D$6,A933)+'Cost Parameters'!$B$2*'Cost Parameters'!$B$3)</f>
        <v>15.500840000000002</v>
      </c>
      <c r="J933" cm="1">
        <f t="array" ref="J933">IF(C933=0,0,INDEX('Delivery Stops'!$D$2:$D$29,C933))</f>
        <v>285</v>
      </c>
      <c r="K933">
        <f t="shared" si="56"/>
        <v>0</v>
      </c>
      <c r="L933">
        <f t="shared" si="57"/>
        <v>0</v>
      </c>
      <c r="M933">
        <f t="shared" si="58"/>
        <v>0</v>
      </c>
      <c r="N933">
        <f t="shared" si="59"/>
        <v>0</v>
      </c>
      <c r="O933" cm="1">
        <f t="array" ref="O933">((IF(C933=0,INDEX('Solver Setup'!$M$15:$M$19,A933),INDEX('Solver Setup'!$G$25:$G$52,C933))-IF(B933=0,INDEX('Solver Setup'!$L$15:$L$19,A933),INDEX('Solver Setup'!$G$25:$G$52,B933)))*1440-IF(B933=0,0,INDEX('Solver Setup'!$F$25:$F$52,B933))-H933+'Solver Setup'!$B$9*(1-F933))</f>
        <v>1778.7999999999995</v>
      </c>
    </row>
    <row r="934" spans="1:15" x14ac:dyDescent="0.2">
      <c r="A934">
        <v>2</v>
      </c>
      <c r="B934">
        <v>4</v>
      </c>
      <c r="C934">
        <v>9</v>
      </c>
      <c r="D934" t="str" cm="1">
        <f t="array" ref="D934">IF(B934=0,"Depot",INDEX('Delivery Stops'!$B$2:$B$29,B934))</f>
        <v>Furniture Warehouse</v>
      </c>
      <c r="E934" t="str" cm="1">
        <f t="array" ref="E934">IF(C934=0,"Depot",INDEX('Delivery Stops'!$B$2:$B$29,C934))</f>
        <v>Dry Cleaners</v>
      </c>
      <c r="F934">
        <v>0</v>
      </c>
      <c r="G934" cm="1">
        <f t="array" ref="G934">INDEX('Distance Matrix (miles)'!$B$2:$AD$30,B934+1,C934+1)</f>
        <v>18.04</v>
      </c>
      <c r="H934" cm="1">
        <f t="array" ref="H934">INDEX('Travel Time Matrix (min)'!$B$2:$AD$30,B934+1,C934+1)</f>
        <v>27.1</v>
      </c>
      <c r="I934" cm="1">
        <f t="array" ref="I934">G934*(INDEX('Vehicle Fleet'!$D$2:$D$6,A934)+'Cost Parameters'!$B$2*'Cost Parameters'!$B$3)</f>
        <v>15.449456</v>
      </c>
      <c r="J934" cm="1">
        <f t="array" ref="J934">IF(C934=0,0,INDEX('Delivery Stops'!$D$2:$D$29,C934))</f>
        <v>24</v>
      </c>
      <c r="K934">
        <f t="shared" si="56"/>
        <v>0</v>
      </c>
      <c r="L934">
        <f t="shared" si="57"/>
        <v>0</v>
      </c>
      <c r="M934">
        <f t="shared" si="58"/>
        <v>0</v>
      </c>
      <c r="N934">
        <f t="shared" si="59"/>
        <v>0</v>
      </c>
      <c r="O934" cm="1">
        <f t="array" ref="O934">((IF(C934=0,INDEX('Solver Setup'!$M$15:$M$19,A934),INDEX('Solver Setup'!$G$25:$G$52,C934))-IF(B934=0,INDEX('Solver Setup'!$L$15:$L$19,A934),INDEX('Solver Setup'!$G$25:$G$52,B934)))*1440-IF(B934=0,0,INDEX('Solver Setup'!$F$25:$F$52,B934))-H934+'Solver Setup'!$B$9*(1-F934))</f>
        <v>1433.9</v>
      </c>
    </row>
    <row r="935" spans="1:15" x14ac:dyDescent="0.2">
      <c r="A935">
        <v>2</v>
      </c>
      <c r="B935">
        <v>4</v>
      </c>
      <c r="C935">
        <v>10</v>
      </c>
      <c r="D935" t="str" cm="1">
        <f t="array" ref="D935">IF(B935=0,"Depot",INDEX('Delivery Stops'!$B$2:$B$29,B935))</f>
        <v>Furniture Warehouse</v>
      </c>
      <c r="E935" t="str" cm="1">
        <f t="array" ref="E935">IF(C935=0,"Depot",INDEX('Delivery Stops'!$B$2:$B$29,C935))</f>
        <v>Furniture Warehouse</v>
      </c>
      <c r="F935">
        <v>0</v>
      </c>
      <c r="G935" cm="1">
        <f t="array" ref="G935">INDEX('Distance Matrix (miles)'!$B$2:$AD$30,B935+1,C935+1)</f>
        <v>10.36</v>
      </c>
      <c r="H935" cm="1">
        <f t="array" ref="H935">INDEX('Travel Time Matrix (min)'!$B$2:$AD$30,B935+1,C935+1)</f>
        <v>15.5</v>
      </c>
      <c r="I935" cm="1">
        <f t="array" ref="I935">G935*(INDEX('Vehicle Fleet'!$D$2:$D$6,A935)+'Cost Parameters'!$B$2*'Cost Parameters'!$B$3)</f>
        <v>8.8723039999999997</v>
      </c>
      <c r="J935" cm="1">
        <f t="array" ref="J935">IF(C935=0,0,INDEX('Delivery Stops'!$D$2:$D$29,C935))</f>
        <v>89</v>
      </c>
      <c r="K935">
        <f t="shared" si="56"/>
        <v>0</v>
      </c>
      <c r="L935">
        <f t="shared" si="57"/>
        <v>0</v>
      </c>
      <c r="M935">
        <f t="shared" si="58"/>
        <v>0</v>
      </c>
      <c r="N935">
        <f t="shared" si="59"/>
        <v>0</v>
      </c>
      <c r="O935" cm="1">
        <f t="array" ref="O935">((IF(C935=0,INDEX('Solver Setup'!$M$15:$M$19,A935),INDEX('Solver Setup'!$G$25:$G$52,C935))-IF(B935=0,INDEX('Solver Setup'!$L$15:$L$19,A935),INDEX('Solver Setup'!$G$25:$G$52,B935)))*1440-IF(B935=0,0,INDEX('Solver Setup'!$F$25:$F$52,B935))-H935+'Solver Setup'!$B$9*(1-F935))</f>
        <v>1520.4999999999995</v>
      </c>
    </row>
    <row r="936" spans="1:15" x14ac:dyDescent="0.2">
      <c r="A936">
        <v>2</v>
      </c>
      <c r="B936">
        <v>4</v>
      </c>
      <c r="C936">
        <v>11</v>
      </c>
      <c r="D936" t="str" cm="1">
        <f t="array" ref="D936">IF(B936=0,"Depot",INDEX('Delivery Stops'!$B$2:$B$29,B936))</f>
        <v>Furniture Warehouse</v>
      </c>
      <c r="E936" t="str" cm="1">
        <f t="array" ref="E936">IF(C936=0,"Depot",INDEX('Delivery Stops'!$B$2:$B$29,C936))</f>
        <v>Pet Hospital</v>
      </c>
      <c r="F936">
        <v>0</v>
      </c>
      <c r="G936" cm="1">
        <f t="array" ref="G936">INDEX('Distance Matrix (miles)'!$B$2:$AD$30,B936+1,C936+1)</f>
        <v>9.41</v>
      </c>
      <c r="H936" cm="1">
        <f t="array" ref="H936">INDEX('Travel Time Matrix (min)'!$B$2:$AD$30,B936+1,C936+1)</f>
        <v>14.1</v>
      </c>
      <c r="I936" cm="1">
        <f t="array" ref="I936">G936*(INDEX('Vehicle Fleet'!$D$2:$D$6,A936)+'Cost Parameters'!$B$2*'Cost Parameters'!$B$3)</f>
        <v>8.0587239999999998</v>
      </c>
      <c r="J936" cm="1">
        <f t="array" ref="J936">IF(C936=0,0,INDEX('Delivery Stops'!$D$2:$D$29,C936))</f>
        <v>108</v>
      </c>
      <c r="K936">
        <f t="shared" si="56"/>
        <v>0</v>
      </c>
      <c r="L936">
        <f t="shared" si="57"/>
        <v>0</v>
      </c>
      <c r="M936">
        <f t="shared" si="58"/>
        <v>0</v>
      </c>
      <c r="N936">
        <f t="shared" si="59"/>
        <v>0</v>
      </c>
      <c r="O936" cm="1">
        <f t="array" ref="O936">((IF(C936=0,INDEX('Solver Setup'!$M$15:$M$19,A936),INDEX('Solver Setup'!$G$25:$G$52,C936))-IF(B936=0,INDEX('Solver Setup'!$L$15:$L$19,A936),INDEX('Solver Setup'!$G$25:$G$52,B936)))*1440-IF(B936=0,0,INDEX('Solver Setup'!$F$25:$F$52,B936))-H936+'Solver Setup'!$B$9*(1-F936))</f>
        <v>1446.9</v>
      </c>
    </row>
    <row r="937" spans="1:15" x14ac:dyDescent="0.2">
      <c r="A937">
        <v>2</v>
      </c>
      <c r="B937">
        <v>4</v>
      </c>
      <c r="C937">
        <v>12</v>
      </c>
      <c r="D937" t="str" cm="1">
        <f t="array" ref="D937">IF(B937=0,"Depot",INDEX('Delivery Stops'!$B$2:$B$29,B937))</f>
        <v>Furniture Warehouse</v>
      </c>
      <c r="E937" t="str" cm="1">
        <f t="array" ref="E937">IF(C937=0,"Depot",INDEX('Delivery Stops'!$B$2:$B$29,C937))</f>
        <v>Tech Solutions Inc</v>
      </c>
      <c r="F937">
        <v>0</v>
      </c>
      <c r="G937" cm="1">
        <f t="array" ref="G937">INDEX('Distance Matrix (miles)'!$B$2:$AD$30,B937+1,C937+1)</f>
        <v>10.32</v>
      </c>
      <c r="H937" cm="1">
        <f t="array" ref="H937">INDEX('Travel Time Matrix (min)'!$B$2:$AD$30,B937+1,C937+1)</f>
        <v>15.5</v>
      </c>
      <c r="I937" cm="1">
        <f t="array" ref="I937">G937*(INDEX('Vehicle Fleet'!$D$2:$D$6,A937)+'Cost Parameters'!$B$2*'Cost Parameters'!$B$3)</f>
        <v>8.8380480000000006</v>
      </c>
      <c r="J937" cm="1">
        <f t="array" ref="J937">IF(C937=0,0,INDEX('Delivery Stops'!$D$2:$D$29,C937))</f>
        <v>150</v>
      </c>
      <c r="K937">
        <f t="shared" si="56"/>
        <v>0</v>
      </c>
      <c r="L937">
        <f t="shared" si="57"/>
        <v>0</v>
      </c>
      <c r="M937">
        <f t="shared" si="58"/>
        <v>0</v>
      </c>
      <c r="N937">
        <f t="shared" si="59"/>
        <v>0</v>
      </c>
      <c r="O937" cm="1">
        <f t="array" ref="O937">((IF(C937=0,INDEX('Solver Setup'!$M$15:$M$19,A937),INDEX('Solver Setup'!$G$25:$G$52,C937))-IF(B937=0,INDEX('Solver Setup'!$L$15:$L$19,A937),INDEX('Solver Setup'!$G$25:$G$52,B937)))*1440-IF(B937=0,0,INDEX('Solver Setup'!$F$25:$F$52,B937))-H937+'Solver Setup'!$B$9*(1-F937))</f>
        <v>1400.5</v>
      </c>
    </row>
    <row r="938" spans="1:15" x14ac:dyDescent="0.2">
      <c r="A938">
        <v>2</v>
      </c>
      <c r="B938">
        <v>4</v>
      </c>
      <c r="C938">
        <v>13</v>
      </c>
      <c r="D938" t="str" cm="1">
        <f t="array" ref="D938">IF(B938=0,"Depot",INDEX('Delivery Stops'!$B$2:$B$29,B938))</f>
        <v>Furniture Warehouse</v>
      </c>
      <c r="E938" t="str" cm="1">
        <f t="array" ref="E938">IF(C938=0,"Depot",INDEX('Delivery Stops'!$B$2:$B$29,C938))</f>
        <v>Tech Solutions Inc</v>
      </c>
      <c r="F938">
        <v>0</v>
      </c>
      <c r="G938" cm="1">
        <f t="array" ref="G938">INDEX('Distance Matrix (miles)'!$B$2:$AD$30,B938+1,C938+1)</f>
        <v>26.66</v>
      </c>
      <c r="H938" cm="1">
        <f t="array" ref="H938">INDEX('Travel Time Matrix (min)'!$B$2:$AD$30,B938+1,C938+1)</f>
        <v>40</v>
      </c>
      <c r="I938" cm="1">
        <f t="array" ref="I938">G938*(INDEX('Vehicle Fleet'!$D$2:$D$6,A938)+'Cost Parameters'!$B$2*'Cost Parameters'!$B$3)</f>
        <v>22.831624000000001</v>
      </c>
      <c r="J938" cm="1">
        <f t="array" ref="J938">IF(C938=0,0,INDEX('Delivery Stops'!$D$2:$D$29,C938))</f>
        <v>38</v>
      </c>
      <c r="K938">
        <f t="shared" si="56"/>
        <v>0</v>
      </c>
      <c r="L938">
        <f t="shared" si="57"/>
        <v>0</v>
      </c>
      <c r="M938">
        <f t="shared" si="58"/>
        <v>0</v>
      </c>
      <c r="N938">
        <f t="shared" si="59"/>
        <v>0</v>
      </c>
      <c r="O938" cm="1">
        <f t="array" ref="O938">((IF(C938=0,INDEX('Solver Setup'!$M$15:$M$19,A938),INDEX('Solver Setup'!$G$25:$G$52,C938))-IF(B938=0,INDEX('Solver Setup'!$L$15:$L$19,A938),INDEX('Solver Setup'!$G$25:$G$52,B938)))*1440-IF(B938=0,0,INDEX('Solver Setup'!$F$25:$F$52,B938))-H938+'Solver Setup'!$B$9*(1-F938))</f>
        <v>1270.9999999999995</v>
      </c>
    </row>
    <row r="939" spans="1:15" x14ac:dyDescent="0.2">
      <c r="A939">
        <v>2</v>
      </c>
      <c r="B939">
        <v>4</v>
      </c>
      <c r="C939">
        <v>14</v>
      </c>
      <c r="D939" t="str" cm="1">
        <f t="array" ref="D939">IF(B939=0,"Depot",INDEX('Delivery Stops'!$B$2:$B$29,B939))</f>
        <v>Furniture Warehouse</v>
      </c>
      <c r="E939" t="str" cm="1">
        <f t="array" ref="E939">IF(C939=0,"Depot",INDEX('Delivery Stops'!$B$2:$B$29,C939))</f>
        <v>Sunrise Senior Living</v>
      </c>
      <c r="F939">
        <v>0</v>
      </c>
      <c r="G939" cm="1">
        <f t="array" ref="G939">INDEX('Distance Matrix (miles)'!$B$2:$AD$30,B939+1,C939+1)</f>
        <v>11.71</v>
      </c>
      <c r="H939" cm="1">
        <f t="array" ref="H939">INDEX('Travel Time Matrix (min)'!$B$2:$AD$30,B939+1,C939+1)</f>
        <v>17.600000000000001</v>
      </c>
      <c r="I939" cm="1">
        <f t="array" ref="I939">G939*(INDEX('Vehicle Fleet'!$D$2:$D$6,A939)+'Cost Parameters'!$B$2*'Cost Parameters'!$B$3)</f>
        <v>10.028444000000002</v>
      </c>
      <c r="J939" cm="1">
        <f t="array" ref="J939">IF(C939=0,0,INDEX('Delivery Stops'!$D$2:$D$29,C939))</f>
        <v>249</v>
      </c>
      <c r="K939">
        <f t="shared" si="56"/>
        <v>0</v>
      </c>
      <c r="L939">
        <f t="shared" si="57"/>
        <v>0</v>
      </c>
      <c r="M939">
        <f t="shared" si="58"/>
        <v>0</v>
      </c>
      <c r="N939">
        <f t="shared" si="59"/>
        <v>0</v>
      </c>
      <c r="O939" cm="1">
        <f t="array" ref="O939">((IF(C939=0,INDEX('Solver Setup'!$M$15:$M$19,A939),INDEX('Solver Setup'!$G$25:$G$52,C939))-IF(B939=0,INDEX('Solver Setup'!$L$15:$L$19,A939),INDEX('Solver Setup'!$G$25:$G$52,B939)))*1440-IF(B939=0,0,INDEX('Solver Setup'!$F$25:$F$52,B939))-H939+'Solver Setup'!$B$9*(1-F939))</f>
        <v>1743.3999999999996</v>
      </c>
    </row>
    <row r="940" spans="1:15" x14ac:dyDescent="0.2">
      <c r="A940">
        <v>2</v>
      </c>
      <c r="B940">
        <v>4</v>
      </c>
      <c r="C940">
        <v>15</v>
      </c>
      <c r="D940" t="str" cm="1">
        <f t="array" ref="D940">IF(B940=0,"Depot",INDEX('Delivery Stops'!$B$2:$B$29,B940))</f>
        <v>Furniture Warehouse</v>
      </c>
      <c r="E940" t="str" cm="1">
        <f t="array" ref="E940">IF(C940=0,"Depot",INDEX('Delivery Stops'!$B$2:$B$29,C940))</f>
        <v>Electronics Outlet</v>
      </c>
      <c r="F940">
        <v>0</v>
      </c>
      <c r="G940" cm="1">
        <f t="array" ref="G940">INDEX('Distance Matrix (miles)'!$B$2:$AD$30,B940+1,C940+1)</f>
        <v>9.6199999999999992</v>
      </c>
      <c r="H940" cm="1">
        <f t="array" ref="H940">INDEX('Travel Time Matrix (min)'!$B$2:$AD$30,B940+1,C940+1)</f>
        <v>14.4</v>
      </c>
      <c r="I940" cm="1">
        <f t="array" ref="I940">G940*(INDEX('Vehicle Fleet'!$D$2:$D$6,A940)+'Cost Parameters'!$B$2*'Cost Parameters'!$B$3)</f>
        <v>8.238567999999999</v>
      </c>
      <c r="J940" cm="1">
        <f t="array" ref="J940">IF(C940=0,0,INDEX('Delivery Stops'!$D$2:$D$29,C940))</f>
        <v>72</v>
      </c>
      <c r="K940">
        <f t="shared" si="56"/>
        <v>0</v>
      </c>
      <c r="L940">
        <f t="shared" si="57"/>
        <v>0</v>
      </c>
      <c r="M940">
        <f t="shared" si="58"/>
        <v>0</v>
      </c>
      <c r="N940">
        <f t="shared" si="59"/>
        <v>0</v>
      </c>
      <c r="O940" cm="1">
        <f t="array" ref="O940">((IF(C940=0,INDEX('Solver Setup'!$M$15:$M$19,A940),INDEX('Solver Setup'!$G$25:$G$52,C940))-IF(B940=0,INDEX('Solver Setup'!$L$15:$L$19,A940),INDEX('Solver Setup'!$G$25:$G$52,B940)))*1440-IF(B940=0,0,INDEX('Solver Setup'!$F$25:$F$52,B940))-H940+'Solver Setup'!$B$9*(1-F940))</f>
        <v>1311.6</v>
      </c>
    </row>
    <row r="941" spans="1:15" x14ac:dyDescent="0.2">
      <c r="A941">
        <v>2</v>
      </c>
      <c r="B941">
        <v>4</v>
      </c>
      <c r="C941">
        <v>16</v>
      </c>
      <c r="D941" t="str" cm="1">
        <f t="array" ref="D941">IF(B941=0,"Depot",INDEX('Delivery Stops'!$B$2:$B$29,B941))</f>
        <v>Furniture Warehouse</v>
      </c>
      <c r="E941" t="str" cm="1">
        <f t="array" ref="E941">IF(C941=0,"Depot",INDEX('Delivery Stops'!$B$2:$B$29,C941))</f>
        <v>Bookstore</v>
      </c>
      <c r="F941">
        <v>0</v>
      </c>
      <c r="G941" cm="1">
        <f t="array" ref="G941">INDEX('Distance Matrix (miles)'!$B$2:$AD$30,B941+1,C941+1)</f>
        <v>11.3</v>
      </c>
      <c r="H941" cm="1">
        <f t="array" ref="H941">INDEX('Travel Time Matrix (min)'!$B$2:$AD$30,B941+1,C941+1)</f>
        <v>17</v>
      </c>
      <c r="I941" cm="1">
        <f t="array" ref="I941">G941*(INDEX('Vehicle Fleet'!$D$2:$D$6,A941)+'Cost Parameters'!$B$2*'Cost Parameters'!$B$3)</f>
        <v>9.6773200000000017</v>
      </c>
      <c r="J941" cm="1">
        <f t="array" ref="J941">IF(C941=0,0,INDEX('Delivery Stops'!$D$2:$D$29,C941))</f>
        <v>152</v>
      </c>
      <c r="K941">
        <f t="shared" si="56"/>
        <v>0</v>
      </c>
      <c r="L941">
        <f t="shared" si="57"/>
        <v>0</v>
      </c>
      <c r="M941">
        <f t="shared" si="58"/>
        <v>0</v>
      </c>
      <c r="N941">
        <f t="shared" si="59"/>
        <v>0</v>
      </c>
      <c r="O941" cm="1">
        <f t="array" ref="O941">((IF(C941=0,INDEX('Solver Setup'!$M$15:$M$19,A941),INDEX('Solver Setup'!$G$25:$G$52,C941))-IF(B941=0,INDEX('Solver Setup'!$L$15:$L$19,A941),INDEX('Solver Setup'!$G$25:$G$52,B941)))*1440-IF(B941=0,0,INDEX('Solver Setup'!$F$25:$F$52,B941))-H941+'Solver Setup'!$B$9*(1-F941))</f>
        <v>1549.0000000000005</v>
      </c>
    </row>
    <row r="942" spans="1:15" x14ac:dyDescent="0.2">
      <c r="A942">
        <v>2</v>
      </c>
      <c r="B942">
        <v>4</v>
      </c>
      <c r="C942">
        <v>17</v>
      </c>
      <c r="D942" t="str" cm="1">
        <f t="array" ref="D942">IF(B942=0,"Depot",INDEX('Delivery Stops'!$B$2:$B$29,B942))</f>
        <v>Furniture Warehouse</v>
      </c>
      <c r="E942" t="str" cm="1">
        <f t="array" ref="E942">IF(C942=0,"Depot",INDEX('Delivery Stops'!$B$2:$B$29,C942))</f>
        <v>Veterinary Clinic</v>
      </c>
      <c r="F942">
        <v>0</v>
      </c>
      <c r="G942" cm="1">
        <f t="array" ref="G942">INDEX('Distance Matrix (miles)'!$B$2:$AD$30,B942+1,C942+1)</f>
        <v>22.57</v>
      </c>
      <c r="H942" cm="1">
        <f t="array" ref="H942">INDEX('Travel Time Matrix (min)'!$B$2:$AD$30,B942+1,C942+1)</f>
        <v>33.9</v>
      </c>
      <c r="I942" cm="1">
        <f t="array" ref="I942">G942*(INDEX('Vehicle Fleet'!$D$2:$D$6,A942)+'Cost Parameters'!$B$2*'Cost Parameters'!$B$3)</f>
        <v>19.328948</v>
      </c>
      <c r="J942" cm="1">
        <f t="array" ref="J942">IF(C942=0,0,INDEX('Delivery Stops'!$D$2:$D$29,C942))</f>
        <v>102</v>
      </c>
      <c r="K942">
        <f t="shared" si="56"/>
        <v>0</v>
      </c>
      <c r="L942">
        <f t="shared" si="57"/>
        <v>0</v>
      </c>
      <c r="M942">
        <f t="shared" si="58"/>
        <v>0</v>
      </c>
      <c r="N942">
        <f t="shared" si="59"/>
        <v>0</v>
      </c>
      <c r="O942" cm="1">
        <f t="array" ref="O942">((IF(C942=0,INDEX('Solver Setup'!$M$15:$M$19,A942),INDEX('Solver Setup'!$G$25:$G$52,C942))-IF(B942=0,INDEX('Solver Setup'!$L$15:$L$19,A942),INDEX('Solver Setup'!$G$25:$G$52,B942)))*1440-IF(B942=0,0,INDEX('Solver Setup'!$F$25:$F$52,B942))-H942+'Solver Setup'!$B$9*(1-F942))</f>
        <v>1367.0999999999995</v>
      </c>
    </row>
    <row r="943" spans="1:15" x14ac:dyDescent="0.2">
      <c r="A943">
        <v>2</v>
      </c>
      <c r="B943">
        <v>4</v>
      </c>
      <c r="C943">
        <v>18</v>
      </c>
      <c r="D943" t="str" cm="1">
        <f t="array" ref="D943">IF(B943=0,"Depot",INDEX('Delivery Stops'!$B$2:$B$29,B943))</f>
        <v>Furniture Warehouse</v>
      </c>
      <c r="E943" t="str" cm="1">
        <f t="array" ref="E943">IF(C943=0,"Depot",INDEX('Delivery Stops'!$B$2:$B$29,C943))</f>
        <v>Furniture Warehouse</v>
      </c>
      <c r="F943">
        <v>0</v>
      </c>
      <c r="G943" cm="1">
        <f t="array" ref="G943">INDEX('Distance Matrix (miles)'!$B$2:$AD$30,B943+1,C943+1)</f>
        <v>3.21</v>
      </c>
      <c r="H943" cm="1">
        <f t="array" ref="H943">INDEX('Travel Time Matrix (min)'!$B$2:$AD$30,B943+1,C943+1)</f>
        <v>4.8</v>
      </c>
      <c r="I943" cm="1">
        <f t="array" ref="I943">G943*(INDEX('Vehicle Fleet'!$D$2:$D$6,A943)+'Cost Parameters'!$B$2*'Cost Parameters'!$B$3)</f>
        <v>2.749044</v>
      </c>
      <c r="J943" cm="1">
        <f t="array" ref="J943">IF(C943=0,0,INDEX('Delivery Stops'!$D$2:$D$29,C943))</f>
        <v>148</v>
      </c>
      <c r="K943">
        <f t="shared" si="56"/>
        <v>0</v>
      </c>
      <c r="L943">
        <f t="shared" si="57"/>
        <v>0</v>
      </c>
      <c r="M943">
        <f t="shared" si="58"/>
        <v>0</v>
      </c>
      <c r="N943">
        <f t="shared" si="59"/>
        <v>0</v>
      </c>
      <c r="O943" cm="1">
        <f t="array" ref="O943">((IF(C943=0,INDEX('Solver Setup'!$M$15:$M$19,A943),INDEX('Solver Setup'!$G$25:$G$52,C943))-IF(B943=0,INDEX('Solver Setup'!$L$15:$L$19,A943),INDEX('Solver Setup'!$G$25:$G$52,B943)))*1440-IF(B943=0,0,INDEX('Solver Setup'!$F$25:$F$52,B943))-H943+'Solver Setup'!$B$9*(1-F943))</f>
        <v>1351.1999999999996</v>
      </c>
    </row>
    <row r="944" spans="1:15" x14ac:dyDescent="0.2">
      <c r="A944">
        <v>2</v>
      </c>
      <c r="B944">
        <v>4</v>
      </c>
      <c r="C944">
        <v>19</v>
      </c>
      <c r="D944" t="str" cm="1">
        <f t="array" ref="D944">IF(B944=0,"Depot",INDEX('Delivery Stops'!$B$2:$B$29,B944))</f>
        <v>Furniture Warehouse</v>
      </c>
      <c r="E944" t="str" cm="1">
        <f t="array" ref="E944">IF(C944=0,"Depot",INDEX('Delivery Stops'!$B$2:$B$29,C944))</f>
        <v>Music School</v>
      </c>
      <c r="F944">
        <v>0</v>
      </c>
      <c r="G944" cm="1">
        <f t="array" ref="G944">INDEX('Distance Matrix (miles)'!$B$2:$AD$30,B944+1,C944+1)</f>
        <v>21.18</v>
      </c>
      <c r="H944" cm="1">
        <f t="array" ref="H944">INDEX('Travel Time Matrix (min)'!$B$2:$AD$30,B944+1,C944+1)</f>
        <v>31.8</v>
      </c>
      <c r="I944" cm="1">
        <f t="array" ref="I944">G944*(INDEX('Vehicle Fleet'!$D$2:$D$6,A944)+'Cost Parameters'!$B$2*'Cost Parameters'!$B$3)</f>
        <v>18.138552000000001</v>
      </c>
      <c r="J944" cm="1">
        <f t="array" ref="J944">IF(C944=0,0,INDEX('Delivery Stops'!$D$2:$D$29,C944))</f>
        <v>97</v>
      </c>
      <c r="K944">
        <f t="shared" si="56"/>
        <v>0</v>
      </c>
      <c r="L944">
        <f t="shared" si="57"/>
        <v>0</v>
      </c>
      <c r="M944">
        <f t="shared" si="58"/>
        <v>0</v>
      </c>
      <c r="N944">
        <f t="shared" si="59"/>
        <v>0</v>
      </c>
      <c r="O944" cm="1">
        <f t="array" ref="O944">((IF(C944=0,INDEX('Solver Setup'!$M$15:$M$19,A944),INDEX('Solver Setup'!$G$25:$G$52,C944))-IF(B944=0,INDEX('Solver Setup'!$L$15:$L$19,A944),INDEX('Solver Setup'!$G$25:$G$52,B944)))*1440-IF(B944=0,0,INDEX('Solver Setup'!$F$25:$F$52,B944))-H944+'Solver Setup'!$B$9*(1-F944))</f>
        <v>1294.2</v>
      </c>
    </row>
    <row r="945" spans="1:15" x14ac:dyDescent="0.2">
      <c r="A945">
        <v>2</v>
      </c>
      <c r="B945">
        <v>4</v>
      </c>
      <c r="C945">
        <v>20</v>
      </c>
      <c r="D945" t="str" cm="1">
        <f t="array" ref="D945">IF(B945=0,"Depot",INDEX('Delivery Stops'!$B$2:$B$29,B945))</f>
        <v>Furniture Warehouse</v>
      </c>
      <c r="E945" t="str" cm="1">
        <f t="array" ref="E945">IF(C945=0,"Depot",INDEX('Delivery Stops'!$B$2:$B$29,C945))</f>
        <v>Elementary School</v>
      </c>
      <c r="F945">
        <v>0</v>
      </c>
      <c r="G945" cm="1">
        <f t="array" ref="G945">INDEX('Distance Matrix (miles)'!$B$2:$AD$30,B945+1,C945+1)</f>
        <v>16.21</v>
      </c>
      <c r="H945" cm="1">
        <f t="array" ref="H945">INDEX('Travel Time Matrix (min)'!$B$2:$AD$30,B945+1,C945+1)</f>
        <v>24.3</v>
      </c>
      <c r="I945" cm="1">
        <f t="array" ref="I945">G945*(INDEX('Vehicle Fleet'!$D$2:$D$6,A945)+'Cost Parameters'!$B$2*'Cost Parameters'!$B$3)</f>
        <v>13.882244000000002</v>
      </c>
      <c r="J945" cm="1">
        <f t="array" ref="J945">IF(C945=0,0,INDEX('Delivery Stops'!$D$2:$D$29,C945))</f>
        <v>71</v>
      </c>
      <c r="K945">
        <f t="shared" si="56"/>
        <v>0</v>
      </c>
      <c r="L945">
        <f t="shared" si="57"/>
        <v>0</v>
      </c>
      <c r="M945">
        <f t="shared" si="58"/>
        <v>0</v>
      </c>
      <c r="N945">
        <f t="shared" si="59"/>
        <v>0</v>
      </c>
      <c r="O945" cm="1">
        <f t="array" ref="O945">((IF(C945=0,INDEX('Solver Setup'!$M$15:$M$19,A945),INDEX('Solver Setup'!$G$25:$G$52,C945))-IF(B945=0,INDEX('Solver Setup'!$L$15:$L$19,A945),INDEX('Solver Setup'!$G$25:$G$52,B945)))*1440-IF(B945=0,0,INDEX('Solver Setup'!$F$25:$F$52,B945))-H945+'Solver Setup'!$B$9*(1-F945))</f>
        <v>1271.7000000000005</v>
      </c>
    </row>
    <row r="946" spans="1:15" x14ac:dyDescent="0.2">
      <c r="A946">
        <v>2</v>
      </c>
      <c r="B946">
        <v>4</v>
      </c>
      <c r="C946">
        <v>21</v>
      </c>
      <c r="D946" t="str" cm="1">
        <f t="array" ref="D946">IF(B946=0,"Depot",INDEX('Delivery Stops'!$B$2:$B$29,B946))</f>
        <v>Furniture Warehouse</v>
      </c>
      <c r="E946" t="str" cm="1">
        <f t="array" ref="E946">IF(C946=0,"Depot",INDEX('Delivery Stops'!$B$2:$B$29,C946))</f>
        <v>Distillery</v>
      </c>
      <c r="F946">
        <v>0</v>
      </c>
      <c r="G946" cm="1">
        <f t="array" ref="G946">INDEX('Distance Matrix (miles)'!$B$2:$AD$30,B946+1,C946+1)</f>
        <v>14.4</v>
      </c>
      <c r="H946" cm="1">
        <f t="array" ref="H946">INDEX('Travel Time Matrix (min)'!$B$2:$AD$30,B946+1,C946+1)</f>
        <v>21.6</v>
      </c>
      <c r="I946" cm="1">
        <f t="array" ref="I946">G946*(INDEX('Vehicle Fleet'!$D$2:$D$6,A946)+'Cost Parameters'!$B$2*'Cost Parameters'!$B$3)</f>
        <v>12.332160000000002</v>
      </c>
      <c r="J946" cm="1">
        <f t="array" ref="J946">IF(C946=0,0,INDEX('Delivery Stops'!$D$2:$D$29,C946))</f>
        <v>178</v>
      </c>
      <c r="K946">
        <f t="shared" si="56"/>
        <v>0</v>
      </c>
      <c r="L946">
        <f t="shared" si="57"/>
        <v>0</v>
      </c>
      <c r="M946">
        <f t="shared" si="58"/>
        <v>0</v>
      </c>
      <c r="N946">
        <f t="shared" si="59"/>
        <v>0</v>
      </c>
      <c r="O946" cm="1">
        <f t="array" ref="O946">((IF(C946=0,INDEX('Solver Setup'!$M$15:$M$19,A946),INDEX('Solver Setup'!$G$25:$G$52,C946))-IF(B946=0,INDEX('Solver Setup'!$L$15:$L$19,A946),INDEX('Solver Setup'!$G$25:$G$52,B946)))*1440-IF(B946=0,0,INDEX('Solver Setup'!$F$25:$F$52,B946))-H946+'Solver Setup'!$B$9*(1-F946))</f>
        <v>1784.3999999999996</v>
      </c>
    </row>
    <row r="947" spans="1:15" x14ac:dyDescent="0.2">
      <c r="A947">
        <v>2</v>
      </c>
      <c r="B947">
        <v>4</v>
      </c>
      <c r="C947">
        <v>22</v>
      </c>
      <c r="D947" t="str" cm="1">
        <f t="array" ref="D947">IF(B947=0,"Depot",INDEX('Delivery Stops'!$B$2:$B$29,B947))</f>
        <v>Furniture Warehouse</v>
      </c>
      <c r="E947" t="str" cm="1">
        <f t="array" ref="E947">IF(C947=0,"Depot",INDEX('Delivery Stops'!$B$2:$B$29,C947))</f>
        <v>Brewery</v>
      </c>
      <c r="F947">
        <v>0</v>
      </c>
      <c r="G947" cm="1">
        <f t="array" ref="G947">INDEX('Distance Matrix (miles)'!$B$2:$AD$30,B947+1,C947+1)</f>
        <v>29.96</v>
      </c>
      <c r="H947" cm="1">
        <f t="array" ref="H947">INDEX('Travel Time Matrix (min)'!$B$2:$AD$30,B947+1,C947+1)</f>
        <v>44.9</v>
      </c>
      <c r="I947" cm="1">
        <f t="array" ref="I947">G947*(INDEX('Vehicle Fleet'!$D$2:$D$6,A947)+'Cost Parameters'!$B$2*'Cost Parameters'!$B$3)</f>
        <v>25.657744000000001</v>
      </c>
      <c r="J947" cm="1">
        <f t="array" ref="J947">IF(C947=0,0,INDEX('Delivery Stops'!$D$2:$D$29,C947))</f>
        <v>46</v>
      </c>
      <c r="K947">
        <f t="shared" si="56"/>
        <v>0</v>
      </c>
      <c r="L947">
        <f t="shared" si="57"/>
        <v>0</v>
      </c>
      <c r="M947">
        <f t="shared" si="58"/>
        <v>0</v>
      </c>
      <c r="N947">
        <f t="shared" si="59"/>
        <v>0</v>
      </c>
      <c r="O947" cm="1">
        <f t="array" ref="O947">((IF(C947=0,INDEX('Solver Setup'!$M$15:$M$19,A947),INDEX('Solver Setup'!$G$25:$G$52,C947))-IF(B947=0,INDEX('Solver Setup'!$L$15:$L$19,A947),INDEX('Solver Setup'!$G$25:$G$52,B947)))*1440-IF(B947=0,0,INDEX('Solver Setup'!$F$25:$F$52,B947))-H947+'Solver Setup'!$B$9*(1-F947))</f>
        <v>1611.1000000000004</v>
      </c>
    </row>
    <row r="948" spans="1:15" x14ac:dyDescent="0.2">
      <c r="A948">
        <v>2</v>
      </c>
      <c r="B948">
        <v>4</v>
      </c>
      <c r="C948">
        <v>23</v>
      </c>
      <c r="D948" t="str" cm="1">
        <f t="array" ref="D948">IF(B948=0,"Depot",INDEX('Delivery Stops'!$B$2:$B$29,B948))</f>
        <v>Furniture Warehouse</v>
      </c>
      <c r="E948" t="str" cm="1">
        <f t="array" ref="E948">IF(C948=0,"Depot",INDEX('Delivery Stops'!$B$2:$B$29,C948))</f>
        <v>Distillery</v>
      </c>
      <c r="F948">
        <v>0</v>
      </c>
      <c r="G948" cm="1">
        <f t="array" ref="G948">INDEX('Distance Matrix (miles)'!$B$2:$AD$30,B948+1,C948+1)</f>
        <v>10.72</v>
      </c>
      <c r="H948" cm="1">
        <f t="array" ref="H948">INDEX('Travel Time Matrix (min)'!$B$2:$AD$30,B948+1,C948+1)</f>
        <v>16.100000000000001</v>
      </c>
      <c r="I948" cm="1">
        <f t="array" ref="I948">G948*(INDEX('Vehicle Fleet'!$D$2:$D$6,A948)+'Cost Parameters'!$B$2*'Cost Parameters'!$B$3)</f>
        <v>9.1806080000000012</v>
      </c>
      <c r="J948" cm="1">
        <f t="array" ref="J948">IF(C948=0,0,INDEX('Delivery Stops'!$D$2:$D$29,C948))</f>
        <v>207</v>
      </c>
      <c r="K948">
        <f t="shared" si="56"/>
        <v>0</v>
      </c>
      <c r="L948">
        <f t="shared" si="57"/>
        <v>0</v>
      </c>
      <c r="M948">
        <f t="shared" si="58"/>
        <v>0</v>
      </c>
      <c r="N948">
        <f t="shared" si="59"/>
        <v>0</v>
      </c>
      <c r="O948" cm="1">
        <f t="array" ref="O948">((IF(C948=0,INDEX('Solver Setup'!$M$15:$M$19,A948),INDEX('Solver Setup'!$G$25:$G$52,C948))-IF(B948=0,INDEX('Solver Setup'!$L$15:$L$19,A948),INDEX('Solver Setup'!$G$25:$G$52,B948)))*1440-IF(B948=0,0,INDEX('Solver Setup'!$F$25:$F$52,B948))-H948+'Solver Setup'!$B$9*(1-F948))</f>
        <v>1534.9</v>
      </c>
    </row>
    <row r="949" spans="1:15" x14ac:dyDescent="0.2">
      <c r="A949">
        <v>2</v>
      </c>
      <c r="B949">
        <v>4</v>
      </c>
      <c r="C949">
        <v>24</v>
      </c>
      <c r="D949" t="str" cm="1">
        <f t="array" ref="D949">IF(B949=0,"Depot",INDEX('Delivery Stops'!$B$2:$B$29,B949))</f>
        <v>Furniture Warehouse</v>
      </c>
      <c r="E949" t="str" cm="1">
        <f t="array" ref="E949">IF(C949=0,"Depot",INDEX('Delivery Stops'!$B$2:$B$29,C949))</f>
        <v>Children's Academy</v>
      </c>
      <c r="F949">
        <v>0</v>
      </c>
      <c r="G949" cm="1">
        <f t="array" ref="G949">INDEX('Distance Matrix (miles)'!$B$2:$AD$30,B949+1,C949+1)</f>
        <v>12.25</v>
      </c>
      <c r="H949" cm="1">
        <f t="array" ref="H949">INDEX('Travel Time Matrix (min)'!$B$2:$AD$30,B949+1,C949+1)</f>
        <v>18.399999999999999</v>
      </c>
      <c r="I949" cm="1">
        <f t="array" ref="I949">G949*(INDEX('Vehicle Fleet'!$D$2:$D$6,A949)+'Cost Parameters'!$B$2*'Cost Parameters'!$B$3)</f>
        <v>10.4909</v>
      </c>
      <c r="J949" cm="1">
        <f t="array" ref="J949">IF(C949=0,0,INDEX('Delivery Stops'!$D$2:$D$29,C949))</f>
        <v>28</v>
      </c>
      <c r="K949">
        <f t="shared" si="56"/>
        <v>0</v>
      </c>
      <c r="L949">
        <f t="shared" si="57"/>
        <v>0</v>
      </c>
      <c r="M949">
        <f t="shared" si="58"/>
        <v>0</v>
      </c>
      <c r="N949">
        <f t="shared" si="59"/>
        <v>0</v>
      </c>
      <c r="O949" cm="1">
        <f t="array" ref="O949">((IF(C949=0,INDEX('Solver Setup'!$M$15:$M$19,A949),INDEX('Solver Setup'!$G$25:$G$52,C949))-IF(B949=0,INDEX('Solver Setup'!$L$15:$L$19,A949),INDEX('Solver Setup'!$G$25:$G$52,B949)))*1440-IF(B949=0,0,INDEX('Solver Setup'!$F$25:$F$52,B949))-H949+'Solver Setup'!$B$9*(1-F949))</f>
        <v>1682.6000000000004</v>
      </c>
    </row>
    <row r="950" spans="1:15" x14ac:dyDescent="0.2">
      <c r="A950">
        <v>2</v>
      </c>
      <c r="B950">
        <v>4</v>
      </c>
      <c r="C950">
        <v>25</v>
      </c>
      <c r="D950" t="str" cm="1">
        <f t="array" ref="D950">IF(B950=0,"Depot",INDEX('Delivery Stops'!$B$2:$B$29,B950))</f>
        <v>Furniture Warehouse</v>
      </c>
      <c r="E950" t="str" cm="1">
        <f t="array" ref="E950">IF(C950=0,"Depot",INDEX('Delivery Stops'!$B$2:$B$29,C950))</f>
        <v>Public Library</v>
      </c>
      <c r="F950">
        <v>0</v>
      </c>
      <c r="G950" cm="1">
        <f t="array" ref="G950">INDEX('Distance Matrix (miles)'!$B$2:$AD$30,B950+1,C950+1)</f>
        <v>14.45</v>
      </c>
      <c r="H950" cm="1">
        <f t="array" ref="H950">INDEX('Travel Time Matrix (min)'!$B$2:$AD$30,B950+1,C950+1)</f>
        <v>21.7</v>
      </c>
      <c r="I950" cm="1">
        <f t="array" ref="I950">G950*(INDEX('Vehicle Fleet'!$D$2:$D$6,A950)+'Cost Parameters'!$B$2*'Cost Parameters'!$B$3)</f>
        <v>12.374980000000001</v>
      </c>
      <c r="J950" cm="1">
        <f t="array" ref="J950">IF(C950=0,0,INDEX('Delivery Stops'!$D$2:$D$29,C950))</f>
        <v>32</v>
      </c>
      <c r="K950">
        <f t="shared" si="56"/>
        <v>0</v>
      </c>
      <c r="L950">
        <f t="shared" si="57"/>
        <v>0</v>
      </c>
      <c r="M950">
        <f t="shared" si="58"/>
        <v>0</v>
      </c>
      <c r="N950">
        <f t="shared" si="59"/>
        <v>0</v>
      </c>
      <c r="O950" cm="1">
        <f t="array" ref="O950">((IF(C950=0,INDEX('Solver Setup'!$M$15:$M$19,A950),INDEX('Solver Setup'!$G$25:$G$52,C950))-IF(B950=0,INDEX('Solver Setup'!$L$15:$L$19,A950),INDEX('Solver Setup'!$G$25:$G$52,B950)))*1440-IF(B950=0,0,INDEX('Solver Setup'!$F$25:$F$52,B950))-H950+'Solver Setup'!$B$9*(1-F950))</f>
        <v>1589.3000000000006</v>
      </c>
    </row>
    <row r="951" spans="1:15" x14ac:dyDescent="0.2">
      <c r="A951">
        <v>2</v>
      </c>
      <c r="B951">
        <v>4</v>
      </c>
      <c r="C951">
        <v>26</v>
      </c>
      <c r="D951" t="str" cm="1">
        <f t="array" ref="D951">IF(B951=0,"Depot",INDEX('Delivery Stops'!$B$2:$B$29,B951))</f>
        <v>Furniture Warehouse</v>
      </c>
      <c r="E951" t="str" cm="1">
        <f t="array" ref="E951">IF(C951=0,"Depot",INDEX('Delivery Stops'!$B$2:$B$29,C951))</f>
        <v>Bakery &amp; Cafe</v>
      </c>
      <c r="F951">
        <v>0</v>
      </c>
      <c r="G951" cm="1">
        <f t="array" ref="G951">INDEX('Distance Matrix (miles)'!$B$2:$AD$30,B951+1,C951+1)</f>
        <v>21.86</v>
      </c>
      <c r="H951" cm="1">
        <f t="array" ref="H951">INDEX('Travel Time Matrix (min)'!$B$2:$AD$30,B951+1,C951+1)</f>
        <v>32.799999999999997</v>
      </c>
      <c r="I951" cm="1">
        <f t="array" ref="I951">G951*(INDEX('Vehicle Fleet'!$D$2:$D$6,A951)+'Cost Parameters'!$B$2*'Cost Parameters'!$B$3)</f>
        <v>18.720904000000001</v>
      </c>
      <c r="J951" cm="1">
        <f t="array" ref="J951">IF(C951=0,0,INDEX('Delivery Stops'!$D$2:$D$29,C951))</f>
        <v>211</v>
      </c>
      <c r="K951">
        <f t="shared" si="56"/>
        <v>0</v>
      </c>
      <c r="L951">
        <f t="shared" si="57"/>
        <v>0</v>
      </c>
      <c r="M951">
        <f t="shared" si="58"/>
        <v>0</v>
      </c>
      <c r="N951">
        <f t="shared" si="59"/>
        <v>0</v>
      </c>
      <c r="O951" cm="1">
        <f t="array" ref="O951">((IF(C951=0,INDEX('Solver Setup'!$M$15:$M$19,A951),INDEX('Solver Setup'!$G$25:$G$52,C951))-IF(B951=0,INDEX('Solver Setup'!$L$15:$L$19,A951),INDEX('Solver Setup'!$G$25:$G$52,B951)))*1440-IF(B951=0,0,INDEX('Solver Setup'!$F$25:$F$52,B951))-H951+'Solver Setup'!$B$9*(1-F951))</f>
        <v>1653.2</v>
      </c>
    </row>
    <row r="952" spans="1:15" x14ac:dyDescent="0.2">
      <c r="A952">
        <v>2</v>
      </c>
      <c r="B952">
        <v>4</v>
      </c>
      <c r="C952">
        <v>27</v>
      </c>
      <c r="D952" t="str" cm="1">
        <f t="array" ref="D952">IF(B952=0,"Depot",INDEX('Delivery Stops'!$B$2:$B$29,B952))</f>
        <v>Furniture Warehouse</v>
      </c>
      <c r="E952" t="str" cm="1">
        <f t="array" ref="E952">IF(C952=0,"Depot",INDEX('Delivery Stops'!$B$2:$B$29,C952))</f>
        <v>Redstone Elementary School</v>
      </c>
      <c r="F952">
        <v>0</v>
      </c>
      <c r="G952" cm="1">
        <f t="array" ref="G952">INDEX('Distance Matrix (miles)'!$B$2:$AD$30,B952+1,C952+1)</f>
        <v>19.09</v>
      </c>
      <c r="H952" cm="1">
        <f t="array" ref="H952">INDEX('Travel Time Matrix (min)'!$B$2:$AD$30,B952+1,C952+1)</f>
        <v>28.6</v>
      </c>
      <c r="I952" cm="1">
        <f t="array" ref="I952">G952*(INDEX('Vehicle Fleet'!$D$2:$D$6,A952)+'Cost Parameters'!$B$2*'Cost Parameters'!$B$3)</f>
        <v>16.348676000000001</v>
      </c>
      <c r="J952" cm="1">
        <f t="array" ref="J952">IF(C952=0,0,INDEX('Delivery Stops'!$D$2:$D$29,C952))</f>
        <v>61</v>
      </c>
      <c r="K952">
        <f t="shared" si="56"/>
        <v>0</v>
      </c>
      <c r="L952">
        <f t="shared" si="57"/>
        <v>0</v>
      </c>
      <c r="M952">
        <f t="shared" si="58"/>
        <v>0</v>
      </c>
      <c r="N952">
        <f t="shared" si="59"/>
        <v>0</v>
      </c>
      <c r="O952" cm="1">
        <f t="array" ref="O952">((IF(C952=0,INDEX('Solver Setup'!$M$15:$M$19,A952),INDEX('Solver Setup'!$G$25:$G$52,C952))-IF(B952=0,INDEX('Solver Setup'!$L$15:$L$19,A952),INDEX('Solver Setup'!$G$25:$G$52,B952)))*1440-IF(B952=0,0,INDEX('Solver Setup'!$F$25:$F$52,B952))-H952+'Solver Setup'!$B$9*(1-F952))</f>
        <v>1597.3999999999994</v>
      </c>
    </row>
    <row r="953" spans="1:15" x14ac:dyDescent="0.2">
      <c r="A953">
        <v>2</v>
      </c>
      <c r="B953">
        <v>4</v>
      </c>
      <c r="C953">
        <v>28</v>
      </c>
      <c r="D953" t="str" cm="1">
        <f t="array" ref="D953">IF(B953=0,"Depot",INDEX('Delivery Stops'!$B$2:$B$29,B953))</f>
        <v>Furniture Warehouse</v>
      </c>
      <c r="E953" t="str" cm="1">
        <f t="array" ref="E953">IF(C953=0,"Depot",INDEX('Delivery Stops'!$B$2:$B$29,C953))</f>
        <v>Food Bank</v>
      </c>
      <c r="F953">
        <v>0</v>
      </c>
      <c r="G953" cm="1">
        <f t="array" ref="G953">INDEX('Distance Matrix (miles)'!$B$2:$AD$30,B953+1,C953+1)</f>
        <v>27.56</v>
      </c>
      <c r="H953" cm="1">
        <f t="array" ref="H953">INDEX('Travel Time Matrix (min)'!$B$2:$AD$30,B953+1,C953+1)</f>
        <v>41.3</v>
      </c>
      <c r="I953" cm="1">
        <f t="array" ref="I953">G953*(INDEX('Vehicle Fleet'!$D$2:$D$6,A953)+'Cost Parameters'!$B$2*'Cost Parameters'!$B$3)</f>
        <v>23.602384000000001</v>
      </c>
      <c r="J953" cm="1">
        <f t="array" ref="J953">IF(C953=0,0,INDEX('Delivery Stops'!$D$2:$D$29,C953))</f>
        <v>168</v>
      </c>
      <c r="K953">
        <f t="shared" si="56"/>
        <v>0</v>
      </c>
      <c r="L953">
        <f t="shared" si="57"/>
        <v>0</v>
      </c>
      <c r="M953">
        <f t="shared" si="58"/>
        <v>0</v>
      </c>
      <c r="N953">
        <f t="shared" si="59"/>
        <v>0</v>
      </c>
      <c r="O953" cm="1">
        <f t="array" ref="O953">((IF(C953=0,INDEX('Solver Setup'!$M$15:$M$19,A953),INDEX('Solver Setup'!$G$25:$G$52,C953))-IF(B953=0,INDEX('Solver Setup'!$L$15:$L$19,A953),INDEX('Solver Setup'!$G$25:$G$52,B953)))*1440-IF(B953=0,0,INDEX('Solver Setup'!$F$25:$F$52,B953))-H953+'Solver Setup'!$B$9*(1-F953))</f>
        <v>1584.6999999999994</v>
      </c>
    </row>
    <row r="954" spans="1:15" x14ac:dyDescent="0.2">
      <c r="A954">
        <v>2</v>
      </c>
      <c r="B954">
        <v>5</v>
      </c>
      <c r="C954">
        <v>0</v>
      </c>
      <c r="D954" t="str" cm="1">
        <f t="array" ref="D954">IF(B954=0,"Depot",INDEX('Delivery Stops'!$B$2:$B$29,B954))</f>
        <v>Construction Supply</v>
      </c>
      <c r="E954" t="str" cm="1">
        <f t="array" ref="E954">IF(C954=0,"Depot",INDEX('Delivery Stops'!$B$2:$B$29,C954))</f>
        <v>Depot</v>
      </c>
      <c r="F954">
        <v>0</v>
      </c>
      <c r="G954" cm="1">
        <f t="array" ref="G954">INDEX('Distance Matrix (miles)'!$B$2:$AD$30,B954+1,C954+1)</f>
        <v>16.04</v>
      </c>
      <c r="H954" cm="1">
        <f t="array" ref="H954">INDEX('Travel Time Matrix (min)'!$B$2:$AD$30,B954+1,C954+1)</f>
        <v>24.1</v>
      </c>
      <c r="I954" cm="1">
        <f t="array" ref="I954">G954*(INDEX('Vehicle Fleet'!$D$2:$D$6,A954)+'Cost Parameters'!$B$2*'Cost Parameters'!$B$3)</f>
        <v>13.736656</v>
      </c>
      <c r="J954" cm="1">
        <f t="array" ref="J954">IF(C954=0,0,INDEX('Delivery Stops'!$D$2:$D$29,C954))</f>
        <v>0</v>
      </c>
      <c r="K954">
        <f t="shared" si="56"/>
        <v>0</v>
      </c>
      <c r="L954">
        <f t="shared" si="57"/>
        <v>0</v>
      </c>
      <c r="M954">
        <f t="shared" si="58"/>
        <v>0</v>
      </c>
      <c r="N954">
        <f t="shared" si="59"/>
        <v>0</v>
      </c>
      <c r="O954" cm="1">
        <f t="array" ref="O954">((IF(C954=0,INDEX('Solver Setup'!$M$15:$M$19,A954),INDEX('Solver Setup'!$G$25:$G$52,C954))-IF(B954=0,INDEX('Solver Setup'!$L$15:$L$19,A954),INDEX('Solver Setup'!$G$25:$G$52,B954)))*1440-IF(B954=0,0,INDEX('Solver Setup'!$F$25:$F$52,B954))-H954+'Solver Setup'!$B$9*(1-F954))</f>
        <v>680.90000000000043</v>
      </c>
    </row>
    <row r="955" spans="1:15" x14ac:dyDescent="0.2">
      <c r="A955">
        <v>2</v>
      </c>
      <c r="B955">
        <v>5</v>
      </c>
      <c r="C955">
        <v>1</v>
      </c>
      <c r="D955" t="str" cm="1">
        <f t="array" ref="D955">IF(B955=0,"Depot",INDEX('Delivery Stops'!$B$2:$B$29,B955))</f>
        <v>Construction Supply</v>
      </c>
      <c r="E955" t="str" cm="1">
        <f t="array" ref="E955">IF(C955=0,"Depot",INDEX('Delivery Stops'!$B$2:$B$29,C955))</f>
        <v>Pet Hospital</v>
      </c>
      <c r="F955">
        <v>0</v>
      </c>
      <c r="G955" cm="1">
        <f t="array" ref="G955">INDEX('Distance Matrix (miles)'!$B$2:$AD$30,B955+1,C955+1)</f>
        <v>36.49</v>
      </c>
      <c r="H955" cm="1">
        <f t="array" ref="H955">INDEX('Travel Time Matrix (min)'!$B$2:$AD$30,B955+1,C955+1)</f>
        <v>54.7</v>
      </c>
      <c r="I955" cm="1">
        <f t="array" ref="I955">G955*(INDEX('Vehicle Fleet'!$D$2:$D$6,A955)+'Cost Parameters'!$B$2*'Cost Parameters'!$B$3)</f>
        <v>31.250036000000005</v>
      </c>
      <c r="J955" cm="1">
        <f t="array" ref="J955">IF(C955=0,0,INDEX('Delivery Stops'!$D$2:$D$29,C955))</f>
        <v>204</v>
      </c>
      <c r="K955">
        <f t="shared" si="56"/>
        <v>0</v>
      </c>
      <c r="L955">
        <f t="shared" si="57"/>
        <v>0</v>
      </c>
      <c r="M955">
        <f t="shared" si="58"/>
        <v>0</v>
      </c>
      <c r="N955">
        <f t="shared" si="59"/>
        <v>0</v>
      </c>
      <c r="O955" cm="1">
        <f t="array" ref="O955">((IF(C955=0,INDEX('Solver Setup'!$M$15:$M$19,A955),INDEX('Solver Setup'!$G$25:$G$52,C955))-IF(B955=0,INDEX('Solver Setup'!$L$15:$L$19,A955),INDEX('Solver Setup'!$G$25:$G$52,B955)))*1440-IF(B955=0,0,INDEX('Solver Setup'!$F$25:$F$52,B955))-H955+'Solver Setup'!$B$9*(1-F955))</f>
        <v>1160.3000000000011</v>
      </c>
    </row>
    <row r="956" spans="1:15" x14ac:dyDescent="0.2">
      <c r="A956">
        <v>2</v>
      </c>
      <c r="B956">
        <v>5</v>
      </c>
      <c r="C956">
        <v>2</v>
      </c>
      <c r="D956" t="str" cm="1">
        <f t="array" ref="D956">IF(B956=0,"Depot",INDEX('Delivery Stops'!$B$2:$B$29,B956))</f>
        <v>Construction Supply</v>
      </c>
      <c r="E956" t="str" cm="1">
        <f t="array" ref="E956">IF(C956=0,"Depot",INDEX('Delivery Stops'!$B$2:$B$29,C956))</f>
        <v>Community Pharmacy</v>
      </c>
      <c r="F956">
        <v>0</v>
      </c>
      <c r="G956" cm="1">
        <f t="array" ref="G956">INDEX('Distance Matrix (miles)'!$B$2:$AD$30,B956+1,C956+1)</f>
        <v>18.72</v>
      </c>
      <c r="H956" cm="1">
        <f t="array" ref="H956">INDEX('Travel Time Matrix (min)'!$B$2:$AD$30,B956+1,C956+1)</f>
        <v>28.1</v>
      </c>
      <c r="I956" cm="1">
        <f t="array" ref="I956">G956*(INDEX('Vehicle Fleet'!$D$2:$D$6,A956)+'Cost Parameters'!$B$2*'Cost Parameters'!$B$3)</f>
        <v>16.031808000000002</v>
      </c>
      <c r="J956" cm="1">
        <f t="array" ref="J956">IF(C956=0,0,INDEX('Delivery Stops'!$D$2:$D$29,C956))</f>
        <v>240</v>
      </c>
      <c r="K956">
        <f t="shared" si="56"/>
        <v>0</v>
      </c>
      <c r="L956">
        <f t="shared" si="57"/>
        <v>0</v>
      </c>
      <c r="M956">
        <f t="shared" si="58"/>
        <v>0</v>
      </c>
      <c r="N956">
        <f t="shared" si="59"/>
        <v>0</v>
      </c>
      <c r="O956" cm="1">
        <f t="array" ref="O956">((IF(C956=0,INDEX('Solver Setup'!$M$15:$M$19,A956),INDEX('Solver Setup'!$G$25:$G$52,C956))-IF(B956=0,INDEX('Solver Setup'!$L$15:$L$19,A956),INDEX('Solver Setup'!$G$25:$G$52,B956)))*1440-IF(B956=0,0,INDEX('Solver Setup'!$F$25:$F$52,B956))-H956+'Solver Setup'!$B$9*(1-F956))</f>
        <v>1426.9</v>
      </c>
    </row>
    <row r="957" spans="1:15" x14ac:dyDescent="0.2">
      <c r="A957">
        <v>2</v>
      </c>
      <c r="B957">
        <v>5</v>
      </c>
      <c r="C957">
        <v>3</v>
      </c>
      <c r="D957" t="str" cm="1">
        <f t="array" ref="D957">IF(B957=0,"Depot",INDEX('Delivery Stops'!$B$2:$B$29,B957))</f>
        <v>Construction Supply</v>
      </c>
      <c r="E957" t="str" cm="1">
        <f t="array" ref="E957">IF(C957=0,"Depot",INDEX('Delivery Stops'!$B$2:$B$29,C957))</f>
        <v>Redstone Medical Center</v>
      </c>
      <c r="F957">
        <v>0</v>
      </c>
      <c r="G957" cm="1">
        <f t="array" ref="G957">INDEX('Distance Matrix (miles)'!$B$2:$AD$30,B957+1,C957+1)</f>
        <v>23.46</v>
      </c>
      <c r="H957" cm="1">
        <f t="array" ref="H957">INDEX('Travel Time Matrix (min)'!$B$2:$AD$30,B957+1,C957+1)</f>
        <v>35.200000000000003</v>
      </c>
      <c r="I957" cm="1">
        <f t="array" ref="I957">G957*(INDEX('Vehicle Fleet'!$D$2:$D$6,A957)+'Cost Parameters'!$B$2*'Cost Parameters'!$B$3)</f>
        <v>20.091144000000003</v>
      </c>
      <c r="J957" cm="1">
        <f t="array" ref="J957">IF(C957=0,0,INDEX('Delivery Stops'!$D$2:$D$29,C957))</f>
        <v>183</v>
      </c>
      <c r="K957">
        <f t="shared" si="56"/>
        <v>0</v>
      </c>
      <c r="L957">
        <f t="shared" si="57"/>
        <v>0</v>
      </c>
      <c r="M957">
        <f t="shared" si="58"/>
        <v>0</v>
      </c>
      <c r="N957">
        <f t="shared" si="59"/>
        <v>0</v>
      </c>
      <c r="O957" cm="1">
        <f t="array" ref="O957">((IF(C957=0,INDEX('Solver Setup'!$M$15:$M$19,A957),INDEX('Solver Setup'!$G$25:$G$52,C957))-IF(B957=0,INDEX('Solver Setup'!$L$15:$L$19,A957),INDEX('Solver Setup'!$G$25:$G$52,B957)))*1440-IF(B957=0,0,INDEX('Solver Setup'!$F$25:$F$52,B957))-H957+'Solver Setup'!$B$9*(1-F957))</f>
        <v>1434.8000000000004</v>
      </c>
    </row>
    <row r="958" spans="1:15" x14ac:dyDescent="0.2">
      <c r="A958">
        <v>2</v>
      </c>
      <c r="B958">
        <v>5</v>
      </c>
      <c r="C958">
        <v>4</v>
      </c>
      <c r="D958" t="str" cm="1">
        <f t="array" ref="D958">IF(B958=0,"Depot",INDEX('Delivery Stops'!$B$2:$B$29,B958))</f>
        <v>Construction Supply</v>
      </c>
      <c r="E958" t="str" cm="1">
        <f t="array" ref="E958">IF(C958=0,"Depot",INDEX('Delivery Stops'!$B$2:$B$29,C958))</f>
        <v>Furniture Warehouse</v>
      </c>
      <c r="F958">
        <v>0</v>
      </c>
      <c r="G958" cm="1">
        <f t="array" ref="G958">INDEX('Distance Matrix (miles)'!$B$2:$AD$30,B958+1,C958+1)</f>
        <v>8.8800000000000008</v>
      </c>
      <c r="H958" cm="1">
        <f t="array" ref="H958">INDEX('Travel Time Matrix (min)'!$B$2:$AD$30,B958+1,C958+1)</f>
        <v>13.3</v>
      </c>
      <c r="I958" cm="1">
        <f t="array" ref="I958">G958*(INDEX('Vehicle Fleet'!$D$2:$D$6,A958)+'Cost Parameters'!$B$2*'Cost Parameters'!$B$3)</f>
        <v>7.6048320000000009</v>
      </c>
      <c r="J958" cm="1">
        <f t="array" ref="J958">IF(C958=0,0,INDEX('Delivery Stops'!$D$2:$D$29,C958))</f>
        <v>186</v>
      </c>
      <c r="K958">
        <f t="shared" si="56"/>
        <v>0</v>
      </c>
      <c r="L958">
        <f t="shared" si="57"/>
        <v>0</v>
      </c>
      <c r="M958">
        <f t="shared" si="58"/>
        <v>0</v>
      </c>
      <c r="N958">
        <f t="shared" si="59"/>
        <v>0</v>
      </c>
      <c r="O958" cm="1">
        <f t="array" ref="O958">((IF(C958=0,INDEX('Solver Setup'!$M$15:$M$19,A958),INDEX('Solver Setup'!$G$25:$G$52,C958))-IF(B958=0,INDEX('Solver Setup'!$L$15:$L$19,A958),INDEX('Solver Setup'!$G$25:$G$52,B958)))*1440-IF(B958=0,0,INDEX('Solver Setup'!$F$25:$F$52,B958))-H958+'Solver Setup'!$B$9*(1-F958))</f>
        <v>1186.7000000000005</v>
      </c>
    </row>
    <row r="959" spans="1:15" x14ac:dyDescent="0.2">
      <c r="A959">
        <v>2</v>
      </c>
      <c r="B959">
        <v>5</v>
      </c>
      <c r="C959">
        <v>6</v>
      </c>
      <c r="D959" t="str" cm="1">
        <f t="array" ref="D959">IF(B959=0,"Depot",INDEX('Delivery Stops'!$B$2:$B$29,B959))</f>
        <v>Construction Supply</v>
      </c>
      <c r="E959" t="str" cm="1">
        <f t="array" ref="E959">IF(C959=0,"Depot",INDEX('Delivery Stops'!$B$2:$B$29,C959))</f>
        <v>Farm Supply</v>
      </c>
      <c r="F959">
        <v>0</v>
      </c>
      <c r="G959" cm="1">
        <f t="array" ref="G959">INDEX('Distance Matrix (miles)'!$B$2:$AD$30,B959+1,C959+1)</f>
        <v>11.45</v>
      </c>
      <c r="H959" cm="1">
        <f t="array" ref="H959">INDEX('Travel Time Matrix (min)'!$B$2:$AD$30,B959+1,C959+1)</f>
        <v>17.2</v>
      </c>
      <c r="I959" cm="1">
        <f t="array" ref="I959">G959*(INDEX('Vehicle Fleet'!$D$2:$D$6,A959)+'Cost Parameters'!$B$2*'Cost Parameters'!$B$3)</f>
        <v>9.8057800000000004</v>
      </c>
      <c r="J959" cm="1">
        <f t="array" ref="J959">IF(C959=0,0,INDEX('Delivery Stops'!$D$2:$D$29,C959))</f>
        <v>162</v>
      </c>
      <c r="K959">
        <f t="shared" si="56"/>
        <v>0</v>
      </c>
      <c r="L959">
        <f t="shared" si="57"/>
        <v>0</v>
      </c>
      <c r="M959">
        <f t="shared" si="58"/>
        <v>0</v>
      </c>
      <c r="N959">
        <f t="shared" si="59"/>
        <v>0</v>
      </c>
      <c r="O959" cm="1">
        <f t="array" ref="O959">((IF(C959=0,INDEX('Solver Setup'!$M$15:$M$19,A959),INDEX('Solver Setup'!$G$25:$G$52,C959))-IF(B959=0,INDEX('Solver Setup'!$L$15:$L$19,A959),INDEX('Solver Setup'!$G$25:$G$52,B959)))*1440-IF(B959=0,0,INDEX('Solver Setup'!$F$25:$F$52,B959))-H959+'Solver Setup'!$B$9*(1-F959))</f>
        <v>1497.8000000000004</v>
      </c>
    </row>
    <row r="960" spans="1:15" x14ac:dyDescent="0.2">
      <c r="A960">
        <v>2</v>
      </c>
      <c r="B960">
        <v>5</v>
      </c>
      <c r="C960">
        <v>7</v>
      </c>
      <c r="D960" t="str" cm="1">
        <f t="array" ref="D960">IF(B960=0,"Depot",INDEX('Delivery Stops'!$B$2:$B$29,B960))</f>
        <v>Construction Supply</v>
      </c>
      <c r="E960" t="str" cm="1">
        <f t="array" ref="E960">IF(C960=0,"Depot",INDEX('Delivery Stops'!$B$2:$B$29,C960))</f>
        <v>Fish Market</v>
      </c>
      <c r="F960">
        <v>0</v>
      </c>
      <c r="G960" cm="1">
        <f t="array" ref="G960">INDEX('Distance Matrix (miles)'!$B$2:$AD$30,B960+1,C960+1)</f>
        <v>14.7</v>
      </c>
      <c r="H960" cm="1">
        <f t="array" ref="H960">INDEX('Travel Time Matrix (min)'!$B$2:$AD$30,B960+1,C960+1)</f>
        <v>22.1</v>
      </c>
      <c r="I960" cm="1">
        <f t="array" ref="I960">G960*(INDEX('Vehicle Fleet'!$D$2:$D$6,A960)+'Cost Parameters'!$B$2*'Cost Parameters'!$B$3)</f>
        <v>12.589080000000001</v>
      </c>
      <c r="J960" cm="1">
        <f t="array" ref="J960">IF(C960=0,0,INDEX('Delivery Stops'!$D$2:$D$29,C960))</f>
        <v>133</v>
      </c>
      <c r="K960">
        <f t="shared" si="56"/>
        <v>0</v>
      </c>
      <c r="L960">
        <f t="shared" si="57"/>
        <v>0</v>
      </c>
      <c r="M960">
        <f t="shared" si="58"/>
        <v>0</v>
      </c>
      <c r="N960">
        <f t="shared" si="59"/>
        <v>0</v>
      </c>
      <c r="O960" cm="1">
        <f t="array" ref="O960">((IF(C960=0,INDEX('Solver Setup'!$M$15:$M$19,A960),INDEX('Solver Setup'!$G$25:$G$52,C960))-IF(B960=0,INDEX('Solver Setup'!$L$15:$L$19,A960),INDEX('Solver Setup'!$G$25:$G$52,B960)))*1440-IF(B960=0,0,INDEX('Solver Setup'!$F$25:$F$52,B960))-H960+'Solver Setup'!$B$9*(1-F960))</f>
        <v>1357.9000000000005</v>
      </c>
    </row>
    <row r="961" spans="1:15" x14ac:dyDescent="0.2">
      <c r="A961">
        <v>2</v>
      </c>
      <c r="B961">
        <v>5</v>
      </c>
      <c r="C961">
        <v>8</v>
      </c>
      <c r="D961" t="str" cm="1">
        <f t="array" ref="D961">IF(B961=0,"Depot",INDEX('Delivery Stops'!$B$2:$B$29,B961))</f>
        <v>Construction Supply</v>
      </c>
      <c r="E961" t="str" cm="1">
        <f t="array" ref="E961">IF(C961=0,"Depot",INDEX('Delivery Stops'!$B$2:$B$29,C961))</f>
        <v>Swimming Pool Supply</v>
      </c>
      <c r="F961">
        <v>0</v>
      </c>
      <c r="G961" cm="1">
        <f t="array" ref="G961">INDEX('Distance Matrix (miles)'!$B$2:$AD$30,B961+1,C961+1)</f>
        <v>17.649999999999999</v>
      </c>
      <c r="H961" cm="1">
        <f t="array" ref="H961">INDEX('Travel Time Matrix (min)'!$B$2:$AD$30,B961+1,C961+1)</f>
        <v>26.5</v>
      </c>
      <c r="I961" cm="1">
        <f t="array" ref="I961">G961*(INDEX('Vehicle Fleet'!$D$2:$D$6,A961)+'Cost Parameters'!$B$2*'Cost Parameters'!$B$3)</f>
        <v>15.115459999999999</v>
      </c>
      <c r="J961" cm="1">
        <f t="array" ref="J961">IF(C961=0,0,INDEX('Delivery Stops'!$D$2:$D$29,C961))</f>
        <v>285</v>
      </c>
      <c r="K961">
        <f t="shared" si="56"/>
        <v>0</v>
      </c>
      <c r="L961">
        <f t="shared" si="57"/>
        <v>0</v>
      </c>
      <c r="M961">
        <f t="shared" si="58"/>
        <v>0</v>
      </c>
      <c r="N961">
        <f t="shared" si="59"/>
        <v>0</v>
      </c>
      <c r="O961" cm="1">
        <f t="array" ref="O961">((IF(C961=0,INDEX('Solver Setup'!$M$15:$M$19,A961),INDEX('Solver Setup'!$G$25:$G$52,C961))-IF(B961=0,INDEX('Solver Setup'!$L$15:$L$19,A961),INDEX('Solver Setup'!$G$25:$G$52,B961)))*1440-IF(B961=0,0,INDEX('Solver Setup'!$F$25:$F$52,B961))-H961+'Solver Setup'!$B$9*(1-F961))</f>
        <v>1563.5</v>
      </c>
    </row>
    <row r="962" spans="1:15" x14ac:dyDescent="0.2">
      <c r="A962">
        <v>2</v>
      </c>
      <c r="B962">
        <v>5</v>
      </c>
      <c r="C962">
        <v>9</v>
      </c>
      <c r="D962" t="str" cm="1">
        <f t="array" ref="D962">IF(B962=0,"Depot",INDEX('Delivery Stops'!$B$2:$B$29,B962))</f>
        <v>Construction Supply</v>
      </c>
      <c r="E962" t="str" cm="1">
        <f t="array" ref="E962">IF(C962=0,"Depot",INDEX('Delivery Stops'!$B$2:$B$29,C962))</f>
        <v>Dry Cleaners</v>
      </c>
      <c r="F962">
        <v>0</v>
      </c>
      <c r="G962" cm="1">
        <f t="array" ref="G962">INDEX('Distance Matrix (miles)'!$B$2:$AD$30,B962+1,C962+1)</f>
        <v>26.88</v>
      </c>
      <c r="H962" cm="1">
        <f t="array" ref="H962">INDEX('Travel Time Matrix (min)'!$B$2:$AD$30,B962+1,C962+1)</f>
        <v>40.299999999999997</v>
      </c>
      <c r="I962" cm="1">
        <f t="array" ref="I962">G962*(INDEX('Vehicle Fleet'!$D$2:$D$6,A962)+'Cost Parameters'!$B$2*'Cost Parameters'!$B$3)</f>
        <v>23.020032</v>
      </c>
      <c r="J962" cm="1">
        <f t="array" ref="J962">IF(C962=0,0,INDEX('Delivery Stops'!$D$2:$D$29,C962))</f>
        <v>24</v>
      </c>
      <c r="K962">
        <f t="shared" si="56"/>
        <v>0</v>
      </c>
      <c r="L962">
        <f t="shared" si="57"/>
        <v>0</v>
      </c>
      <c r="M962">
        <f t="shared" si="58"/>
        <v>0</v>
      </c>
      <c r="N962">
        <f t="shared" si="59"/>
        <v>0</v>
      </c>
      <c r="O962" cm="1">
        <f t="array" ref="O962">((IF(C962=0,INDEX('Solver Setup'!$M$15:$M$19,A962),INDEX('Solver Setup'!$G$25:$G$52,C962))-IF(B962=0,INDEX('Solver Setup'!$L$15:$L$19,A962),INDEX('Solver Setup'!$G$25:$G$52,B962)))*1440-IF(B962=0,0,INDEX('Solver Setup'!$F$25:$F$52,B962))-H962+'Solver Setup'!$B$9*(1-F962))</f>
        <v>1204.7000000000005</v>
      </c>
    </row>
    <row r="963" spans="1:15" x14ac:dyDescent="0.2">
      <c r="A963">
        <v>2</v>
      </c>
      <c r="B963">
        <v>5</v>
      </c>
      <c r="C963">
        <v>10</v>
      </c>
      <c r="D963" t="str" cm="1">
        <f t="array" ref="D963">IF(B963=0,"Depot",INDEX('Delivery Stops'!$B$2:$B$29,B963))</f>
        <v>Construction Supply</v>
      </c>
      <c r="E963" t="str" cm="1">
        <f t="array" ref="E963">IF(C963=0,"Depot",INDEX('Delivery Stops'!$B$2:$B$29,C963))</f>
        <v>Furniture Warehouse</v>
      </c>
      <c r="F963">
        <v>0</v>
      </c>
      <c r="G963" cm="1">
        <f t="array" ref="G963">INDEX('Distance Matrix (miles)'!$B$2:$AD$30,B963+1,C963+1)</f>
        <v>13.64</v>
      </c>
      <c r="H963" cm="1">
        <f t="array" ref="H963">INDEX('Travel Time Matrix (min)'!$B$2:$AD$30,B963+1,C963+1)</f>
        <v>20.5</v>
      </c>
      <c r="I963" cm="1">
        <f t="array" ref="I963">G963*(INDEX('Vehicle Fleet'!$D$2:$D$6,A963)+'Cost Parameters'!$B$2*'Cost Parameters'!$B$3)</f>
        <v>11.681296000000001</v>
      </c>
      <c r="J963" cm="1">
        <f t="array" ref="J963">IF(C963=0,0,INDEX('Delivery Stops'!$D$2:$D$29,C963))</f>
        <v>89</v>
      </c>
      <c r="K963">
        <f t="shared" ref="K963:K1026" si="60">F963*I963</f>
        <v>0</v>
      </c>
      <c r="L963">
        <f t="shared" ref="L963:L1026" si="61">F963*G963</f>
        <v>0</v>
      </c>
      <c r="M963">
        <f t="shared" ref="M963:M1026" si="62">F963*H963</f>
        <v>0</v>
      </c>
      <c r="N963">
        <f t="shared" ref="N963:N1026" si="63">F963*J963</f>
        <v>0</v>
      </c>
      <c r="O963" cm="1">
        <f t="array" ref="O963">((IF(C963=0,INDEX('Solver Setup'!$M$15:$M$19,A963),INDEX('Solver Setup'!$G$25:$G$52,C963))-IF(B963=0,INDEX('Solver Setup'!$L$15:$L$19,A963),INDEX('Solver Setup'!$G$25:$G$52,B963)))*1440-IF(B963=0,0,INDEX('Solver Setup'!$F$25:$F$52,B963))-H963+'Solver Setup'!$B$9*(1-F963))</f>
        <v>1299.5</v>
      </c>
    </row>
    <row r="964" spans="1:15" x14ac:dyDescent="0.2">
      <c r="A964">
        <v>2</v>
      </c>
      <c r="B964">
        <v>5</v>
      </c>
      <c r="C964">
        <v>11</v>
      </c>
      <c r="D964" t="str" cm="1">
        <f t="array" ref="D964">IF(B964=0,"Depot",INDEX('Delivery Stops'!$B$2:$B$29,B964))</f>
        <v>Construction Supply</v>
      </c>
      <c r="E964" t="str" cm="1">
        <f t="array" ref="E964">IF(C964=0,"Depot",INDEX('Delivery Stops'!$B$2:$B$29,C964))</f>
        <v>Pet Hospital</v>
      </c>
      <c r="F964">
        <v>0</v>
      </c>
      <c r="G964" cm="1">
        <f t="array" ref="G964">INDEX('Distance Matrix (miles)'!$B$2:$AD$30,B964+1,C964+1)</f>
        <v>17.260000000000002</v>
      </c>
      <c r="H964" cm="1">
        <f t="array" ref="H964">INDEX('Travel Time Matrix (min)'!$B$2:$AD$30,B964+1,C964+1)</f>
        <v>25.9</v>
      </c>
      <c r="I964" cm="1">
        <f t="array" ref="I964">G964*(INDEX('Vehicle Fleet'!$D$2:$D$6,A964)+'Cost Parameters'!$B$2*'Cost Parameters'!$B$3)</f>
        <v>14.781464000000001</v>
      </c>
      <c r="J964" cm="1">
        <f t="array" ref="J964">IF(C964=0,0,INDEX('Delivery Stops'!$D$2:$D$29,C964))</f>
        <v>108</v>
      </c>
      <c r="K964">
        <f t="shared" si="60"/>
        <v>0</v>
      </c>
      <c r="L964">
        <f t="shared" si="61"/>
        <v>0</v>
      </c>
      <c r="M964">
        <f t="shared" si="62"/>
        <v>0</v>
      </c>
      <c r="N964">
        <f t="shared" si="63"/>
        <v>0</v>
      </c>
      <c r="O964" cm="1">
        <f t="array" ref="O964">((IF(C964=0,INDEX('Solver Setup'!$M$15:$M$19,A964),INDEX('Solver Setup'!$G$25:$G$52,C964))-IF(B964=0,INDEX('Solver Setup'!$L$15:$L$19,A964),INDEX('Solver Setup'!$G$25:$G$52,B964)))*1440-IF(B964=0,0,INDEX('Solver Setup'!$F$25:$F$52,B964))-H964+'Solver Setup'!$B$9*(1-F964))</f>
        <v>1219.1000000000006</v>
      </c>
    </row>
    <row r="965" spans="1:15" x14ac:dyDescent="0.2">
      <c r="A965">
        <v>2</v>
      </c>
      <c r="B965">
        <v>5</v>
      </c>
      <c r="C965">
        <v>12</v>
      </c>
      <c r="D965" t="str" cm="1">
        <f t="array" ref="D965">IF(B965=0,"Depot",INDEX('Delivery Stops'!$B$2:$B$29,B965))</f>
        <v>Construction Supply</v>
      </c>
      <c r="E965" t="str" cm="1">
        <f t="array" ref="E965">IF(C965=0,"Depot",INDEX('Delivery Stops'!$B$2:$B$29,C965))</f>
        <v>Tech Solutions Inc</v>
      </c>
      <c r="F965">
        <v>0</v>
      </c>
      <c r="G965" cm="1">
        <f t="array" ref="G965">INDEX('Distance Matrix (miles)'!$B$2:$AD$30,B965+1,C965+1)</f>
        <v>12.51</v>
      </c>
      <c r="H965" cm="1">
        <f t="array" ref="H965">INDEX('Travel Time Matrix (min)'!$B$2:$AD$30,B965+1,C965+1)</f>
        <v>18.8</v>
      </c>
      <c r="I965" cm="1">
        <f t="array" ref="I965">G965*(INDEX('Vehicle Fleet'!$D$2:$D$6,A965)+'Cost Parameters'!$B$2*'Cost Parameters'!$B$3)</f>
        <v>10.713564</v>
      </c>
      <c r="J965" cm="1">
        <f t="array" ref="J965">IF(C965=0,0,INDEX('Delivery Stops'!$D$2:$D$29,C965))</f>
        <v>150</v>
      </c>
      <c r="K965">
        <f t="shared" si="60"/>
        <v>0</v>
      </c>
      <c r="L965">
        <f t="shared" si="61"/>
        <v>0</v>
      </c>
      <c r="M965">
        <f t="shared" si="62"/>
        <v>0</v>
      </c>
      <c r="N965">
        <f t="shared" si="63"/>
        <v>0</v>
      </c>
      <c r="O965" cm="1">
        <f t="array" ref="O965">((IF(C965=0,INDEX('Solver Setup'!$M$15:$M$19,A965),INDEX('Solver Setup'!$G$25:$G$52,C965))-IF(B965=0,INDEX('Solver Setup'!$L$15:$L$19,A965),INDEX('Solver Setup'!$G$25:$G$52,B965)))*1440-IF(B965=0,0,INDEX('Solver Setup'!$F$25:$F$52,B965))-H965+'Solver Setup'!$B$9*(1-F965))</f>
        <v>1181.2000000000005</v>
      </c>
    </row>
    <row r="966" spans="1:15" x14ac:dyDescent="0.2">
      <c r="A966">
        <v>2</v>
      </c>
      <c r="B966">
        <v>5</v>
      </c>
      <c r="C966">
        <v>13</v>
      </c>
      <c r="D966" t="str" cm="1">
        <f t="array" ref="D966">IF(B966=0,"Depot",INDEX('Delivery Stops'!$B$2:$B$29,B966))</f>
        <v>Construction Supply</v>
      </c>
      <c r="E966" t="str" cm="1">
        <f t="array" ref="E966">IF(C966=0,"Depot",INDEX('Delivery Stops'!$B$2:$B$29,C966))</f>
        <v>Tech Solutions Inc</v>
      </c>
      <c r="F966">
        <v>0</v>
      </c>
      <c r="G966" cm="1">
        <f t="array" ref="G966">INDEX('Distance Matrix (miles)'!$B$2:$AD$30,B966+1,C966+1)</f>
        <v>26.21</v>
      </c>
      <c r="H966" cm="1">
        <f t="array" ref="H966">INDEX('Travel Time Matrix (min)'!$B$2:$AD$30,B966+1,C966+1)</f>
        <v>39.299999999999997</v>
      </c>
      <c r="I966" cm="1">
        <f t="array" ref="I966">G966*(INDEX('Vehicle Fleet'!$D$2:$D$6,A966)+'Cost Parameters'!$B$2*'Cost Parameters'!$B$3)</f>
        <v>22.446244000000004</v>
      </c>
      <c r="J966" cm="1">
        <f t="array" ref="J966">IF(C966=0,0,INDEX('Delivery Stops'!$D$2:$D$29,C966))</f>
        <v>38</v>
      </c>
      <c r="K966">
        <f t="shared" si="60"/>
        <v>0</v>
      </c>
      <c r="L966">
        <f t="shared" si="61"/>
        <v>0</v>
      </c>
      <c r="M966">
        <f t="shared" si="62"/>
        <v>0</v>
      </c>
      <c r="N966">
        <f t="shared" si="63"/>
        <v>0</v>
      </c>
      <c r="O966" cm="1">
        <f t="array" ref="O966">((IF(C966=0,INDEX('Solver Setup'!$M$15:$M$19,A966),INDEX('Solver Setup'!$G$25:$G$52,C966))-IF(B966=0,INDEX('Solver Setup'!$L$15:$L$19,A966),INDEX('Solver Setup'!$G$25:$G$52,B966)))*1440-IF(B966=0,0,INDEX('Solver Setup'!$F$25:$F$52,B966))-H966+'Solver Setup'!$B$9*(1-F966))</f>
        <v>1055.7</v>
      </c>
    </row>
    <row r="967" spans="1:15" x14ac:dyDescent="0.2">
      <c r="A967">
        <v>2</v>
      </c>
      <c r="B967">
        <v>5</v>
      </c>
      <c r="C967">
        <v>14</v>
      </c>
      <c r="D967" t="str" cm="1">
        <f t="array" ref="D967">IF(B967=0,"Depot",INDEX('Delivery Stops'!$B$2:$B$29,B967))</f>
        <v>Construction Supply</v>
      </c>
      <c r="E967" t="str" cm="1">
        <f t="array" ref="E967">IF(C967=0,"Depot",INDEX('Delivery Stops'!$B$2:$B$29,C967))</f>
        <v>Sunrise Senior Living</v>
      </c>
      <c r="F967">
        <v>0</v>
      </c>
      <c r="G967" cm="1">
        <f t="array" ref="G967">INDEX('Distance Matrix (miles)'!$B$2:$AD$30,B967+1,C967+1)</f>
        <v>7.79</v>
      </c>
      <c r="H967" cm="1">
        <f t="array" ref="H967">INDEX('Travel Time Matrix (min)'!$B$2:$AD$30,B967+1,C967+1)</f>
        <v>11.7</v>
      </c>
      <c r="I967" cm="1">
        <f t="array" ref="I967">G967*(INDEX('Vehicle Fleet'!$D$2:$D$6,A967)+'Cost Parameters'!$B$2*'Cost Parameters'!$B$3)</f>
        <v>6.6713560000000003</v>
      </c>
      <c r="J967" cm="1">
        <f t="array" ref="J967">IF(C967=0,0,INDEX('Delivery Stops'!$D$2:$D$29,C967))</f>
        <v>249</v>
      </c>
      <c r="K967">
        <f t="shared" si="60"/>
        <v>0</v>
      </c>
      <c r="L967">
        <f t="shared" si="61"/>
        <v>0</v>
      </c>
      <c r="M967">
        <f t="shared" si="62"/>
        <v>0</v>
      </c>
      <c r="N967">
        <f t="shared" si="63"/>
        <v>0</v>
      </c>
      <c r="O967" cm="1">
        <f t="array" ref="O967">((IF(C967=0,INDEX('Solver Setup'!$M$15:$M$19,A967),INDEX('Solver Setup'!$G$25:$G$52,C967))-IF(B967=0,INDEX('Solver Setup'!$L$15:$L$19,A967),INDEX('Solver Setup'!$G$25:$G$52,B967)))*1440-IF(B967=0,0,INDEX('Solver Setup'!$F$25:$F$52,B967))-H967+'Solver Setup'!$B$9*(1-F967))</f>
        <v>1533.3000000000002</v>
      </c>
    </row>
    <row r="968" spans="1:15" x14ac:dyDescent="0.2">
      <c r="A968">
        <v>2</v>
      </c>
      <c r="B968">
        <v>5</v>
      </c>
      <c r="C968">
        <v>15</v>
      </c>
      <c r="D968" t="str" cm="1">
        <f t="array" ref="D968">IF(B968=0,"Depot",INDEX('Delivery Stops'!$B$2:$B$29,B968))</f>
        <v>Construction Supply</v>
      </c>
      <c r="E968" t="str" cm="1">
        <f t="array" ref="E968">IF(C968=0,"Depot",INDEX('Delivery Stops'!$B$2:$B$29,C968))</f>
        <v>Electronics Outlet</v>
      </c>
      <c r="F968">
        <v>0</v>
      </c>
      <c r="G968" cm="1">
        <f t="array" ref="G968">INDEX('Distance Matrix (miles)'!$B$2:$AD$30,B968+1,C968+1)</f>
        <v>16.920000000000002</v>
      </c>
      <c r="H968" cm="1">
        <f t="array" ref="H968">INDEX('Travel Time Matrix (min)'!$B$2:$AD$30,B968+1,C968+1)</f>
        <v>25.4</v>
      </c>
      <c r="I968" cm="1">
        <f t="array" ref="I968">G968*(INDEX('Vehicle Fleet'!$D$2:$D$6,A968)+'Cost Parameters'!$B$2*'Cost Parameters'!$B$3)</f>
        <v>14.490288000000003</v>
      </c>
      <c r="J968" cm="1">
        <f t="array" ref="J968">IF(C968=0,0,INDEX('Delivery Stops'!$D$2:$D$29,C968))</f>
        <v>72</v>
      </c>
      <c r="K968">
        <f t="shared" si="60"/>
        <v>0</v>
      </c>
      <c r="L968">
        <f t="shared" si="61"/>
        <v>0</v>
      </c>
      <c r="M968">
        <f t="shared" si="62"/>
        <v>0</v>
      </c>
      <c r="N968">
        <f t="shared" si="63"/>
        <v>0</v>
      </c>
      <c r="O968" cm="1">
        <f t="array" ref="O968">((IF(C968=0,INDEX('Solver Setup'!$M$15:$M$19,A968),INDEX('Solver Setup'!$G$25:$G$52,C968))-IF(B968=0,INDEX('Solver Setup'!$L$15:$L$19,A968),INDEX('Solver Setup'!$G$25:$G$52,B968)))*1440-IF(B968=0,0,INDEX('Solver Setup'!$F$25:$F$52,B968))-H968+'Solver Setup'!$B$9*(1-F968))</f>
        <v>1084.6000000000006</v>
      </c>
    </row>
    <row r="969" spans="1:15" x14ac:dyDescent="0.2">
      <c r="A969">
        <v>2</v>
      </c>
      <c r="B969">
        <v>5</v>
      </c>
      <c r="C969">
        <v>16</v>
      </c>
      <c r="D969" t="str" cm="1">
        <f t="array" ref="D969">IF(B969=0,"Depot",INDEX('Delivery Stops'!$B$2:$B$29,B969))</f>
        <v>Construction Supply</v>
      </c>
      <c r="E969" t="str" cm="1">
        <f t="array" ref="E969">IF(C969=0,"Depot",INDEX('Delivery Stops'!$B$2:$B$29,C969))</f>
        <v>Bookstore</v>
      </c>
      <c r="F969">
        <v>0</v>
      </c>
      <c r="G969" cm="1">
        <f t="array" ref="G969">INDEX('Distance Matrix (miles)'!$B$2:$AD$30,B969+1,C969+1)</f>
        <v>17.309999999999999</v>
      </c>
      <c r="H969" cm="1">
        <f t="array" ref="H969">INDEX('Travel Time Matrix (min)'!$B$2:$AD$30,B969+1,C969+1)</f>
        <v>26</v>
      </c>
      <c r="I969" cm="1">
        <f t="array" ref="I969">G969*(INDEX('Vehicle Fleet'!$D$2:$D$6,A969)+'Cost Parameters'!$B$2*'Cost Parameters'!$B$3)</f>
        <v>14.824284</v>
      </c>
      <c r="J969" cm="1">
        <f t="array" ref="J969">IF(C969=0,0,INDEX('Delivery Stops'!$D$2:$D$29,C969))</f>
        <v>152</v>
      </c>
      <c r="K969">
        <f t="shared" si="60"/>
        <v>0</v>
      </c>
      <c r="L969">
        <f t="shared" si="61"/>
        <v>0</v>
      </c>
      <c r="M969">
        <f t="shared" si="62"/>
        <v>0</v>
      </c>
      <c r="N969">
        <f t="shared" si="63"/>
        <v>0</v>
      </c>
      <c r="O969" cm="1">
        <f t="array" ref="O969">((IF(C969=0,INDEX('Solver Setup'!$M$15:$M$19,A969),INDEX('Solver Setup'!$G$25:$G$52,C969))-IF(B969=0,INDEX('Solver Setup'!$L$15:$L$19,A969),INDEX('Solver Setup'!$G$25:$G$52,B969)))*1440-IF(B969=0,0,INDEX('Solver Setup'!$F$25:$F$52,B969))-H969+'Solver Setup'!$B$9*(1-F969))</f>
        <v>1324.0000000000009</v>
      </c>
    </row>
    <row r="970" spans="1:15" x14ac:dyDescent="0.2">
      <c r="A970">
        <v>2</v>
      </c>
      <c r="B970">
        <v>5</v>
      </c>
      <c r="C970">
        <v>17</v>
      </c>
      <c r="D970" t="str" cm="1">
        <f t="array" ref="D970">IF(B970=0,"Depot",INDEX('Delivery Stops'!$B$2:$B$29,B970))</f>
        <v>Construction Supply</v>
      </c>
      <c r="E970" t="str" cm="1">
        <f t="array" ref="E970">IF(C970=0,"Depot",INDEX('Delivery Stops'!$B$2:$B$29,C970))</f>
        <v>Veterinary Clinic</v>
      </c>
      <c r="F970">
        <v>0</v>
      </c>
      <c r="G970" cm="1">
        <f t="array" ref="G970">INDEX('Distance Matrix (miles)'!$B$2:$AD$30,B970+1,C970+1)</f>
        <v>15.65</v>
      </c>
      <c r="H970" cm="1">
        <f t="array" ref="H970">INDEX('Travel Time Matrix (min)'!$B$2:$AD$30,B970+1,C970+1)</f>
        <v>23.5</v>
      </c>
      <c r="I970" cm="1">
        <f t="array" ref="I970">G970*(INDEX('Vehicle Fleet'!$D$2:$D$6,A970)+'Cost Parameters'!$B$2*'Cost Parameters'!$B$3)</f>
        <v>13.402660000000001</v>
      </c>
      <c r="J970" cm="1">
        <f t="array" ref="J970">IF(C970=0,0,INDEX('Delivery Stops'!$D$2:$D$29,C970))</f>
        <v>102</v>
      </c>
      <c r="K970">
        <f t="shared" si="60"/>
        <v>0</v>
      </c>
      <c r="L970">
        <f t="shared" si="61"/>
        <v>0</v>
      </c>
      <c r="M970">
        <f t="shared" si="62"/>
        <v>0</v>
      </c>
      <c r="N970">
        <f t="shared" si="63"/>
        <v>0</v>
      </c>
      <c r="O970" cm="1">
        <f t="array" ref="O970">((IF(C970=0,INDEX('Solver Setup'!$M$15:$M$19,A970),INDEX('Solver Setup'!$G$25:$G$52,C970))-IF(B970=0,INDEX('Solver Setup'!$L$15:$L$19,A970),INDEX('Solver Setup'!$G$25:$G$52,B970)))*1440-IF(B970=0,0,INDEX('Solver Setup'!$F$25:$F$52,B970))-H970+'Solver Setup'!$B$9*(1-F970))</f>
        <v>1161.5</v>
      </c>
    </row>
    <row r="971" spans="1:15" x14ac:dyDescent="0.2">
      <c r="A971">
        <v>2</v>
      </c>
      <c r="B971">
        <v>5</v>
      </c>
      <c r="C971">
        <v>18</v>
      </c>
      <c r="D971" t="str" cm="1">
        <f t="array" ref="D971">IF(B971=0,"Depot",INDEX('Delivery Stops'!$B$2:$B$29,B971))</f>
        <v>Construction Supply</v>
      </c>
      <c r="E971" t="str" cm="1">
        <f t="array" ref="E971">IF(C971=0,"Depot",INDEX('Delivery Stops'!$B$2:$B$29,C971))</f>
        <v>Furniture Warehouse</v>
      </c>
      <c r="F971">
        <v>0</v>
      </c>
      <c r="G971" cm="1">
        <f t="array" ref="G971">INDEX('Distance Matrix (miles)'!$B$2:$AD$30,B971+1,C971+1)</f>
        <v>11.47</v>
      </c>
      <c r="H971" cm="1">
        <f t="array" ref="H971">INDEX('Travel Time Matrix (min)'!$B$2:$AD$30,B971+1,C971+1)</f>
        <v>17.2</v>
      </c>
      <c r="I971" cm="1">
        <f t="array" ref="I971">G971*(INDEX('Vehicle Fleet'!$D$2:$D$6,A971)+'Cost Parameters'!$B$2*'Cost Parameters'!$B$3)</f>
        <v>9.8229080000000017</v>
      </c>
      <c r="J971" cm="1">
        <f t="array" ref="J971">IF(C971=0,0,INDEX('Delivery Stops'!$D$2:$D$29,C971))</f>
        <v>148</v>
      </c>
      <c r="K971">
        <f t="shared" si="60"/>
        <v>0</v>
      </c>
      <c r="L971">
        <f t="shared" si="61"/>
        <v>0</v>
      </c>
      <c r="M971">
        <f t="shared" si="62"/>
        <v>0</v>
      </c>
      <c r="N971">
        <f t="shared" si="63"/>
        <v>0</v>
      </c>
      <c r="O971" cm="1">
        <f t="array" ref="O971">((IF(C971=0,INDEX('Solver Setup'!$M$15:$M$19,A971),INDEX('Solver Setup'!$G$25:$G$52,C971))-IF(B971=0,INDEX('Solver Setup'!$L$15:$L$19,A971),INDEX('Solver Setup'!$G$25:$G$52,B971)))*1440-IF(B971=0,0,INDEX('Solver Setup'!$F$25:$F$52,B971))-H971+'Solver Setup'!$B$9*(1-F971))</f>
        <v>1122.8</v>
      </c>
    </row>
    <row r="972" spans="1:15" x14ac:dyDescent="0.2">
      <c r="A972">
        <v>2</v>
      </c>
      <c r="B972">
        <v>5</v>
      </c>
      <c r="C972">
        <v>19</v>
      </c>
      <c r="D972" t="str" cm="1">
        <f t="array" ref="D972">IF(B972=0,"Depot",INDEX('Delivery Stops'!$B$2:$B$29,B972))</f>
        <v>Construction Supply</v>
      </c>
      <c r="E972" t="str" cm="1">
        <f t="array" ref="E972">IF(C972=0,"Depot",INDEX('Delivery Stops'!$B$2:$B$29,C972))</f>
        <v>Music School</v>
      </c>
      <c r="F972">
        <v>0</v>
      </c>
      <c r="G972" cm="1">
        <f t="array" ref="G972">INDEX('Distance Matrix (miles)'!$B$2:$AD$30,B972+1,C972+1)</f>
        <v>29.12</v>
      </c>
      <c r="H972" cm="1">
        <f t="array" ref="H972">INDEX('Travel Time Matrix (min)'!$B$2:$AD$30,B972+1,C972+1)</f>
        <v>43.7</v>
      </c>
      <c r="I972" cm="1">
        <f t="array" ref="I972">G972*(INDEX('Vehicle Fleet'!$D$2:$D$6,A972)+'Cost Parameters'!$B$2*'Cost Parameters'!$B$3)</f>
        <v>24.938368000000001</v>
      </c>
      <c r="J972" cm="1">
        <f t="array" ref="J972">IF(C972=0,0,INDEX('Delivery Stops'!$D$2:$D$29,C972))</f>
        <v>97</v>
      </c>
      <c r="K972">
        <f t="shared" si="60"/>
        <v>0</v>
      </c>
      <c r="L972">
        <f t="shared" si="61"/>
        <v>0</v>
      </c>
      <c r="M972">
        <f t="shared" si="62"/>
        <v>0</v>
      </c>
      <c r="N972">
        <f t="shared" si="63"/>
        <v>0</v>
      </c>
      <c r="O972" cm="1">
        <f t="array" ref="O972">((IF(C972=0,INDEX('Solver Setup'!$M$15:$M$19,A972),INDEX('Solver Setup'!$G$25:$G$52,C972))-IF(B972=0,INDEX('Solver Setup'!$L$15:$L$19,A972),INDEX('Solver Setup'!$G$25:$G$52,B972)))*1440-IF(B972=0,0,INDEX('Solver Setup'!$F$25:$F$52,B972))-H972+'Solver Setup'!$B$9*(1-F972))</f>
        <v>1066.3000000000006</v>
      </c>
    </row>
    <row r="973" spans="1:15" x14ac:dyDescent="0.2">
      <c r="A973">
        <v>2</v>
      </c>
      <c r="B973">
        <v>5</v>
      </c>
      <c r="C973">
        <v>20</v>
      </c>
      <c r="D973" t="str" cm="1">
        <f t="array" ref="D973">IF(B973=0,"Depot",INDEX('Delivery Stops'!$B$2:$B$29,B973))</f>
        <v>Construction Supply</v>
      </c>
      <c r="E973" t="str" cm="1">
        <f t="array" ref="E973">IF(C973=0,"Depot",INDEX('Delivery Stops'!$B$2:$B$29,C973))</f>
        <v>Elementary School</v>
      </c>
      <c r="F973">
        <v>0</v>
      </c>
      <c r="G973" cm="1">
        <f t="array" ref="G973">INDEX('Distance Matrix (miles)'!$B$2:$AD$30,B973+1,C973+1)</f>
        <v>17.079999999999998</v>
      </c>
      <c r="H973" cm="1">
        <f t="array" ref="H973">INDEX('Travel Time Matrix (min)'!$B$2:$AD$30,B973+1,C973+1)</f>
        <v>25.6</v>
      </c>
      <c r="I973" cm="1">
        <f t="array" ref="I973">G973*(INDEX('Vehicle Fleet'!$D$2:$D$6,A973)+'Cost Parameters'!$B$2*'Cost Parameters'!$B$3)</f>
        <v>14.627312</v>
      </c>
      <c r="J973" cm="1">
        <f t="array" ref="J973">IF(C973=0,0,INDEX('Delivery Stops'!$D$2:$D$29,C973))</f>
        <v>71</v>
      </c>
      <c r="K973">
        <f t="shared" si="60"/>
        <v>0</v>
      </c>
      <c r="L973">
        <f t="shared" si="61"/>
        <v>0</v>
      </c>
      <c r="M973">
        <f t="shared" si="62"/>
        <v>0</v>
      </c>
      <c r="N973">
        <f t="shared" si="63"/>
        <v>0</v>
      </c>
      <c r="O973" cm="1">
        <f t="array" ref="O973">((IF(C973=0,INDEX('Solver Setup'!$M$15:$M$19,A973),INDEX('Solver Setup'!$G$25:$G$52,C973))-IF(B973=0,INDEX('Solver Setup'!$L$15:$L$19,A973),INDEX('Solver Setup'!$G$25:$G$52,B973)))*1440-IF(B973=0,0,INDEX('Solver Setup'!$F$25:$F$52,B973))-H973+'Solver Setup'!$B$9*(1-F973))</f>
        <v>1054.400000000001</v>
      </c>
    </row>
    <row r="974" spans="1:15" x14ac:dyDescent="0.2">
      <c r="A974">
        <v>2</v>
      </c>
      <c r="B974">
        <v>5</v>
      </c>
      <c r="C974">
        <v>21</v>
      </c>
      <c r="D974" t="str" cm="1">
        <f t="array" ref="D974">IF(B974=0,"Depot",INDEX('Delivery Stops'!$B$2:$B$29,B974))</f>
        <v>Construction Supply</v>
      </c>
      <c r="E974" t="str" cm="1">
        <f t="array" ref="E974">IF(C974=0,"Depot",INDEX('Delivery Stops'!$B$2:$B$29,C974))</f>
        <v>Distillery</v>
      </c>
      <c r="F974">
        <v>0</v>
      </c>
      <c r="G974" cm="1">
        <f t="array" ref="G974">INDEX('Distance Matrix (miles)'!$B$2:$AD$30,B974+1,C974+1)</f>
        <v>17.850000000000001</v>
      </c>
      <c r="H974" cm="1">
        <f t="array" ref="H974">INDEX('Travel Time Matrix (min)'!$B$2:$AD$30,B974+1,C974+1)</f>
        <v>26.8</v>
      </c>
      <c r="I974" cm="1">
        <f t="array" ref="I974">G974*(INDEX('Vehicle Fleet'!$D$2:$D$6,A974)+'Cost Parameters'!$B$2*'Cost Parameters'!$B$3)</f>
        <v>15.286740000000002</v>
      </c>
      <c r="J974" cm="1">
        <f t="array" ref="J974">IF(C974=0,0,INDEX('Delivery Stops'!$D$2:$D$29,C974))</f>
        <v>178</v>
      </c>
      <c r="K974">
        <f t="shared" si="60"/>
        <v>0</v>
      </c>
      <c r="L974">
        <f t="shared" si="61"/>
        <v>0</v>
      </c>
      <c r="M974">
        <f t="shared" si="62"/>
        <v>0</v>
      </c>
      <c r="N974">
        <f t="shared" si="63"/>
        <v>0</v>
      </c>
      <c r="O974" cm="1">
        <f t="array" ref="O974">((IF(C974=0,INDEX('Solver Setup'!$M$15:$M$19,A974),INDEX('Solver Setup'!$G$25:$G$52,C974))-IF(B974=0,INDEX('Solver Setup'!$L$15:$L$19,A974),INDEX('Solver Setup'!$G$25:$G$52,B974)))*1440-IF(B974=0,0,INDEX('Solver Setup'!$F$25:$F$52,B974))-H974+'Solver Setup'!$B$9*(1-F974))</f>
        <v>1563.2</v>
      </c>
    </row>
    <row r="975" spans="1:15" x14ac:dyDescent="0.2">
      <c r="A975">
        <v>2</v>
      </c>
      <c r="B975">
        <v>5</v>
      </c>
      <c r="C975">
        <v>22</v>
      </c>
      <c r="D975" t="str" cm="1">
        <f t="array" ref="D975">IF(B975=0,"Depot",INDEX('Delivery Stops'!$B$2:$B$29,B975))</f>
        <v>Construction Supply</v>
      </c>
      <c r="E975" t="str" cm="1">
        <f t="array" ref="E975">IF(C975=0,"Depot",INDEX('Delivery Stops'!$B$2:$B$29,C975))</f>
        <v>Brewery</v>
      </c>
      <c r="F975">
        <v>0</v>
      </c>
      <c r="G975" cm="1">
        <f t="array" ref="G975">INDEX('Distance Matrix (miles)'!$B$2:$AD$30,B975+1,C975+1)</f>
        <v>30.35</v>
      </c>
      <c r="H975" cm="1">
        <f t="array" ref="H975">INDEX('Travel Time Matrix (min)'!$B$2:$AD$30,B975+1,C975+1)</f>
        <v>45.5</v>
      </c>
      <c r="I975" cm="1">
        <f t="array" ref="I975">G975*(INDEX('Vehicle Fleet'!$D$2:$D$6,A975)+'Cost Parameters'!$B$2*'Cost Parameters'!$B$3)</f>
        <v>25.991740000000004</v>
      </c>
      <c r="J975" cm="1">
        <f t="array" ref="J975">IF(C975=0,0,INDEX('Delivery Stops'!$D$2:$D$29,C975))</f>
        <v>46</v>
      </c>
      <c r="K975">
        <f t="shared" si="60"/>
        <v>0</v>
      </c>
      <c r="L975">
        <f t="shared" si="61"/>
        <v>0</v>
      </c>
      <c r="M975">
        <f t="shared" si="62"/>
        <v>0</v>
      </c>
      <c r="N975">
        <f t="shared" si="63"/>
        <v>0</v>
      </c>
      <c r="O975" cm="1">
        <f t="array" ref="O975">((IF(C975=0,INDEX('Solver Setup'!$M$15:$M$19,A975),INDEX('Solver Setup'!$G$25:$G$52,C975))-IF(B975=0,INDEX('Solver Setup'!$L$15:$L$19,A975),INDEX('Solver Setup'!$G$25:$G$52,B975)))*1440-IF(B975=0,0,INDEX('Solver Setup'!$F$25:$F$52,B975))-H975+'Solver Setup'!$B$9*(1-F975))</f>
        <v>1394.5000000000009</v>
      </c>
    </row>
    <row r="976" spans="1:15" x14ac:dyDescent="0.2">
      <c r="A976">
        <v>2</v>
      </c>
      <c r="B976">
        <v>5</v>
      </c>
      <c r="C976">
        <v>23</v>
      </c>
      <c r="D976" t="str" cm="1">
        <f t="array" ref="D976">IF(B976=0,"Depot",INDEX('Delivery Stops'!$B$2:$B$29,B976))</f>
        <v>Construction Supply</v>
      </c>
      <c r="E976" t="str" cm="1">
        <f t="array" ref="E976">IF(C976=0,"Depot",INDEX('Delivery Stops'!$B$2:$B$29,C976))</f>
        <v>Distillery</v>
      </c>
      <c r="F976">
        <v>0</v>
      </c>
      <c r="G976" cm="1">
        <f t="array" ref="G976">INDEX('Distance Matrix (miles)'!$B$2:$AD$30,B976+1,C976+1)</f>
        <v>19.32</v>
      </c>
      <c r="H976" cm="1">
        <f t="array" ref="H976">INDEX('Travel Time Matrix (min)'!$B$2:$AD$30,B976+1,C976+1)</f>
        <v>29</v>
      </c>
      <c r="I976" cm="1">
        <f t="array" ref="I976">G976*(INDEX('Vehicle Fleet'!$D$2:$D$6,A976)+'Cost Parameters'!$B$2*'Cost Parameters'!$B$3)</f>
        <v>16.545648</v>
      </c>
      <c r="J976" cm="1">
        <f t="array" ref="J976">IF(C976=0,0,INDEX('Delivery Stops'!$D$2:$D$29,C976))</f>
        <v>207</v>
      </c>
      <c r="K976">
        <f t="shared" si="60"/>
        <v>0</v>
      </c>
      <c r="L976">
        <f t="shared" si="61"/>
        <v>0</v>
      </c>
      <c r="M976">
        <f t="shared" si="62"/>
        <v>0</v>
      </c>
      <c r="N976">
        <f t="shared" si="63"/>
        <v>0</v>
      </c>
      <c r="O976" cm="1">
        <f t="array" ref="O976">((IF(C976=0,INDEX('Solver Setup'!$M$15:$M$19,A976),INDEX('Solver Setup'!$G$25:$G$52,C976))-IF(B976=0,INDEX('Solver Setup'!$L$15:$L$19,A976),INDEX('Solver Setup'!$G$25:$G$52,B976)))*1440-IF(B976=0,0,INDEX('Solver Setup'!$F$25:$F$52,B976))-H976+'Solver Setup'!$B$9*(1-F976))</f>
        <v>1306.0000000000005</v>
      </c>
    </row>
    <row r="977" spans="1:15" x14ac:dyDescent="0.2">
      <c r="A977">
        <v>2</v>
      </c>
      <c r="B977">
        <v>5</v>
      </c>
      <c r="C977">
        <v>24</v>
      </c>
      <c r="D977" t="str" cm="1">
        <f t="array" ref="D977">IF(B977=0,"Depot",INDEX('Delivery Stops'!$B$2:$B$29,B977))</f>
        <v>Construction Supply</v>
      </c>
      <c r="E977" t="str" cm="1">
        <f t="array" ref="E977">IF(C977=0,"Depot",INDEX('Delivery Stops'!$B$2:$B$29,C977))</f>
        <v>Children's Academy</v>
      </c>
      <c r="F977">
        <v>0</v>
      </c>
      <c r="G977" cm="1">
        <f t="array" ref="G977">INDEX('Distance Matrix (miles)'!$B$2:$AD$30,B977+1,C977+1)</f>
        <v>15.81</v>
      </c>
      <c r="H977" cm="1">
        <f t="array" ref="H977">INDEX('Travel Time Matrix (min)'!$B$2:$AD$30,B977+1,C977+1)</f>
        <v>23.7</v>
      </c>
      <c r="I977" cm="1">
        <f t="array" ref="I977">G977*(INDEX('Vehicle Fleet'!$D$2:$D$6,A977)+'Cost Parameters'!$B$2*'Cost Parameters'!$B$3)</f>
        <v>13.539684000000001</v>
      </c>
      <c r="J977" cm="1">
        <f t="array" ref="J977">IF(C977=0,0,INDEX('Delivery Stops'!$D$2:$D$29,C977))</f>
        <v>28</v>
      </c>
      <c r="K977">
        <f t="shared" si="60"/>
        <v>0</v>
      </c>
      <c r="L977">
        <f t="shared" si="61"/>
        <v>0</v>
      </c>
      <c r="M977">
        <f t="shared" si="62"/>
        <v>0</v>
      </c>
      <c r="N977">
        <f t="shared" si="63"/>
        <v>0</v>
      </c>
      <c r="O977" cm="1">
        <f t="array" ref="O977">((IF(C977=0,INDEX('Solver Setup'!$M$15:$M$19,A977),INDEX('Solver Setup'!$G$25:$G$52,C977))-IF(B977=0,INDEX('Solver Setup'!$L$15:$L$19,A977),INDEX('Solver Setup'!$G$25:$G$52,B977)))*1440-IF(B977=0,0,INDEX('Solver Setup'!$F$25:$F$52,B977))-H977+'Solver Setup'!$B$9*(1-F977))</f>
        <v>1461.3000000000009</v>
      </c>
    </row>
    <row r="978" spans="1:15" x14ac:dyDescent="0.2">
      <c r="A978">
        <v>2</v>
      </c>
      <c r="B978">
        <v>5</v>
      </c>
      <c r="C978">
        <v>25</v>
      </c>
      <c r="D978" t="str" cm="1">
        <f t="array" ref="D978">IF(B978=0,"Depot",INDEX('Delivery Stops'!$B$2:$B$29,B978))</f>
        <v>Construction Supply</v>
      </c>
      <c r="E978" t="str" cm="1">
        <f t="array" ref="E978">IF(C978=0,"Depot",INDEX('Delivery Stops'!$B$2:$B$29,C978))</f>
        <v>Public Library</v>
      </c>
      <c r="F978">
        <v>0</v>
      </c>
      <c r="G978" cm="1">
        <f t="array" ref="G978">INDEX('Distance Matrix (miles)'!$B$2:$AD$30,B978+1,C978+1)</f>
        <v>13.34</v>
      </c>
      <c r="H978" cm="1">
        <f t="array" ref="H978">INDEX('Travel Time Matrix (min)'!$B$2:$AD$30,B978+1,C978+1)</f>
        <v>20</v>
      </c>
      <c r="I978" cm="1">
        <f t="array" ref="I978">G978*(INDEX('Vehicle Fleet'!$D$2:$D$6,A978)+'Cost Parameters'!$B$2*'Cost Parameters'!$B$3)</f>
        <v>11.424376000000001</v>
      </c>
      <c r="J978" cm="1">
        <f t="array" ref="J978">IF(C978=0,0,INDEX('Delivery Stops'!$D$2:$D$29,C978))</f>
        <v>32</v>
      </c>
      <c r="K978">
        <f t="shared" si="60"/>
        <v>0</v>
      </c>
      <c r="L978">
        <f t="shared" si="61"/>
        <v>0</v>
      </c>
      <c r="M978">
        <f t="shared" si="62"/>
        <v>0</v>
      </c>
      <c r="N978">
        <f t="shared" si="63"/>
        <v>0</v>
      </c>
      <c r="O978" cm="1">
        <f t="array" ref="O978">((IF(C978=0,INDEX('Solver Setup'!$M$15:$M$19,A978),INDEX('Solver Setup'!$G$25:$G$52,C978))-IF(B978=0,INDEX('Solver Setup'!$L$15:$L$19,A978),INDEX('Solver Setup'!$G$25:$G$52,B978)))*1440-IF(B978=0,0,INDEX('Solver Setup'!$F$25:$F$52,B978))-H978+'Solver Setup'!$B$9*(1-F978))</f>
        <v>1375.0000000000009</v>
      </c>
    </row>
    <row r="979" spans="1:15" x14ac:dyDescent="0.2">
      <c r="A979">
        <v>2</v>
      </c>
      <c r="B979">
        <v>5</v>
      </c>
      <c r="C979">
        <v>26</v>
      </c>
      <c r="D979" t="str" cm="1">
        <f t="array" ref="D979">IF(B979=0,"Depot",INDEX('Delivery Stops'!$B$2:$B$29,B979))</f>
        <v>Construction Supply</v>
      </c>
      <c r="E979" t="str" cm="1">
        <f t="array" ref="E979">IF(C979=0,"Depot",INDEX('Delivery Stops'!$B$2:$B$29,C979))</f>
        <v>Bakery &amp; Cafe</v>
      </c>
      <c r="F979">
        <v>0</v>
      </c>
      <c r="G979" cm="1">
        <f t="array" ref="G979">INDEX('Distance Matrix (miles)'!$B$2:$AD$30,B979+1,C979+1)</f>
        <v>16.170000000000002</v>
      </c>
      <c r="H979" cm="1">
        <f t="array" ref="H979">INDEX('Travel Time Matrix (min)'!$B$2:$AD$30,B979+1,C979+1)</f>
        <v>24.3</v>
      </c>
      <c r="I979" cm="1">
        <f t="array" ref="I979">G979*(INDEX('Vehicle Fleet'!$D$2:$D$6,A979)+'Cost Parameters'!$B$2*'Cost Parameters'!$B$3)</f>
        <v>13.847988000000003</v>
      </c>
      <c r="J979" cm="1">
        <f t="array" ref="J979">IF(C979=0,0,INDEX('Delivery Stops'!$D$2:$D$29,C979))</f>
        <v>211</v>
      </c>
      <c r="K979">
        <f t="shared" si="60"/>
        <v>0</v>
      </c>
      <c r="L979">
        <f t="shared" si="61"/>
        <v>0</v>
      </c>
      <c r="M979">
        <f t="shared" si="62"/>
        <v>0</v>
      </c>
      <c r="N979">
        <f t="shared" si="63"/>
        <v>0</v>
      </c>
      <c r="O979" cm="1">
        <f t="array" ref="O979">((IF(C979=0,INDEX('Solver Setup'!$M$15:$M$19,A979),INDEX('Solver Setup'!$G$25:$G$52,C979))-IF(B979=0,INDEX('Solver Setup'!$L$15:$L$19,A979),INDEX('Solver Setup'!$G$25:$G$52,B979)))*1440-IF(B979=0,0,INDEX('Solver Setup'!$F$25:$F$52,B979))-H979+'Solver Setup'!$B$9*(1-F979))</f>
        <v>1445.7000000000005</v>
      </c>
    </row>
    <row r="980" spans="1:15" x14ac:dyDescent="0.2">
      <c r="A980">
        <v>2</v>
      </c>
      <c r="B980">
        <v>5</v>
      </c>
      <c r="C980">
        <v>27</v>
      </c>
      <c r="D980" t="str" cm="1">
        <f t="array" ref="D980">IF(B980=0,"Depot",INDEX('Delivery Stops'!$B$2:$B$29,B980))</f>
        <v>Construction Supply</v>
      </c>
      <c r="E980" t="str" cm="1">
        <f t="array" ref="E980">IF(C980=0,"Depot",INDEX('Delivery Stops'!$B$2:$B$29,C980))</f>
        <v>Redstone Elementary School</v>
      </c>
      <c r="F980">
        <v>0</v>
      </c>
      <c r="G980" cm="1">
        <f t="array" ref="G980">INDEX('Distance Matrix (miles)'!$B$2:$AD$30,B980+1,C980+1)</f>
        <v>13.39</v>
      </c>
      <c r="H980" cm="1">
        <f t="array" ref="H980">INDEX('Travel Time Matrix (min)'!$B$2:$AD$30,B980+1,C980+1)</f>
        <v>20.100000000000001</v>
      </c>
      <c r="I980" cm="1">
        <f t="array" ref="I980">G980*(INDEX('Vehicle Fleet'!$D$2:$D$6,A980)+'Cost Parameters'!$B$2*'Cost Parameters'!$B$3)</f>
        <v>11.467196000000001</v>
      </c>
      <c r="J980" cm="1">
        <f t="array" ref="J980">IF(C980=0,0,INDEX('Delivery Stops'!$D$2:$D$29,C980))</f>
        <v>61</v>
      </c>
      <c r="K980">
        <f t="shared" si="60"/>
        <v>0</v>
      </c>
      <c r="L980">
        <f t="shared" si="61"/>
        <v>0</v>
      </c>
      <c r="M980">
        <f t="shared" si="62"/>
        <v>0</v>
      </c>
      <c r="N980">
        <f t="shared" si="63"/>
        <v>0</v>
      </c>
      <c r="O980" cm="1">
        <f t="array" ref="O980">((IF(C980=0,INDEX('Solver Setup'!$M$15:$M$19,A980),INDEX('Solver Setup'!$G$25:$G$52,C980))-IF(B980=0,INDEX('Solver Setup'!$L$15:$L$19,A980),INDEX('Solver Setup'!$G$25:$G$52,B980)))*1440-IF(B980=0,0,INDEX('Solver Setup'!$F$25:$F$52,B980))-H980+'Solver Setup'!$B$9*(1-F980))</f>
        <v>1389.9</v>
      </c>
    </row>
    <row r="981" spans="1:15" x14ac:dyDescent="0.2">
      <c r="A981">
        <v>2</v>
      </c>
      <c r="B981">
        <v>5</v>
      </c>
      <c r="C981">
        <v>28</v>
      </c>
      <c r="D981" t="str" cm="1">
        <f t="array" ref="D981">IF(B981=0,"Depot",INDEX('Delivery Stops'!$B$2:$B$29,B981))</f>
        <v>Construction Supply</v>
      </c>
      <c r="E981" t="str" cm="1">
        <f t="array" ref="E981">IF(C981=0,"Depot",INDEX('Delivery Stops'!$B$2:$B$29,C981))</f>
        <v>Food Bank</v>
      </c>
      <c r="F981">
        <v>0</v>
      </c>
      <c r="G981" cm="1">
        <f t="array" ref="G981">INDEX('Distance Matrix (miles)'!$B$2:$AD$30,B981+1,C981+1)</f>
        <v>28.26</v>
      </c>
      <c r="H981" cm="1">
        <f t="array" ref="H981">INDEX('Travel Time Matrix (min)'!$B$2:$AD$30,B981+1,C981+1)</f>
        <v>42.4</v>
      </c>
      <c r="I981" cm="1">
        <f t="array" ref="I981">G981*(INDEX('Vehicle Fleet'!$D$2:$D$6,A981)+'Cost Parameters'!$B$2*'Cost Parameters'!$B$3)</f>
        <v>24.201864000000004</v>
      </c>
      <c r="J981" cm="1">
        <f t="array" ref="J981">IF(C981=0,0,INDEX('Delivery Stops'!$D$2:$D$29,C981))</f>
        <v>168</v>
      </c>
      <c r="K981">
        <f t="shared" si="60"/>
        <v>0</v>
      </c>
      <c r="L981">
        <f t="shared" si="61"/>
        <v>0</v>
      </c>
      <c r="M981">
        <f t="shared" si="62"/>
        <v>0</v>
      </c>
      <c r="N981">
        <f t="shared" si="63"/>
        <v>0</v>
      </c>
      <c r="O981" cm="1">
        <f t="array" ref="O981">((IF(C981=0,INDEX('Solver Setup'!$M$15:$M$19,A981),INDEX('Solver Setup'!$G$25:$G$52,C981))-IF(B981=0,INDEX('Solver Setup'!$L$15:$L$19,A981),INDEX('Solver Setup'!$G$25:$G$52,B981)))*1440-IF(B981=0,0,INDEX('Solver Setup'!$F$25:$F$52,B981))-H981+'Solver Setup'!$B$9*(1-F981))</f>
        <v>1367.6</v>
      </c>
    </row>
    <row r="982" spans="1:15" x14ac:dyDescent="0.2">
      <c r="A982">
        <v>2</v>
      </c>
      <c r="B982">
        <v>6</v>
      </c>
      <c r="C982">
        <v>0</v>
      </c>
      <c r="D982" t="str" cm="1">
        <f t="array" ref="D982">IF(B982=0,"Depot",INDEX('Delivery Stops'!$B$2:$B$29,B982))</f>
        <v>Farm Supply</v>
      </c>
      <c r="E982" t="str" cm="1">
        <f t="array" ref="E982">IF(C982=0,"Depot",INDEX('Delivery Stops'!$B$2:$B$29,C982))</f>
        <v>Depot</v>
      </c>
      <c r="F982">
        <v>0</v>
      </c>
      <c r="G982" cm="1">
        <f t="array" ref="G982">INDEX('Distance Matrix (miles)'!$B$2:$AD$30,B982+1,C982+1)</f>
        <v>4.67</v>
      </c>
      <c r="H982" cm="1">
        <f t="array" ref="H982">INDEX('Travel Time Matrix (min)'!$B$2:$AD$30,B982+1,C982+1)</f>
        <v>7</v>
      </c>
      <c r="I982" cm="1">
        <f t="array" ref="I982">G982*(INDEX('Vehicle Fleet'!$D$2:$D$6,A982)+'Cost Parameters'!$B$2*'Cost Parameters'!$B$3)</f>
        <v>3.9993880000000002</v>
      </c>
      <c r="J982" cm="1">
        <f t="array" ref="J982">IF(C982=0,0,INDEX('Delivery Stops'!$D$2:$D$29,C982))</f>
        <v>0</v>
      </c>
      <c r="K982">
        <f t="shared" si="60"/>
        <v>0</v>
      </c>
      <c r="L982">
        <f t="shared" si="61"/>
        <v>0</v>
      </c>
      <c r="M982">
        <f t="shared" si="62"/>
        <v>0</v>
      </c>
      <c r="N982">
        <f t="shared" si="63"/>
        <v>0</v>
      </c>
      <c r="O982" cm="1">
        <f t="array" ref="O982">((IF(C982=0,INDEX('Solver Setup'!$M$15:$M$19,A982),INDEX('Solver Setup'!$G$25:$G$52,C982))-IF(B982=0,INDEX('Solver Setup'!$L$15:$L$19,A982),INDEX('Solver Setup'!$G$25:$G$52,B982)))*1440-IF(B982=0,0,INDEX('Solver Setup'!$F$25:$F$52,B982))-H982+'Solver Setup'!$B$9*(1-F982))</f>
        <v>602</v>
      </c>
    </row>
    <row r="983" spans="1:15" x14ac:dyDescent="0.2">
      <c r="A983">
        <v>2</v>
      </c>
      <c r="B983">
        <v>6</v>
      </c>
      <c r="C983">
        <v>1</v>
      </c>
      <c r="D983" t="str" cm="1">
        <f t="array" ref="D983">IF(B983=0,"Depot",INDEX('Delivery Stops'!$B$2:$B$29,B983))</f>
        <v>Farm Supply</v>
      </c>
      <c r="E983" t="str" cm="1">
        <f t="array" ref="E983">IF(C983=0,"Depot",INDEX('Delivery Stops'!$B$2:$B$29,C983))</f>
        <v>Pet Hospital</v>
      </c>
      <c r="F983">
        <v>0</v>
      </c>
      <c r="G983" cm="1">
        <f t="array" ref="G983">INDEX('Distance Matrix (miles)'!$B$2:$AD$30,B983+1,C983+1)</f>
        <v>28.17</v>
      </c>
      <c r="H983" cm="1">
        <f t="array" ref="H983">INDEX('Travel Time Matrix (min)'!$B$2:$AD$30,B983+1,C983+1)</f>
        <v>42.3</v>
      </c>
      <c r="I983" cm="1">
        <f t="array" ref="I983">G983*(INDEX('Vehicle Fleet'!$D$2:$D$6,A983)+'Cost Parameters'!$B$2*'Cost Parameters'!$B$3)</f>
        <v>24.124788000000002</v>
      </c>
      <c r="J983" cm="1">
        <f t="array" ref="J983">IF(C983=0,0,INDEX('Delivery Stops'!$D$2:$D$29,C983))</f>
        <v>204</v>
      </c>
      <c r="K983">
        <f t="shared" si="60"/>
        <v>0</v>
      </c>
      <c r="L983">
        <f t="shared" si="61"/>
        <v>0</v>
      </c>
      <c r="M983">
        <f t="shared" si="62"/>
        <v>0</v>
      </c>
      <c r="N983">
        <f t="shared" si="63"/>
        <v>0</v>
      </c>
      <c r="O983" cm="1">
        <f t="array" ref="O983">((IF(C983=0,INDEX('Solver Setup'!$M$15:$M$19,A983),INDEX('Solver Setup'!$G$25:$G$52,C983))-IF(B983=0,INDEX('Solver Setup'!$L$15:$L$19,A983),INDEX('Solver Setup'!$G$25:$G$52,B983)))*1440-IF(B983=0,0,INDEX('Solver Setup'!$F$25:$F$52,B983))-H983+'Solver Setup'!$B$9*(1-F983))</f>
        <v>1076.7000000000005</v>
      </c>
    </row>
    <row r="984" spans="1:15" x14ac:dyDescent="0.2">
      <c r="A984">
        <v>2</v>
      </c>
      <c r="B984">
        <v>6</v>
      </c>
      <c r="C984">
        <v>2</v>
      </c>
      <c r="D984" t="str" cm="1">
        <f t="array" ref="D984">IF(B984=0,"Depot",INDEX('Delivery Stops'!$B$2:$B$29,B984))</f>
        <v>Farm Supply</v>
      </c>
      <c r="E984" t="str" cm="1">
        <f t="array" ref="E984">IF(C984=0,"Depot",INDEX('Delivery Stops'!$B$2:$B$29,C984))</f>
        <v>Community Pharmacy</v>
      </c>
      <c r="F984">
        <v>0</v>
      </c>
      <c r="G984" cm="1">
        <f t="array" ref="G984">INDEX('Distance Matrix (miles)'!$B$2:$AD$30,B984+1,C984+1)</f>
        <v>7.45</v>
      </c>
      <c r="H984" cm="1">
        <f t="array" ref="H984">INDEX('Travel Time Matrix (min)'!$B$2:$AD$30,B984+1,C984+1)</f>
        <v>11.2</v>
      </c>
      <c r="I984" cm="1">
        <f t="array" ref="I984">G984*(INDEX('Vehicle Fleet'!$D$2:$D$6,A984)+'Cost Parameters'!$B$2*'Cost Parameters'!$B$3)</f>
        <v>6.3801800000000002</v>
      </c>
      <c r="J984" cm="1">
        <f t="array" ref="J984">IF(C984=0,0,INDEX('Delivery Stops'!$D$2:$D$29,C984))</f>
        <v>240</v>
      </c>
      <c r="K984">
        <f t="shared" si="60"/>
        <v>0</v>
      </c>
      <c r="L984">
        <f t="shared" si="61"/>
        <v>0</v>
      </c>
      <c r="M984">
        <f t="shared" si="62"/>
        <v>0</v>
      </c>
      <c r="N984">
        <f t="shared" si="63"/>
        <v>0</v>
      </c>
      <c r="O984" cm="1">
        <f t="array" ref="O984">((IF(C984=0,INDEX('Solver Setup'!$M$15:$M$19,A984),INDEX('Solver Setup'!$G$25:$G$52,C984))-IF(B984=0,INDEX('Solver Setup'!$L$15:$L$19,A984),INDEX('Solver Setup'!$G$25:$G$52,B984)))*1440-IF(B984=0,0,INDEX('Solver Setup'!$F$25:$F$52,B984))-H984+'Solver Setup'!$B$9*(1-F984))</f>
        <v>1347.7999999999995</v>
      </c>
    </row>
    <row r="985" spans="1:15" x14ac:dyDescent="0.2">
      <c r="A985">
        <v>2</v>
      </c>
      <c r="B985">
        <v>6</v>
      </c>
      <c r="C985">
        <v>3</v>
      </c>
      <c r="D985" t="str" cm="1">
        <f t="array" ref="D985">IF(B985=0,"Depot",INDEX('Delivery Stops'!$B$2:$B$29,B985))</f>
        <v>Farm Supply</v>
      </c>
      <c r="E985" t="str" cm="1">
        <f t="array" ref="E985">IF(C985=0,"Depot",INDEX('Delivery Stops'!$B$2:$B$29,C985))</f>
        <v>Redstone Medical Center</v>
      </c>
      <c r="F985">
        <v>0</v>
      </c>
      <c r="G985" cm="1">
        <f t="array" ref="G985">INDEX('Distance Matrix (miles)'!$B$2:$AD$30,B985+1,C985+1)</f>
        <v>19.98</v>
      </c>
      <c r="H985" cm="1">
        <f t="array" ref="H985">INDEX('Travel Time Matrix (min)'!$B$2:$AD$30,B985+1,C985+1)</f>
        <v>30</v>
      </c>
      <c r="I985" cm="1">
        <f t="array" ref="I985">G985*(INDEX('Vehicle Fleet'!$D$2:$D$6,A985)+'Cost Parameters'!$B$2*'Cost Parameters'!$B$3)</f>
        <v>17.110872000000001</v>
      </c>
      <c r="J985" cm="1">
        <f t="array" ref="J985">IF(C985=0,0,INDEX('Delivery Stops'!$D$2:$D$29,C985))</f>
        <v>183</v>
      </c>
      <c r="K985">
        <f t="shared" si="60"/>
        <v>0</v>
      </c>
      <c r="L985">
        <f t="shared" si="61"/>
        <v>0</v>
      </c>
      <c r="M985">
        <f t="shared" si="62"/>
        <v>0</v>
      </c>
      <c r="N985">
        <f t="shared" si="63"/>
        <v>0</v>
      </c>
      <c r="O985" cm="1">
        <f t="array" ref="O985">((IF(C985=0,INDEX('Solver Setup'!$M$15:$M$19,A985),INDEX('Solver Setup'!$G$25:$G$52,C985))-IF(B985=0,INDEX('Solver Setup'!$L$15:$L$19,A985),INDEX('Solver Setup'!$G$25:$G$52,B985)))*1440-IF(B985=0,0,INDEX('Solver Setup'!$F$25:$F$52,B985))-H985+'Solver Setup'!$B$9*(1-F985))</f>
        <v>1344</v>
      </c>
    </row>
    <row r="986" spans="1:15" x14ac:dyDescent="0.2">
      <c r="A986">
        <v>2</v>
      </c>
      <c r="B986">
        <v>6</v>
      </c>
      <c r="C986">
        <v>4</v>
      </c>
      <c r="D986" t="str" cm="1">
        <f t="array" ref="D986">IF(B986=0,"Depot",INDEX('Delivery Stops'!$B$2:$B$29,B986))</f>
        <v>Farm Supply</v>
      </c>
      <c r="E986" t="str" cm="1">
        <f t="array" ref="E986">IF(C986=0,"Depot",INDEX('Delivery Stops'!$B$2:$B$29,C986))</f>
        <v>Furniture Warehouse</v>
      </c>
      <c r="F986">
        <v>0</v>
      </c>
      <c r="G986" cm="1">
        <f t="array" ref="G986">INDEX('Distance Matrix (miles)'!$B$2:$AD$30,B986+1,C986+1)</f>
        <v>5.13</v>
      </c>
      <c r="H986" cm="1">
        <f t="array" ref="H986">INDEX('Travel Time Matrix (min)'!$B$2:$AD$30,B986+1,C986+1)</f>
        <v>7.7</v>
      </c>
      <c r="I986" cm="1">
        <f t="array" ref="I986">G986*(INDEX('Vehicle Fleet'!$D$2:$D$6,A986)+'Cost Parameters'!$B$2*'Cost Parameters'!$B$3)</f>
        <v>4.393332</v>
      </c>
      <c r="J986" cm="1">
        <f t="array" ref="J986">IF(C986=0,0,INDEX('Delivery Stops'!$D$2:$D$29,C986))</f>
        <v>186</v>
      </c>
      <c r="K986">
        <f t="shared" si="60"/>
        <v>0</v>
      </c>
      <c r="L986">
        <f t="shared" si="61"/>
        <v>0</v>
      </c>
      <c r="M986">
        <f t="shared" si="62"/>
        <v>0</v>
      </c>
      <c r="N986">
        <f t="shared" si="63"/>
        <v>0</v>
      </c>
      <c r="O986" cm="1">
        <f t="array" ref="O986">((IF(C986=0,INDEX('Solver Setup'!$M$15:$M$19,A986),INDEX('Solver Setup'!$G$25:$G$52,C986))-IF(B986=0,INDEX('Solver Setup'!$L$15:$L$19,A986),INDEX('Solver Setup'!$G$25:$G$52,B986)))*1440-IF(B986=0,0,INDEX('Solver Setup'!$F$25:$F$52,B986))-H986+'Solver Setup'!$B$9*(1-F986))</f>
        <v>1096.3</v>
      </c>
    </row>
    <row r="987" spans="1:15" x14ac:dyDescent="0.2">
      <c r="A987">
        <v>2</v>
      </c>
      <c r="B987">
        <v>6</v>
      </c>
      <c r="C987">
        <v>5</v>
      </c>
      <c r="D987" t="str" cm="1">
        <f t="array" ref="D987">IF(B987=0,"Depot",INDEX('Delivery Stops'!$B$2:$B$29,B987))</f>
        <v>Farm Supply</v>
      </c>
      <c r="E987" t="str" cm="1">
        <f t="array" ref="E987">IF(C987=0,"Depot",INDEX('Delivery Stops'!$B$2:$B$29,C987))</f>
        <v>Construction Supply</v>
      </c>
      <c r="F987">
        <v>0</v>
      </c>
      <c r="G987" cm="1">
        <f t="array" ref="G987">INDEX('Distance Matrix (miles)'!$B$2:$AD$30,B987+1,C987+1)</f>
        <v>11.45</v>
      </c>
      <c r="H987" cm="1">
        <f t="array" ref="H987">INDEX('Travel Time Matrix (min)'!$B$2:$AD$30,B987+1,C987+1)</f>
        <v>17.2</v>
      </c>
      <c r="I987" cm="1">
        <f t="array" ref="I987">G987*(INDEX('Vehicle Fleet'!$D$2:$D$6,A987)+'Cost Parameters'!$B$2*'Cost Parameters'!$B$3)</f>
        <v>9.8057800000000004</v>
      </c>
      <c r="J987" cm="1">
        <f t="array" ref="J987">IF(C987=0,0,INDEX('Delivery Stops'!$D$2:$D$29,C987))</f>
        <v>201</v>
      </c>
      <c r="K987">
        <f t="shared" si="60"/>
        <v>0</v>
      </c>
      <c r="L987">
        <f t="shared" si="61"/>
        <v>0</v>
      </c>
      <c r="M987">
        <f t="shared" si="62"/>
        <v>0</v>
      </c>
      <c r="N987">
        <f t="shared" si="63"/>
        <v>0</v>
      </c>
      <c r="O987" cm="1">
        <f t="array" ref="O987">((IF(C987=0,INDEX('Solver Setup'!$M$15:$M$19,A987),INDEX('Solver Setup'!$G$25:$G$52,C987))-IF(B987=0,INDEX('Solver Setup'!$L$15:$L$19,A987),INDEX('Solver Setup'!$G$25:$G$52,B987)))*1440-IF(B987=0,0,INDEX('Solver Setup'!$F$25:$F$52,B987))-H987+'Solver Setup'!$B$9*(1-F987))</f>
        <v>1296.7999999999995</v>
      </c>
    </row>
    <row r="988" spans="1:15" x14ac:dyDescent="0.2">
      <c r="A988">
        <v>2</v>
      </c>
      <c r="B988">
        <v>6</v>
      </c>
      <c r="C988">
        <v>7</v>
      </c>
      <c r="D988" t="str" cm="1">
        <f t="array" ref="D988">IF(B988=0,"Depot",INDEX('Delivery Stops'!$B$2:$B$29,B988))</f>
        <v>Farm Supply</v>
      </c>
      <c r="E988" t="str" cm="1">
        <f t="array" ref="E988">IF(C988=0,"Depot",INDEX('Delivery Stops'!$B$2:$B$29,C988))</f>
        <v>Fish Market</v>
      </c>
      <c r="F988">
        <v>0</v>
      </c>
      <c r="G988" cm="1">
        <f t="array" ref="G988">INDEX('Distance Matrix (miles)'!$B$2:$AD$30,B988+1,C988+1)</f>
        <v>8.76</v>
      </c>
      <c r="H988" cm="1">
        <f t="array" ref="H988">INDEX('Travel Time Matrix (min)'!$B$2:$AD$30,B988+1,C988+1)</f>
        <v>13.1</v>
      </c>
      <c r="I988" cm="1">
        <f t="array" ref="I988">G988*(INDEX('Vehicle Fleet'!$D$2:$D$6,A988)+'Cost Parameters'!$B$2*'Cost Parameters'!$B$3)</f>
        <v>7.5020639999999998</v>
      </c>
      <c r="J988" cm="1">
        <f t="array" ref="J988">IF(C988=0,0,INDEX('Delivery Stops'!$D$2:$D$29,C988))</f>
        <v>133</v>
      </c>
      <c r="K988">
        <f t="shared" si="60"/>
        <v>0</v>
      </c>
      <c r="L988">
        <f t="shared" si="61"/>
        <v>0</v>
      </c>
      <c r="M988">
        <f t="shared" si="62"/>
        <v>0</v>
      </c>
      <c r="N988">
        <f t="shared" si="63"/>
        <v>0</v>
      </c>
      <c r="O988" cm="1">
        <f t="array" ref="O988">((IF(C988=0,INDEX('Solver Setup'!$M$15:$M$19,A988),INDEX('Solver Setup'!$G$25:$G$52,C988))-IF(B988=0,INDEX('Solver Setup'!$L$15:$L$19,A988),INDEX('Solver Setup'!$G$25:$G$52,B988)))*1440-IF(B988=0,0,INDEX('Solver Setup'!$F$25:$F$52,B988))-H988+'Solver Setup'!$B$9*(1-F988))</f>
        <v>1270.9000000000001</v>
      </c>
    </row>
    <row r="989" spans="1:15" x14ac:dyDescent="0.2">
      <c r="A989">
        <v>2</v>
      </c>
      <c r="B989">
        <v>6</v>
      </c>
      <c r="C989">
        <v>8</v>
      </c>
      <c r="D989" t="str" cm="1">
        <f t="array" ref="D989">IF(B989=0,"Depot",INDEX('Delivery Stops'!$B$2:$B$29,B989))</f>
        <v>Farm Supply</v>
      </c>
      <c r="E989" t="str" cm="1">
        <f t="array" ref="E989">IF(C989=0,"Depot",INDEX('Delivery Stops'!$B$2:$B$29,C989))</f>
        <v>Swimming Pool Supply</v>
      </c>
      <c r="F989">
        <v>0</v>
      </c>
      <c r="G989" cm="1">
        <f t="array" ref="G989">INDEX('Distance Matrix (miles)'!$B$2:$AD$30,B989+1,C989+1)</f>
        <v>23.23</v>
      </c>
      <c r="H989" cm="1">
        <f t="array" ref="H989">INDEX('Travel Time Matrix (min)'!$B$2:$AD$30,B989+1,C989+1)</f>
        <v>34.799999999999997</v>
      </c>
      <c r="I989" cm="1">
        <f t="array" ref="I989">G989*(INDEX('Vehicle Fleet'!$D$2:$D$6,A989)+'Cost Parameters'!$B$2*'Cost Parameters'!$B$3)</f>
        <v>19.894172000000001</v>
      </c>
      <c r="J989" cm="1">
        <f t="array" ref="J989">IF(C989=0,0,INDEX('Delivery Stops'!$D$2:$D$29,C989))</f>
        <v>285</v>
      </c>
      <c r="K989">
        <f t="shared" si="60"/>
        <v>0</v>
      </c>
      <c r="L989">
        <f t="shared" si="61"/>
        <v>0</v>
      </c>
      <c r="M989">
        <f t="shared" si="62"/>
        <v>0</v>
      </c>
      <c r="N989">
        <f t="shared" si="63"/>
        <v>0</v>
      </c>
      <c r="O989" cm="1">
        <f t="array" ref="O989">((IF(C989=0,INDEX('Solver Setup'!$M$15:$M$19,A989),INDEX('Solver Setup'!$G$25:$G$52,C989))-IF(B989=0,INDEX('Solver Setup'!$L$15:$L$19,A989),INDEX('Solver Setup'!$G$25:$G$52,B989)))*1440-IF(B989=0,0,INDEX('Solver Setup'!$F$25:$F$52,B989))-H989+'Solver Setup'!$B$9*(1-F989))</f>
        <v>1459.1999999999996</v>
      </c>
    </row>
    <row r="990" spans="1:15" x14ac:dyDescent="0.2">
      <c r="A990">
        <v>2</v>
      </c>
      <c r="B990">
        <v>6</v>
      </c>
      <c r="C990">
        <v>9</v>
      </c>
      <c r="D990" t="str" cm="1">
        <f t="array" ref="D990">IF(B990=0,"Depot",INDEX('Delivery Stops'!$B$2:$B$29,B990))</f>
        <v>Farm Supply</v>
      </c>
      <c r="E990" t="str" cm="1">
        <f t="array" ref="E990">IF(C990=0,"Depot",INDEX('Delivery Stops'!$B$2:$B$29,C990))</f>
        <v>Dry Cleaners</v>
      </c>
      <c r="F990">
        <v>0</v>
      </c>
      <c r="G990" cm="1">
        <f t="array" ref="G990">INDEX('Distance Matrix (miles)'!$B$2:$AD$30,B990+1,C990+1)</f>
        <v>17.93</v>
      </c>
      <c r="H990" cm="1">
        <f t="array" ref="H990">INDEX('Travel Time Matrix (min)'!$B$2:$AD$30,B990+1,C990+1)</f>
        <v>26.9</v>
      </c>
      <c r="I990" cm="1">
        <f t="array" ref="I990">G990*(INDEX('Vehicle Fleet'!$D$2:$D$6,A990)+'Cost Parameters'!$B$2*'Cost Parameters'!$B$3)</f>
        <v>15.355252</v>
      </c>
      <c r="J990" cm="1">
        <f t="array" ref="J990">IF(C990=0,0,INDEX('Delivery Stops'!$D$2:$D$29,C990))</f>
        <v>24</v>
      </c>
      <c r="K990">
        <f t="shared" si="60"/>
        <v>0</v>
      </c>
      <c r="L990">
        <f t="shared" si="61"/>
        <v>0</v>
      </c>
      <c r="M990">
        <f t="shared" si="62"/>
        <v>0</v>
      </c>
      <c r="N990">
        <f t="shared" si="63"/>
        <v>0</v>
      </c>
      <c r="O990" cm="1">
        <f t="array" ref="O990">((IF(C990=0,INDEX('Solver Setup'!$M$15:$M$19,A990),INDEX('Solver Setup'!$G$25:$G$52,C990))-IF(B990=0,INDEX('Solver Setup'!$L$15:$L$19,A990),INDEX('Solver Setup'!$G$25:$G$52,B990)))*1440-IF(B990=0,0,INDEX('Solver Setup'!$F$25:$F$52,B990))-H990+'Solver Setup'!$B$9*(1-F990))</f>
        <v>1122.0999999999999</v>
      </c>
    </row>
    <row r="991" spans="1:15" x14ac:dyDescent="0.2">
      <c r="A991">
        <v>2</v>
      </c>
      <c r="B991">
        <v>6</v>
      </c>
      <c r="C991">
        <v>10</v>
      </c>
      <c r="D991" t="str" cm="1">
        <f t="array" ref="D991">IF(B991=0,"Depot",INDEX('Delivery Stops'!$B$2:$B$29,B991))</f>
        <v>Farm Supply</v>
      </c>
      <c r="E991" t="str" cm="1">
        <f t="array" ref="E991">IF(C991=0,"Depot",INDEX('Delivery Stops'!$B$2:$B$29,C991))</f>
        <v>Furniture Warehouse</v>
      </c>
      <c r="F991">
        <v>0</v>
      </c>
      <c r="G991" cm="1">
        <f t="array" ref="G991">INDEX('Distance Matrix (miles)'!$B$2:$AD$30,B991+1,C991+1)</f>
        <v>5.64</v>
      </c>
      <c r="H991" cm="1">
        <f t="array" ref="H991">INDEX('Travel Time Matrix (min)'!$B$2:$AD$30,B991+1,C991+1)</f>
        <v>8.5</v>
      </c>
      <c r="I991" cm="1">
        <f t="array" ref="I991">G991*(INDEX('Vehicle Fleet'!$D$2:$D$6,A991)+'Cost Parameters'!$B$2*'Cost Parameters'!$B$3)</f>
        <v>4.8300960000000002</v>
      </c>
      <c r="J991" cm="1">
        <f t="array" ref="J991">IF(C991=0,0,INDEX('Delivery Stops'!$D$2:$D$29,C991))</f>
        <v>89</v>
      </c>
      <c r="K991">
        <f t="shared" si="60"/>
        <v>0</v>
      </c>
      <c r="L991">
        <f t="shared" si="61"/>
        <v>0</v>
      </c>
      <c r="M991">
        <f t="shared" si="62"/>
        <v>0</v>
      </c>
      <c r="N991">
        <f t="shared" si="63"/>
        <v>0</v>
      </c>
      <c r="O991" cm="1">
        <f t="array" ref="O991">((IF(C991=0,INDEX('Solver Setup'!$M$15:$M$19,A991),INDEX('Solver Setup'!$G$25:$G$52,C991))-IF(B991=0,INDEX('Solver Setup'!$L$15:$L$19,A991),INDEX('Solver Setup'!$G$25:$G$52,B991)))*1440-IF(B991=0,0,INDEX('Solver Setup'!$F$25:$F$52,B991))-H991+'Solver Setup'!$B$9*(1-F991))</f>
        <v>1215.4999999999995</v>
      </c>
    </row>
    <row r="992" spans="1:15" x14ac:dyDescent="0.2">
      <c r="A992">
        <v>2</v>
      </c>
      <c r="B992">
        <v>6</v>
      </c>
      <c r="C992">
        <v>11</v>
      </c>
      <c r="D992" t="str" cm="1">
        <f t="array" ref="D992">IF(B992=0,"Depot",INDEX('Delivery Stops'!$B$2:$B$29,B992))</f>
        <v>Farm Supply</v>
      </c>
      <c r="E992" t="str" cm="1">
        <f t="array" ref="E992">IF(C992=0,"Depot",INDEX('Delivery Stops'!$B$2:$B$29,C992))</f>
        <v>Pet Hospital</v>
      </c>
      <c r="F992">
        <v>0</v>
      </c>
      <c r="G992" cm="1">
        <f t="array" ref="G992">INDEX('Distance Matrix (miles)'!$B$2:$AD$30,B992+1,C992+1)</f>
        <v>5.97</v>
      </c>
      <c r="H992" cm="1">
        <f t="array" ref="H992">INDEX('Travel Time Matrix (min)'!$B$2:$AD$30,B992+1,C992+1)</f>
        <v>9</v>
      </c>
      <c r="I992" cm="1">
        <f t="array" ref="I992">G992*(INDEX('Vehicle Fleet'!$D$2:$D$6,A992)+'Cost Parameters'!$B$2*'Cost Parameters'!$B$3)</f>
        <v>5.1127080000000005</v>
      </c>
      <c r="J992" cm="1">
        <f t="array" ref="J992">IF(C992=0,0,INDEX('Delivery Stops'!$D$2:$D$29,C992))</f>
        <v>108</v>
      </c>
      <c r="K992">
        <f t="shared" si="60"/>
        <v>0</v>
      </c>
      <c r="L992">
        <f t="shared" si="61"/>
        <v>0</v>
      </c>
      <c r="M992">
        <f t="shared" si="62"/>
        <v>0</v>
      </c>
      <c r="N992">
        <f t="shared" si="63"/>
        <v>0</v>
      </c>
      <c r="O992" cm="1">
        <f t="array" ref="O992">((IF(C992=0,INDEX('Solver Setup'!$M$15:$M$19,A992),INDEX('Solver Setup'!$G$25:$G$52,C992))-IF(B992=0,INDEX('Solver Setup'!$L$15:$L$19,A992),INDEX('Solver Setup'!$G$25:$G$52,B992)))*1440-IF(B992=0,0,INDEX('Solver Setup'!$F$25:$F$52,B992))-H992+'Solver Setup'!$B$9*(1-F992))</f>
        <v>1140</v>
      </c>
    </row>
    <row r="993" spans="1:15" x14ac:dyDescent="0.2">
      <c r="A993">
        <v>2</v>
      </c>
      <c r="B993">
        <v>6</v>
      </c>
      <c r="C993">
        <v>12</v>
      </c>
      <c r="D993" t="str" cm="1">
        <f t="array" ref="D993">IF(B993=0,"Depot",INDEX('Delivery Stops'!$B$2:$B$29,B993))</f>
        <v>Farm Supply</v>
      </c>
      <c r="E993" t="str" cm="1">
        <f t="array" ref="E993">IF(C993=0,"Depot",INDEX('Delivery Stops'!$B$2:$B$29,C993))</f>
        <v>Tech Solutions Inc</v>
      </c>
      <c r="F993">
        <v>0</v>
      </c>
      <c r="G993" cm="1">
        <f t="array" ref="G993">INDEX('Distance Matrix (miles)'!$B$2:$AD$30,B993+1,C993+1)</f>
        <v>6.1</v>
      </c>
      <c r="H993" cm="1">
        <f t="array" ref="H993">INDEX('Travel Time Matrix (min)'!$B$2:$AD$30,B993+1,C993+1)</f>
        <v>9.1999999999999993</v>
      </c>
      <c r="I993" cm="1">
        <f t="array" ref="I993">G993*(INDEX('Vehicle Fleet'!$D$2:$D$6,A993)+'Cost Parameters'!$B$2*'Cost Parameters'!$B$3)</f>
        <v>5.2240399999999996</v>
      </c>
      <c r="J993" cm="1">
        <f t="array" ref="J993">IF(C993=0,0,INDEX('Delivery Stops'!$D$2:$D$29,C993))</f>
        <v>150</v>
      </c>
      <c r="K993">
        <f t="shared" si="60"/>
        <v>0</v>
      </c>
      <c r="L993">
        <f t="shared" si="61"/>
        <v>0</v>
      </c>
      <c r="M993">
        <f t="shared" si="62"/>
        <v>0</v>
      </c>
      <c r="N993">
        <f t="shared" si="63"/>
        <v>0</v>
      </c>
      <c r="O993" cm="1">
        <f t="array" ref="O993">((IF(C993=0,INDEX('Solver Setup'!$M$15:$M$19,A993),INDEX('Solver Setup'!$G$25:$G$52,C993))-IF(B993=0,INDEX('Solver Setup'!$L$15:$L$19,A993),INDEX('Solver Setup'!$G$25:$G$52,B993)))*1440-IF(B993=0,0,INDEX('Solver Setup'!$F$25:$F$52,B993))-H993+'Solver Setup'!$B$9*(1-F993))</f>
        <v>1094.8</v>
      </c>
    </row>
    <row r="994" spans="1:15" x14ac:dyDescent="0.2">
      <c r="A994">
        <v>2</v>
      </c>
      <c r="B994">
        <v>6</v>
      </c>
      <c r="C994">
        <v>13</v>
      </c>
      <c r="D994" t="str" cm="1">
        <f t="array" ref="D994">IF(B994=0,"Depot",INDEX('Delivery Stops'!$B$2:$B$29,B994))</f>
        <v>Farm Supply</v>
      </c>
      <c r="E994" t="str" cm="1">
        <f t="array" ref="E994">IF(C994=0,"Depot",INDEX('Delivery Stops'!$B$2:$B$29,C994))</f>
        <v>Tech Solutions Inc</v>
      </c>
      <c r="F994">
        <v>0</v>
      </c>
      <c r="G994" cm="1">
        <f t="array" ref="G994">INDEX('Distance Matrix (miles)'!$B$2:$AD$30,B994+1,C994+1)</f>
        <v>22.31</v>
      </c>
      <c r="H994" cm="1">
        <f t="array" ref="H994">INDEX('Travel Time Matrix (min)'!$B$2:$AD$30,B994+1,C994+1)</f>
        <v>33.5</v>
      </c>
      <c r="I994" cm="1">
        <f t="array" ref="I994">G994*(INDEX('Vehicle Fleet'!$D$2:$D$6,A994)+'Cost Parameters'!$B$2*'Cost Parameters'!$B$3)</f>
        <v>19.106283999999999</v>
      </c>
      <c r="J994" cm="1">
        <f t="array" ref="J994">IF(C994=0,0,INDEX('Delivery Stops'!$D$2:$D$29,C994))</f>
        <v>38</v>
      </c>
      <c r="K994">
        <f t="shared" si="60"/>
        <v>0</v>
      </c>
      <c r="L994">
        <f t="shared" si="61"/>
        <v>0</v>
      </c>
      <c r="M994">
        <f t="shared" si="62"/>
        <v>0</v>
      </c>
      <c r="N994">
        <f t="shared" si="63"/>
        <v>0</v>
      </c>
      <c r="O994" cm="1">
        <f t="array" ref="O994">((IF(C994=0,INDEX('Solver Setup'!$M$15:$M$19,A994),INDEX('Solver Setup'!$G$25:$G$52,C994))-IF(B994=0,INDEX('Solver Setup'!$L$15:$L$19,A994),INDEX('Solver Setup'!$G$25:$G$52,B994)))*1440-IF(B994=0,0,INDEX('Solver Setup'!$F$25:$F$52,B994))-H994+'Solver Setup'!$B$9*(1-F994))</f>
        <v>965.49999999999955</v>
      </c>
    </row>
    <row r="995" spans="1:15" x14ac:dyDescent="0.2">
      <c r="A995">
        <v>2</v>
      </c>
      <c r="B995">
        <v>6</v>
      </c>
      <c r="C995">
        <v>14</v>
      </c>
      <c r="D995" t="str" cm="1">
        <f t="array" ref="D995">IF(B995=0,"Depot",INDEX('Delivery Stops'!$B$2:$B$29,B995))</f>
        <v>Farm Supply</v>
      </c>
      <c r="E995" t="str" cm="1">
        <f t="array" ref="E995">IF(C995=0,"Depot",INDEX('Delivery Stops'!$B$2:$B$29,C995))</f>
        <v>Sunrise Senior Living</v>
      </c>
      <c r="F995">
        <v>0</v>
      </c>
      <c r="G995" cm="1">
        <f t="array" ref="G995">INDEX('Distance Matrix (miles)'!$B$2:$AD$30,B995+1,C995+1)</f>
        <v>10.59</v>
      </c>
      <c r="H995" cm="1">
        <f t="array" ref="H995">INDEX('Travel Time Matrix (min)'!$B$2:$AD$30,B995+1,C995+1)</f>
        <v>15.9</v>
      </c>
      <c r="I995" cm="1">
        <f t="array" ref="I995">G995*(INDEX('Vehicle Fleet'!$D$2:$D$6,A995)+'Cost Parameters'!$B$2*'Cost Parameters'!$B$3)</f>
        <v>9.0692760000000003</v>
      </c>
      <c r="J995" cm="1">
        <f t="array" ref="J995">IF(C995=0,0,INDEX('Delivery Stops'!$D$2:$D$29,C995))</f>
        <v>249</v>
      </c>
      <c r="K995">
        <f t="shared" si="60"/>
        <v>0</v>
      </c>
      <c r="L995">
        <f t="shared" si="61"/>
        <v>0</v>
      </c>
      <c r="M995">
        <f t="shared" si="62"/>
        <v>0</v>
      </c>
      <c r="N995">
        <f t="shared" si="63"/>
        <v>0</v>
      </c>
      <c r="O995" cm="1">
        <f t="array" ref="O995">((IF(C995=0,INDEX('Solver Setup'!$M$15:$M$19,A995),INDEX('Solver Setup'!$G$25:$G$52,C995))-IF(B995=0,INDEX('Solver Setup'!$L$15:$L$19,A995),INDEX('Solver Setup'!$G$25:$G$52,B995)))*1440-IF(B995=0,0,INDEX('Solver Setup'!$F$25:$F$52,B995))-H995+'Solver Setup'!$B$9*(1-F995))</f>
        <v>1433.0999999999997</v>
      </c>
    </row>
    <row r="996" spans="1:15" x14ac:dyDescent="0.2">
      <c r="A996">
        <v>2</v>
      </c>
      <c r="B996">
        <v>6</v>
      </c>
      <c r="C996">
        <v>15</v>
      </c>
      <c r="D996" t="str" cm="1">
        <f t="array" ref="D996">IF(B996=0,"Depot",INDEX('Delivery Stops'!$B$2:$B$29,B996))</f>
        <v>Farm Supply</v>
      </c>
      <c r="E996" t="str" cm="1">
        <f t="array" ref="E996">IF(C996=0,"Depot",INDEX('Delivery Stops'!$B$2:$B$29,C996))</f>
        <v>Electronics Outlet</v>
      </c>
      <c r="F996">
        <v>0</v>
      </c>
      <c r="G996" cm="1">
        <f t="array" ref="G996">INDEX('Distance Matrix (miles)'!$B$2:$AD$30,B996+1,C996+1)</f>
        <v>5.47</v>
      </c>
      <c r="H996" cm="1">
        <f t="array" ref="H996">INDEX('Travel Time Matrix (min)'!$B$2:$AD$30,B996+1,C996+1)</f>
        <v>8.1999999999999993</v>
      </c>
      <c r="I996" cm="1">
        <f t="array" ref="I996">G996*(INDEX('Vehicle Fleet'!$D$2:$D$6,A996)+'Cost Parameters'!$B$2*'Cost Parameters'!$B$3)</f>
        <v>4.6845080000000001</v>
      </c>
      <c r="J996" cm="1">
        <f t="array" ref="J996">IF(C996=0,0,INDEX('Delivery Stops'!$D$2:$D$29,C996))</f>
        <v>72</v>
      </c>
      <c r="K996">
        <f t="shared" si="60"/>
        <v>0</v>
      </c>
      <c r="L996">
        <f t="shared" si="61"/>
        <v>0</v>
      </c>
      <c r="M996">
        <f t="shared" si="62"/>
        <v>0</v>
      </c>
      <c r="N996">
        <f t="shared" si="63"/>
        <v>0</v>
      </c>
      <c r="O996" cm="1">
        <f t="array" ref="O996">((IF(C996=0,INDEX('Solver Setup'!$M$15:$M$19,A996),INDEX('Solver Setup'!$G$25:$G$52,C996))-IF(B996=0,INDEX('Solver Setup'!$L$15:$L$19,A996),INDEX('Solver Setup'!$G$25:$G$52,B996)))*1440-IF(B996=0,0,INDEX('Solver Setup'!$F$25:$F$52,B996))-H996+'Solver Setup'!$B$9*(1-F996))</f>
        <v>1005.8</v>
      </c>
    </row>
    <row r="997" spans="1:15" x14ac:dyDescent="0.2">
      <c r="A997">
        <v>2</v>
      </c>
      <c r="B997">
        <v>6</v>
      </c>
      <c r="C997">
        <v>16</v>
      </c>
      <c r="D997" t="str" cm="1">
        <f t="array" ref="D997">IF(B997=0,"Depot",INDEX('Delivery Stops'!$B$2:$B$29,B997))</f>
        <v>Farm Supply</v>
      </c>
      <c r="E997" t="str" cm="1">
        <f t="array" ref="E997">IF(C997=0,"Depot",INDEX('Delivery Stops'!$B$2:$B$29,C997))</f>
        <v>Bookstore</v>
      </c>
      <c r="F997">
        <v>0</v>
      </c>
      <c r="G997" cm="1">
        <f t="array" ref="G997">INDEX('Distance Matrix (miles)'!$B$2:$AD$30,B997+1,C997+1)</f>
        <v>6.34</v>
      </c>
      <c r="H997" cm="1">
        <f t="array" ref="H997">INDEX('Travel Time Matrix (min)'!$B$2:$AD$30,B997+1,C997+1)</f>
        <v>9.5</v>
      </c>
      <c r="I997" cm="1">
        <f t="array" ref="I997">G997*(INDEX('Vehicle Fleet'!$D$2:$D$6,A997)+'Cost Parameters'!$B$2*'Cost Parameters'!$B$3)</f>
        <v>5.429576</v>
      </c>
      <c r="J997" cm="1">
        <f t="array" ref="J997">IF(C997=0,0,INDEX('Delivery Stops'!$D$2:$D$29,C997))</f>
        <v>152</v>
      </c>
      <c r="K997">
        <f t="shared" si="60"/>
        <v>0</v>
      </c>
      <c r="L997">
        <f t="shared" si="61"/>
        <v>0</v>
      </c>
      <c r="M997">
        <f t="shared" si="62"/>
        <v>0</v>
      </c>
      <c r="N997">
        <f t="shared" si="63"/>
        <v>0</v>
      </c>
      <c r="O997" cm="1">
        <f t="array" ref="O997">((IF(C997=0,INDEX('Solver Setup'!$M$15:$M$19,A997),INDEX('Solver Setup'!$G$25:$G$52,C997))-IF(B997=0,INDEX('Solver Setup'!$L$15:$L$19,A997),INDEX('Solver Setup'!$G$25:$G$52,B997)))*1440-IF(B997=0,0,INDEX('Solver Setup'!$F$25:$F$52,B997))-H997+'Solver Setup'!$B$9*(1-F997))</f>
        <v>1244.5000000000005</v>
      </c>
    </row>
    <row r="998" spans="1:15" x14ac:dyDescent="0.2">
      <c r="A998">
        <v>2</v>
      </c>
      <c r="B998">
        <v>6</v>
      </c>
      <c r="C998">
        <v>17</v>
      </c>
      <c r="D998" t="str" cm="1">
        <f t="array" ref="D998">IF(B998=0,"Depot",INDEX('Delivery Stops'!$B$2:$B$29,B998))</f>
        <v>Farm Supply</v>
      </c>
      <c r="E998" t="str" cm="1">
        <f t="array" ref="E998">IF(C998=0,"Depot",INDEX('Delivery Stops'!$B$2:$B$29,C998))</f>
        <v>Veterinary Clinic</v>
      </c>
      <c r="F998">
        <v>0</v>
      </c>
      <c r="G998" cm="1">
        <f t="array" ref="G998">INDEX('Distance Matrix (miles)'!$B$2:$AD$30,B998+1,C998+1)</f>
        <v>21.85</v>
      </c>
      <c r="H998" cm="1">
        <f t="array" ref="H998">INDEX('Travel Time Matrix (min)'!$B$2:$AD$30,B998+1,C998+1)</f>
        <v>32.799999999999997</v>
      </c>
      <c r="I998" cm="1">
        <f t="array" ref="I998">G998*(INDEX('Vehicle Fleet'!$D$2:$D$6,A998)+'Cost Parameters'!$B$2*'Cost Parameters'!$B$3)</f>
        <v>18.712340000000001</v>
      </c>
      <c r="J998" cm="1">
        <f t="array" ref="J998">IF(C998=0,0,INDEX('Delivery Stops'!$D$2:$D$29,C998))</f>
        <v>102</v>
      </c>
      <c r="K998">
        <f t="shared" si="60"/>
        <v>0</v>
      </c>
      <c r="L998">
        <f t="shared" si="61"/>
        <v>0</v>
      </c>
      <c r="M998">
        <f t="shared" si="62"/>
        <v>0</v>
      </c>
      <c r="N998">
        <f t="shared" si="63"/>
        <v>0</v>
      </c>
      <c r="O998" cm="1">
        <f t="array" ref="O998">((IF(C998=0,INDEX('Solver Setup'!$M$15:$M$19,A998),INDEX('Solver Setup'!$G$25:$G$52,C998))-IF(B998=0,INDEX('Solver Setup'!$L$15:$L$19,A998),INDEX('Solver Setup'!$G$25:$G$52,B998)))*1440-IF(B998=0,0,INDEX('Solver Setup'!$F$25:$F$52,B998))-H998+'Solver Setup'!$B$9*(1-F998))</f>
        <v>1056.1999999999994</v>
      </c>
    </row>
    <row r="999" spans="1:15" x14ac:dyDescent="0.2">
      <c r="A999">
        <v>2</v>
      </c>
      <c r="B999">
        <v>6</v>
      </c>
      <c r="C999">
        <v>18</v>
      </c>
      <c r="D999" t="str" cm="1">
        <f t="array" ref="D999">IF(B999=0,"Depot",INDEX('Delivery Stops'!$B$2:$B$29,B999))</f>
        <v>Farm Supply</v>
      </c>
      <c r="E999" t="str" cm="1">
        <f t="array" ref="E999">IF(C999=0,"Depot",INDEX('Delivery Stops'!$B$2:$B$29,C999))</f>
        <v>Furniture Warehouse</v>
      </c>
      <c r="F999">
        <v>0</v>
      </c>
      <c r="G999" cm="1">
        <f t="array" ref="G999">INDEX('Distance Matrix (miles)'!$B$2:$AD$30,B999+1,C999+1)</f>
        <v>2.92</v>
      </c>
      <c r="H999" cm="1">
        <f t="array" ref="H999">INDEX('Travel Time Matrix (min)'!$B$2:$AD$30,B999+1,C999+1)</f>
        <v>4.4000000000000004</v>
      </c>
      <c r="I999" cm="1">
        <f t="array" ref="I999">G999*(INDEX('Vehicle Fleet'!$D$2:$D$6,A999)+'Cost Parameters'!$B$2*'Cost Parameters'!$B$3)</f>
        <v>2.5006880000000002</v>
      </c>
      <c r="J999" cm="1">
        <f t="array" ref="J999">IF(C999=0,0,INDEX('Delivery Stops'!$D$2:$D$29,C999))</f>
        <v>148</v>
      </c>
      <c r="K999">
        <f t="shared" si="60"/>
        <v>0</v>
      </c>
      <c r="L999">
        <f t="shared" si="61"/>
        <v>0</v>
      </c>
      <c r="M999">
        <f t="shared" si="62"/>
        <v>0</v>
      </c>
      <c r="N999">
        <f t="shared" si="63"/>
        <v>0</v>
      </c>
      <c r="O999" cm="1">
        <f t="array" ref="O999">((IF(C999=0,INDEX('Solver Setup'!$M$15:$M$19,A999),INDEX('Solver Setup'!$G$25:$G$52,C999))-IF(B999=0,INDEX('Solver Setup'!$L$15:$L$19,A999),INDEX('Solver Setup'!$G$25:$G$52,B999)))*1440-IF(B999=0,0,INDEX('Solver Setup'!$F$25:$F$52,B999))-H999+'Solver Setup'!$B$9*(1-F999))</f>
        <v>1039.5999999999995</v>
      </c>
    </row>
    <row r="1000" spans="1:15" x14ac:dyDescent="0.2">
      <c r="A1000">
        <v>2</v>
      </c>
      <c r="B1000">
        <v>6</v>
      </c>
      <c r="C1000">
        <v>19</v>
      </c>
      <c r="D1000" t="str" cm="1">
        <f t="array" ref="D1000">IF(B1000=0,"Depot",INDEX('Delivery Stops'!$B$2:$B$29,B1000))</f>
        <v>Farm Supply</v>
      </c>
      <c r="E1000" t="str" cm="1">
        <f t="array" ref="E1000">IF(C1000=0,"Depot",INDEX('Delivery Stops'!$B$2:$B$29,C1000))</f>
        <v>Music School</v>
      </c>
      <c r="F1000">
        <v>0</v>
      </c>
      <c r="G1000" cm="1">
        <f t="array" ref="G1000">INDEX('Distance Matrix (miles)'!$B$2:$AD$30,B1000+1,C1000+1)</f>
        <v>23.03</v>
      </c>
      <c r="H1000" cm="1">
        <f t="array" ref="H1000">INDEX('Travel Time Matrix (min)'!$B$2:$AD$30,B1000+1,C1000+1)</f>
        <v>34.5</v>
      </c>
      <c r="I1000" cm="1">
        <f t="array" ref="I1000">G1000*(INDEX('Vehicle Fleet'!$D$2:$D$6,A1000)+'Cost Parameters'!$B$2*'Cost Parameters'!$B$3)</f>
        <v>19.722892000000002</v>
      </c>
      <c r="J1000" cm="1">
        <f t="array" ref="J1000">IF(C1000=0,0,INDEX('Delivery Stops'!$D$2:$D$29,C1000))</f>
        <v>97</v>
      </c>
      <c r="K1000">
        <f t="shared" si="60"/>
        <v>0</v>
      </c>
      <c r="L1000">
        <f t="shared" si="61"/>
        <v>0</v>
      </c>
      <c r="M1000">
        <f t="shared" si="62"/>
        <v>0</v>
      </c>
      <c r="N1000">
        <f t="shared" si="63"/>
        <v>0</v>
      </c>
      <c r="O1000" cm="1">
        <f t="array" ref="O1000">((IF(C1000=0,INDEX('Solver Setup'!$M$15:$M$19,A1000),INDEX('Solver Setup'!$G$25:$G$52,C1000))-IF(B1000=0,INDEX('Solver Setup'!$L$15:$L$19,A1000),INDEX('Solver Setup'!$G$25:$G$52,B1000)))*1440-IF(B1000=0,0,INDEX('Solver Setup'!$F$25:$F$52,B1000))-H1000+'Solver Setup'!$B$9*(1-F1000))</f>
        <v>979.5</v>
      </c>
    </row>
    <row r="1001" spans="1:15" x14ac:dyDescent="0.2">
      <c r="A1001">
        <v>2</v>
      </c>
      <c r="B1001">
        <v>6</v>
      </c>
      <c r="C1001">
        <v>20</v>
      </c>
      <c r="D1001" t="str" cm="1">
        <f t="array" ref="D1001">IF(B1001=0,"Depot",INDEX('Delivery Stops'!$B$2:$B$29,B1001))</f>
        <v>Farm Supply</v>
      </c>
      <c r="E1001" t="str" cm="1">
        <f t="array" ref="E1001">IF(C1001=0,"Depot",INDEX('Delivery Stops'!$B$2:$B$29,C1001))</f>
        <v>Elementary School</v>
      </c>
      <c r="F1001">
        <v>0</v>
      </c>
      <c r="G1001" cm="1">
        <f t="array" ref="G1001">INDEX('Distance Matrix (miles)'!$B$2:$AD$30,B1001+1,C1001+1)</f>
        <v>21.32</v>
      </c>
      <c r="H1001" cm="1">
        <f t="array" ref="H1001">INDEX('Travel Time Matrix (min)'!$B$2:$AD$30,B1001+1,C1001+1)</f>
        <v>32</v>
      </c>
      <c r="I1001" cm="1">
        <f t="array" ref="I1001">G1001*(INDEX('Vehicle Fleet'!$D$2:$D$6,A1001)+'Cost Parameters'!$B$2*'Cost Parameters'!$B$3)</f>
        <v>18.258448000000001</v>
      </c>
      <c r="J1001" cm="1">
        <f t="array" ref="J1001">IF(C1001=0,0,INDEX('Delivery Stops'!$D$2:$D$29,C1001))</f>
        <v>71</v>
      </c>
      <c r="K1001">
        <f t="shared" si="60"/>
        <v>0</v>
      </c>
      <c r="L1001">
        <f t="shared" si="61"/>
        <v>0</v>
      </c>
      <c r="M1001">
        <f t="shared" si="62"/>
        <v>0</v>
      </c>
      <c r="N1001">
        <f t="shared" si="63"/>
        <v>0</v>
      </c>
      <c r="O1001" cm="1">
        <f t="array" ref="O1001">((IF(C1001=0,INDEX('Solver Setup'!$M$15:$M$19,A1001),INDEX('Solver Setup'!$G$25:$G$52,C1001))-IF(B1001=0,INDEX('Solver Setup'!$L$15:$L$19,A1001),INDEX('Solver Setup'!$G$25:$G$52,B1001)))*1440-IF(B1001=0,0,INDEX('Solver Setup'!$F$25:$F$52,B1001))-H1001+'Solver Setup'!$B$9*(1-F1001))</f>
        <v>952.00000000000045</v>
      </c>
    </row>
    <row r="1002" spans="1:15" x14ac:dyDescent="0.2">
      <c r="A1002">
        <v>2</v>
      </c>
      <c r="B1002">
        <v>6</v>
      </c>
      <c r="C1002">
        <v>21</v>
      </c>
      <c r="D1002" t="str" cm="1">
        <f t="array" ref="D1002">IF(B1002=0,"Depot",INDEX('Delivery Stops'!$B$2:$B$29,B1002))</f>
        <v>Farm Supply</v>
      </c>
      <c r="E1002" t="str" cm="1">
        <f t="array" ref="E1002">IF(C1002=0,"Depot",INDEX('Delivery Stops'!$B$2:$B$29,C1002))</f>
        <v>Distillery</v>
      </c>
      <c r="F1002">
        <v>0</v>
      </c>
      <c r="G1002" cm="1">
        <f t="array" ref="G1002">INDEX('Distance Matrix (miles)'!$B$2:$AD$30,B1002+1,C1002+1)</f>
        <v>19.2</v>
      </c>
      <c r="H1002" cm="1">
        <f t="array" ref="H1002">INDEX('Travel Time Matrix (min)'!$B$2:$AD$30,B1002+1,C1002+1)</f>
        <v>28.8</v>
      </c>
      <c r="I1002" cm="1">
        <f t="array" ref="I1002">G1002*(INDEX('Vehicle Fleet'!$D$2:$D$6,A1002)+'Cost Parameters'!$B$2*'Cost Parameters'!$B$3)</f>
        <v>16.442879999999999</v>
      </c>
      <c r="J1002" cm="1">
        <f t="array" ref="J1002">IF(C1002=0,0,INDEX('Delivery Stops'!$D$2:$D$29,C1002))</f>
        <v>178</v>
      </c>
      <c r="K1002">
        <f t="shared" si="60"/>
        <v>0</v>
      </c>
      <c r="L1002">
        <f t="shared" si="61"/>
        <v>0</v>
      </c>
      <c r="M1002">
        <f t="shared" si="62"/>
        <v>0</v>
      </c>
      <c r="N1002">
        <f t="shared" si="63"/>
        <v>0</v>
      </c>
      <c r="O1002" cm="1">
        <f t="array" ref="O1002">((IF(C1002=0,INDEX('Solver Setup'!$M$15:$M$19,A1002),INDEX('Solver Setup'!$G$25:$G$52,C1002))-IF(B1002=0,INDEX('Solver Setup'!$L$15:$L$19,A1002),INDEX('Solver Setup'!$G$25:$G$52,B1002)))*1440-IF(B1002=0,0,INDEX('Solver Setup'!$F$25:$F$52,B1002))-H1002+'Solver Setup'!$B$9*(1-F1002))</f>
        <v>1465.1999999999996</v>
      </c>
    </row>
    <row r="1003" spans="1:15" x14ac:dyDescent="0.2">
      <c r="A1003">
        <v>2</v>
      </c>
      <c r="B1003">
        <v>6</v>
      </c>
      <c r="C1003">
        <v>22</v>
      </c>
      <c r="D1003" t="str" cm="1">
        <f t="array" ref="D1003">IF(B1003=0,"Depot",INDEX('Delivery Stops'!$B$2:$B$29,B1003))</f>
        <v>Farm Supply</v>
      </c>
      <c r="E1003" t="str" cm="1">
        <f t="array" ref="E1003">IF(C1003=0,"Depot",INDEX('Delivery Stops'!$B$2:$B$29,C1003))</f>
        <v>Brewery</v>
      </c>
      <c r="F1003">
        <v>0</v>
      </c>
      <c r="G1003" cm="1">
        <f t="array" ref="G1003">INDEX('Distance Matrix (miles)'!$B$2:$AD$30,B1003+1,C1003+1)</f>
        <v>25.3</v>
      </c>
      <c r="H1003" cm="1">
        <f t="array" ref="H1003">INDEX('Travel Time Matrix (min)'!$B$2:$AD$30,B1003+1,C1003+1)</f>
        <v>38</v>
      </c>
      <c r="I1003" cm="1">
        <f t="array" ref="I1003">G1003*(INDEX('Vehicle Fleet'!$D$2:$D$6,A1003)+'Cost Parameters'!$B$2*'Cost Parameters'!$B$3)</f>
        <v>21.666920000000001</v>
      </c>
      <c r="J1003" cm="1">
        <f t="array" ref="J1003">IF(C1003=0,0,INDEX('Delivery Stops'!$D$2:$D$29,C1003))</f>
        <v>46</v>
      </c>
      <c r="K1003">
        <f t="shared" si="60"/>
        <v>0</v>
      </c>
      <c r="L1003">
        <f t="shared" si="61"/>
        <v>0</v>
      </c>
      <c r="M1003">
        <f t="shared" si="62"/>
        <v>0</v>
      </c>
      <c r="N1003">
        <f t="shared" si="63"/>
        <v>0</v>
      </c>
      <c r="O1003" cm="1">
        <f t="array" ref="O1003">((IF(C1003=0,INDEX('Solver Setup'!$M$15:$M$19,A1003),INDEX('Solver Setup'!$G$25:$G$52,C1003))-IF(B1003=0,INDEX('Solver Setup'!$L$15:$L$19,A1003),INDEX('Solver Setup'!$G$25:$G$52,B1003)))*1440-IF(B1003=0,0,INDEX('Solver Setup'!$F$25:$F$52,B1003))-H1003+'Solver Setup'!$B$9*(1-F1003))</f>
        <v>1306.0000000000005</v>
      </c>
    </row>
    <row r="1004" spans="1:15" x14ac:dyDescent="0.2">
      <c r="A1004">
        <v>2</v>
      </c>
      <c r="B1004">
        <v>6</v>
      </c>
      <c r="C1004">
        <v>23</v>
      </c>
      <c r="D1004" t="str" cm="1">
        <f t="array" ref="D1004">IF(B1004=0,"Depot",INDEX('Delivery Stops'!$B$2:$B$29,B1004))</f>
        <v>Farm Supply</v>
      </c>
      <c r="E1004" t="str" cm="1">
        <f t="array" ref="E1004">IF(C1004=0,"Depot",INDEX('Delivery Stops'!$B$2:$B$29,C1004))</f>
        <v>Distillery</v>
      </c>
      <c r="F1004">
        <v>0</v>
      </c>
      <c r="G1004" cm="1">
        <f t="array" ref="G1004">INDEX('Distance Matrix (miles)'!$B$2:$AD$30,B1004+1,C1004+1)</f>
        <v>8.75</v>
      </c>
      <c r="H1004" cm="1">
        <f t="array" ref="H1004">INDEX('Travel Time Matrix (min)'!$B$2:$AD$30,B1004+1,C1004+1)</f>
        <v>13.1</v>
      </c>
      <c r="I1004" cm="1">
        <f t="array" ref="I1004">G1004*(INDEX('Vehicle Fleet'!$D$2:$D$6,A1004)+'Cost Parameters'!$B$2*'Cost Parameters'!$B$3)</f>
        <v>7.4935</v>
      </c>
      <c r="J1004" cm="1">
        <f t="array" ref="J1004">IF(C1004=0,0,INDEX('Delivery Stops'!$D$2:$D$29,C1004))</f>
        <v>207</v>
      </c>
      <c r="K1004">
        <f t="shared" si="60"/>
        <v>0</v>
      </c>
      <c r="L1004">
        <f t="shared" si="61"/>
        <v>0</v>
      </c>
      <c r="M1004">
        <f t="shared" si="62"/>
        <v>0</v>
      </c>
      <c r="N1004">
        <f t="shared" si="63"/>
        <v>0</v>
      </c>
      <c r="O1004" cm="1">
        <f t="array" ref="O1004">((IF(C1004=0,INDEX('Solver Setup'!$M$15:$M$19,A1004),INDEX('Solver Setup'!$G$25:$G$52,C1004))-IF(B1004=0,INDEX('Solver Setup'!$L$15:$L$19,A1004),INDEX('Solver Setup'!$G$25:$G$52,B1004)))*1440-IF(B1004=0,0,INDEX('Solver Setup'!$F$25:$F$52,B1004))-H1004+'Solver Setup'!$B$9*(1-F1004))</f>
        <v>1225.9000000000001</v>
      </c>
    </row>
    <row r="1005" spans="1:15" x14ac:dyDescent="0.2">
      <c r="A1005">
        <v>2</v>
      </c>
      <c r="B1005">
        <v>6</v>
      </c>
      <c r="C1005">
        <v>24</v>
      </c>
      <c r="D1005" t="str" cm="1">
        <f t="array" ref="D1005">IF(B1005=0,"Depot",INDEX('Delivery Stops'!$B$2:$B$29,B1005))</f>
        <v>Farm Supply</v>
      </c>
      <c r="E1005" t="str" cm="1">
        <f t="array" ref="E1005">IF(C1005=0,"Depot",INDEX('Delivery Stops'!$B$2:$B$29,C1005))</f>
        <v>Children's Academy</v>
      </c>
      <c r="F1005">
        <v>0</v>
      </c>
      <c r="G1005" cm="1">
        <f t="array" ref="G1005">INDEX('Distance Matrix (miles)'!$B$2:$AD$30,B1005+1,C1005+1)</f>
        <v>17.11</v>
      </c>
      <c r="H1005" cm="1">
        <f t="array" ref="H1005">INDEX('Travel Time Matrix (min)'!$B$2:$AD$30,B1005+1,C1005+1)</f>
        <v>25.7</v>
      </c>
      <c r="I1005" cm="1">
        <f t="array" ref="I1005">G1005*(INDEX('Vehicle Fleet'!$D$2:$D$6,A1005)+'Cost Parameters'!$B$2*'Cost Parameters'!$B$3)</f>
        <v>14.653004000000001</v>
      </c>
      <c r="J1005" cm="1">
        <f t="array" ref="J1005">IF(C1005=0,0,INDEX('Delivery Stops'!$D$2:$D$29,C1005))</f>
        <v>28</v>
      </c>
      <c r="K1005">
        <f t="shared" si="60"/>
        <v>0</v>
      </c>
      <c r="L1005">
        <f t="shared" si="61"/>
        <v>0</v>
      </c>
      <c r="M1005">
        <f t="shared" si="62"/>
        <v>0</v>
      </c>
      <c r="N1005">
        <f t="shared" si="63"/>
        <v>0</v>
      </c>
      <c r="O1005" cm="1">
        <f t="array" ref="O1005">((IF(C1005=0,INDEX('Solver Setup'!$M$15:$M$19,A1005),INDEX('Solver Setup'!$G$25:$G$52,C1005))-IF(B1005=0,INDEX('Solver Setup'!$L$15:$L$19,A1005),INDEX('Solver Setup'!$G$25:$G$52,B1005)))*1440-IF(B1005=0,0,INDEX('Solver Setup'!$F$25:$F$52,B1005))-H1005+'Solver Setup'!$B$9*(1-F1005))</f>
        <v>1363.3000000000004</v>
      </c>
    </row>
    <row r="1006" spans="1:15" x14ac:dyDescent="0.2">
      <c r="A1006">
        <v>2</v>
      </c>
      <c r="B1006">
        <v>6</v>
      </c>
      <c r="C1006">
        <v>25</v>
      </c>
      <c r="D1006" t="str" cm="1">
        <f t="array" ref="D1006">IF(B1006=0,"Depot",INDEX('Delivery Stops'!$B$2:$B$29,B1006))</f>
        <v>Farm Supply</v>
      </c>
      <c r="E1006" t="str" cm="1">
        <f t="array" ref="E1006">IF(C1006=0,"Depot",INDEX('Delivery Stops'!$B$2:$B$29,C1006))</f>
        <v>Public Library</v>
      </c>
      <c r="F1006">
        <v>0</v>
      </c>
      <c r="G1006" cm="1">
        <f t="array" ref="G1006">INDEX('Distance Matrix (miles)'!$B$2:$AD$30,B1006+1,C1006+1)</f>
        <v>11.16</v>
      </c>
      <c r="H1006" cm="1">
        <f t="array" ref="H1006">INDEX('Travel Time Matrix (min)'!$B$2:$AD$30,B1006+1,C1006+1)</f>
        <v>16.7</v>
      </c>
      <c r="I1006" cm="1">
        <f t="array" ref="I1006">G1006*(INDEX('Vehicle Fleet'!$D$2:$D$6,A1006)+'Cost Parameters'!$B$2*'Cost Parameters'!$B$3)</f>
        <v>9.557424000000001</v>
      </c>
      <c r="J1006" cm="1">
        <f t="array" ref="J1006">IF(C1006=0,0,INDEX('Delivery Stops'!$D$2:$D$29,C1006))</f>
        <v>32</v>
      </c>
      <c r="K1006">
        <f t="shared" si="60"/>
        <v>0</v>
      </c>
      <c r="L1006">
        <f t="shared" si="61"/>
        <v>0</v>
      </c>
      <c r="M1006">
        <f t="shared" si="62"/>
        <v>0</v>
      </c>
      <c r="N1006">
        <f t="shared" si="63"/>
        <v>0</v>
      </c>
      <c r="O1006" cm="1">
        <f t="array" ref="O1006">((IF(C1006=0,INDEX('Solver Setup'!$M$15:$M$19,A1006),INDEX('Solver Setup'!$G$25:$G$52,C1006))-IF(B1006=0,INDEX('Solver Setup'!$L$15:$L$19,A1006),INDEX('Solver Setup'!$G$25:$G$52,B1006)))*1440-IF(B1006=0,0,INDEX('Solver Setup'!$F$25:$F$52,B1006))-H1006+'Solver Setup'!$B$9*(1-F1006))</f>
        <v>1282.3000000000006</v>
      </c>
    </row>
    <row r="1007" spans="1:15" x14ac:dyDescent="0.2">
      <c r="A1007">
        <v>2</v>
      </c>
      <c r="B1007">
        <v>6</v>
      </c>
      <c r="C1007">
        <v>26</v>
      </c>
      <c r="D1007" t="str" cm="1">
        <f t="array" ref="D1007">IF(B1007=0,"Depot",INDEX('Delivery Stops'!$B$2:$B$29,B1007))</f>
        <v>Farm Supply</v>
      </c>
      <c r="E1007" t="str" cm="1">
        <f t="array" ref="E1007">IF(C1007=0,"Depot",INDEX('Delivery Stops'!$B$2:$B$29,C1007))</f>
        <v>Bakery &amp; Cafe</v>
      </c>
      <c r="F1007">
        <v>0</v>
      </c>
      <c r="G1007" cm="1">
        <f t="array" ref="G1007">INDEX('Distance Matrix (miles)'!$B$2:$AD$30,B1007+1,C1007+1)</f>
        <v>20.329999999999998</v>
      </c>
      <c r="H1007" cm="1">
        <f t="array" ref="H1007">INDEX('Travel Time Matrix (min)'!$B$2:$AD$30,B1007+1,C1007+1)</f>
        <v>30.5</v>
      </c>
      <c r="I1007" cm="1">
        <f t="array" ref="I1007">G1007*(INDEX('Vehicle Fleet'!$D$2:$D$6,A1007)+'Cost Parameters'!$B$2*'Cost Parameters'!$B$3)</f>
        <v>17.410612</v>
      </c>
      <c r="J1007" cm="1">
        <f t="array" ref="J1007">IF(C1007=0,0,INDEX('Delivery Stops'!$D$2:$D$29,C1007))</f>
        <v>211</v>
      </c>
      <c r="K1007">
        <f t="shared" si="60"/>
        <v>0</v>
      </c>
      <c r="L1007">
        <f t="shared" si="61"/>
        <v>0</v>
      </c>
      <c r="M1007">
        <f t="shared" si="62"/>
        <v>0</v>
      </c>
      <c r="N1007">
        <f t="shared" si="63"/>
        <v>0</v>
      </c>
      <c r="O1007" cm="1">
        <f t="array" ref="O1007">((IF(C1007=0,INDEX('Solver Setup'!$M$15:$M$19,A1007),INDEX('Solver Setup'!$G$25:$G$52,C1007))-IF(B1007=0,INDEX('Solver Setup'!$L$15:$L$19,A1007),INDEX('Solver Setup'!$G$25:$G$52,B1007)))*1440-IF(B1007=0,0,INDEX('Solver Setup'!$F$25:$F$52,B1007))-H1007+'Solver Setup'!$B$9*(1-F1007))</f>
        <v>1343.5</v>
      </c>
    </row>
    <row r="1008" spans="1:15" x14ac:dyDescent="0.2">
      <c r="A1008">
        <v>2</v>
      </c>
      <c r="B1008">
        <v>6</v>
      </c>
      <c r="C1008">
        <v>27</v>
      </c>
      <c r="D1008" t="str" cm="1">
        <f t="array" ref="D1008">IF(B1008=0,"Depot",INDEX('Delivery Stops'!$B$2:$B$29,B1008))</f>
        <v>Farm Supply</v>
      </c>
      <c r="E1008" t="str" cm="1">
        <f t="array" ref="E1008">IF(C1008=0,"Depot",INDEX('Delivery Stops'!$B$2:$B$29,C1008))</f>
        <v>Redstone Elementary School</v>
      </c>
      <c r="F1008">
        <v>0</v>
      </c>
      <c r="G1008" cm="1">
        <f t="array" ref="G1008">INDEX('Distance Matrix (miles)'!$B$2:$AD$30,B1008+1,C1008+1)</f>
        <v>17.79</v>
      </c>
      <c r="H1008" cm="1">
        <f t="array" ref="H1008">INDEX('Travel Time Matrix (min)'!$B$2:$AD$30,B1008+1,C1008+1)</f>
        <v>26.7</v>
      </c>
      <c r="I1008" cm="1">
        <f t="array" ref="I1008">G1008*(INDEX('Vehicle Fleet'!$D$2:$D$6,A1008)+'Cost Parameters'!$B$2*'Cost Parameters'!$B$3)</f>
        <v>15.235355999999999</v>
      </c>
      <c r="J1008" cm="1">
        <f t="array" ref="J1008">IF(C1008=0,0,INDEX('Delivery Stops'!$D$2:$D$29,C1008))</f>
        <v>61</v>
      </c>
      <c r="K1008">
        <f t="shared" si="60"/>
        <v>0</v>
      </c>
      <c r="L1008">
        <f t="shared" si="61"/>
        <v>0</v>
      </c>
      <c r="M1008">
        <f t="shared" si="62"/>
        <v>0</v>
      </c>
      <c r="N1008">
        <f t="shared" si="63"/>
        <v>0</v>
      </c>
      <c r="O1008" cm="1">
        <f t="array" ref="O1008">((IF(C1008=0,INDEX('Solver Setup'!$M$15:$M$19,A1008),INDEX('Solver Setup'!$G$25:$G$52,C1008))-IF(B1008=0,INDEX('Solver Setup'!$L$15:$L$19,A1008),INDEX('Solver Setup'!$G$25:$G$52,B1008)))*1440-IF(B1008=0,0,INDEX('Solver Setup'!$F$25:$F$52,B1008))-H1008+'Solver Setup'!$B$9*(1-F1008))</f>
        <v>1287.2999999999995</v>
      </c>
    </row>
    <row r="1009" spans="1:15" x14ac:dyDescent="0.2">
      <c r="A1009">
        <v>2</v>
      </c>
      <c r="B1009">
        <v>6</v>
      </c>
      <c r="C1009">
        <v>28</v>
      </c>
      <c r="D1009" t="str" cm="1">
        <f t="array" ref="D1009">IF(B1009=0,"Depot",INDEX('Delivery Stops'!$B$2:$B$29,B1009))</f>
        <v>Farm Supply</v>
      </c>
      <c r="E1009" t="str" cm="1">
        <f t="array" ref="E1009">IF(C1009=0,"Depot",INDEX('Delivery Stops'!$B$2:$B$29,C1009))</f>
        <v>Food Bank</v>
      </c>
      <c r="F1009">
        <v>0</v>
      </c>
      <c r="G1009" cm="1">
        <f t="array" ref="G1009">INDEX('Distance Matrix (miles)'!$B$2:$AD$30,B1009+1,C1009+1)</f>
        <v>22.85</v>
      </c>
      <c r="H1009" cm="1">
        <f t="array" ref="H1009">INDEX('Travel Time Matrix (min)'!$B$2:$AD$30,B1009+1,C1009+1)</f>
        <v>34.299999999999997</v>
      </c>
      <c r="I1009" cm="1">
        <f t="array" ref="I1009">G1009*(INDEX('Vehicle Fleet'!$D$2:$D$6,A1009)+'Cost Parameters'!$B$2*'Cost Parameters'!$B$3)</f>
        <v>19.568740000000002</v>
      </c>
      <c r="J1009" cm="1">
        <f t="array" ref="J1009">IF(C1009=0,0,INDEX('Delivery Stops'!$D$2:$D$29,C1009))</f>
        <v>168</v>
      </c>
      <c r="K1009">
        <f t="shared" si="60"/>
        <v>0</v>
      </c>
      <c r="L1009">
        <f t="shared" si="61"/>
        <v>0</v>
      </c>
      <c r="M1009">
        <f t="shared" si="62"/>
        <v>0</v>
      </c>
      <c r="N1009">
        <f t="shared" si="63"/>
        <v>0</v>
      </c>
      <c r="O1009" cm="1">
        <f t="array" ref="O1009">((IF(C1009=0,INDEX('Solver Setup'!$M$15:$M$19,A1009),INDEX('Solver Setup'!$G$25:$G$52,C1009))-IF(B1009=0,INDEX('Solver Setup'!$L$15:$L$19,A1009),INDEX('Solver Setup'!$G$25:$G$52,B1009)))*1440-IF(B1009=0,0,INDEX('Solver Setup'!$F$25:$F$52,B1009))-H1009+'Solver Setup'!$B$9*(1-F1009))</f>
        <v>1279.6999999999994</v>
      </c>
    </row>
    <row r="1010" spans="1:15" x14ac:dyDescent="0.2">
      <c r="A1010">
        <v>2</v>
      </c>
      <c r="B1010">
        <v>7</v>
      </c>
      <c r="C1010">
        <v>0</v>
      </c>
      <c r="D1010" t="str" cm="1">
        <f t="array" ref="D1010">IF(B1010=0,"Depot",INDEX('Delivery Stops'!$B$2:$B$29,B1010))</f>
        <v>Fish Market</v>
      </c>
      <c r="E1010" t="str" cm="1">
        <f t="array" ref="E1010">IF(C1010=0,"Depot",INDEX('Delivery Stops'!$B$2:$B$29,C1010))</f>
        <v>Depot</v>
      </c>
      <c r="F1010">
        <v>0</v>
      </c>
      <c r="G1010" cm="1">
        <f t="array" ref="G1010">INDEX('Distance Matrix (miles)'!$B$2:$AD$30,B1010+1,C1010+1)</f>
        <v>10.63</v>
      </c>
      <c r="H1010" cm="1">
        <f t="array" ref="H1010">INDEX('Travel Time Matrix (min)'!$B$2:$AD$30,B1010+1,C1010+1)</f>
        <v>15.9</v>
      </c>
      <c r="I1010" cm="1">
        <f t="array" ref="I1010">G1010*(INDEX('Vehicle Fleet'!$D$2:$D$6,A1010)+'Cost Parameters'!$B$2*'Cost Parameters'!$B$3)</f>
        <v>9.1035320000000013</v>
      </c>
      <c r="J1010" cm="1">
        <f t="array" ref="J1010">IF(C1010=0,0,INDEX('Delivery Stops'!$D$2:$D$29,C1010))</f>
        <v>0</v>
      </c>
      <c r="K1010">
        <f t="shared" si="60"/>
        <v>0</v>
      </c>
      <c r="L1010">
        <f t="shared" si="61"/>
        <v>0</v>
      </c>
      <c r="M1010">
        <f t="shared" si="62"/>
        <v>0</v>
      </c>
      <c r="N1010">
        <f t="shared" si="63"/>
        <v>0</v>
      </c>
      <c r="O1010" cm="1">
        <f t="array" ref="O1010">((IF(C1010=0,INDEX('Solver Setup'!$M$15:$M$19,A1010),INDEX('Solver Setup'!$G$25:$G$52,C1010))-IF(B1010=0,INDEX('Solver Setup'!$L$15:$L$19,A1010),INDEX('Solver Setup'!$G$25:$G$52,B1010)))*1440-IF(B1010=0,0,INDEX('Solver Setup'!$F$25:$F$52,B1010))-H1010+'Solver Setup'!$B$9*(1-F1010))</f>
        <v>730.1</v>
      </c>
    </row>
    <row r="1011" spans="1:15" x14ac:dyDescent="0.2">
      <c r="A1011">
        <v>2</v>
      </c>
      <c r="B1011">
        <v>7</v>
      </c>
      <c r="C1011">
        <v>1</v>
      </c>
      <c r="D1011" t="str" cm="1">
        <f t="array" ref="D1011">IF(B1011=0,"Depot",INDEX('Delivery Stops'!$B$2:$B$29,B1011))</f>
        <v>Fish Market</v>
      </c>
      <c r="E1011" t="str" cm="1">
        <f t="array" ref="E1011">IF(C1011=0,"Depot",INDEX('Delivery Stops'!$B$2:$B$29,C1011))</f>
        <v>Pet Hospital</v>
      </c>
      <c r="F1011">
        <v>0</v>
      </c>
      <c r="G1011" cm="1">
        <f t="array" ref="G1011">INDEX('Distance Matrix (miles)'!$B$2:$AD$30,B1011+1,C1011+1)</f>
        <v>35.21</v>
      </c>
      <c r="H1011" cm="1">
        <f t="array" ref="H1011">INDEX('Travel Time Matrix (min)'!$B$2:$AD$30,B1011+1,C1011+1)</f>
        <v>52.8</v>
      </c>
      <c r="I1011" cm="1">
        <f t="array" ref="I1011">G1011*(INDEX('Vehicle Fleet'!$D$2:$D$6,A1011)+'Cost Parameters'!$B$2*'Cost Parameters'!$B$3)</f>
        <v>30.153844000000003</v>
      </c>
      <c r="J1011" cm="1">
        <f t="array" ref="J1011">IF(C1011=0,0,INDEX('Delivery Stops'!$D$2:$D$29,C1011))</f>
        <v>204</v>
      </c>
      <c r="K1011">
        <f t="shared" si="60"/>
        <v>0</v>
      </c>
      <c r="L1011">
        <f t="shared" si="61"/>
        <v>0</v>
      </c>
      <c r="M1011">
        <f t="shared" si="62"/>
        <v>0</v>
      </c>
      <c r="N1011">
        <f t="shared" si="63"/>
        <v>0</v>
      </c>
      <c r="O1011" cm="1">
        <f t="array" ref="O1011">((IF(C1011=0,INDEX('Solver Setup'!$M$15:$M$19,A1011),INDEX('Solver Setup'!$G$25:$G$52,C1011))-IF(B1011=0,INDEX('Solver Setup'!$L$15:$L$19,A1011),INDEX('Solver Setup'!$G$25:$G$52,B1011)))*1440-IF(B1011=0,0,INDEX('Solver Setup'!$F$25:$F$52,B1011))-H1011+'Solver Setup'!$B$9*(1-F1011))</f>
        <v>1203.2000000000005</v>
      </c>
    </row>
    <row r="1012" spans="1:15" x14ac:dyDescent="0.2">
      <c r="A1012">
        <v>2</v>
      </c>
      <c r="B1012">
        <v>7</v>
      </c>
      <c r="C1012">
        <v>2</v>
      </c>
      <c r="D1012" t="str" cm="1">
        <f t="array" ref="D1012">IF(B1012=0,"Depot",INDEX('Delivery Stops'!$B$2:$B$29,B1012))</f>
        <v>Fish Market</v>
      </c>
      <c r="E1012" t="str" cm="1">
        <f t="array" ref="E1012">IF(C1012=0,"Depot",INDEX('Delivery Stops'!$B$2:$B$29,C1012))</f>
        <v>Community Pharmacy</v>
      </c>
      <c r="F1012">
        <v>0</v>
      </c>
      <c r="G1012" cm="1">
        <f t="array" ref="G1012">INDEX('Distance Matrix (miles)'!$B$2:$AD$30,B1012+1,C1012+1)</f>
        <v>12.75</v>
      </c>
      <c r="H1012" cm="1">
        <f t="array" ref="H1012">INDEX('Travel Time Matrix (min)'!$B$2:$AD$30,B1012+1,C1012+1)</f>
        <v>19.100000000000001</v>
      </c>
      <c r="I1012" cm="1">
        <f t="array" ref="I1012">G1012*(INDEX('Vehicle Fleet'!$D$2:$D$6,A1012)+'Cost Parameters'!$B$2*'Cost Parameters'!$B$3)</f>
        <v>10.9191</v>
      </c>
      <c r="J1012" cm="1">
        <f t="array" ref="J1012">IF(C1012=0,0,INDEX('Delivery Stops'!$D$2:$D$29,C1012))</f>
        <v>240</v>
      </c>
      <c r="K1012">
        <f t="shared" si="60"/>
        <v>0</v>
      </c>
      <c r="L1012">
        <f t="shared" si="61"/>
        <v>0</v>
      </c>
      <c r="M1012">
        <f t="shared" si="62"/>
        <v>0</v>
      </c>
      <c r="N1012">
        <f t="shared" si="63"/>
        <v>0</v>
      </c>
      <c r="O1012" cm="1">
        <f t="array" ref="O1012">((IF(C1012=0,INDEX('Solver Setup'!$M$15:$M$19,A1012),INDEX('Solver Setup'!$G$25:$G$52,C1012))-IF(B1012=0,INDEX('Solver Setup'!$L$15:$L$19,A1012),INDEX('Solver Setup'!$G$25:$G$52,B1012)))*1440-IF(B1012=0,0,INDEX('Solver Setup'!$F$25:$F$52,B1012))-H1012+'Solver Setup'!$B$9*(1-F1012))</f>
        <v>1476.8999999999996</v>
      </c>
    </row>
    <row r="1013" spans="1:15" x14ac:dyDescent="0.2">
      <c r="A1013">
        <v>2</v>
      </c>
      <c r="B1013">
        <v>7</v>
      </c>
      <c r="C1013">
        <v>3</v>
      </c>
      <c r="D1013" t="str" cm="1">
        <f t="array" ref="D1013">IF(B1013=0,"Depot",INDEX('Delivery Stops'!$B$2:$B$29,B1013))</f>
        <v>Fish Market</v>
      </c>
      <c r="E1013" t="str" cm="1">
        <f t="array" ref="E1013">IF(C1013=0,"Depot",INDEX('Delivery Stops'!$B$2:$B$29,C1013))</f>
        <v>Redstone Medical Center</v>
      </c>
      <c r="F1013">
        <v>0</v>
      </c>
      <c r="G1013" cm="1">
        <f t="array" ref="G1013">INDEX('Distance Matrix (miles)'!$B$2:$AD$30,B1013+1,C1013+1)</f>
        <v>28.72</v>
      </c>
      <c r="H1013" cm="1">
        <f t="array" ref="H1013">INDEX('Travel Time Matrix (min)'!$B$2:$AD$30,B1013+1,C1013+1)</f>
        <v>43.1</v>
      </c>
      <c r="I1013" cm="1">
        <f t="array" ref="I1013">G1013*(INDEX('Vehicle Fleet'!$D$2:$D$6,A1013)+'Cost Parameters'!$B$2*'Cost Parameters'!$B$3)</f>
        <v>24.595808000000002</v>
      </c>
      <c r="J1013" cm="1">
        <f t="array" ref="J1013">IF(C1013=0,0,INDEX('Delivery Stops'!$D$2:$D$29,C1013))</f>
        <v>183</v>
      </c>
      <c r="K1013">
        <f t="shared" si="60"/>
        <v>0</v>
      </c>
      <c r="L1013">
        <f t="shared" si="61"/>
        <v>0</v>
      </c>
      <c r="M1013">
        <f t="shared" si="62"/>
        <v>0</v>
      </c>
      <c r="N1013">
        <f t="shared" si="63"/>
        <v>0</v>
      </c>
      <c r="O1013" cm="1">
        <f t="array" ref="O1013">((IF(C1013=0,INDEX('Solver Setup'!$M$15:$M$19,A1013),INDEX('Solver Setup'!$G$25:$G$52,C1013))-IF(B1013=0,INDEX('Solver Setup'!$L$15:$L$19,A1013),INDEX('Solver Setup'!$G$25:$G$52,B1013)))*1440-IF(B1013=0,0,INDEX('Solver Setup'!$F$25:$F$52,B1013))-H1013+'Solver Setup'!$B$9*(1-F1013))</f>
        <v>1467.9</v>
      </c>
    </row>
    <row r="1014" spans="1:15" x14ac:dyDescent="0.2">
      <c r="A1014">
        <v>2</v>
      </c>
      <c r="B1014">
        <v>7</v>
      </c>
      <c r="C1014">
        <v>4</v>
      </c>
      <c r="D1014" t="str" cm="1">
        <f t="array" ref="D1014">IF(B1014=0,"Depot",INDEX('Delivery Stops'!$B$2:$B$29,B1014))</f>
        <v>Fish Market</v>
      </c>
      <c r="E1014" t="str" cm="1">
        <f t="array" ref="E1014">IF(C1014=0,"Depot",INDEX('Delivery Stops'!$B$2:$B$29,C1014))</f>
        <v>Furniture Warehouse</v>
      </c>
      <c r="F1014">
        <v>0</v>
      </c>
      <c r="G1014" cm="1">
        <f t="array" ref="G1014">INDEX('Distance Matrix (miles)'!$B$2:$AD$30,B1014+1,C1014+1)</f>
        <v>13.13</v>
      </c>
      <c r="H1014" cm="1">
        <f t="array" ref="H1014">INDEX('Travel Time Matrix (min)'!$B$2:$AD$30,B1014+1,C1014+1)</f>
        <v>19.7</v>
      </c>
      <c r="I1014" cm="1">
        <f t="array" ref="I1014">G1014*(INDEX('Vehicle Fleet'!$D$2:$D$6,A1014)+'Cost Parameters'!$B$2*'Cost Parameters'!$B$3)</f>
        <v>11.244532000000001</v>
      </c>
      <c r="J1014" cm="1">
        <f t="array" ref="J1014">IF(C1014=0,0,INDEX('Delivery Stops'!$D$2:$D$29,C1014))</f>
        <v>186</v>
      </c>
      <c r="K1014">
        <f t="shared" si="60"/>
        <v>0</v>
      </c>
      <c r="L1014">
        <f t="shared" si="61"/>
        <v>0</v>
      </c>
      <c r="M1014">
        <f t="shared" si="62"/>
        <v>0</v>
      </c>
      <c r="N1014">
        <f t="shared" si="63"/>
        <v>0</v>
      </c>
      <c r="O1014" cm="1">
        <f t="array" ref="O1014">((IF(C1014=0,INDEX('Solver Setup'!$M$15:$M$19,A1014),INDEX('Solver Setup'!$G$25:$G$52,C1014))-IF(B1014=0,INDEX('Solver Setup'!$L$15:$L$19,A1014),INDEX('Solver Setup'!$G$25:$G$52,B1014)))*1440-IF(B1014=0,0,INDEX('Solver Setup'!$F$25:$F$52,B1014))-H1014+'Solver Setup'!$B$9*(1-F1014))</f>
        <v>1221.3</v>
      </c>
    </row>
    <row r="1015" spans="1:15" x14ac:dyDescent="0.2">
      <c r="A1015">
        <v>2</v>
      </c>
      <c r="B1015">
        <v>7</v>
      </c>
      <c r="C1015">
        <v>5</v>
      </c>
      <c r="D1015" t="str" cm="1">
        <f t="array" ref="D1015">IF(B1015=0,"Depot",INDEX('Delivery Stops'!$B$2:$B$29,B1015))</f>
        <v>Fish Market</v>
      </c>
      <c r="E1015" t="str" cm="1">
        <f t="array" ref="E1015">IF(C1015=0,"Depot",INDEX('Delivery Stops'!$B$2:$B$29,C1015))</f>
        <v>Construction Supply</v>
      </c>
      <c r="F1015">
        <v>0</v>
      </c>
      <c r="G1015" cm="1">
        <f t="array" ref="G1015">INDEX('Distance Matrix (miles)'!$B$2:$AD$30,B1015+1,C1015+1)</f>
        <v>14.7</v>
      </c>
      <c r="H1015" cm="1">
        <f t="array" ref="H1015">INDEX('Travel Time Matrix (min)'!$B$2:$AD$30,B1015+1,C1015+1)</f>
        <v>22.1</v>
      </c>
      <c r="I1015" cm="1">
        <f t="array" ref="I1015">G1015*(INDEX('Vehicle Fleet'!$D$2:$D$6,A1015)+'Cost Parameters'!$B$2*'Cost Parameters'!$B$3)</f>
        <v>12.589080000000001</v>
      </c>
      <c r="J1015" cm="1">
        <f t="array" ref="J1015">IF(C1015=0,0,INDEX('Delivery Stops'!$D$2:$D$29,C1015))</f>
        <v>201</v>
      </c>
      <c r="K1015">
        <f t="shared" si="60"/>
        <v>0</v>
      </c>
      <c r="L1015">
        <f t="shared" si="61"/>
        <v>0</v>
      </c>
      <c r="M1015">
        <f t="shared" si="62"/>
        <v>0</v>
      </c>
      <c r="N1015">
        <f t="shared" si="63"/>
        <v>0</v>
      </c>
      <c r="O1015" cm="1">
        <f t="array" ref="O1015">((IF(C1015=0,INDEX('Solver Setup'!$M$15:$M$19,A1015),INDEX('Solver Setup'!$G$25:$G$52,C1015))-IF(B1015=0,INDEX('Solver Setup'!$L$15:$L$19,A1015),INDEX('Solver Setup'!$G$25:$G$52,B1015)))*1440-IF(B1015=0,0,INDEX('Solver Setup'!$F$25:$F$52,B1015))-H1015+'Solver Setup'!$B$9*(1-F1015))</f>
        <v>1428.8999999999994</v>
      </c>
    </row>
    <row r="1016" spans="1:15" x14ac:dyDescent="0.2">
      <c r="A1016">
        <v>2</v>
      </c>
      <c r="B1016">
        <v>7</v>
      </c>
      <c r="C1016">
        <v>6</v>
      </c>
      <c r="D1016" t="str" cm="1">
        <f t="array" ref="D1016">IF(B1016=0,"Depot",INDEX('Delivery Stops'!$B$2:$B$29,B1016))</f>
        <v>Fish Market</v>
      </c>
      <c r="E1016" t="str" cm="1">
        <f t="array" ref="E1016">IF(C1016=0,"Depot",INDEX('Delivery Stops'!$B$2:$B$29,C1016))</f>
        <v>Farm Supply</v>
      </c>
      <c r="F1016">
        <v>0</v>
      </c>
      <c r="G1016" cm="1">
        <f t="array" ref="G1016">INDEX('Distance Matrix (miles)'!$B$2:$AD$30,B1016+1,C1016+1)</f>
        <v>8.76</v>
      </c>
      <c r="H1016" cm="1">
        <f t="array" ref="H1016">INDEX('Travel Time Matrix (min)'!$B$2:$AD$30,B1016+1,C1016+1)</f>
        <v>13.1</v>
      </c>
      <c r="I1016" cm="1">
        <f t="array" ref="I1016">G1016*(INDEX('Vehicle Fleet'!$D$2:$D$6,A1016)+'Cost Parameters'!$B$2*'Cost Parameters'!$B$3)</f>
        <v>7.5020639999999998</v>
      </c>
      <c r="J1016" cm="1">
        <f t="array" ref="J1016">IF(C1016=0,0,INDEX('Delivery Stops'!$D$2:$D$29,C1016))</f>
        <v>162</v>
      </c>
      <c r="K1016">
        <f t="shared" si="60"/>
        <v>0</v>
      </c>
      <c r="L1016">
        <f t="shared" si="61"/>
        <v>0</v>
      </c>
      <c r="M1016">
        <f t="shared" si="62"/>
        <v>0</v>
      </c>
      <c r="N1016">
        <f t="shared" si="63"/>
        <v>0</v>
      </c>
      <c r="O1016" cm="1">
        <f t="array" ref="O1016">((IF(C1016=0,INDEX('Solver Setup'!$M$15:$M$19,A1016),INDEX('Solver Setup'!$G$25:$G$52,C1016))-IF(B1016=0,INDEX('Solver Setup'!$L$15:$L$19,A1016),INDEX('Solver Setup'!$G$25:$G$52,B1016)))*1440-IF(B1016=0,0,INDEX('Solver Setup'!$F$25:$F$52,B1016))-H1016+'Solver Setup'!$B$9*(1-F1016))</f>
        <v>1542.9</v>
      </c>
    </row>
    <row r="1017" spans="1:15" x14ac:dyDescent="0.2">
      <c r="A1017">
        <v>2</v>
      </c>
      <c r="B1017">
        <v>7</v>
      </c>
      <c r="C1017">
        <v>8</v>
      </c>
      <c r="D1017" t="str" cm="1">
        <f t="array" ref="D1017">IF(B1017=0,"Depot",INDEX('Delivery Stops'!$B$2:$B$29,B1017))</f>
        <v>Fish Market</v>
      </c>
      <c r="E1017" t="str" cm="1">
        <f t="array" ref="E1017">IF(C1017=0,"Depot",INDEX('Delivery Stops'!$B$2:$B$29,C1017))</f>
        <v>Swimming Pool Supply</v>
      </c>
      <c r="F1017">
        <v>0</v>
      </c>
      <c r="G1017" cm="1">
        <f t="array" ref="G1017">INDEX('Distance Matrix (miles)'!$B$2:$AD$30,B1017+1,C1017+1)</f>
        <v>30.46</v>
      </c>
      <c r="H1017" cm="1">
        <f t="array" ref="H1017">INDEX('Travel Time Matrix (min)'!$B$2:$AD$30,B1017+1,C1017+1)</f>
        <v>45.7</v>
      </c>
      <c r="I1017" cm="1">
        <f t="array" ref="I1017">G1017*(INDEX('Vehicle Fleet'!$D$2:$D$6,A1017)+'Cost Parameters'!$B$2*'Cost Parameters'!$B$3)</f>
        <v>26.085944000000001</v>
      </c>
      <c r="J1017" cm="1">
        <f t="array" ref="J1017">IF(C1017=0,0,INDEX('Delivery Stops'!$D$2:$D$29,C1017))</f>
        <v>285</v>
      </c>
      <c r="K1017">
        <f t="shared" si="60"/>
        <v>0</v>
      </c>
      <c r="L1017">
        <f t="shared" si="61"/>
        <v>0</v>
      </c>
      <c r="M1017">
        <f t="shared" si="62"/>
        <v>0</v>
      </c>
      <c r="N1017">
        <f t="shared" si="63"/>
        <v>0</v>
      </c>
      <c r="O1017" cm="1">
        <f t="array" ref="O1017">((IF(C1017=0,INDEX('Solver Setup'!$M$15:$M$19,A1017),INDEX('Solver Setup'!$G$25:$G$52,C1017))-IF(B1017=0,INDEX('Solver Setup'!$L$15:$L$19,A1017),INDEX('Solver Setup'!$G$25:$G$52,B1017)))*1440-IF(B1017=0,0,INDEX('Solver Setup'!$F$25:$F$52,B1017))-H1017+'Solver Setup'!$B$9*(1-F1017))</f>
        <v>1585.2999999999995</v>
      </c>
    </row>
    <row r="1018" spans="1:15" x14ac:dyDescent="0.2">
      <c r="A1018">
        <v>2</v>
      </c>
      <c r="B1018">
        <v>7</v>
      </c>
      <c r="C1018">
        <v>9</v>
      </c>
      <c r="D1018" t="str" cm="1">
        <f t="array" ref="D1018">IF(B1018=0,"Depot",INDEX('Delivery Stops'!$B$2:$B$29,B1018))</f>
        <v>Fish Market</v>
      </c>
      <c r="E1018" t="str" cm="1">
        <f t="array" ref="E1018">IF(C1018=0,"Depot",INDEX('Delivery Stops'!$B$2:$B$29,C1018))</f>
        <v>Dry Cleaners</v>
      </c>
      <c r="F1018">
        <v>0</v>
      </c>
      <c r="G1018" cm="1">
        <f t="array" ref="G1018">INDEX('Distance Matrix (miles)'!$B$2:$AD$30,B1018+1,C1018+1)</f>
        <v>25.03</v>
      </c>
      <c r="H1018" cm="1">
        <f t="array" ref="H1018">INDEX('Travel Time Matrix (min)'!$B$2:$AD$30,B1018+1,C1018+1)</f>
        <v>37.5</v>
      </c>
      <c r="I1018" cm="1">
        <f t="array" ref="I1018">G1018*(INDEX('Vehicle Fleet'!$D$2:$D$6,A1018)+'Cost Parameters'!$B$2*'Cost Parameters'!$B$3)</f>
        <v>21.435692000000003</v>
      </c>
      <c r="J1018" cm="1">
        <f t="array" ref="J1018">IF(C1018=0,0,INDEX('Delivery Stops'!$D$2:$D$29,C1018))</f>
        <v>24</v>
      </c>
      <c r="K1018">
        <f t="shared" si="60"/>
        <v>0</v>
      </c>
      <c r="L1018">
        <f t="shared" si="61"/>
        <v>0</v>
      </c>
      <c r="M1018">
        <f t="shared" si="62"/>
        <v>0</v>
      </c>
      <c r="N1018">
        <f t="shared" si="63"/>
        <v>0</v>
      </c>
      <c r="O1018" cm="1">
        <f t="array" ref="O1018">((IF(C1018=0,INDEX('Solver Setup'!$M$15:$M$19,A1018),INDEX('Solver Setup'!$G$25:$G$52,C1018))-IF(B1018=0,INDEX('Solver Setup'!$L$15:$L$19,A1018),INDEX('Solver Setup'!$G$25:$G$52,B1018)))*1440-IF(B1018=0,0,INDEX('Solver Setup'!$F$25:$F$52,B1018))-H1018+'Solver Setup'!$B$9*(1-F1018))</f>
        <v>1248.5</v>
      </c>
    </row>
    <row r="1019" spans="1:15" x14ac:dyDescent="0.2">
      <c r="A1019">
        <v>2</v>
      </c>
      <c r="B1019">
        <v>7</v>
      </c>
      <c r="C1019">
        <v>10</v>
      </c>
      <c r="D1019" t="str" cm="1">
        <f t="array" ref="D1019">IF(B1019=0,"Depot",INDEX('Delivery Stops'!$B$2:$B$29,B1019))</f>
        <v>Fish Market</v>
      </c>
      <c r="E1019" t="str" cm="1">
        <f t="array" ref="E1019">IF(C1019=0,"Depot",INDEX('Delivery Stops'!$B$2:$B$29,C1019))</f>
        <v>Furniture Warehouse</v>
      </c>
      <c r="F1019">
        <v>0</v>
      </c>
      <c r="G1019" cm="1">
        <f t="array" ref="G1019">INDEX('Distance Matrix (miles)'!$B$2:$AD$30,B1019+1,C1019+1)</f>
        <v>3.27</v>
      </c>
      <c r="H1019" cm="1">
        <f t="array" ref="H1019">INDEX('Travel Time Matrix (min)'!$B$2:$AD$30,B1019+1,C1019+1)</f>
        <v>4.9000000000000004</v>
      </c>
      <c r="I1019" cm="1">
        <f t="array" ref="I1019">G1019*(INDEX('Vehicle Fleet'!$D$2:$D$6,A1019)+'Cost Parameters'!$B$2*'Cost Parameters'!$B$3)</f>
        <v>2.8004280000000001</v>
      </c>
      <c r="J1019" cm="1">
        <f t="array" ref="J1019">IF(C1019=0,0,INDEX('Delivery Stops'!$D$2:$D$29,C1019))</f>
        <v>89</v>
      </c>
      <c r="K1019">
        <f t="shared" si="60"/>
        <v>0</v>
      </c>
      <c r="L1019">
        <f t="shared" si="61"/>
        <v>0</v>
      </c>
      <c r="M1019">
        <f t="shared" si="62"/>
        <v>0</v>
      </c>
      <c r="N1019">
        <f t="shared" si="63"/>
        <v>0</v>
      </c>
      <c r="O1019" cm="1">
        <f t="array" ref="O1019">((IF(C1019=0,INDEX('Solver Setup'!$M$15:$M$19,A1019),INDEX('Solver Setup'!$G$25:$G$52,C1019))-IF(B1019=0,INDEX('Solver Setup'!$L$15:$L$19,A1019),INDEX('Solver Setup'!$G$25:$G$52,B1019)))*1440-IF(B1019=0,0,INDEX('Solver Setup'!$F$25:$F$52,B1019))-H1019+'Solver Setup'!$B$9*(1-F1019))</f>
        <v>1356.0999999999995</v>
      </c>
    </row>
    <row r="1020" spans="1:15" x14ac:dyDescent="0.2">
      <c r="A1020">
        <v>2</v>
      </c>
      <c r="B1020">
        <v>7</v>
      </c>
      <c r="C1020">
        <v>11</v>
      </c>
      <c r="D1020" t="str" cm="1">
        <f t="array" ref="D1020">IF(B1020=0,"Depot",INDEX('Delivery Stops'!$B$2:$B$29,B1020))</f>
        <v>Fish Market</v>
      </c>
      <c r="E1020" t="str" cm="1">
        <f t="array" ref="E1020">IF(C1020=0,"Depot",INDEX('Delivery Stops'!$B$2:$B$29,C1020))</f>
        <v>Pet Hospital</v>
      </c>
      <c r="F1020">
        <v>0</v>
      </c>
      <c r="G1020" cm="1">
        <f t="array" ref="G1020">INDEX('Distance Matrix (miles)'!$B$2:$AD$30,B1020+1,C1020+1)</f>
        <v>11.72</v>
      </c>
      <c r="H1020" cm="1">
        <f t="array" ref="H1020">INDEX('Travel Time Matrix (min)'!$B$2:$AD$30,B1020+1,C1020+1)</f>
        <v>17.600000000000001</v>
      </c>
      <c r="I1020" cm="1">
        <f t="array" ref="I1020">G1020*(INDEX('Vehicle Fleet'!$D$2:$D$6,A1020)+'Cost Parameters'!$B$2*'Cost Parameters'!$B$3)</f>
        <v>10.037008000000002</v>
      </c>
      <c r="J1020" cm="1">
        <f t="array" ref="J1020">IF(C1020=0,0,INDEX('Delivery Stops'!$D$2:$D$29,C1020))</f>
        <v>108</v>
      </c>
      <c r="K1020">
        <f t="shared" si="60"/>
        <v>0</v>
      </c>
      <c r="L1020">
        <f t="shared" si="61"/>
        <v>0</v>
      </c>
      <c r="M1020">
        <f t="shared" si="62"/>
        <v>0</v>
      </c>
      <c r="N1020">
        <f t="shared" si="63"/>
        <v>0</v>
      </c>
      <c r="O1020" cm="1">
        <f t="array" ref="O1020">((IF(C1020=0,INDEX('Solver Setup'!$M$15:$M$19,A1020),INDEX('Solver Setup'!$G$25:$G$52,C1020))-IF(B1020=0,INDEX('Solver Setup'!$L$15:$L$19,A1020),INDEX('Solver Setup'!$G$25:$G$52,B1020)))*1440-IF(B1020=0,0,INDEX('Solver Setup'!$F$25:$F$52,B1020))-H1020+'Solver Setup'!$B$9*(1-F1020))</f>
        <v>1268.4000000000001</v>
      </c>
    </row>
    <row r="1021" spans="1:15" x14ac:dyDescent="0.2">
      <c r="A1021">
        <v>2</v>
      </c>
      <c r="B1021">
        <v>7</v>
      </c>
      <c r="C1021">
        <v>12</v>
      </c>
      <c r="D1021" t="str" cm="1">
        <f t="array" ref="D1021">IF(B1021=0,"Depot",INDEX('Delivery Stops'!$B$2:$B$29,B1021))</f>
        <v>Fish Market</v>
      </c>
      <c r="E1021" t="str" cm="1">
        <f t="array" ref="E1021">IF(C1021=0,"Depot",INDEX('Delivery Stops'!$B$2:$B$29,C1021))</f>
        <v>Tech Solutions Inc</v>
      </c>
      <c r="F1021">
        <v>0</v>
      </c>
      <c r="G1021" cm="1">
        <f t="array" ref="G1021">INDEX('Distance Matrix (miles)'!$B$2:$AD$30,B1021+1,C1021+1)</f>
        <v>2.81</v>
      </c>
      <c r="H1021" cm="1">
        <f t="array" ref="H1021">INDEX('Travel Time Matrix (min)'!$B$2:$AD$30,B1021+1,C1021+1)</f>
        <v>4.2</v>
      </c>
      <c r="I1021" cm="1">
        <f t="array" ref="I1021">G1021*(INDEX('Vehicle Fleet'!$D$2:$D$6,A1021)+'Cost Parameters'!$B$2*'Cost Parameters'!$B$3)</f>
        <v>2.4064840000000003</v>
      </c>
      <c r="J1021" cm="1">
        <f t="array" ref="J1021">IF(C1021=0,0,INDEX('Delivery Stops'!$D$2:$D$29,C1021))</f>
        <v>150</v>
      </c>
      <c r="K1021">
        <f t="shared" si="60"/>
        <v>0</v>
      </c>
      <c r="L1021">
        <f t="shared" si="61"/>
        <v>0</v>
      </c>
      <c r="M1021">
        <f t="shared" si="62"/>
        <v>0</v>
      </c>
      <c r="N1021">
        <f t="shared" si="63"/>
        <v>0</v>
      </c>
      <c r="O1021" cm="1">
        <f t="array" ref="O1021">((IF(C1021=0,INDEX('Solver Setup'!$M$15:$M$19,A1021),INDEX('Solver Setup'!$G$25:$G$52,C1021))-IF(B1021=0,INDEX('Solver Setup'!$L$15:$L$19,A1021),INDEX('Solver Setup'!$G$25:$G$52,B1021)))*1440-IF(B1021=0,0,INDEX('Solver Setup'!$F$25:$F$52,B1021))-H1021+'Solver Setup'!$B$9*(1-F1021))</f>
        <v>1236.8</v>
      </c>
    </row>
    <row r="1022" spans="1:15" x14ac:dyDescent="0.2">
      <c r="A1022">
        <v>2</v>
      </c>
      <c r="B1022">
        <v>7</v>
      </c>
      <c r="C1022">
        <v>13</v>
      </c>
      <c r="D1022" t="str" cm="1">
        <f t="array" ref="D1022">IF(B1022=0,"Depot",INDEX('Delivery Stops'!$B$2:$B$29,B1022))</f>
        <v>Fish Market</v>
      </c>
      <c r="E1022" t="str" cm="1">
        <f t="array" ref="E1022">IF(C1022=0,"Depot",INDEX('Delivery Stops'!$B$2:$B$29,C1022))</f>
        <v>Tech Solutions Inc</v>
      </c>
      <c r="F1022">
        <v>0</v>
      </c>
      <c r="G1022" cm="1">
        <f t="array" ref="G1022">INDEX('Distance Matrix (miles)'!$B$2:$AD$30,B1022+1,C1022+1)</f>
        <v>13.59</v>
      </c>
      <c r="H1022" cm="1">
        <f t="array" ref="H1022">INDEX('Travel Time Matrix (min)'!$B$2:$AD$30,B1022+1,C1022+1)</f>
        <v>20.399999999999999</v>
      </c>
      <c r="I1022" cm="1">
        <f t="array" ref="I1022">G1022*(INDEX('Vehicle Fleet'!$D$2:$D$6,A1022)+'Cost Parameters'!$B$2*'Cost Parameters'!$B$3)</f>
        <v>11.638476000000001</v>
      </c>
      <c r="J1022" cm="1">
        <f t="array" ref="J1022">IF(C1022=0,0,INDEX('Delivery Stops'!$D$2:$D$29,C1022))</f>
        <v>38</v>
      </c>
      <c r="K1022">
        <f t="shared" si="60"/>
        <v>0</v>
      </c>
      <c r="L1022">
        <f t="shared" si="61"/>
        <v>0</v>
      </c>
      <c r="M1022">
        <f t="shared" si="62"/>
        <v>0</v>
      </c>
      <c r="N1022">
        <f t="shared" si="63"/>
        <v>0</v>
      </c>
      <c r="O1022" cm="1">
        <f t="array" ref="O1022">((IF(C1022=0,INDEX('Solver Setup'!$M$15:$M$19,A1022),INDEX('Solver Setup'!$G$25:$G$52,C1022))-IF(B1022=0,INDEX('Solver Setup'!$L$15:$L$19,A1022),INDEX('Solver Setup'!$G$25:$G$52,B1022)))*1440-IF(B1022=0,0,INDEX('Solver Setup'!$F$25:$F$52,B1022))-H1022+'Solver Setup'!$B$9*(1-F1022))</f>
        <v>1115.5999999999995</v>
      </c>
    </row>
    <row r="1023" spans="1:15" x14ac:dyDescent="0.2">
      <c r="A1023">
        <v>2</v>
      </c>
      <c r="B1023">
        <v>7</v>
      </c>
      <c r="C1023">
        <v>14</v>
      </c>
      <c r="D1023" t="str" cm="1">
        <f t="array" ref="D1023">IF(B1023=0,"Depot",INDEX('Delivery Stops'!$B$2:$B$29,B1023))</f>
        <v>Fish Market</v>
      </c>
      <c r="E1023" t="str" cm="1">
        <f t="array" ref="E1023">IF(C1023=0,"Depot",INDEX('Delivery Stops'!$B$2:$B$29,C1023))</f>
        <v>Sunrise Senior Living</v>
      </c>
      <c r="F1023">
        <v>0</v>
      </c>
      <c r="G1023" cm="1">
        <f t="array" ref="G1023">INDEX('Distance Matrix (miles)'!$B$2:$AD$30,B1023+1,C1023+1)</f>
        <v>8.5299999999999994</v>
      </c>
      <c r="H1023" cm="1">
        <f t="array" ref="H1023">INDEX('Travel Time Matrix (min)'!$B$2:$AD$30,B1023+1,C1023+1)</f>
        <v>12.8</v>
      </c>
      <c r="I1023" cm="1">
        <f t="array" ref="I1023">G1023*(INDEX('Vehicle Fleet'!$D$2:$D$6,A1023)+'Cost Parameters'!$B$2*'Cost Parameters'!$B$3)</f>
        <v>7.3050920000000001</v>
      </c>
      <c r="J1023" cm="1">
        <f t="array" ref="J1023">IF(C1023=0,0,INDEX('Delivery Stops'!$D$2:$D$29,C1023))</f>
        <v>249</v>
      </c>
      <c r="K1023">
        <f t="shared" si="60"/>
        <v>0</v>
      </c>
      <c r="L1023">
        <f t="shared" si="61"/>
        <v>0</v>
      </c>
      <c r="M1023">
        <f t="shared" si="62"/>
        <v>0</v>
      </c>
      <c r="N1023">
        <f t="shared" si="63"/>
        <v>0</v>
      </c>
      <c r="O1023" cm="1">
        <f t="array" ref="O1023">((IF(C1023=0,INDEX('Solver Setup'!$M$15:$M$19,A1023),INDEX('Solver Setup'!$G$25:$G$52,C1023))-IF(B1023=0,INDEX('Solver Setup'!$L$15:$L$19,A1023),INDEX('Solver Setup'!$G$25:$G$52,B1023)))*1440-IF(B1023=0,0,INDEX('Solver Setup'!$F$25:$F$52,B1023))-H1023+'Solver Setup'!$B$9*(1-F1023))</f>
        <v>1573.1999999999996</v>
      </c>
    </row>
    <row r="1024" spans="1:15" x14ac:dyDescent="0.2">
      <c r="A1024">
        <v>2</v>
      </c>
      <c r="B1024">
        <v>7</v>
      </c>
      <c r="C1024">
        <v>15</v>
      </c>
      <c r="D1024" t="str" cm="1">
        <f t="array" ref="D1024">IF(B1024=0,"Depot",INDEX('Delivery Stops'!$B$2:$B$29,B1024))</f>
        <v>Fish Market</v>
      </c>
      <c r="E1024" t="str" cm="1">
        <f t="array" ref="E1024">IF(C1024=0,"Depot",INDEX('Delivery Stops'!$B$2:$B$29,C1024))</f>
        <v>Electronics Outlet</v>
      </c>
      <c r="F1024">
        <v>0</v>
      </c>
      <c r="G1024" cm="1">
        <f t="array" ref="G1024">INDEX('Distance Matrix (miles)'!$B$2:$AD$30,B1024+1,C1024+1)</f>
        <v>10.27</v>
      </c>
      <c r="H1024" cm="1">
        <f t="array" ref="H1024">INDEX('Travel Time Matrix (min)'!$B$2:$AD$30,B1024+1,C1024+1)</f>
        <v>15.4</v>
      </c>
      <c r="I1024" cm="1">
        <f t="array" ref="I1024">G1024*(INDEX('Vehicle Fleet'!$D$2:$D$6,A1024)+'Cost Parameters'!$B$2*'Cost Parameters'!$B$3)</f>
        <v>8.7952279999999998</v>
      </c>
      <c r="J1024" cm="1">
        <f t="array" ref="J1024">IF(C1024=0,0,INDEX('Delivery Stops'!$D$2:$D$29,C1024))</f>
        <v>72</v>
      </c>
      <c r="K1024">
        <f t="shared" si="60"/>
        <v>0</v>
      </c>
      <c r="L1024">
        <f t="shared" si="61"/>
        <v>0</v>
      </c>
      <c r="M1024">
        <f t="shared" si="62"/>
        <v>0</v>
      </c>
      <c r="N1024">
        <f t="shared" si="63"/>
        <v>0</v>
      </c>
      <c r="O1024" cm="1">
        <f t="array" ref="O1024">((IF(C1024=0,INDEX('Solver Setup'!$M$15:$M$19,A1024),INDEX('Solver Setup'!$G$25:$G$52,C1024))-IF(B1024=0,INDEX('Solver Setup'!$L$15:$L$19,A1024),INDEX('Solver Setup'!$G$25:$G$52,B1024)))*1440-IF(B1024=0,0,INDEX('Solver Setup'!$F$25:$F$52,B1024))-H1024+'Solver Setup'!$B$9*(1-F1024))</f>
        <v>1135.5999999999999</v>
      </c>
    </row>
    <row r="1025" spans="1:15" x14ac:dyDescent="0.2">
      <c r="A1025">
        <v>2</v>
      </c>
      <c r="B1025">
        <v>7</v>
      </c>
      <c r="C1025">
        <v>16</v>
      </c>
      <c r="D1025" t="str" cm="1">
        <f t="array" ref="D1025">IF(B1025=0,"Depot",INDEX('Delivery Stops'!$B$2:$B$29,B1025))</f>
        <v>Fish Market</v>
      </c>
      <c r="E1025" t="str" cm="1">
        <f t="array" ref="E1025">IF(C1025=0,"Depot",INDEX('Delivery Stops'!$B$2:$B$29,C1025))</f>
        <v>Bookstore</v>
      </c>
      <c r="F1025">
        <v>0</v>
      </c>
      <c r="G1025" cm="1">
        <f t="array" ref="G1025">INDEX('Distance Matrix (miles)'!$B$2:$AD$30,B1025+1,C1025+1)</f>
        <v>7.81</v>
      </c>
      <c r="H1025" cm="1">
        <f t="array" ref="H1025">INDEX('Travel Time Matrix (min)'!$B$2:$AD$30,B1025+1,C1025+1)</f>
        <v>11.7</v>
      </c>
      <c r="I1025" cm="1">
        <f t="array" ref="I1025">G1025*(INDEX('Vehicle Fleet'!$D$2:$D$6,A1025)+'Cost Parameters'!$B$2*'Cost Parameters'!$B$3)</f>
        <v>6.6884839999999999</v>
      </c>
      <c r="J1025" cm="1">
        <f t="array" ref="J1025">IF(C1025=0,0,INDEX('Delivery Stops'!$D$2:$D$29,C1025))</f>
        <v>152</v>
      </c>
      <c r="K1025">
        <f t="shared" si="60"/>
        <v>0</v>
      </c>
      <c r="L1025">
        <f t="shared" si="61"/>
        <v>0</v>
      </c>
      <c r="M1025">
        <f t="shared" si="62"/>
        <v>0</v>
      </c>
      <c r="N1025">
        <f t="shared" si="63"/>
        <v>0</v>
      </c>
      <c r="O1025" cm="1">
        <f t="array" ref="O1025">((IF(C1025=0,INDEX('Solver Setup'!$M$15:$M$19,A1025),INDEX('Solver Setup'!$G$25:$G$52,C1025))-IF(B1025=0,INDEX('Solver Setup'!$L$15:$L$19,A1025),INDEX('Solver Setup'!$G$25:$G$52,B1025)))*1440-IF(B1025=0,0,INDEX('Solver Setup'!$F$25:$F$52,B1025))-H1025+'Solver Setup'!$B$9*(1-F1025))</f>
        <v>1379.3000000000004</v>
      </c>
    </row>
    <row r="1026" spans="1:15" x14ac:dyDescent="0.2">
      <c r="A1026">
        <v>2</v>
      </c>
      <c r="B1026">
        <v>7</v>
      </c>
      <c r="C1026">
        <v>17</v>
      </c>
      <c r="D1026" t="str" cm="1">
        <f t="array" ref="D1026">IF(B1026=0,"Depot",INDEX('Delivery Stops'!$B$2:$B$29,B1026))</f>
        <v>Fish Market</v>
      </c>
      <c r="E1026" t="str" cm="1">
        <f t="array" ref="E1026">IF(C1026=0,"Depot",INDEX('Delivery Stops'!$B$2:$B$29,C1026))</f>
        <v>Veterinary Clinic</v>
      </c>
      <c r="F1026">
        <v>0</v>
      </c>
      <c r="G1026" cm="1">
        <f t="array" ref="G1026">INDEX('Distance Matrix (miles)'!$B$2:$AD$30,B1026+1,C1026+1)</f>
        <v>17.41</v>
      </c>
      <c r="H1026" cm="1">
        <f t="array" ref="H1026">INDEX('Travel Time Matrix (min)'!$B$2:$AD$30,B1026+1,C1026+1)</f>
        <v>26.1</v>
      </c>
      <c r="I1026" cm="1">
        <f t="array" ref="I1026">G1026*(INDEX('Vehicle Fleet'!$D$2:$D$6,A1026)+'Cost Parameters'!$B$2*'Cost Parameters'!$B$3)</f>
        <v>14.909924</v>
      </c>
      <c r="J1026" cm="1">
        <f t="array" ref="J1026">IF(C1026=0,0,INDEX('Delivery Stops'!$D$2:$D$29,C1026))</f>
        <v>102</v>
      </c>
      <c r="K1026">
        <f t="shared" si="60"/>
        <v>0</v>
      </c>
      <c r="L1026">
        <f t="shared" si="61"/>
        <v>0</v>
      </c>
      <c r="M1026">
        <f t="shared" si="62"/>
        <v>0</v>
      </c>
      <c r="N1026">
        <f t="shared" si="63"/>
        <v>0</v>
      </c>
      <c r="O1026" cm="1">
        <f t="array" ref="O1026">((IF(C1026=0,INDEX('Solver Setup'!$M$15:$M$19,A1026),INDEX('Solver Setup'!$G$25:$G$52,C1026))-IF(B1026=0,INDEX('Solver Setup'!$L$15:$L$19,A1026),INDEX('Solver Setup'!$G$25:$G$52,B1026)))*1440-IF(B1026=0,0,INDEX('Solver Setup'!$F$25:$F$52,B1026))-H1026+'Solver Setup'!$B$9*(1-F1026))</f>
        <v>1199.8999999999994</v>
      </c>
    </row>
    <row r="1027" spans="1:15" x14ac:dyDescent="0.2">
      <c r="A1027">
        <v>2</v>
      </c>
      <c r="B1027">
        <v>7</v>
      </c>
      <c r="C1027">
        <v>18</v>
      </c>
      <c r="D1027" t="str" cm="1">
        <f t="array" ref="D1027">IF(B1027=0,"Depot",INDEX('Delivery Stops'!$B$2:$B$29,B1027))</f>
        <v>Fish Market</v>
      </c>
      <c r="E1027" t="str" cm="1">
        <f t="array" ref="E1027">IF(C1027=0,"Depot",INDEX('Delivery Stops'!$B$2:$B$29,C1027))</f>
        <v>Furniture Warehouse</v>
      </c>
      <c r="F1027">
        <v>0</v>
      </c>
      <c r="G1027" cm="1">
        <f t="array" ref="G1027">INDEX('Distance Matrix (miles)'!$B$2:$AD$30,B1027+1,C1027+1)</f>
        <v>11.68</v>
      </c>
      <c r="H1027" cm="1">
        <f t="array" ref="H1027">INDEX('Travel Time Matrix (min)'!$B$2:$AD$30,B1027+1,C1027+1)</f>
        <v>17.5</v>
      </c>
      <c r="I1027" cm="1">
        <f t="array" ref="I1027">G1027*(INDEX('Vehicle Fleet'!$D$2:$D$6,A1027)+'Cost Parameters'!$B$2*'Cost Parameters'!$B$3)</f>
        <v>10.002752000000001</v>
      </c>
      <c r="J1027" cm="1">
        <f t="array" ref="J1027">IF(C1027=0,0,INDEX('Delivery Stops'!$D$2:$D$29,C1027))</f>
        <v>148</v>
      </c>
      <c r="K1027">
        <f t="shared" ref="K1027:K1090" si="64">F1027*I1027</f>
        <v>0</v>
      </c>
      <c r="L1027">
        <f t="shared" ref="L1027:L1090" si="65">F1027*G1027</f>
        <v>0</v>
      </c>
      <c r="M1027">
        <f t="shared" ref="M1027:M1090" si="66">F1027*H1027</f>
        <v>0</v>
      </c>
      <c r="N1027">
        <f t="shared" ref="N1027:N1090" si="67">F1027*J1027</f>
        <v>0</v>
      </c>
      <c r="O1027" cm="1">
        <f t="array" ref="O1027">((IF(C1027=0,INDEX('Solver Setup'!$M$15:$M$19,A1027),INDEX('Solver Setup'!$G$25:$G$52,C1027))-IF(B1027=0,INDEX('Solver Setup'!$L$15:$L$19,A1027),INDEX('Solver Setup'!$G$25:$G$52,B1027)))*1440-IF(B1027=0,0,INDEX('Solver Setup'!$F$25:$F$52,B1027))-H1027+'Solver Setup'!$B$9*(1-F1027))</f>
        <v>1163.4999999999995</v>
      </c>
    </row>
    <row r="1028" spans="1:15" x14ac:dyDescent="0.2">
      <c r="A1028">
        <v>2</v>
      </c>
      <c r="B1028">
        <v>7</v>
      </c>
      <c r="C1028">
        <v>19</v>
      </c>
      <c r="D1028" t="str" cm="1">
        <f t="array" ref="D1028">IF(B1028=0,"Depot",INDEX('Delivery Stops'!$B$2:$B$29,B1028))</f>
        <v>Fish Market</v>
      </c>
      <c r="E1028" t="str" cm="1">
        <f t="array" ref="E1028">IF(C1028=0,"Depot",INDEX('Delivery Stops'!$B$2:$B$29,C1028))</f>
        <v>Music School</v>
      </c>
      <c r="F1028">
        <v>0</v>
      </c>
      <c r="G1028" cm="1">
        <f t="array" ref="G1028">INDEX('Distance Matrix (miles)'!$B$2:$AD$30,B1028+1,C1028+1)</f>
        <v>31.28</v>
      </c>
      <c r="H1028" cm="1">
        <f t="array" ref="H1028">INDEX('Travel Time Matrix (min)'!$B$2:$AD$30,B1028+1,C1028+1)</f>
        <v>46.9</v>
      </c>
      <c r="I1028" cm="1">
        <f t="array" ref="I1028">G1028*(INDEX('Vehicle Fleet'!$D$2:$D$6,A1028)+'Cost Parameters'!$B$2*'Cost Parameters'!$B$3)</f>
        <v>26.788192000000002</v>
      </c>
      <c r="J1028" cm="1">
        <f t="array" ref="J1028">IF(C1028=0,0,INDEX('Delivery Stops'!$D$2:$D$29,C1028))</f>
        <v>97</v>
      </c>
      <c r="K1028">
        <f t="shared" si="64"/>
        <v>0</v>
      </c>
      <c r="L1028">
        <f t="shared" si="65"/>
        <v>0</v>
      </c>
      <c r="M1028">
        <f t="shared" si="66"/>
        <v>0</v>
      </c>
      <c r="N1028">
        <f t="shared" si="67"/>
        <v>0</v>
      </c>
      <c r="O1028" cm="1">
        <f t="array" ref="O1028">((IF(C1028=0,INDEX('Solver Setup'!$M$15:$M$19,A1028),INDEX('Solver Setup'!$G$25:$G$52,C1028))-IF(B1028=0,INDEX('Solver Setup'!$L$15:$L$19,A1028),INDEX('Solver Setup'!$G$25:$G$52,B1028)))*1440-IF(B1028=0,0,INDEX('Solver Setup'!$F$25:$F$52,B1028))-H1028+'Solver Setup'!$B$9*(1-F1028))</f>
        <v>1104.0999999999999</v>
      </c>
    </row>
    <row r="1029" spans="1:15" x14ac:dyDescent="0.2">
      <c r="A1029">
        <v>2</v>
      </c>
      <c r="B1029">
        <v>7</v>
      </c>
      <c r="C1029">
        <v>20</v>
      </c>
      <c r="D1029" t="str" cm="1">
        <f t="array" ref="D1029">IF(B1029=0,"Depot",INDEX('Delivery Stops'!$B$2:$B$29,B1029))</f>
        <v>Fish Market</v>
      </c>
      <c r="E1029" t="str" cm="1">
        <f t="array" ref="E1029">IF(C1029=0,"Depot",INDEX('Delivery Stops'!$B$2:$B$29,C1029))</f>
        <v>Elementary School</v>
      </c>
      <c r="F1029">
        <v>0</v>
      </c>
      <c r="G1029" cm="1">
        <f t="array" ref="G1029">INDEX('Distance Matrix (miles)'!$B$2:$AD$30,B1029+1,C1029+1)</f>
        <v>28.96</v>
      </c>
      <c r="H1029" cm="1">
        <f t="array" ref="H1029">INDEX('Travel Time Matrix (min)'!$B$2:$AD$30,B1029+1,C1029+1)</f>
        <v>43.4</v>
      </c>
      <c r="I1029" cm="1">
        <f t="array" ref="I1029">G1029*(INDEX('Vehicle Fleet'!$D$2:$D$6,A1029)+'Cost Parameters'!$B$2*'Cost Parameters'!$B$3)</f>
        <v>24.801344000000004</v>
      </c>
      <c r="J1029" cm="1">
        <f t="array" ref="J1029">IF(C1029=0,0,INDEX('Delivery Stops'!$D$2:$D$29,C1029))</f>
        <v>71</v>
      </c>
      <c r="K1029">
        <f t="shared" si="64"/>
        <v>0</v>
      </c>
      <c r="L1029">
        <f t="shared" si="65"/>
        <v>0</v>
      </c>
      <c r="M1029">
        <f t="shared" si="66"/>
        <v>0</v>
      </c>
      <c r="N1029">
        <f t="shared" si="67"/>
        <v>0</v>
      </c>
      <c r="O1029" cm="1">
        <f t="array" ref="O1029">((IF(C1029=0,INDEX('Solver Setup'!$M$15:$M$19,A1029),INDEX('Solver Setup'!$G$25:$G$52,C1029))-IF(B1029=0,INDEX('Solver Setup'!$L$15:$L$19,A1029),INDEX('Solver Setup'!$G$25:$G$52,B1029)))*1440-IF(B1029=0,0,INDEX('Solver Setup'!$F$25:$F$52,B1029))-H1029+'Solver Setup'!$B$9*(1-F1029))</f>
        <v>1077.6000000000006</v>
      </c>
    </row>
    <row r="1030" spans="1:15" x14ac:dyDescent="0.2">
      <c r="A1030">
        <v>2</v>
      </c>
      <c r="B1030">
        <v>7</v>
      </c>
      <c r="C1030">
        <v>21</v>
      </c>
      <c r="D1030" t="str" cm="1">
        <f t="array" ref="D1030">IF(B1030=0,"Depot",INDEX('Delivery Stops'!$B$2:$B$29,B1030))</f>
        <v>Fish Market</v>
      </c>
      <c r="E1030" t="str" cm="1">
        <f t="array" ref="E1030">IF(C1030=0,"Depot",INDEX('Delivery Stops'!$B$2:$B$29,C1030))</f>
        <v>Distillery</v>
      </c>
      <c r="F1030">
        <v>0</v>
      </c>
      <c r="G1030" cm="1">
        <f t="array" ref="G1030">INDEX('Distance Matrix (miles)'!$B$2:$AD$30,B1030+1,C1030+1)</f>
        <v>27.52</v>
      </c>
      <c r="H1030" cm="1">
        <f t="array" ref="H1030">INDEX('Travel Time Matrix (min)'!$B$2:$AD$30,B1030+1,C1030+1)</f>
        <v>41.3</v>
      </c>
      <c r="I1030" cm="1">
        <f t="array" ref="I1030">G1030*(INDEX('Vehicle Fleet'!$D$2:$D$6,A1030)+'Cost Parameters'!$B$2*'Cost Parameters'!$B$3)</f>
        <v>23.568128000000002</v>
      </c>
      <c r="J1030" cm="1">
        <f t="array" ref="J1030">IF(C1030=0,0,INDEX('Delivery Stops'!$D$2:$D$29,C1030))</f>
        <v>178</v>
      </c>
      <c r="K1030">
        <f t="shared" si="64"/>
        <v>0</v>
      </c>
      <c r="L1030">
        <f t="shared" si="65"/>
        <v>0</v>
      </c>
      <c r="M1030">
        <f t="shared" si="66"/>
        <v>0</v>
      </c>
      <c r="N1030">
        <f t="shared" si="67"/>
        <v>0</v>
      </c>
      <c r="O1030" cm="1">
        <f t="array" ref="O1030">((IF(C1030=0,INDEX('Solver Setup'!$M$15:$M$19,A1030),INDEX('Solver Setup'!$G$25:$G$52,C1030))-IF(B1030=0,INDEX('Solver Setup'!$L$15:$L$19,A1030),INDEX('Solver Setup'!$G$25:$G$52,B1030)))*1440-IF(B1030=0,0,INDEX('Solver Setup'!$F$25:$F$52,B1030))-H1030+'Solver Setup'!$B$9*(1-F1030))</f>
        <v>1589.6999999999996</v>
      </c>
    </row>
    <row r="1031" spans="1:15" x14ac:dyDescent="0.2">
      <c r="A1031">
        <v>2</v>
      </c>
      <c r="B1031">
        <v>7</v>
      </c>
      <c r="C1031">
        <v>22</v>
      </c>
      <c r="D1031" t="str" cm="1">
        <f t="array" ref="D1031">IF(B1031=0,"Depot",INDEX('Delivery Stops'!$B$2:$B$29,B1031))</f>
        <v>Fish Market</v>
      </c>
      <c r="E1031" t="str" cm="1">
        <f t="array" ref="E1031">IF(C1031=0,"Depot",INDEX('Delivery Stops'!$B$2:$B$29,C1031))</f>
        <v>Brewery</v>
      </c>
      <c r="F1031">
        <v>0</v>
      </c>
      <c r="G1031" cm="1">
        <f t="array" ref="G1031">INDEX('Distance Matrix (miles)'!$B$2:$AD$30,B1031+1,C1031+1)</f>
        <v>16.86</v>
      </c>
      <c r="H1031" cm="1">
        <f t="array" ref="H1031">INDEX('Travel Time Matrix (min)'!$B$2:$AD$30,B1031+1,C1031+1)</f>
        <v>25.3</v>
      </c>
      <c r="I1031" cm="1">
        <f t="array" ref="I1031">G1031*(INDEX('Vehicle Fleet'!$D$2:$D$6,A1031)+'Cost Parameters'!$B$2*'Cost Parameters'!$B$3)</f>
        <v>14.438904000000001</v>
      </c>
      <c r="J1031" cm="1">
        <f t="array" ref="J1031">IF(C1031=0,0,INDEX('Delivery Stops'!$D$2:$D$29,C1031))</f>
        <v>46</v>
      </c>
      <c r="K1031">
        <f t="shared" si="64"/>
        <v>0</v>
      </c>
      <c r="L1031">
        <f t="shared" si="65"/>
        <v>0</v>
      </c>
      <c r="M1031">
        <f t="shared" si="66"/>
        <v>0</v>
      </c>
      <c r="N1031">
        <f t="shared" si="67"/>
        <v>0</v>
      </c>
      <c r="O1031" cm="1">
        <f t="array" ref="O1031">((IF(C1031=0,INDEX('Solver Setup'!$M$15:$M$19,A1031),INDEX('Solver Setup'!$G$25:$G$52,C1031))-IF(B1031=0,INDEX('Solver Setup'!$L$15:$L$19,A1031),INDEX('Solver Setup'!$G$25:$G$52,B1031)))*1440-IF(B1031=0,0,INDEX('Solver Setup'!$F$25:$F$52,B1031))-H1031+'Solver Setup'!$B$9*(1-F1031))</f>
        <v>1455.7000000000005</v>
      </c>
    </row>
    <row r="1032" spans="1:15" x14ac:dyDescent="0.2">
      <c r="A1032">
        <v>2</v>
      </c>
      <c r="B1032">
        <v>7</v>
      </c>
      <c r="C1032">
        <v>23</v>
      </c>
      <c r="D1032" t="str" cm="1">
        <f t="array" ref="D1032">IF(B1032=0,"Depot",INDEX('Delivery Stops'!$B$2:$B$29,B1032))</f>
        <v>Fish Market</v>
      </c>
      <c r="E1032" t="str" cm="1">
        <f t="array" ref="E1032">IF(C1032=0,"Depot",INDEX('Delivery Stops'!$B$2:$B$29,C1032))</f>
        <v>Distillery</v>
      </c>
      <c r="F1032">
        <v>0</v>
      </c>
      <c r="G1032" cm="1">
        <f t="array" ref="G1032">INDEX('Distance Matrix (miles)'!$B$2:$AD$30,B1032+1,C1032+1)</f>
        <v>15.3</v>
      </c>
      <c r="H1032" cm="1">
        <f t="array" ref="H1032">INDEX('Travel Time Matrix (min)'!$B$2:$AD$30,B1032+1,C1032+1)</f>
        <v>22.9</v>
      </c>
      <c r="I1032" cm="1">
        <f t="array" ref="I1032">G1032*(INDEX('Vehicle Fleet'!$D$2:$D$6,A1032)+'Cost Parameters'!$B$2*'Cost Parameters'!$B$3)</f>
        <v>13.102920000000001</v>
      </c>
      <c r="J1032" cm="1">
        <f t="array" ref="J1032">IF(C1032=0,0,INDEX('Delivery Stops'!$D$2:$D$29,C1032))</f>
        <v>207</v>
      </c>
      <c r="K1032">
        <f t="shared" si="64"/>
        <v>0</v>
      </c>
      <c r="L1032">
        <f t="shared" si="65"/>
        <v>0</v>
      </c>
      <c r="M1032">
        <f t="shared" si="66"/>
        <v>0</v>
      </c>
      <c r="N1032">
        <f t="shared" si="67"/>
        <v>0</v>
      </c>
      <c r="O1032" cm="1">
        <f t="array" ref="O1032">((IF(C1032=0,INDEX('Solver Setup'!$M$15:$M$19,A1032),INDEX('Solver Setup'!$G$25:$G$52,C1032))-IF(B1032=0,INDEX('Solver Setup'!$L$15:$L$19,A1032),INDEX('Solver Setup'!$G$25:$G$52,B1032)))*1440-IF(B1032=0,0,INDEX('Solver Setup'!$F$25:$F$52,B1032))-H1032+'Solver Setup'!$B$9*(1-F1032))</f>
        <v>1353.1</v>
      </c>
    </row>
    <row r="1033" spans="1:15" x14ac:dyDescent="0.2">
      <c r="A1033">
        <v>2</v>
      </c>
      <c r="B1033">
        <v>7</v>
      </c>
      <c r="C1033">
        <v>24</v>
      </c>
      <c r="D1033" t="str" cm="1">
        <f t="array" ref="D1033">IF(B1033=0,"Depot",INDEX('Delivery Stops'!$B$2:$B$29,B1033))</f>
        <v>Fish Market</v>
      </c>
      <c r="E1033" t="str" cm="1">
        <f t="array" ref="E1033">IF(C1033=0,"Depot",INDEX('Delivery Stops'!$B$2:$B$29,C1033))</f>
        <v>Children's Academy</v>
      </c>
      <c r="F1033">
        <v>0</v>
      </c>
      <c r="G1033" cm="1">
        <f t="array" ref="G1033">INDEX('Distance Matrix (miles)'!$B$2:$AD$30,B1033+1,C1033+1)</f>
        <v>25.37</v>
      </c>
      <c r="H1033" cm="1">
        <f t="array" ref="H1033">INDEX('Travel Time Matrix (min)'!$B$2:$AD$30,B1033+1,C1033+1)</f>
        <v>38.1</v>
      </c>
      <c r="I1033" cm="1">
        <f t="array" ref="I1033">G1033*(INDEX('Vehicle Fleet'!$D$2:$D$6,A1033)+'Cost Parameters'!$B$2*'Cost Parameters'!$B$3)</f>
        <v>21.726868000000003</v>
      </c>
      <c r="J1033" cm="1">
        <f t="array" ref="J1033">IF(C1033=0,0,INDEX('Delivery Stops'!$D$2:$D$29,C1033))</f>
        <v>28</v>
      </c>
      <c r="K1033">
        <f t="shared" si="64"/>
        <v>0</v>
      </c>
      <c r="L1033">
        <f t="shared" si="65"/>
        <v>0</v>
      </c>
      <c r="M1033">
        <f t="shared" si="66"/>
        <v>0</v>
      </c>
      <c r="N1033">
        <f t="shared" si="67"/>
        <v>0</v>
      </c>
      <c r="O1033" cm="1">
        <f t="array" ref="O1033">((IF(C1033=0,INDEX('Solver Setup'!$M$15:$M$19,A1033),INDEX('Solver Setup'!$G$25:$G$52,C1033))-IF(B1033=0,INDEX('Solver Setup'!$L$15:$L$19,A1033),INDEX('Solver Setup'!$G$25:$G$52,B1033)))*1440-IF(B1033=0,0,INDEX('Solver Setup'!$F$25:$F$52,B1033))-H1033+'Solver Setup'!$B$9*(1-F1033))</f>
        <v>1487.9000000000003</v>
      </c>
    </row>
    <row r="1034" spans="1:15" x14ac:dyDescent="0.2">
      <c r="A1034">
        <v>2</v>
      </c>
      <c r="B1034">
        <v>7</v>
      </c>
      <c r="C1034">
        <v>25</v>
      </c>
      <c r="D1034" t="str" cm="1">
        <f t="array" ref="D1034">IF(B1034=0,"Depot",INDEX('Delivery Stops'!$B$2:$B$29,B1034))</f>
        <v>Fish Market</v>
      </c>
      <c r="E1034" t="str" cm="1">
        <f t="array" ref="E1034">IF(C1034=0,"Depot",INDEX('Delivery Stops'!$B$2:$B$29,C1034))</f>
        <v>Public Library</v>
      </c>
      <c r="F1034">
        <v>0</v>
      </c>
      <c r="G1034" cm="1">
        <f t="array" ref="G1034">INDEX('Distance Matrix (miles)'!$B$2:$AD$30,B1034+1,C1034+1)</f>
        <v>4.2</v>
      </c>
      <c r="H1034" cm="1">
        <f t="array" ref="H1034">INDEX('Travel Time Matrix (min)'!$B$2:$AD$30,B1034+1,C1034+1)</f>
        <v>6.3</v>
      </c>
      <c r="I1034" cm="1">
        <f t="array" ref="I1034">G1034*(INDEX('Vehicle Fleet'!$D$2:$D$6,A1034)+'Cost Parameters'!$B$2*'Cost Parameters'!$B$3)</f>
        <v>3.5968800000000005</v>
      </c>
      <c r="J1034" cm="1">
        <f t="array" ref="J1034">IF(C1034=0,0,INDEX('Delivery Stops'!$D$2:$D$29,C1034))</f>
        <v>32</v>
      </c>
      <c r="K1034">
        <f t="shared" si="64"/>
        <v>0</v>
      </c>
      <c r="L1034">
        <f t="shared" si="65"/>
        <v>0</v>
      </c>
      <c r="M1034">
        <f t="shared" si="66"/>
        <v>0</v>
      </c>
      <c r="N1034">
        <f t="shared" si="67"/>
        <v>0</v>
      </c>
      <c r="O1034" cm="1">
        <f t="array" ref="O1034">((IF(C1034=0,INDEX('Solver Setup'!$M$15:$M$19,A1034),INDEX('Solver Setup'!$G$25:$G$52,C1034))-IF(B1034=0,INDEX('Solver Setup'!$L$15:$L$19,A1034),INDEX('Solver Setup'!$G$25:$G$52,B1034)))*1440-IF(B1034=0,0,INDEX('Solver Setup'!$F$25:$F$52,B1034))-H1034+'Solver Setup'!$B$9*(1-F1034))</f>
        <v>1429.7000000000005</v>
      </c>
    </row>
    <row r="1035" spans="1:15" x14ac:dyDescent="0.2">
      <c r="A1035">
        <v>2</v>
      </c>
      <c r="B1035">
        <v>7</v>
      </c>
      <c r="C1035">
        <v>26</v>
      </c>
      <c r="D1035" t="str" cm="1">
        <f t="array" ref="D1035">IF(B1035=0,"Depot",INDEX('Delivery Stops'!$B$2:$B$29,B1035))</f>
        <v>Fish Market</v>
      </c>
      <c r="E1035" t="str" cm="1">
        <f t="array" ref="E1035">IF(C1035=0,"Depot",INDEX('Delivery Stops'!$B$2:$B$29,C1035))</f>
        <v>Bakery &amp; Cafe</v>
      </c>
      <c r="F1035">
        <v>0</v>
      </c>
      <c r="G1035" cm="1">
        <f t="array" ref="G1035">INDEX('Distance Matrix (miles)'!$B$2:$AD$30,B1035+1,C1035+1)</f>
        <v>14.72</v>
      </c>
      <c r="H1035" cm="1">
        <f t="array" ref="H1035">INDEX('Travel Time Matrix (min)'!$B$2:$AD$30,B1035+1,C1035+1)</f>
        <v>22.1</v>
      </c>
      <c r="I1035" cm="1">
        <f t="array" ref="I1035">G1035*(INDEX('Vehicle Fleet'!$D$2:$D$6,A1035)+'Cost Parameters'!$B$2*'Cost Parameters'!$B$3)</f>
        <v>12.606208000000001</v>
      </c>
      <c r="J1035" cm="1">
        <f t="array" ref="J1035">IF(C1035=0,0,INDEX('Delivery Stops'!$D$2:$D$29,C1035))</f>
        <v>211</v>
      </c>
      <c r="K1035">
        <f t="shared" si="64"/>
        <v>0</v>
      </c>
      <c r="L1035">
        <f t="shared" si="65"/>
        <v>0</v>
      </c>
      <c r="M1035">
        <f t="shared" si="66"/>
        <v>0</v>
      </c>
      <c r="N1035">
        <f t="shared" si="67"/>
        <v>0</v>
      </c>
      <c r="O1035" cm="1">
        <f t="array" ref="O1035">((IF(C1035=0,INDEX('Solver Setup'!$M$15:$M$19,A1035),INDEX('Solver Setup'!$G$25:$G$52,C1035))-IF(B1035=0,INDEX('Solver Setup'!$L$15:$L$19,A1035),INDEX('Solver Setup'!$G$25:$G$52,B1035)))*1440-IF(B1035=0,0,INDEX('Solver Setup'!$F$25:$F$52,B1035))-H1035+'Solver Setup'!$B$9*(1-F1035))</f>
        <v>1488.9</v>
      </c>
    </row>
    <row r="1036" spans="1:15" x14ac:dyDescent="0.2">
      <c r="A1036">
        <v>2</v>
      </c>
      <c r="B1036">
        <v>7</v>
      </c>
      <c r="C1036">
        <v>27</v>
      </c>
      <c r="D1036" t="str" cm="1">
        <f t="array" ref="D1036">IF(B1036=0,"Depot",INDEX('Delivery Stops'!$B$2:$B$29,B1036))</f>
        <v>Fish Market</v>
      </c>
      <c r="E1036" t="str" cm="1">
        <f t="array" ref="E1036">IF(C1036=0,"Depot",INDEX('Delivery Stops'!$B$2:$B$29,C1036))</f>
        <v>Redstone Elementary School</v>
      </c>
      <c r="F1036">
        <v>0</v>
      </c>
      <c r="G1036" cm="1">
        <f t="array" ref="G1036">INDEX('Distance Matrix (miles)'!$B$2:$AD$30,B1036+1,C1036+1)</f>
        <v>12.94</v>
      </c>
      <c r="H1036" cm="1">
        <f t="array" ref="H1036">INDEX('Travel Time Matrix (min)'!$B$2:$AD$30,B1036+1,C1036+1)</f>
        <v>19.399999999999999</v>
      </c>
      <c r="I1036" cm="1">
        <f t="array" ref="I1036">G1036*(INDEX('Vehicle Fleet'!$D$2:$D$6,A1036)+'Cost Parameters'!$B$2*'Cost Parameters'!$B$3)</f>
        <v>11.081816</v>
      </c>
      <c r="J1036" cm="1">
        <f t="array" ref="J1036">IF(C1036=0,0,INDEX('Delivery Stops'!$D$2:$D$29,C1036))</f>
        <v>61</v>
      </c>
      <c r="K1036">
        <f t="shared" si="64"/>
        <v>0</v>
      </c>
      <c r="L1036">
        <f t="shared" si="65"/>
        <v>0</v>
      </c>
      <c r="M1036">
        <f t="shared" si="66"/>
        <v>0</v>
      </c>
      <c r="N1036">
        <f t="shared" si="67"/>
        <v>0</v>
      </c>
      <c r="O1036" cm="1">
        <f t="array" ref="O1036">((IF(C1036=0,INDEX('Solver Setup'!$M$15:$M$19,A1036),INDEX('Solver Setup'!$G$25:$G$52,C1036))-IF(B1036=0,INDEX('Solver Setup'!$L$15:$L$19,A1036),INDEX('Solver Setup'!$G$25:$G$52,B1036)))*1440-IF(B1036=0,0,INDEX('Solver Setup'!$F$25:$F$52,B1036))-H1036+'Solver Setup'!$B$9*(1-F1036))</f>
        <v>1431.5999999999995</v>
      </c>
    </row>
    <row r="1037" spans="1:15" x14ac:dyDescent="0.2">
      <c r="A1037">
        <v>2</v>
      </c>
      <c r="B1037">
        <v>7</v>
      </c>
      <c r="C1037">
        <v>28</v>
      </c>
      <c r="D1037" t="str" cm="1">
        <f t="array" ref="D1037">IF(B1037=0,"Depot",INDEX('Delivery Stops'!$B$2:$B$29,B1037))</f>
        <v>Fish Market</v>
      </c>
      <c r="E1037" t="str" cm="1">
        <f t="array" ref="E1037">IF(C1037=0,"Depot",INDEX('Delivery Stops'!$B$2:$B$29,C1037))</f>
        <v>Food Bank</v>
      </c>
      <c r="F1037">
        <v>0</v>
      </c>
      <c r="G1037" cm="1">
        <f t="array" ref="G1037">INDEX('Distance Matrix (miles)'!$B$2:$AD$30,B1037+1,C1037+1)</f>
        <v>14.49</v>
      </c>
      <c r="H1037" cm="1">
        <f t="array" ref="H1037">INDEX('Travel Time Matrix (min)'!$B$2:$AD$30,B1037+1,C1037+1)</f>
        <v>21.7</v>
      </c>
      <c r="I1037" cm="1">
        <f t="array" ref="I1037">G1037*(INDEX('Vehicle Fleet'!$D$2:$D$6,A1037)+'Cost Parameters'!$B$2*'Cost Parameters'!$B$3)</f>
        <v>12.409236000000002</v>
      </c>
      <c r="J1037" cm="1">
        <f t="array" ref="J1037">IF(C1037=0,0,INDEX('Delivery Stops'!$D$2:$D$29,C1037))</f>
        <v>168</v>
      </c>
      <c r="K1037">
        <f t="shared" si="64"/>
        <v>0</v>
      </c>
      <c r="L1037">
        <f t="shared" si="65"/>
        <v>0</v>
      </c>
      <c r="M1037">
        <f t="shared" si="66"/>
        <v>0</v>
      </c>
      <c r="N1037">
        <f t="shared" si="67"/>
        <v>0</v>
      </c>
      <c r="O1037" cm="1">
        <f t="array" ref="O1037">((IF(C1037=0,INDEX('Solver Setup'!$M$15:$M$19,A1037),INDEX('Solver Setup'!$G$25:$G$52,C1037))-IF(B1037=0,INDEX('Solver Setup'!$L$15:$L$19,A1037),INDEX('Solver Setup'!$G$25:$G$52,B1037)))*1440-IF(B1037=0,0,INDEX('Solver Setup'!$F$25:$F$52,B1037))-H1037+'Solver Setup'!$B$9*(1-F1037))</f>
        <v>1429.2999999999995</v>
      </c>
    </row>
    <row r="1038" spans="1:15" x14ac:dyDescent="0.2">
      <c r="A1038">
        <v>2</v>
      </c>
      <c r="B1038">
        <v>8</v>
      </c>
      <c r="C1038">
        <v>0</v>
      </c>
      <c r="D1038" t="str" cm="1">
        <f t="array" ref="D1038">IF(B1038=0,"Depot",INDEX('Delivery Stops'!$B$2:$B$29,B1038))</f>
        <v>Swimming Pool Supply</v>
      </c>
      <c r="E1038" t="str" cm="1">
        <f t="array" ref="E1038">IF(C1038=0,"Depot",INDEX('Delivery Stops'!$B$2:$B$29,C1038))</f>
        <v>Depot</v>
      </c>
      <c r="F1038">
        <v>0</v>
      </c>
      <c r="G1038" cm="1">
        <f t="array" ref="G1038">INDEX('Distance Matrix (miles)'!$B$2:$AD$30,B1038+1,C1038+1)</f>
        <v>25.87</v>
      </c>
      <c r="H1038" cm="1">
        <f t="array" ref="H1038">INDEX('Travel Time Matrix (min)'!$B$2:$AD$30,B1038+1,C1038+1)</f>
        <v>38.799999999999997</v>
      </c>
      <c r="I1038" cm="1">
        <f t="array" ref="I1038">G1038*(INDEX('Vehicle Fleet'!$D$2:$D$6,A1038)+'Cost Parameters'!$B$2*'Cost Parameters'!$B$3)</f>
        <v>22.155068000000004</v>
      </c>
      <c r="J1038" cm="1">
        <f t="array" ref="J1038">IF(C1038=0,0,INDEX('Delivery Stops'!$D$2:$D$29,C1038))</f>
        <v>0</v>
      </c>
      <c r="K1038">
        <f t="shared" si="64"/>
        <v>0</v>
      </c>
      <c r="L1038">
        <f t="shared" si="65"/>
        <v>0</v>
      </c>
      <c r="M1038">
        <f t="shared" si="66"/>
        <v>0</v>
      </c>
      <c r="N1038">
        <f t="shared" si="67"/>
        <v>0</v>
      </c>
      <c r="O1038" cm="1">
        <f t="array" ref="O1038">((IF(C1038=0,INDEX('Solver Setup'!$M$15:$M$19,A1038),INDEX('Solver Setup'!$G$25:$G$52,C1038))-IF(B1038=0,INDEX('Solver Setup'!$L$15:$L$19,A1038),INDEX('Solver Setup'!$G$25:$G$52,B1038)))*1440-IF(B1038=0,0,INDEX('Solver Setup'!$F$25:$F$52,B1038))-H1038+'Solver Setup'!$B$9*(1-F1038))</f>
        <v>490.2000000000005</v>
      </c>
    </row>
    <row r="1039" spans="1:15" x14ac:dyDescent="0.2">
      <c r="A1039">
        <v>2</v>
      </c>
      <c r="B1039">
        <v>8</v>
      </c>
      <c r="C1039">
        <v>1</v>
      </c>
      <c r="D1039" t="str" cm="1">
        <f t="array" ref="D1039">IF(B1039=0,"Depot",INDEX('Delivery Stops'!$B$2:$B$29,B1039))</f>
        <v>Swimming Pool Supply</v>
      </c>
      <c r="E1039" t="str" cm="1">
        <f t="array" ref="E1039">IF(C1039=0,"Depot",INDEX('Delivery Stops'!$B$2:$B$29,C1039))</f>
        <v>Pet Hospital</v>
      </c>
      <c r="F1039">
        <v>0</v>
      </c>
      <c r="G1039" cm="1">
        <f t="array" ref="G1039">INDEX('Distance Matrix (miles)'!$B$2:$AD$30,B1039+1,C1039+1)</f>
        <v>33.79</v>
      </c>
      <c r="H1039" cm="1">
        <f t="array" ref="H1039">INDEX('Travel Time Matrix (min)'!$B$2:$AD$30,B1039+1,C1039+1)</f>
        <v>50.7</v>
      </c>
      <c r="I1039" cm="1">
        <f t="array" ref="I1039">G1039*(INDEX('Vehicle Fleet'!$D$2:$D$6,A1039)+'Cost Parameters'!$B$2*'Cost Parameters'!$B$3)</f>
        <v>28.937756</v>
      </c>
      <c r="J1039" cm="1">
        <f t="array" ref="J1039">IF(C1039=0,0,INDEX('Delivery Stops'!$D$2:$D$29,C1039))</f>
        <v>204</v>
      </c>
      <c r="K1039">
        <f t="shared" si="64"/>
        <v>0</v>
      </c>
      <c r="L1039">
        <f t="shared" si="65"/>
        <v>0</v>
      </c>
      <c r="M1039">
        <f t="shared" si="66"/>
        <v>0</v>
      </c>
      <c r="N1039">
        <f t="shared" si="67"/>
        <v>0</v>
      </c>
      <c r="O1039" cm="1">
        <f t="array" ref="O1039">((IF(C1039=0,INDEX('Solver Setup'!$M$15:$M$19,A1039),INDEX('Solver Setup'!$G$25:$G$52,C1039))-IF(B1039=0,INDEX('Solver Setup'!$L$15:$L$19,A1039),INDEX('Solver Setup'!$G$25:$G$52,B1039)))*1440-IF(B1039=0,0,INDEX('Solver Setup'!$F$25:$F$52,B1039))-H1039+'Solver Setup'!$B$9*(1-F1039))</f>
        <v>988.30000000000086</v>
      </c>
    </row>
    <row r="1040" spans="1:15" x14ac:dyDescent="0.2">
      <c r="A1040">
        <v>2</v>
      </c>
      <c r="B1040">
        <v>8</v>
      </c>
      <c r="C1040">
        <v>2</v>
      </c>
      <c r="D1040" t="str" cm="1">
        <f t="array" ref="D1040">IF(B1040=0,"Depot",INDEX('Delivery Stops'!$B$2:$B$29,B1040))</f>
        <v>Swimming Pool Supply</v>
      </c>
      <c r="E1040" t="str" cm="1">
        <f t="array" ref="E1040">IF(C1040=0,"Depot",INDEX('Delivery Stops'!$B$2:$B$29,C1040))</f>
        <v>Community Pharmacy</v>
      </c>
      <c r="F1040">
        <v>0</v>
      </c>
      <c r="G1040" cm="1">
        <f t="array" ref="G1040">INDEX('Distance Matrix (miles)'!$B$2:$AD$30,B1040+1,C1040+1)</f>
        <v>27.38</v>
      </c>
      <c r="H1040" cm="1">
        <f t="array" ref="H1040">INDEX('Travel Time Matrix (min)'!$B$2:$AD$30,B1040+1,C1040+1)</f>
        <v>41.1</v>
      </c>
      <c r="I1040" cm="1">
        <f t="array" ref="I1040">G1040*(INDEX('Vehicle Fleet'!$D$2:$D$6,A1040)+'Cost Parameters'!$B$2*'Cost Parameters'!$B$3)</f>
        <v>23.448232000000001</v>
      </c>
      <c r="J1040" cm="1">
        <f t="array" ref="J1040">IF(C1040=0,0,INDEX('Delivery Stops'!$D$2:$D$29,C1040))</f>
        <v>240</v>
      </c>
      <c r="K1040">
        <f t="shared" si="64"/>
        <v>0</v>
      </c>
      <c r="L1040">
        <f t="shared" si="65"/>
        <v>0</v>
      </c>
      <c r="M1040">
        <f t="shared" si="66"/>
        <v>0</v>
      </c>
      <c r="N1040">
        <f t="shared" si="67"/>
        <v>0</v>
      </c>
      <c r="O1040" cm="1">
        <f t="array" ref="O1040">((IF(C1040=0,INDEX('Solver Setup'!$M$15:$M$19,A1040),INDEX('Solver Setup'!$G$25:$G$52,C1040))-IF(B1040=0,INDEX('Solver Setup'!$L$15:$L$19,A1040),INDEX('Solver Setup'!$G$25:$G$52,B1040)))*1440-IF(B1040=0,0,INDEX('Solver Setup'!$F$25:$F$52,B1040))-H1040+'Solver Setup'!$B$9*(1-F1040))</f>
        <v>1237.9000000000001</v>
      </c>
    </row>
    <row r="1041" spans="1:15" x14ac:dyDescent="0.2">
      <c r="A1041">
        <v>2</v>
      </c>
      <c r="B1041">
        <v>8</v>
      </c>
      <c r="C1041">
        <v>3</v>
      </c>
      <c r="D1041" t="str" cm="1">
        <f t="array" ref="D1041">IF(B1041=0,"Depot",INDEX('Delivery Stops'!$B$2:$B$29,B1041))</f>
        <v>Swimming Pool Supply</v>
      </c>
      <c r="E1041" t="str" cm="1">
        <f t="array" ref="E1041">IF(C1041=0,"Depot",INDEX('Delivery Stops'!$B$2:$B$29,C1041))</f>
        <v>Redstone Medical Center</v>
      </c>
      <c r="F1041">
        <v>0</v>
      </c>
      <c r="G1041" cm="1">
        <f t="array" ref="G1041">INDEX('Distance Matrix (miles)'!$B$2:$AD$30,B1041+1,C1041+1)</f>
        <v>16.8</v>
      </c>
      <c r="H1041" cm="1">
        <f t="array" ref="H1041">INDEX('Travel Time Matrix (min)'!$B$2:$AD$30,B1041+1,C1041+1)</f>
        <v>25.2</v>
      </c>
      <c r="I1041" cm="1">
        <f t="array" ref="I1041">G1041*(INDEX('Vehicle Fleet'!$D$2:$D$6,A1041)+'Cost Parameters'!$B$2*'Cost Parameters'!$B$3)</f>
        <v>14.387520000000002</v>
      </c>
      <c r="J1041" cm="1">
        <f t="array" ref="J1041">IF(C1041=0,0,INDEX('Delivery Stops'!$D$2:$D$29,C1041))</f>
        <v>183</v>
      </c>
      <c r="K1041">
        <f t="shared" si="64"/>
        <v>0</v>
      </c>
      <c r="L1041">
        <f t="shared" si="65"/>
        <v>0</v>
      </c>
      <c r="M1041">
        <f t="shared" si="66"/>
        <v>0</v>
      </c>
      <c r="N1041">
        <f t="shared" si="67"/>
        <v>0</v>
      </c>
      <c r="O1041" cm="1">
        <f t="array" ref="O1041">((IF(C1041=0,INDEX('Solver Setup'!$M$15:$M$19,A1041),INDEX('Solver Setup'!$G$25:$G$52,C1041))-IF(B1041=0,INDEX('Solver Setup'!$L$15:$L$19,A1041),INDEX('Solver Setup'!$G$25:$G$52,B1041)))*1440-IF(B1041=0,0,INDEX('Solver Setup'!$F$25:$F$52,B1041))-H1041+'Solver Setup'!$B$9*(1-F1041))</f>
        <v>1268.8000000000004</v>
      </c>
    </row>
    <row r="1042" spans="1:15" x14ac:dyDescent="0.2">
      <c r="A1042">
        <v>2</v>
      </c>
      <c r="B1042">
        <v>8</v>
      </c>
      <c r="C1042">
        <v>4</v>
      </c>
      <c r="D1042" t="str" cm="1">
        <f t="array" ref="D1042">IF(B1042=0,"Depot",INDEX('Delivery Stops'!$B$2:$B$29,B1042))</f>
        <v>Swimming Pool Supply</v>
      </c>
      <c r="E1042" t="str" cm="1">
        <f t="array" ref="E1042">IF(C1042=0,"Depot",INDEX('Delivery Stops'!$B$2:$B$29,C1042))</f>
        <v>Furniture Warehouse</v>
      </c>
      <c r="F1042">
        <v>0</v>
      </c>
      <c r="G1042" cm="1">
        <f t="array" ref="G1042">INDEX('Distance Matrix (miles)'!$B$2:$AD$30,B1042+1,C1042+1)</f>
        <v>18.100000000000001</v>
      </c>
      <c r="H1042" cm="1">
        <f t="array" ref="H1042">INDEX('Travel Time Matrix (min)'!$B$2:$AD$30,B1042+1,C1042+1)</f>
        <v>27.2</v>
      </c>
      <c r="I1042" cm="1">
        <f t="array" ref="I1042">G1042*(INDEX('Vehicle Fleet'!$D$2:$D$6,A1042)+'Cost Parameters'!$B$2*'Cost Parameters'!$B$3)</f>
        <v>15.500840000000002</v>
      </c>
      <c r="J1042" cm="1">
        <f t="array" ref="J1042">IF(C1042=0,0,INDEX('Delivery Stops'!$D$2:$D$29,C1042))</f>
        <v>186</v>
      </c>
      <c r="K1042">
        <f t="shared" si="64"/>
        <v>0</v>
      </c>
      <c r="L1042">
        <f t="shared" si="65"/>
        <v>0</v>
      </c>
      <c r="M1042">
        <f t="shared" si="66"/>
        <v>0</v>
      </c>
      <c r="N1042">
        <f t="shared" si="67"/>
        <v>0</v>
      </c>
      <c r="O1042" cm="1">
        <f t="array" ref="O1042">((IF(C1042=0,INDEX('Solver Setup'!$M$15:$M$19,A1042),INDEX('Solver Setup'!$G$25:$G$52,C1042))-IF(B1042=0,INDEX('Solver Setup'!$L$15:$L$19,A1042),INDEX('Solver Setup'!$G$25:$G$52,B1042)))*1440-IF(B1042=0,0,INDEX('Solver Setup'!$F$25:$F$52,B1042))-H1042+'Solver Setup'!$B$9*(1-F1042))</f>
        <v>996.80000000000041</v>
      </c>
    </row>
    <row r="1043" spans="1:15" x14ac:dyDescent="0.2">
      <c r="A1043">
        <v>2</v>
      </c>
      <c r="B1043">
        <v>8</v>
      </c>
      <c r="C1043">
        <v>5</v>
      </c>
      <c r="D1043" t="str" cm="1">
        <f t="array" ref="D1043">IF(B1043=0,"Depot",INDEX('Delivery Stops'!$B$2:$B$29,B1043))</f>
        <v>Swimming Pool Supply</v>
      </c>
      <c r="E1043" t="str" cm="1">
        <f t="array" ref="E1043">IF(C1043=0,"Depot",INDEX('Delivery Stops'!$B$2:$B$29,C1043))</f>
        <v>Construction Supply</v>
      </c>
      <c r="F1043">
        <v>0</v>
      </c>
      <c r="G1043" cm="1">
        <f t="array" ref="G1043">INDEX('Distance Matrix (miles)'!$B$2:$AD$30,B1043+1,C1043+1)</f>
        <v>17.649999999999999</v>
      </c>
      <c r="H1043" cm="1">
        <f t="array" ref="H1043">INDEX('Travel Time Matrix (min)'!$B$2:$AD$30,B1043+1,C1043+1)</f>
        <v>26.5</v>
      </c>
      <c r="I1043" cm="1">
        <f t="array" ref="I1043">G1043*(INDEX('Vehicle Fleet'!$D$2:$D$6,A1043)+'Cost Parameters'!$B$2*'Cost Parameters'!$B$3)</f>
        <v>15.115459999999999</v>
      </c>
      <c r="J1043" cm="1">
        <f t="array" ref="J1043">IF(C1043=0,0,INDEX('Delivery Stops'!$D$2:$D$29,C1043))</f>
        <v>201</v>
      </c>
      <c r="K1043">
        <f t="shared" si="64"/>
        <v>0</v>
      </c>
      <c r="L1043">
        <f t="shared" si="65"/>
        <v>0</v>
      </c>
      <c r="M1043">
        <f t="shared" si="66"/>
        <v>0</v>
      </c>
      <c r="N1043">
        <f t="shared" si="67"/>
        <v>0</v>
      </c>
      <c r="O1043" cm="1">
        <f t="array" ref="O1043">((IF(C1043=0,INDEX('Solver Setup'!$M$15:$M$19,A1043),INDEX('Solver Setup'!$G$25:$G$52,C1043))-IF(B1043=0,INDEX('Solver Setup'!$L$15:$L$19,A1043),INDEX('Solver Setup'!$G$25:$G$52,B1043)))*1440-IF(B1043=0,0,INDEX('Solver Setup'!$F$25:$F$52,B1043))-H1043+'Solver Setup'!$B$9*(1-F1043))</f>
        <v>1207.5</v>
      </c>
    </row>
    <row r="1044" spans="1:15" x14ac:dyDescent="0.2">
      <c r="A1044">
        <v>2</v>
      </c>
      <c r="B1044">
        <v>8</v>
      </c>
      <c r="C1044">
        <v>6</v>
      </c>
      <c r="D1044" t="str" cm="1">
        <f t="array" ref="D1044">IF(B1044=0,"Depot",INDEX('Delivery Stops'!$B$2:$B$29,B1044))</f>
        <v>Swimming Pool Supply</v>
      </c>
      <c r="E1044" t="str" cm="1">
        <f t="array" ref="E1044">IF(C1044=0,"Depot",INDEX('Delivery Stops'!$B$2:$B$29,C1044))</f>
        <v>Farm Supply</v>
      </c>
      <c r="F1044">
        <v>0</v>
      </c>
      <c r="G1044" cm="1">
        <f t="array" ref="G1044">INDEX('Distance Matrix (miles)'!$B$2:$AD$30,B1044+1,C1044+1)</f>
        <v>23.23</v>
      </c>
      <c r="H1044" cm="1">
        <f t="array" ref="H1044">INDEX('Travel Time Matrix (min)'!$B$2:$AD$30,B1044+1,C1044+1)</f>
        <v>34.799999999999997</v>
      </c>
      <c r="I1044" cm="1">
        <f t="array" ref="I1044">G1044*(INDEX('Vehicle Fleet'!$D$2:$D$6,A1044)+'Cost Parameters'!$B$2*'Cost Parameters'!$B$3)</f>
        <v>19.894172000000001</v>
      </c>
      <c r="J1044" cm="1">
        <f t="array" ref="J1044">IF(C1044=0,0,INDEX('Delivery Stops'!$D$2:$D$29,C1044))</f>
        <v>162</v>
      </c>
      <c r="K1044">
        <f t="shared" si="64"/>
        <v>0</v>
      </c>
      <c r="L1044">
        <f t="shared" si="65"/>
        <v>0</v>
      </c>
      <c r="M1044">
        <f t="shared" si="66"/>
        <v>0</v>
      </c>
      <c r="N1044">
        <f t="shared" si="67"/>
        <v>0</v>
      </c>
      <c r="O1044" cm="1">
        <f t="array" ref="O1044">((IF(C1044=0,INDEX('Solver Setup'!$M$15:$M$19,A1044),INDEX('Solver Setup'!$G$25:$G$52,C1044))-IF(B1044=0,INDEX('Solver Setup'!$L$15:$L$19,A1044),INDEX('Solver Setup'!$G$25:$G$52,B1044)))*1440-IF(B1044=0,0,INDEX('Solver Setup'!$F$25:$F$52,B1044))-H1044+'Solver Setup'!$B$9*(1-F1044))</f>
        <v>1304.2000000000005</v>
      </c>
    </row>
    <row r="1045" spans="1:15" x14ac:dyDescent="0.2">
      <c r="A1045">
        <v>2</v>
      </c>
      <c r="B1045">
        <v>8</v>
      </c>
      <c r="C1045">
        <v>7</v>
      </c>
      <c r="D1045" t="str" cm="1">
        <f t="array" ref="D1045">IF(B1045=0,"Depot",INDEX('Delivery Stops'!$B$2:$B$29,B1045))</f>
        <v>Swimming Pool Supply</v>
      </c>
      <c r="E1045" t="str" cm="1">
        <f t="array" ref="E1045">IF(C1045=0,"Depot",INDEX('Delivery Stops'!$B$2:$B$29,C1045))</f>
        <v>Fish Market</v>
      </c>
      <c r="F1045">
        <v>0</v>
      </c>
      <c r="G1045" cm="1">
        <f t="array" ref="G1045">INDEX('Distance Matrix (miles)'!$B$2:$AD$30,B1045+1,C1045+1)</f>
        <v>30.46</v>
      </c>
      <c r="H1045" cm="1">
        <f t="array" ref="H1045">INDEX('Travel Time Matrix (min)'!$B$2:$AD$30,B1045+1,C1045+1)</f>
        <v>45.7</v>
      </c>
      <c r="I1045" cm="1">
        <f t="array" ref="I1045">G1045*(INDEX('Vehicle Fleet'!$D$2:$D$6,A1045)+'Cost Parameters'!$B$2*'Cost Parameters'!$B$3)</f>
        <v>26.085944000000001</v>
      </c>
      <c r="J1045" cm="1">
        <f t="array" ref="J1045">IF(C1045=0,0,INDEX('Delivery Stops'!$D$2:$D$29,C1045))</f>
        <v>133</v>
      </c>
      <c r="K1045">
        <f t="shared" si="64"/>
        <v>0</v>
      </c>
      <c r="L1045">
        <f t="shared" si="65"/>
        <v>0</v>
      </c>
      <c r="M1045">
        <f t="shared" si="66"/>
        <v>0</v>
      </c>
      <c r="N1045">
        <f t="shared" si="67"/>
        <v>0</v>
      </c>
      <c r="O1045" cm="1">
        <f t="array" ref="O1045">((IF(C1045=0,INDEX('Solver Setup'!$M$15:$M$19,A1045),INDEX('Solver Setup'!$G$25:$G$52,C1045))-IF(B1045=0,INDEX('Solver Setup'!$L$15:$L$19,A1045),INDEX('Solver Setup'!$G$25:$G$52,B1045)))*1440-IF(B1045=0,0,INDEX('Solver Setup'!$F$25:$F$52,B1045))-H1045+'Solver Setup'!$B$9*(1-F1045))</f>
        <v>1158.3000000000004</v>
      </c>
    </row>
    <row r="1046" spans="1:15" x14ac:dyDescent="0.2">
      <c r="A1046">
        <v>2</v>
      </c>
      <c r="B1046">
        <v>8</v>
      </c>
      <c r="C1046">
        <v>9</v>
      </c>
      <c r="D1046" t="str" cm="1">
        <f t="array" ref="D1046">IF(B1046=0,"Depot",INDEX('Delivery Stops'!$B$2:$B$29,B1046))</f>
        <v>Swimming Pool Supply</v>
      </c>
      <c r="E1046" t="str" cm="1">
        <f t="array" ref="E1046">IF(C1046=0,"Depot",INDEX('Delivery Stops'!$B$2:$B$29,C1046))</f>
        <v>Dry Cleaners</v>
      </c>
      <c r="F1046">
        <v>0</v>
      </c>
      <c r="G1046" cm="1">
        <f t="array" ref="G1046">INDEX('Distance Matrix (miles)'!$B$2:$AD$30,B1046+1,C1046+1)</f>
        <v>27.7</v>
      </c>
      <c r="H1046" cm="1">
        <f t="array" ref="H1046">INDEX('Travel Time Matrix (min)'!$B$2:$AD$30,B1046+1,C1046+1)</f>
        <v>41.5</v>
      </c>
      <c r="I1046" cm="1">
        <f t="array" ref="I1046">G1046*(INDEX('Vehicle Fleet'!$D$2:$D$6,A1046)+'Cost Parameters'!$B$2*'Cost Parameters'!$B$3)</f>
        <v>23.722280000000001</v>
      </c>
      <c r="J1046" cm="1">
        <f t="array" ref="J1046">IF(C1046=0,0,INDEX('Delivery Stops'!$D$2:$D$29,C1046))</f>
        <v>24</v>
      </c>
      <c r="K1046">
        <f t="shared" si="64"/>
        <v>0</v>
      </c>
      <c r="L1046">
        <f t="shared" si="65"/>
        <v>0</v>
      </c>
      <c r="M1046">
        <f t="shared" si="66"/>
        <v>0</v>
      </c>
      <c r="N1046">
        <f t="shared" si="67"/>
        <v>0</v>
      </c>
      <c r="O1046" cm="1">
        <f t="array" ref="O1046">((IF(C1046=0,INDEX('Solver Setup'!$M$15:$M$19,A1046),INDEX('Solver Setup'!$G$25:$G$52,C1046))-IF(B1046=0,INDEX('Solver Setup'!$L$15:$L$19,A1046),INDEX('Solver Setup'!$G$25:$G$52,B1046)))*1440-IF(B1046=0,0,INDEX('Solver Setup'!$F$25:$F$52,B1046))-H1046+'Solver Setup'!$B$9*(1-F1046))</f>
        <v>1027.5000000000005</v>
      </c>
    </row>
    <row r="1047" spans="1:15" x14ac:dyDescent="0.2">
      <c r="A1047">
        <v>2</v>
      </c>
      <c r="B1047">
        <v>8</v>
      </c>
      <c r="C1047">
        <v>10</v>
      </c>
      <c r="D1047" t="str" cm="1">
        <f t="array" ref="D1047">IF(B1047=0,"Depot",INDEX('Delivery Stops'!$B$2:$B$29,B1047))</f>
        <v>Swimming Pool Supply</v>
      </c>
      <c r="E1047" t="str" cm="1">
        <f t="array" ref="E1047">IF(C1047=0,"Depot",INDEX('Delivery Stops'!$B$2:$B$29,C1047))</f>
        <v>Furniture Warehouse</v>
      </c>
      <c r="F1047">
        <v>0</v>
      </c>
      <c r="G1047" cm="1">
        <f t="array" ref="G1047">INDEX('Distance Matrix (miles)'!$B$2:$AD$30,B1047+1,C1047+1)</f>
        <v>28.16</v>
      </c>
      <c r="H1047" cm="1">
        <f t="array" ref="H1047">INDEX('Travel Time Matrix (min)'!$B$2:$AD$30,B1047+1,C1047+1)</f>
        <v>42.2</v>
      </c>
      <c r="I1047" cm="1">
        <f t="array" ref="I1047">G1047*(INDEX('Vehicle Fleet'!$D$2:$D$6,A1047)+'Cost Parameters'!$B$2*'Cost Parameters'!$B$3)</f>
        <v>24.116224000000003</v>
      </c>
      <c r="J1047" cm="1">
        <f t="array" ref="J1047">IF(C1047=0,0,INDEX('Delivery Stops'!$D$2:$D$29,C1047))</f>
        <v>89</v>
      </c>
      <c r="K1047">
        <f t="shared" si="64"/>
        <v>0</v>
      </c>
      <c r="L1047">
        <f t="shared" si="65"/>
        <v>0</v>
      </c>
      <c r="M1047">
        <f t="shared" si="66"/>
        <v>0</v>
      </c>
      <c r="N1047">
        <f t="shared" si="67"/>
        <v>0</v>
      </c>
      <c r="O1047" cm="1">
        <f t="array" ref="O1047">((IF(C1047=0,INDEX('Solver Setup'!$M$15:$M$19,A1047),INDEX('Solver Setup'!$G$25:$G$52,C1047))-IF(B1047=0,INDEX('Solver Setup'!$L$15:$L$19,A1047),INDEX('Solver Setup'!$G$25:$G$52,B1047)))*1440-IF(B1047=0,0,INDEX('Solver Setup'!$F$25:$F$52,B1047))-H1047+'Solver Setup'!$B$9*(1-F1047))</f>
        <v>1101.8</v>
      </c>
    </row>
    <row r="1048" spans="1:15" x14ac:dyDescent="0.2">
      <c r="A1048">
        <v>2</v>
      </c>
      <c r="B1048">
        <v>8</v>
      </c>
      <c r="C1048">
        <v>11</v>
      </c>
      <c r="D1048" t="str" cm="1">
        <f t="array" ref="D1048">IF(B1048=0,"Depot",INDEX('Delivery Stops'!$B$2:$B$29,B1048))</f>
        <v>Swimming Pool Supply</v>
      </c>
      <c r="E1048" t="str" cm="1">
        <f t="array" ref="E1048">IF(C1048=0,"Depot",INDEX('Delivery Stops'!$B$2:$B$29,C1048))</f>
        <v>Pet Hospital</v>
      </c>
      <c r="F1048">
        <v>0</v>
      </c>
      <c r="G1048" cm="1">
        <f t="array" ref="G1048">INDEX('Distance Matrix (miles)'!$B$2:$AD$30,B1048+1,C1048+1)</f>
        <v>26.42</v>
      </c>
      <c r="H1048" cm="1">
        <f t="array" ref="H1048">INDEX('Travel Time Matrix (min)'!$B$2:$AD$30,B1048+1,C1048+1)</f>
        <v>39.6</v>
      </c>
      <c r="I1048" cm="1">
        <f t="array" ref="I1048">G1048*(INDEX('Vehicle Fleet'!$D$2:$D$6,A1048)+'Cost Parameters'!$B$2*'Cost Parameters'!$B$3)</f>
        <v>22.626088000000003</v>
      </c>
      <c r="J1048" cm="1">
        <f t="array" ref="J1048">IF(C1048=0,0,INDEX('Delivery Stops'!$D$2:$D$29,C1048))</f>
        <v>108</v>
      </c>
      <c r="K1048">
        <f t="shared" si="64"/>
        <v>0</v>
      </c>
      <c r="L1048">
        <f t="shared" si="65"/>
        <v>0</v>
      </c>
      <c r="M1048">
        <f t="shared" si="66"/>
        <v>0</v>
      </c>
      <c r="N1048">
        <f t="shared" si="67"/>
        <v>0</v>
      </c>
      <c r="O1048" cm="1">
        <f t="array" ref="O1048">((IF(C1048=0,INDEX('Solver Setup'!$M$15:$M$19,A1048),INDEX('Solver Setup'!$G$25:$G$52,C1048))-IF(B1048=0,INDEX('Solver Setup'!$L$15:$L$19,A1048),INDEX('Solver Setup'!$G$25:$G$52,B1048)))*1440-IF(B1048=0,0,INDEX('Solver Setup'!$F$25:$F$52,B1048))-H1048+'Solver Setup'!$B$9*(1-F1048))</f>
        <v>1029.4000000000005</v>
      </c>
    </row>
    <row r="1049" spans="1:15" x14ac:dyDescent="0.2">
      <c r="A1049">
        <v>2</v>
      </c>
      <c r="B1049">
        <v>8</v>
      </c>
      <c r="C1049">
        <v>12</v>
      </c>
      <c r="D1049" t="str" cm="1">
        <f t="array" ref="D1049">IF(B1049=0,"Depot",INDEX('Delivery Stops'!$B$2:$B$29,B1049))</f>
        <v>Swimming Pool Supply</v>
      </c>
      <c r="E1049" t="str" cm="1">
        <f t="array" ref="E1049">IF(C1049=0,"Depot",INDEX('Delivery Stops'!$B$2:$B$29,C1049))</f>
        <v>Tech Solutions Inc</v>
      </c>
      <c r="F1049">
        <v>0</v>
      </c>
      <c r="G1049" cm="1">
        <f t="array" ref="G1049">INDEX('Distance Matrix (miles)'!$B$2:$AD$30,B1049+1,C1049+1)</f>
        <v>27.73</v>
      </c>
      <c r="H1049" cm="1">
        <f t="array" ref="H1049">INDEX('Travel Time Matrix (min)'!$B$2:$AD$30,B1049+1,C1049+1)</f>
        <v>41.6</v>
      </c>
      <c r="I1049" cm="1">
        <f t="array" ref="I1049">G1049*(INDEX('Vehicle Fleet'!$D$2:$D$6,A1049)+'Cost Parameters'!$B$2*'Cost Parameters'!$B$3)</f>
        <v>23.747972000000001</v>
      </c>
      <c r="J1049" cm="1">
        <f t="array" ref="J1049">IF(C1049=0,0,INDEX('Delivery Stops'!$D$2:$D$29,C1049))</f>
        <v>150</v>
      </c>
      <c r="K1049">
        <f t="shared" si="64"/>
        <v>0</v>
      </c>
      <c r="L1049">
        <f t="shared" si="65"/>
        <v>0</v>
      </c>
      <c r="M1049">
        <f t="shared" si="66"/>
        <v>0</v>
      </c>
      <c r="N1049">
        <f t="shared" si="67"/>
        <v>0</v>
      </c>
      <c r="O1049" cm="1">
        <f t="array" ref="O1049">((IF(C1049=0,INDEX('Solver Setup'!$M$15:$M$19,A1049),INDEX('Solver Setup'!$G$25:$G$52,C1049))-IF(B1049=0,INDEX('Solver Setup'!$L$15:$L$19,A1049),INDEX('Solver Setup'!$G$25:$G$52,B1049)))*1440-IF(B1049=0,0,INDEX('Solver Setup'!$F$25:$F$52,B1049))-H1049+'Solver Setup'!$B$9*(1-F1049))</f>
        <v>982.40000000000043</v>
      </c>
    </row>
    <row r="1050" spans="1:15" x14ac:dyDescent="0.2">
      <c r="A1050">
        <v>2</v>
      </c>
      <c r="B1050">
        <v>8</v>
      </c>
      <c r="C1050">
        <v>13</v>
      </c>
      <c r="D1050" t="str" cm="1">
        <f t="array" ref="D1050">IF(B1050=0,"Depot",INDEX('Delivery Stops'!$B$2:$B$29,B1050))</f>
        <v>Swimming Pool Supply</v>
      </c>
      <c r="E1050" t="str" cm="1">
        <f t="array" ref="E1050">IF(C1050=0,"Depot",INDEX('Delivery Stops'!$B$2:$B$29,C1050))</f>
        <v>Tech Solutions Inc</v>
      </c>
      <c r="F1050">
        <v>0</v>
      </c>
      <c r="G1050" cm="1">
        <f t="array" ref="G1050">INDEX('Distance Matrix (miles)'!$B$2:$AD$30,B1050+1,C1050+1)</f>
        <v>43.32</v>
      </c>
      <c r="H1050" cm="1">
        <f t="array" ref="H1050">INDEX('Travel Time Matrix (min)'!$B$2:$AD$30,B1050+1,C1050+1)</f>
        <v>65</v>
      </c>
      <c r="I1050" cm="1">
        <f t="array" ref="I1050">G1050*(INDEX('Vehicle Fleet'!$D$2:$D$6,A1050)+'Cost Parameters'!$B$2*'Cost Parameters'!$B$3)</f>
        <v>37.099248000000003</v>
      </c>
      <c r="J1050" cm="1">
        <f t="array" ref="J1050">IF(C1050=0,0,INDEX('Delivery Stops'!$D$2:$D$29,C1050))</f>
        <v>38</v>
      </c>
      <c r="K1050">
        <f t="shared" si="64"/>
        <v>0</v>
      </c>
      <c r="L1050">
        <f t="shared" si="65"/>
        <v>0</v>
      </c>
      <c r="M1050">
        <f t="shared" si="66"/>
        <v>0</v>
      </c>
      <c r="N1050">
        <f t="shared" si="67"/>
        <v>0</v>
      </c>
      <c r="O1050" cm="1">
        <f t="array" ref="O1050">((IF(C1050=0,INDEX('Solver Setup'!$M$15:$M$19,A1050),INDEX('Solver Setup'!$G$25:$G$52,C1050))-IF(B1050=0,INDEX('Solver Setup'!$L$15:$L$19,A1050),INDEX('Solver Setup'!$G$25:$G$52,B1050)))*1440-IF(B1050=0,0,INDEX('Solver Setup'!$F$25:$F$52,B1050))-H1050+'Solver Setup'!$B$9*(1-F1050))</f>
        <v>854</v>
      </c>
    </row>
    <row r="1051" spans="1:15" x14ac:dyDescent="0.2">
      <c r="A1051">
        <v>2</v>
      </c>
      <c r="B1051">
        <v>8</v>
      </c>
      <c r="C1051">
        <v>14</v>
      </c>
      <c r="D1051" t="str" cm="1">
        <f t="array" ref="D1051">IF(B1051=0,"Depot",INDEX('Delivery Stops'!$B$2:$B$29,B1051))</f>
        <v>Swimming Pool Supply</v>
      </c>
      <c r="E1051" t="str" cm="1">
        <f t="array" ref="E1051">IF(C1051=0,"Depot",INDEX('Delivery Stops'!$B$2:$B$29,C1051))</f>
        <v>Sunrise Senior Living</v>
      </c>
      <c r="F1051">
        <v>0</v>
      </c>
      <c r="G1051" cm="1">
        <f t="array" ref="G1051">INDEX('Distance Matrix (miles)'!$B$2:$AD$30,B1051+1,C1051+1)</f>
        <v>25.31</v>
      </c>
      <c r="H1051" cm="1">
        <f t="array" ref="H1051">INDEX('Travel Time Matrix (min)'!$B$2:$AD$30,B1051+1,C1051+1)</f>
        <v>38</v>
      </c>
      <c r="I1051" cm="1">
        <f t="array" ref="I1051">G1051*(INDEX('Vehicle Fleet'!$D$2:$D$6,A1051)+'Cost Parameters'!$B$2*'Cost Parameters'!$B$3)</f>
        <v>21.675484000000001</v>
      </c>
      <c r="J1051" cm="1">
        <f t="array" ref="J1051">IF(C1051=0,0,INDEX('Delivery Stops'!$D$2:$D$29,C1051))</f>
        <v>249</v>
      </c>
      <c r="K1051">
        <f t="shared" si="64"/>
        <v>0</v>
      </c>
      <c r="L1051">
        <f t="shared" si="65"/>
        <v>0</v>
      </c>
      <c r="M1051">
        <f t="shared" si="66"/>
        <v>0</v>
      </c>
      <c r="N1051">
        <f t="shared" si="67"/>
        <v>0</v>
      </c>
      <c r="O1051" cm="1">
        <f t="array" ref="O1051">((IF(C1051=0,INDEX('Solver Setup'!$M$15:$M$19,A1051),INDEX('Solver Setup'!$G$25:$G$52,C1051))-IF(B1051=0,INDEX('Solver Setup'!$L$15:$L$19,A1051),INDEX('Solver Setup'!$G$25:$G$52,B1051)))*1440-IF(B1051=0,0,INDEX('Solver Setup'!$F$25:$F$52,B1051))-H1051+'Solver Setup'!$B$9*(1-F1051))</f>
        <v>1331</v>
      </c>
    </row>
    <row r="1052" spans="1:15" x14ac:dyDescent="0.2">
      <c r="A1052">
        <v>2</v>
      </c>
      <c r="B1052">
        <v>8</v>
      </c>
      <c r="C1052">
        <v>15</v>
      </c>
      <c r="D1052" t="str" cm="1">
        <f t="array" ref="D1052">IF(B1052=0,"Depot",INDEX('Delivery Stops'!$B$2:$B$29,B1052))</f>
        <v>Swimming Pool Supply</v>
      </c>
      <c r="E1052" t="str" cm="1">
        <f t="array" ref="E1052">IF(C1052=0,"Depot",INDEX('Delivery Stops'!$B$2:$B$29,C1052))</f>
        <v>Electronics Outlet</v>
      </c>
      <c r="F1052">
        <v>0</v>
      </c>
      <c r="G1052" cm="1">
        <f t="array" ref="G1052">INDEX('Distance Matrix (miles)'!$B$2:$AD$30,B1052+1,C1052+1)</f>
        <v>27.12</v>
      </c>
      <c r="H1052" cm="1">
        <f t="array" ref="H1052">INDEX('Travel Time Matrix (min)'!$B$2:$AD$30,B1052+1,C1052+1)</f>
        <v>40.700000000000003</v>
      </c>
      <c r="I1052" cm="1">
        <f t="array" ref="I1052">G1052*(INDEX('Vehicle Fleet'!$D$2:$D$6,A1052)+'Cost Parameters'!$B$2*'Cost Parameters'!$B$3)</f>
        <v>23.225568000000003</v>
      </c>
      <c r="J1052" cm="1">
        <f t="array" ref="J1052">IF(C1052=0,0,INDEX('Delivery Stops'!$D$2:$D$29,C1052))</f>
        <v>72</v>
      </c>
      <c r="K1052">
        <f t="shared" si="64"/>
        <v>0</v>
      </c>
      <c r="L1052">
        <f t="shared" si="65"/>
        <v>0</v>
      </c>
      <c r="M1052">
        <f t="shared" si="66"/>
        <v>0</v>
      </c>
      <c r="N1052">
        <f t="shared" si="67"/>
        <v>0</v>
      </c>
      <c r="O1052" cm="1">
        <f t="array" ref="O1052">((IF(C1052=0,INDEX('Solver Setup'!$M$15:$M$19,A1052),INDEX('Solver Setup'!$G$25:$G$52,C1052))-IF(B1052=0,INDEX('Solver Setup'!$L$15:$L$19,A1052),INDEX('Solver Setup'!$G$25:$G$52,B1052)))*1440-IF(B1052=0,0,INDEX('Solver Setup'!$F$25:$F$52,B1052))-H1052+'Solver Setup'!$B$9*(1-F1052))</f>
        <v>893.30000000000041</v>
      </c>
    </row>
    <row r="1053" spans="1:15" x14ac:dyDescent="0.2">
      <c r="A1053">
        <v>2</v>
      </c>
      <c r="B1053">
        <v>8</v>
      </c>
      <c r="C1053">
        <v>16</v>
      </c>
      <c r="D1053" t="str" cm="1">
        <f t="array" ref="D1053">IF(B1053=0,"Depot",INDEX('Delivery Stops'!$B$2:$B$29,B1053))</f>
        <v>Swimming Pool Supply</v>
      </c>
      <c r="E1053" t="str" cm="1">
        <f t="array" ref="E1053">IF(C1053=0,"Depot",INDEX('Delivery Stops'!$B$2:$B$29,C1053))</f>
        <v>Bookstore</v>
      </c>
      <c r="F1053">
        <v>0</v>
      </c>
      <c r="G1053" cm="1">
        <f t="array" ref="G1053">INDEX('Distance Matrix (miles)'!$B$2:$AD$30,B1053+1,C1053+1)</f>
        <v>29.28</v>
      </c>
      <c r="H1053" cm="1">
        <f t="array" ref="H1053">INDEX('Travel Time Matrix (min)'!$B$2:$AD$30,B1053+1,C1053+1)</f>
        <v>43.9</v>
      </c>
      <c r="I1053" cm="1">
        <f t="array" ref="I1053">G1053*(INDEX('Vehicle Fleet'!$D$2:$D$6,A1053)+'Cost Parameters'!$B$2*'Cost Parameters'!$B$3)</f>
        <v>25.075392000000001</v>
      </c>
      <c r="J1053" cm="1">
        <f t="array" ref="J1053">IF(C1053=0,0,INDEX('Delivery Stops'!$D$2:$D$29,C1053))</f>
        <v>152</v>
      </c>
      <c r="K1053">
        <f t="shared" si="64"/>
        <v>0</v>
      </c>
      <c r="L1053">
        <f t="shared" si="65"/>
        <v>0</v>
      </c>
      <c r="M1053">
        <f t="shared" si="66"/>
        <v>0</v>
      </c>
      <c r="N1053">
        <f t="shared" si="67"/>
        <v>0</v>
      </c>
      <c r="O1053" cm="1">
        <f t="array" ref="O1053">((IF(C1053=0,INDEX('Solver Setup'!$M$15:$M$19,A1053),INDEX('Solver Setup'!$G$25:$G$52,C1053))-IF(B1053=0,INDEX('Solver Setup'!$L$15:$L$19,A1053),INDEX('Solver Setup'!$G$25:$G$52,B1053)))*1440-IF(B1053=0,0,INDEX('Solver Setup'!$F$25:$F$52,B1053))-H1053+'Solver Setup'!$B$9*(1-F1053))</f>
        <v>1130.1000000000008</v>
      </c>
    </row>
    <row r="1054" spans="1:15" x14ac:dyDescent="0.2">
      <c r="A1054">
        <v>2</v>
      </c>
      <c r="B1054">
        <v>8</v>
      </c>
      <c r="C1054">
        <v>17</v>
      </c>
      <c r="D1054" t="str" cm="1">
        <f t="array" ref="D1054">IF(B1054=0,"Depot",INDEX('Delivery Stops'!$B$2:$B$29,B1054))</f>
        <v>Swimming Pool Supply</v>
      </c>
      <c r="E1054" t="str" cm="1">
        <f t="array" ref="E1054">IF(C1054=0,"Depot",INDEX('Delivery Stops'!$B$2:$B$29,C1054))</f>
        <v>Veterinary Clinic</v>
      </c>
      <c r="F1054">
        <v>0</v>
      </c>
      <c r="G1054" cm="1">
        <f t="array" ref="G1054">INDEX('Distance Matrix (miles)'!$B$2:$AD$30,B1054+1,C1054+1)</f>
        <v>32.15</v>
      </c>
      <c r="H1054" cm="1">
        <f t="array" ref="H1054">INDEX('Travel Time Matrix (min)'!$B$2:$AD$30,B1054+1,C1054+1)</f>
        <v>48.2</v>
      </c>
      <c r="I1054" cm="1">
        <f t="array" ref="I1054">G1054*(INDEX('Vehicle Fleet'!$D$2:$D$6,A1054)+'Cost Parameters'!$B$2*'Cost Parameters'!$B$3)</f>
        <v>27.533260000000002</v>
      </c>
      <c r="J1054" cm="1">
        <f t="array" ref="J1054">IF(C1054=0,0,INDEX('Delivery Stops'!$D$2:$D$29,C1054))</f>
        <v>102</v>
      </c>
      <c r="K1054">
        <f t="shared" si="64"/>
        <v>0</v>
      </c>
      <c r="L1054">
        <f t="shared" si="65"/>
        <v>0</v>
      </c>
      <c r="M1054">
        <f t="shared" si="66"/>
        <v>0</v>
      </c>
      <c r="N1054">
        <f t="shared" si="67"/>
        <v>0</v>
      </c>
      <c r="O1054" cm="1">
        <f t="array" ref="O1054">((IF(C1054=0,INDEX('Solver Setup'!$M$15:$M$19,A1054),INDEX('Solver Setup'!$G$25:$G$52,C1054))-IF(B1054=0,INDEX('Solver Setup'!$L$15:$L$19,A1054),INDEX('Solver Setup'!$G$25:$G$52,B1054)))*1440-IF(B1054=0,0,INDEX('Solver Setup'!$F$25:$F$52,B1054))-H1054+'Solver Setup'!$B$9*(1-F1054))</f>
        <v>960.8</v>
      </c>
    </row>
    <row r="1055" spans="1:15" x14ac:dyDescent="0.2">
      <c r="A1055">
        <v>2</v>
      </c>
      <c r="B1055">
        <v>8</v>
      </c>
      <c r="C1055">
        <v>18</v>
      </c>
      <c r="D1055" t="str" cm="1">
        <f t="array" ref="D1055">IF(B1055=0,"Depot",INDEX('Delivery Stops'!$B$2:$B$29,B1055))</f>
        <v>Swimming Pool Supply</v>
      </c>
      <c r="E1055" t="str" cm="1">
        <f t="array" ref="E1055">IF(C1055=0,"Depot",INDEX('Delivery Stops'!$B$2:$B$29,C1055))</f>
        <v>Furniture Warehouse</v>
      </c>
      <c r="F1055">
        <v>0</v>
      </c>
      <c r="G1055" cm="1">
        <f t="array" ref="G1055">INDEX('Distance Matrix (miles)'!$B$2:$AD$30,B1055+1,C1055+1)</f>
        <v>20.92</v>
      </c>
      <c r="H1055" cm="1">
        <f t="array" ref="H1055">INDEX('Travel Time Matrix (min)'!$B$2:$AD$30,B1055+1,C1055+1)</f>
        <v>31.4</v>
      </c>
      <c r="I1055" cm="1">
        <f t="array" ref="I1055">G1055*(INDEX('Vehicle Fleet'!$D$2:$D$6,A1055)+'Cost Parameters'!$B$2*'Cost Parameters'!$B$3)</f>
        <v>17.915888000000002</v>
      </c>
      <c r="J1055" cm="1">
        <f t="array" ref="J1055">IF(C1055=0,0,INDEX('Delivery Stops'!$D$2:$D$29,C1055))</f>
        <v>148</v>
      </c>
      <c r="K1055">
        <f t="shared" si="64"/>
        <v>0</v>
      </c>
      <c r="L1055">
        <f t="shared" si="65"/>
        <v>0</v>
      </c>
      <c r="M1055">
        <f t="shared" si="66"/>
        <v>0</v>
      </c>
      <c r="N1055">
        <f t="shared" si="67"/>
        <v>0</v>
      </c>
      <c r="O1055" cm="1">
        <f t="array" ref="O1055">((IF(C1055=0,INDEX('Solver Setup'!$M$15:$M$19,A1055),INDEX('Solver Setup'!$G$25:$G$52,C1055))-IF(B1055=0,INDEX('Solver Setup'!$L$15:$L$19,A1055),INDEX('Solver Setup'!$G$25:$G$52,B1055)))*1440-IF(B1055=0,0,INDEX('Solver Setup'!$F$25:$F$52,B1055))-H1055+'Solver Setup'!$B$9*(1-F1055))</f>
        <v>932.59999999999991</v>
      </c>
    </row>
    <row r="1056" spans="1:15" x14ac:dyDescent="0.2">
      <c r="A1056">
        <v>2</v>
      </c>
      <c r="B1056">
        <v>8</v>
      </c>
      <c r="C1056">
        <v>19</v>
      </c>
      <c r="D1056" t="str" cm="1">
        <f t="array" ref="D1056">IF(B1056=0,"Depot",INDEX('Delivery Stops'!$B$2:$B$29,B1056))</f>
        <v>Swimming Pool Supply</v>
      </c>
      <c r="E1056" t="str" cm="1">
        <f t="array" ref="E1056">IF(C1056=0,"Depot",INDEX('Delivery Stops'!$B$2:$B$29,C1056))</f>
        <v>Music School</v>
      </c>
      <c r="F1056">
        <v>0</v>
      </c>
      <c r="G1056" cm="1">
        <f t="array" ref="G1056">INDEX('Distance Matrix (miles)'!$B$2:$AD$30,B1056+1,C1056+1)</f>
        <v>24.24</v>
      </c>
      <c r="H1056" cm="1">
        <f t="array" ref="H1056">INDEX('Travel Time Matrix (min)'!$B$2:$AD$30,B1056+1,C1056+1)</f>
        <v>36.4</v>
      </c>
      <c r="I1056" cm="1">
        <f t="array" ref="I1056">G1056*(INDEX('Vehicle Fleet'!$D$2:$D$6,A1056)+'Cost Parameters'!$B$2*'Cost Parameters'!$B$3)</f>
        <v>20.759136000000002</v>
      </c>
      <c r="J1056" cm="1">
        <f t="array" ref="J1056">IF(C1056=0,0,INDEX('Delivery Stops'!$D$2:$D$29,C1056))</f>
        <v>97</v>
      </c>
      <c r="K1056">
        <f t="shared" si="64"/>
        <v>0</v>
      </c>
      <c r="L1056">
        <f t="shared" si="65"/>
        <v>0</v>
      </c>
      <c r="M1056">
        <f t="shared" si="66"/>
        <v>0</v>
      </c>
      <c r="N1056">
        <f t="shared" si="67"/>
        <v>0</v>
      </c>
      <c r="O1056" cm="1">
        <f t="array" ref="O1056">((IF(C1056=0,INDEX('Solver Setup'!$M$15:$M$19,A1056),INDEX('Solver Setup'!$G$25:$G$52,C1056))-IF(B1056=0,INDEX('Solver Setup'!$L$15:$L$19,A1056),INDEX('Solver Setup'!$G$25:$G$52,B1056)))*1440-IF(B1056=0,0,INDEX('Solver Setup'!$F$25:$F$52,B1056))-H1056+'Solver Setup'!$B$9*(1-F1056))</f>
        <v>897.60000000000048</v>
      </c>
    </row>
    <row r="1057" spans="1:15" x14ac:dyDescent="0.2">
      <c r="A1057">
        <v>2</v>
      </c>
      <c r="B1057">
        <v>8</v>
      </c>
      <c r="C1057">
        <v>20</v>
      </c>
      <c r="D1057" t="str" cm="1">
        <f t="array" ref="D1057">IF(B1057=0,"Depot",INDEX('Delivery Stops'!$B$2:$B$29,B1057))</f>
        <v>Swimming Pool Supply</v>
      </c>
      <c r="E1057" t="str" cm="1">
        <f t="array" ref="E1057">IF(C1057=0,"Depot",INDEX('Delivery Stops'!$B$2:$B$29,C1057))</f>
        <v>Elementary School</v>
      </c>
      <c r="F1057">
        <v>0</v>
      </c>
      <c r="G1057" cm="1">
        <f t="array" ref="G1057">INDEX('Distance Matrix (miles)'!$B$2:$AD$30,B1057+1,C1057+1)</f>
        <v>2.85</v>
      </c>
      <c r="H1057" cm="1">
        <f t="array" ref="H1057">INDEX('Travel Time Matrix (min)'!$B$2:$AD$30,B1057+1,C1057+1)</f>
        <v>4.3</v>
      </c>
      <c r="I1057" cm="1">
        <f t="array" ref="I1057">G1057*(INDEX('Vehicle Fleet'!$D$2:$D$6,A1057)+'Cost Parameters'!$B$2*'Cost Parameters'!$B$3)</f>
        <v>2.4407400000000004</v>
      </c>
      <c r="J1057" cm="1">
        <f t="array" ref="J1057">IF(C1057=0,0,INDEX('Delivery Stops'!$D$2:$D$29,C1057))</f>
        <v>71</v>
      </c>
      <c r="K1057">
        <f t="shared" si="64"/>
        <v>0</v>
      </c>
      <c r="L1057">
        <f t="shared" si="65"/>
        <v>0</v>
      </c>
      <c r="M1057">
        <f t="shared" si="66"/>
        <v>0</v>
      </c>
      <c r="N1057">
        <f t="shared" si="67"/>
        <v>0</v>
      </c>
      <c r="O1057" cm="1">
        <f t="array" ref="O1057">((IF(C1057=0,INDEX('Solver Setup'!$M$15:$M$19,A1057),INDEX('Solver Setup'!$G$25:$G$52,C1057))-IF(B1057=0,INDEX('Solver Setup'!$L$15:$L$19,A1057),INDEX('Solver Setup'!$G$25:$G$52,B1057)))*1440-IF(B1057=0,0,INDEX('Solver Setup'!$F$25:$F$52,B1057))-H1057+'Solver Setup'!$B$9*(1-F1057))</f>
        <v>899.70000000000095</v>
      </c>
    </row>
    <row r="1058" spans="1:15" x14ac:dyDescent="0.2">
      <c r="A1058">
        <v>2</v>
      </c>
      <c r="B1058">
        <v>8</v>
      </c>
      <c r="C1058">
        <v>21</v>
      </c>
      <c r="D1058" t="str" cm="1">
        <f t="array" ref="D1058">IF(B1058=0,"Depot",INDEX('Delivery Stops'!$B$2:$B$29,B1058))</f>
        <v>Swimming Pool Supply</v>
      </c>
      <c r="E1058" t="str" cm="1">
        <f t="array" ref="E1058">IF(C1058=0,"Depot",INDEX('Delivery Stops'!$B$2:$B$29,C1058))</f>
        <v>Distillery</v>
      </c>
      <c r="F1058">
        <v>0</v>
      </c>
      <c r="G1058" cm="1">
        <f t="array" ref="G1058">INDEX('Distance Matrix (miles)'!$B$2:$AD$30,B1058+1,C1058+1)</f>
        <v>7.77</v>
      </c>
      <c r="H1058" cm="1">
        <f t="array" ref="H1058">INDEX('Travel Time Matrix (min)'!$B$2:$AD$30,B1058+1,C1058+1)</f>
        <v>11.7</v>
      </c>
      <c r="I1058" cm="1">
        <f t="array" ref="I1058">G1058*(INDEX('Vehicle Fleet'!$D$2:$D$6,A1058)+'Cost Parameters'!$B$2*'Cost Parameters'!$B$3)</f>
        <v>6.6542279999999998</v>
      </c>
      <c r="J1058" cm="1">
        <f t="array" ref="J1058">IF(C1058=0,0,INDEX('Delivery Stops'!$D$2:$D$29,C1058))</f>
        <v>178</v>
      </c>
      <c r="K1058">
        <f t="shared" si="64"/>
        <v>0</v>
      </c>
      <c r="L1058">
        <f t="shared" si="65"/>
        <v>0</v>
      </c>
      <c r="M1058">
        <f t="shared" si="66"/>
        <v>0</v>
      </c>
      <c r="N1058">
        <f t="shared" si="67"/>
        <v>0</v>
      </c>
      <c r="O1058" cm="1">
        <f t="array" ref="O1058">((IF(C1058=0,INDEX('Solver Setup'!$M$15:$M$19,A1058),INDEX('Solver Setup'!$G$25:$G$52,C1058))-IF(B1058=0,INDEX('Solver Setup'!$L$15:$L$19,A1058),INDEX('Solver Setup'!$G$25:$G$52,B1058)))*1440-IF(B1058=0,0,INDEX('Solver Setup'!$F$25:$F$52,B1058))-H1058+'Solver Setup'!$B$9*(1-F1058))</f>
        <v>1402.3</v>
      </c>
    </row>
    <row r="1059" spans="1:15" x14ac:dyDescent="0.2">
      <c r="A1059">
        <v>2</v>
      </c>
      <c r="B1059">
        <v>8</v>
      </c>
      <c r="C1059">
        <v>22</v>
      </c>
      <c r="D1059" t="str" cm="1">
        <f t="array" ref="D1059">IF(B1059=0,"Depot",INDEX('Delivery Stops'!$B$2:$B$29,B1059))</f>
        <v>Swimming Pool Supply</v>
      </c>
      <c r="E1059" t="str" cm="1">
        <f t="array" ref="E1059">IF(C1059=0,"Depot",INDEX('Delivery Stops'!$B$2:$B$29,C1059))</f>
        <v>Brewery</v>
      </c>
      <c r="F1059">
        <v>0</v>
      </c>
      <c r="G1059" cm="1">
        <f t="array" ref="G1059">INDEX('Distance Matrix (miles)'!$B$2:$AD$30,B1059+1,C1059+1)</f>
        <v>47.15</v>
      </c>
      <c r="H1059" cm="1">
        <f t="array" ref="H1059">INDEX('Travel Time Matrix (min)'!$B$2:$AD$30,B1059+1,C1059+1)</f>
        <v>70.7</v>
      </c>
      <c r="I1059" cm="1">
        <f t="array" ref="I1059">G1059*(INDEX('Vehicle Fleet'!$D$2:$D$6,A1059)+'Cost Parameters'!$B$2*'Cost Parameters'!$B$3)</f>
        <v>40.379260000000002</v>
      </c>
      <c r="J1059" cm="1">
        <f t="array" ref="J1059">IF(C1059=0,0,INDEX('Delivery Stops'!$D$2:$D$29,C1059))</f>
        <v>46</v>
      </c>
      <c r="K1059">
        <f t="shared" si="64"/>
        <v>0</v>
      </c>
      <c r="L1059">
        <f t="shared" si="65"/>
        <v>0</v>
      </c>
      <c r="M1059">
        <f t="shared" si="66"/>
        <v>0</v>
      </c>
      <c r="N1059">
        <f t="shared" si="67"/>
        <v>0</v>
      </c>
      <c r="O1059" cm="1">
        <f t="array" ref="O1059">((IF(C1059=0,INDEX('Solver Setup'!$M$15:$M$19,A1059),INDEX('Solver Setup'!$G$25:$G$52,C1059))-IF(B1059=0,INDEX('Solver Setup'!$L$15:$L$19,A1059),INDEX('Solver Setup'!$G$25:$G$52,B1059)))*1440-IF(B1059=0,0,INDEX('Solver Setup'!$F$25:$F$52,B1059))-H1059+'Solver Setup'!$B$9*(1-F1059))</f>
        <v>1193.3000000000009</v>
      </c>
    </row>
    <row r="1060" spans="1:15" x14ac:dyDescent="0.2">
      <c r="A1060">
        <v>2</v>
      </c>
      <c r="B1060">
        <v>8</v>
      </c>
      <c r="C1060">
        <v>23</v>
      </c>
      <c r="D1060" t="str" cm="1">
        <f t="array" ref="D1060">IF(B1060=0,"Depot",INDEX('Delivery Stops'!$B$2:$B$29,B1060))</f>
        <v>Swimming Pool Supply</v>
      </c>
      <c r="E1060" t="str" cm="1">
        <f t="array" ref="E1060">IF(C1060=0,"Depot",INDEX('Delivery Stops'!$B$2:$B$29,C1060))</f>
        <v>Distillery</v>
      </c>
      <c r="F1060">
        <v>0</v>
      </c>
      <c r="G1060" cm="1">
        <f t="array" ref="G1060">INDEX('Distance Matrix (miles)'!$B$2:$AD$30,B1060+1,C1060+1)</f>
        <v>25.97</v>
      </c>
      <c r="H1060" cm="1">
        <f t="array" ref="H1060">INDEX('Travel Time Matrix (min)'!$B$2:$AD$30,B1060+1,C1060+1)</f>
        <v>39</v>
      </c>
      <c r="I1060" cm="1">
        <f t="array" ref="I1060">G1060*(INDEX('Vehicle Fleet'!$D$2:$D$6,A1060)+'Cost Parameters'!$B$2*'Cost Parameters'!$B$3)</f>
        <v>22.240708000000001</v>
      </c>
      <c r="J1060" cm="1">
        <f t="array" ref="J1060">IF(C1060=0,0,INDEX('Delivery Stops'!$D$2:$D$29,C1060))</f>
        <v>207</v>
      </c>
      <c r="K1060">
        <f t="shared" si="64"/>
        <v>0</v>
      </c>
      <c r="L1060">
        <f t="shared" si="65"/>
        <v>0</v>
      </c>
      <c r="M1060">
        <f t="shared" si="66"/>
        <v>0</v>
      </c>
      <c r="N1060">
        <f t="shared" si="67"/>
        <v>0</v>
      </c>
      <c r="O1060" cm="1">
        <f t="array" ref="O1060">((IF(C1060=0,INDEX('Solver Setup'!$M$15:$M$19,A1060),INDEX('Solver Setup'!$G$25:$G$52,C1060))-IF(B1060=0,INDEX('Solver Setup'!$L$15:$L$19,A1060),INDEX('Solver Setup'!$G$25:$G$52,B1060)))*1440-IF(B1060=0,0,INDEX('Solver Setup'!$F$25:$F$52,B1060))-H1060+'Solver Setup'!$B$9*(1-F1060))</f>
        <v>1120.0000000000005</v>
      </c>
    </row>
    <row r="1061" spans="1:15" x14ac:dyDescent="0.2">
      <c r="A1061">
        <v>2</v>
      </c>
      <c r="B1061">
        <v>8</v>
      </c>
      <c r="C1061">
        <v>24</v>
      </c>
      <c r="D1061" t="str" cm="1">
        <f t="array" ref="D1061">IF(B1061=0,"Depot",INDEX('Delivery Stops'!$B$2:$B$29,B1061))</f>
        <v>Swimming Pool Supply</v>
      </c>
      <c r="E1061" t="str" cm="1">
        <f t="array" ref="E1061">IF(C1061=0,"Depot",INDEX('Delivery Stops'!$B$2:$B$29,C1061))</f>
        <v>Children's Academy</v>
      </c>
      <c r="F1061">
        <v>0</v>
      </c>
      <c r="G1061" cm="1">
        <f t="array" ref="G1061">INDEX('Distance Matrix (miles)'!$B$2:$AD$30,B1061+1,C1061+1)</f>
        <v>8.2799999999999994</v>
      </c>
      <c r="H1061" cm="1">
        <f t="array" ref="H1061">INDEX('Travel Time Matrix (min)'!$B$2:$AD$30,B1061+1,C1061+1)</f>
        <v>12.4</v>
      </c>
      <c r="I1061" cm="1">
        <f t="array" ref="I1061">G1061*(INDEX('Vehicle Fleet'!$D$2:$D$6,A1061)+'Cost Parameters'!$B$2*'Cost Parameters'!$B$3)</f>
        <v>7.090992</v>
      </c>
      <c r="J1061" cm="1">
        <f t="array" ref="J1061">IF(C1061=0,0,INDEX('Delivery Stops'!$D$2:$D$29,C1061))</f>
        <v>28</v>
      </c>
      <c r="K1061">
        <f t="shared" si="64"/>
        <v>0</v>
      </c>
      <c r="L1061">
        <f t="shared" si="65"/>
        <v>0</v>
      </c>
      <c r="M1061">
        <f t="shared" si="66"/>
        <v>0</v>
      </c>
      <c r="N1061">
        <f t="shared" si="67"/>
        <v>0</v>
      </c>
      <c r="O1061" cm="1">
        <f t="array" ref="O1061">((IF(C1061=0,INDEX('Solver Setup'!$M$15:$M$19,A1061),INDEX('Solver Setup'!$G$25:$G$52,C1061))-IF(B1061=0,INDEX('Solver Setup'!$L$15:$L$19,A1061),INDEX('Solver Setup'!$G$25:$G$52,B1061)))*1440-IF(B1061=0,0,INDEX('Solver Setup'!$F$25:$F$52,B1061))-H1061+'Solver Setup'!$B$9*(1-F1061))</f>
        <v>1296.6000000000008</v>
      </c>
    </row>
    <row r="1062" spans="1:15" x14ac:dyDescent="0.2">
      <c r="A1062">
        <v>2</v>
      </c>
      <c r="B1062">
        <v>8</v>
      </c>
      <c r="C1062">
        <v>25</v>
      </c>
      <c r="D1062" t="str" cm="1">
        <f t="array" ref="D1062">IF(B1062=0,"Depot",INDEX('Delivery Stops'!$B$2:$B$29,B1062))</f>
        <v>Swimming Pool Supply</v>
      </c>
      <c r="E1062" t="str" cm="1">
        <f t="array" ref="E1062">IF(C1062=0,"Depot",INDEX('Delivery Stops'!$B$2:$B$29,C1062))</f>
        <v>Public Library</v>
      </c>
      <c r="F1062">
        <v>0</v>
      </c>
      <c r="G1062" cm="1">
        <f t="array" ref="G1062">INDEX('Distance Matrix (miles)'!$B$2:$AD$30,B1062+1,C1062+1)</f>
        <v>30.37</v>
      </c>
      <c r="H1062" cm="1">
        <f t="array" ref="H1062">INDEX('Travel Time Matrix (min)'!$B$2:$AD$30,B1062+1,C1062+1)</f>
        <v>45.6</v>
      </c>
      <c r="I1062" cm="1">
        <f t="array" ref="I1062">G1062*(INDEX('Vehicle Fleet'!$D$2:$D$6,A1062)+'Cost Parameters'!$B$2*'Cost Parameters'!$B$3)</f>
        <v>26.008868000000003</v>
      </c>
      <c r="J1062" cm="1">
        <f t="array" ref="J1062">IF(C1062=0,0,INDEX('Delivery Stops'!$D$2:$D$29,C1062))</f>
        <v>32</v>
      </c>
      <c r="K1062">
        <f t="shared" si="64"/>
        <v>0</v>
      </c>
      <c r="L1062">
        <f t="shared" si="65"/>
        <v>0</v>
      </c>
      <c r="M1062">
        <f t="shared" si="66"/>
        <v>0</v>
      </c>
      <c r="N1062">
        <f t="shared" si="67"/>
        <v>0</v>
      </c>
      <c r="O1062" cm="1">
        <f t="array" ref="O1062">((IF(C1062=0,INDEX('Solver Setup'!$M$15:$M$19,A1062),INDEX('Solver Setup'!$G$25:$G$52,C1062))-IF(B1062=0,INDEX('Solver Setup'!$L$15:$L$19,A1062),INDEX('Solver Setup'!$G$25:$G$52,B1062)))*1440-IF(B1062=0,0,INDEX('Solver Setup'!$F$25:$F$52,B1062))-H1062+'Solver Setup'!$B$9*(1-F1062))</f>
        <v>1173.400000000001</v>
      </c>
    </row>
    <row r="1063" spans="1:15" x14ac:dyDescent="0.2">
      <c r="A1063">
        <v>2</v>
      </c>
      <c r="B1063">
        <v>8</v>
      </c>
      <c r="C1063">
        <v>26</v>
      </c>
      <c r="D1063" t="str" cm="1">
        <f t="array" ref="D1063">IF(B1063=0,"Depot",INDEX('Delivery Stops'!$B$2:$B$29,B1063))</f>
        <v>Swimming Pool Supply</v>
      </c>
      <c r="E1063" t="str" cm="1">
        <f t="array" ref="E1063">IF(C1063=0,"Depot",INDEX('Delivery Stops'!$B$2:$B$29,C1063))</f>
        <v>Bakery &amp; Cafe</v>
      </c>
      <c r="F1063">
        <v>0</v>
      </c>
      <c r="G1063" cm="1">
        <f t="array" ref="G1063">INDEX('Distance Matrix (miles)'!$B$2:$AD$30,B1063+1,C1063+1)</f>
        <v>33.44</v>
      </c>
      <c r="H1063" cm="1">
        <f t="array" ref="H1063">INDEX('Travel Time Matrix (min)'!$B$2:$AD$30,B1063+1,C1063+1)</f>
        <v>50.2</v>
      </c>
      <c r="I1063" cm="1">
        <f t="array" ref="I1063">G1063*(INDEX('Vehicle Fleet'!$D$2:$D$6,A1063)+'Cost Parameters'!$B$2*'Cost Parameters'!$B$3)</f>
        <v>28.638016</v>
      </c>
      <c r="J1063" cm="1">
        <f t="array" ref="J1063">IF(C1063=0,0,INDEX('Delivery Stops'!$D$2:$D$29,C1063))</f>
        <v>211</v>
      </c>
      <c r="K1063">
        <f t="shared" si="64"/>
        <v>0</v>
      </c>
      <c r="L1063">
        <f t="shared" si="65"/>
        <v>0</v>
      </c>
      <c r="M1063">
        <f t="shared" si="66"/>
        <v>0</v>
      </c>
      <c r="N1063">
        <f t="shared" si="67"/>
        <v>0</v>
      </c>
      <c r="O1063" cm="1">
        <f t="array" ref="O1063">((IF(C1063=0,INDEX('Solver Setup'!$M$15:$M$19,A1063),INDEX('Solver Setup'!$G$25:$G$52,C1063))-IF(B1063=0,INDEX('Solver Setup'!$L$15:$L$19,A1063),INDEX('Solver Setup'!$G$25:$G$52,B1063)))*1440-IF(B1063=0,0,INDEX('Solver Setup'!$F$25:$F$52,B1063))-H1063+'Solver Setup'!$B$9*(1-F1063))</f>
        <v>1243.8000000000004</v>
      </c>
    </row>
    <row r="1064" spans="1:15" x14ac:dyDescent="0.2">
      <c r="A1064">
        <v>2</v>
      </c>
      <c r="B1064">
        <v>8</v>
      </c>
      <c r="C1064">
        <v>27</v>
      </c>
      <c r="D1064" t="str" cm="1">
        <f t="array" ref="D1064">IF(B1064=0,"Depot",INDEX('Delivery Stops'!$B$2:$B$29,B1064))</f>
        <v>Swimming Pool Supply</v>
      </c>
      <c r="E1064" t="str" cm="1">
        <f t="array" ref="E1064">IF(C1064=0,"Depot",INDEX('Delivery Stops'!$B$2:$B$29,C1064))</f>
        <v>Redstone Elementary School</v>
      </c>
      <c r="F1064">
        <v>0</v>
      </c>
      <c r="G1064" cm="1">
        <f t="array" ref="G1064">INDEX('Distance Matrix (miles)'!$B$2:$AD$30,B1064+1,C1064+1)</f>
        <v>30.78</v>
      </c>
      <c r="H1064" cm="1">
        <f t="array" ref="H1064">INDEX('Travel Time Matrix (min)'!$B$2:$AD$30,B1064+1,C1064+1)</f>
        <v>46.2</v>
      </c>
      <c r="I1064" cm="1">
        <f t="array" ref="I1064">G1064*(INDEX('Vehicle Fleet'!$D$2:$D$6,A1064)+'Cost Parameters'!$B$2*'Cost Parameters'!$B$3)</f>
        <v>26.359992000000002</v>
      </c>
      <c r="J1064" cm="1">
        <f t="array" ref="J1064">IF(C1064=0,0,INDEX('Delivery Stops'!$D$2:$D$29,C1064))</f>
        <v>61</v>
      </c>
      <c r="K1064">
        <f t="shared" si="64"/>
        <v>0</v>
      </c>
      <c r="L1064">
        <f t="shared" si="65"/>
        <v>0</v>
      </c>
      <c r="M1064">
        <f t="shared" si="66"/>
        <v>0</v>
      </c>
      <c r="N1064">
        <f t="shared" si="67"/>
        <v>0</v>
      </c>
      <c r="O1064" cm="1">
        <f t="array" ref="O1064">((IF(C1064=0,INDEX('Solver Setup'!$M$15:$M$19,A1064),INDEX('Solver Setup'!$G$25:$G$52,C1064))-IF(B1064=0,INDEX('Solver Setup'!$L$15:$L$19,A1064),INDEX('Solver Setup'!$G$25:$G$52,B1064)))*1440-IF(B1064=0,0,INDEX('Solver Setup'!$F$25:$F$52,B1064))-H1064+'Solver Setup'!$B$9*(1-F1064))</f>
        <v>1187.8</v>
      </c>
    </row>
    <row r="1065" spans="1:15" x14ac:dyDescent="0.2">
      <c r="A1065">
        <v>2</v>
      </c>
      <c r="B1065">
        <v>8</v>
      </c>
      <c r="C1065">
        <v>28</v>
      </c>
      <c r="D1065" t="str" cm="1">
        <f t="array" ref="D1065">IF(B1065=0,"Depot",INDEX('Delivery Stops'!$B$2:$B$29,B1065))</f>
        <v>Swimming Pool Supply</v>
      </c>
      <c r="E1065" t="str" cm="1">
        <f t="array" ref="E1065">IF(C1065=0,"Depot",INDEX('Delivery Stops'!$B$2:$B$29,C1065))</f>
        <v>Food Bank</v>
      </c>
      <c r="F1065">
        <v>0</v>
      </c>
      <c r="G1065" cm="1">
        <f t="array" ref="G1065">INDEX('Distance Matrix (miles)'!$B$2:$AD$30,B1065+1,C1065+1)</f>
        <v>44.87</v>
      </c>
      <c r="H1065" cm="1">
        <f t="array" ref="H1065">INDEX('Travel Time Matrix (min)'!$B$2:$AD$30,B1065+1,C1065+1)</f>
        <v>67.3</v>
      </c>
      <c r="I1065" cm="1">
        <f t="array" ref="I1065">G1065*(INDEX('Vehicle Fleet'!$D$2:$D$6,A1065)+'Cost Parameters'!$B$2*'Cost Parameters'!$B$3)</f>
        <v>38.426667999999999</v>
      </c>
      <c r="J1065" cm="1">
        <f t="array" ref="J1065">IF(C1065=0,0,INDEX('Delivery Stops'!$D$2:$D$29,C1065))</f>
        <v>168</v>
      </c>
      <c r="K1065">
        <f t="shared" si="64"/>
        <v>0</v>
      </c>
      <c r="L1065">
        <f t="shared" si="65"/>
        <v>0</v>
      </c>
      <c r="M1065">
        <f t="shared" si="66"/>
        <v>0</v>
      </c>
      <c r="N1065">
        <f t="shared" si="67"/>
        <v>0</v>
      </c>
      <c r="O1065" cm="1">
        <f t="array" ref="O1065">((IF(C1065=0,INDEX('Solver Setup'!$M$15:$M$19,A1065),INDEX('Solver Setup'!$G$25:$G$52,C1065))-IF(B1065=0,INDEX('Solver Setup'!$L$15:$L$19,A1065),INDEX('Solver Setup'!$G$25:$G$52,B1065)))*1440-IF(B1065=0,0,INDEX('Solver Setup'!$F$25:$F$52,B1065))-H1065+'Solver Setup'!$B$9*(1-F1065))</f>
        <v>1166.6999999999998</v>
      </c>
    </row>
    <row r="1066" spans="1:15" x14ac:dyDescent="0.2">
      <c r="A1066">
        <v>2</v>
      </c>
      <c r="B1066">
        <v>9</v>
      </c>
      <c r="C1066">
        <v>0</v>
      </c>
      <c r="D1066" t="str" cm="1">
        <f t="array" ref="D1066">IF(B1066=0,"Depot",INDEX('Delivery Stops'!$B$2:$B$29,B1066))</f>
        <v>Dry Cleaners</v>
      </c>
      <c r="E1066" t="str" cm="1">
        <f t="array" ref="E1066">IF(C1066=0,"Depot",INDEX('Delivery Stops'!$B$2:$B$29,C1066))</f>
        <v>Depot</v>
      </c>
      <c r="F1066">
        <v>0</v>
      </c>
      <c r="G1066" cm="1">
        <f t="array" ref="G1066">INDEX('Distance Matrix (miles)'!$B$2:$AD$30,B1066+1,C1066+1)</f>
        <v>14.44</v>
      </c>
      <c r="H1066" cm="1">
        <f t="array" ref="H1066">INDEX('Travel Time Matrix (min)'!$B$2:$AD$30,B1066+1,C1066+1)</f>
        <v>21.7</v>
      </c>
      <c r="I1066" cm="1">
        <f t="array" ref="I1066">G1066*(INDEX('Vehicle Fleet'!$D$2:$D$6,A1066)+'Cost Parameters'!$B$2*'Cost Parameters'!$B$3)</f>
        <v>12.366416000000001</v>
      </c>
      <c r="J1066" cm="1">
        <f t="array" ref="J1066">IF(C1066=0,0,INDEX('Delivery Stops'!$D$2:$D$29,C1066))</f>
        <v>0</v>
      </c>
      <c r="K1066">
        <f t="shared" si="64"/>
        <v>0</v>
      </c>
      <c r="L1066">
        <f t="shared" si="65"/>
        <v>0</v>
      </c>
      <c r="M1066">
        <f t="shared" si="66"/>
        <v>0</v>
      </c>
      <c r="N1066">
        <f t="shared" si="67"/>
        <v>0</v>
      </c>
      <c r="O1066" cm="1">
        <f t="array" ref="O1066">((IF(C1066=0,INDEX('Solver Setup'!$M$15:$M$19,A1066),INDEX('Solver Setup'!$G$25:$G$52,C1066))-IF(B1066=0,INDEX('Solver Setup'!$L$15:$L$19,A1066),INDEX('Solver Setup'!$G$25:$G$52,B1066)))*1440-IF(B1066=0,0,INDEX('Solver Setup'!$F$25:$F$52,B1066))-H1066+'Solver Setup'!$B$9*(1-F1066))</f>
        <v>850.3</v>
      </c>
    </row>
    <row r="1067" spans="1:15" x14ac:dyDescent="0.2">
      <c r="A1067">
        <v>2</v>
      </c>
      <c r="B1067">
        <v>9</v>
      </c>
      <c r="C1067">
        <v>1</v>
      </c>
      <c r="D1067" t="str" cm="1">
        <f t="array" ref="D1067">IF(B1067=0,"Depot",INDEX('Delivery Stops'!$B$2:$B$29,B1067))</f>
        <v>Dry Cleaners</v>
      </c>
      <c r="E1067" t="str" cm="1">
        <f t="array" ref="E1067">IF(C1067=0,"Depot",INDEX('Delivery Stops'!$B$2:$B$29,C1067))</f>
        <v>Pet Hospital</v>
      </c>
      <c r="F1067">
        <v>0</v>
      </c>
      <c r="G1067" cm="1">
        <f t="array" ref="G1067">INDEX('Distance Matrix (miles)'!$B$2:$AD$30,B1067+1,C1067+1)</f>
        <v>10.26</v>
      </c>
      <c r="H1067" cm="1">
        <f t="array" ref="H1067">INDEX('Travel Time Matrix (min)'!$B$2:$AD$30,B1067+1,C1067+1)</f>
        <v>15.4</v>
      </c>
      <c r="I1067" cm="1">
        <f t="array" ref="I1067">G1067*(INDEX('Vehicle Fleet'!$D$2:$D$6,A1067)+'Cost Parameters'!$B$2*'Cost Parameters'!$B$3)</f>
        <v>8.786664</v>
      </c>
      <c r="J1067" cm="1">
        <f t="array" ref="J1067">IF(C1067=0,0,INDEX('Delivery Stops'!$D$2:$D$29,C1067))</f>
        <v>204</v>
      </c>
      <c r="K1067">
        <f t="shared" si="64"/>
        <v>0</v>
      </c>
      <c r="L1067">
        <f t="shared" si="65"/>
        <v>0</v>
      </c>
      <c r="M1067">
        <f t="shared" si="66"/>
        <v>0</v>
      </c>
      <c r="N1067">
        <f t="shared" si="67"/>
        <v>0</v>
      </c>
      <c r="O1067" cm="1">
        <f t="array" ref="O1067">((IF(C1067=0,INDEX('Solver Setup'!$M$15:$M$19,A1067),INDEX('Solver Setup'!$G$25:$G$52,C1067))-IF(B1067=0,INDEX('Solver Setup'!$L$15:$L$19,A1067),INDEX('Solver Setup'!$G$25:$G$52,B1067)))*1440-IF(B1067=0,0,INDEX('Solver Setup'!$F$25:$F$52,B1067))-H1067+'Solver Setup'!$B$9*(1-F1067))</f>
        <v>1366.6000000000006</v>
      </c>
    </row>
    <row r="1068" spans="1:15" x14ac:dyDescent="0.2">
      <c r="A1068">
        <v>2</v>
      </c>
      <c r="B1068">
        <v>9</v>
      </c>
      <c r="C1068">
        <v>2</v>
      </c>
      <c r="D1068" t="str" cm="1">
        <f t="array" ref="D1068">IF(B1068=0,"Depot",INDEX('Delivery Stops'!$B$2:$B$29,B1068))</f>
        <v>Dry Cleaners</v>
      </c>
      <c r="E1068" t="str" cm="1">
        <f t="array" ref="E1068">IF(C1068=0,"Depot",INDEX('Delivery Stops'!$B$2:$B$29,C1068))</f>
        <v>Community Pharmacy</v>
      </c>
      <c r="F1068">
        <v>0</v>
      </c>
      <c r="G1068" cm="1">
        <f t="array" ref="G1068">INDEX('Distance Matrix (miles)'!$B$2:$AD$30,B1068+1,C1068+1)</f>
        <v>12.38</v>
      </c>
      <c r="H1068" cm="1">
        <f t="array" ref="H1068">INDEX('Travel Time Matrix (min)'!$B$2:$AD$30,B1068+1,C1068+1)</f>
        <v>18.600000000000001</v>
      </c>
      <c r="I1068" cm="1">
        <f t="array" ref="I1068">G1068*(INDEX('Vehicle Fleet'!$D$2:$D$6,A1068)+'Cost Parameters'!$B$2*'Cost Parameters'!$B$3)</f>
        <v>10.602232000000001</v>
      </c>
      <c r="J1068" cm="1">
        <f t="array" ref="J1068">IF(C1068=0,0,INDEX('Delivery Stops'!$D$2:$D$29,C1068))</f>
        <v>240</v>
      </c>
      <c r="K1068">
        <f t="shared" si="64"/>
        <v>0</v>
      </c>
      <c r="L1068">
        <f t="shared" si="65"/>
        <v>0</v>
      </c>
      <c r="M1068">
        <f t="shared" si="66"/>
        <v>0</v>
      </c>
      <c r="N1068">
        <f t="shared" si="67"/>
        <v>0</v>
      </c>
      <c r="O1068" cm="1">
        <f t="array" ref="O1068">((IF(C1068=0,INDEX('Solver Setup'!$M$15:$M$19,A1068),INDEX('Solver Setup'!$G$25:$G$52,C1068))-IF(B1068=0,INDEX('Solver Setup'!$L$15:$L$19,A1068),INDEX('Solver Setup'!$G$25:$G$52,B1068)))*1440-IF(B1068=0,0,INDEX('Solver Setup'!$F$25:$F$52,B1068))-H1068+'Solver Setup'!$B$9*(1-F1068))</f>
        <v>1603.3999999999996</v>
      </c>
    </row>
    <row r="1069" spans="1:15" x14ac:dyDescent="0.2">
      <c r="A1069">
        <v>2</v>
      </c>
      <c r="B1069">
        <v>9</v>
      </c>
      <c r="C1069">
        <v>3</v>
      </c>
      <c r="D1069" t="str" cm="1">
        <f t="array" ref="D1069">IF(B1069=0,"Depot",INDEX('Delivery Stops'!$B$2:$B$29,B1069))</f>
        <v>Dry Cleaners</v>
      </c>
      <c r="E1069" t="str" cm="1">
        <f t="array" ref="E1069">IF(C1069=0,"Depot",INDEX('Delivery Stops'!$B$2:$B$29,C1069))</f>
        <v>Redstone Medical Center</v>
      </c>
      <c r="F1069">
        <v>0</v>
      </c>
      <c r="G1069" cm="1">
        <f t="array" ref="G1069">INDEX('Distance Matrix (miles)'!$B$2:$AD$30,B1069+1,C1069+1)</f>
        <v>12.66</v>
      </c>
      <c r="H1069" cm="1">
        <f t="array" ref="H1069">INDEX('Travel Time Matrix (min)'!$B$2:$AD$30,B1069+1,C1069+1)</f>
        <v>19</v>
      </c>
      <c r="I1069" cm="1">
        <f t="array" ref="I1069">G1069*(INDEX('Vehicle Fleet'!$D$2:$D$6,A1069)+'Cost Parameters'!$B$2*'Cost Parameters'!$B$3)</f>
        <v>10.842024</v>
      </c>
      <c r="J1069" cm="1">
        <f t="array" ref="J1069">IF(C1069=0,0,INDEX('Delivery Stops'!$D$2:$D$29,C1069))</f>
        <v>183</v>
      </c>
      <c r="K1069">
        <f t="shared" si="64"/>
        <v>0</v>
      </c>
      <c r="L1069">
        <f t="shared" si="65"/>
        <v>0</v>
      </c>
      <c r="M1069">
        <f t="shared" si="66"/>
        <v>0</v>
      </c>
      <c r="N1069">
        <f t="shared" si="67"/>
        <v>0</v>
      </c>
      <c r="O1069" cm="1">
        <f t="array" ref="O1069">((IF(C1069=0,INDEX('Solver Setup'!$M$15:$M$19,A1069),INDEX('Solver Setup'!$G$25:$G$52,C1069))-IF(B1069=0,INDEX('Solver Setup'!$L$15:$L$19,A1069),INDEX('Solver Setup'!$G$25:$G$52,B1069)))*1440-IF(B1069=0,0,INDEX('Solver Setup'!$F$25:$F$52,B1069))-H1069+'Solver Setup'!$B$9*(1-F1069))</f>
        <v>1618</v>
      </c>
    </row>
    <row r="1070" spans="1:15" x14ac:dyDescent="0.2">
      <c r="A1070">
        <v>2</v>
      </c>
      <c r="B1070">
        <v>9</v>
      </c>
      <c r="C1070">
        <v>4</v>
      </c>
      <c r="D1070" t="str" cm="1">
        <f t="array" ref="D1070">IF(B1070=0,"Depot",INDEX('Delivery Stops'!$B$2:$B$29,B1070))</f>
        <v>Dry Cleaners</v>
      </c>
      <c r="E1070" t="str" cm="1">
        <f t="array" ref="E1070">IF(C1070=0,"Depot",INDEX('Delivery Stops'!$B$2:$B$29,C1070))</f>
        <v>Furniture Warehouse</v>
      </c>
      <c r="F1070">
        <v>0</v>
      </c>
      <c r="G1070" cm="1">
        <f t="array" ref="G1070">INDEX('Distance Matrix (miles)'!$B$2:$AD$30,B1070+1,C1070+1)</f>
        <v>18.04</v>
      </c>
      <c r="H1070" cm="1">
        <f t="array" ref="H1070">INDEX('Travel Time Matrix (min)'!$B$2:$AD$30,B1070+1,C1070+1)</f>
        <v>27.1</v>
      </c>
      <c r="I1070" cm="1">
        <f t="array" ref="I1070">G1070*(INDEX('Vehicle Fleet'!$D$2:$D$6,A1070)+'Cost Parameters'!$B$2*'Cost Parameters'!$B$3)</f>
        <v>15.449456</v>
      </c>
      <c r="J1070" cm="1">
        <f t="array" ref="J1070">IF(C1070=0,0,INDEX('Delivery Stops'!$D$2:$D$29,C1070))</f>
        <v>186</v>
      </c>
      <c r="K1070">
        <f t="shared" si="64"/>
        <v>0</v>
      </c>
      <c r="L1070">
        <f t="shared" si="65"/>
        <v>0</v>
      </c>
      <c r="M1070">
        <f t="shared" si="66"/>
        <v>0</v>
      </c>
      <c r="N1070">
        <f t="shared" si="67"/>
        <v>0</v>
      </c>
      <c r="O1070" cm="1">
        <f t="array" ref="O1070">((IF(C1070=0,INDEX('Solver Setup'!$M$15:$M$19,A1070),INDEX('Solver Setup'!$G$25:$G$52,C1070))-IF(B1070=0,INDEX('Solver Setup'!$L$15:$L$19,A1070),INDEX('Solver Setup'!$G$25:$G$52,B1070)))*1440-IF(B1070=0,0,INDEX('Solver Setup'!$F$25:$F$52,B1070))-H1070+'Solver Setup'!$B$9*(1-F1070))</f>
        <v>1339.9</v>
      </c>
    </row>
    <row r="1071" spans="1:15" x14ac:dyDescent="0.2">
      <c r="A1071">
        <v>2</v>
      </c>
      <c r="B1071">
        <v>9</v>
      </c>
      <c r="C1071">
        <v>5</v>
      </c>
      <c r="D1071" t="str" cm="1">
        <f t="array" ref="D1071">IF(B1071=0,"Depot",INDEX('Delivery Stops'!$B$2:$B$29,B1071))</f>
        <v>Dry Cleaners</v>
      </c>
      <c r="E1071" t="str" cm="1">
        <f t="array" ref="E1071">IF(C1071=0,"Depot",INDEX('Delivery Stops'!$B$2:$B$29,C1071))</f>
        <v>Construction Supply</v>
      </c>
      <c r="F1071">
        <v>0</v>
      </c>
      <c r="G1071" cm="1">
        <f t="array" ref="G1071">INDEX('Distance Matrix (miles)'!$B$2:$AD$30,B1071+1,C1071+1)</f>
        <v>26.88</v>
      </c>
      <c r="H1071" cm="1">
        <f t="array" ref="H1071">INDEX('Travel Time Matrix (min)'!$B$2:$AD$30,B1071+1,C1071+1)</f>
        <v>40.299999999999997</v>
      </c>
      <c r="I1071" cm="1">
        <f t="array" ref="I1071">G1071*(INDEX('Vehicle Fleet'!$D$2:$D$6,A1071)+'Cost Parameters'!$B$2*'Cost Parameters'!$B$3)</f>
        <v>23.020032</v>
      </c>
      <c r="J1071" cm="1">
        <f t="array" ref="J1071">IF(C1071=0,0,INDEX('Delivery Stops'!$D$2:$D$29,C1071))</f>
        <v>201</v>
      </c>
      <c r="K1071">
        <f t="shared" si="64"/>
        <v>0</v>
      </c>
      <c r="L1071">
        <f t="shared" si="65"/>
        <v>0</v>
      </c>
      <c r="M1071">
        <f t="shared" si="66"/>
        <v>0</v>
      </c>
      <c r="N1071">
        <f t="shared" si="67"/>
        <v>0</v>
      </c>
      <c r="O1071" cm="1">
        <f t="array" ref="O1071">((IF(C1071=0,INDEX('Solver Setup'!$M$15:$M$19,A1071),INDEX('Solver Setup'!$G$25:$G$52,C1071))-IF(B1071=0,INDEX('Solver Setup'!$L$15:$L$19,A1071),INDEX('Solver Setup'!$G$25:$G$52,B1071)))*1440-IF(B1071=0,0,INDEX('Solver Setup'!$F$25:$F$52,B1071))-H1071+'Solver Setup'!$B$9*(1-F1071))</f>
        <v>1536.6999999999996</v>
      </c>
    </row>
    <row r="1072" spans="1:15" x14ac:dyDescent="0.2">
      <c r="A1072">
        <v>2</v>
      </c>
      <c r="B1072">
        <v>9</v>
      </c>
      <c r="C1072">
        <v>6</v>
      </c>
      <c r="D1072" t="str" cm="1">
        <f t="array" ref="D1072">IF(B1072=0,"Depot",INDEX('Delivery Stops'!$B$2:$B$29,B1072))</f>
        <v>Dry Cleaners</v>
      </c>
      <c r="E1072" t="str" cm="1">
        <f t="array" ref="E1072">IF(C1072=0,"Depot",INDEX('Delivery Stops'!$B$2:$B$29,C1072))</f>
        <v>Farm Supply</v>
      </c>
      <c r="F1072">
        <v>0</v>
      </c>
      <c r="G1072" cm="1">
        <f t="array" ref="G1072">INDEX('Distance Matrix (miles)'!$B$2:$AD$30,B1072+1,C1072+1)</f>
        <v>17.93</v>
      </c>
      <c r="H1072" cm="1">
        <f t="array" ref="H1072">INDEX('Travel Time Matrix (min)'!$B$2:$AD$30,B1072+1,C1072+1)</f>
        <v>26.9</v>
      </c>
      <c r="I1072" cm="1">
        <f t="array" ref="I1072">G1072*(INDEX('Vehicle Fleet'!$D$2:$D$6,A1072)+'Cost Parameters'!$B$2*'Cost Parameters'!$B$3)</f>
        <v>15.355252</v>
      </c>
      <c r="J1072" cm="1">
        <f t="array" ref="J1072">IF(C1072=0,0,INDEX('Delivery Stops'!$D$2:$D$29,C1072))</f>
        <v>162</v>
      </c>
      <c r="K1072">
        <f t="shared" si="64"/>
        <v>0</v>
      </c>
      <c r="L1072">
        <f t="shared" si="65"/>
        <v>0</v>
      </c>
      <c r="M1072">
        <f t="shared" si="66"/>
        <v>0</v>
      </c>
      <c r="N1072">
        <f t="shared" si="67"/>
        <v>0</v>
      </c>
      <c r="O1072" cm="1">
        <f t="array" ref="O1072">((IF(C1072=0,INDEX('Solver Setup'!$M$15:$M$19,A1072),INDEX('Solver Setup'!$G$25:$G$52,C1072))-IF(B1072=0,INDEX('Solver Setup'!$L$15:$L$19,A1072),INDEX('Solver Setup'!$G$25:$G$52,B1072)))*1440-IF(B1072=0,0,INDEX('Solver Setup'!$F$25:$F$52,B1072))-H1072+'Solver Setup'!$B$9*(1-F1072))</f>
        <v>1655.1</v>
      </c>
    </row>
    <row r="1073" spans="1:15" x14ac:dyDescent="0.2">
      <c r="A1073">
        <v>2</v>
      </c>
      <c r="B1073">
        <v>9</v>
      </c>
      <c r="C1073">
        <v>7</v>
      </c>
      <c r="D1073" t="str" cm="1">
        <f t="array" ref="D1073">IF(B1073=0,"Depot",INDEX('Delivery Stops'!$B$2:$B$29,B1073))</f>
        <v>Dry Cleaners</v>
      </c>
      <c r="E1073" t="str" cm="1">
        <f t="array" ref="E1073">IF(C1073=0,"Depot",INDEX('Delivery Stops'!$B$2:$B$29,C1073))</f>
        <v>Fish Market</v>
      </c>
      <c r="F1073">
        <v>0</v>
      </c>
      <c r="G1073" cm="1">
        <f t="array" ref="G1073">INDEX('Distance Matrix (miles)'!$B$2:$AD$30,B1073+1,C1073+1)</f>
        <v>25.03</v>
      </c>
      <c r="H1073" cm="1">
        <f t="array" ref="H1073">INDEX('Travel Time Matrix (min)'!$B$2:$AD$30,B1073+1,C1073+1)</f>
        <v>37.5</v>
      </c>
      <c r="I1073" cm="1">
        <f t="array" ref="I1073">G1073*(INDEX('Vehicle Fleet'!$D$2:$D$6,A1073)+'Cost Parameters'!$B$2*'Cost Parameters'!$B$3)</f>
        <v>21.435692000000003</v>
      </c>
      <c r="J1073" cm="1">
        <f t="array" ref="J1073">IF(C1073=0,0,INDEX('Delivery Stops'!$D$2:$D$29,C1073))</f>
        <v>133</v>
      </c>
      <c r="K1073">
        <f t="shared" si="64"/>
        <v>0</v>
      </c>
      <c r="L1073">
        <f t="shared" si="65"/>
        <v>0</v>
      </c>
      <c r="M1073">
        <f t="shared" si="66"/>
        <v>0</v>
      </c>
      <c r="N1073">
        <f t="shared" si="67"/>
        <v>0</v>
      </c>
      <c r="O1073" cm="1">
        <f t="array" ref="O1073">((IF(C1073=0,INDEX('Solver Setup'!$M$15:$M$19,A1073),INDEX('Solver Setup'!$G$25:$G$52,C1073))-IF(B1073=0,INDEX('Solver Setup'!$L$15:$L$19,A1073),INDEX('Solver Setup'!$G$25:$G$52,B1073)))*1440-IF(B1073=0,0,INDEX('Solver Setup'!$F$25:$F$52,B1073))-H1073+'Solver Setup'!$B$9*(1-F1073))</f>
        <v>1509.5</v>
      </c>
    </row>
    <row r="1074" spans="1:15" x14ac:dyDescent="0.2">
      <c r="A1074">
        <v>2</v>
      </c>
      <c r="B1074">
        <v>9</v>
      </c>
      <c r="C1074">
        <v>8</v>
      </c>
      <c r="D1074" t="str" cm="1">
        <f t="array" ref="D1074">IF(B1074=0,"Depot",INDEX('Delivery Stops'!$B$2:$B$29,B1074))</f>
        <v>Dry Cleaners</v>
      </c>
      <c r="E1074" t="str" cm="1">
        <f t="array" ref="E1074">IF(C1074=0,"Depot",INDEX('Delivery Stops'!$B$2:$B$29,C1074))</f>
        <v>Swimming Pool Supply</v>
      </c>
      <c r="F1074">
        <v>0</v>
      </c>
      <c r="G1074" cm="1">
        <f t="array" ref="G1074">INDEX('Distance Matrix (miles)'!$B$2:$AD$30,B1074+1,C1074+1)</f>
        <v>27.7</v>
      </c>
      <c r="H1074" cm="1">
        <f t="array" ref="H1074">INDEX('Travel Time Matrix (min)'!$B$2:$AD$30,B1074+1,C1074+1)</f>
        <v>41.5</v>
      </c>
      <c r="I1074" cm="1">
        <f t="array" ref="I1074">G1074*(INDEX('Vehicle Fleet'!$D$2:$D$6,A1074)+'Cost Parameters'!$B$2*'Cost Parameters'!$B$3)</f>
        <v>23.722280000000001</v>
      </c>
      <c r="J1074" cm="1">
        <f t="array" ref="J1074">IF(C1074=0,0,INDEX('Delivery Stops'!$D$2:$D$29,C1074))</f>
        <v>285</v>
      </c>
      <c r="K1074">
        <f t="shared" si="64"/>
        <v>0</v>
      </c>
      <c r="L1074">
        <f t="shared" si="65"/>
        <v>0</v>
      </c>
      <c r="M1074">
        <f t="shared" si="66"/>
        <v>0</v>
      </c>
      <c r="N1074">
        <f t="shared" si="67"/>
        <v>0</v>
      </c>
      <c r="O1074" cm="1">
        <f t="array" ref="O1074">((IF(C1074=0,INDEX('Solver Setup'!$M$15:$M$19,A1074),INDEX('Solver Setup'!$G$25:$G$52,C1074))-IF(B1074=0,INDEX('Solver Setup'!$L$15:$L$19,A1074),INDEX('Solver Setup'!$G$25:$G$52,B1074)))*1440-IF(B1074=0,0,INDEX('Solver Setup'!$F$25:$F$52,B1074))-H1074+'Solver Setup'!$B$9*(1-F1074))</f>
        <v>1715.4999999999995</v>
      </c>
    </row>
    <row r="1075" spans="1:15" x14ac:dyDescent="0.2">
      <c r="A1075">
        <v>2</v>
      </c>
      <c r="B1075">
        <v>9</v>
      </c>
      <c r="C1075">
        <v>10</v>
      </c>
      <c r="D1075" t="str" cm="1">
        <f t="array" ref="D1075">IF(B1075=0,"Depot",INDEX('Delivery Stops'!$B$2:$B$29,B1075))</f>
        <v>Dry Cleaners</v>
      </c>
      <c r="E1075" t="str" cm="1">
        <f t="array" ref="E1075">IF(C1075=0,"Depot",INDEX('Delivery Stops'!$B$2:$B$29,C1075))</f>
        <v>Furniture Warehouse</v>
      </c>
      <c r="F1075">
        <v>0</v>
      </c>
      <c r="G1075" cm="1">
        <f t="array" ref="G1075">INDEX('Distance Matrix (miles)'!$B$2:$AD$30,B1075+1,C1075+1)</f>
        <v>21.89</v>
      </c>
      <c r="H1075" cm="1">
        <f t="array" ref="H1075">INDEX('Travel Time Matrix (min)'!$B$2:$AD$30,B1075+1,C1075+1)</f>
        <v>32.799999999999997</v>
      </c>
      <c r="I1075" cm="1">
        <f t="array" ref="I1075">G1075*(INDEX('Vehicle Fleet'!$D$2:$D$6,A1075)+'Cost Parameters'!$B$2*'Cost Parameters'!$B$3)</f>
        <v>18.746596</v>
      </c>
      <c r="J1075" cm="1">
        <f t="array" ref="J1075">IF(C1075=0,0,INDEX('Delivery Stops'!$D$2:$D$29,C1075))</f>
        <v>89</v>
      </c>
      <c r="K1075">
        <f t="shared" si="64"/>
        <v>0</v>
      </c>
      <c r="L1075">
        <f t="shared" si="65"/>
        <v>0</v>
      </c>
      <c r="M1075">
        <f t="shared" si="66"/>
        <v>0</v>
      </c>
      <c r="N1075">
        <f t="shared" si="67"/>
        <v>0</v>
      </c>
      <c r="O1075" cm="1">
        <f t="array" ref="O1075">((IF(C1075=0,INDEX('Solver Setup'!$M$15:$M$19,A1075),INDEX('Solver Setup'!$G$25:$G$52,C1075))-IF(B1075=0,INDEX('Solver Setup'!$L$15:$L$19,A1075),INDEX('Solver Setup'!$G$25:$G$52,B1075)))*1440-IF(B1075=0,0,INDEX('Solver Setup'!$F$25:$F$52,B1075))-H1075+'Solver Setup'!$B$9*(1-F1075))</f>
        <v>1454.1999999999996</v>
      </c>
    </row>
    <row r="1076" spans="1:15" x14ac:dyDescent="0.2">
      <c r="A1076">
        <v>2</v>
      </c>
      <c r="B1076">
        <v>9</v>
      </c>
      <c r="C1076">
        <v>11</v>
      </c>
      <c r="D1076" t="str" cm="1">
        <f t="array" ref="D1076">IF(B1076=0,"Depot",INDEX('Delivery Stops'!$B$2:$B$29,B1076))</f>
        <v>Dry Cleaners</v>
      </c>
      <c r="E1076" t="str" cm="1">
        <f t="array" ref="E1076">IF(C1076=0,"Depot",INDEX('Delivery Stops'!$B$2:$B$29,C1076))</f>
        <v>Pet Hospital</v>
      </c>
      <c r="F1076">
        <v>0</v>
      </c>
      <c r="G1076" cm="1">
        <f t="array" ref="G1076">INDEX('Distance Matrix (miles)'!$B$2:$AD$30,B1076+1,C1076+1)</f>
        <v>13.31</v>
      </c>
      <c r="H1076" cm="1">
        <f t="array" ref="H1076">INDEX('Travel Time Matrix (min)'!$B$2:$AD$30,B1076+1,C1076+1)</f>
        <v>20</v>
      </c>
      <c r="I1076" cm="1">
        <f t="array" ref="I1076">G1076*(INDEX('Vehicle Fleet'!$D$2:$D$6,A1076)+'Cost Parameters'!$B$2*'Cost Parameters'!$B$3)</f>
        <v>11.398684000000001</v>
      </c>
      <c r="J1076" cm="1">
        <f t="array" ref="J1076">IF(C1076=0,0,INDEX('Delivery Stops'!$D$2:$D$29,C1076))</f>
        <v>108</v>
      </c>
      <c r="K1076">
        <f t="shared" si="64"/>
        <v>0</v>
      </c>
      <c r="L1076">
        <f t="shared" si="65"/>
        <v>0</v>
      </c>
      <c r="M1076">
        <f t="shared" si="66"/>
        <v>0</v>
      </c>
      <c r="N1076">
        <f t="shared" si="67"/>
        <v>0</v>
      </c>
      <c r="O1076" cm="1">
        <f t="array" ref="O1076">((IF(C1076=0,INDEX('Solver Setup'!$M$15:$M$19,A1076),INDEX('Solver Setup'!$G$25:$G$52,C1076))-IF(B1076=0,INDEX('Solver Setup'!$L$15:$L$19,A1076),INDEX('Solver Setup'!$G$25:$G$52,B1076)))*1440-IF(B1076=0,0,INDEX('Solver Setup'!$F$25:$F$52,B1076))-H1076+'Solver Setup'!$B$9*(1-F1076))</f>
        <v>1392</v>
      </c>
    </row>
    <row r="1077" spans="1:15" x14ac:dyDescent="0.2">
      <c r="A1077">
        <v>2</v>
      </c>
      <c r="B1077">
        <v>9</v>
      </c>
      <c r="C1077">
        <v>12</v>
      </c>
      <c r="D1077" t="str" cm="1">
        <f t="array" ref="D1077">IF(B1077=0,"Depot",INDEX('Delivery Stops'!$B$2:$B$29,B1077))</f>
        <v>Dry Cleaners</v>
      </c>
      <c r="E1077" t="str" cm="1">
        <f t="array" ref="E1077">IF(C1077=0,"Depot",INDEX('Delivery Stops'!$B$2:$B$29,C1077))</f>
        <v>Tech Solutions Inc</v>
      </c>
      <c r="F1077">
        <v>0</v>
      </c>
      <c r="G1077" cm="1">
        <f t="array" ref="G1077">INDEX('Distance Matrix (miles)'!$B$2:$AD$30,B1077+1,C1077+1)</f>
        <v>23.14</v>
      </c>
      <c r="H1077" cm="1">
        <f t="array" ref="H1077">INDEX('Travel Time Matrix (min)'!$B$2:$AD$30,B1077+1,C1077+1)</f>
        <v>34.700000000000003</v>
      </c>
      <c r="I1077" cm="1">
        <f t="array" ref="I1077">G1077*(INDEX('Vehicle Fleet'!$D$2:$D$6,A1077)+'Cost Parameters'!$B$2*'Cost Parameters'!$B$3)</f>
        <v>19.817096000000003</v>
      </c>
      <c r="J1077" cm="1">
        <f t="array" ref="J1077">IF(C1077=0,0,INDEX('Delivery Stops'!$D$2:$D$29,C1077))</f>
        <v>150</v>
      </c>
      <c r="K1077">
        <f t="shared" si="64"/>
        <v>0</v>
      </c>
      <c r="L1077">
        <f t="shared" si="65"/>
        <v>0</v>
      </c>
      <c r="M1077">
        <f t="shared" si="66"/>
        <v>0</v>
      </c>
      <c r="N1077">
        <f t="shared" si="67"/>
        <v>0</v>
      </c>
      <c r="O1077" cm="1">
        <f t="array" ref="O1077">((IF(C1077=0,INDEX('Solver Setup'!$M$15:$M$19,A1077),INDEX('Solver Setup'!$G$25:$G$52,C1077))-IF(B1077=0,INDEX('Solver Setup'!$L$15:$L$19,A1077),INDEX('Solver Setup'!$G$25:$G$52,B1077)))*1440-IF(B1077=0,0,INDEX('Solver Setup'!$F$25:$F$52,B1077))-H1077+'Solver Setup'!$B$9*(1-F1077))</f>
        <v>1332.3</v>
      </c>
    </row>
    <row r="1078" spans="1:15" x14ac:dyDescent="0.2">
      <c r="A1078">
        <v>2</v>
      </c>
      <c r="B1078">
        <v>9</v>
      </c>
      <c r="C1078">
        <v>13</v>
      </c>
      <c r="D1078" t="str" cm="1">
        <f t="array" ref="D1078">IF(B1078=0,"Depot",INDEX('Delivery Stops'!$B$2:$B$29,B1078))</f>
        <v>Dry Cleaners</v>
      </c>
      <c r="E1078" t="str" cm="1">
        <f t="array" ref="E1078">IF(C1078=0,"Depot",INDEX('Delivery Stops'!$B$2:$B$29,C1078))</f>
        <v>Tech Solutions Inc</v>
      </c>
      <c r="F1078">
        <v>0</v>
      </c>
      <c r="G1078" cm="1">
        <f t="array" ref="G1078">INDEX('Distance Matrix (miles)'!$B$2:$AD$30,B1078+1,C1078+1)</f>
        <v>36.86</v>
      </c>
      <c r="H1078" cm="1">
        <f t="array" ref="H1078">INDEX('Travel Time Matrix (min)'!$B$2:$AD$30,B1078+1,C1078+1)</f>
        <v>55.3</v>
      </c>
      <c r="I1078" cm="1">
        <f t="array" ref="I1078">G1078*(INDEX('Vehicle Fleet'!$D$2:$D$6,A1078)+'Cost Parameters'!$B$2*'Cost Parameters'!$B$3)</f>
        <v>31.566904000000001</v>
      </c>
      <c r="J1078" cm="1">
        <f t="array" ref="J1078">IF(C1078=0,0,INDEX('Delivery Stops'!$D$2:$D$29,C1078))</f>
        <v>38</v>
      </c>
      <c r="K1078">
        <f t="shared" si="64"/>
        <v>0</v>
      </c>
      <c r="L1078">
        <f t="shared" si="65"/>
        <v>0</v>
      </c>
      <c r="M1078">
        <f t="shared" si="66"/>
        <v>0</v>
      </c>
      <c r="N1078">
        <f t="shared" si="67"/>
        <v>0</v>
      </c>
      <c r="O1078" cm="1">
        <f t="array" ref="O1078">((IF(C1078=0,INDEX('Solver Setup'!$M$15:$M$19,A1078),INDEX('Solver Setup'!$G$25:$G$52,C1078))-IF(B1078=0,INDEX('Solver Setup'!$L$15:$L$19,A1078),INDEX('Solver Setup'!$G$25:$G$52,B1078)))*1440-IF(B1078=0,0,INDEX('Solver Setup'!$F$25:$F$52,B1078))-H1078+'Solver Setup'!$B$9*(1-F1078))</f>
        <v>1206.6999999999994</v>
      </c>
    </row>
    <row r="1079" spans="1:15" x14ac:dyDescent="0.2">
      <c r="A1079">
        <v>2</v>
      </c>
      <c r="B1079">
        <v>9</v>
      </c>
      <c r="C1079">
        <v>14</v>
      </c>
      <c r="D1079" t="str" cm="1">
        <f t="array" ref="D1079">IF(B1079=0,"Depot",INDEX('Delivery Stops'!$B$2:$B$29,B1079))</f>
        <v>Dry Cleaners</v>
      </c>
      <c r="E1079" t="str" cm="1">
        <f t="array" ref="E1079">IF(C1079=0,"Depot",INDEX('Delivery Stops'!$B$2:$B$29,C1079))</f>
        <v>Sunrise Senior Living</v>
      </c>
      <c r="F1079">
        <v>0</v>
      </c>
      <c r="G1079" cm="1">
        <f t="array" ref="G1079">INDEX('Distance Matrix (miles)'!$B$2:$AD$30,B1079+1,C1079+1)</f>
        <v>28.46</v>
      </c>
      <c r="H1079" cm="1">
        <f t="array" ref="H1079">INDEX('Travel Time Matrix (min)'!$B$2:$AD$30,B1079+1,C1079+1)</f>
        <v>42.7</v>
      </c>
      <c r="I1079" cm="1">
        <f t="array" ref="I1079">G1079*(INDEX('Vehicle Fleet'!$D$2:$D$6,A1079)+'Cost Parameters'!$B$2*'Cost Parameters'!$B$3)</f>
        <v>24.373144000000003</v>
      </c>
      <c r="J1079" cm="1">
        <f t="array" ref="J1079">IF(C1079=0,0,INDEX('Delivery Stops'!$D$2:$D$29,C1079))</f>
        <v>249</v>
      </c>
      <c r="K1079">
        <f t="shared" si="64"/>
        <v>0</v>
      </c>
      <c r="L1079">
        <f t="shared" si="65"/>
        <v>0</v>
      </c>
      <c r="M1079">
        <f t="shared" si="66"/>
        <v>0</v>
      </c>
      <c r="N1079">
        <f t="shared" si="67"/>
        <v>0</v>
      </c>
      <c r="O1079" cm="1">
        <f t="array" ref="O1079">((IF(C1079=0,INDEX('Solver Setup'!$M$15:$M$19,A1079),INDEX('Solver Setup'!$G$25:$G$52,C1079))-IF(B1079=0,INDEX('Solver Setup'!$L$15:$L$19,A1079),INDEX('Solver Setup'!$G$25:$G$52,B1079)))*1440-IF(B1079=0,0,INDEX('Solver Setup'!$F$25:$F$52,B1079))-H1079+'Solver Setup'!$B$9*(1-F1079))</f>
        <v>1669.2999999999995</v>
      </c>
    </row>
    <row r="1080" spans="1:15" x14ac:dyDescent="0.2">
      <c r="A1080">
        <v>2</v>
      </c>
      <c r="B1080">
        <v>9</v>
      </c>
      <c r="C1080">
        <v>15</v>
      </c>
      <c r="D1080" t="str" cm="1">
        <f t="array" ref="D1080">IF(B1080=0,"Depot",INDEX('Delivery Stops'!$B$2:$B$29,B1080))</f>
        <v>Dry Cleaners</v>
      </c>
      <c r="E1080" t="str" cm="1">
        <f t="array" ref="E1080">IF(C1080=0,"Depot",INDEX('Delivery Stops'!$B$2:$B$29,C1080))</f>
        <v>Electronics Outlet</v>
      </c>
      <c r="F1080">
        <v>0</v>
      </c>
      <c r="G1080" cm="1">
        <f t="array" ref="G1080">INDEX('Distance Matrix (miles)'!$B$2:$AD$30,B1080+1,C1080+1)</f>
        <v>14.78</v>
      </c>
      <c r="H1080" cm="1">
        <f t="array" ref="H1080">INDEX('Travel Time Matrix (min)'!$B$2:$AD$30,B1080+1,C1080+1)</f>
        <v>22.2</v>
      </c>
      <c r="I1080" cm="1">
        <f t="array" ref="I1080">G1080*(INDEX('Vehicle Fleet'!$D$2:$D$6,A1080)+'Cost Parameters'!$B$2*'Cost Parameters'!$B$3)</f>
        <v>12.657592000000001</v>
      </c>
      <c r="J1080" cm="1">
        <f t="array" ref="J1080">IF(C1080=0,0,INDEX('Delivery Stops'!$D$2:$D$29,C1080))</f>
        <v>72</v>
      </c>
      <c r="K1080">
        <f t="shared" si="64"/>
        <v>0</v>
      </c>
      <c r="L1080">
        <f t="shared" si="65"/>
        <v>0</v>
      </c>
      <c r="M1080">
        <f t="shared" si="66"/>
        <v>0</v>
      </c>
      <c r="N1080">
        <f t="shared" si="67"/>
        <v>0</v>
      </c>
      <c r="O1080" cm="1">
        <f t="array" ref="O1080">((IF(C1080=0,INDEX('Solver Setup'!$M$15:$M$19,A1080),INDEX('Solver Setup'!$G$25:$G$52,C1080))-IF(B1080=0,INDEX('Solver Setup'!$L$15:$L$19,A1080),INDEX('Solver Setup'!$G$25:$G$52,B1080)))*1440-IF(B1080=0,0,INDEX('Solver Setup'!$F$25:$F$52,B1080))-H1080+'Solver Setup'!$B$9*(1-F1080))</f>
        <v>1254.8</v>
      </c>
    </row>
    <row r="1081" spans="1:15" x14ac:dyDescent="0.2">
      <c r="A1081">
        <v>2</v>
      </c>
      <c r="B1081">
        <v>9</v>
      </c>
      <c r="C1081">
        <v>16</v>
      </c>
      <c r="D1081" t="str" cm="1">
        <f t="array" ref="D1081">IF(B1081=0,"Depot",INDEX('Delivery Stops'!$B$2:$B$29,B1081))</f>
        <v>Dry Cleaners</v>
      </c>
      <c r="E1081" t="str" cm="1">
        <f t="array" ref="E1081">IF(C1081=0,"Depot",INDEX('Delivery Stops'!$B$2:$B$29,C1081))</f>
        <v>Bookstore</v>
      </c>
      <c r="F1081">
        <v>0</v>
      </c>
      <c r="G1081" cm="1">
        <f t="array" ref="G1081">INDEX('Distance Matrix (miles)'!$B$2:$AD$30,B1081+1,C1081+1)</f>
        <v>17.61</v>
      </c>
      <c r="H1081" cm="1">
        <f t="array" ref="H1081">INDEX('Travel Time Matrix (min)'!$B$2:$AD$30,B1081+1,C1081+1)</f>
        <v>26.4</v>
      </c>
      <c r="I1081" cm="1">
        <f t="array" ref="I1081">G1081*(INDEX('Vehicle Fleet'!$D$2:$D$6,A1081)+'Cost Parameters'!$B$2*'Cost Parameters'!$B$3)</f>
        <v>15.081204</v>
      </c>
      <c r="J1081" cm="1">
        <f t="array" ref="J1081">IF(C1081=0,0,INDEX('Delivery Stops'!$D$2:$D$29,C1081))</f>
        <v>152</v>
      </c>
      <c r="K1081">
        <f t="shared" si="64"/>
        <v>0</v>
      </c>
      <c r="L1081">
        <f t="shared" si="65"/>
        <v>0</v>
      </c>
      <c r="M1081">
        <f t="shared" si="66"/>
        <v>0</v>
      </c>
      <c r="N1081">
        <f t="shared" si="67"/>
        <v>0</v>
      </c>
      <c r="O1081" cm="1">
        <f t="array" ref="O1081">((IF(C1081=0,INDEX('Solver Setup'!$M$15:$M$19,A1081),INDEX('Solver Setup'!$G$25:$G$52,C1081))-IF(B1081=0,INDEX('Solver Setup'!$L$15:$L$19,A1081),INDEX('Solver Setup'!$G$25:$G$52,B1081)))*1440-IF(B1081=0,0,INDEX('Solver Setup'!$F$25:$F$52,B1081))-H1081+'Solver Setup'!$B$9*(1-F1081))</f>
        <v>1490.6000000000006</v>
      </c>
    </row>
    <row r="1082" spans="1:15" x14ac:dyDescent="0.2">
      <c r="A1082">
        <v>2</v>
      </c>
      <c r="B1082">
        <v>9</v>
      </c>
      <c r="C1082">
        <v>17</v>
      </c>
      <c r="D1082" t="str" cm="1">
        <f t="array" ref="D1082">IF(B1082=0,"Depot",INDEX('Delivery Stops'!$B$2:$B$29,B1082))</f>
        <v>Dry Cleaners</v>
      </c>
      <c r="E1082" t="str" cm="1">
        <f t="array" ref="E1082">IF(C1082=0,"Depot",INDEX('Delivery Stops'!$B$2:$B$29,C1082))</f>
        <v>Veterinary Clinic</v>
      </c>
      <c r="F1082">
        <v>0</v>
      </c>
      <c r="G1082" cm="1">
        <f t="array" ref="G1082">INDEX('Distance Matrix (miles)'!$B$2:$AD$30,B1082+1,C1082+1)</f>
        <v>39.74</v>
      </c>
      <c r="H1082" cm="1">
        <f t="array" ref="H1082">INDEX('Travel Time Matrix (min)'!$B$2:$AD$30,B1082+1,C1082+1)</f>
        <v>59.6</v>
      </c>
      <c r="I1082" cm="1">
        <f t="array" ref="I1082">G1082*(INDEX('Vehicle Fleet'!$D$2:$D$6,A1082)+'Cost Parameters'!$B$2*'Cost Parameters'!$B$3)</f>
        <v>34.033336000000006</v>
      </c>
      <c r="J1082" cm="1">
        <f t="array" ref="J1082">IF(C1082=0,0,INDEX('Delivery Stops'!$D$2:$D$29,C1082))</f>
        <v>102</v>
      </c>
      <c r="K1082">
        <f t="shared" si="64"/>
        <v>0</v>
      </c>
      <c r="L1082">
        <f t="shared" si="65"/>
        <v>0</v>
      </c>
      <c r="M1082">
        <f t="shared" si="66"/>
        <v>0</v>
      </c>
      <c r="N1082">
        <f t="shared" si="67"/>
        <v>0</v>
      </c>
      <c r="O1082" cm="1">
        <f t="array" ref="O1082">((IF(C1082=0,INDEX('Solver Setup'!$M$15:$M$19,A1082),INDEX('Solver Setup'!$G$25:$G$52,C1082))-IF(B1082=0,INDEX('Solver Setup'!$L$15:$L$19,A1082),INDEX('Solver Setup'!$G$25:$G$52,B1082)))*1440-IF(B1082=0,0,INDEX('Solver Setup'!$F$25:$F$52,B1082))-H1082+'Solver Setup'!$B$9*(1-F1082))</f>
        <v>1292.3999999999994</v>
      </c>
    </row>
    <row r="1083" spans="1:15" x14ac:dyDescent="0.2">
      <c r="A1083">
        <v>2</v>
      </c>
      <c r="B1083">
        <v>9</v>
      </c>
      <c r="C1083">
        <v>18</v>
      </c>
      <c r="D1083" t="str" cm="1">
        <f t="array" ref="D1083">IF(B1083=0,"Depot",INDEX('Delivery Stops'!$B$2:$B$29,B1083))</f>
        <v>Dry Cleaners</v>
      </c>
      <c r="E1083" t="str" cm="1">
        <f t="array" ref="E1083">IF(C1083=0,"Depot",INDEX('Delivery Stops'!$B$2:$B$29,C1083))</f>
        <v>Furniture Warehouse</v>
      </c>
      <c r="F1083">
        <v>0</v>
      </c>
      <c r="G1083" cm="1">
        <f t="array" ref="G1083">INDEX('Distance Matrix (miles)'!$B$2:$AD$30,B1083+1,C1083+1)</f>
        <v>16.12</v>
      </c>
      <c r="H1083" cm="1">
        <f t="array" ref="H1083">INDEX('Travel Time Matrix (min)'!$B$2:$AD$30,B1083+1,C1083+1)</f>
        <v>24.2</v>
      </c>
      <c r="I1083" cm="1">
        <f t="array" ref="I1083">G1083*(INDEX('Vehicle Fleet'!$D$2:$D$6,A1083)+'Cost Parameters'!$B$2*'Cost Parameters'!$B$3)</f>
        <v>13.805168000000002</v>
      </c>
      <c r="J1083" cm="1">
        <f t="array" ref="J1083">IF(C1083=0,0,INDEX('Delivery Stops'!$D$2:$D$29,C1083))</f>
        <v>148</v>
      </c>
      <c r="K1083">
        <f t="shared" si="64"/>
        <v>0</v>
      </c>
      <c r="L1083">
        <f t="shared" si="65"/>
        <v>0</v>
      </c>
      <c r="M1083">
        <f t="shared" si="66"/>
        <v>0</v>
      </c>
      <c r="N1083">
        <f t="shared" si="67"/>
        <v>0</v>
      </c>
      <c r="O1083" cm="1">
        <f t="array" ref="O1083">((IF(C1083=0,INDEX('Solver Setup'!$M$15:$M$19,A1083),INDEX('Solver Setup'!$G$25:$G$52,C1083))-IF(B1083=0,INDEX('Solver Setup'!$L$15:$L$19,A1083),INDEX('Solver Setup'!$G$25:$G$52,B1083)))*1440-IF(B1083=0,0,INDEX('Solver Setup'!$F$25:$F$52,B1083))-H1083+'Solver Setup'!$B$9*(1-F1083))</f>
        <v>1282.7999999999995</v>
      </c>
    </row>
    <row r="1084" spans="1:15" x14ac:dyDescent="0.2">
      <c r="A1084">
        <v>2</v>
      </c>
      <c r="B1084">
        <v>9</v>
      </c>
      <c r="C1084">
        <v>19</v>
      </c>
      <c r="D1084" t="str" cm="1">
        <f t="array" ref="D1084">IF(B1084=0,"Depot",INDEX('Delivery Stops'!$B$2:$B$29,B1084))</f>
        <v>Dry Cleaners</v>
      </c>
      <c r="E1084" t="str" cm="1">
        <f t="array" ref="E1084">IF(C1084=0,"Depot",INDEX('Delivery Stops'!$B$2:$B$29,C1084))</f>
        <v>Music School</v>
      </c>
      <c r="F1084">
        <v>0</v>
      </c>
      <c r="G1084" cm="1">
        <f t="array" ref="G1084">INDEX('Distance Matrix (miles)'!$B$2:$AD$30,B1084+1,C1084+1)</f>
        <v>8.8000000000000007</v>
      </c>
      <c r="H1084" cm="1">
        <f t="array" ref="H1084">INDEX('Travel Time Matrix (min)'!$B$2:$AD$30,B1084+1,C1084+1)</f>
        <v>13.2</v>
      </c>
      <c r="I1084" cm="1">
        <f t="array" ref="I1084">G1084*(INDEX('Vehicle Fleet'!$D$2:$D$6,A1084)+'Cost Parameters'!$B$2*'Cost Parameters'!$B$3)</f>
        <v>7.5363200000000008</v>
      </c>
      <c r="J1084" cm="1">
        <f t="array" ref="J1084">IF(C1084=0,0,INDEX('Delivery Stops'!$D$2:$D$29,C1084))</f>
        <v>97</v>
      </c>
      <c r="K1084">
        <f t="shared" si="64"/>
        <v>0</v>
      </c>
      <c r="L1084">
        <f t="shared" si="65"/>
        <v>0</v>
      </c>
      <c r="M1084">
        <f t="shared" si="66"/>
        <v>0</v>
      </c>
      <c r="N1084">
        <f t="shared" si="67"/>
        <v>0</v>
      </c>
      <c r="O1084" cm="1">
        <f t="array" ref="O1084">((IF(C1084=0,INDEX('Solver Setup'!$M$15:$M$19,A1084),INDEX('Solver Setup'!$G$25:$G$52,C1084))-IF(B1084=0,INDEX('Solver Setup'!$L$15:$L$19,A1084),INDEX('Solver Setup'!$G$25:$G$52,B1084)))*1440-IF(B1084=0,0,INDEX('Solver Setup'!$F$25:$F$52,B1084))-H1084+'Solver Setup'!$B$9*(1-F1084))</f>
        <v>1263.8</v>
      </c>
    </row>
    <row r="1085" spans="1:15" x14ac:dyDescent="0.2">
      <c r="A1085">
        <v>2</v>
      </c>
      <c r="B1085">
        <v>9</v>
      </c>
      <c r="C1085">
        <v>20</v>
      </c>
      <c r="D1085" t="str" cm="1">
        <f t="array" ref="D1085">IF(B1085=0,"Depot",INDEX('Delivery Stops'!$B$2:$B$29,B1085))</f>
        <v>Dry Cleaners</v>
      </c>
      <c r="E1085" t="str" cm="1">
        <f t="array" ref="E1085">IF(C1085=0,"Depot",INDEX('Delivery Stops'!$B$2:$B$29,C1085))</f>
        <v>Elementary School</v>
      </c>
      <c r="F1085">
        <v>0</v>
      </c>
      <c r="G1085" cm="1">
        <f t="array" ref="G1085">INDEX('Distance Matrix (miles)'!$B$2:$AD$30,B1085+1,C1085+1)</f>
        <v>24.86</v>
      </c>
      <c r="H1085" cm="1">
        <f t="array" ref="H1085">INDEX('Travel Time Matrix (min)'!$B$2:$AD$30,B1085+1,C1085+1)</f>
        <v>37.299999999999997</v>
      </c>
      <c r="I1085" cm="1">
        <f t="array" ref="I1085">G1085*(INDEX('Vehicle Fleet'!$D$2:$D$6,A1085)+'Cost Parameters'!$B$2*'Cost Parameters'!$B$3)</f>
        <v>21.290103999999999</v>
      </c>
      <c r="J1085" cm="1">
        <f t="array" ref="J1085">IF(C1085=0,0,INDEX('Delivery Stops'!$D$2:$D$29,C1085))</f>
        <v>71</v>
      </c>
      <c r="K1085">
        <f t="shared" si="64"/>
        <v>0</v>
      </c>
      <c r="L1085">
        <f t="shared" si="65"/>
        <v>0</v>
      </c>
      <c r="M1085">
        <f t="shared" si="66"/>
        <v>0</v>
      </c>
      <c r="N1085">
        <f t="shared" si="67"/>
        <v>0</v>
      </c>
      <c r="O1085" cm="1">
        <f t="array" ref="O1085">((IF(C1085=0,INDEX('Solver Setup'!$M$15:$M$19,A1085),INDEX('Solver Setup'!$G$25:$G$52,C1085))-IF(B1085=0,INDEX('Solver Setup'!$L$15:$L$19,A1085),INDEX('Solver Setup'!$G$25:$G$52,B1085)))*1440-IF(B1085=0,0,INDEX('Solver Setup'!$F$25:$F$52,B1085))-H1085+'Solver Setup'!$B$9*(1-F1085))</f>
        <v>1209.7000000000005</v>
      </c>
    </row>
    <row r="1086" spans="1:15" x14ac:dyDescent="0.2">
      <c r="A1086">
        <v>2</v>
      </c>
      <c r="B1086">
        <v>9</v>
      </c>
      <c r="C1086">
        <v>21</v>
      </c>
      <c r="D1086" t="str" cm="1">
        <f t="array" ref="D1086">IF(B1086=0,"Depot",INDEX('Delivery Stops'!$B$2:$B$29,B1086))</f>
        <v>Dry Cleaners</v>
      </c>
      <c r="E1086" t="str" cm="1">
        <f t="array" ref="E1086">IF(C1086=0,"Depot",INDEX('Delivery Stops'!$B$2:$B$29,C1086))</f>
        <v>Distillery</v>
      </c>
      <c r="F1086">
        <v>0</v>
      </c>
      <c r="G1086" cm="1">
        <f t="array" ref="G1086">INDEX('Distance Matrix (miles)'!$B$2:$AD$30,B1086+1,C1086+1)</f>
        <v>20.09</v>
      </c>
      <c r="H1086" cm="1">
        <f t="array" ref="H1086">INDEX('Travel Time Matrix (min)'!$B$2:$AD$30,B1086+1,C1086+1)</f>
        <v>30.1</v>
      </c>
      <c r="I1086" cm="1">
        <f t="array" ref="I1086">G1086*(INDEX('Vehicle Fleet'!$D$2:$D$6,A1086)+'Cost Parameters'!$B$2*'Cost Parameters'!$B$3)</f>
        <v>17.205076000000002</v>
      </c>
      <c r="J1086" cm="1">
        <f t="array" ref="J1086">IF(C1086=0,0,INDEX('Delivery Stops'!$D$2:$D$29,C1086))</f>
        <v>178</v>
      </c>
      <c r="K1086">
        <f t="shared" si="64"/>
        <v>0</v>
      </c>
      <c r="L1086">
        <f t="shared" si="65"/>
        <v>0</v>
      </c>
      <c r="M1086">
        <f t="shared" si="66"/>
        <v>0</v>
      </c>
      <c r="N1086">
        <f t="shared" si="67"/>
        <v>0</v>
      </c>
      <c r="O1086" cm="1">
        <f t="array" ref="O1086">((IF(C1086=0,INDEX('Solver Setup'!$M$15:$M$19,A1086),INDEX('Solver Setup'!$G$25:$G$52,C1086))-IF(B1086=0,INDEX('Solver Setup'!$L$15:$L$19,A1086),INDEX('Solver Setup'!$G$25:$G$52,B1086)))*1440-IF(B1086=0,0,INDEX('Solver Setup'!$F$25:$F$52,B1086))-H1086+'Solver Setup'!$B$9*(1-F1086))</f>
        <v>1726.8999999999996</v>
      </c>
    </row>
    <row r="1087" spans="1:15" x14ac:dyDescent="0.2">
      <c r="A1087">
        <v>2</v>
      </c>
      <c r="B1087">
        <v>9</v>
      </c>
      <c r="C1087">
        <v>22</v>
      </c>
      <c r="D1087" t="str" cm="1">
        <f t="array" ref="D1087">IF(B1087=0,"Depot",INDEX('Delivery Stops'!$B$2:$B$29,B1087))</f>
        <v>Dry Cleaners</v>
      </c>
      <c r="E1087" t="str" cm="1">
        <f t="array" ref="E1087">IF(C1087=0,"Depot",INDEX('Delivery Stops'!$B$2:$B$29,C1087))</f>
        <v>Brewery</v>
      </c>
      <c r="F1087">
        <v>0</v>
      </c>
      <c r="G1087" cm="1">
        <f t="array" ref="G1087">INDEX('Distance Matrix (miles)'!$B$2:$AD$30,B1087+1,C1087+1)</f>
        <v>38.32</v>
      </c>
      <c r="H1087" cm="1">
        <f t="array" ref="H1087">INDEX('Travel Time Matrix (min)'!$B$2:$AD$30,B1087+1,C1087+1)</f>
        <v>57.5</v>
      </c>
      <c r="I1087" cm="1">
        <f t="array" ref="I1087">G1087*(INDEX('Vehicle Fleet'!$D$2:$D$6,A1087)+'Cost Parameters'!$B$2*'Cost Parameters'!$B$3)</f>
        <v>32.817247999999999</v>
      </c>
      <c r="J1087" cm="1">
        <f t="array" ref="J1087">IF(C1087=0,0,INDEX('Delivery Stops'!$D$2:$D$29,C1087))</f>
        <v>46</v>
      </c>
      <c r="K1087">
        <f t="shared" si="64"/>
        <v>0</v>
      </c>
      <c r="L1087">
        <f t="shared" si="65"/>
        <v>0</v>
      </c>
      <c r="M1087">
        <f t="shared" si="66"/>
        <v>0</v>
      </c>
      <c r="N1087">
        <f t="shared" si="67"/>
        <v>0</v>
      </c>
      <c r="O1087" cm="1">
        <f t="array" ref="O1087">((IF(C1087=0,INDEX('Solver Setup'!$M$15:$M$19,A1087),INDEX('Solver Setup'!$G$25:$G$52,C1087))-IF(B1087=0,INDEX('Solver Setup'!$L$15:$L$19,A1087),INDEX('Solver Setup'!$G$25:$G$52,B1087)))*1440-IF(B1087=0,0,INDEX('Solver Setup'!$F$25:$F$52,B1087))-H1087+'Solver Setup'!$B$9*(1-F1087))</f>
        <v>1549.5000000000005</v>
      </c>
    </row>
    <row r="1088" spans="1:15" x14ac:dyDescent="0.2">
      <c r="A1088">
        <v>2</v>
      </c>
      <c r="B1088">
        <v>9</v>
      </c>
      <c r="C1088">
        <v>23</v>
      </c>
      <c r="D1088" t="str" cm="1">
        <f t="array" ref="D1088">IF(B1088=0,"Depot",INDEX('Delivery Stops'!$B$2:$B$29,B1088))</f>
        <v>Dry Cleaners</v>
      </c>
      <c r="E1088" t="str" cm="1">
        <f t="array" ref="E1088">IF(C1088=0,"Depot",INDEX('Delivery Stops'!$B$2:$B$29,C1088))</f>
        <v>Distillery</v>
      </c>
      <c r="F1088">
        <v>0</v>
      </c>
      <c r="G1088" cm="1">
        <f t="array" ref="G1088">INDEX('Distance Matrix (miles)'!$B$2:$AD$30,B1088+1,C1088+1)</f>
        <v>9.73</v>
      </c>
      <c r="H1088" cm="1">
        <f t="array" ref="H1088">INDEX('Travel Time Matrix (min)'!$B$2:$AD$30,B1088+1,C1088+1)</f>
        <v>14.6</v>
      </c>
      <c r="I1088" cm="1">
        <f t="array" ref="I1088">G1088*(INDEX('Vehicle Fleet'!$D$2:$D$6,A1088)+'Cost Parameters'!$B$2*'Cost Parameters'!$B$3)</f>
        <v>8.3327720000000003</v>
      </c>
      <c r="J1088" cm="1">
        <f t="array" ref="J1088">IF(C1088=0,0,INDEX('Delivery Stops'!$D$2:$D$29,C1088))</f>
        <v>207</v>
      </c>
      <c r="K1088">
        <f t="shared" si="64"/>
        <v>0</v>
      </c>
      <c r="L1088">
        <f t="shared" si="65"/>
        <v>0</v>
      </c>
      <c r="M1088">
        <f t="shared" si="66"/>
        <v>0</v>
      </c>
      <c r="N1088">
        <f t="shared" si="67"/>
        <v>0</v>
      </c>
      <c r="O1088" cm="1">
        <f t="array" ref="O1088">((IF(C1088=0,INDEX('Solver Setup'!$M$15:$M$19,A1088),INDEX('Solver Setup'!$G$25:$G$52,C1088))-IF(B1088=0,INDEX('Solver Setup'!$L$15:$L$19,A1088),INDEX('Solver Setup'!$G$25:$G$52,B1088)))*1440-IF(B1088=0,0,INDEX('Solver Setup'!$F$25:$F$52,B1088))-H1088+'Solver Setup'!$B$9*(1-F1088))</f>
        <v>1487.4</v>
      </c>
    </row>
    <row r="1089" spans="1:15" x14ac:dyDescent="0.2">
      <c r="A1089">
        <v>2</v>
      </c>
      <c r="B1089">
        <v>9</v>
      </c>
      <c r="C1089">
        <v>24</v>
      </c>
      <c r="D1089" t="str" cm="1">
        <f t="array" ref="D1089">IF(B1089=0,"Depot",INDEX('Delivery Stops'!$B$2:$B$29,B1089))</f>
        <v>Dry Cleaners</v>
      </c>
      <c r="E1089" t="str" cm="1">
        <f t="array" ref="E1089">IF(C1089=0,"Depot",INDEX('Delivery Stops'!$B$2:$B$29,C1089))</f>
        <v>Children's Academy</v>
      </c>
      <c r="F1089">
        <v>0</v>
      </c>
      <c r="G1089" cm="1">
        <f t="array" ref="G1089">INDEX('Distance Matrix (miles)'!$B$2:$AD$30,B1089+1,C1089+1)</f>
        <v>19.46</v>
      </c>
      <c r="H1089" cm="1">
        <f t="array" ref="H1089">INDEX('Travel Time Matrix (min)'!$B$2:$AD$30,B1089+1,C1089+1)</f>
        <v>29.2</v>
      </c>
      <c r="I1089" cm="1">
        <f t="array" ref="I1089">G1089*(INDEX('Vehicle Fleet'!$D$2:$D$6,A1089)+'Cost Parameters'!$B$2*'Cost Parameters'!$B$3)</f>
        <v>16.665544000000001</v>
      </c>
      <c r="J1089" cm="1">
        <f t="array" ref="J1089">IF(C1089=0,0,INDEX('Delivery Stops'!$D$2:$D$29,C1089))</f>
        <v>28</v>
      </c>
      <c r="K1089">
        <f t="shared" si="64"/>
        <v>0</v>
      </c>
      <c r="L1089">
        <f t="shared" si="65"/>
        <v>0</v>
      </c>
      <c r="M1089">
        <f t="shared" si="66"/>
        <v>0</v>
      </c>
      <c r="N1089">
        <f t="shared" si="67"/>
        <v>0</v>
      </c>
      <c r="O1089" cm="1">
        <f t="array" ref="O1089">((IF(C1089=0,INDEX('Solver Setup'!$M$15:$M$19,A1089),INDEX('Solver Setup'!$G$25:$G$52,C1089))-IF(B1089=0,INDEX('Solver Setup'!$L$15:$L$19,A1089),INDEX('Solver Setup'!$G$25:$G$52,B1089)))*1440-IF(B1089=0,0,INDEX('Solver Setup'!$F$25:$F$52,B1089))-H1089+'Solver Setup'!$B$9*(1-F1089))</f>
        <v>1622.8000000000004</v>
      </c>
    </row>
    <row r="1090" spans="1:15" x14ac:dyDescent="0.2">
      <c r="A1090">
        <v>2</v>
      </c>
      <c r="B1090">
        <v>9</v>
      </c>
      <c r="C1090">
        <v>25</v>
      </c>
      <c r="D1090" t="str" cm="1">
        <f t="array" ref="D1090">IF(B1090=0,"Depot",INDEX('Delivery Stops'!$B$2:$B$29,B1090))</f>
        <v>Dry Cleaners</v>
      </c>
      <c r="E1090" t="str" cm="1">
        <f t="array" ref="E1090">IF(C1090=0,"Depot",INDEX('Delivery Stops'!$B$2:$B$29,C1090))</f>
        <v>Public Library</v>
      </c>
      <c r="F1090">
        <v>0</v>
      </c>
      <c r="G1090" cm="1">
        <f t="array" ref="G1090">INDEX('Distance Matrix (miles)'!$B$2:$AD$30,B1090+1,C1090+1)</f>
        <v>28.52</v>
      </c>
      <c r="H1090" cm="1">
        <f t="array" ref="H1090">INDEX('Travel Time Matrix (min)'!$B$2:$AD$30,B1090+1,C1090+1)</f>
        <v>42.8</v>
      </c>
      <c r="I1090" cm="1">
        <f t="array" ref="I1090">G1090*(INDEX('Vehicle Fleet'!$D$2:$D$6,A1090)+'Cost Parameters'!$B$2*'Cost Parameters'!$B$3)</f>
        <v>24.424528000000002</v>
      </c>
      <c r="J1090" cm="1">
        <f t="array" ref="J1090">IF(C1090=0,0,INDEX('Delivery Stops'!$D$2:$D$29,C1090))</f>
        <v>32</v>
      </c>
      <c r="K1090">
        <f t="shared" si="64"/>
        <v>0</v>
      </c>
      <c r="L1090">
        <f t="shared" si="65"/>
        <v>0</v>
      </c>
      <c r="M1090">
        <f t="shared" si="66"/>
        <v>0</v>
      </c>
      <c r="N1090">
        <f t="shared" si="67"/>
        <v>0</v>
      </c>
      <c r="O1090" cm="1">
        <f t="array" ref="O1090">((IF(C1090=0,INDEX('Solver Setup'!$M$15:$M$19,A1090),INDEX('Solver Setup'!$G$25:$G$52,C1090))-IF(B1090=0,INDEX('Solver Setup'!$L$15:$L$19,A1090),INDEX('Solver Setup'!$G$25:$G$52,B1090)))*1440-IF(B1090=0,0,INDEX('Solver Setup'!$F$25:$F$52,B1090))-H1090+'Solver Setup'!$B$9*(1-F1090))</f>
        <v>1519.2000000000005</v>
      </c>
    </row>
    <row r="1091" spans="1:15" x14ac:dyDescent="0.2">
      <c r="A1091">
        <v>2</v>
      </c>
      <c r="B1091">
        <v>9</v>
      </c>
      <c r="C1091">
        <v>26</v>
      </c>
      <c r="D1091" t="str" cm="1">
        <f t="array" ref="D1091">IF(B1091=0,"Depot",INDEX('Delivery Stops'!$B$2:$B$29,B1091))</f>
        <v>Dry Cleaners</v>
      </c>
      <c r="E1091" t="str" cm="1">
        <f t="array" ref="E1091">IF(C1091=0,"Depot",INDEX('Delivery Stops'!$B$2:$B$29,C1091))</f>
        <v>Bakery &amp; Cafe</v>
      </c>
      <c r="F1091">
        <v>0</v>
      </c>
      <c r="G1091" cm="1">
        <f t="array" ref="G1091">INDEX('Distance Matrix (miles)'!$B$2:$AD$30,B1091+1,C1091+1)</f>
        <v>38.25</v>
      </c>
      <c r="H1091" cm="1">
        <f t="array" ref="H1091">INDEX('Travel Time Matrix (min)'!$B$2:$AD$30,B1091+1,C1091+1)</f>
        <v>57.4</v>
      </c>
      <c r="I1091" cm="1">
        <f t="array" ref="I1091">G1091*(INDEX('Vehicle Fleet'!$D$2:$D$6,A1091)+'Cost Parameters'!$B$2*'Cost Parameters'!$B$3)</f>
        <v>32.757300000000001</v>
      </c>
      <c r="J1091" cm="1">
        <f t="array" ref="J1091">IF(C1091=0,0,INDEX('Delivery Stops'!$D$2:$D$29,C1091))</f>
        <v>211</v>
      </c>
      <c r="K1091">
        <f t="shared" ref="K1091:K1154" si="68">F1091*I1091</f>
        <v>0</v>
      </c>
      <c r="L1091">
        <f t="shared" ref="L1091:L1154" si="69">F1091*G1091</f>
        <v>0</v>
      </c>
      <c r="M1091">
        <f t="shared" ref="M1091:M1154" si="70">F1091*H1091</f>
        <v>0</v>
      </c>
      <c r="N1091">
        <f t="shared" ref="N1091:N1154" si="71">F1091*J1091</f>
        <v>0</v>
      </c>
      <c r="O1091" cm="1">
        <f t="array" ref="O1091">((IF(C1091=0,INDEX('Solver Setup'!$M$15:$M$19,A1091),INDEX('Solver Setup'!$G$25:$G$52,C1091))-IF(B1091=0,INDEX('Solver Setup'!$L$15:$L$19,A1091),INDEX('Solver Setup'!$G$25:$G$52,B1091)))*1440-IF(B1091=0,0,INDEX('Solver Setup'!$F$25:$F$52,B1091))-H1091+'Solver Setup'!$B$9*(1-F1091))</f>
        <v>1579.6</v>
      </c>
    </row>
    <row r="1092" spans="1:15" x14ac:dyDescent="0.2">
      <c r="A1092">
        <v>2</v>
      </c>
      <c r="B1092">
        <v>9</v>
      </c>
      <c r="C1092">
        <v>27</v>
      </c>
      <c r="D1092" t="str" cm="1">
        <f t="array" ref="D1092">IF(B1092=0,"Depot",INDEX('Delivery Stops'!$B$2:$B$29,B1092))</f>
        <v>Dry Cleaners</v>
      </c>
      <c r="E1092" t="str" cm="1">
        <f t="array" ref="E1092">IF(C1092=0,"Depot",INDEX('Delivery Stops'!$B$2:$B$29,C1092))</f>
        <v>Redstone Elementary School</v>
      </c>
      <c r="F1092">
        <v>0</v>
      </c>
      <c r="G1092" cm="1">
        <f t="array" ref="G1092">INDEX('Distance Matrix (miles)'!$B$2:$AD$30,B1092+1,C1092+1)</f>
        <v>35.72</v>
      </c>
      <c r="H1092" cm="1">
        <f t="array" ref="H1092">INDEX('Travel Time Matrix (min)'!$B$2:$AD$30,B1092+1,C1092+1)</f>
        <v>53.6</v>
      </c>
      <c r="I1092" cm="1">
        <f t="array" ref="I1092">G1092*(INDEX('Vehicle Fleet'!$D$2:$D$6,A1092)+'Cost Parameters'!$B$2*'Cost Parameters'!$B$3)</f>
        <v>30.590608</v>
      </c>
      <c r="J1092" cm="1">
        <f t="array" ref="J1092">IF(C1092=0,0,INDEX('Delivery Stops'!$D$2:$D$29,C1092))</f>
        <v>61</v>
      </c>
      <c r="K1092">
        <f t="shared" si="68"/>
        <v>0</v>
      </c>
      <c r="L1092">
        <f t="shared" si="69"/>
        <v>0</v>
      </c>
      <c r="M1092">
        <f t="shared" si="70"/>
        <v>0</v>
      </c>
      <c r="N1092">
        <f t="shared" si="71"/>
        <v>0</v>
      </c>
      <c r="O1092" cm="1">
        <f t="array" ref="O1092">((IF(C1092=0,INDEX('Solver Setup'!$M$15:$M$19,A1092),INDEX('Solver Setup'!$G$25:$G$52,C1092))-IF(B1092=0,INDEX('Solver Setup'!$L$15:$L$19,A1092),INDEX('Solver Setup'!$G$25:$G$52,B1092)))*1440-IF(B1092=0,0,INDEX('Solver Setup'!$F$25:$F$52,B1092))-H1092+'Solver Setup'!$B$9*(1-F1092))</f>
        <v>1523.3999999999994</v>
      </c>
    </row>
    <row r="1093" spans="1:15" x14ac:dyDescent="0.2">
      <c r="A1093">
        <v>2</v>
      </c>
      <c r="B1093">
        <v>9</v>
      </c>
      <c r="C1093">
        <v>28</v>
      </c>
      <c r="D1093" t="str" cm="1">
        <f t="array" ref="D1093">IF(B1093=0,"Depot",INDEX('Delivery Stops'!$B$2:$B$29,B1093))</f>
        <v>Dry Cleaners</v>
      </c>
      <c r="E1093" t="str" cm="1">
        <f t="array" ref="E1093">IF(C1093=0,"Depot",INDEX('Delivery Stops'!$B$2:$B$29,C1093))</f>
        <v>Food Bank</v>
      </c>
      <c r="F1093">
        <v>0</v>
      </c>
      <c r="G1093" cm="1">
        <f t="array" ref="G1093">INDEX('Distance Matrix (miles)'!$B$2:$AD$30,B1093+1,C1093+1)</f>
        <v>35.89</v>
      </c>
      <c r="H1093" cm="1">
        <f t="array" ref="H1093">INDEX('Travel Time Matrix (min)'!$B$2:$AD$30,B1093+1,C1093+1)</f>
        <v>53.8</v>
      </c>
      <c r="I1093" cm="1">
        <f t="array" ref="I1093">G1093*(INDEX('Vehicle Fleet'!$D$2:$D$6,A1093)+'Cost Parameters'!$B$2*'Cost Parameters'!$B$3)</f>
        <v>30.736196000000003</v>
      </c>
      <c r="J1093" cm="1">
        <f t="array" ref="J1093">IF(C1093=0,0,INDEX('Delivery Stops'!$D$2:$D$29,C1093))</f>
        <v>168</v>
      </c>
      <c r="K1093">
        <f t="shared" si="68"/>
        <v>0</v>
      </c>
      <c r="L1093">
        <f t="shared" si="69"/>
        <v>0</v>
      </c>
      <c r="M1093">
        <f t="shared" si="70"/>
        <v>0</v>
      </c>
      <c r="N1093">
        <f t="shared" si="71"/>
        <v>0</v>
      </c>
      <c r="O1093" cm="1">
        <f t="array" ref="O1093">((IF(C1093=0,INDEX('Solver Setup'!$M$15:$M$19,A1093),INDEX('Solver Setup'!$G$25:$G$52,C1093))-IF(B1093=0,INDEX('Solver Setup'!$L$15:$L$19,A1093),INDEX('Solver Setup'!$G$25:$G$52,B1093)))*1440-IF(B1093=0,0,INDEX('Solver Setup'!$F$25:$F$52,B1093))-H1093+'Solver Setup'!$B$9*(1-F1093))</f>
        <v>1523.1999999999996</v>
      </c>
    </row>
    <row r="1094" spans="1:15" x14ac:dyDescent="0.2">
      <c r="A1094">
        <v>2</v>
      </c>
      <c r="B1094">
        <v>10</v>
      </c>
      <c r="C1094">
        <v>0</v>
      </c>
      <c r="D1094" t="str" cm="1">
        <f t="array" ref="D1094">IF(B1094=0,"Depot",INDEX('Delivery Stops'!$B$2:$B$29,B1094))</f>
        <v>Furniture Warehouse</v>
      </c>
      <c r="E1094" t="str" cm="1">
        <f t="array" ref="E1094">IF(C1094=0,"Depot",INDEX('Delivery Stops'!$B$2:$B$29,C1094))</f>
        <v>Depot</v>
      </c>
      <c r="F1094">
        <v>0</v>
      </c>
      <c r="G1094" cm="1">
        <f t="array" ref="G1094">INDEX('Distance Matrix (miles)'!$B$2:$AD$30,B1094+1,C1094+1)</f>
        <v>7.45</v>
      </c>
      <c r="H1094" cm="1">
        <f t="array" ref="H1094">INDEX('Travel Time Matrix (min)'!$B$2:$AD$30,B1094+1,C1094+1)</f>
        <v>11.2</v>
      </c>
      <c r="I1094" cm="1">
        <f t="array" ref="I1094">G1094*(INDEX('Vehicle Fleet'!$D$2:$D$6,A1094)+'Cost Parameters'!$B$2*'Cost Parameters'!$B$3)</f>
        <v>6.3801800000000002</v>
      </c>
      <c r="J1094" cm="1">
        <f t="array" ref="J1094">IF(C1094=0,0,INDEX('Delivery Stops'!$D$2:$D$29,C1094))</f>
        <v>0</v>
      </c>
      <c r="K1094">
        <f t="shared" si="68"/>
        <v>0</v>
      </c>
      <c r="L1094">
        <f t="shared" si="69"/>
        <v>0</v>
      </c>
      <c r="M1094">
        <f t="shared" si="70"/>
        <v>0</v>
      </c>
      <c r="N1094">
        <f t="shared" si="71"/>
        <v>0</v>
      </c>
      <c r="O1094" cm="1">
        <f t="array" ref="O1094">((IF(C1094=0,INDEX('Solver Setup'!$M$15:$M$19,A1094),INDEX('Solver Setup'!$G$25:$G$52,C1094))-IF(B1094=0,INDEX('Solver Setup'!$L$15:$L$19,A1094),INDEX('Solver Setup'!$G$25:$G$52,B1094)))*1440-IF(B1094=0,0,INDEX('Solver Setup'!$F$25:$F$52,B1094))-H1094+'Solver Setup'!$B$9*(1-F1094))</f>
        <v>802.80000000000041</v>
      </c>
    </row>
    <row r="1095" spans="1:15" x14ac:dyDescent="0.2">
      <c r="A1095">
        <v>2</v>
      </c>
      <c r="B1095">
        <v>10</v>
      </c>
      <c r="C1095">
        <v>1</v>
      </c>
      <c r="D1095" t="str" cm="1">
        <f t="array" ref="D1095">IF(B1095=0,"Depot",INDEX('Delivery Stops'!$B$2:$B$29,B1095))</f>
        <v>Furniture Warehouse</v>
      </c>
      <c r="E1095" t="str" cm="1">
        <f t="array" ref="E1095">IF(C1095=0,"Depot",INDEX('Delivery Stops'!$B$2:$B$29,C1095))</f>
        <v>Pet Hospital</v>
      </c>
      <c r="F1095">
        <v>0</v>
      </c>
      <c r="G1095" cm="1">
        <f t="array" ref="G1095">INDEX('Distance Matrix (miles)'!$B$2:$AD$30,B1095+1,C1095+1)</f>
        <v>32.11</v>
      </c>
      <c r="H1095" cm="1">
        <f t="array" ref="H1095">INDEX('Travel Time Matrix (min)'!$B$2:$AD$30,B1095+1,C1095+1)</f>
        <v>48.2</v>
      </c>
      <c r="I1095" cm="1">
        <f t="array" ref="I1095">G1095*(INDEX('Vehicle Fleet'!$D$2:$D$6,A1095)+'Cost Parameters'!$B$2*'Cost Parameters'!$B$3)</f>
        <v>27.499004000000003</v>
      </c>
      <c r="J1095" cm="1">
        <f t="array" ref="J1095">IF(C1095=0,0,INDEX('Delivery Stops'!$D$2:$D$29,C1095))</f>
        <v>204</v>
      </c>
      <c r="K1095">
        <f t="shared" si="68"/>
        <v>0</v>
      </c>
      <c r="L1095">
        <f t="shared" si="69"/>
        <v>0</v>
      </c>
      <c r="M1095">
        <f t="shared" si="70"/>
        <v>0</v>
      </c>
      <c r="N1095">
        <f t="shared" si="71"/>
        <v>0</v>
      </c>
      <c r="O1095" cm="1">
        <f t="array" ref="O1095">((IF(C1095=0,INDEX('Solver Setup'!$M$15:$M$19,A1095),INDEX('Solver Setup'!$G$25:$G$52,C1095))-IF(B1095=0,INDEX('Solver Setup'!$L$15:$L$19,A1095),INDEX('Solver Setup'!$G$25:$G$52,B1095)))*1440-IF(B1095=0,0,INDEX('Solver Setup'!$F$25:$F$52,B1095))-H1095+'Solver Setup'!$B$9*(1-F1095))</f>
        <v>1275.8000000000011</v>
      </c>
    </row>
    <row r="1096" spans="1:15" x14ac:dyDescent="0.2">
      <c r="A1096">
        <v>2</v>
      </c>
      <c r="B1096">
        <v>10</v>
      </c>
      <c r="C1096">
        <v>2</v>
      </c>
      <c r="D1096" t="str" cm="1">
        <f t="array" ref="D1096">IF(B1096=0,"Depot",INDEX('Delivery Stops'!$B$2:$B$29,B1096))</f>
        <v>Furniture Warehouse</v>
      </c>
      <c r="E1096" t="str" cm="1">
        <f t="array" ref="E1096">IF(C1096=0,"Depot",INDEX('Delivery Stops'!$B$2:$B$29,C1096))</f>
        <v>Community Pharmacy</v>
      </c>
      <c r="F1096">
        <v>0</v>
      </c>
      <c r="G1096" cm="1">
        <f t="array" ref="G1096">INDEX('Distance Matrix (miles)'!$B$2:$AD$30,B1096+1,C1096+1)</f>
        <v>9.76</v>
      </c>
      <c r="H1096" cm="1">
        <f t="array" ref="H1096">INDEX('Travel Time Matrix (min)'!$B$2:$AD$30,B1096+1,C1096+1)</f>
        <v>14.6</v>
      </c>
      <c r="I1096" cm="1">
        <f t="array" ref="I1096">G1096*(INDEX('Vehicle Fleet'!$D$2:$D$6,A1096)+'Cost Parameters'!$B$2*'Cost Parameters'!$B$3)</f>
        <v>8.3584639999999997</v>
      </c>
      <c r="J1096" cm="1">
        <f t="array" ref="J1096">IF(C1096=0,0,INDEX('Delivery Stops'!$D$2:$D$29,C1096))</f>
        <v>240</v>
      </c>
      <c r="K1096">
        <f t="shared" si="68"/>
        <v>0</v>
      </c>
      <c r="L1096">
        <f t="shared" si="69"/>
        <v>0</v>
      </c>
      <c r="M1096">
        <f t="shared" si="70"/>
        <v>0</v>
      </c>
      <c r="N1096">
        <f t="shared" si="71"/>
        <v>0</v>
      </c>
      <c r="O1096" cm="1">
        <f t="array" ref="O1096">((IF(C1096=0,INDEX('Solver Setup'!$M$15:$M$19,A1096),INDEX('Solver Setup'!$G$25:$G$52,C1096))-IF(B1096=0,INDEX('Solver Setup'!$L$15:$L$19,A1096),INDEX('Solver Setup'!$G$25:$G$52,B1096)))*1440-IF(B1096=0,0,INDEX('Solver Setup'!$F$25:$F$52,B1096))-H1096+'Solver Setup'!$B$9*(1-F1096))</f>
        <v>1549.4</v>
      </c>
    </row>
    <row r="1097" spans="1:15" x14ac:dyDescent="0.2">
      <c r="A1097">
        <v>2</v>
      </c>
      <c r="B1097">
        <v>10</v>
      </c>
      <c r="C1097">
        <v>3</v>
      </c>
      <c r="D1097" t="str" cm="1">
        <f t="array" ref="D1097">IF(B1097=0,"Depot",INDEX('Delivery Stops'!$B$2:$B$29,B1097))</f>
        <v>Furniture Warehouse</v>
      </c>
      <c r="E1097" t="str" cm="1">
        <f t="array" ref="E1097">IF(C1097=0,"Depot",INDEX('Delivery Stops'!$B$2:$B$29,C1097))</f>
        <v>Redstone Medical Center</v>
      </c>
      <c r="F1097">
        <v>0</v>
      </c>
      <c r="G1097" cm="1">
        <f t="array" ref="G1097">INDEX('Distance Matrix (miles)'!$B$2:$AD$30,B1097+1,C1097+1)</f>
        <v>25.51</v>
      </c>
      <c r="H1097" cm="1">
        <f t="array" ref="H1097">INDEX('Travel Time Matrix (min)'!$B$2:$AD$30,B1097+1,C1097+1)</f>
        <v>38.299999999999997</v>
      </c>
      <c r="I1097" cm="1">
        <f t="array" ref="I1097">G1097*(INDEX('Vehicle Fleet'!$D$2:$D$6,A1097)+'Cost Parameters'!$B$2*'Cost Parameters'!$B$3)</f>
        <v>21.846764000000004</v>
      </c>
      <c r="J1097" cm="1">
        <f t="array" ref="J1097">IF(C1097=0,0,INDEX('Delivery Stops'!$D$2:$D$29,C1097))</f>
        <v>183</v>
      </c>
      <c r="K1097">
        <f t="shared" si="68"/>
        <v>0</v>
      </c>
      <c r="L1097">
        <f t="shared" si="69"/>
        <v>0</v>
      </c>
      <c r="M1097">
        <f t="shared" si="70"/>
        <v>0</v>
      </c>
      <c r="N1097">
        <f t="shared" si="71"/>
        <v>0</v>
      </c>
      <c r="O1097" cm="1">
        <f t="array" ref="O1097">((IF(C1097=0,INDEX('Solver Setup'!$M$15:$M$19,A1097),INDEX('Solver Setup'!$G$25:$G$52,C1097))-IF(B1097=0,INDEX('Solver Setup'!$L$15:$L$19,A1097),INDEX('Solver Setup'!$G$25:$G$52,B1097)))*1440-IF(B1097=0,0,INDEX('Solver Setup'!$F$25:$F$52,B1097))-H1097+'Solver Setup'!$B$9*(1-F1097))</f>
        <v>1540.7000000000005</v>
      </c>
    </row>
    <row r="1098" spans="1:15" x14ac:dyDescent="0.2">
      <c r="A1098">
        <v>2</v>
      </c>
      <c r="B1098">
        <v>10</v>
      </c>
      <c r="C1098">
        <v>4</v>
      </c>
      <c r="D1098" t="str" cm="1">
        <f t="array" ref="D1098">IF(B1098=0,"Depot",INDEX('Delivery Stops'!$B$2:$B$29,B1098))</f>
        <v>Furniture Warehouse</v>
      </c>
      <c r="E1098" t="str" cm="1">
        <f t="array" ref="E1098">IF(C1098=0,"Depot",INDEX('Delivery Stops'!$B$2:$B$29,C1098))</f>
        <v>Furniture Warehouse</v>
      </c>
      <c r="F1098">
        <v>0</v>
      </c>
      <c r="G1098" cm="1">
        <f t="array" ref="G1098">INDEX('Distance Matrix (miles)'!$B$2:$AD$30,B1098+1,C1098+1)</f>
        <v>10.36</v>
      </c>
      <c r="H1098" cm="1">
        <f t="array" ref="H1098">INDEX('Travel Time Matrix (min)'!$B$2:$AD$30,B1098+1,C1098+1)</f>
        <v>15.5</v>
      </c>
      <c r="I1098" cm="1">
        <f t="array" ref="I1098">G1098*(INDEX('Vehicle Fleet'!$D$2:$D$6,A1098)+'Cost Parameters'!$B$2*'Cost Parameters'!$B$3)</f>
        <v>8.8723039999999997</v>
      </c>
      <c r="J1098" cm="1">
        <f t="array" ref="J1098">IF(C1098=0,0,INDEX('Delivery Stops'!$D$2:$D$29,C1098))</f>
        <v>186</v>
      </c>
      <c r="K1098">
        <f t="shared" si="68"/>
        <v>0</v>
      </c>
      <c r="L1098">
        <f t="shared" si="69"/>
        <v>0</v>
      </c>
      <c r="M1098">
        <f t="shared" si="70"/>
        <v>0</v>
      </c>
      <c r="N1098">
        <f t="shared" si="71"/>
        <v>0</v>
      </c>
      <c r="O1098" cm="1">
        <f t="array" ref="O1098">((IF(C1098=0,INDEX('Solver Setup'!$M$15:$M$19,A1098),INDEX('Solver Setup'!$G$25:$G$52,C1098))-IF(B1098=0,INDEX('Solver Setup'!$L$15:$L$19,A1098),INDEX('Solver Setup'!$G$25:$G$52,B1098)))*1440-IF(B1098=0,0,INDEX('Solver Setup'!$F$25:$F$52,B1098))-H1098+'Solver Setup'!$B$9*(1-F1098))</f>
        <v>1293.5000000000005</v>
      </c>
    </row>
    <row r="1099" spans="1:15" x14ac:dyDescent="0.2">
      <c r="A1099">
        <v>2</v>
      </c>
      <c r="B1099">
        <v>10</v>
      </c>
      <c r="C1099">
        <v>5</v>
      </c>
      <c r="D1099" t="str" cm="1">
        <f t="array" ref="D1099">IF(B1099=0,"Depot",INDEX('Delivery Stops'!$B$2:$B$29,B1099))</f>
        <v>Furniture Warehouse</v>
      </c>
      <c r="E1099" t="str" cm="1">
        <f t="array" ref="E1099">IF(C1099=0,"Depot",INDEX('Delivery Stops'!$B$2:$B$29,C1099))</f>
        <v>Construction Supply</v>
      </c>
      <c r="F1099">
        <v>0</v>
      </c>
      <c r="G1099" cm="1">
        <f t="array" ref="G1099">INDEX('Distance Matrix (miles)'!$B$2:$AD$30,B1099+1,C1099+1)</f>
        <v>13.64</v>
      </c>
      <c r="H1099" cm="1">
        <f t="array" ref="H1099">INDEX('Travel Time Matrix (min)'!$B$2:$AD$30,B1099+1,C1099+1)</f>
        <v>20.5</v>
      </c>
      <c r="I1099" cm="1">
        <f t="array" ref="I1099">G1099*(INDEX('Vehicle Fleet'!$D$2:$D$6,A1099)+'Cost Parameters'!$B$2*'Cost Parameters'!$B$3)</f>
        <v>11.681296000000001</v>
      </c>
      <c r="J1099" cm="1">
        <f t="array" ref="J1099">IF(C1099=0,0,INDEX('Delivery Stops'!$D$2:$D$29,C1099))</f>
        <v>201</v>
      </c>
      <c r="K1099">
        <f t="shared" si="68"/>
        <v>0</v>
      </c>
      <c r="L1099">
        <f t="shared" si="69"/>
        <v>0</v>
      </c>
      <c r="M1099">
        <f t="shared" si="70"/>
        <v>0</v>
      </c>
      <c r="N1099">
        <f t="shared" si="71"/>
        <v>0</v>
      </c>
      <c r="O1099" cm="1">
        <f t="array" ref="O1099">((IF(C1099=0,INDEX('Solver Setup'!$M$15:$M$19,A1099),INDEX('Solver Setup'!$G$25:$G$52,C1099))-IF(B1099=0,INDEX('Solver Setup'!$L$15:$L$19,A1099),INDEX('Solver Setup'!$G$25:$G$52,B1099)))*1440-IF(B1099=0,0,INDEX('Solver Setup'!$F$25:$F$52,B1099))-H1099+'Solver Setup'!$B$9*(1-F1099))</f>
        <v>1498.5</v>
      </c>
    </row>
    <row r="1100" spans="1:15" x14ac:dyDescent="0.2">
      <c r="A1100">
        <v>2</v>
      </c>
      <c r="B1100">
        <v>10</v>
      </c>
      <c r="C1100">
        <v>6</v>
      </c>
      <c r="D1100" t="str" cm="1">
        <f t="array" ref="D1100">IF(B1100=0,"Depot",INDEX('Delivery Stops'!$B$2:$B$29,B1100))</f>
        <v>Furniture Warehouse</v>
      </c>
      <c r="E1100" t="str" cm="1">
        <f t="array" ref="E1100">IF(C1100=0,"Depot",INDEX('Delivery Stops'!$B$2:$B$29,C1100))</f>
        <v>Farm Supply</v>
      </c>
      <c r="F1100">
        <v>0</v>
      </c>
      <c r="G1100" cm="1">
        <f t="array" ref="G1100">INDEX('Distance Matrix (miles)'!$B$2:$AD$30,B1100+1,C1100+1)</f>
        <v>5.64</v>
      </c>
      <c r="H1100" cm="1">
        <f t="array" ref="H1100">INDEX('Travel Time Matrix (min)'!$B$2:$AD$30,B1100+1,C1100+1)</f>
        <v>8.5</v>
      </c>
      <c r="I1100" cm="1">
        <f t="array" ref="I1100">G1100*(INDEX('Vehicle Fleet'!$D$2:$D$6,A1100)+'Cost Parameters'!$B$2*'Cost Parameters'!$B$3)</f>
        <v>4.8300960000000002</v>
      </c>
      <c r="J1100" cm="1">
        <f t="array" ref="J1100">IF(C1100=0,0,INDEX('Delivery Stops'!$D$2:$D$29,C1100))</f>
        <v>162</v>
      </c>
      <c r="K1100">
        <f t="shared" si="68"/>
        <v>0</v>
      </c>
      <c r="L1100">
        <f t="shared" si="69"/>
        <v>0</v>
      </c>
      <c r="M1100">
        <f t="shared" si="70"/>
        <v>0</v>
      </c>
      <c r="N1100">
        <f t="shared" si="71"/>
        <v>0</v>
      </c>
      <c r="O1100" cm="1">
        <f t="array" ref="O1100">((IF(C1100=0,INDEX('Solver Setup'!$M$15:$M$19,A1100),INDEX('Solver Setup'!$G$25:$G$52,C1100))-IF(B1100=0,INDEX('Solver Setup'!$L$15:$L$19,A1100),INDEX('Solver Setup'!$G$25:$G$52,B1100)))*1440-IF(B1100=0,0,INDEX('Solver Setup'!$F$25:$F$52,B1100))-H1100+'Solver Setup'!$B$9*(1-F1100))</f>
        <v>1615.5000000000005</v>
      </c>
    </row>
    <row r="1101" spans="1:15" x14ac:dyDescent="0.2">
      <c r="A1101">
        <v>2</v>
      </c>
      <c r="B1101">
        <v>10</v>
      </c>
      <c r="C1101">
        <v>7</v>
      </c>
      <c r="D1101" t="str" cm="1">
        <f t="array" ref="D1101">IF(B1101=0,"Depot",INDEX('Delivery Stops'!$B$2:$B$29,B1101))</f>
        <v>Furniture Warehouse</v>
      </c>
      <c r="E1101" t="str" cm="1">
        <f t="array" ref="E1101">IF(C1101=0,"Depot",INDEX('Delivery Stops'!$B$2:$B$29,C1101))</f>
        <v>Fish Market</v>
      </c>
      <c r="F1101">
        <v>0</v>
      </c>
      <c r="G1101" cm="1">
        <f t="array" ref="G1101">INDEX('Distance Matrix (miles)'!$B$2:$AD$30,B1101+1,C1101+1)</f>
        <v>3.27</v>
      </c>
      <c r="H1101" cm="1">
        <f t="array" ref="H1101">INDEX('Travel Time Matrix (min)'!$B$2:$AD$30,B1101+1,C1101+1)</f>
        <v>4.9000000000000004</v>
      </c>
      <c r="I1101" cm="1">
        <f t="array" ref="I1101">G1101*(INDEX('Vehicle Fleet'!$D$2:$D$6,A1101)+'Cost Parameters'!$B$2*'Cost Parameters'!$B$3)</f>
        <v>2.8004280000000001</v>
      </c>
      <c r="J1101" cm="1">
        <f t="array" ref="J1101">IF(C1101=0,0,INDEX('Delivery Stops'!$D$2:$D$29,C1101))</f>
        <v>133</v>
      </c>
      <c r="K1101">
        <f t="shared" si="68"/>
        <v>0</v>
      </c>
      <c r="L1101">
        <f t="shared" si="69"/>
        <v>0</v>
      </c>
      <c r="M1101">
        <f t="shared" si="70"/>
        <v>0</v>
      </c>
      <c r="N1101">
        <f t="shared" si="71"/>
        <v>0</v>
      </c>
      <c r="O1101" cm="1">
        <f t="array" ref="O1101">((IF(C1101=0,INDEX('Solver Setup'!$M$15:$M$19,A1101),INDEX('Solver Setup'!$G$25:$G$52,C1101))-IF(B1101=0,INDEX('Solver Setup'!$L$15:$L$19,A1101),INDEX('Solver Setup'!$G$25:$G$52,B1101)))*1440-IF(B1101=0,0,INDEX('Solver Setup'!$F$25:$F$52,B1101))-H1101+'Solver Setup'!$B$9*(1-F1101))</f>
        <v>1484.1000000000006</v>
      </c>
    </row>
    <row r="1102" spans="1:15" x14ac:dyDescent="0.2">
      <c r="A1102">
        <v>2</v>
      </c>
      <c r="B1102">
        <v>10</v>
      </c>
      <c r="C1102">
        <v>8</v>
      </c>
      <c r="D1102" t="str" cm="1">
        <f t="array" ref="D1102">IF(B1102=0,"Depot",INDEX('Delivery Stops'!$B$2:$B$29,B1102))</f>
        <v>Furniture Warehouse</v>
      </c>
      <c r="E1102" t="str" cm="1">
        <f t="array" ref="E1102">IF(C1102=0,"Depot",INDEX('Delivery Stops'!$B$2:$B$29,C1102))</f>
        <v>Swimming Pool Supply</v>
      </c>
      <c r="F1102">
        <v>0</v>
      </c>
      <c r="G1102" cm="1">
        <f t="array" ref="G1102">INDEX('Distance Matrix (miles)'!$B$2:$AD$30,B1102+1,C1102+1)</f>
        <v>28.16</v>
      </c>
      <c r="H1102" cm="1">
        <f t="array" ref="H1102">INDEX('Travel Time Matrix (min)'!$B$2:$AD$30,B1102+1,C1102+1)</f>
        <v>42.2</v>
      </c>
      <c r="I1102" cm="1">
        <f t="array" ref="I1102">G1102*(INDEX('Vehicle Fleet'!$D$2:$D$6,A1102)+'Cost Parameters'!$B$2*'Cost Parameters'!$B$3)</f>
        <v>24.116224000000003</v>
      </c>
      <c r="J1102" cm="1">
        <f t="array" ref="J1102">IF(C1102=0,0,INDEX('Delivery Stops'!$D$2:$D$29,C1102))</f>
        <v>285</v>
      </c>
      <c r="K1102">
        <f t="shared" si="68"/>
        <v>0</v>
      </c>
      <c r="L1102">
        <f t="shared" si="69"/>
        <v>0</v>
      </c>
      <c r="M1102">
        <f t="shared" si="70"/>
        <v>0</v>
      </c>
      <c r="N1102">
        <f t="shared" si="71"/>
        <v>0</v>
      </c>
      <c r="O1102" cm="1">
        <f t="array" ref="O1102">((IF(C1102=0,INDEX('Solver Setup'!$M$15:$M$19,A1102),INDEX('Solver Setup'!$G$25:$G$52,C1102))-IF(B1102=0,INDEX('Solver Setup'!$L$15:$L$19,A1102),INDEX('Solver Setup'!$G$25:$G$52,B1102)))*1440-IF(B1102=0,0,INDEX('Solver Setup'!$F$25:$F$52,B1102))-H1102+'Solver Setup'!$B$9*(1-F1102))</f>
        <v>1656.8000000000002</v>
      </c>
    </row>
    <row r="1103" spans="1:15" x14ac:dyDescent="0.2">
      <c r="A1103">
        <v>2</v>
      </c>
      <c r="B1103">
        <v>10</v>
      </c>
      <c r="C1103">
        <v>9</v>
      </c>
      <c r="D1103" t="str" cm="1">
        <f t="array" ref="D1103">IF(B1103=0,"Depot",INDEX('Delivery Stops'!$B$2:$B$29,B1103))</f>
        <v>Furniture Warehouse</v>
      </c>
      <c r="E1103" t="str" cm="1">
        <f t="array" ref="E1103">IF(C1103=0,"Depot",INDEX('Delivery Stops'!$B$2:$B$29,C1103))</f>
        <v>Dry Cleaners</v>
      </c>
      <c r="F1103">
        <v>0</v>
      </c>
      <c r="G1103" cm="1">
        <f t="array" ref="G1103">INDEX('Distance Matrix (miles)'!$B$2:$AD$30,B1103+1,C1103+1)</f>
        <v>21.89</v>
      </c>
      <c r="H1103" cm="1">
        <f t="array" ref="H1103">INDEX('Travel Time Matrix (min)'!$B$2:$AD$30,B1103+1,C1103+1)</f>
        <v>32.799999999999997</v>
      </c>
      <c r="I1103" cm="1">
        <f t="array" ref="I1103">G1103*(INDEX('Vehicle Fleet'!$D$2:$D$6,A1103)+'Cost Parameters'!$B$2*'Cost Parameters'!$B$3)</f>
        <v>18.746596</v>
      </c>
      <c r="J1103" cm="1">
        <f t="array" ref="J1103">IF(C1103=0,0,INDEX('Delivery Stops'!$D$2:$D$29,C1103))</f>
        <v>24</v>
      </c>
      <c r="K1103">
        <f t="shared" si="68"/>
        <v>0</v>
      </c>
      <c r="L1103">
        <f t="shared" si="69"/>
        <v>0</v>
      </c>
      <c r="M1103">
        <f t="shared" si="70"/>
        <v>0</v>
      </c>
      <c r="N1103">
        <f t="shared" si="71"/>
        <v>0</v>
      </c>
      <c r="O1103" cm="1">
        <f t="array" ref="O1103">((IF(C1103=0,INDEX('Solver Setup'!$M$15:$M$19,A1103),INDEX('Solver Setup'!$G$25:$G$52,C1103))-IF(B1103=0,INDEX('Solver Setup'!$L$15:$L$19,A1103),INDEX('Solver Setup'!$G$25:$G$52,B1103)))*1440-IF(B1103=0,0,INDEX('Solver Setup'!$F$25:$F$52,B1103))-H1103+'Solver Setup'!$B$9*(1-F1103))</f>
        <v>1321.2000000000005</v>
      </c>
    </row>
    <row r="1104" spans="1:15" x14ac:dyDescent="0.2">
      <c r="A1104">
        <v>2</v>
      </c>
      <c r="B1104">
        <v>10</v>
      </c>
      <c r="C1104">
        <v>11</v>
      </c>
      <c r="D1104" t="str" cm="1">
        <f t="array" ref="D1104">IF(B1104=0,"Depot",INDEX('Delivery Stops'!$B$2:$B$29,B1104))</f>
        <v>Furniture Warehouse</v>
      </c>
      <c r="E1104" t="str" cm="1">
        <f t="array" ref="E1104">IF(C1104=0,"Depot",INDEX('Delivery Stops'!$B$2:$B$29,C1104))</f>
        <v>Pet Hospital</v>
      </c>
      <c r="F1104">
        <v>0</v>
      </c>
      <c r="G1104" cm="1">
        <f t="array" ref="G1104">INDEX('Distance Matrix (miles)'!$B$2:$AD$30,B1104+1,C1104+1)</f>
        <v>8.61</v>
      </c>
      <c r="H1104" cm="1">
        <f t="array" ref="H1104">INDEX('Travel Time Matrix (min)'!$B$2:$AD$30,B1104+1,C1104+1)</f>
        <v>12.9</v>
      </c>
      <c r="I1104" cm="1">
        <f t="array" ref="I1104">G1104*(INDEX('Vehicle Fleet'!$D$2:$D$6,A1104)+'Cost Parameters'!$B$2*'Cost Parameters'!$B$3)</f>
        <v>7.3736040000000003</v>
      </c>
      <c r="J1104" cm="1">
        <f t="array" ref="J1104">IF(C1104=0,0,INDEX('Delivery Stops'!$D$2:$D$29,C1104))</f>
        <v>108</v>
      </c>
      <c r="K1104">
        <f t="shared" si="68"/>
        <v>0</v>
      </c>
      <c r="L1104">
        <f t="shared" si="69"/>
        <v>0</v>
      </c>
      <c r="M1104">
        <f t="shared" si="70"/>
        <v>0</v>
      </c>
      <c r="N1104">
        <f t="shared" si="71"/>
        <v>0</v>
      </c>
      <c r="O1104" cm="1">
        <f t="array" ref="O1104">((IF(C1104=0,INDEX('Solver Setup'!$M$15:$M$19,A1104),INDEX('Solver Setup'!$G$25:$G$52,C1104))-IF(B1104=0,INDEX('Solver Setup'!$L$15:$L$19,A1104),INDEX('Solver Setup'!$G$25:$G$52,B1104)))*1440-IF(B1104=0,0,INDEX('Solver Setup'!$F$25:$F$52,B1104))-H1104+'Solver Setup'!$B$9*(1-F1104))</f>
        <v>1341.1000000000006</v>
      </c>
    </row>
    <row r="1105" spans="1:15" x14ac:dyDescent="0.2">
      <c r="A1105">
        <v>2</v>
      </c>
      <c r="B1105">
        <v>10</v>
      </c>
      <c r="C1105">
        <v>12</v>
      </c>
      <c r="D1105" t="str" cm="1">
        <f t="array" ref="D1105">IF(B1105=0,"Depot",INDEX('Delivery Stops'!$B$2:$B$29,B1105))</f>
        <v>Furniture Warehouse</v>
      </c>
      <c r="E1105" t="str" cm="1">
        <f t="array" ref="E1105">IF(C1105=0,"Depot",INDEX('Delivery Stops'!$B$2:$B$29,C1105))</f>
        <v>Tech Solutions Inc</v>
      </c>
      <c r="F1105">
        <v>0</v>
      </c>
      <c r="G1105" cm="1">
        <f t="array" ref="G1105">INDEX('Distance Matrix (miles)'!$B$2:$AD$30,B1105+1,C1105+1)</f>
        <v>1.63</v>
      </c>
      <c r="H1105" cm="1">
        <f t="array" ref="H1105">INDEX('Travel Time Matrix (min)'!$B$2:$AD$30,B1105+1,C1105+1)</f>
        <v>2.4</v>
      </c>
      <c r="I1105" cm="1">
        <f t="array" ref="I1105">G1105*(INDEX('Vehicle Fleet'!$D$2:$D$6,A1105)+'Cost Parameters'!$B$2*'Cost Parameters'!$B$3)</f>
        <v>1.395932</v>
      </c>
      <c r="J1105" cm="1">
        <f t="array" ref="J1105">IF(C1105=0,0,INDEX('Delivery Stops'!$D$2:$D$29,C1105))</f>
        <v>150</v>
      </c>
      <c r="K1105">
        <f t="shared" si="68"/>
        <v>0</v>
      </c>
      <c r="L1105">
        <f t="shared" si="69"/>
        <v>0</v>
      </c>
      <c r="M1105">
        <f t="shared" si="70"/>
        <v>0</v>
      </c>
      <c r="N1105">
        <f t="shared" si="71"/>
        <v>0</v>
      </c>
      <c r="O1105" cm="1">
        <f t="array" ref="O1105">((IF(C1105=0,INDEX('Solver Setup'!$M$15:$M$19,A1105),INDEX('Solver Setup'!$G$25:$G$52,C1105))-IF(B1105=0,INDEX('Solver Setup'!$L$15:$L$19,A1105),INDEX('Solver Setup'!$G$25:$G$52,B1105)))*1440-IF(B1105=0,0,INDEX('Solver Setup'!$F$25:$F$52,B1105))-H1105+'Solver Setup'!$B$9*(1-F1105))</f>
        <v>1306.6000000000006</v>
      </c>
    </row>
    <row r="1106" spans="1:15" x14ac:dyDescent="0.2">
      <c r="A1106">
        <v>2</v>
      </c>
      <c r="B1106">
        <v>10</v>
      </c>
      <c r="C1106">
        <v>13</v>
      </c>
      <c r="D1106" t="str" cm="1">
        <f t="array" ref="D1106">IF(B1106=0,"Depot",INDEX('Delivery Stops'!$B$2:$B$29,B1106))</f>
        <v>Furniture Warehouse</v>
      </c>
      <c r="E1106" t="str" cm="1">
        <f t="array" ref="E1106">IF(C1106=0,"Depot",INDEX('Delivery Stops'!$B$2:$B$29,C1106))</f>
        <v>Tech Solutions Inc</v>
      </c>
      <c r="F1106">
        <v>0</v>
      </c>
      <c r="G1106" cm="1">
        <f t="array" ref="G1106">INDEX('Distance Matrix (miles)'!$B$2:$AD$30,B1106+1,C1106+1)</f>
        <v>16.690000000000001</v>
      </c>
      <c r="H1106" cm="1">
        <f t="array" ref="H1106">INDEX('Travel Time Matrix (min)'!$B$2:$AD$30,B1106+1,C1106+1)</f>
        <v>25</v>
      </c>
      <c r="I1106" cm="1">
        <f t="array" ref="I1106">G1106*(INDEX('Vehicle Fleet'!$D$2:$D$6,A1106)+'Cost Parameters'!$B$2*'Cost Parameters'!$B$3)</f>
        <v>14.293316000000003</v>
      </c>
      <c r="J1106" cm="1">
        <f t="array" ref="J1106">IF(C1106=0,0,INDEX('Delivery Stops'!$D$2:$D$29,C1106))</f>
        <v>38</v>
      </c>
      <c r="K1106">
        <f t="shared" si="68"/>
        <v>0</v>
      </c>
      <c r="L1106">
        <f t="shared" si="69"/>
        <v>0</v>
      </c>
      <c r="M1106">
        <f t="shared" si="70"/>
        <v>0</v>
      </c>
      <c r="N1106">
        <f t="shared" si="71"/>
        <v>0</v>
      </c>
      <c r="O1106" cm="1">
        <f t="array" ref="O1106">((IF(C1106=0,INDEX('Solver Setup'!$M$15:$M$19,A1106),INDEX('Solver Setup'!$G$25:$G$52,C1106))-IF(B1106=0,INDEX('Solver Setup'!$L$15:$L$19,A1106),INDEX('Solver Setup'!$G$25:$G$52,B1106)))*1440-IF(B1106=0,0,INDEX('Solver Setup'!$F$25:$F$52,B1106))-H1106+'Solver Setup'!$B$9*(1-F1106))</f>
        <v>1179</v>
      </c>
    </row>
    <row r="1107" spans="1:15" x14ac:dyDescent="0.2">
      <c r="A1107">
        <v>2</v>
      </c>
      <c r="B1107">
        <v>10</v>
      </c>
      <c r="C1107">
        <v>14</v>
      </c>
      <c r="D1107" t="str" cm="1">
        <f t="array" ref="D1107">IF(B1107=0,"Depot",INDEX('Delivery Stops'!$B$2:$B$29,B1107))</f>
        <v>Furniture Warehouse</v>
      </c>
      <c r="E1107" t="str" cm="1">
        <f t="array" ref="E1107">IF(C1107=0,"Depot",INDEX('Delivery Stops'!$B$2:$B$29,C1107))</f>
        <v>Sunrise Senior Living</v>
      </c>
      <c r="F1107">
        <v>0</v>
      </c>
      <c r="G1107" cm="1">
        <f t="array" ref="G1107">INDEX('Distance Matrix (miles)'!$B$2:$AD$30,B1107+1,C1107+1)</f>
        <v>9.11</v>
      </c>
      <c r="H1107" cm="1">
        <f t="array" ref="H1107">INDEX('Travel Time Matrix (min)'!$B$2:$AD$30,B1107+1,C1107+1)</f>
        <v>13.7</v>
      </c>
      <c r="I1107" cm="1">
        <f t="array" ref="I1107">G1107*(INDEX('Vehicle Fleet'!$D$2:$D$6,A1107)+'Cost Parameters'!$B$2*'Cost Parameters'!$B$3)</f>
        <v>7.8018039999999997</v>
      </c>
      <c r="J1107" cm="1">
        <f t="array" ref="J1107">IF(C1107=0,0,INDEX('Delivery Stops'!$D$2:$D$29,C1107))</f>
        <v>249</v>
      </c>
      <c r="K1107">
        <f t="shared" si="68"/>
        <v>0</v>
      </c>
      <c r="L1107">
        <f t="shared" si="69"/>
        <v>0</v>
      </c>
      <c r="M1107">
        <f t="shared" si="70"/>
        <v>0</v>
      </c>
      <c r="N1107">
        <f t="shared" si="71"/>
        <v>0</v>
      </c>
      <c r="O1107" cm="1">
        <f t="array" ref="O1107">((IF(C1107=0,INDEX('Solver Setup'!$M$15:$M$19,A1107),INDEX('Solver Setup'!$G$25:$G$52,C1107))-IF(B1107=0,INDEX('Solver Setup'!$L$15:$L$19,A1107),INDEX('Solver Setup'!$G$25:$G$52,B1107)))*1440-IF(B1107=0,0,INDEX('Solver Setup'!$F$25:$F$52,B1107))-H1107+'Solver Setup'!$B$9*(1-F1107))</f>
        <v>1640.3000000000002</v>
      </c>
    </row>
    <row r="1108" spans="1:15" x14ac:dyDescent="0.2">
      <c r="A1108">
        <v>2</v>
      </c>
      <c r="B1108">
        <v>10</v>
      </c>
      <c r="C1108">
        <v>15</v>
      </c>
      <c r="D1108" t="str" cm="1">
        <f t="array" ref="D1108">IF(B1108=0,"Depot",INDEX('Delivery Stops'!$B$2:$B$29,B1108))</f>
        <v>Furniture Warehouse</v>
      </c>
      <c r="E1108" t="str" cm="1">
        <f t="array" ref="E1108">IF(C1108=0,"Depot",INDEX('Delivery Stops'!$B$2:$B$29,C1108))</f>
        <v>Electronics Outlet</v>
      </c>
      <c r="F1108">
        <v>0</v>
      </c>
      <c r="G1108" cm="1">
        <f t="array" ref="G1108">INDEX('Distance Matrix (miles)'!$B$2:$AD$30,B1108+1,C1108+1)</f>
        <v>7.23</v>
      </c>
      <c r="H1108" cm="1">
        <f t="array" ref="H1108">INDEX('Travel Time Matrix (min)'!$B$2:$AD$30,B1108+1,C1108+1)</f>
        <v>10.8</v>
      </c>
      <c r="I1108" cm="1">
        <f t="array" ref="I1108">G1108*(INDEX('Vehicle Fleet'!$D$2:$D$6,A1108)+'Cost Parameters'!$B$2*'Cost Parameters'!$B$3)</f>
        <v>6.1917720000000012</v>
      </c>
      <c r="J1108" cm="1">
        <f t="array" ref="J1108">IF(C1108=0,0,INDEX('Delivery Stops'!$D$2:$D$29,C1108))</f>
        <v>72</v>
      </c>
      <c r="K1108">
        <f t="shared" si="68"/>
        <v>0</v>
      </c>
      <c r="L1108">
        <f t="shared" si="69"/>
        <v>0</v>
      </c>
      <c r="M1108">
        <f t="shared" si="70"/>
        <v>0</v>
      </c>
      <c r="N1108">
        <f t="shared" si="71"/>
        <v>0</v>
      </c>
      <c r="O1108" cm="1">
        <f t="array" ref="O1108">((IF(C1108=0,INDEX('Solver Setup'!$M$15:$M$19,A1108),INDEX('Solver Setup'!$G$25:$G$52,C1108))-IF(B1108=0,INDEX('Solver Setup'!$L$15:$L$19,A1108),INDEX('Solver Setup'!$G$25:$G$52,B1108)))*1440-IF(B1108=0,0,INDEX('Solver Setup'!$F$25:$F$52,B1108))-H1108+'Solver Setup'!$B$9*(1-F1108))</f>
        <v>1208.2000000000005</v>
      </c>
    </row>
    <row r="1109" spans="1:15" x14ac:dyDescent="0.2">
      <c r="A1109">
        <v>2</v>
      </c>
      <c r="B1109">
        <v>10</v>
      </c>
      <c r="C1109">
        <v>16</v>
      </c>
      <c r="D1109" t="str" cm="1">
        <f t="array" ref="D1109">IF(B1109=0,"Depot",INDEX('Delivery Stops'!$B$2:$B$29,B1109))</f>
        <v>Furniture Warehouse</v>
      </c>
      <c r="E1109" t="str" cm="1">
        <f t="array" ref="E1109">IF(C1109=0,"Depot",INDEX('Delivery Stops'!$B$2:$B$29,C1109))</f>
        <v>Bookstore</v>
      </c>
      <c r="F1109">
        <v>0</v>
      </c>
      <c r="G1109" cm="1">
        <f t="array" ref="G1109">INDEX('Distance Matrix (miles)'!$B$2:$AD$30,B1109+1,C1109+1)</f>
        <v>5.26</v>
      </c>
      <c r="H1109" cm="1">
        <f t="array" ref="H1109">INDEX('Travel Time Matrix (min)'!$B$2:$AD$30,B1109+1,C1109+1)</f>
        <v>7.9</v>
      </c>
      <c r="I1109" cm="1">
        <f t="array" ref="I1109">G1109*(INDEX('Vehicle Fleet'!$D$2:$D$6,A1109)+'Cost Parameters'!$B$2*'Cost Parameters'!$B$3)</f>
        <v>4.504664</v>
      </c>
      <c r="J1109" cm="1">
        <f t="array" ref="J1109">IF(C1109=0,0,INDEX('Delivery Stops'!$D$2:$D$29,C1109))</f>
        <v>152</v>
      </c>
      <c r="K1109">
        <f t="shared" si="68"/>
        <v>0</v>
      </c>
      <c r="L1109">
        <f t="shared" si="69"/>
        <v>0</v>
      </c>
      <c r="M1109">
        <f t="shared" si="70"/>
        <v>0</v>
      </c>
      <c r="N1109">
        <f t="shared" si="71"/>
        <v>0</v>
      </c>
      <c r="O1109" cm="1">
        <f t="array" ref="O1109">((IF(C1109=0,INDEX('Solver Setup'!$M$15:$M$19,A1109),INDEX('Solver Setup'!$G$25:$G$52,C1109))-IF(B1109=0,INDEX('Solver Setup'!$L$15:$L$19,A1109),INDEX('Solver Setup'!$G$25:$G$52,B1109)))*1440-IF(B1109=0,0,INDEX('Solver Setup'!$F$25:$F$52,B1109))-H1109+'Solver Setup'!$B$9*(1-F1109))</f>
        <v>1451.100000000001</v>
      </c>
    </row>
    <row r="1110" spans="1:15" x14ac:dyDescent="0.2">
      <c r="A1110">
        <v>2</v>
      </c>
      <c r="B1110">
        <v>10</v>
      </c>
      <c r="C1110">
        <v>17</v>
      </c>
      <c r="D1110" t="str" cm="1">
        <f t="array" ref="D1110">IF(B1110=0,"Depot",INDEX('Delivery Stops'!$B$2:$B$29,B1110))</f>
        <v>Furniture Warehouse</v>
      </c>
      <c r="E1110" t="str" cm="1">
        <f t="array" ref="E1110">IF(C1110=0,"Depot",INDEX('Delivery Stops'!$B$2:$B$29,C1110))</f>
        <v>Veterinary Clinic</v>
      </c>
      <c r="F1110">
        <v>0</v>
      </c>
      <c r="G1110" cm="1">
        <f t="array" ref="G1110">INDEX('Distance Matrix (miles)'!$B$2:$AD$30,B1110+1,C1110+1)</f>
        <v>19.37</v>
      </c>
      <c r="H1110" cm="1">
        <f t="array" ref="H1110">INDEX('Travel Time Matrix (min)'!$B$2:$AD$30,B1110+1,C1110+1)</f>
        <v>29.1</v>
      </c>
      <c r="I1110" cm="1">
        <f t="array" ref="I1110">G1110*(INDEX('Vehicle Fleet'!$D$2:$D$6,A1110)+'Cost Parameters'!$B$2*'Cost Parameters'!$B$3)</f>
        <v>16.588468000000002</v>
      </c>
      <c r="J1110" cm="1">
        <f t="array" ref="J1110">IF(C1110=0,0,INDEX('Delivery Stops'!$D$2:$D$29,C1110))</f>
        <v>102</v>
      </c>
      <c r="K1110">
        <f t="shared" si="68"/>
        <v>0</v>
      </c>
      <c r="L1110">
        <f t="shared" si="69"/>
        <v>0</v>
      </c>
      <c r="M1110">
        <f t="shared" si="70"/>
        <v>0</v>
      </c>
      <c r="N1110">
        <f t="shared" si="71"/>
        <v>0</v>
      </c>
      <c r="O1110" cm="1">
        <f t="array" ref="O1110">((IF(C1110=0,INDEX('Solver Setup'!$M$15:$M$19,A1110),INDEX('Solver Setup'!$G$25:$G$52,C1110))-IF(B1110=0,INDEX('Solver Setup'!$L$15:$L$19,A1110),INDEX('Solver Setup'!$G$25:$G$52,B1110)))*1440-IF(B1110=0,0,INDEX('Solver Setup'!$F$25:$F$52,B1110))-H1110+'Solver Setup'!$B$9*(1-F1110))</f>
        <v>1264.9000000000001</v>
      </c>
    </row>
    <row r="1111" spans="1:15" x14ac:dyDescent="0.2">
      <c r="A1111">
        <v>2</v>
      </c>
      <c r="B1111">
        <v>10</v>
      </c>
      <c r="C1111">
        <v>18</v>
      </c>
      <c r="D1111" t="str" cm="1">
        <f t="array" ref="D1111">IF(B1111=0,"Depot",INDEX('Delivery Stops'!$B$2:$B$29,B1111))</f>
        <v>Furniture Warehouse</v>
      </c>
      <c r="E1111" t="str" cm="1">
        <f t="array" ref="E1111">IF(C1111=0,"Depot",INDEX('Delivery Stops'!$B$2:$B$29,C1111))</f>
        <v>Furniture Warehouse</v>
      </c>
      <c r="F1111">
        <v>0</v>
      </c>
      <c r="G1111" cm="1">
        <f t="array" ref="G1111">INDEX('Distance Matrix (miles)'!$B$2:$AD$30,B1111+1,C1111+1)</f>
        <v>8.56</v>
      </c>
      <c r="H1111" cm="1">
        <f t="array" ref="H1111">INDEX('Travel Time Matrix (min)'!$B$2:$AD$30,B1111+1,C1111+1)</f>
        <v>12.8</v>
      </c>
      <c r="I1111" cm="1">
        <f t="array" ref="I1111">G1111*(INDEX('Vehicle Fleet'!$D$2:$D$6,A1111)+'Cost Parameters'!$B$2*'Cost Parameters'!$B$3)</f>
        <v>7.3307840000000004</v>
      </c>
      <c r="J1111" cm="1">
        <f t="array" ref="J1111">IF(C1111=0,0,INDEX('Delivery Stops'!$D$2:$D$29,C1111))</f>
        <v>148</v>
      </c>
      <c r="K1111">
        <f t="shared" si="68"/>
        <v>0</v>
      </c>
      <c r="L1111">
        <f t="shared" si="69"/>
        <v>0</v>
      </c>
      <c r="M1111">
        <f t="shared" si="70"/>
        <v>0</v>
      </c>
      <c r="N1111">
        <f t="shared" si="71"/>
        <v>0</v>
      </c>
      <c r="O1111" cm="1">
        <f t="array" ref="O1111">((IF(C1111=0,INDEX('Solver Setup'!$M$15:$M$19,A1111),INDEX('Solver Setup'!$G$25:$G$52,C1111))-IF(B1111=0,INDEX('Solver Setup'!$L$15:$L$19,A1111),INDEX('Solver Setup'!$G$25:$G$52,B1111)))*1440-IF(B1111=0,0,INDEX('Solver Setup'!$F$25:$F$52,B1111))-H1111+'Solver Setup'!$B$9*(1-F1111))</f>
        <v>1236.2</v>
      </c>
    </row>
    <row r="1112" spans="1:15" x14ac:dyDescent="0.2">
      <c r="A1112">
        <v>2</v>
      </c>
      <c r="B1112">
        <v>10</v>
      </c>
      <c r="C1112">
        <v>19</v>
      </c>
      <c r="D1112" t="str" cm="1">
        <f t="array" ref="D1112">IF(B1112=0,"Depot",INDEX('Delivery Stops'!$B$2:$B$29,B1112))</f>
        <v>Furniture Warehouse</v>
      </c>
      <c r="E1112" t="str" cm="1">
        <f t="array" ref="E1112">IF(C1112=0,"Depot",INDEX('Delivery Stops'!$B$2:$B$29,C1112))</f>
        <v>Music School</v>
      </c>
      <c r="F1112">
        <v>0</v>
      </c>
      <c r="G1112" cm="1">
        <f t="array" ref="G1112">INDEX('Distance Matrix (miles)'!$B$2:$AD$30,B1112+1,C1112+1)</f>
        <v>28.01</v>
      </c>
      <c r="H1112" cm="1">
        <f t="array" ref="H1112">INDEX('Travel Time Matrix (min)'!$B$2:$AD$30,B1112+1,C1112+1)</f>
        <v>42</v>
      </c>
      <c r="I1112" cm="1">
        <f t="array" ref="I1112">G1112*(INDEX('Vehicle Fleet'!$D$2:$D$6,A1112)+'Cost Parameters'!$B$2*'Cost Parameters'!$B$3)</f>
        <v>23.987764000000002</v>
      </c>
      <c r="J1112" cm="1">
        <f t="array" ref="J1112">IF(C1112=0,0,INDEX('Delivery Stops'!$D$2:$D$29,C1112))</f>
        <v>97</v>
      </c>
      <c r="K1112">
        <f t="shared" si="68"/>
        <v>0</v>
      </c>
      <c r="L1112">
        <f t="shared" si="69"/>
        <v>0</v>
      </c>
      <c r="M1112">
        <f t="shared" si="70"/>
        <v>0</v>
      </c>
      <c r="N1112">
        <f t="shared" si="71"/>
        <v>0</v>
      </c>
      <c r="O1112" cm="1">
        <f t="array" ref="O1112">((IF(C1112=0,INDEX('Solver Setup'!$M$15:$M$19,A1112),INDEX('Solver Setup'!$G$25:$G$52,C1112))-IF(B1112=0,INDEX('Solver Setup'!$L$15:$L$19,A1112),INDEX('Solver Setup'!$G$25:$G$52,B1112)))*1440-IF(B1112=0,0,INDEX('Solver Setup'!$F$25:$F$52,B1112))-H1112+'Solver Setup'!$B$9*(1-F1112))</f>
        <v>1177.0000000000005</v>
      </c>
    </row>
    <row r="1113" spans="1:15" x14ac:dyDescent="0.2">
      <c r="A1113">
        <v>2</v>
      </c>
      <c r="B1113">
        <v>10</v>
      </c>
      <c r="C1113">
        <v>20</v>
      </c>
      <c r="D1113" t="str" cm="1">
        <f t="array" ref="D1113">IF(B1113=0,"Depot",INDEX('Delivery Stops'!$B$2:$B$29,B1113))</f>
        <v>Furniture Warehouse</v>
      </c>
      <c r="E1113" t="str" cm="1">
        <f t="array" ref="E1113">IF(C1113=0,"Depot",INDEX('Delivery Stops'!$B$2:$B$29,C1113))</f>
        <v>Elementary School</v>
      </c>
      <c r="F1113">
        <v>0</v>
      </c>
      <c r="G1113" cm="1">
        <f t="array" ref="G1113">INDEX('Distance Matrix (miles)'!$B$2:$AD$30,B1113+1,C1113+1)</f>
        <v>26.48</v>
      </c>
      <c r="H1113" cm="1">
        <f t="array" ref="H1113">INDEX('Travel Time Matrix (min)'!$B$2:$AD$30,B1113+1,C1113+1)</f>
        <v>39.700000000000003</v>
      </c>
      <c r="I1113" cm="1">
        <f t="array" ref="I1113">G1113*(INDEX('Vehicle Fleet'!$D$2:$D$6,A1113)+'Cost Parameters'!$B$2*'Cost Parameters'!$B$3)</f>
        <v>22.677472000000002</v>
      </c>
      <c r="J1113" cm="1">
        <f t="array" ref="J1113">IF(C1113=0,0,INDEX('Delivery Stops'!$D$2:$D$29,C1113))</f>
        <v>71</v>
      </c>
      <c r="K1113">
        <f t="shared" si="68"/>
        <v>0</v>
      </c>
      <c r="L1113">
        <f t="shared" si="69"/>
        <v>0</v>
      </c>
      <c r="M1113">
        <f t="shared" si="70"/>
        <v>0</v>
      </c>
      <c r="N1113">
        <f t="shared" si="71"/>
        <v>0</v>
      </c>
      <c r="O1113" cm="1">
        <f t="array" ref="O1113">((IF(C1113=0,INDEX('Solver Setup'!$M$15:$M$19,A1113),INDEX('Solver Setup'!$G$25:$G$52,C1113))-IF(B1113=0,INDEX('Solver Setup'!$L$15:$L$19,A1113),INDEX('Solver Setup'!$G$25:$G$52,B1113)))*1440-IF(B1113=0,0,INDEX('Solver Setup'!$F$25:$F$52,B1113))-H1113+'Solver Setup'!$B$9*(1-F1113))</f>
        <v>1149.3000000000011</v>
      </c>
    </row>
    <row r="1114" spans="1:15" x14ac:dyDescent="0.2">
      <c r="A1114">
        <v>2</v>
      </c>
      <c r="B1114">
        <v>10</v>
      </c>
      <c r="C1114">
        <v>21</v>
      </c>
      <c r="D1114" t="str" cm="1">
        <f t="array" ref="D1114">IF(B1114=0,"Depot",INDEX('Delivery Stops'!$B$2:$B$29,B1114))</f>
        <v>Furniture Warehouse</v>
      </c>
      <c r="E1114" t="str" cm="1">
        <f t="array" ref="E1114">IF(C1114=0,"Depot",INDEX('Delivery Stops'!$B$2:$B$29,C1114))</f>
        <v>Distillery</v>
      </c>
      <c r="F1114">
        <v>0</v>
      </c>
      <c r="G1114" cm="1">
        <f t="array" ref="G1114">INDEX('Distance Matrix (miles)'!$B$2:$AD$30,B1114+1,C1114+1)</f>
        <v>24.71</v>
      </c>
      <c r="H1114" cm="1">
        <f t="array" ref="H1114">INDEX('Travel Time Matrix (min)'!$B$2:$AD$30,B1114+1,C1114+1)</f>
        <v>37.1</v>
      </c>
      <c r="I1114" cm="1">
        <f t="array" ref="I1114">G1114*(INDEX('Vehicle Fleet'!$D$2:$D$6,A1114)+'Cost Parameters'!$B$2*'Cost Parameters'!$B$3)</f>
        <v>21.161644000000003</v>
      </c>
      <c r="J1114" cm="1">
        <f t="array" ref="J1114">IF(C1114=0,0,INDEX('Delivery Stops'!$D$2:$D$29,C1114))</f>
        <v>178</v>
      </c>
      <c r="K1114">
        <f t="shared" si="68"/>
        <v>0</v>
      </c>
      <c r="L1114">
        <f t="shared" si="69"/>
        <v>0</v>
      </c>
      <c r="M1114">
        <f t="shared" si="70"/>
        <v>0</v>
      </c>
      <c r="N1114">
        <f t="shared" si="71"/>
        <v>0</v>
      </c>
      <c r="O1114" cm="1">
        <f t="array" ref="O1114">((IF(C1114=0,INDEX('Solver Setup'!$M$15:$M$19,A1114),INDEX('Solver Setup'!$G$25:$G$52,C1114))-IF(B1114=0,INDEX('Solver Setup'!$L$15:$L$19,A1114),INDEX('Solver Setup'!$G$25:$G$52,B1114)))*1440-IF(B1114=0,0,INDEX('Solver Setup'!$F$25:$F$52,B1114))-H1114+'Solver Setup'!$B$9*(1-F1114))</f>
        <v>1661.9</v>
      </c>
    </row>
    <row r="1115" spans="1:15" x14ac:dyDescent="0.2">
      <c r="A1115">
        <v>2</v>
      </c>
      <c r="B1115">
        <v>10</v>
      </c>
      <c r="C1115">
        <v>22</v>
      </c>
      <c r="D1115" t="str" cm="1">
        <f t="array" ref="D1115">IF(B1115=0,"Depot",INDEX('Delivery Stops'!$B$2:$B$29,B1115))</f>
        <v>Furniture Warehouse</v>
      </c>
      <c r="E1115" t="str" cm="1">
        <f t="array" ref="E1115">IF(C1115=0,"Depot",INDEX('Delivery Stops'!$B$2:$B$29,C1115))</f>
        <v>Brewery</v>
      </c>
      <c r="F1115">
        <v>0</v>
      </c>
      <c r="G1115" cm="1">
        <f t="array" ref="G1115">INDEX('Distance Matrix (miles)'!$B$2:$AD$30,B1115+1,C1115+1)</f>
        <v>19.690000000000001</v>
      </c>
      <c r="H1115" cm="1">
        <f t="array" ref="H1115">INDEX('Travel Time Matrix (min)'!$B$2:$AD$30,B1115+1,C1115+1)</f>
        <v>29.5</v>
      </c>
      <c r="I1115" cm="1">
        <f t="array" ref="I1115">G1115*(INDEX('Vehicle Fleet'!$D$2:$D$6,A1115)+'Cost Parameters'!$B$2*'Cost Parameters'!$B$3)</f>
        <v>16.862516000000003</v>
      </c>
      <c r="J1115" cm="1">
        <f t="array" ref="J1115">IF(C1115=0,0,INDEX('Delivery Stops'!$D$2:$D$29,C1115))</f>
        <v>46</v>
      </c>
      <c r="K1115">
        <f t="shared" si="68"/>
        <v>0</v>
      </c>
      <c r="L1115">
        <f t="shared" si="69"/>
        <v>0</v>
      </c>
      <c r="M1115">
        <f t="shared" si="70"/>
        <v>0</v>
      </c>
      <c r="N1115">
        <f t="shared" si="71"/>
        <v>0</v>
      </c>
      <c r="O1115" cm="1">
        <f t="array" ref="O1115">((IF(C1115=0,INDEX('Solver Setup'!$M$15:$M$19,A1115),INDEX('Solver Setup'!$G$25:$G$52,C1115))-IF(B1115=0,INDEX('Solver Setup'!$L$15:$L$19,A1115),INDEX('Solver Setup'!$G$25:$G$52,B1115)))*1440-IF(B1115=0,0,INDEX('Solver Setup'!$F$25:$F$52,B1115))-H1115+'Solver Setup'!$B$9*(1-F1115))</f>
        <v>1519.5000000000009</v>
      </c>
    </row>
    <row r="1116" spans="1:15" x14ac:dyDescent="0.2">
      <c r="A1116">
        <v>2</v>
      </c>
      <c r="B1116">
        <v>10</v>
      </c>
      <c r="C1116">
        <v>23</v>
      </c>
      <c r="D1116" t="str" cm="1">
        <f t="array" ref="D1116">IF(B1116=0,"Depot",INDEX('Delivery Stops'!$B$2:$B$29,B1116))</f>
        <v>Furniture Warehouse</v>
      </c>
      <c r="E1116" t="str" cm="1">
        <f t="array" ref="E1116">IF(C1116=0,"Depot",INDEX('Delivery Stops'!$B$2:$B$29,C1116))</f>
        <v>Distillery</v>
      </c>
      <c r="F1116">
        <v>0</v>
      </c>
      <c r="G1116" cm="1">
        <f t="array" ref="G1116">INDEX('Distance Matrix (miles)'!$B$2:$AD$30,B1116+1,C1116+1)</f>
        <v>12.17</v>
      </c>
      <c r="H1116" cm="1">
        <f t="array" ref="H1116">INDEX('Travel Time Matrix (min)'!$B$2:$AD$30,B1116+1,C1116+1)</f>
        <v>18.3</v>
      </c>
      <c r="I1116" cm="1">
        <f t="array" ref="I1116">G1116*(INDEX('Vehicle Fleet'!$D$2:$D$6,A1116)+'Cost Parameters'!$B$2*'Cost Parameters'!$B$3)</f>
        <v>10.422388</v>
      </c>
      <c r="J1116" cm="1">
        <f t="array" ref="J1116">IF(C1116=0,0,INDEX('Delivery Stops'!$D$2:$D$29,C1116))</f>
        <v>207</v>
      </c>
      <c r="K1116">
        <f t="shared" si="68"/>
        <v>0</v>
      </c>
      <c r="L1116">
        <f t="shared" si="69"/>
        <v>0</v>
      </c>
      <c r="M1116">
        <f t="shared" si="70"/>
        <v>0</v>
      </c>
      <c r="N1116">
        <f t="shared" si="71"/>
        <v>0</v>
      </c>
      <c r="O1116" cm="1">
        <f t="array" ref="O1116">((IF(C1116=0,INDEX('Solver Setup'!$M$15:$M$19,A1116),INDEX('Solver Setup'!$G$25:$G$52,C1116))-IF(B1116=0,INDEX('Solver Setup'!$L$15:$L$19,A1116),INDEX('Solver Setup'!$G$25:$G$52,B1116)))*1440-IF(B1116=0,0,INDEX('Solver Setup'!$F$25:$F$52,B1116))-H1116+'Solver Setup'!$B$9*(1-F1116))</f>
        <v>1425.7000000000005</v>
      </c>
    </row>
    <row r="1117" spans="1:15" x14ac:dyDescent="0.2">
      <c r="A1117">
        <v>2</v>
      </c>
      <c r="B1117">
        <v>10</v>
      </c>
      <c r="C1117">
        <v>24</v>
      </c>
      <c r="D1117" t="str" cm="1">
        <f t="array" ref="D1117">IF(B1117=0,"Depot",INDEX('Delivery Stops'!$B$2:$B$29,B1117))</f>
        <v>Furniture Warehouse</v>
      </c>
      <c r="E1117" t="str" cm="1">
        <f t="array" ref="E1117">IF(C1117=0,"Depot",INDEX('Delivery Stops'!$B$2:$B$29,C1117))</f>
        <v>Children's Academy</v>
      </c>
      <c r="F1117">
        <v>0</v>
      </c>
      <c r="G1117" cm="1">
        <f t="array" ref="G1117">INDEX('Distance Matrix (miles)'!$B$2:$AD$30,B1117+1,C1117+1)</f>
        <v>22.58</v>
      </c>
      <c r="H1117" cm="1">
        <f t="array" ref="H1117">INDEX('Travel Time Matrix (min)'!$B$2:$AD$30,B1117+1,C1117+1)</f>
        <v>33.9</v>
      </c>
      <c r="I1117" cm="1">
        <f t="array" ref="I1117">G1117*(INDEX('Vehicle Fleet'!$D$2:$D$6,A1117)+'Cost Parameters'!$B$2*'Cost Parameters'!$B$3)</f>
        <v>19.337512</v>
      </c>
      <c r="J1117" cm="1">
        <f t="array" ref="J1117">IF(C1117=0,0,INDEX('Delivery Stops'!$D$2:$D$29,C1117))</f>
        <v>28</v>
      </c>
      <c r="K1117">
        <f t="shared" si="68"/>
        <v>0</v>
      </c>
      <c r="L1117">
        <f t="shared" si="69"/>
        <v>0</v>
      </c>
      <c r="M1117">
        <f t="shared" si="70"/>
        <v>0</v>
      </c>
      <c r="N1117">
        <f t="shared" si="71"/>
        <v>0</v>
      </c>
      <c r="O1117" cm="1">
        <f t="array" ref="O1117">((IF(C1117=0,INDEX('Solver Setup'!$M$15:$M$19,A1117),INDEX('Solver Setup'!$G$25:$G$52,C1117))-IF(B1117=0,INDEX('Solver Setup'!$L$15:$L$19,A1117),INDEX('Solver Setup'!$G$25:$G$52,B1117)))*1440-IF(B1117=0,0,INDEX('Solver Setup'!$F$25:$F$52,B1117))-H1117+'Solver Setup'!$B$9*(1-F1117))</f>
        <v>1560.1000000000008</v>
      </c>
    </row>
    <row r="1118" spans="1:15" x14ac:dyDescent="0.2">
      <c r="A1118">
        <v>2</v>
      </c>
      <c r="B1118">
        <v>10</v>
      </c>
      <c r="C1118">
        <v>25</v>
      </c>
      <c r="D1118" t="str" cm="1">
        <f t="array" ref="D1118">IF(B1118=0,"Depot",INDEX('Delivery Stops'!$B$2:$B$29,B1118))</f>
        <v>Furniture Warehouse</v>
      </c>
      <c r="E1118" t="str" cm="1">
        <f t="array" ref="E1118">IF(C1118=0,"Depot",INDEX('Delivery Stops'!$B$2:$B$29,C1118))</f>
        <v>Public Library</v>
      </c>
      <c r="F1118">
        <v>0</v>
      </c>
      <c r="G1118" cm="1">
        <f t="array" ref="G1118">INDEX('Distance Matrix (miles)'!$B$2:$AD$30,B1118+1,C1118+1)</f>
        <v>6.73</v>
      </c>
      <c r="H1118" cm="1">
        <f t="array" ref="H1118">INDEX('Travel Time Matrix (min)'!$B$2:$AD$30,B1118+1,C1118+1)</f>
        <v>10.1</v>
      </c>
      <c r="I1118" cm="1">
        <f t="array" ref="I1118">G1118*(INDEX('Vehicle Fleet'!$D$2:$D$6,A1118)+'Cost Parameters'!$B$2*'Cost Parameters'!$B$3)</f>
        <v>5.7635720000000008</v>
      </c>
      <c r="J1118" cm="1">
        <f t="array" ref="J1118">IF(C1118=0,0,INDEX('Delivery Stops'!$D$2:$D$29,C1118))</f>
        <v>32</v>
      </c>
      <c r="K1118">
        <f t="shared" si="68"/>
        <v>0</v>
      </c>
      <c r="L1118">
        <f t="shared" si="69"/>
        <v>0</v>
      </c>
      <c r="M1118">
        <f t="shared" si="70"/>
        <v>0</v>
      </c>
      <c r="N1118">
        <f t="shared" si="71"/>
        <v>0</v>
      </c>
      <c r="O1118" cm="1">
        <f t="array" ref="O1118">((IF(C1118=0,INDEX('Solver Setup'!$M$15:$M$19,A1118),INDEX('Solver Setup'!$G$25:$G$52,C1118))-IF(B1118=0,INDEX('Solver Setup'!$L$15:$L$19,A1118),INDEX('Solver Setup'!$G$25:$G$52,B1118)))*1440-IF(B1118=0,0,INDEX('Solver Setup'!$F$25:$F$52,B1118))-H1118+'Solver Setup'!$B$9*(1-F1118))</f>
        <v>1493.900000000001</v>
      </c>
    </row>
    <row r="1119" spans="1:15" x14ac:dyDescent="0.2">
      <c r="A1119">
        <v>2</v>
      </c>
      <c r="B1119">
        <v>10</v>
      </c>
      <c r="C1119">
        <v>26</v>
      </c>
      <c r="D1119" t="str" cm="1">
        <f t="array" ref="D1119">IF(B1119=0,"Depot",INDEX('Delivery Stops'!$B$2:$B$29,B1119))</f>
        <v>Furniture Warehouse</v>
      </c>
      <c r="E1119" t="str" cm="1">
        <f t="array" ref="E1119">IF(C1119=0,"Depot",INDEX('Delivery Stops'!$B$2:$B$29,C1119))</f>
        <v>Bakery &amp; Cafe</v>
      </c>
      <c r="F1119">
        <v>0</v>
      </c>
      <c r="G1119" cm="1">
        <f t="array" ref="G1119">INDEX('Distance Matrix (miles)'!$B$2:$AD$30,B1119+1,C1119+1)</f>
        <v>17.07</v>
      </c>
      <c r="H1119" cm="1">
        <f t="array" ref="H1119">INDEX('Travel Time Matrix (min)'!$B$2:$AD$30,B1119+1,C1119+1)</f>
        <v>25.6</v>
      </c>
      <c r="I1119" cm="1">
        <f t="array" ref="I1119">G1119*(INDEX('Vehicle Fleet'!$D$2:$D$6,A1119)+'Cost Parameters'!$B$2*'Cost Parameters'!$B$3)</f>
        <v>14.618748000000002</v>
      </c>
      <c r="J1119" cm="1">
        <f t="array" ref="J1119">IF(C1119=0,0,INDEX('Delivery Stops'!$D$2:$D$29,C1119))</f>
        <v>211</v>
      </c>
      <c r="K1119">
        <f t="shared" si="68"/>
        <v>0</v>
      </c>
      <c r="L1119">
        <f t="shared" si="69"/>
        <v>0</v>
      </c>
      <c r="M1119">
        <f t="shared" si="70"/>
        <v>0</v>
      </c>
      <c r="N1119">
        <f t="shared" si="71"/>
        <v>0</v>
      </c>
      <c r="O1119" cm="1">
        <f t="array" ref="O1119">((IF(C1119=0,INDEX('Solver Setup'!$M$15:$M$19,A1119),INDEX('Solver Setup'!$G$25:$G$52,C1119))-IF(B1119=0,INDEX('Solver Setup'!$L$15:$L$19,A1119),INDEX('Solver Setup'!$G$25:$G$52,B1119)))*1440-IF(B1119=0,0,INDEX('Solver Setup'!$F$25:$F$52,B1119))-H1119+'Solver Setup'!$B$9*(1-F1119))</f>
        <v>1553.4000000000005</v>
      </c>
    </row>
    <row r="1120" spans="1:15" x14ac:dyDescent="0.2">
      <c r="A1120">
        <v>2</v>
      </c>
      <c r="B1120">
        <v>10</v>
      </c>
      <c r="C1120">
        <v>27</v>
      </c>
      <c r="D1120" t="str" cm="1">
        <f t="array" ref="D1120">IF(B1120=0,"Depot",INDEX('Delivery Stops'!$B$2:$B$29,B1120))</f>
        <v>Furniture Warehouse</v>
      </c>
      <c r="E1120" t="str" cm="1">
        <f t="array" ref="E1120">IF(C1120=0,"Depot",INDEX('Delivery Stops'!$B$2:$B$29,C1120))</f>
        <v>Redstone Elementary School</v>
      </c>
      <c r="F1120">
        <v>0</v>
      </c>
      <c r="G1120" cm="1">
        <f t="array" ref="G1120">INDEX('Distance Matrix (miles)'!$B$2:$AD$30,B1120+1,C1120+1)</f>
        <v>14.96</v>
      </c>
      <c r="H1120" cm="1">
        <f t="array" ref="H1120">INDEX('Travel Time Matrix (min)'!$B$2:$AD$30,B1120+1,C1120+1)</f>
        <v>22.4</v>
      </c>
      <c r="I1120" cm="1">
        <f t="array" ref="I1120">G1120*(INDEX('Vehicle Fleet'!$D$2:$D$6,A1120)+'Cost Parameters'!$B$2*'Cost Parameters'!$B$3)</f>
        <v>12.811744000000001</v>
      </c>
      <c r="J1120" cm="1">
        <f t="array" ref="J1120">IF(C1120=0,0,INDEX('Delivery Stops'!$D$2:$D$29,C1120))</f>
        <v>61</v>
      </c>
      <c r="K1120">
        <f t="shared" si="68"/>
        <v>0</v>
      </c>
      <c r="L1120">
        <f t="shared" si="69"/>
        <v>0</v>
      </c>
      <c r="M1120">
        <f t="shared" si="70"/>
        <v>0</v>
      </c>
      <c r="N1120">
        <f t="shared" si="71"/>
        <v>0</v>
      </c>
      <c r="O1120" cm="1">
        <f t="array" ref="O1120">((IF(C1120=0,INDEX('Solver Setup'!$M$15:$M$19,A1120),INDEX('Solver Setup'!$G$25:$G$52,C1120))-IF(B1120=0,INDEX('Solver Setup'!$L$15:$L$19,A1120),INDEX('Solver Setup'!$G$25:$G$52,B1120)))*1440-IF(B1120=0,0,INDEX('Solver Setup'!$F$25:$F$52,B1120))-H1120+'Solver Setup'!$B$9*(1-F1120))</f>
        <v>1496.6</v>
      </c>
    </row>
    <row r="1121" spans="1:15" x14ac:dyDescent="0.2">
      <c r="A1121">
        <v>2</v>
      </c>
      <c r="B1121">
        <v>10</v>
      </c>
      <c r="C1121">
        <v>28</v>
      </c>
      <c r="D1121" t="str" cm="1">
        <f t="array" ref="D1121">IF(B1121=0,"Depot",INDEX('Delivery Stops'!$B$2:$B$29,B1121))</f>
        <v>Furniture Warehouse</v>
      </c>
      <c r="E1121" t="str" cm="1">
        <f t="array" ref="E1121">IF(C1121=0,"Depot",INDEX('Delivery Stops'!$B$2:$B$29,C1121))</f>
        <v>Food Bank</v>
      </c>
      <c r="F1121">
        <v>0</v>
      </c>
      <c r="G1121" cm="1">
        <f t="array" ref="G1121">INDEX('Distance Matrix (miles)'!$B$2:$AD$30,B1121+1,C1121+1)</f>
        <v>17.25</v>
      </c>
      <c r="H1121" cm="1">
        <f t="array" ref="H1121">INDEX('Travel Time Matrix (min)'!$B$2:$AD$30,B1121+1,C1121+1)</f>
        <v>25.9</v>
      </c>
      <c r="I1121" cm="1">
        <f t="array" ref="I1121">G1121*(INDEX('Vehicle Fleet'!$D$2:$D$6,A1121)+'Cost Parameters'!$B$2*'Cost Parameters'!$B$3)</f>
        <v>14.772900000000002</v>
      </c>
      <c r="J1121" cm="1">
        <f t="array" ref="J1121">IF(C1121=0,0,INDEX('Delivery Stops'!$D$2:$D$29,C1121))</f>
        <v>168</v>
      </c>
      <c r="K1121">
        <f t="shared" si="68"/>
        <v>0</v>
      </c>
      <c r="L1121">
        <f t="shared" si="69"/>
        <v>0</v>
      </c>
      <c r="M1121">
        <f t="shared" si="70"/>
        <v>0</v>
      </c>
      <c r="N1121">
        <f t="shared" si="71"/>
        <v>0</v>
      </c>
      <c r="O1121" cm="1">
        <f t="array" ref="O1121">((IF(C1121=0,INDEX('Solver Setup'!$M$15:$M$19,A1121),INDEX('Solver Setup'!$G$25:$G$52,C1121))-IF(B1121=0,INDEX('Solver Setup'!$L$15:$L$19,A1121),INDEX('Solver Setup'!$G$25:$G$52,B1121)))*1440-IF(B1121=0,0,INDEX('Solver Setup'!$F$25:$F$52,B1121))-H1121+'Solver Setup'!$B$9*(1-F1121))</f>
        <v>1493.1</v>
      </c>
    </row>
    <row r="1122" spans="1:15" x14ac:dyDescent="0.2">
      <c r="A1122">
        <v>2</v>
      </c>
      <c r="B1122">
        <v>11</v>
      </c>
      <c r="C1122">
        <v>0</v>
      </c>
      <c r="D1122" t="str" cm="1">
        <f t="array" ref="D1122">IF(B1122=0,"Depot",INDEX('Delivery Stops'!$B$2:$B$29,B1122))</f>
        <v>Pet Hospital</v>
      </c>
      <c r="E1122" t="str" cm="1">
        <f t="array" ref="E1122">IF(C1122=0,"Depot",INDEX('Delivery Stops'!$B$2:$B$29,C1122))</f>
        <v>Depot</v>
      </c>
      <c r="F1122">
        <v>0</v>
      </c>
      <c r="G1122" cm="1">
        <f t="array" ref="G1122">INDEX('Distance Matrix (miles)'!$B$2:$AD$30,B1122+1,C1122+1)</f>
        <v>1.35</v>
      </c>
      <c r="H1122" cm="1">
        <f t="array" ref="H1122">INDEX('Travel Time Matrix (min)'!$B$2:$AD$30,B1122+1,C1122+1)</f>
        <v>2</v>
      </c>
      <c r="I1122" cm="1">
        <f t="array" ref="I1122">G1122*(INDEX('Vehicle Fleet'!$D$2:$D$6,A1122)+'Cost Parameters'!$B$2*'Cost Parameters'!$B$3)</f>
        <v>1.1561400000000002</v>
      </c>
      <c r="J1122" cm="1">
        <f t="array" ref="J1122">IF(C1122=0,0,INDEX('Delivery Stops'!$D$2:$D$29,C1122))</f>
        <v>0</v>
      </c>
      <c r="K1122">
        <f t="shared" si="68"/>
        <v>0</v>
      </c>
      <c r="L1122">
        <f t="shared" si="69"/>
        <v>0</v>
      </c>
      <c r="M1122">
        <f t="shared" si="70"/>
        <v>0</v>
      </c>
      <c r="N1122">
        <f t="shared" si="71"/>
        <v>0</v>
      </c>
      <c r="O1122" cm="1">
        <f t="array" ref="O1122">((IF(C1122=0,INDEX('Solver Setup'!$M$15:$M$19,A1122),INDEX('Solver Setup'!$G$25:$G$52,C1122))-IF(B1122=0,INDEX('Solver Setup'!$L$15:$L$19,A1122),INDEX('Solver Setup'!$G$25:$G$52,B1122)))*1440-IF(B1122=0,0,INDEX('Solver Setup'!$F$25:$F$52,B1122))-H1122+'Solver Setup'!$B$9*(1-F1122))</f>
        <v>888</v>
      </c>
    </row>
    <row r="1123" spans="1:15" x14ac:dyDescent="0.2">
      <c r="A1123">
        <v>2</v>
      </c>
      <c r="B1123">
        <v>11</v>
      </c>
      <c r="C1123">
        <v>1</v>
      </c>
      <c r="D1123" t="str" cm="1">
        <f t="array" ref="D1123">IF(B1123=0,"Depot",INDEX('Delivery Stops'!$B$2:$B$29,B1123))</f>
        <v>Pet Hospital</v>
      </c>
      <c r="E1123" t="str" cm="1">
        <f t="array" ref="E1123">IF(C1123=0,"Depot",INDEX('Delivery Stops'!$B$2:$B$29,C1123))</f>
        <v>Pet Hospital</v>
      </c>
      <c r="F1123">
        <v>0</v>
      </c>
      <c r="G1123" cm="1">
        <f t="array" ref="G1123">INDEX('Distance Matrix (miles)'!$B$2:$AD$30,B1123+1,C1123+1)</f>
        <v>23.5</v>
      </c>
      <c r="H1123" cm="1">
        <f t="array" ref="H1123">INDEX('Travel Time Matrix (min)'!$B$2:$AD$30,B1123+1,C1123+1)</f>
        <v>35.200000000000003</v>
      </c>
      <c r="I1123" cm="1">
        <f t="array" ref="I1123">G1123*(INDEX('Vehicle Fleet'!$D$2:$D$6,A1123)+'Cost Parameters'!$B$2*'Cost Parameters'!$B$3)</f>
        <v>20.125400000000003</v>
      </c>
      <c r="J1123" cm="1">
        <f t="array" ref="J1123">IF(C1123=0,0,INDEX('Delivery Stops'!$D$2:$D$29,C1123))</f>
        <v>204</v>
      </c>
      <c r="K1123">
        <f t="shared" si="68"/>
        <v>0</v>
      </c>
      <c r="L1123">
        <f t="shared" si="69"/>
        <v>0</v>
      </c>
      <c r="M1123">
        <f t="shared" si="70"/>
        <v>0</v>
      </c>
      <c r="N1123">
        <f t="shared" si="71"/>
        <v>0</v>
      </c>
      <c r="O1123" cm="1">
        <f t="array" ref="O1123">((IF(C1123=0,INDEX('Solver Setup'!$M$15:$M$19,A1123),INDEX('Solver Setup'!$G$25:$G$52,C1123))-IF(B1123=0,INDEX('Solver Setup'!$L$15:$L$19,A1123),INDEX('Solver Setup'!$G$25:$G$52,B1123)))*1440-IF(B1123=0,0,INDEX('Solver Setup'!$F$25:$F$52,B1123))-H1123+'Solver Setup'!$B$9*(1-F1123))</f>
        <v>1364.8000000000004</v>
      </c>
    </row>
    <row r="1124" spans="1:15" x14ac:dyDescent="0.2">
      <c r="A1124">
        <v>2</v>
      </c>
      <c r="B1124">
        <v>11</v>
      </c>
      <c r="C1124">
        <v>2</v>
      </c>
      <c r="D1124" t="str" cm="1">
        <f t="array" ref="D1124">IF(B1124=0,"Depot",INDEX('Delivery Stops'!$B$2:$B$29,B1124))</f>
        <v>Pet Hospital</v>
      </c>
      <c r="E1124" t="str" cm="1">
        <f t="array" ref="E1124">IF(C1124=0,"Depot",INDEX('Delivery Stops'!$B$2:$B$29,C1124))</f>
        <v>Community Pharmacy</v>
      </c>
      <c r="F1124">
        <v>0</v>
      </c>
      <c r="G1124" cm="1">
        <f t="array" ref="G1124">INDEX('Distance Matrix (miles)'!$B$2:$AD$30,B1124+1,C1124+1)</f>
        <v>1.48</v>
      </c>
      <c r="H1124" cm="1">
        <f t="array" ref="H1124">INDEX('Travel Time Matrix (min)'!$B$2:$AD$30,B1124+1,C1124+1)</f>
        <v>2.2000000000000002</v>
      </c>
      <c r="I1124" cm="1">
        <f t="array" ref="I1124">G1124*(INDEX('Vehicle Fleet'!$D$2:$D$6,A1124)+'Cost Parameters'!$B$2*'Cost Parameters'!$B$3)</f>
        <v>1.2674720000000002</v>
      </c>
      <c r="J1124" cm="1">
        <f t="array" ref="J1124">IF(C1124=0,0,INDEX('Delivery Stops'!$D$2:$D$29,C1124))</f>
        <v>240</v>
      </c>
      <c r="K1124">
        <f t="shared" si="68"/>
        <v>0</v>
      </c>
      <c r="L1124">
        <f t="shared" si="69"/>
        <v>0</v>
      </c>
      <c r="M1124">
        <f t="shared" si="70"/>
        <v>0</v>
      </c>
      <c r="N1124">
        <f t="shared" si="71"/>
        <v>0</v>
      </c>
      <c r="O1124" cm="1">
        <f t="array" ref="O1124">((IF(C1124=0,INDEX('Solver Setup'!$M$15:$M$19,A1124),INDEX('Solver Setup'!$G$25:$G$52,C1124))-IF(B1124=0,INDEX('Solver Setup'!$L$15:$L$19,A1124),INDEX('Solver Setup'!$G$25:$G$52,B1124)))*1440-IF(B1124=0,0,INDEX('Solver Setup'!$F$25:$F$52,B1124))-H1124+'Solver Setup'!$B$9*(1-F1124))</f>
        <v>1637.7999999999995</v>
      </c>
    </row>
    <row r="1125" spans="1:15" x14ac:dyDescent="0.2">
      <c r="A1125">
        <v>2</v>
      </c>
      <c r="B1125">
        <v>11</v>
      </c>
      <c r="C1125">
        <v>3</v>
      </c>
      <c r="D1125" t="str" cm="1">
        <f t="array" ref="D1125">IF(B1125=0,"Depot",INDEX('Delivery Stops'!$B$2:$B$29,B1125))</f>
        <v>Pet Hospital</v>
      </c>
      <c r="E1125" t="str" cm="1">
        <f t="array" ref="E1125">IF(C1125=0,"Depot",INDEX('Delivery Stops'!$B$2:$B$29,C1125))</f>
        <v>Redstone Medical Center</v>
      </c>
      <c r="F1125">
        <v>0</v>
      </c>
      <c r="G1125" cm="1">
        <f t="array" ref="G1125">INDEX('Distance Matrix (miles)'!$B$2:$AD$30,B1125+1,C1125+1)</f>
        <v>18.93</v>
      </c>
      <c r="H1125" cm="1">
        <f t="array" ref="H1125">INDEX('Travel Time Matrix (min)'!$B$2:$AD$30,B1125+1,C1125+1)</f>
        <v>28.4</v>
      </c>
      <c r="I1125" cm="1">
        <f t="array" ref="I1125">G1125*(INDEX('Vehicle Fleet'!$D$2:$D$6,A1125)+'Cost Parameters'!$B$2*'Cost Parameters'!$B$3)</f>
        <v>16.211652000000001</v>
      </c>
      <c r="J1125" cm="1">
        <f t="array" ref="J1125">IF(C1125=0,0,INDEX('Delivery Stops'!$D$2:$D$29,C1125))</f>
        <v>183</v>
      </c>
      <c r="K1125">
        <f t="shared" si="68"/>
        <v>0</v>
      </c>
      <c r="L1125">
        <f t="shared" si="69"/>
        <v>0</v>
      </c>
      <c r="M1125">
        <f t="shared" si="70"/>
        <v>0</v>
      </c>
      <c r="N1125">
        <f t="shared" si="71"/>
        <v>0</v>
      </c>
      <c r="O1125" cm="1">
        <f t="array" ref="O1125">((IF(C1125=0,INDEX('Solver Setup'!$M$15:$M$19,A1125),INDEX('Solver Setup'!$G$25:$G$52,C1125))-IF(B1125=0,INDEX('Solver Setup'!$L$15:$L$19,A1125),INDEX('Solver Setup'!$G$25:$G$52,B1125)))*1440-IF(B1125=0,0,INDEX('Solver Setup'!$F$25:$F$52,B1125))-H1125+'Solver Setup'!$B$9*(1-F1125))</f>
        <v>1626.6</v>
      </c>
    </row>
    <row r="1126" spans="1:15" x14ac:dyDescent="0.2">
      <c r="A1126">
        <v>2</v>
      </c>
      <c r="B1126">
        <v>11</v>
      </c>
      <c r="C1126">
        <v>4</v>
      </c>
      <c r="D1126" t="str" cm="1">
        <f t="array" ref="D1126">IF(B1126=0,"Depot",INDEX('Delivery Stops'!$B$2:$B$29,B1126))</f>
        <v>Pet Hospital</v>
      </c>
      <c r="E1126" t="str" cm="1">
        <f t="array" ref="E1126">IF(C1126=0,"Depot",INDEX('Delivery Stops'!$B$2:$B$29,C1126))</f>
        <v>Furniture Warehouse</v>
      </c>
      <c r="F1126">
        <v>0</v>
      </c>
      <c r="G1126" cm="1">
        <f t="array" ref="G1126">INDEX('Distance Matrix (miles)'!$B$2:$AD$30,B1126+1,C1126+1)</f>
        <v>9.41</v>
      </c>
      <c r="H1126" cm="1">
        <f t="array" ref="H1126">INDEX('Travel Time Matrix (min)'!$B$2:$AD$30,B1126+1,C1126+1)</f>
        <v>14.1</v>
      </c>
      <c r="I1126" cm="1">
        <f t="array" ref="I1126">G1126*(INDEX('Vehicle Fleet'!$D$2:$D$6,A1126)+'Cost Parameters'!$B$2*'Cost Parameters'!$B$3)</f>
        <v>8.0587239999999998</v>
      </c>
      <c r="J1126" cm="1">
        <f t="array" ref="J1126">IF(C1126=0,0,INDEX('Delivery Stops'!$D$2:$D$29,C1126))</f>
        <v>186</v>
      </c>
      <c r="K1126">
        <f t="shared" si="68"/>
        <v>0</v>
      </c>
      <c r="L1126">
        <f t="shared" si="69"/>
        <v>0</v>
      </c>
      <c r="M1126">
        <f t="shared" si="70"/>
        <v>0</v>
      </c>
      <c r="N1126">
        <f t="shared" si="71"/>
        <v>0</v>
      </c>
      <c r="O1126" cm="1">
        <f t="array" ref="O1126">((IF(C1126=0,INDEX('Solver Setup'!$M$15:$M$19,A1126),INDEX('Solver Setup'!$G$25:$G$52,C1126))-IF(B1126=0,INDEX('Solver Setup'!$L$15:$L$19,A1126),INDEX('Solver Setup'!$G$25:$G$52,B1126)))*1440-IF(B1126=0,0,INDEX('Solver Setup'!$F$25:$F$52,B1126))-H1126+'Solver Setup'!$B$9*(1-F1126))</f>
        <v>1370.9</v>
      </c>
    </row>
    <row r="1127" spans="1:15" x14ac:dyDescent="0.2">
      <c r="A1127">
        <v>2</v>
      </c>
      <c r="B1127">
        <v>11</v>
      </c>
      <c r="C1127">
        <v>5</v>
      </c>
      <c r="D1127" t="str" cm="1">
        <f t="array" ref="D1127">IF(B1127=0,"Depot",INDEX('Delivery Stops'!$B$2:$B$29,B1127))</f>
        <v>Pet Hospital</v>
      </c>
      <c r="E1127" t="str" cm="1">
        <f t="array" ref="E1127">IF(C1127=0,"Depot",INDEX('Delivery Stops'!$B$2:$B$29,C1127))</f>
        <v>Construction Supply</v>
      </c>
      <c r="F1127">
        <v>0</v>
      </c>
      <c r="G1127" cm="1">
        <f t="array" ref="G1127">INDEX('Distance Matrix (miles)'!$B$2:$AD$30,B1127+1,C1127+1)</f>
        <v>17.260000000000002</v>
      </c>
      <c r="H1127" cm="1">
        <f t="array" ref="H1127">INDEX('Travel Time Matrix (min)'!$B$2:$AD$30,B1127+1,C1127+1)</f>
        <v>25.9</v>
      </c>
      <c r="I1127" cm="1">
        <f t="array" ref="I1127">G1127*(INDEX('Vehicle Fleet'!$D$2:$D$6,A1127)+'Cost Parameters'!$B$2*'Cost Parameters'!$B$3)</f>
        <v>14.781464000000001</v>
      </c>
      <c r="J1127" cm="1">
        <f t="array" ref="J1127">IF(C1127=0,0,INDEX('Delivery Stops'!$D$2:$D$29,C1127))</f>
        <v>201</v>
      </c>
      <c r="K1127">
        <f t="shared" si="68"/>
        <v>0</v>
      </c>
      <c r="L1127">
        <f t="shared" si="69"/>
        <v>0</v>
      </c>
      <c r="M1127">
        <f t="shared" si="70"/>
        <v>0</v>
      </c>
      <c r="N1127">
        <f t="shared" si="71"/>
        <v>0</v>
      </c>
      <c r="O1127" cm="1">
        <f t="array" ref="O1127">((IF(C1127=0,INDEX('Solver Setup'!$M$15:$M$19,A1127),INDEX('Solver Setup'!$G$25:$G$52,C1127))-IF(B1127=0,INDEX('Solver Setup'!$L$15:$L$19,A1127),INDEX('Solver Setup'!$G$25:$G$52,B1127)))*1440-IF(B1127=0,0,INDEX('Solver Setup'!$F$25:$F$52,B1127))-H1127+'Solver Setup'!$B$9*(1-F1127))</f>
        <v>1569.0999999999995</v>
      </c>
    </row>
    <row r="1128" spans="1:15" x14ac:dyDescent="0.2">
      <c r="A1128">
        <v>2</v>
      </c>
      <c r="B1128">
        <v>11</v>
      </c>
      <c r="C1128">
        <v>6</v>
      </c>
      <c r="D1128" t="str" cm="1">
        <f t="array" ref="D1128">IF(B1128=0,"Depot",INDEX('Delivery Stops'!$B$2:$B$29,B1128))</f>
        <v>Pet Hospital</v>
      </c>
      <c r="E1128" t="str" cm="1">
        <f t="array" ref="E1128">IF(C1128=0,"Depot",INDEX('Delivery Stops'!$B$2:$B$29,C1128))</f>
        <v>Farm Supply</v>
      </c>
      <c r="F1128">
        <v>0</v>
      </c>
      <c r="G1128" cm="1">
        <f t="array" ref="G1128">INDEX('Distance Matrix (miles)'!$B$2:$AD$30,B1128+1,C1128+1)</f>
        <v>5.97</v>
      </c>
      <c r="H1128" cm="1">
        <f t="array" ref="H1128">INDEX('Travel Time Matrix (min)'!$B$2:$AD$30,B1128+1,C1128+1)</f>
        <v>9</v>
      </c>
      <c r="I1128" cm="1">
        <f t="array" ref="I1128">G1128*(INDEX('Vehicle Fleet'!$D$2:$D$6,A1128)+'Cost Parameters'!$B$2*'Cost Parameters'!$B$3)</f>
        <v>5.1127080000000005</v>
      </c>
      <c r="J1128" cm="1">
        <f t="array" ref="J1128">IF(C1128=0,0,INDEX('Delivery Stops'!$D$2:$D$29,C1128))</f>
        <v>162</v>
      </c>
      <c r="K1128">
        <f t="shared" si="68"/>
        <v>0</v>
      </c>
      <c r="L1128">
        <f t="shared" si="69"/>
        <v>0</v>
      </c>
      <c r="M1128">
        <f t="shared" si="70"/>
        <v>0</v>
      </c>
      <c r="N1128">
        <f t="shared" si="71"/>
        <v>0</v>
      </c>
      <c r="O1128" cm="1">
        <f t="array" ref="O1128">((IF(C1128=0,INDEX('Solver Setup'!$M$15:$M$19,A1128),INDEX('Solver Setup'!$G$25:$G$52,C1128))-IF(B1128=0,INDEX('Solver Setup'!$L$15:$L$19,A1128),INDEX('Solver Setup'!$G$25:$G$52,B1128)))*1440-IF(B1128=0,0,INDEX('Solver Setup'!$F$25:$F$52,B1128))-H1128+'Solver Setup'!$B$9*(1-F1128))</f>
        <v>1691</v>
      </c>
    </row>
    <row r="1129" spans="1:15" x14ac:dyDescent="0.2">
      <c r="A1129">
        <v>2</v>
      </c>
      <c r="B1129">
        <v>11</v>
      </c>
      <c r="C1129">
        <v>7</v>
      </c>
      <c r="D1129" t="str" cm="1">
        <f t="array" ref="D1129">IF(B1129=0,"Depot",INDEX('Delivery Stops'!$B$2:$B$29,B1129))</f>
        <v>Pet Hospital</v>
      </c>
      <c r="E1129" t="str" cm="1">
        <f t="array" ref="E1129">IF(C1129=0,"Depot",INDEX('Delivery Stops'!$B$2:$B$29,C1129))</f>
        <v>Fish Market</v>
      </c>
      <c r="F1129">
        <v>0</v>
      </c>
      <c r="G1129" cm="1">
        <f t="array" ref="G1129">INDEX('Distance Matrix (miles)'!$B$2:$AD$30,B1129+1,C1129+1)</f>
        <v>11.72</v>
      </c>
      <c r="H1129" cm="1">
        <f t="array" ref="H1129">INDEX('Travel Time Matrix (min)'!$B$2:$AD$30,B1129+1,C1129+1)</f>
        <v>17.600000000000001</v>
      </c>
      <c r="I1129" cm="1">
        <f t="array" ref="I1129">G1129*(INDEX('Vehicle Fleet'!$D$2:$D$6,A1129)+'Cost Parameters'!$B$2*'Cost Parameters'!$B$3)</f>
        <v>10.037008000000002</v>
      </c>
      <c r="J1129" cm="1">
        <f t="array" ref="J1129">IF(C1129=0,0,INDEX('Delivery Stops'!$D$2:$D$29,C1129))</f>
        <v>133</v>
      </c>
      <c r="K1129">
        <f t="shared" si="68"/>
        <v>0</v>
      </c>
      <c r="L1129">
        <f t="shared" si="69"/>
        <v>0</v>
      </c>
      <c r="M1129">
        <f t="shared" si="70"/>
        <v>0</v>
      </c>
      <c r="N1129">
        <f t="shared" si="71"/>
        <v>0</v>
      </c>
      <c r="O1129" cm="1">
        <f t="array" ref="O1129">((IF(C1129=0,INDEX('Solver Setup'!$M$15:$M$19,A1129),INDEX('Solver Setup'!$G$25:$G$52,C1129))-IF(B1129=0,INDEX('Solver Setup'!$L$15:$L$19,A1129),INDEX('Solver Setup'!$G$25:$G$52,B1129)))*1440-IF(B1129=0,0,INDEX('Solver Setup'!$F$25:$F$52,B1129))-H1129+'Solver Setup'!$B$9*(1-F1129))</f>
        <v>1547.4</v>
      </c>
    </row>
    <row r="1130" spans="1:15" x14ac:dyDescent="0.2">
      <c r="A1130">
        <v>2</v>
      </c>
      <c r="B1130">
        <v>11</v>
      </c>
      <c r="C1130">
        <v>8</v>
      </c>
      <c r="D1130" t="str" cm="1">
        <f t="array" ref="D1130">IF(B1130=0,"Depot",INDEX('Delivery Stops'!$B$2:$B$29,B1130))</f>
        <v>Pet Hospital</v>
      </c>
      <c r="E1130" t="str" cm="1">
        <f t="array" ref="E1130">IF(C1130=0,"Depot",INDEX('Delivery Stops'!$B$2:$B$29,C1130))</f>
        <v>Swimming Pool Supply</v>
      </c>
      <c r="F1130">
        <v>0</v>
      </c>
      <c r="G1130" cm="1">
        <f t="array" ref="G1130">INDEX('Distance Matrix (miles)'!$B$2:$AD$30,B1130+1,C1130+1)</f>
        <v>26.42</v>
      </c>
      <c r="H1130" cm="1">
        <f t="array" ref="H1130">INDEX('Travel Time Matrix (min)'!$B$2:$AD$30,B1130+1,C1130+1)</f>
        <v>39.6</v>
      </c>
      <c r="I1130" cm="1">
        <f t="array" ref="I1130">G1130*(INDEX('Vehicle Fleet'!$D$2:$D$6,A1130)+'Cost Parameters'!$B$2*'Cost Parameters'!$B$3)</f>
        <v>22.626088000000003</v>
      </c>
      <c r="J1130" cm="1">
        <f t="array" ref="J1130">IF(C1130=0,0,INDEX('Delivery Stops'!$D$2:$D$29,C1130))</f>
        <v>285</v>
      </c>
      <c r="K1130">
        <f t="shared" si="68"/>
        <v>0</v>
      </c>
      <c r="L1130">
        <f t="shared" si="69"/>
        <v>0</v>
      </c>
      <c r="M1130">
        <f t="shared" si="70"/>
        <v>0</v>
      </c>
      <c r="N1130">
        <f t="shared" si="71"/>
        <v>0</v>
      </c>
      <c r="O1130" cm="1">
        <f t="array" ref="O1130">((IF(C1130=0,INDEX('Solver Setup'!$M$15:$M$19,A1130),INDEX('Solver Setup'!$G$25:$G$52,C1130))-IF(B1130=0,INDEX('Solver Setup'!$L$15:$L$19,A1130),INDEX('Solver Setup'!$G$25:$G$52,B1130)))*1440-IF(B1130=0,0,INDEX('Solver Setup'!$F$25:$F$52,B1130))-H1130+'Solver Setup'!$B$9*(1-F1130))</f>
        <v>1735.3999999999996</v>
      </c>
    </row>
    <row r="1131" spans="1:15" x14ac:dyDescent="0.2">
      <c r="A1131">
        <v>2</v>
      </c>
      <c r="B1131">
        <v>11</v>
      </c>
      <c r="C1131">
        <v>9</v>
      </c>
      <c r="D1131" t="str" cm="1">
        <f t="array" ref="D1131">IF(B1131=0,"Depot",INDEX('Delivery Stops'!$B$2:$B$29,B1131))</f>
        <v>Pet Hospital</v>
      </c>
      <c r="E1131" t="str" cm="1">
        <f t="array" ref="E1131">IF(C1131=0,"Depot",INDEX('Delivery Stops'!$B$2:$B$29,C1131))</f>
        <v>Dry Cleaners</v>
      </c>
      <c r="F1131">
        <v>0</v>
      </c>
      <c r="G1131" cm="1">
        <f t="array" ref="G1131">INDEX('Distance Matrix (miles)'!$B$2:$AD$30,B1131+1,C1131+1)</f>
        <v>13.31</v>
      </c>
      <c r="H1131" cm="1">
        <f t="array" ref="H1131">INDEX('Travel Time Matrix (min)'!$B$2:$AD$30,B1131+1,C1131+1)</f>
        <v>20</v>
      </c>
      <c r="I1131" cm="1">
        <f t="array" ref="I1131">G1131*(INDEX('Vehicle Fleet'!$D$2:$D$6,A1131)+'Cost Parameters'!$B$2*'Cost Parameters'!$B$3)</f>
        <v>11.398684000000001</v>
      </c>
      <c r="J1131" cm="1">
        <f t="array" ref="J1131">IF(C1131=0,0,INDEX('Delivery Stops'!$D$2:$D$29,C1131))</f>
        <v>24</v>
      </c>
      <c r="K1131">
        <f t="shared" si="68"/>
        <v>0</v>
      </c>
      <c r="L1131">
        <f t="shared" si="69"/>
        <v>0</v>
      </c>
      <c r="M1131">
        <f t="shared" si="70"/>
        <v>0</v>
      </c>
      <c r="N1131">
        <f t="shared" si="71"/>
        <v>0</v>
      </c>
      <c r="O1131" cm="1">
        <f t="array" ref="O1131">((IF(C1131=0,INDEX('Solver Setup'!$M$15:$M$19,A1131),INDEX('Solver Setup'!$G$25:$G$52,C1131))-IF(B1131=0,INDEX('Solver Setup'!$L$15:$L$19,A1131),INDEX('Solver Setup'!$G$25:$G$52,B1131)))*1440-IF(B1131=0,0,INDEX('Solver Setup'!$F$25:$F$52,B1131))-H1131+'Solver Setup'!$B$9*(1-F1131))</f>
        <v>1410</v>
      </c>
    </row>
    <row r="1132" spans="1:15" x14ac:dyDescent="0.2">
      <c r="A1132">
        <v>2</v>
      </c>
      <c r="B1132">
        <v>11</v>
      </c>
      <c r="C1132">
        <v>10</v>
      </c>
      <c r="D1132" t="str" cm="1">
        <f t="array" ref="D1132">IF(B1132=0,"Depot",INDEX('Delivery Stops'!$B$2:$B$29,B1132))</f>
        <v>Pet Hospital</v>
      </c>
      <c r="E1132" t="str" cm="1">
        <f t="array" ref="E1132">IF(C1132=0,"Depot",INDEX('Delivery Stops'!$B$2:$B$29,C1132))</f>
        <v>Furniture Warehouse</v>
      </c>
      <c r="F1132">
        <v>0</v>
      </c>
      <c r="G1132" cm="1">
        <f t="array" ref="G1132">INDEX('Distance Matrix (miles)'!$B$2:$AD$30,B1132+1,C1132+1)</f>
        <v>8.61</v>
      </c>
      <c r="H1132" cm="1">
        <f t="array" ref="H1132">INDEX('Travel Time Matrix (min)'!$B$2:$AD$30,B1132+1,C1132+1)</f>
        <v>12.9</v>
      </c>
      <c r="I1132" cm="1">
        <f t="array" ref="I1132">G1132*(INDEX('Vehicle Fleet'!$D$2:$D$6,A1132)+'Cost Parameters'!$B$2*'Cost Parameters'!$B$3)</f>
        <v>7.3736040000000003</v>
      </c>
      <c r="J1132" cm="1">
        <f t="array" ref="J1132">IF(C1132=0,0,INDEX('Delivery Stops'!$D$2:$D$29,C1132))</f>
        <v>89</v>
      </c>
      <c r="K1132">
        <f t="shared" si="68"/>
        <v>0</v>
      </c>
      <c r="L1132">
        <f t="shared" si="69"/>
        <v>0</v>
      </c>
      <c r="M1132">
        <f t="shared" si="70"/>
        <v>0</v>
      </c>
      <c r="N1132">
        <f t="shared" si="71"/>
        <v>0</v>
      </c>
      <c r="O1132" cm="1">
        <f t="array" ref="O1132">((IF(C1132=0,INDEX('Solver Setup'!$M$15:$M$19,A1132),INDEX('Solver Setup'!$G$25:$G$52,C1132))-IF(B1132=0,INDEX('Solver Setup'!$L$15:$L$19,A1132),INDEX('Solver Setup'!$G$25:$G$52,B1132)))*1440-IF(B1132=0,0,INDEX('Solver Setup'!$F$25:$F$52,B1132))-H1132+'Solver Setup'!$B$9*(1-F1132))</f>
        <v>1492.0999999999995</v>
      </c>
    </row>
    <row r="1133" spans="1:15" x14ac:dyDescent="0.2">
      <c r="A1133">
        <v>2</v>
      </c>
      <c r="B1133">
        <v>11</v>
      </c>
      <c r="C1133">
        <v>12</v>
      </c>
      <c r="D1133" t="str" cm="1">
        <f t="array" ref="D1133">IF(B1133=0,"Depot",INDEX('Delivery Stops'!$B$2:$B$29,B1133))</f>
        <v>Pet Hospital</v>
      </c>
      <c r="E1133" t="str" cm="1">
        <f t="array" ref="E1133">IF(C1133=0,"Depot",INDEX('Delivery Stops'!$B$2:$B$29,C1133))</f>
        <v>Tech Solutions Inc</v>
      </c>
      <c r="F1133">
        <v>0</v>
      </c>
      <c r="G1133" cm="1">
        <f t="array" ref="G1133">INDEX('Distance Matrix (miles)'!$B$2:$AD$30,B1133+1,C1133+1)</f>
        <v>9.9499999999999993</v>
      </c>
      <c r="H1133" cm="1">
        <f t="array" ref="H1133">INDEX('Travel Time Matrix (min)'!$B$2:$AD$30,B1133+1,C1133+1)</f>
        <v>14.9</v>
      </c>
      <c r="I1133" cm="1">
        <f t="array" ref="I1133">G1133*(INDEX('Vehicle Fleet'!$D$2:$D$6,A1133)+'Cost Parameters'!$B$2*'Cost Parameters'!$B$3)</f>
        <v>8.5211799999999993</v>
      </c>
      <c r="J1133" cm="1">
        <f t="array" ref="J1133">IF(C1133=0,0,INDEX('Delivery Stops'!$D$2:$D$29,C1133))</f>
        <v>150</v>
      </c>
      <c r="K1133">
        <f t="shared" si="68"/>
        <v>0</v>
      </c>
      <c r="L1133">
        <f t="shared" si="69"/>
        <v>0</v>
      </c>
      <c r="M1133">
        <f t="shared" si="70"/>
        <v>0</v>
      </c>
      <c r="N1133">
        <f t="shared" si="71"/>
        <v>0</v>
      </c>
      <c r="O1133" cm="1">
        <f t="array" ref="O1133">((IF(C1133=0,INDEX('Solver Setup'!$M$15:$M$19,A1133),INDEX('Solver Setup'!$G$25:$G$52,C1133))-IF(B1133=0,INDEX('Solver Setup'!$L$15:$L$19,A1133),INDEX('Solver Setup'!$G$25:$G$52,B1133)))*1440-IF(B1133=0,0,INDEX('Solver Setup'!$F$25:$F$52,B1133))-H1133+'Solver Setup'!$B$9*(1-F1133))</f>
        <v>1370.1</v>
      </c>
    </row>
    <row r="1134" spans="1:15" x14ac:dyDescent="0.2">
      <c r="A1134">
        <v>2</v>
      </c>
      <c r="B1134">
        <v>11</v>
      </c>
      <c r="C1134">
        <v>13</v>
      </c>
      <c r="D1134" t="str" cm="1">
        <f t="array" ref="D1134">IF(B1134=0,"Depot",INDEX('Delivery Stops'!$B$2:$B$29,B1134))</f>
        <v>Pet Hospital</v>
      </c>
      <c r="E1134" t="str" cm="1">
        <f t="array" ref="E1134">IF(C1134=0,"Depot",INDEX('Delivery Stops'!$B$2:$B$29,C1134))</f>
        <v>Tech Solutions Inc</v>
      </c>
      <c r="F1134">
        <v>0</v>
      </c>
      <c r="G1134" cm="1">
        <f t="array" ref="G1134">INDEX('Distance Matrix (miles)'!$B$2:$AD$30,B1134+1,C1134+1)</f>
        <v>24.04</v>
      </c>
      <c r="H1134" cm="1">
        <f t="array" ref="H1134">INDEX('Travel Time Matrix (min)'!$B$2:$AD$30,B1134+1,C1134+1)</f>
        <v>36.1</v>
      </c>
      <c r="I1134" cm="1">
        <f t="array" ref="I1134">G1134*(INDEX('Vehicle Fleet'!$D$2:$D$6,A1134)+'Cost Parameters'!$B$2*'Cost Parameters'!$B$3)</f>
        <v>20.587856000000002</v>
      </c>
      <c r="J1134" cm="1">
        <f t="array" ref="J1134">IF(C1134=0,0,INDEX('Delivery Stops'!$D$2:$D$29,C1134))</f>
        <v>38</v>
      </c>
      <c r="K1134">
        <f t="shared" si="68"/>
        <v>0</v>
      </c>
      <c r="L1134">
        <f t="shared" si="69"/>
        <v>0</v>
      </c>
      <c r="M1134">
        <f t="shared" si="70"/>
        <v>0</v>
      </c>
      <c r="N1134">
        <f t="shared" si="71"/>
        <v>0</v>
      </c>
      <c r="O1134" cm="1">
        <f t="array" ref="O1134">((IF(C1134=0,INDEX('Solver Setup'!$M$15:$M$19,A1134),INDEX('Solver Setup'!$G$25:$G$52,C1134))-IF(B1134=0,INDEX('Solver Setup'!$L$15:$L$19,A1134),INDEX('Solver Setup'!$G$25:$G$52,B1134)))*1440-IF(B1134=0,0,INDEX('Solver Setup'!$F$25:$F$52,B1134))-H1134+'Solver Setup'!$B$9*(1-F1134))</f>
        <v>1243.8999999999994</v>
      </c>
    </row>
    <row r="1135" spans="1:15" x14ac:dyDescent="0.2">
      <c r="A1135">
        <v>2</v>
      </c>
      <c r="B1135">
        <v>11</v>
      </c>
      <c r="C1135">
        <v>14</v>
      </c>
      <c r="D1135" t="str" cm="1">
        <f t="array" ref="D1135">IF(B1135=0,"Depot",INDEX('Delivery Stops'!$B$2:$B$29,B1135))</f>
        <v>Pet Hospital</v>
      </c>
      <c r="E1135" t="str" cm="1">
        <f t="array" ref="E1135">IF(C1135=0,"Depot",INDEX('Delivery Stops'!$B$2:$B$29,C1135))</f>
        <v>Sunrise Senior Living</v>
      </c>
      <c r="F1135">
        <v>0</v>
      </c>
      <c r="G1135" cm="1">
        <f t="array" ref="G1135">INDEX('Distance Matrix (miles)'!$B$2:$AD$30,B1135+1,C1135+1)</f>
        <v>16.2</v>
      </c>
      <c r="H1135" cm="1">
        <f t="array" ref="H1135">INDEX('Travel Time Matrix (min)'!$B$2:$AD$30,B1135+1,C1135+1)</f>
        <v>24.3</v>
      </c>
      <c r="I1135" cm="1">
        <f t="array" ref="I1135">G1135*(INDEX('Vehicle Fleet'!$D$2:$D$6,A1135)+'Cost Parameters'!$B$2*'Cost Parameters'!$B$3)</f>
        <v>13.87368</v>
      </c>
      <c r="J1135" cm="1">
        <f t="array" ref="J1135">IF(C1135=0,0,INDEX('Delivery Stops'!$D$2:$D$29,C1135))</f>
        <v>249</v>
      </c>
      <c r="K1135">
        <f t="shared" si="68"/>
        <v>0</v>
      </c>
      <c r="L1135">
        <f t="shared" si="69"/>
        <v>0</v>
      </c>
      <c r="M1135">
        <f t="shared" si="70"/>
        <v>0</v>
      </c>
      <c r="N1135">
        <f t="shared" si="71"/>
        <v>0</v>
      </c>
      <c r="O1135" cm="1">
        <f t="array" ref="O1135">((IF(C1135=0,INDEX('Solver Setup'!$M$15:$M$19,A1135),INDEX('Solver Setup'!$G$25:$G$52,C1135))-IF(B1135=0,INDEX('Solver Setup'!$L$15:$L$19,A1135),INDEX('Solver Setup'!$G$25:$G$52,B1135)))*1440-IF(B1135=0,0,INDEX('Solver Setup'!$F$25:$F$52,B1135))-H1135+'Solver Setup'!$B$9*(1-F1135))</f>
        <v>1705.6999999999996</v>
      </c>
    </row>
    <row r="1136" spans="1:15" x14ac:dyDescent="0.2">
      <c r="A1136">
        <v>2</v>
      </c>
      <c r="B1136">
        <v>11</v>
      </c>
      <c r="C1136">
        <v>15</v>
      </c>
      <c r="D1136" t="str" cm="1">
        <f t="array" ref="D1136">IF(B1136=0,"Depot",INDEX('Delivery Stops'!$B$2:$B$29,B1136))</f>
        <v>Pet Hospital</v>
      </c>
      <c r="E1136" t="str" cm="1">
        <f t="array" ref="E1136">IF(C1136=0,"Depot",INDEX('Delivery Stops'!$B$2:$B$29,C1136))</f>
        <v>Electronics Outlet</v>
      </c>
      <c r="F1136">
        <v>0</v>
      </c>
      <c r="G1136" cm="1">
        <f t="array" ref="G1136">INDEX('Distance Matrix (miles)'!$B$2:$AD$30,B1136+1,C1136+1)</f>
        <v>1.53</v>
      </c>
      <c r="H1136" cm="1">
        <f t="array" ref="H1136">INDEX('Travel Time Matrix (min)'!$B$2:$AD$30,B1136+1,C1136+1)</f>
        <v>2.2999999999999998</v>
      </c>
      <c r="I1136" cm="1">
        <f t="array" ref="I1136">G1136*(INDEX('Vehicle Fleet'!$D$2:$D$6,A1136)+'Cost Parameters'!$B$2*'Cost Parameters'!$B$3)</f>
        <v>1.310292</v>
      </c>
      <c r="J1136" cm="1">
        <f t="array" ref="J1136">IF(C1136=0,0,INDEX('Delivery Stops'!$D$2:$D$29,C1136))</f>
        <v>72</v>
      </c>
      <c r="K1136">
        <f t="shared" si="68"/>
        <v>0</v>
      </c>
      <c r="L1136">
        <f t="shared" si="69"/>
        <v>0</v>
      </c>
      <c r="M1136">
        <f t="shared" si="70"/>
        <v>0</v>
      </c>
      <c r="N1136">
        <f t="shared" si="71"/>
        <v>0</v>
      </c>
      <c r="O1136" cm="1">
        <f t="array" ref="O1136">((IF(C1136=0,INDEX('Solver Setup'!$M$15:$M$19,A1136),INDEX('Solver Setup'!$G$25:$G$52,C1136))-IF(B1136=0,INDEX('Solver Setup'!$L$15:$L$19,A1136),INDEX('Solver Setup'!$G$25:$G$52,B1136)))*1440-IF(B1136=0,0,INDEX('Solver Setup'!$F$25:$F$52,B1136))-H1136+'Solver Setup'!$B$9*(1-F1136))</f>
        <v>1292.7</v>
      </c>
    </row>
    <row r="1137" spans="1:15" x14ac:dyDescent="0.2">
      <c r="A1137">
        <v>2</v>
      </c>
      <c r="B1137">
        <v>11</v>
      </c>
      <c r="C1137">
        <v>16</v>
      </c>
      <c r="D1137" t="str" cm="1">
        <f t="array" ref="D1137">IF(B1137=0,"Depot",INDEX('Delivery Stops'!$B$2:$B$29,B1137))</f>
        <v>Pet Hospital</v>
      </c>
      <c r="E1137" t="str" cm="1">
        <f t="array" ref="E1137">IF(C1137=0,"Depot",INDEX('Delivery Stops'!$B$2:$B$29,C1137))</f>
        <v>Bookstore</v>
      </c>
      <c r="F1137">
        <v>0</v>
      </c>
      <c r="G1137" cm="1">
        <f t="array" ref="G1137">INDEX('Distance Matrix (miles)'!$B$2:$AD$30,B1137+1,C1137+1)</f>
        <v>4.63</v>
      </c>
      <c r="H1137" cm="1">
        <f t="array" ref="H1137">INDEX('Travel Time Matrix (min)'!$B$2:$AD$30,B1137+1,C1137+1)</f>
        <v>6.9</v>
      </c>
      <c r="I1137" cm="1">
        <f t="array" ref="I1137">G1137*(INDEX('Vehicle Fleet'!$D$2:$D$6,A1137)+'Cost Parameters'!$B$2*'Cost Parameters'!$B$3)</f>
        <v>3.9651320000000001</v>
      </c>
      <c r="J1137" cm="1">
        <f t="array" ref="J1137">IF(C1137=0,0,INDEX('Delivery Stops'!$D$2:$D$29,C1137))</f>
        <v>152</v>
      </c>
      <c r="K1137">
        <f t="shared" si="68"/>
        <v>0</v>
      </c>
      <c r="L1137">
        <f t="shared" si="69"/>
        <v>0</v>
      </c>
      <c r="M1137">
        <f t="shared" si="70"/>
        <v>0</v>
      </c>
      <c r="N1137">
        <f t="shared" si="71"/>
        <v>0</v>
      </c>
      <c r="O1137" cm="1">
        <f t="array" ref="O1137">((IF(C1137=0,INDEX('Solver Setup'!$M$15:$M$19,A1137),INDEX('Solver Setup'!$G$25:$G$52,C1137))-IF(B1137=0,INDEX('Solver Setup'!$L$15:$L$19,A1137),INDEX('Solver Setup'!$G$25:$G$52,B1137)))*1440-IF(B1137=0,0,INDEX('Solver Setup'!$F$25:$F$52,B1137))-H1137+'Solver Setup'!$B$9*(1-F1137))</f>
        <v>1528.1000000000006</v>
      </c>
    </row>
    <row r="1138" spans="1:15" x14ac:dyDescent="0.2">
      <c r="A1138">
        <v>2</v>
      </c>
      <c r="B1138">
        <v>11</v>
      </c>
      <c r="C1138">
        <v>17</v>
      </c>
      <c r="D1138" t="str" cm="1">
        <f t="array" ref="D1138">IF(B1138=0,"Depot",INDEX('Delivery Stops'!$B$2:$B$29,B1138))</f>
        <v>Pet Hospital</v>
      </c>
      <c r="E1138" t="str" cm="1">
        <f t="array" ref="E1138">IF(C1138=0,"Depot",INDEX('Delivery Stops'!$B$2:$B$29,C1138))</f>
        <v>Veterinary Clinic</v>
      </c>
      <c r="F1138">
        <v>0</v>
      </c>
      <c r="G1138" cm="1">
        <f t="array" ref="G1138">INDEX('Distance Matrix (miles)'!$B$2:$AD$30,B1138+1,C1138+1)</f>
        <v>27.3</v>
      </c>
      <c r="H1138" cm="1">
        <f t="array" ref="H1138">INDEX('Travel Time Matrix (min)'!$B$2:$AD$30,B1138+1,C1138+1)</f>
        <v>41</v>
      </c>
      <c r="I1138" cm="1">
        <f t="array" ref="I1138">G1138*(INDEX('Vehicle Fleet'!$D$2:$D$6,A1138)+'Cost Parameters'!$B$2*'Cost Parameters'!$B$3)</f>
        <v>23.379720000000002</v>
      </c>
      <c r="J1138" cm="1">
        <f t="array" ref="J1138">IF(C1138=0,0,INDEX('Delivery Stops'!$D$2:$D$29,C1138))</f>
        <v>102</v>
      </c>
      <c r="K1138">
        <f t="shared" si="68"/>
        <v>0</v>
      </c>
      <c r="L1138">
        <f t="shared" si="69"/>
        <v>0</v>
      </c>
      <c r="M1138">
        <f t="shared" si="70"/>
        <v>0</v>
      </c>
      <c r="N1138">
        <f t="shared" si="71"/>
        <v>0</v>
      </c>
      <c r="O1138" cm="1">
        <f t="array" ref="O1138">((IF(C1138=0,INDEX('Solver Setup'!$M$15:$M$19,A1138),INDEX('Solver Setup'!$G$25:$G$52,C1138))-IF(B1138=0,INDEX('Solver Setup'!$L$15:$L$19,A1138),INDEX('Solver Setup'!$G$25:$G$52,B1138)))*1440-IF(B1138=0,0,INDEX('Solver Setup'!$F$25:$F$52,B1138))-H1138+'Solver Setup'!$B$9*(1-F1138))</f>
        <v>1328.9999999999995</v>
      </c>
    </row>
    <row r="1139" spans="1:15" x14ac:dyDescent="0.2">
      <c r="A1139">
        <v>2</v>
      </c>
      <c r="B1139">
        <v>11</v>
      </c>
      <c r="C1139">
        <v>18</v>
      </c>
      <c r="D1139" t="str" cm="1">
        <f t="array" ref="D1139">IF(B1139=0,"Depot",INDEX('Delivery Stops'!$B$2:$B$29,B1139))</f>
        <v>Pet Hospital</v>
      </c>
      <c r="E1139" t="str" cm="1">
        <f t="array" ref="E1139">IF(C1139=0,"Depot",INDEX('Delivery Stops'!$B$2:$B$29,C1139))</f>
        <v>Furniture Warehouse</v>
      </c>
      <c r="F1139">
        <v>0</v>
      </c>
      <c r="G1139" cm="1">
        <f t="array" ref="G1139">INDEX('Distance Matrix (miles)'!$B$2:$AD$30,B1139+1,C1139+1)</f>
        <v>6.21</v>
      </c>
      <c r="H1139" cm="1">
        <f t="array" ref="H1139">INDEX('Travel Time Matrix (min)'!$B$2:$AD$30,B1139+1,C1139+1)</f>
        <v>9.3000000000000007</v>
      </c>
      <c r="I1139" cm="1">
        <f t="array" ref="I1139">G1139*(INDEX('Vehicle Fleet'!$D$2:$D$6,A1139)+'Cost Parameters'!$B$2*'Cost Parameters'!$B$3)</f>
        <v>5.318244</v>
      </c>
      <c r="J1139" cm="1">
        <f t="array" ref="J1139">IF(C1139=0,0,INDEX('Delivery Stops'!$D$2:$D$29,C1139))</f>
        <v>148</v>
      </c>
      <c r="K1139">
        <f t="shared" si="68"/>
        <v>0</v>
      </c>
      <c r="L1139">
        <f t="shared" si="69"/>
        <v>0</v>
      </c>
      <c r="M1139">
        <f t="shared" si="70"/>
        <v>0</v>
      </c>
      <c r="N1139">
        <f t="shared" si="71"/>
        <v>0</v>
      </c>
      <c r="O1139" cm="1">
        <f t="array" ref="O1139">((IF(C1139=0,INDEX('Solver Setup'!$M$15:$M$19,A1139),INDEX('Solver Setup'!$G$25:$G$52,C1139))-IF(B1139=0,INDEX('Solver Setup'!$L$15:$L$19,A1139),INDEX('Solver Setup'!$G$25:$G$52,B1139)))*1440-IF(B1139=0,0,INDEX('Solver Setup'!$F$25:$F$52,B1139))-H1139+'Solver Setup'!$B$9*(1-F1139))</f>
        <v>1315.6999999999996</v>
      </c>
    </row>
    <row r="1140" spans="1:15" x14ac:dyDescent="0.2">
      <c r="A1140">
        <v>2</v>
      </c>
      <c r="B1140">
        <v>11</v>
      </c>
      <c r="C1140">
        <v>19</v>
      </c>
      <c r="D1140" t="str" cm="1">
        <f t="array" ref="D1140">IF(B1140=0,"Depot",INDEX('Delivery Stops'!$B$2:$B$29,B1140))</f>
        <v>Pet Hospital</v>
      </c>
      <c r="E1140" t="str" cm="1">
        <f t="array" ref="E1140">IF(C1140=0,"Depot",INDEX('Delivery Stops'!$B$2:$B$29,C1140))</f>
        <v>Music School</v>
      </c>
      <c r="F1140">
        <v>0</v>
      </c>
      <c r="G1140" cm="1">
        <f t="array" ref="G1140">INDEX('Distance Matrix (miles)'!$B$2:$AD$30,B1140+1,C1140+1)</f>
        <v>20.03</v>
      </c>
      <c r="H1140" cm="1">
        <f t="array" ref="H1140">INDEX('Travel Time Matrix (min)'!$B$2:$AD$30,B1140+1,C1140+1)</f>
        <v>30</v>
      </c>
      <c r="I1140" cm="1">
        <f t="array" ref="I1140">G1140*(INDEX('Vehicle Fleet'!$D$2:$D$6,A1140)+'Cost Parameters'!$B$2*'Cost Parameters'!$B$3)</f>
        <v>17.153692000000003</v>
      </c>
      <c r="J1140" cm="1">
        <f t="array" ref="J1140">IF(C1140=0,0,INDEX('Delivery Stops'!$D$2:$D$29,C1140))</f>
        <v>97</v>
      </c>
      <c r="K1140">
        <f t="shared" si="68"/>
        <v>0</v>
      </c>
      <c r="L1140">
        <f t="shared" si="69"/>
        <v>0</v>
      </c>
      <c r="M1140">
        <f t="shared" si="70"/>
        <v>0</v>
      </c>
      <c r="N1140">
        <f t="shared" si="71"/>
        <v>0</v>
      </c>
      <c r="O1140" cm="1">
        <f t="array" ref="O1140">((IF(C1140=0,INDEX('Solver Setup'!$M$15:$M$19,A1140),INDEX('Solver Setup'!$G$25:$G$52,C1140))-IF(B1140=0,INDEX('Solver Setup'!$L$15:$L$19,A1140),INDEX('Solver Setup'!$G$25:$G$52,B1140)))*1440-IF(B1140=0,0,INDEX('Solver Setup'!$F$25:$F$52,B1140))-H1140+'Solver Setup'!$B$9*(1-F1140))</f>
        <v>1265</v>
      </c>
    </row>
    <row r="1141" spans="1:15" x14ac:dyDescent="0.2">
      <c r="A1141">
        <v>2</v>
      </c>
      <c r="B1141">
        <v>11</v>
      </c>
      <c r="C1141">
        <v>20</v>
      </c>
      <c r="D1141" t="str" cm="1">
        <f t="array" ref="D1141">IF(B1141=0,"Depot",INDEX('Delivery Stops'!$B$2:$B$29,B1141))</f>
        <v>Pet Hospital</v>
      </c>
      <c r="E1141" t="str" cm="1">
        <f t="array" ref="E1141">IF(C1141=0,"Depot",INDEX('Delivery Stops'!$B$2:$B$29,C1141))</f>
        <v>Elementary School</v>
      </c>
      <c r="F1141">
        <v>0</v>
      </c>
      <c r="G1141" cm="1">
        <f t="array" ref="G1141">INDEX('Distance Matrix (miles)'!$B$2:$AD$30,B1141+1,C1141+1)</f>
        <v>24.09</v>
      </c>
      <c r="H1141" cm="1">
        <f t="array" ref="H1141">INDEX('Travel Time Matrix (min)'!$B$2:$AD$30,B1141+1,C1141+1)</f>
        <v>36.1</v>
      </c>
      <c r="I1141" cm="1">
        <f t="array" ref="I1141">G1141*(INDEX('Vehicle Fleet'!$D$2:$D$6,A1141)+'Cost Parameters'!$B$2*'Cost Parameters'!$B$3)</f>
        <v>20.630676000000001</v>
      </c>
      <c r="J1141" cm="1">
        <f t="array" ref="J1141">IF(C1141=0,0,INDEX('Delivery Stops'!$D$2:$D$29,C1141))</f>
        <v>71</v>
      </c>
      <c r="K1141">
        <f t="shared" si="68"/>
        <v>0</v>
      </c>
      <c r="L1141">
        <f t="shared" si="69"/>
        <v>0</v>
      </c>
      <c r="M1141">
        <f t="shared" si="70"/>
        <v>0</v>
      </c>
      <c r="N1141">
        <f t="shared" si="71"/>
        <v>0</v>
      </c>
      <c r="O1141" cm="1">
        <f t="array" ref="O1141">((IF(C1141=0,INDEX('Solver Setup'!$M$15:$M$19,A1141),INDEX('Solver Setup'!$G$25:$G$52,C1141))-IF(B1141=0,INDEX('Solver Setup'!$L$15:$L$19,A1141),INDEX('Solver Setup'!$G$25:$G$52,B1141)))*1440-IF(B1141=0,0,INDEX('Solver Setup'!$F$25:$F$52,B1141))-H1141+'Solver Setup'!$B$9*(1-F1141))</f>
        <v>1228.9000000000005</v>
      </c>
    </row>
    <row r="1142" spans="1:15" x14ac:dyDescent="0.2">
      <c r="A1142">
        <v>2</v>
      </c>
      <c r="B1142">
        <v>11</v>
      </c>
      <c r="C1142">
        <v>21</v>
      </c>
      <c r="D1142" t="str" cm="1">
        <f t="array" ref="D1142">IF(B1142=0,"Depot",INDEX('Delivery Stops'!$B$2:$B$29,B1142))</f>
        <v>Pet Hospital</v>
      </c>
      <c r="E1142" t="str" cm="1">
        <f t="array" ref="E1142">IF(C1142=0,"Depot",INDEX('Delivery Stops'!$B$2:$B$29,C1142))</f>
        <v>Distillery</v>
      </c>
      <c r="F1142">
        <v>0</v>
      </c>
      <c r="G1142" cm="1">
        <f t="array" ref="G1142">INDEX('Distance Matrix (miles)'!$B$2:$AD$30,B1142+1,C1142+1)</f>
        <v>20.9</v>
      </c>
      <c r="H1142" cm="1">
        <f t="array" ref="H1142">INDEX('Travel Time Matrix (min)'!$B$2:$AD$30,B1142+1,C1142+1)</f>
        <v>31.3</v>
      </c>
      <c r="I1142" cm="1">
        <f t="array" ref="I1142">G1142*(INDEX('Vehicle Fleet'!$D$2:$D$6,A1142)+'Cost Parameters'!$B$2*'Cost Parameters'!$B$3)</f>
        <v>17.898759999999999</v>
      </c>
      <c r="J1142" cm="1">
        <f t="array" ref="J1142">IF(C1142=0,0,INDEX('Delivery Stops'!$D$2:$D$29,C1142))</f>
        <v>178</v>
      </c>
      <c r="K1142">
        <f t="shared" si="68"/>
        <v>0</v>
      </c>
      <c r="L1142">
        <f t="shared" si="69"/>
        <v>0</v>
      </c>
      <c r="M1142">
        <f t="shared" si="70"/>
        <v>0</v>
      </c>
      <c r="N1142">
        <f t="shared" si="71"/>
        <v>0</v>
      </c>
      <c r="O1142" cm="1">
        <f t="array" ref="O1142">((IF(C1142=0,INDEX('Solver Setup'!$M$15:$M$19,A1142),INDEX('Solver Setup'!$G$25:$G$52,C1142))-IF(B1142=0,INDEX('Solver Setup'!$L$15:$L$19,A1142),INDEX('Solver Setup'!$G$25:$G$52,B1142)))*1440-IF(B1142=0,0,INDEX('Solver Setup'!$F$25:$F$52,B1142))-H1142+'Solver Setup'!$B$9*(1-F1142))</f>
        <v>1743.6999999999996</v>
      </c>
    </row>
    <row r="1143" spans="1:15" x14ac:dyDescent="0.2">
      <c r="A1143">
        <v>2</v>
      </c>
      <c r="B1143">
        <v>11</v>
      </c>
      <c r="C1143">
        <v>22</v>
      </c>
      <c r="D1143" t="str" cm="1">
        <f t="array" ref="D1143">IF(B1143=0,"Depot",INDEX('Delivery Stops'!$B$2:$B$29,B1143))</f>
        <v>Pet Hospital</v>
      </c>
      <c r="E1143" t="str" cm="1">
        <f t="array" ref="E1143">IF(C1143=0,"Depot",INDEX('Delivery Stops'!$B$2:$B$29,C1143))</f>
        <v>Brewery</v>
      </c>
      <c r="F1143">
        <v>0</v>
      </c>
      <c r="G1143" cm="1">
        <f t="array" ref="G1143">INDEX('Distance Matrix (miles)'!$B$2:$AD$30,B1143+1,C1143+1)</f>
        <v>26.11</v>
      </c>
      <c r="H1143" cm="1">
        <f t="array" ref="H1143">INDEX('Travel Time Matrix (min)'!$B$2:$AD$30,B1143+1,C1143+1)</f>
        <v>39.200000000000003</v>
      </c>
      <c r="I1143" cm="1">
        <f t="array" ref="I1143">G1143*(INDEX('Vehicle Fleet'!$D$2:$D$6,A1143)+'Cost Parameters'!$B$2*'Cost Parameters'!$B$3)</f>
        <v>22.360604000000002</v>
      </c>
      <c r="J1143" cm="1">
        <f t="array" ref="J1143">IF(C1143=0,0,INDEX('Delivery Stops'!$D$2:$D$29,C1143))</f>
        <v>46</v>
      </c>
      <c r="K1143">
        <f t="shared" si="68"/>
        <v>0</v>
      </c>
      <c r="L1143">
        <f t="shared" si="69"/>
        <v>0</v>
      </c>
      <c r="M1143">
        <f t="shared" si="70"/>
        <v>0</v>
      </c>
      <c r="N1143">
        <f t="shared" si="71"/>
        <v>0</v>
      </c>
      <c r="O1143" cm="1">
        <f t="array" ref="O1143">((IF(C1143=0,INDEX('Solver Setup'!$M$15:$M$19,A1143),INDEX('Solver Setup'!$G$25:$G$52,C1143))-IF(B1143=0,INDEX('Solver Setup'!$L$15:$L$19,A1143),INDEX('Solver Setup'!$G$25:$G$52,B1143)))*1440-IF(B1143=0,0,INDEX('Solver Setup'!$F$25:$F$52,B1143))-H1143+'Solver Setup'!$B$9*(1-F1143))</f>
        <v>1585.8000000000004</v>
      </c>
    </row>
    <row r="1144" spans="1:15" x14ac:dyDescent="0.2">
      <c r="A1144">
        <v>2</v>
      </c>
      <c r="B1144">
        <v>11</v>
      </c>
      <c r="C1144">
        <v>23</v>
      </c>
      <c r="D1144" t="str" cm="1">
        <f t="array" ref="D1144">IF(B1144=0,"Depot",INDEX('Delivery Stops'!$B$2:$B$29,B1144))</f>
        <v>Pet Hospital</v>
      </c>
      <c r="E1144" t="str" cm="1">
        <f t="array" ref="E1144">IF(C1144=0,"Depot",INDEX('Delivery Stops'!$B$2:$B$29,C1144))</f>
        <v>Distillery</v>
      </c>
      <c r="F1144">
        <v>0</v>
      </c>
      <c r="G1144" cm="1">
        <f t="array" ref="G1144">INDEX('Distance Matrix (miles)'!$B$2:$AD$30,B1144+1,C1144+1)</f>
        <v>3.58</v>
      </c>
      <c r="H1144" cm="1">
        <f t="array" ref="H1144">INDEX('Travel Time Matrix (min)'!$B$2:$AD$30,B1144+1,C1144+1)</f>
        <v>5.4</v>
      </c>
      <c r="I1144" cm="1">
        <f t="array" ref="I1144">G1144*(INDEX('Vehicle Fleet'!$D$2:$D$6,A1144)+'Cost Parameters'!$B$2*'Cost Parameters'!$B$3)</f>
        <v>3.0659120000000004</v>
      </c>
      <c r="J1144" cm="1">
        <f t="array" ref="J1144">IF(C1144=0,0,INDEX('Delivery Stops'!$D$2:$D$29,C1144))</f>
        <v>207</v>
      </c>
      <c r="K1144">
        <f t="shared" si="68"/>
        <v>0</v>
      </c>
      <c r="L1144">
        <f t="shared" si="69"/>
        <v>0</v>
      </c>
      <c r="M1144">
        <f t="shared" si="70"/>
        <v>0</v>
      </c>
      <c r="N1144">
        <f t="shared" si="71"/>
        <v>0</v>
      </c>
      <c r="O1144" cm="1">
        <f t="array" ref="O1144">((IF(C1144=0,INDEX('Solver Setup'!$M$15:$M$19,A1144),INDEX('Solver Setup'!$G$25:$G$52,C1144))-IF(B1144=0,INDEX('Solver Setup'!$L$15:$L$19,A1144),INDEX('Solver Setup'!$G$25:$G$52,B1144)))*1440-IF(B1144=0,0,INDEX('Solver Setup'!$F$25:$F$52,B1144))-H1144+'Solver Setup'!$B$9*(1-F1144))</f>
        <v>1514.6</v>
      </c>
    </row>
    <row r="1145" spans="1:15" x14ac:dyDescent="0.2">
      <c r="A1145">
        <v>2</v>
      </c>
      <c r="B1145">
        <v>11</v>
      </c>
      <c r="C1145">
        <v>24</v>
      </c>
      <c r="D1145" t="str" cm="1">
        <f t="array" ref="D1145">IF(B1145=0,"Depot",INDEX('Delivery Stops'!$B$2:$B$29,B1145))</f>
        <v>Pet Hospital</v>
      </c>
      <c r="E1145" t="str" cm="1">
        <f t="array" ref="E1145">IF(C1145=0,"Depot",INDEX('Delivery Stops'!$B$2:$B$29,C1145))</f>
        <v>Children's Academy</v>
      </c>
      <c r="F1145">
        <v>0</v>
      </c>
      <c r="G1145" cm="1">
        <f t="array" ref="G1145">INDEX('Distance Matrix (miles)'!$B$2:$AD$30,B1145+1,C1145+1)</f>
        <v>19.09</v>
      </c>
      <c r="H1145" cm="1">
        <f t="array" ref="H1145">INDEX('Travel Time Matrix (min)'!$B$2:$AD$30,B1145+1,C1145+1)</f>
        <v>28.6</v>
      </c>
      <c r="I1145" cm="1">
        <f t="array" ref="I1145">G1145*(INDEX('Vehicle Fleet'!$D$2:$D$6,A1145)+'Cost Parameters'!$B$2*'Cost Parameters'!$B$3)</f>
        <v>16.348676000000001</v>
      </c>
      <c r="J1145" cm="1">
        <f t="array" ref="J1145">IF(C1145=0,0,INDEX('Delivery Stops'!$D$2:$D$29,C1145))</f>
        <v>28</v>
      </c>
      <c r="K1145">
        <f t="shared" si="68"/>
        <v>0</v>
      </c>
      <c r="L1145">
        <f t="shared" si="69"/>
        <v>0</v>
      </c>
      <c r="M1145">
        <f t="shared" si="70"/>
        <v>0</v>
      </c>
      <c r="N1145">
        <f t="shared" si="71"/>
        <v>0</v>
      </c>
      <c r="O1145" cm="1">
        <f t="array" ref="O1145">((IF(C1145=0,INDEX('Solver Setup'!$M$15:$M$19,A1145),INDEX('Solver Setup'!$G$25:$G$52,C1145))-IF(B1145=0,INDEX('Solver Setup'!$L$15:$L$19,A1145),INDEX('Solver Setup'!$G$25:$G$52,B1145)))*1440-IF(B1145=0,0,INDEX('Solver Setup'!$F$25:$F$52,B1145))-H1145+'Solver Setup'!$B$9*(1-F1145))</f>
        <v>1641.4000000000005</v>
      </c>
    </row>
    <row r="1146" spans="1:15" x14ac:dyDescent="0.2">
      <c r="A1146">
        <v>2</v>
      </c>
      <c r="B1146">
        <v>11</v>
      </c>
      <c r="C1146">
        <v>25</v>
      </c>
      <c r="D1146" t="str" cm="1">
        <f t="array" ref="D1146">IF(B1146=0,"Depot",INDEX('Delivery Stops'!$B$2:$B$29,B1146))</f>
        <v>Pet Hospital</v>
      </c>
      <c r="E1146" t="str" cm="1">
        <f t="array" ref="E1146">IF(C1146=0,"Depot",INDEX('Delivery Stops'!$B$2:$B$29,C1146))</f>
        <v>Public Library</v>
      </c>
      <c r="F1146">
        <v>0</v>
      </c>
      <c r="G1146" cm="1">
        <f t="array" ref="G1146">INDEX('Distance Matrix (miles)'!$B$2:$AD$30,B1146+1,C1146+1)</f>
        <v>15.31</v>
      </c>
      <c r="H1146" cm="1">
        <f t="array" ref="H1146">INDEX('Travel Time Matrix (min)'!$B$2:$AD$30,B1146+1,C1146+1)</f>
        <v>23</v>
      </c>
      <c r="I1146" cm="1">
        <f t="array" ref="I1146">G1146*(INDEX('Vehicle Fleet'!$D$2:$D$6,A1146)+'Cost Parameters'!$B$2*'Cost Parameters'!$B$3)</f>
        <v>13.111484000000001</v>
      </c>
      <c r="J1146" cm="1">
        <f t="array" ref="J1146">IF(C1146=0,0,INDEX('Delivery Stops'!$D$2:$D$29,C1146))</f>
        <v>32</v>
      </c>
      <c r="K1146">
        <f t="shared" si="68"/>
        <v>0</v>
      </c>
      <c r="L1146">
        <f t="shared" si="69"/>
        <v>0</v>
      </c>
      <c r="M1146">
        <f t="shared" si="70"/>
        <v>0</v>
      </c>
      <c r="N1146">
        <f t="shared" si="71"/>
        <v>0</v>
      </c>
      <c r="O1146" cm="1">
        <f t="array" ref="O1146">((IF(C1146=0,INDEX('Solver Setup'!$M$15:$M$19,A1146),INDEX('Solver Setup'!$G$25:$G$52,C1146))-IF(B1146=0,INDEX('Solver Setup'!$L$15:$L$19,A1146),INDEX('Solver Setup'!$G$25:$G$52,B1146)))*1440-IF(B1146=0,0,INDEX('Solver Setup'!$F$25:$F$52,B1146))-H1146+'Solver Setup'!$B$9*(1-F1146))</f>
        <v>1557.0000000000005</v>
      </c>
    </row>
    <row r="1147" spans="1:15" x14ac:dyDescent="0.2">
      <c r="A1147">
        <v>2</v>
      </c>
      <c r="B1147">
        <v>11</v>
      </c>
      <c r="C1147">
        <v>26</v>
      </c>
      <c r="D1147" t="str" cm="1">
        <f t="array" ref="D1147">IF(B1147=0,"Depot",INDEX('Delivery Stops'!$B$2:$B$29,B1147))</f>
        <v>Pet Hospital</v>
      </c>
      <c r="E1147" t="str" cm="1">
        <f t="array" ref="E1147">IF(C1147=0,"Depot",INDEX('Delivery Stops'!$B$2:$B$29,C1147))</f>
        <v>Bakery &amp; Cafe</v>
      </c>
      <c r="F1147">
        <v>0</v>
      </c>
      <c r="G1147" cm="1">
        <f t="array" ref="G1147">INDEX('Distance Matrix (miles)'!$B$2:$AD$30,B1147+1,C1147+1)</f>
        <v>25.39</v>
      </c>
      <c r="H1147" cm="1">
        <f t="array" ref="H1147">INDEX('Travel Time Matrix (min)'!$B$2:$AD$30,B1147+1,C1147+1)</f>
        <v>38.1</v>
      </c>
      <c r="I1147" cm="1">
        <f t="array" ref="I1147">G1147*(INDEX('Vehicle Fleet'!$D$2:$D$6,A1147)+'Cost Parameters'!$B$2*'Cost Parameters'!$B$3)</f>
        <v>21.743996000000003</v>
      </c>
      <c r="J1147" cm="1">
        <f t="array" ref="J1147">IF(C1147=0,0,INDEX('Delivery Stops'!$D$2:$D$29,C1147))</f>
        <v>211</v>
      </c>
      <c r="K1147">
        <f t="shared" si="68"/>
        <v>0</v>
      </c>
      <c r="L1147">
        <f t="shared" si="69"/>
        <v>0</v>
      </c>
      <c r="M1147">
        <f t="shared" si="70"/>
        <v>0</v>
      </c>
      <c r="N1147">
        <f t="shared" si="71"/>
        <v>0</v>
      </c>
      <c r="O1147" cm="1">
        <f t="array" ref="O1147">((IF(C1147=0,INDEX('Solver Setup'!$M$15:$M$19,A1147),INDEX('Solver Setup'!$G$25:$G$52,C1147))-IF(B1147=0,INDEX('Solver Setup'!$L$15:$L$19,A1147),INDEX('Solver Setup'!$G$25:$G$52,B1147)))*1440-IF(B1147=0,0,INDEX('Solver Setup'!$F$25:$F$52,B1147))-H1147+'Solver Setup'!$B$9*(1-F1147))</f>
        <v>1616.9</v>
      </c>
    </row>
    <row r="1148" spans="1:15" x14ac:dyDescent="0.2">
      <c r="A1148">
        <v>2</v>
      </c>
      <c r="B1148">
        <v>11</v>
      </c>
      <c r="C1148">
        <v>27</v>
      </c>
      <c r="D1148" t="str" cm="1">
        <f t="array" ref="D1148">IF(B1148=0,"Depot",INDEX('Delivery Stops'!$B$2:$B$29,B1148))</f>
        <v>Pet Hospital</v>
      </c>
      <c r="E1148" t="str" cm="1">
        <f t="array" ref="E1148">IF(C1148=0,"Depot",INDEX('Delivery Stops'!$B$2:$B$29,C1148))</f>
        <v>Redstone Elementary School</v>
      </c>
      <c r="F1148">
        <v>0</v>
      </c>
      <c r="G1148" cm="1">
        <f t="array" ref="G1148">INDEX('Distance Matrix (miles)'!$B$2:$AD$30,B1148+1,C1148+1)</f>
        <v>23.04</v>
      </c>
      <c r="H1148" cm="1">
        <f t="array" ref="H1148">INDEX('Travel Time Matrix (min)'!$B$2:$AD$30,B1148+1,C1148+1)</f>
        <v>34.6</v>
      </c>
      <c r="I1148" cm="1">
        <f t="array" ref="I1148">G1148*(INDEX('Vehicle Fleet'!$D$2:$D$6,A1148)+'Cost Parameters'!$B$2*'Cost Parameters'!$B$3)</f>
        <v>19.731456000000001</v>
      </c>
      <c r="J1148" cm="1">
        <f t="array" ref="J1148">IF(C1148=0,0,INDEX('Delivery Stops'!$D$2:$D$29,C1148))</f>
        <v>61</v>
      </c>
      <c r="K1148">
        <f t="shared" si="68"/>
        <v>0</v>
      </c>
      <c r="L1148">
        <f t="shared" si="69"/>
        <v>0</v>
      </c>
      <c r="M1148">
        <f t="shared" si="70"/>
        <v>0</v>
      </c>
      <c r="N1148">
        <f t="shared" si="71"/>
        <v>0</v>
      </c>
      <c r="O1148" cm="1">
        <f t="array" ref="O1148">((IF(C1148=0,INDEX('Solver Setup'!$M$15:$M$19,A1148),INDEX('Solver Setup'!$G$25:$G$52,C1148))-IF(B1148=0,INDEX('Solver Setup'!$L$15:$L$19,A1148),INDEX('Solver Setup'!$G$25:$G$52,B1148)))*1440-IF(B1148=0,0,INDEX('Solver Setup'!$F$25:$F$52,B1148))-H1148+'Solver Setup'!$B$9*(1-F1148))</f>
        <v>1560.3999999999994</v>
      </c>
    </row>
    <row r="1149" spans="1:15" x14ac:dyDescent="0.2">
      <c r="A1149">
        <v>2</v>
      </c>
      <c r="B1149">
        <v>11</v>
      </c>
      <c r="C1149">
        <v>28</v>
      </c>
      <c r="D1149" t="str" cm="1">
        <f t="array" ref="D1149">IF(B1149=0,"Depot",INDEX('Delivery Stops'!$B$2:$B$29,B1149))</f>
        <v>Pet Hospital</v>
      </c>
      <c r="E1149" t="str" cm="1">
        <f t="array" ref="E1149">IF(C1149=0,"Depot",INDEX('Delivery Stops'!$B$2:$B$29,C1149))</f>
        <v>Food Bank</v>
      </c>
      <c r="F1149">
        <v>0</v>
      </c>
      <c r="G1149" cm="1">
        <f t="array" ref="G1149">INDEX('Distance Matrix (miles)'!$B$2:$AD$30,B1149+1,C1149+1)</f>
        <v>23.63</v>
      </c>
      <c r="H1149" cm="1">
        <f t="array" ref="H1149">INDEX('Travel Time Matrix (min)'!$B$2:$AD$30,B1149+1,C1149+1)</f>
        <v>35.4</v>
      </c>
      <c r="I1149" cm="1">
        <f t="array" ref="I1149">G1149*(INDEX('Vehicle Fleet'!$D$2:$D$6,A1149)+'Cost Parameters'!$B$2*'Cost Parameters'!$B$3)</f>
        <v>20.236732</v>
      </c>
      <c r="J1149" cm="1">
        <f t="array" ref="J1149">IF(C1149=0,0,INDEX('Delivery Stops'!$D$2:$D$29,C1149))</f>
        <v>168</v>
      </c>
      <c r="K1149">
        <f t="shared" si="68"/>
        <v>0</v>
      </c>
      <c r="L1149">
        <f t="shared" si="69"/>
        <v>0</v>
      </c>
      <c r="M1149">
        <f t="shared" si="70"/>
        <v>0</v>
      </c>
      <c r="N1149">
        <f t="shared" si="71"/>
        <v>0</v>
      </c>
      <c r="O1149" cm="1">
        <f t="array" ref="O1149">((IF(C1149=0,INDEX('Solver Setup'!$M$15:$M$19,A1149),INDEX('Solver Setup'!$G$25:$G$52,C1149))-IF(B1149=0,INDEX('Solver Setup'!$L$15:$L$19,A1149),INDEX('Solver Setup'!$G$25:$G$52,B1149)))*1440-IF(B1149=0,0,INDEX('Solver Setup'!$F$25:$F$52,B1149))-H1149+'Solver Setup'!$B$9*(1-F1149))</f>
        <v>1559.5999999999995</v>
      </c>
    </row>
    <row r="1150" spans="1:15" x14ac:dyDescent="0.2">
      <c r="A1150">
        <v>2</v>
      </c>
      <c r="B1150">
        <v>12</v>
      </c>
      <c r="C1150">
        <v>0</v>
      </c>
      <c r="D1150" t="str" cm="1">
        <f t="array" ref="D1150">IF(B1150=0,"Depot",INDEX('Delivery Stops'!$B$2:$B$29,B1150))</f>
        <v>Tech Solutions Inc</v>
      </c>
      <c r="E1150" t="str" cm="1">
        <f t="array" ref="E1150">IF(C1150=0,"Depot",INDEX('Delivery Stops'!$B$2:$B$29,C1150))</f>
        <v>Depot</v>
      </c>
      <c r="F1150">
        <v>0</v>
      </c>
      <c r="G1150" cm="1">
        <f t="array" ref="G1150">INDEX('Distance Matrix (miles)'!$B$2:$AD$30,B1150+1,C1150+1)</f>
        <v>8.7200000000000006</v>
      </c>
      <c r="H1150" cm="1">
        <f t="array" ref="H1150">INDEX('Travel Time Matrix (min)'!$B$2:$AD$30,B1150+1,C1150+1)</f>
        <v>13.1</v>
      </c>
      <c r="I1150" cm="1">
        <f t="array" ref="I1150">G1150*(INDEX('Vehicle Fleet'!$D$2:$D$6,A1150)+'Cost Parameters'!$B$2*'Cost Parameters'!$B$3)</f>
        <v>7.4678080000000007</v>
      </c>
      <c r="J1150" cm="1">
        <f t="array" ref="J1150">IF(C1150=0,0,INDEX('Delivery Stops'!$D$2:$D$29,C1150))</f>
        <v>0</v>
      </c>
      <c r="K1150">
        <f t="shared" si="68"/>
        <v>0</v>
      </c>
      <c r="L1150">
        <f t="shared" si="69"/>
        <v>0</v>
      </c>
      <c r="M1150">
        <f t="shared" si="70"/>
        <v>0</v>
      </c>
      <c r="N1150">
        <f t="shared" si="71"/>
        <v>0</v>
      </c>
      <c r="O1150" cm="1">
        <f t="array" ref="O1150">((IF(C1150=0,INDEX('Solver Setup'!$M$15:$M$19,A1150),INDEX('Solver Setup'!$G$25:$G$52,C1150))-IF(B1150=0,INDEX('Solver Setup'!$L$15:$L$19,A1150),INDEX('Solver Setup'!$G$25:$G$52,B1150)))*1440-IF(B1150=0,0,INDEX('Solver Setup'!$F$25:$F$52,B1150))-H1150+'Solver Setup'!$B$9*(1-F1150))</f>
        <v>909.9</v>
      </c>
    </row>
    <row r="1151" spans="1:15" x14ac:dyDescent="0.2">
      <c r="A1151">
        <v>2</v>
      </c>
      <c r="B1151">
        <v>12</v>
      </c>
      <c r="C1151">
        <v>1</v>
      </c>
      <c r="D1151" t="str" cm="1">
        <f t="array" ref="D1151">IF(B1151=0,"Depot",INDEX('Delivery Stops'!$B$2:$B$29,B1151))</f>
        <v>Tech Solutions Inc</v>
      </c>
      <c r="E1151" t="str" cm="1">
        <f t="array" ref="E1151">IF(C1151=0,"Depot",INDEX('Delivery Stops'!$B$2:$B$29,C1151))</f>
        <v>Pet Hospital</v>
      </c>
      <c r="F1151">
        <v>0</v>
      </c>
      <c r="G1151" cm="1">
        <f t="array" ref="G1151">INDEX('Distance Matrix (miles)'!$B$2:$AD$30,B1151+1,C1151+1)</f>
        <v>33.39</v>
      </c>
      <c r="H1151" cm="1">
        <f t="array" ref="H1151">INDEX('Travel Time Matrix (min)'!$B$2:$AD$30,B1151+1,C1151+1)</f>
        <v>50.1</v>
      </c>
      <c r="I1151" cm="1">
        <f t="array" ref="I1151">G1151*(INDEX('Vehicle Fleet'!$D$2:$D$6,A1151)+'Cost Parameters'!$B$2*'Cost Parameters'!$B$3)</f>
        <v>28.595196000000001</v>
      </c>
      <c r="J1151" cm="1">
        <f t="array" ref="J1151">IF(C1151=0,0,INDEX('Delivery Stops'!$D$2:$D$29,C1151))</f>
        <v>204</v>
      </c>
      <c r="K1151">
        <f t="shared" si="68"/>
        <v>0</v>
      </c>
      <c r="L1151">
        <f t="shared" si="69"/>
        <v>0</v>
      </c>
      <c r="M1151">
        <f t="shared" si="70"/>
        <v>0</v>
      </c>
      <c r="N1151">
        <f t="shared" si="71"/>
        <v>0</v>
      </c>
      <c r="O1151" cm="1">
        <f t="array" ref="O1151">((IF(C1151=0,INDEX('Solver Setup'!$M$15:$M$19,A1151),INDEX('Solver Setup'!$G$25:$G$52,C1151))-IF(B1151=0,INDEX('Solver Setup'!$L$15:$L$19,A1151),INDEX('Solver Setup'!$G$25:$G$52,B1151)))*1440-IF(B1151=0,0,INDEX('Solver Setup'!$F$25:$F$52,B1151))-H1151+'Solver Setup'!$B$9*(1-F1151))</f>
        <v>1382.9000000000005</v>
      </c>
    </row>
    <row r="1152" spans="1:15" x14ac:dyDescent="0.2">
      <c r="A1152">
        <v>2</v>
      </c>
      <c r="B1152">
        <v>12</v>
      </c>
      <c r="C1152">
        <v>2</v>
      </c>
      <c r="D1152" t="str" cm="1">
        <f t="array" ref="D1152">IF(B1152=0,"Depot",INDEX('Delivery Stops'!$B$2:$B$29,B1152))</f>
        <v>Tech Solutions Inc</v>
      </c>
      <c r="E1152" t="str" cm="1">
        <f t="array" ref="E1152">IF(C1152=0,"Depot",INDEX('Delivery Stops'!$B$2:$B$29,C1152))</f>
        <v>Community Pharmacy</v>
      </c>
      <c r="F1152">
        <v>0</v>
      </c>
      <c r="G1152" cm="1">
        <f t="array" ref="G1152">INDEX('Distance Matrix (miles)'!$B$2:$AD$30,B1152+1,C1152+1)</f>
        <v>11.18</v>
      </c>
      <c r="H1152" cm="1">
        <f t="array" ref="H1152">INDEX('Travel Time Matrix (min)'!$B$2:$AD$30,B1152+1,C1152+1)</f>
        <v>16.8</v>
      </c>
      <c r="I1152" cm="1">
        <f t="array" ref="I1152">G1152*(INDEX('Vehicle Fleet'!$D$2:$D$6,A1152)+'Cost Parameters'!$B$2*'Cost Parameters'!$B$3)</f>
        <v>9.5745520000000006</v>
      </c>
      <c r="J1152" cm="1">
        <f t="array" ref="J1152">IF(C1152=0,0,INDEX('Delivery Stops'!$D$2:$D$29,C1152))</f>
        <v>240</v>
      </c>
      <c r="K1152">
        <f t="shared" si="68"/>
        <v>0</v>
      </c>
      <c r="L1152">
        <f t="shared" si="69"/>
        <v>0</v>
      </c>
      <c r="M1152">
        <f t="shared" si="70"/>
        <v>0</v>
      </c>
      <c r="N1152">
        <f t="shared" si="71"/>
        <v>0</v>
      </c>
      <c r="O1152" cm="1">
        <f t="array" ref="O1152">((IF(C1152=0,INDEX('Solver Setup'!$M$15:$M$19,A1152),INDEX('Solver Setup'!$G$25:$G$52,C1152))-IF(B1152=0,INDEX('Solver Setup'!$L$15:$L$19,A1152),INDEX('Solver Setup'!$G$25:$G$52,B1152)))*1440-IF(B1152=0,0,INDEX('Solver Setup'!$F$25:$F$52,B1152))-H1152+'Solver Setup'!$B$9*(1-F1152))</f>
        <v>1656.1999999999996</v>
      </c>
    </row>
    <row r="1153" spans="1:15" x14ac:dyDescent="0.2">
      <c r="A1153">
        <v>2</v>
      </c>
      <c r="B1153">
        <v>12</v>
      </c>
      <c r="C1153">
        <v>3</v>
      </c>
      <c r="D1153" t="str" cm="1">
        <f t="array" ref="D1153">IF(B1153=0,"Depot",INDEX('Delivery Stops'!$B$2:$B$29,B1153))</f>
        <v>Tech Solutions Inc</v>
      </c>
      <c r="E1153" t="str" cm="1">
        <f t="array" ref="E1153">IF(C1153=0,"Depot",INDEX('Delivery Stops'!$B$2:$B$29,C1153))</f>
        <v>Redstone Medical Center</v>
      </c>
      <c r="F1153">
        <v>0</v>
      </c>
      <c r="G1153" cm="1">
        <f t="array" ref="G1153">INDEX('Distance Matrix (miles)'!$B$2:$AD$30,B1153+1,C1153+1)</f>
        <v>26.08</v>
      </c>
      <c r="H1153" cm="1">
        <f t="array" ref="H1153">INDEX('Travel Time Matrix (min)'!$B$2:$AD$30,B1153+1,C1153+1)</f>
        <v>39.1</v>
      </c>
      <c r="I1153" cm="1">
        <f t="array" ref="I1153">G1153*(INDEX('Vehicle Fleet'!$D$2:$D$6,A1153)+'Cost Parameters'!$B$2*'Cost Parameters'!$B$3)</f>
        <v>22.334911999999999</v>
      </c>
      <c r="J1153" cm="1">
        <f t="array" ref="J1153">IF(C1153=0,0,INDEX('Delivery Stops'!$D$2:$D$29,C1153))</f>
        <v>183</v>
      </c>
      <c r="K1153">
        <f t="shared" si="68"/>
        <v>0</v>
      </c>
      <c r="L1153">
        <f t="shared" si="69"/>
        <v>0</v>
      </c>
      <c r="M1153">
        <f t="shared" si="70"/>
        <v>0</v>
      </c>
      <c r="N1153">
        <f t="shared" si="71"/>
        <v>0</v>
      </c>
      <c r="O1153" cm="1">
        <f t="array" ref="O1153">((IF(C1153=0,INDEX('Solver Setup'!$M$15:$M$19,A1153),INDEX('Solver Setup'!$G$25:$G$52,C1153))-IF(B1153=0,INDEX('Solver Setup'!$L$15:$L$19,A1153),INDEX('Solver Setup'!$G$25:$G$52,B1153)))*1440-IF(B1153=0,0,INDEX('Solver Setup'!$F$25:$F$52,B1153))-H1153+'Solver Setup'!$B$9*(1-F1153))</f>
        <v>1648.9</v>
      </c>
    </row>
    <row r="1154" spans="1:15" x14ac:dyDescent="0.2">
      <c r="A1154">
        <v>2</v>
      </c>
      <c r="B1154">
        <v>12</v>
      </c>
      <c r="C1154">
        <v>4</v>
      </c>
      <c r="D1154" t="str" cm="1">
        <f t="array" ref="D1154">IF(B1154=0,"Depot",INDEX('Delivery Stops'!$B$2:$B$29,B1154))</f>
        <v>Tech Solutions Inc</v>
      </c>
      <c r="E1154" t="str" cm="1">
        <f t="array" ref="E1154">IF(C1154=0,"Depot",INDEX('Delivery Stops'!$B$2:$B$29,C1154))</f>
        <v>Furniture Warehouse</v>
      </c>
      <c r="F1154">
        <v>0</v>
      </c>
      <c r="G1154" cm="1">
        <f t="array" ref="G1154">INDEX('Distance Matrix (miles)'!$B$2:$AD$30,B1154+1,C1154+1)</f>
        <v>10.32</v>
      </c>
      <c r="H1154" cm="1">
        <f t="array" ref="H1154">INDEX('Travel Time Matrix (min)'!$B$2:$AD$30,B1154+1,C1154+1)</f>
        <v>15.5</v>
      </c>
      <c r="I1154" cm="1">
        <f t="array" ref="I1154">G1154*(INDEX('Vehicle Fleet'!$D$2:$D$6,A1154)+'Cost Parameters'!$B$2*'Cost Parameters'!$B$3)</f>
        <v>8.8380480000000006</v>
      </c>
      <c r="J1154" cm="1">
        <f t="array" ref="J1154">IF(C1154=0,0,INDEX('Delivery Stops'!$D$2:$D$29,C1154))</f>
        <v>186</v>
      </c>
      <c r="K1154">
        <f t="shared" si="68"/>
        <v>0</v>
      </c>
      <c r="L1154">
        <f t="shared" si="69"/>
        <v>0</v>
      </c>
      <c r="M1154">
        <f t="shared" si="70"/>
        <v>0</v>
      </c>
      <c r="N1154">
        <f t="shared" si="71"/>
        <v>0</v>
      </c>
      <c r="O1154" cm="1">
        <f t="array" ref="O1154">((IF(C1154=0,INDEX('Solver Setup'!$M$15:$M$19,A1154),INDEX('Solver Setup'!$G$25:$G$52,C1154))-IF(B1154=0,INDEX('Solver Setup'!$L$15:$L$19,A1154),INDEX('Solver Setup'!$G$25:$G$52,B1154)))*1440-IF(B1154=0,0,INDEX('Solver Setup'!$F$25:$F$52,B1154))-H1154+'Solver Setup'!$B$9*(1-F1154))</f>
        <v>1402.5</v>
      </c>
    </row>
    <row r="1155" spans="1:15" x14ac:dyDescent="0.2">
      <c r="A1155">
        <v>2</v>
      </c>
      <c r="B1155">
        <v>12</v>
      </c>
      <c r="C1155">
        <v>5</v>
      </c>
      <c r="D1155" t="str" cm="1">
        <f t="array" ref="D1155">IF(B1155=0,"Depot",INDEX('Delivery Stops'!$B$2:$B$29,B1155))</f>
        <v>Tech Solutions Inc</v>
      </c>
      <c r="E1155" t="str" cm="1">
        <f t="array" ref="E1155">IF(C1155=0,"Depot",INDEX('Delivery Stops'!$B$2:$B$29,C1155))</f>
        <v>Construction Supply</v>
      </c>
      <c r="F1155">
        <v>0</v>
      </c>
      <c r="G1155" cm="1">
        <f t="array" ref="G1155">INDEX('Distance Matrix (miles)'!$B$2:$AD$30,B1155+1,C1155+1)</f>
        <v>12.51</v>
      </c>
      <c r="H1155" cm="1">
        <f t="array" ref="H1155">INDEX('Travel Time Matrix (min)'!$B$2:$AD$30,B1155+1,C1155+1)</f>
        <v>18.8</v>
      </c>
      <c r="I1155" cm="1">
        <f t="array" ref="I1155">G1155*(INDEX('Vehicle Fleet'!$D$2:$D$6,A1155)+'Cost Parameters'!$B$2*'Cost Parameters'!$B$3)</f>
        <v>10.713564</v>
      </c>
      <c r="J1155" cm="1">
        <f t="array" ref="J1155">IF(C1155=0,0,INDEX('Delivery Stops'!$D$2:$D$29,C1155))</f>
        <v>201</v>
      </c>
      <c r="K1155">
        <f t="shared" ref="K1155:K1218" si="72">F1155*I1155</f>
        <v>0</v>
      </c>
      <c r="L1155">
        <f t="shared" ref="L1155:L1218" si="73">F1155*G1155</f>
        <v>0</v>
      </c>
      <c r="M1155">
        <f t="shared" ref="M1155:M1218" si="74">F1155*H1155</f>
        <v>0</v>
      </c>
      <c r="N1155">
        <f t="shared" ref="N1155:N1218" si="75">F1155*J1155</f>
        <v>0</v>
      </c>
      <c r="O1155" cm="1">
        <f t="array" ref="O1155">((IF(C1155=0,INDEX('Solver Setup'!$M$15:$M$19,A1155),INDEX('Solver Setup'!$G$25:$G$52,C1155))-IF(B1155=0,INDEX('Solver Setup'!$L$15:$L$19,A1155),INDEX('Solver Setup'!$G$25:$G$52,B1155)))*1440-IF(B1155=0,0,INDEX('Solver Setup'!$F$25:$F$52,B1155))-H1155+'Solver Setup'!$B$9*(1-F1155))</f>
        <v>1609.1999999999994</v>
      </c>
    </row>
    <row r="1156" spans="1:15" x14ac:dyDescent="0.2">
      <c r="A1156">
        <v>2</v>
      </c>
      <c r="B1156">
        <v>12</v>
      </c>
      <c r="C1156">
        <v>6</v>
      </c>
      <c r="D1156" t="str" cm="1">
        <f t="array" ref="D1156">IF(B1156=0,"Depot",INDEX('Delivery Stops'!$B$2:$B$29,B1156))</f>
        <v>Tech Solutions Inc</v>
      </c>
      <c r="E1156" t="str" cm="1">
        <f t="array" ref="E1156">IF(C1156=0,"Depot",INDEX('Delivery Stops'!$B$2:$B$29,C1156))</f>
        <v>Farm Supply</v>
      </c>
      <c r="F1156">
        <v>0</v>
      </c>
      <c r="G1156" cm="1">
        <f t="array" ref="G1156">INDEX('Distance Matrix (miles)'!$B$2:$AD$30,B1156+1,C1156+1)</f>
        <v>6.1</v>
      </c>
      <c r="H1156" cm="1">
        <f t="array" ref="H1156">INDEX('Travel Time Matrix (min)'!$B$2:$AD$30,B1156+1,C1156+1)</f>
        <v>9.1999999999999993</v>
      </c>
      <c r="I1156" cm="1">
        <f t="array" ref="I1156">G1156*(INDEX('Vehicle Fleet'!$D$2:$D$6,A1156)+'Cost Parameters'!$B$2*'Cost Parameters'!$B$3)</f>
        <v>5.2240399999999996</v>
      </c>
      <c r="J1156" cm="1">
        <f t="array" ref="J1156">IF(C1156=0,0,INDEX('Delivery Stops'!$D$2:$D$29,C1156))</f>
        <v>162</v>
      </c>
      <c r="K1156">
        <f t="shared" si="72"/>
        <v>0</v>
      </c>
      <c r="L1156">
        <f t="shared" si="73"/>
        <v>0</v>
      </c>
      <c r="M1156">
        <f t="shared" si="74"/>
        <v>0</v>
      </c>
      <c r="N1156">
        <f t="shared" si="75"/>
        <v>0</v>
      </c>
      <c r="O1156" cm="1">
        <f t="array" ref="O1156">((IF(C1156=0,INDEX('Solver Setup'!$M$15:$M$19,A1156),INDEX('Solver Setup'!$G$25:$G$52,C1156))-IF(B1156=0,INDEX('Solver Setup'!$L$15:$L$19,A1156),INDEX('Solver Setup'!$G$25:$G$52,B1156)))*1440-IF(B1156=0,0,INDEX('Solver Setup'!$F$25:$F$52,B1156))-H1156+'Solver Setup'!$B$9*(1-F1156))</f>
        <v>1723.8</v>
      </c>
    </row>
    <row r="1157" spans="1:15" x14ac:dyDescent="0.2">
      <c r="A1157">
        <v>2</v>
      </c>
      <c r="B1157">
        <v>12</v>
      </c>
      <c r="C1157">
        <v>7</v>
      </c>
      <c r="D1157" t="str" cm="1">
        <f t="array" ref="D1157">IF(B1157=0,"Depot",INDEX('Delivery Stops'!$B$2:$B$29,B1157))</f>
        <v>Tech Solutions Inc</v>
      </c>
      <c r="E1157" t="str" cm="1">
        <f t="array" ref="E1157">IF(C1157=0,"Depot",INDEX('Delivery Stops'!$B$2:$B$29,C1157))</f>
        <v>Fish Market</v>
      </c>
      <c r="F1157">
        <v>0</v>
      </c>
      <c r="G1157" cm="1">
        <f t="array" ref="G1157">INDEX('Distance Matrix (miles)'!$B$2:$AD$30,B1157+1,C1157+1)</f>
        <v>2.81</v>
      </c>
      <c r="H1157" cm="1">
        <f t="array" ref="H1157">INDEX('Travel Time Matrix (min)'!$B$2:$AD$30,B1157+1,C1157+1)</f>
        <v>4.2</v>
      </c>
      <c r="I1157" cm="1">
        <f t="array" ref="I1157">G1157*(INDEX('Vehicle Fleet'!$D$2:$D$6,A1157)+'Cost Parameters'!$B$2*'Cost Parameters'!$B$3)</f>
        <v>2.4064840000000003</v>
      </c>
      <c r="J1157" cm="1">
        <f t="array" ref="J1157">IF(C1157=0,0,INDEX('Delivery Stops'!$D$2:$D$29,C1157))</f>
        <v>133</v>
      </c>
      <c r="K1157">
        <f t="shared" si="72"/>
        <v>0</v>
      </c>
      <c r="L1157">
        <f t="shared" si="73"/>
        <v>0</v>
      </c>
      <c r="M1157">
        <f t="shared" si="74"/>
        <v>0</v>
      </c>
      <c r="N1157">
        <f t="shared" si="75"/>
        <v>0</v>
      </c>
      <c r="O1157" cm="1">
        <f t="array" ref="O1157">((IF(C1157=0,INDEX('Solver Setup'!$M$15:$M$19,A1157),INDEX('Solver Setup'!$G$25:$G$52,C1157))-IF(B1157=0,INDEX('Solver Setup'!$L$15:$L$19,A1157),INDEX('Solver Setup'!$G$25:$G$52,B1157)))*1440-IF(B1157=0,0,INDEX('Solver Setup'!$F$25:$F$52,B1157))-H1157+'Solver Setup'!$B$9*(1-F1157))</f>
        <v>1593.8</v>
      </c>
    </row>
    <row r="1158" spans="1:15" x14ac:dyDescent="0.2">
      <c r="A1158">
        <v>2</v>
      </c>
      <c r="B1158">
        <v>12</v>
      </c>
      <c r="C1158">
        <v>8</v>
      </c>
      <c r="D1158" t="str" cm="1">
        <f t="array" ref="D1158">IF(B1158=0,"Depot",INDEX('Delivery Stops'!$B$2:$B$29,B1158))</f>
        <v>Tech Solutions Inc</v>
      </c>
      <c r="E1158" t="str" cm="1">
        <f t="array" ref="E1158">IF(C1158=0,"Depot",INDEX('Delivery Stops'!$B$2:$B$29,C1158))</f>
        <v>Swimming Pool Supply</v>
      </c>
      <c r="F1158">
        <v>0</v>
      </c>
      <c r="G1158" cm="1">
        <f t="array" ref="G1158">INDEX('Distance Matrix (miles)'!$B$2:$AD$30,B1158+1,C1158+1)</f>
        <v>27.73</v>
      </c>
      <c r="H1158" cm="1">
        <f t="array" ref="H1158">INDEX('Travel Time Matrix (min)'!$B$2:$AD$30,B1158+1,C1158+1)</f>
        <v>41.6</v>
      </c>
      <c r="I1158" cm="1">
        <f t="array" ref="I1158">G1158*(INDEX('Vehicle Fleet'!$D$2:$D$6,A1158)+'Cost Parameters'!$B$2*'Cost Parameters'!$B$3)</f>
        <v>23.747972000000001</v>
      </c>
      <c r="J1158" cm="1">
        <f t="array" ref="J1158">IF(C1158=0,0,INDEX('Delivery Stops'!$D$2:$D$29,C1158))</f>
        <v>285</v>
      </c>
      <c r="K1158">
        <f t="shared" si="72"/>
        <v>0</v>
      </c>
      <c r="L1158">
        <f t="shared" si="73"/>
        <v>0</v>
      </c>
      <c r="M1158">
        <f t="shared" si="74"/>
        <v>0</v>
      </c>
      <c r="N1158">
        <f t="shared" si="75"/>
        <v>0</v>
      </c>
      <c r="O1158" cm="1">
        <f t="array" ref="O1158">((IF(C1158=0,INDEX('Solver Setup'!$M$15:$M$19,A1158),INDEX('Solver Setup'!$G$25:$G$52,C1158))-IF(B1158=0,INDEX('Solver Setup'!$L$15:$L$19,A1158),INDEX('Solver Setup'!$G$25:$G$52,B1158)))*1440-IF(B1158=0,0,INDEX('Solver Setup'!$F$25:$F$52,B1158))-H1158+'Solver Setup'!$B$9*(1-F1158))</f>
        <v>1766.3999999999996</v>
      </c>
    </row>
    <row r="1159" spans="1:15" x14ac:dyDescent="0.2">
      <c r="A1159">
        <v>2</v>
      </c>
      <c r="B1159">
        <v>12</v>
      </c>
      <c r="C1159">
        <v>9</v>
      </c>
      <c r="D1159" t="str" cm="1">
        <f t="array" ref="D1159">IF(B1159=0,"Depot",INDEX('Delivery Stops'!$B$2:$B$29,B1159))</f>
        <v>Tech Solutions Inc</v>
      </c>
      <c r="E1159" t="str" cm="1">
        <f t="array" ref="E1159">IF(C1159=0,"Depot",INDEX('Delivery Stops'!$B$2:$B$29,C1159))</f>
        <v>Dry Cleaners</v>
      </c>
      <c r="F1159">
        <v>0</v>
      </c>
      <c r="G1159" cm="1">
        <f t="array" ref="G1159">INDEX('Distance Matrix (miles)'!$B$2:$AD$30,B1159+1,C1159+1)</f>
        <v>23.14</v>
      </c>
      <c r="H1159" cm="1">
        <f t="array" ref="H1159">INDEX('Travel Time Matrix (min)'!$B$2:$AD$30,B1159+1,C1159+1)</f>
        <v>34.700000000000003</v>
      </c>
      <c r="I1159" cm="1">
        <f t="array" ref="I1159">G1159*(INDEX('Vehicle Fleet'!$D$2:$D$6,A1159)+'Cost Parameters'!$B$2*'Cost Parameters'!$B$3)</f>
        <v>19.817096000000003</v>
      </c>
      <c r="J1159" cm="1">
        <f t="array" ref="J1159">IF(C1159=0,0,INDEX('Delivery Stops'!$D$2:$D$29,C1159))</f>
        <v>24</v>
      </c>
      <c r="K1159">
        <f t="shared" si="72"/>
        <v>0</v>
      </c>
      <c r="L1159">
        <f t="shared" si="73"/>
        <v>0</v>
      </c>
      <c r="M1159">
        <f t="shared" si="74"/>
        <v>0</v>
      </c>
      <c r="N1159">
        <f t="shared" si="75"/>
        <v>0</v>
      </c>
      <c r="O1159" cm="1">
        <f t="array" ref="O1159">((IF(C1159=0,INDEX('Solver Setup'!$M$15:$M$19,A1159),INDEX('Solver Setup'!$G$25:$G$52,C1159))-IF(B1159=0,INDEX('Solver Setup'!$L$15:$L$19,A1159),INDEX('Solver Setup'!$G$25:$G$52,B1159)))*1440-IF(B1159=0,0,INDEX('Solver Setup'!$F$25:$F$52,B1159))-H1159+'Solver Setup'!$B$9*(1-F1159))</f>
        <v>1428.3</v>
      </c>
    </row>
    <row r="1160" spans="1:15" x14ac:dyDescent="0.2">
      <c r="A1160">
        <v>2</v>
      </c>
      <c r="B1160">
        <v>12</v>
      </c>
      <c r="C1160">
        <v>10</v>
      </c>
      <c r="D1160" t="str" cm="1">
        <f t="array" ref="D1160">IF(B1160=0,"Depot",INDEX('Delivery Stops'!$B$2:$B$29,B1160))</f>
        <v>Tech Solutions Inc</v>
      </c>
      <c r="E1160" t="str" cm="1">
        <f t="array" ref="E1160">IF(C1160=0,"Depot",INDEX('Delivery Stops'!$B$2:$B$29,C1160))</f>
        <v>Furniture Warehouse</v>
      </c>
      <c r="F1160">
        <v>0</v>
      </c>
      <c r="G1160" cm="1">
        <f t="array" ref="G1160">INDEX('Distance Matrix (miles)'!$B$2:$AD$30,B1160+1,C1160+1)</f>
        <v>1.63</v>
      </c>
      <c r="H1160" cm="1">
        <f t="array" ref="H1160">INDEX('Travel Time Matrix (min)'!$B$2:$AD$30,B1160+1,C1160+1)</f>
        <v>2.4</v>
      </c>
      <c r="I1160" cm="1">
        <f t="array" ref="I1160">G1160*(INDEX('Vehicle Fleet'!$D$2:$D$6,A1160)+'Cost Parameters'!$B$2*'Cost Parameters'!$B$3)</f>
        <v>1.395932</v>
      </c>
      <c r="J1160" cm="1">
        <f t="array" ref="J1160">IF(C1160=0,0,INDEX('Delivery Stops'!$D$2:$D$29,C1160))</f>
        <v>89</v>
      </c>
      <c r="K1160">
        <f t="shared" si="72"/>
        <v>0</v>
      </c>
      <c r="L1160">
        <f t="shared" si="73"/>
        <v>0</v>
      </c>
      <c r="M1160">
        <f t="shared" si="74"/>
        <v>0</v>
      </c>
      <c r="N1160">
        <f t="shared" si="75"/>
        <v>0</v>
      </c>
      <c r="O1160" cm="1">
        <f t="array" ref="O1160">((IF(C1160=0,INDEX('Solver Setup'!$M$15:$M$19,A1160),INDEX('Solver Setup'!$G$25:$G$52,C1160))-IF(B1160=0,INDEX('Solver Setup'!$L$15:$L$19,A1160),INDEX('Solver Setup'!$G$25:$G$52,B1160)))*1440-IF(B1160=0,0,INDEX('Solver Setup'!$F$25:$F$52,B1160))-H1160+'Solver Setup'!$B$9*(1-F1160))</f>
        <v>1535.5999999999995</v>
      </c>
    </row>
    <row r="1161" spans="1:15" x14ac:dyDescent="0.2">
      <c r="A1161">
        <v>2</v>
      </c>
      <c r="B1161">
        <v>12</v>
      </c>
      <c r="C1161">
        <v>11</v>
      </c>
      <c r="D1161" t="str" cm="1">
        <f t="array" ref="D1161">IF(B1161=0,"Depot",INDEX('Delivery Stops'!$B$2:$B$29,B1161))</f>
        <v>Tech Solutions Inc</v>
      </c>
      <c r="E1161" t="str" cm="1">
        <f t="array" ref="E1161">IF(C1161=0,"Depot",INDEX('Delivery Stops'!$B$2:$B$29,C1161))</f>
        <v>Pet Hospital</v>
      </c>
      <c r="F1161">
        <v>0</v>
      </c>
      <c r="G1161" cm="1">
        <f t="array" ref="G1161">INDEX('Distance Matrix (miles)'!$B$2:$AD$30,B1161+1,C1161+1)</f>
        <v>9.9499999999999993</v>
      </c>
      <c r="H1161" cm="1">
        <f t="array" ref="H1161">INDEX('Travel Time Matrix (min)'!$B$2:$AD$30,B1161+1,C1161+1)</f>
        <v>14.9</v>
      </c>
      <c r="I1161" cm="1">
        <f t="array" ref="I1161">G1161*(INDEX('Vehicle Fleet'!$D$2:$D$6,A1161)+'Cost Parameters'!$B$2*'Cost Parameters'!$B$3)</f>
        <v>8.5211799999999993</v>
      </c>
      <c r="J1161" cm="1">
        <f t="array" ref="J1161">IF(C1161=0,0,INDEX('Delivery Stops'!$D$2:$D$29,C1161))</f>
        <v>108</v>
      </c>
      <c r="K1161">
        <f t="shared" si="72"/>
        <v>0</v>
      </c>
      <c r="L1161">
        <f t="shared" si="73"/>
        <v>0</v>
      </c>
      <c r="M1161">
        <f t="shared" si="74"/>
        <v>0</v>
      </c>
      <c r="N1161">
        <f t="shared" si="75"/>
        <v>0</v>
      </c>
      <c r="O1161" cm="1">
        <f t="array" ref="O1161">((IF(C1161=0,INDEX('Solver Setup'!$M$15:$M$19,A1161),INDEX('Solver Setup'!$G$25:$G$52,C1161))-IF(B1161=0,INDEX('Solver Setup'!$L$15:$L$19,A1161),INDEX('Solver Setup'!$G$25:$G$52,B1161)))*1440-IF(B1161=0,0,INDEX('Solver Setup'!$F$25:$F$52,B1161))-H1161+'Solver Setup'!$B$9*(1-F1161))</f>
        <v>1448.1</v>
      </c>
    </row>
    <row r="1162" spans="1:15" x14ac:dyDescent="0.2">
      <c r="A1162">
        <v>2</v>
      </c>
      <c r="B1162">
        <v>12</v>
      </c>
      <c r="C1162">
        <v>13</v>
      </c>
      <c r="D1162" t="str" cm="1">
        <f t="array" ref="D1162">IF(B1162=0,"Depot",INDEX('Delivery Stops'!$B$2:$B$29,B1162))</f>
        <v>Tech Solutions Inc</v>
      </c>
      <c r="E1162" t="str" cm="1">
        <f t="array" ref="E1162">IF(C1162=0,"Depot",INDEX('Delivery Stops'!$B$2:$B$29,C1162))</f>
        <v>Tech Solutions Inc</v>
      </c>
      <c r="F1162">
        <v>0</v>
      </c>
      <c r="G1162" cm="1">
        <f t="array" ref="G1162">INDEX('Distance Matrix (miles)'!$B$2:$AD$30,B1162+1,C1162+1)</f>
        <v>16.37</v>
      </c>
      <c r="H1162" cm="1">
        <f t="array" ref="H1162">INDEX('Travel Time Matrix (min)'!$B$2:$AD$30,B1162+1,C1162+1)</f>
        <v>24.6</v>
      </c>
      <c r="I1162" cm="1">
        <f t="array" ref="I1162">G1162*(INDEX('Vehicle Fleet'!$D$2:$D$6,A1162)+'Cost Parameters'!$B$2*'Cost Parameters'!$B$3)</f>
        <v>14.019268000000002</v>
      </c>
      <c r="J1162" cm="1">
        <f t="array" ref="J1162">IF(C1162=0,0,INDEX('Delivery Stops'!$D$2:$D$29,C1162))</f>
        <v>38</v>
      </c>
      <c r="K1162">
        <f t="shared" si="72"/>
        <v>0</v>
      </c>
      <c r="L1162">
        <f t="shared" si="73"/>
        <v>0</v>
      </c>
      <c r="M1162">
        <f t="shared" si="74"/>
        <v>0</v>
      </c>
      <c r="N1162">
        <f t="shared" si="75"/>
        <v>0</v>
      </c>
      <c r="O1162" cm="1">
        <f t="array" ref="O1162">((IF(C1162=0,INDEX('Solver Setup'!$M$15:$M$19,A1162),INDEX('Solver Setup'!$G$25:$G$52,C1162))-IF(B1162=0,INDEX('Solver Setup'!$L$15:$L$19,A1162),INDEX('Solver Setup'!$G$25:$G$52,B1162)))*1440-IF(B1162=0,0,INDEX('Solver Setup'!$F$25:$F$52,B1162))-H1162+'Solver Setup'!$B$9*(1-F1162))</f>
        <v>1288.3999999999994</v>
      </c>
    </row>
    <row r="1163" spans="1:15" x14ac:dyDescent="0.2">
      <c r="A1163">
        <v>2</v>
      </c>
      <c r="B1163">
        <v>12</v>
      </c>
      <c r="C1163">
        <v>14</v>
      </c>
      <c r="D1163" t="str" cm="1">
        <f t="array" ref="D1163">IF(B1163=0,"Depot",INDEX('Delivery Stops'!$B$2:$B$29,B1163))</f>
        <v>Tech Solutions Inc</v>
      </c>
      <c r="E1163" t="str" cm="1">
        <f t="array" ref="E1163">IF(C1163=0,"Depot",INDEX('Delivery Stops'!$B$2:$B$29,C1163))</f>
        <v>Sunrise Senior Living</v>
      </c>
      <c r="F1163">
        <v>0</v>
      </c>
      <c r="G1163" cm="1">
        <f t="array" ref="G1163">INDEX('Distance Matrix (miles)'!$B$2:$AD$30,B1163+1,C1163+1)</f>
        <v>7.51</v>
      </c>
      <c r="H1163" cm="1">
        <f t="array" ref="H1163">INDEX('Travel Time Matrix (min)'!$B$2:$AD$30,B1163+1,C1163+1)</f>
        <v>11.3</v>
      </c>
      <c r="I1163" cm="1">
        <f t="array" ref="I1163">G1163*(INDEX('Vehicle Fleet'!$D$2:$D$6,A1163)+'Cost Parameters'!$B$2*'Cost Parameters'!$B$3)</f>
        <v>6.4315639999999998</v>
      </c>
      <c r="J1163" cm="1">
        <f t="array" ref="J1163">IF(C1163=0,0,INDEX('Delivery Stops'!$D$2:$D$29,C1163))</f>
        <v>249</v>
      </c>
      <c r="K1163">
        <f t="shared" si="72"/>
        <v>0</v>
      </c>
      <c r="L1163">
        <f t="shared" si="73"/>
        <v>0</v>
      </c>
      <c r="M1163">
        <f t="shared" si="74"/>
        <v>0</v>
      </c>
      <c r="N1163">
        <f t="shared" si="75"/>
        <v>0</v>
      </c>
      <c r="O1163" cm="1">
        <f t="array" ref="O1163">((IF(C1163=0,INDEX('Solver Setup'!$M$15:$M$19,A1163),INDEX('Solver Setup'!$G$25:$G$52,C1163))-IF(B1163=0,INDEX('Solver Setup'!$L$15:$L$19,A1163),INDEX('Solver Setup'!$G$25:$G$52,B1163)))*1440-IF(B1163=0,0,INDEX('Solver Setup'!$F$25:$F$52,B1163))-H1163+'Solver Setup'!$B$9*(1-F1163))</f>
        <v>1751.6999999999996</v>
      </c>
    </row>
    <row r="1164" spans="1:15" x14ac:dyDescent="0.2">
      <c r="A1164">
        <v>2</v>
      </c>
      <c r="B1164">
        <v>12</v>
      </c>
      <c r="C1164">
        <v>15</v>
      </c>
      <c r="D1164" t="str" cm="1">
        <f t="array" ref="D1164">IF(B1164=0,"Depot",INDEX('Delivery Stops'!$B$2:$B$29,B1164))</f>
        <v>Tech Solutions Inc</v>
      </c>
      <c r="E1164" t="str" cm="1">
        <f t="array" ref="E1164">IF(C1164=0,"Depot",INDEX('Delivery Stops'!$B$2:$B$29,C1164))</f>
        <v>Electronics Outlet</v>
      </c>
      <c r="F1164">
        <v>0</v>
      </c>
      <c r="G1164" cm="1">
        <f t="array" ref="G1164">INDEX('Distance Matrix (miles)'!$B$2:$AD$30,B1164+1,C1164+1)</f>
        <v>8.65</v>
      </c>
      <c r="H1164" cm="1">
        <f t="array" ref="H1164">INDEX('Travel Time Matrix (min)'!$B$2:$AD$30,B1164+1,C1164+1)</f>
        <v>13</v>
      </c>
      <c r="I1164" cm="1">
        <f t="array" ref="I1164">G1164*(INDEX('Vehicle Fleet'!$D$2:$D$6,A1164)+'Cost Parameters'!$B$2*'Cost Parameters'!$B$3)</f>
        <v>7.4078600000000003</v>
      </c>
      <c r="J1164" cm="1">
        <f t="array" ref="J1164">IF(C1164=0,0,INDEX('Delivery Stops'!$D$2:$D$29,C1164))</f>
        <v>72</v>
      </c>
      <c r="K1164">
        <f t="shared" si="72"/>
        <v>0</v>
      </c>
      <c r="L1164">
        <f t="shared" si="73"/>
        <v>0</v>
      </c>
      <c r="M1164">
        <f t="shared" si="74"/>
        <v>0</v>
      </c>
      <c r="N1164">
        <f t="shared" si="75"/>
        <v>0</v>
      </c>
      <c r="O1164" cm="1">
        <f t="array" ref="O1164">((IF(C1164=0,INDEX('Solver Setup'!$M$15:$M$19,A1164),INDEX('Solver Setup'!$G$25:$G$52,C1164))-IF(B1164=0,INDEX('Solver Setup'!$L$15:$L$19,A1164),INDEX('Solver Setup'!$G$25:$G$52,B1164)))*1440-IF(B1164=0,0,INDEX('Solver Setup'!$F$25:$F$52,B1164))-H1164+'Solver Setup'!$B$9*(1-F1164))</f>
        <v>1315</v>
      </c>
    </row>
    <row r="1165" spans="1:15" x14ac:dyDescent="0.2">
      <c r="A1165">
        <v>2</v>
      </c>
      <c r="B1165">
        <v>12</v>
      </c>
      <c r="C1165">
        <v>16</v>
      </c>
      <c r="D1165" t="str" cm="1">
        <f t="array" ref="D1165">IF(B1165=0,"Depot",INDEX('Delivery Stops'!$B$2:$B$29,B1165))</f>
        <v>Tech Solutions Inc</v>
      </c>
      <c r="E1165" t="str" cm="1">
        <f t="array" ref="E1165">IF(C1165=0,"Depot",INDEX('Delivery Stops'!$B$2:$B$29,C1165))</f>
        <v>Bookstore</v>
      </c>
      <c r="F1165">
        <v>0</v>
      </c>
      <c r="G1165" cm="1">
        <f t="array" ref="G1165">INDEX('Distance Matrix (miles)'!$B$2:$AD$30,B1165+1,C1165+1)</f>
        <v>6.87</v>
      </c>
      <c r="H1165" cm="1">
        <f t="array" ref="H1165">INDEX('Travel Time Matrix (min)'!$B$2:$AD$30,B1165+1,C1165+1)</f>
        <v>10.3</v>
      </c>
      <c r="I1165" cm="1">
        <f t="array" ref="I1165">G1165*(INDEX('Vehicle Fleet'!$D$2:$D$6,A1165)+'Cost Parameters'!$B$2*'Cost Parameters'!$B$3)</f>
        <v>5.8834680000000006</v>
      </c>
      <c r="J1165" cm="1">
        <f t="array" ref="J1165">IF(C1165=0,0,INDEX('Delivery Stops'!$D$2:$D$29,C1165))</f>
        <v>152</v>
      </c>
      <c r="K1165">
        <f t="shared" si="72"/>
        <v>0</v>
      </c>
      <c r="L1165">
        <f t="shared" si="73"/>
        <v>0</v>
      </c>
      <c r="M1165">
        <f t="shared" si="74"/>
        <v>0</v>
      </c>
      <c r="N1165">
        <f t="shared" si="75"/>
        <v>0</v>
      </c>
      <c r="O1165" cm="1">
        <f t="array" ref="O1165">((IF(C1165=0,INDEX('Solver Setup'!$M$15:$M$19,A1165),INDEX('Solver Setup'!$G$25:$G$52,C1165))-IF(B1165=0,INDEX('Solver Setup'!$L$15:$L$19,A1165),INDEX('Solver Setup'!$G$25:$G$52,B1165)))*1440-IF(B1165=0,0,INDEX('Solver Setup'!$F$25:$F$52,B1165))-H1165+'Solver Setup'!$B$9*(1-F1165))</f>
        <v>1557.7000000000005</v>
      </c>
    </row>
    <row r="1166" spans="1:15" x14ac:dyDescent="0.2">
      <c r="A1166">
        <v>2</v>
      </c>
      <c r="B1166">
        <v>12</v>
      </c>
      <c r="C1166">
        <v>17</v>
      </c>
      <c r="D1166" t="str" cm="1">
        <f t="array" ref="D1166">IF(B1166=0,"Depot",INDEX('Delivery Stops'!$B$2:$B$29,B1166))</f>
        <v>Tech Solutions Inc</v>
      </c>
      <c r="E1166" t="str" cm="1">
        <f t="array" ref="E1166">IF(C1166=0,"Depot",INDEX('Delivery Stops'!$B$2:$B$29,C1166))</f>
        <v>Veterinary Clinic</v>
      </c>
      <c r="F1166">
        <v>0</v>
      </c>
      <c r="G1166" cm="1">
        <f t="array" ref="G1166">INDEX('Distance Matrix (miles)'!$B$2:$AD$30,B1166+1,C1166+1)</f>
        <v>17.77</v>
      </c>
      <c r="H1166" cm="1">
        <f t="array" ref="H1166">INDEX('Travel Time Matrix (min)'!$B$2:$AD$30,B1166+1,C1166+1)</f>
        <v>26.7</v>
      </c>
      <c r="I1166" cm="1">
        <f t="array" ref="I1166">G1166*(INDEX('Vehicle Fleet'!$D$2:$D$6,A1166)+'Cost Parameters'!$B$2*'Cost Parameters'!$B$3)</f>
        <v>15.218228</v>
      </c>
      <c r="J1166" cm="1">
        <f t="array" ref="J1166">IF(C1166=0,0,INDEX('Delivery Stops'!$D$2:$D$29,C1166))</f>
        <v>102</v>
      </c>
      <c r="K1166">
        <f t="shared" si="72"/>
        <v>0</v>
      </c>
      <c r="L1166">
        <f t="shared" si="73"/>
        <v>0</v>
      </c>
      <c r="M1166">
        <f t="shared" si="74"/>
        <v>0</v>
      </c>
      <c r="N1166">
        <f t="shared" si="75"/>
        <v>0</v>
      </c>
      <c r="O1166" cm="1">
        <f t="array" ref="O1166">((IF(C1166=0,INDEX('Solver Setup'!$M$15:$M$19,A1166),INDEX('Solver Setup'!$G$25:$G$52,C1166))-IF(B1166=0,INDEX('Solver Setup'!$L$15:$L$19,A1166),INDEX('Solver Setup'!$G$25:$G$52,B1166)))*1440-IF(B1166=0,0,INDEX('Solver Setup'!$F$25:$F$52,B1166))-H1166+'Solver Setup'!$B$9*(1-F1166))</f>
        <v>1376.2999999999995</v>
      </c>
    </row>
    <row r="1167" spans="1:15" x14ac:dyDescent="0.2">
      <c r="A1167">
        <v>2</v>
      </c>
      <c r="B1167">
        <v>12</v>
      </c>
      <c r="C1167">
        <v>18</v>
      </c>
      <c r="D1167" t="str" cm="1">
        <f t="array" ref="D1167">IF(B1167=0,"Depot",INDEX('Delivery Stops'!$B$2:$B$29,B1167))</f>
        <v>Tech Solutions Inc</v>
      </c>
      <c r="E1167" t="str" cm="1">
        <f t="array" ref="E1167">IF(C1167=0,"Depot",INDEX('Delivery Stops'!$B$2:$B$29,C1167))</f>
        <v>Furniture Warehouse</v>
      </c>
      <c r="F1167">
        <v>0</v>
      </c>
      <c r="G1167" cm="1">
        <f t="array" ref="G1167">INDEX('Distance Matrix (miles)'!$B$2:$AD$30,B1167+1,C1167+1)</f>
        <v>8.99</v>
      </c>
      <c r="H1167" cm="1">
        <f t="array" ref="H1167">INDEX('Travel Time Matrix (min)'!$B$2:$AD$30,B1167+1,C1167+1)</f>
        <v>13.5</v>
      </c>
      <c r="I1167" cm="1">
        <f t="array" ref="I1167">G1167*(INDEX('Vehicle Fleet'!$D$2:$D$6,A1167)+'Cost Parameters'!$B$2*'Cost Parameters'!$B$3)</f>
        <v>7.6990360000000004</v>
      </c>
      <c r="J1167" cm="1">
        <f t="array" ref="J1167">IF(C1167=0,0,INDEX('Delivery Stops'!$D$2:$D$29,C1167))</f>
        <v>148</v>
      </c>
      <c r="K1167">
        <f t="shared" si="72"/>
        <v>0</v>
      </c>
      <c r="L1167">
        <f t="shared" si="73"/>
        <v>0</v>
      </c>
      <c r="M1167">
        <f t="shared" si="74"/>
        <v>0</v>
      </c>
      <c r="N1167">
        <f t="shared" si="75"/>
        <v>0</v>
      </c>
      <c r="O1167" cm="1">
        <f t="array" ref="O1167">((IF(C1167=0,INDEX('Solver Setup'!$M$15:$M$19,A1167),INDEX('Solver Setup'!$G$25:$G$52,C1167))-IF(B1167=0,INDEX('Solver Setup'!$L$15:$L$19,A1167),INDEX('Solver Setup'!$G$25:$G$52,B1167)))*1440-IF(B1167=0,0,INDEX('Solver Setup'!$F$25:$F$52,B1167))-H1167+'Solver Setup'!$B$9*(1-F1167))</f>
        <v>1344.4999999999995</v>
      </c>
    </row>
    <row r="1168" spans="1:15" x14ac:dyDescent="0.2">
      <c r="A1168">
        <v>2</v>
      </c>
      <c r="B1168">
        <v>12</v>
      </c>
      <c r="C1168">
        <v>19</v>
      </c>
      <c r="D1168" t="str" cm="1">
        <f t="array" ref="D1168">IF(B1168=0,"Depot",INDEX('Delivery Stops'!$B$2:$B$29,B1168))</f>
        <v>Tech Solutions Inc</v>
      </c>
      <c r="E1168" t="str" cm="1">
        <f t="array" ref="E1168">IF(C1168=0,"Depot",INDEX('Delivery Stops'!$B$2:$B$29,C1168))</f>
        <v>Music School</v>
      </c>
      <c r="F1168">
        <v>0</v>
      </c>
      <c r="G1168" cm="1">
        <f t="array" ref="G1168">INDEX('Distance Matrix (miles)'!$B$2:$AD$30,B1168+1,C1168+1)</f>
        <v>28.95</v>
      </c>
      <c r="H1168" cm="1">
        <f t="array" ref="H1168">INDEX('Travel Time Matrix (min)'!$B$2:$AD$30,B1168+1,C1168+1)</f>
        <v>43.4</v>
      </c>
      <c r="I1168" cm="1">
        <f t="array" ref="I1168">G1168*(INDEX('Vehicle Fleet'!$D$2:$D$6,A1168)+'Cost Parameters'!$B$2*'Cost Parameters'!$B$3)</f>
        <v>24.79278</v>
      </c>
      <c r="J1168" cm="1">
        <f t="array" ref="J1168">IF(C1168=0,0,INDEX('Delivery Stops'!$D$2:$D$29,C1168))</f>
        <v>97</v>
      </c>
      <c r="K1168">
        <f t="shared" si="72"/>
        <v>0</v>
      </c>
      <c r="L1168">
        <f t="shared" si="73"/>
        <v>0</v>
      </c>
      <c r="M1168">
        <f t="shared" si="74"/>
        <v>0</v>
      </c>
      <c r="N1168">
        <f t="shared" si="75"/>
        <v>0</v>
      </c>
      <c r="O1168" cm="1">
        <f t="array" ref="O1168">((IF(C1168=0,INDEX('Solver Setup'!$M$15:$M$19,A1168),INDEX('Solver Setup'!$G$25:$G$52,C1168))-IF(B1168=0,INDEX('Solver Setup'!$L$15:$L$19,A1168),INDEX('Solver Setup'!$G$25:$G$52,B1168)))*1440-IF(B1168=0,0,INDEX('Solver Setup'!$F$25:$F$52,B1168))-H1168+'Solver Setup'!$B$9*(1-F1168))</f>
        <v>1284.5999999999999</v>
      </c>
    </row>
    <row r="1169" spans="1:15" x14ac:dyDescent="0.2">
      <c r="A1169">
        <v>2</v>
      </c>
      <c r="B1169">
        <v>12</v>
      </c>
      <c r="C1169">
        <v>20</v>
      </c>
      <c r="D1169" t="str" cm="1">
        <f t="array" ref="D1169">IF(B1169=0,"Depot",INDEX('Delivery Stops'!$B$2:$B$29,B1169))</f>
        <v>Tech Solutions Inc</v>
      </c>
      <c r="E1169" t="str" cm="1">
        <f t="array" ref="E1169">IF(C1169=0,"Depot",INDEX('Delivery Stops'!$B$2:$B$29,C1169))</f>
        <v>Elementary School</v>
      </c>
      <c r="F1169">
        <v>0</v>
      </c>
      <c r="G1169" cm="1">
        <f t="array" ref="G1169">INDEX('Distance Matrix (miles)'!$B$2:$AD$30,B1169+1,C1169+1)</f>
        <v>26.18</v>
      </c>
      <c r="H1169" cm="1">
        <f t="array" ref="H1169">INDEX('Travel Time Matrix (min)'!$B$2:$AD$30,B1169+1,C1169+1)</f>
        <v>39.299999999999997</v>
      </c>
      <c r="I1169" cm="1">
        <f t="array" ref="I1169">G1169*(INDEX('Vehicle Fleet'!$D$2:$D$6,A1169)+'Cost Parameters'!$B$2*'Cost Parameters'!$B$3)</f>
        <v>22.420552000000001</v>
      </c>
      <c r="J1169" cm="1">
        <f t="array" ref="J1169">IF(C1169=0,0,INDEX('Delivery Stops'!$D$2:$D$29,C1169))</f>
        <v>71</v>
      </c>
      <c r="K1169">
        <f t="shared" si="72"/>
        <v>0</v>
      </c>
      <c r="L1169">
        <f t="shared" si="73"/>
        <v>0</v>
      </c>
      <c r="M1169">
        <f t="shared" si="74"/>
        <v>0</v>
      </c>
      <c r="N1169">
        <f t="shared" si="75"/>
        <v>0</v>
      </c>
      <c r="O1169" cm="1">
        <f t="array" ref="O1169">((IF(C1169=0,INDEX('Solver Setup'!$M$15:$M$19,A1169),INDEX('Solver Setup'!$G$25:$G$52,C1169))-IF(B1169=0,INDEX('Solver Setup'!$L$15:$L$19,A1169),INDEX('Solver Setup'!$G$25:$G$52,B1169)))*1440-IF(B1169=0,0,INDEX('Solver Setup'!$F$25:$F$52,B1169))-H1169+'Solver Setup'!$B$9*(1-F1169))</f>
        <v>1258.7000000000005</v>
      </c>
    </row>
    <row r="1170" spans="1:15" x14ac:dyDescent="0.2">
      <c r="A1170">
        <v>2</v>
      </c>
      <c r="B1170">
        <v>12</v>
      </c>
      <c r="C1170">
        <v>21</v>
      </c>
      <c r="D1170" t="str" cm="1">
        <f t="array" ref="D1170">IF(B1170=0,"Depot",INDEX('Delivery Stops'!$B$2:$B$29,B1170))</f>
        <v>Tech Solutions Inc</v>
      </c>
      <c r="E1170" t="str" cm="1">
        <f t="array" ref="E1170">IF(C1170=0,"Depot",INDEX('Delivery Stops'!$B$2:$B$29,C1170))</f>
        <v>Distillery</v>
      </c>
      <c r="F1170">
        <v>0</v>
      </c>
      <c r="G1170" cm="1">
        <f t="array" ref="G1170">INDEX('Distance Matrix (miles)'!$B$2:$AD$30,B1170+1,C1170+1)</f>
        <v>24.71</v>
      </c>
      <c r="H1170" cm="1">
        <f t="array" ref="H1170">INDEX('Travel Time Matrix (min)'!$B$2:$AD$30,B1170+1,C1170+1)</f>
        <v>37.1</v>
      </c>
      <c r="I1170" cm="1">
        <f t="array" ref="I1170">G1170*(INDEX('Vehicle Fleet'!$D$2:$D$6,A1170)+'Cost Parameters'!$B$2*'Cost Parameters'!$B$3)</f>
        <v>21.161644000000003</v>
      </c>
      <c r="J1170" cm="1">
        <f t="array" ref="J1170">IF(C1170=0,0,INDEX('Delivery Stops'!$D$2:$D$29,C1170))</f>
        <v>178</v>
      </c>
      <c r="K1170">
        <f t="shared" si="72"/>
        <v>0</v>
      </c>
      <c r="L1170">
        <f t="shared" si="73"/>
        <v>0</v>
      </c>
      <c r="M1170">
        <f t="shared" si="74"/>
        <v>0</v>
      </c>
      <c r="N1170">
        <f t="shared" si="75"/>
        <v>0</v>
      </c>
      <c r="O1170" cm="1">
        <f t="array" ref="O1170">((IF(C1170=0,INDEX('Solver Setup'!$M$15:$M$19,A1170),INDEX('Solver Setup'!$G$25:$G$52,C1170))-IF(B1170=0,INDEX('Solver Setup'!$L$15:$L$19,A1170),INDEX('Solver Setup'!$G$25:$G$52,B1170)))*1440-IF(B1170=0,0,INDEX('Solver Setup'!$F$25:$F$52,B1170))-H1170+'Solver Setup'!$B$9*(1-F1170))</f>
        <v>1770.8999999999996</v>
      </c>
    </row>
    <row r="1171" spans="1:15" x14ac:dyDescent="0.2">
      <c r="A1171">
        <v>2</v>
      </c>
      <c r="B1171">
        <v>12</v>
      </c>
      <c r="C1171">
        <v>22</v>
      </c>
      <c r="D1171" t="str" cm="1">
        <f t="array" ref="D1171">IF(B1171=0,"Depot",INDEX('Delivery Stops'!$B$2:$B$29,B1171))</f>
        <v>Tech Solutions Inc</v>
      </c>
      <c r="E1171" t="str" cm="1">
        <f t="array" ref="E1171">IF(C1171=0,"Depot",INDEX('Delivery Stops'!$B$2:$B$29,C1171))</f>
        <v>Brewery</v>
      </c>
      <c r="F1171">
        <v>0</v>
      </c>
      <c r="G1171" cm="1">
        <f t="array" ref="G1171">INDEX('Distance Matrix (miles)'!$B$2:$AD$30,B1171+1,C1171+1)</f>
        <v>19.670000000000002</v>
      </c>
      <c r="H1171" cm="1">
        <f t="array" ref="H1171">INDEX('Travel Time Matrix (min)'!$B$2:$AD$30,B1171+1,C1171+1)</f>
        <v>29.5</v>
      </c>
      <c r="I1171" cm="1">
        <f t="array" ref="I1171">G1171*(INDEX('Vehicle Fleet'!$D$2:$D$6,A1171)+'Cost Parameters'!$B$2*'Cost Parameters'!$B$3)</f>
        <v>16.845388000000003</v>
      </c>
      <c r="J1171" cm="1">
        <f t="array" ref="J1171">IF(C1171=0,0,INDEX('Delivery Stops'!$D$2:$D$29,C1171))</f>
        <v>46</v>
      </c>
      <c r="K1171">
        <f t="shared" si="72"/>
        <v>0</v>
      </c>
      <c r="L1171">
        <f t="shared" si="73"/>
        <v>0</v>
      </c>
      <c r="M1171">
        <f t="shared" si="74"/>
        <v>0</v>
      </c>
      <c r="N1171">
        <f t="shared" si="75"/>
        <v>0</v>
      </c>
      <c r="O1171" cm="1">
        <f t="array" ref="O1171">((IF(C1171=0,INDEX('Solver Setup'!$M$15:$M$19,A1171),INDEX('Solver Setup'!$G$25:$G$52,C1171))-IF(B1171=0,INDEX('Solver Setup'!$L$15:$L$19,A1171),INDEX('Solver Setup'!$G$25:$G$52,B1171)))*1440-IF(B1171=0,0,INDEX('Solver Setup'!$F$25:$F$52,B1171))-H1171+'Solver Setup'!$B$9*(1-F1171))</f>
        <v>1628.5000000000005</v>
      </c>
    </row>
    <row r="1172" spans="1:15" x14ac:dyDescent="0.2">
      <c r="A1172">
        <v>2</v>
      </c>
      <c r="B1172">
        <v>12</v>
      </c>
      <c r="C1172">
        <v>23</v>
      </c>
      <c r="D1172" t="str" cm="1">
        <f t="array" ref="D1172">IF(B1172=0,"Depot",INDEX('Delivery Stops'!$B$2:$B$29,B1172))</f>
        <v>Tech Solutions Inc</v>
      </c>
      <c r="E1172" t="str" cm="1">
        <f t="array" ref="E1172">IF(C1172=0,"Depot",INDEX('Delivery Stops'!$B$2:$B$29,C1172))</f>
        <v>Distillery</v>
      </c>
      <c r="F1172">
        <v>0</v>
      </c>
      <c r="G1172" cm="1">
        <f t="array" ref="G1172">INDEX('Distance Matrix (miles)'!$B$2:$AD$30,B1172+1,C1172+1)</f>
        <v>13.46</v>
      </c>
      <c r="H1172" cm="1">
        <f t="array" ref="H1172">INDEX('Travel Time Matrix (min)'!$B$2:$AD$30,B1172+1,C1172+1)</f>
        <v>20.2</v>
      </c>
      <c r="I1172" cm="1">
        <f t="array" ref="I1172">G1172*(INDEX('Vehicle Fleet'!$D$2:$D$6,A1172)+'Cost Parameters'!$B$2*'Cost Parameters'!$B$3)</f>
        <v>11.527144000000002</v>
      </c>
      <c r="J1172" cm="1">
        <f t="array" ref="J1172">IF(C1172=0,0,INDEX('Delivery Stops'!$D$2:$D$29,C1172))</f>
        <v>207</v>
      </c>
      <c r="K1172">
        <f t="shared" si="72"/>
        <v>0</v>
      </c>
      <c r="L1172">
        <f t="shared" si="73"/>
        <v>0</v>
      </c>
      <c r="M1172">
        <f t="shared" si="74"/>
        <v>0</v>
      </c>
      <c r="N1172">
        <f t="shared" si="75"/>
        <v>0</v>
      </c>
      <c r="O1172" cm="1">
        <f t="array" ref="O1172">((IF(C1172=0,INDEX('Solver Setup'!$M$15:$M$19,A1172),INDEX('Solver Setup'!$G$25:$G$52,C1172))-IF(B1172=0,INDEX('Solver Setup'!$L$15:$L$19,A1172),INDEX('Solver Setup'!$G$25:$G$52,B1172)))*1440-IF(B1172=0,0,INDEX('Solver Setup'!$F$25:$F$52,B1172))-H1172+'Solver Setup'!$B$9*(1-F1172))</f>
        <v>1532.8</v>
      </c>
    </row>
    <row r="1173" spans="1:15" x14ac:dyDescent="0.2">
      <c r="A1173">
        <v>2</v>
      </c>
      <c r="B1173">
        <v>12</v>
      </c>
      <c r="C1173">
        <v>24</v>
      </c>
      <c r="D1173" t="str" cm="1">
        <f t="array" ref="D1173">IF(B1173=0,"Depot",INDEX('Delivery Stops'!$B$2:$B$29,B1173))</f>
        <v>Tech Solutions Inc</v>
      </c>
      <c r="E1173" t="str" cm="1">
        <f t="array" ref="E1173">IF(C1173=0,"Depot",INDEX('Delivery Stops'!$B$2:$B$29,C1173))</f>
        <v>Children's Academy</v>
      </c>
      <c r="F1173">
        <v>0</v>
      </c>
      <c r="G1173" cm="1">
        <f t="array" ref="G1173">INDEX('Distance Matrix (miles)'!$B$2:$AD$30,B1173+1,C1173+1)</f>
        <v>22.55</v>
      </c>
      <c r="H1173" cm="1">
        <f t="array" ref="H1173">INDEX('Travel Time Matrix (min)'!$B$2:$AD$30,B1173+1,C1173+1)</f>
        <v>33.799999999999997</v>
      </c>
      <c r="I1173" cm="1">
        <f t="array" ref="I1173">G1173*(INDEX('Vehicle Fleet'!$D$2:$D$6,A1173)+'Cost Parameters'!$B$2*'Cost Parameters'!$B$3)</f>
        <v>19.311820000000001</v>
      </c>
      <c r="J1173" cm="1">
        <f t="array" ref="J1173">IF(C1173=0,0,INDEX('Delivery Stops'!$D$2:$D$29,C1173))</f>
        <v>28</v>
      </c>
      <c r="K1173">
        <f t="shared" si="72"/>
        <v>0</v>
      </c>
      <c r="L1173">
        <f t="shared" si="73"/>
        <v>0</v>
      </c>
      <c r="M1173">
        <f t="shared" si="74"/>
        <v>0</v>
      </c>
      <c r="N1173">
        <f t="shared" si="75"/>
        <v>0</v>
      </c>
      <c r="O1173" cm="1">
        <f t="array" ref="O1173">((IF(C1173=0,INDEX('Solver Setup'!$M$15:$M$19,A1173),INDEX('Solver Setup'!$G$25:$G$52,C1173))-IF(B1173=0,INDEX('Solver Setup'!$L$15:$L$19,A1173),INDEX('Solver Setup'!$G$25:$G$52,B1173)))*1440-IF(B1173=0,0,INDEX('Solver Setup'!$F$25:$F$52,B1173))-H1173+'Solver Setup'!$B$9*(1-F1173))</f>
        <v>1669.2000000000005</v>
      </c>
    </row>
    <row r="1174" spans="1:15" x14ac:dyDescent="0.2">
      <c r="A1174">
        <v>2</v>
      </c>
      <c r="B1174">
        <v>12</v>
      </c>
      <c r="C1174">
        <v>25</v>
      </c>
      <c r="D1174" t="str" cm="1">
        <f t="array" ref="D1174">IF(B1174=0,"Depot",INDEX('Delivery Stops'!$B$2:$B$29,B1174))</f>
        <v>Tech Solutions Inc</v>
      </c>
      <c r="E1174" t="str" cm="1">
        <f t="array" ref="E1174">IF(C1174=0,"Depot",INDEX('Delivery Stops'!$B$2:$B$29,C1174))</f>
        <v>Public Library</v>
      </c>
      <c r="F1174">
        <v>0</v>
      </c>
      <c r="G1174" cm="1">
        <f t="array" ref="G1174">INDEX('Distance Matrix (miles)'!$B$2:$AD$30,B1174+1,C1174+1)</f>
        <v>5.38</v>
      </c>
      <c r="H1174" cm="1">
        <f t="array" ref="H1174">INDEX('Travel Time Matrix (min)'!$B$2:$AD$30,B1174+1,C1174+1)</f>
        <v>8.1</v>
      </c>
      <c r="I1174" cm="1">
        <f t="array" ref="I1174">G1174*(INDEX('Vehicle Fleet'!$D$2:$D$6,A1174)+'Cost Parameters'!$B$2*'Cost Parameters'!$B$3)</f>
        <v>4.6074320000000002</v>
      </c>
      <c r="J1174" cm="1">
        <f t="array" ref="J1174">IF(C1174=0,0,INDEX('Delivery Stops'!$D$2:$D$29,C1174))</f>
        <v>32</v>
      </c>
      <c r="K1174">
        <f t="shared" si="72"/>
        <v>0</v>
      </c>
      <c r="L1174">
        <f t="shared" si="73"/>
        <v>0</v>
      </c>
      <c r="M1174">
        <f t="shared" si="74"/>
        <v>0</v>
      </c>
      <c r="N1174">
        <f t="shared" si="75"/>
        <v>0</v>
      </c>
      <c r="O1174" cm="1">
        <f t="array" ref="O1174">((IF(C1174=0,INDEX('Solver Setup'!$M$15:$M$19,A1174),INDEX('Solver Setup'!$G$25:$G$52,C1174))-IF(B1174=0,INDEX('Solver Setup'!$L$15:$L$19,A1174),INDEX('Solver Setup'!$G$25:$G$52,B1174)))*1440-IF(B1174=0,0,INDEX('Solver Setup'!$F$25:$F$52,B1174))-H1174+'Solver Setup'!$B$9*(1-F1174))</f>
        <v>1604.9000000000005</v>
      </c>
    </row>
    <row r="1175" spans="1:15" x14ac:dyDescent="0.2">
      <c r="A1175">
        <v>2</v>
      </c>
      <c r="B1175">
        <v>12</v>
      </c>
      <c r="C1175">
        <v>26</v>
      </c>
      <c r="D1175" t="str" cm="1">
        <f t="array" ref="D1175">IF(B1175=0,"Depot",INDEX('Delivery Stops'!$B$2:$B$29,B1175))</f>
        <v>Tech Solutions Inc</v>
      </c>
      <c r="E1175" t="str" cm="1">
        <f t="array" ref="E1175">IF(C1175=0,"Depot",INDEX('Delivery Stops'!$B$2:$B$29,C1175))</f>
        <v>Bakery &amp; Cafe</v>
      </c>
      <c r="F1175">
        <v>0</v>
      </c>
      <c r="G1175" cm="1">
        <f t="array" ref="G1175">INDEX('Distance Matrix (miles)'!$B$2:$AD$30,B1175+1,C1175+1)</f>
        <v>15.54</v>
      </c>
      <c r="H1175" cm="1">
        <f t="array" ref="H1175">INDEX('Travel Time Matrix (min)'!$B$2:$AD$30,B1175+1,C1175+1)</f>
        <v>23.3</v>
      </c>
      <c r="I1175" cm="1">
        <f t="array" ref="I1175">G1175*(INDEX('Vehicle Fleet'!$D$2:$D$6,A1175)+'Cost Parameters'!$B$2*'Cost Parameters'!$B$3)</f>
        <v>13.308456</v>
      </c>
      <c r="J1175" cm="1">
        <f t="array" ref="J1175">IF(C1175=0,0,INDEX('Delivery Stops'!$D$2:$D$29,C1175))</f>
        <v>211</v>
      </c>
      <c r="K1175">
        <f t="shared" si="72"/>
        <v>0</v>
      </c>
      <c r="L1175">
        <f t="shared" si="73"/>
        <v>0</v>
      </c>
      <c r="M1175">
        <f t="shared" si="74"/>
        <v>0</v>
      </c>
      <c r="N1175">
        <f t="shared" si="75"/>
        <v>0</v>
      </c>
      <c r="O1175" cm="1">
        <f t="array" ref="O1175">((IF(C1175=0,INDEX('Solver Setup'!$M$15:$M$19,A1175),INDEX('Solver Setup'!$G$25:$G$52,C1175))-IF(B1175=0,INDEX('Solver Setup'!$L$15:$L$19,A1175),INDEX('Solver Setup'!$G$25:$G$52,B1175)))*1440-IF(B1175=0,0,INDEX('Solver Setup'!$F$25:$F$52,B1175))-H1175+'Solver Setup'!$B$9*(1-F1175))</f>
        <v>1664.7</v>
      </c>
    </row>
    <row r="1176" spans="1:15" x14ac:dyDescent="0.2">
      <c r="A1176">
        <v>2</v>
      </c>
      <c r="B1176">
        <v>12</v>
      </c>
      <c r="C1176">
        <v>27</v>
      </c>
      <c r="D1176" t="str" cm="1">
        <f t="array" ref="D1176">IF(B1176=0,"Depot",INDEX('Delivery Stops'!$B$2:$B$29,B1176))</f>
        <v>Tech Solutions Inc</v>
      </c>
      <c r="E1176" t="str" cm="1">
        <f t="array" ref="E1176">IF(C1176=0,"Depot",INDEX('Delivery Stops'!$B$2:$B$29,C1176))</f>
        <v>Redstone Elementary School</v>
      </c>
      <c r="F1176">
        <v>0</v>
      </c>
      <c r="G1176" cm="1">
        <f t="array" ref="G1176">INDEX('Distance Matrix (miles)'!$B$2:$AD$30,B1176+1,C1176+1)</f>
        <v>13.37</v>
      </c>
      <c r="H1176" cm="1">
        <f t="array" ref="H1176">INDEX('Travel Time Matrix (min)'!$B$2:$AD$30,B1176+1,C1176+1)</f>
        <v>20.100000000000001</v>
      </c>
      <c r="I1176" cm="1">
        <f t="array" ref="I1176">G1176*(INDEX('Vehicle Fleet'!$D$2:$D$6,A1176)+'Cost Parameters'!$B$2*'Cost Parameters'!$B$3)</f>
        <v>11.450068</v>
      </c>
      <c r="J1176" cm="1">
        <f t="array" ref="J1176">IF(C1176=0,0,INDEX('Delivery Stops'!$D$2:$D$29,C1176))</f>
        <v>61</v>
      </c>
      <c r="K1176">
        <f t="shared" si="72"/>
        <v>0</v>
      </c>
      <c r="L1176">
        <f t="shared" si="73"/>
        <v>0</v>
      </c>
      <c r="M1176">
        <f t="shared" si="74"/>
        <v>0</v>
      </c>
      <c r="N1176">
        <f t="shared" si="75"/>
        <v>0</v>
      </c>
      <c r="O1176" cm="1">
        <f t="array" ref="O1176">((IF(C1176=0,INDEX('Solver Setup'!$M$15:$M$19,A1176),INDEX('Solver Setup'!$G$25:$G$52,C1176))-IF(B1176=0,INDEX('Solver Setup'!$L$15:$L$19,A1176),INDEX('Solver Setup'!$G$25:$G$52,B1176)))*1440-IF(B1176=0,0,INDEX('Solver Setup'!$F$25:$F$52,B1176))-H1176+'Solver Setup'!$B$9*(1-F1176))</f>
        <v>1607.8999999999994</v>
      </c>
    </row>
    <row r="1177" spans="1:15" x14ac:dyDescent="0.2">
      <c r="A1177">
        <v>2</v>
      </c>
      <c r="B1177">
        <v>12</v>
      </c>
      <c r="C1177">
        <v>28</v>
      </c>
      <c r="D1177" t="str" cm="1">
        <f t="array" ref="D1177">IF(B1177=0,"Depot",INDEX('Delivery Stops'!$B$2:$B$29,B1177))</f>
        <v>Tech Solutions Inc</v>
      </c>
      <c r="E1177" t="str" cm="1">
        <f t="array" ref="E1177">IF(C1177=0,"Depot",INDEX('Delivery Stops'!$B$2:$B$29,C1177))</f>
        <v>Food Bank</v>
      </c>
      <c r="F1177">
        <v>0</v>
      </c>
      <c r="G1177" cm="1">
        <f t="array" ref="G1177">INDEX('Distance Matrix (miles)'!$B$2:$AD$30,B1177+1,C1177+1)</f>
        <v>17.29</v>
      </c>
      <c r="H1177" cm="1">
        <f t="array" ref="H1177">INDEX('Travel Time Matrix (min)'!$B$2:$AD$30,B1177+1,C1177+1)</f>
        <v>25.9</v>
      </c>
      <c r="I1177" cm="1">
        <f t="array" ref="I1177">G1177*(INDEX('Vehicle Fleet'!$D$2:$D$6,A1177)+'Cost Parameters'!$B$2*'Cost Parameters'!$B$3)</f>
        <v>14.807156000000001</v>
      </c>
      <c r="J1177" cm="1">
        <f t="array" ref="J1177">IF(C1177=0,0,INDEX('Delivery Stops'!$D$2:$D$29,C1177))</f>
        <v>168</v>
      </c>
      <c r="K1177">
        <f t="shared" si="72"/>
        <v>0</v>
      </c>
      <c r="L1177">
        <f t="shared" si="73"/>
        <v>0</v>
      </c>
      <c r="M1177">
        <f t="shared" si="74"/>
        <v>0</v>
      </c>
      <c r="N1177">
        <f t="shared" si="75"/>
        <v>0</v>
      </c>
      <c r="O1177" cm="1">
        <f t="array" ref="O1177">((IF(C1177=0,INDEX('Solver Setup'!$M$15:$M$19,A1177),INDEX('Solver Setup'!$G$25:$G$52,C1177))-IF(B1177=0,INDEX('Solver Setup'!$L$15:$L$19,A1177),INDEX('Solver Setup'!$G$25:$G$52,B1177)))*1440-IF(B1177=0,0,INDEX('Solver Setup'!$F$25:$F$52,B1177))-H1177+'Solver Setup'!$B$9*(1-F1177))</f>
        <v>1602.0999999999995</v>
      </c>
    </row>
    <row r="1178" spans="1:15" x14ac:dyDescent="0.2">
      <c r="A1178">
        <v>2</v>
      </c>
      <c r="B1178">
        <v>13</v>
      </c>
      <c r="C1178">
        <v>0</v>
      </c>
      <c r="D1178" t="str" cm="1">
        <f t="array" ref="D1178">IF(B1178=0,"Depot",INDEX('Delivery Stops'!$B$2:$B$29,B1178))</f>
        <v>Tech Solutions Inc</v>
      </c>
      <c r="E1178" t="str" cm="1">
        <f t="array" ref="E1178">IF(C1178=0,"Depot",INDEX('Delivery Stops'!$B$2:$B$29,C1178))</f>
        <v>Depot</v>
      </c>
      <c r="F1178">
        <v>0</v>
      </c>
      <c r="G1178" cm="1">
        <f t="array" ref="G1178">INDEX('Distance Matrix (miles)'!$B$2:$AD$30,B1178+1,C1178+1)</f>
        <v>23.26</v>
      </c>
      <c r="H1178" cm="1">
        <f t="array" ref="H1178">INDEX('Travel Time Matrix (min)'!$B$2:$AD$30,B1178+1,C1178+1)</f>
        <v>34.9</v>
      </c>
      <c r="I1178" cm="1">
        <f t="array" ref="I1178">G1178*(INDEX('Vehicle Fleet'!$D$2:$D$6,A1178)+'Cost Parameters'!$B$2*'Cost Parameters'!$B$3)</f>
        <v>19.919864000000004</v>
      </c>
      <c r="J1178" cm="1">
        <f t="array" ref="J1178">IF(C1178=0,0,INDEX('Delivery Stops'!$D$2:$D$29,C1178))</f>
        <v>0</v>
      </c>
      <c r="K1178">
        <f t="shared" si="72"/>
        <v>0</v>
      </c>
      <c r="L1178">
        <f t="shared" si="73"/>
        <v>0</v>
      </c>
      <c r="M1178">
        <f t="shared" si="74"/>
        <v>0</v>
      </c>
      <c r="N1178">
        <f t="shared" si="75"/>
        <v>0</v>
      </c>
      <c r="O1178" cm="1">
        <f t="array" ref="O1178">((IF(C1178=0,INDEX('Solver Setup'!$M$15:$M$19,A1178),INDEX('Solver Setup'!$G$25:$G$52,C1178))-IF(B1178=0,INDEX('Solver Setup'!$L$15:$L$19,A1178),INDEX('Solver Setup'!$G$25:$G$52,B1178)))*1440-IF(B1178=0,0,INDEX('Solver Setup'!$F$25:$F$52,B1178))-H1178+'Solver Setup'!$B$9*(1-F1178))</f>
        <v>995.10000000000059</v>
      </c>
    </row>
    <row r="1179" spans="1:15" x14ac:dyDescent="0.2">
      <c r="A1179">
        <v>2</v>
      </c>
      <c r="B1179">
        <v>13</v>
      </c>
      <c r="C1179">
        <v>1</v>
      </c>
      <c r="D1179" t="str" cm="1">
        <f t="array" ref="D1179">IF(B1179=0,"Depot",INDEX('Delivery Stops'!$B$2:$B$29,B1179))</f>
        <v>Tech Solutions Inc</v>
      </c>
      <c r="E1179" t="str" cm="1">
        <f t="array" ref="E1179">IF(C1179=0,"Depot",INDEX('Delivery Stops'!$B$2:$B$29,C1179))</f>
        <v>Pet Hospital</v>
      </c>
      <c r="F1179">
        <v>0</v>
      </c>
      <c r="G1179" cm="1">
        <f t="array" ref="G1179">INDEX('Distance Matrix (miles)'!$B$2:$AD$30,B1179+1,C1179+1)</f>
        <v>46.57</v>
      </c>
      <c r="H1179" cm="1">
        <f t="array" ref="H1179">INDEX('Travel Time Matrix (min)'!$B$2:$AD$30,B1179+1,C1179+1)</f>
        <v>69.900000000000006</v>
      </c>
      <c r="I1179" cm="1">
        <f t="array" ref="I1179">G1179*(INDEX('Vehicle Fleet'!$D$2:$D$6,A1179)+'Cost Parameters'!$B$2*'Cost Parameters'!$B$3)</f>
        <v>39.882548</v>
      </c>
      <c r="J1179" cm="1">
        <f t="array" ref="J1179">IF(C1179=0,0,INDEX('Delivery Stops'!$D$2:$D$29,C1179))</f>
        <v>204</v>
      </c>
      <c r="K1179">
        <f t="shared" si="72"/>
        <v>0</v>
      </c>
      <c r="L1179">
        <f t="shared" si="73"/>
        <v>0</v>
      </c>
      <c r="M1179">
        <f t="shared" si="74"/>
        <v>0</v>
      </c>
      <c r="N1179">
        <f t="shared" si="75"/>
        <v>0</v>
      </c>
      <c r="O1179" cm="1">
        <f t="array" ref="O1179">((IF(C1179=0,INDEX('Solver Setup'!$M$15:$M$19,A1179),INDEX('Solver Setup'!$G$25:$G$52,C1179))-IF(B1179=0,INDEX('Solver Setup'!$L$15:$L$19,A1179),INDEX('Solver Setup'!$G$25:$G$52,B1179)))*1440-IF(B1179=0,0,INDEX('Solver Setup'!$F$25:$F$52,B1179))-H1179+'Solver Setup'!$B$9*(1-F1179))</f>
        <v>1470.100000000001</v>
      </c>
    </row>
    <row r="1180" spans="1:15" x14ac:dyDescent="0.2">
      <c r="A1180">
        <v>2</v>
      </c>
      <c r="B1180">
        <v>13</v>
      </c>
      <c r="C1180">
        <v>2</v>
      </c>
      <c r="D1180" t="str" cm="1">
        <f t="array" ref="D1180">IF(B1180=0,"Depot",INDEX('Delivery Stops'!$B$2:$B$29,B1180))</f>
        <v>Tech Solutions Inc</v>
      </c>
      <c r="E1180" t="str" cm="1">
        <f t="array" ref="E1180">IF(C1180=0,"Depot",INDEX('Delivery Stops'!$B$2:$B$29,C1180))</f>
        <v>Community Pharmacy</v>
      </c>
      <c r="F1180">
        <v>0</v>
      </c>
      <c r="G1180" cm="1">
        <f t="array" ref="G1180">INDEX('Distance Matrix (miles)'!$B$2:$AD$30,B1180+1,C1180+1)</f>
        <v>24.64</v>
      </c>
      <c r="H1180" cm="1">
        <f t="array" ref="H1180">INDEX('Travel Time Matrix (min)'!$B$2:$AD$30,B1180+1,C1180+1)</f>
        <v>37</v>
      </c>
      <c r="I1180" cm="1">
        <f t="array" ref="I1180">G1180*(INDEX('Vehicle Fleet'!$D$2:$D$6,A1180)+'Cost Parameters'!$B$2*'Cost Parameters'!$B$3)</f>
        <v>21.101696</v>
      </c>
      <c r="J1180" cm="1">
        <f t="array" ref="J1180">IF(C1180=0,0,INDEX('Delivery Stops'!$D$2:$D$29,C1180))</f>
        <v>240</v>
      </c>
      <c r="K1180">
        <f t="shared" si="72"/>
        <v>0</v>
      </c>
      <c r="L1180">
        <f t="shared" si="73"/>
        <v>0</v>
      </c>
      <c r="M1180">
        <f t="shared" si="74"/>
        <v>0</v>
      </c>
      <c r="N1180">
        <f t="shared" si="75"/>
        <v>0</v>
      </c>
      <c r="O1180" cm="1">
        <f t="array" ref="O1180">((IF(C1180=0,INDEX('Solver Setup'!$M$15:$M$19,A1180),INDEX('Solver Setup'!$G$25:$G$52,C1180))-IF(B1180=0,INDEX('Solver Setup'!$L$15:$L$19,A1180),INDEX('Solver Setup'!$G$25:$G$52,B1180)))*1440-IF(B1180=0,0,INDEX('Solver Setup'!$F$25:$F$52,B1180))-H1180+'Solver Setup'!$B$9*(1-F1180))</f>
        <v>1743</v>
      </c>
    </row>
    <row r="1181" spans="1:15" x14ac:dyDescent="0.2">
      <c r="A1181">
        <v>2</v>
      </c>
      <c r="B1181">
        <v>13</v>
      </c>
      <c r="C1181">
        <v>3</v>
      </c>
      <c r="D1181" t="str" cm="1">
        <f t="array" ref="D1181">IF(B1181=0,"Depot",INDEX('Delivery Stops'!$B$2:$B$29,B1181))</f>
        <v>Tech Solutions Inc</v>
      </c>
      <c r="E1181" t="str" cm="1">
        <f t="array" ref="E1181">IF(C1181=0,"Depot",INDEX('Delivery Stops'!$B$2:$B$29,C1181))</f>
        <v>Redstone Medical Center</v>
      </c>
      <c r="F1181">
        <v>0</v>
      </c>
      <c r="G1181" cm="1">
        <f t="array" ref="G1181">INDEX('Distance Matrix (miles)'!$B$2:$AD$30,B1181+1,C1181+1)</f>
        <v>42.16</v>
      </c>
      <c r="H1181" cm="1">
        <f t="array" ref="H1181">INDEX('Travel Time Matrix (min)'!$B$2:$AD$30,B1181+1,C1181+1)</f>
        <v>63.2</v>
      </c>
      <c r="I1181" cm="1">
        <f t="array" ref="I1181">G1181*(INDEX('Vehicle Fleet'!$D$2:$D$6,A1181)+'Cost Parameters'!$B$2*'Cost Parameters'!$B$3)</f>
        <v>36.105823999999998</v>
      </c>
      <c r="J1181" cm="1">
        <f t="array" ref="J1181">IF(C1181=0,0,INDEX('Delivery Stops'!$D$2:$D$29,C1181))</f>
        <v>183</v>
      </c>
      <c r="K1181">
        <f t="shared" si="72"/>
        <v>0</v>
      </c>
      <c r="L1181">
        <f t="shared" si="73"/>
        <v>0</v>
      </c>
      <c r="M1181">
        <f t="shared" si="74"/>
        <v>0</v>
      </c>
      <c r="N1181">
        <f t="shared" si="75"/>
        <v>0</v>
      </c>
      <c r="O1181" cm="1">
        <f t="array" ref="O1181">((IF(C1181=0,INDEX('Solver Setup'!$M$15:$M$19,A1181),INDEX('Solver Setup'!$G$25:$G$52,C1181))-IF(B1181=0,INDEX('Solver Setup'!$L$15:$L$19,A1181),INDEX('Solver Setup'!$G$25:$G$52,B1181)))*1440-IF(B1181=0,0,INDEX('Solver Setup'!$F$25:$F$52,B1181))-H1181+'Solver Setup'!$B$9*(1-F1181))</f>
        <v>1731.8000000000006</v>
      </c>
    </row>
    <row r="1182" spans="1:15" x14ac:dyDescent="0.2">
      <c r="A1182">
        <v>2</v>
      </c>
      <c r="B1182">
        <v>13</v>
      </c>
      <c r="C1182">
        <v>4</v>
      </c>
      <c r="D1182" t="str" cm="1">
        <f t="array" ref="D1182">IF(B1182=0,"Depot",INDEX('Delivery Stops'!$B$2:$B$29,B1182))</f>
        <v>Tech Solutions Inc</v>
      </c>
      <c r="E1182" t="str" cm="1">
        <f t="array" ref="E1182">IF(C1182=0,"Depot",INDEX('Delivery Stops'!$B$2:$B$29,C1182))</f>
        <v>Furniture Warehouse</v>
      </c>
      <c r="F1182">
        <v>0</v>
      </c>
      <c r="G1182" cm="1">
        <f t="array" ref="G1182">INDEX('Distance Matrix (miles)'!$B$2:$AD$30,B1182+1,C1182+1)</f>
        <v>26.66</v>
      </c>
      <c r="H1182" cm="1">
        <f t="array" ref="H1182">INDEX('Travel Time Matrix (min)'!$B$2:$AD$30,B1182+1,C1182+1)</f>
        <v>40</v>
      </c>
      <c r="I1182" cm="1">
        <f t="array" ref="I1182">G1182*(INDEX('Vehicle Fleet'!$D$2:$D$6,A1182)+'Cost Parameters'!$B$2*'Cost Parameters'!$B$3)</f>
        <v>22.831624000000001</v>
      </c>
      <c r="J1182" cm="1">
        <f t="array" ref="J1182">IF(C1182=0,0,INDEX('Delivery Stops'!$D$2:$D$29,C1182))</f>
        <v>186</v>
      </c>
      <c r="K1182">
        <f t="shared" si="72"/>
        <v>0</v>
      </c>
      <c r="L1182">
        <f t="shared" si="73"/>
        <v>0</v>
      </c>
      <c r="M1182">
        <f t="shared" si="74"/>
        <v>0</v>
      </c>
      <c r="N1182">
        <f t="shared" si="75"/>
        <v>0</v>
      </c>
      <c r="O1182" cm="1">
        <f t="array" ref="O1182">((IF(C1182=0,INDEX('Solver Setup'!$M$15:$M$19,A1182),INDEX('Solver Setup'!$G$25:$G$52,C1182))-IF(B1182=0,INDEX('Solver Setup'!$L$15:$L$19,A1182),INDEX('Solver Setup'!$G$25:$G$52,B1182)))*1440-IF(B1182=0,0,INDEX('Solver Setup'!$F$25:$F$52,B1182))-H1182+'Solver Setup'!$B$9*(1-F1182))</f>
        <v>1485.0000000000005</v>
      </c>
    </row>
    <row r="1183" spans="1:15" x14ac:dyDescent="0.2">
      <c r="A1183">
        <v>2</v>
      </c>
      <c r="B1183">
        <v>13</v>
      </c>
      <c r="C1183">
        <v>5</v>
      </c>
      <c r="D1183" t="str" cm="1">
        <f t="array" ref="D1183">IF(B1183=0,"Depot",INDEX('Delivery Stops'!$B$2:$B$29,B1183))</f>
        <v>Tech Solutions Inc</v>
      </c>
      <c r="E1183" t="str" cm="1">
        <f t="array" ref="E1183">IF(C1183=0,"Depot",INDEX('Delivery Stops'!$B$2:$B$29,C1183))</f>
        <v>Construction Supply</v>
      </c>
      <c r="F1183">
        <v>0</v>
      </c>
      <c r="G1183" cm="1">
        <f t="array" ref="G1183">INDEX('Distance Matrix (miles)'!$B$2:$AD$30,B1183+1,C1183+1)</f>
        <v>26.21</v>
      </c>
      <c r="H1183" cm="1">
        <f t="array" ref="H1183">INDEX('Travel Time Matrix (min)'!$B$2:$AD$30,B1183+1,C1183+1)</f>
        <v>39.299999999999997</v>
      </c>
      <c r="I1183" cm="1">
        <f t="array" ref="I1183">G1183*(INDEX('Vehicle Fleet'!$D$2:$D$6,A1183)+'Cost Parameters'!$B$2*'Cost Parameters'!$B$3)</f>
        <v>22.446244000000004</v>
      </c>
      <c r="J1183" cm="1">
        <f t="array" ref="J1183">IF(C1183=0,0,INDEX('Delivery Stops'!$D$2:$D$29,C1183))</f>
        <v>201</v>
      </c>
      <c r="K1183">
        <f t="shared" si="72"/>
        <v>0</v>
      </c>
      <c r="L1183">
        <f t="shared" si="73"/>
        <v>0</v>
      </c>
      <c r="M1183">
        <f t="shared" si="74"/>
        <v>0</v>
      </c>
      <c r="N1183">
        <f t="shared" si="75"/>
        <v>0</v>
      </c>
      <c r="O1183" cm="1">
        <f t="array" ref="O1183">((IF(C1183=0,INDEX('Solver Setup'!$M$15:$M$19,A1183),INDEX('Solver Setup'!$G$25:$G$52,C1183))-IF(B1183=0,INDEX('Solver Setup'!$L$15:$L$19,A1183),INDEX('Solver Setup'!$G$25:$G$52,B1183)))*1440-IF(B1183=0,0,INDEX('Solver Setup'!$F$25:$F$52,B1183))-H1183+'Solver Setup'!$B$9*(1-F1183))</f>
        <v>1695.7</v>
      </c>
    </row>
    <row r="1184" spans="1:15" x14ac:dyDescent="0.2">
      <c r="A1184">
        <v>2</v>
      </c>
      <c r="B1184">
        <v>13</v>
      </c>
      <c r="C1184">
        <v>6</v>
      </c>
      <c r="D1184" t="str" cm="1">
        <f t="array" ref="D1184">IF(B1184=0,"Depot",INDEX('Delivery Stops'!$B$2:$B$29,B1184))</f>
        <v>Tech Solutions Inc</v>
      </c>
      <c r="E1184" t="str" cm="1">
        <f t="array" ref="E1184">IF(C1184=0,"Depot",INDEX('Delivery Stops'!$B$2:$B$29,C1184))</f>
        <v>Farm Supply</v>
      </c>
      <c r="F1184">
        <v>0</v>
      </c>
      <c r="G1184" cm="1">
        <f t="array" ref="G1184">INDEX('Distance Matrix (miles)'!$B$2:$AD$30,B1184+1,C1184+1)</f>
        <v>22.31</v>
      </c>
      <c r="H1184" cm="1">
        <f t="array" ref="H1184">INDEX('Travel Time Matrix (min)'!$B$2:$AD$30,B1184+1,C1184+1)</f>
        <v>33.5</v>
      </c>
      <c r="I1184" cm="1">
        <f t="array" ref="I1184">G1184*(INDEX('Vehicle Fleet'!$D$2:$D$6,A1184)+'Cost Parameters'!$B$2*'Cost Parameters'!$B$3)</f>
        <v>19.106283999999999</v>
      </c>
      <c r="J1184" cm="1">
        <f t="array" ref="J1184">IF(C1184=0,0,INDEX('Delivery Stops'!$D$2:$D$29,C1184))</f>
        <v>162</v>
      </c>
      <c r="K1184">
        <f t="shared" si="72"/>
        <v>0</v>
      </c>
      <c r="L1184">
        <f t="shared" si="73"/>
        <v>0</v>
      </c>
      <c r="M1184">
        <f t="shared" si="74"/>
        <v>0</v>
      </c>
      <c r="N1184">
        <f t="shared" si="75"/>
        <v>0</v>
      </c>
      <c r="O1184" cm="1">
        <f t="array" ref="O1184">((IF(C1184=0,INDEX('Solver Setup'!$M$15:$M$19,A1184),INDEX('Solver Setup'!$G$25:$G$52,C1184))-IF(B1184=0,INDEX('Solver Setup'!$L$15:$L$19,A1184),INDEX('Solver Setup'!$G$25:$G$52,B1184)))*1440-IF(B1184=0,0,INDEX('Solver Setup'!$F$25:$F$52,B1184))-H1184+'Solver Setup'!$B$9*(1-F1184))</f>
        <v>1806.5000000000005</v>
      </c>
    </row>
    <row r="1185" spans="1:15" x14ac:dyDescent="0.2">
      <c r="A1185">
        <v>2</v>
      </c>
      <c r="B1185">
        <v>13</v>
      </c>
      <c r="C1185">
        <v>7</v>
      </c>
      <c r="D1185" t="str" cm="1">
        <f t="array" ref="D1185">IF(B1185=0,"Depot",INDEX('Delivery Stops'!$B$2:$B$29,B1185))</f>
        <v>Tech Solutions Inc</v>
      </c>
      <c r="E1185" t="str" cm="1">
        <f t="array" ref="E1185">IF(C1185=0,"Depot",INDEX('Delivery Stops'!$B$2:$B$29,C1185))</f>
        <v>Fish Market</v>
      </c>
      <c r="F1185">
        <v>0</v>
      </c>
      <c r="G1185" cm="1">
        <f t="array" ref="G1185">INDEX('Distance Matrix (miles)'!$B$2:$AD$30,B1185+1,C1185+1)</f>
        <v>13.59</v>
      </c>
      <c r="H1185" cm="1">
        <f t="array" ref="H1185">INDEX('Travel Time Matrix (min)'!$B$2:$AD$30,B1185+1,C1185+1)</f>
        <v>20.399999999999999</v>
      </c>
      <c r="I1185" cm="1">
        <f t="array" ref="I1185">G1185*(INDEX('Vehicle Fleet'!$D$2:$D$6,A1185)+'Cost Parameters'!$B$2*'Cost Parameters'!$B$3)</f>
        <v>11.638476000000001</v>
      </c>
      <c r="J1185" cm="1">
        <f t="array" ref="J1185">IF(C1185=0,0,INDEX('Delivery Stops'!$D$2:$D$29,C1185))</f>
        <v>133</v>
      </c>
      <c r="K1185">
        <f t="shared" si="72"/>
        <v>0</v>
      </c>
      <c r="L1185">
        <f t="shared" si="73"/>
        <v>0</v>
      </c>
      <c r="M1185">
        <f t="shared" si="74"/>
        <v>0</v>
      </c>
      <c r="N1185">
        <f t="shared" si="75"/>
        <v>0</v>
      </c>
      <c r="O1185" cm="1">
        <f t="array" ref="O1185">((IF(C1185=0,INDEX('Solver Setup'!$M$15:$M$19,A1185),INDEX('Solver Setup'!$G$25:$G$52,C1185))-IF(B1185=0,INDEX('Solver Setup'!$L$15:$L$19,A1185),INDEX('Solver Setup'!$G$25:$G$52,B1185)))*1440-IF(B1185=0,0,INDEX('Solver Setup'!$F$25:$F$52,B1185))-H1185+'Solver Setup'!$B$9*(1-F1185))</f>
        <v>1684.6000000000006</v>
      </c>
    </row>
    <row r="1186" spans="1:15" x14ac:dyDescent="0.2">
      <c r="A1186">
        <v>2</v>
      </c>
      <c r="B1186">
        <v>13</v>
      </c>
      <c r="C1186">
        <v>8</v>
      </c>
      <c r="D1186" t="str" cm="1">
        <f t="array" ref="D1186">IF(B1186=0,"Depot",INDEX('Delivery Stops'!$B$2:$B$29,B1186))</f>
        <v>Tech Solutions Inc</v>
      </c>
      <c r="E1186" t="str" cm="1">
        <f t="array" ref="E1186">IF(C1186=0,"Depot",INDEX('Delivery Stops'!$B$2:$B$29,C1186))</f>
        <v>Swimming Pool Supply</v>
      </c>
      <c r="F1186">
        <v>0</v>
      </c>
      <c r="G1186" cm="1">
        <f t="array" ref="G1186">INDEX('Distance Matrix (miles)'!$B$2:$AD$30,B1186+1,C1186+1)</f>
        <v>43.32</v>
      </c>
      <c r="H1186" cm="1">
        <f t="array" ref="H1186">INDEX('Travel Time Matrix (min)'!$B$2:$AD$30,B1186+1,C1186+1)</f>
        <v>65</v>
      </c>
      <c r="I1186" cm="1">
        <f t="array" ref="I1186">G1186*(INDEX('Vehicle Fleet'!$D$2:$D$6,A1186)+'Cost Parameters'!$B$2*'Cost Parameters'!$B$3)</f>
        <v>37.099248000000003</v>
      </c>
      <c r="J1186" cm="1">
        <f t="array" ref="J1186">IF(C1186=0,0,INDEX('Delivery Stops'!$D$2:$D$29,C1186))</f>
        <v>285</v>
      </c>
      <c r="K1186">
        <f t="shared" si="72"/>
        <v>0</v>
      </c>
      <c r="L1186">
        <f t="shared" si="73"/>
        <v>0</v>
      </c>
      <c r="M1186">
        <f t="shared" si="74"/>
        <v>0</v>
      </c>
      <c r="N1186">
        <f t="shared" si="75"/>
        <v>0</v>
      </c>
      <c r="O1186" cm="1">
        <f t="array" ref="O1186">((IF(C1186=0,INDEX('Solver Setup'!$M$15:$M$19,A1186),INDEX('Solver Setup'!$G$25:$G$52,C1186))-IF(B1186=0,INDEX('Solver Setup'!$L$15:$L$19,A1186),INDEX('Solver Setup'!$G$25:$G$52,B1186)))*1440-IF(B1186=0,0,INDEX('Solver Setup'!$F$25:$F$52,B1186))-H1186+'Solver Setup'!$B$9*(1-F1186))</f>
        <v>1850</v>
      </c>
    </row>
    <row r="1187" spans="1:15" x14ac:dyDescent="0.2">
      <c r="A1187">
        <v>2</v>
      </c>
      <c r="B1187">
        <v>13</v>
      </c>
      <c r="C1187">
        <v>9</v>
      </c>
      <c r="D1187" t="str" cm="1">
        <f t="array" ref="D1187">IF(B1187=0,"Depot",INDEX('Delivery Stops'!$B$2:$B$29,B1187))</f>
        <v>Tech Solutions Inc</v>
      </c>
      <c r="E1187" t="str" cm="1">
        <f t="array" ref="E1187">IF(C1187=0,"Depot",INDEX('Delivery Stops'!$B$2:$B$29,C1187))</f>
        <v>Dry Cleaners</v>
      </c>
      <c r="F1187">
        <v>0</v>
      </c>
      <c r="G1187" cm="1">
        <f t="array" ref="G1187">INDEX('Distance Matrix (miles)'!$B$2:$AD$30,B1187+1,C1187+1)</f>
        <v>36.86</v>
      </c>
      <c r="H1187" cm="1">
        <f t="array" ref="H1187">INDEX('Travel Time Matrix (min)'!$B$2:$AD$30,B1187+1,C1187+1)</f>
        <v>55.3</v>
      </c>
      <c r="I1187" cm="1">
        <f t="array" ref="I1187">G1187*(INDEX('Vehicle Fleet'!$D$2:$D$6,A1187)+'Cost Parameters'!$B$2*'Cost Parameters'!$B$3)</f>
        <v>31.566904000000001</v>
      </c>
      <c r="J1187" cm="1">
        <f t="array" ref="J1187">IF(C1187=0,0,INDEX('Delivery Stops'!$D$2:$D$29,C1187))</f>
        <v>24</v>
      </c>
      <c r="K1187">
        <f t="shared" si="72"/>
        <v>0</v>
      </c>
      <c r="L1187">
        <f t="shared" si="73"/>
        <v>0</v>
      </c>
      <c r="M1187">
        <f t="shared" si="74"/>
        <v>0</v>
      </c>
      <c r="N1187">
        <f t="shared" si="75"/>
        <v>0</v>
      </c>
      <c r="O1187" cm="1">
        <f t="array" ref="O1187">((IF(C1187=0,INDEX('Solver Setup'!$M$15:$M$19,A1187),INDEX('Solver Setup'!$G$25:$G$52,C1187))-IF(B1187=0,INDEX('Solver Setup'!$L$15:$L$19,A1187),INDEX('Solver Setup'!$G$25:$G$52,B1187)))*1440-IF(B1187=0,0,INDEX('Solver Setup'!$F$25:$F$52,B1187))-H1187+'Solver Setup'!$B$9*(1-F1187))</f>
        <v>1514.7000000000005</v>
      </c>
    </row>
    <row r="1188" spans="1:15" x14ac:dyDescent="0.2">
      <c r="A1188">
        <v>2</v>
      </c>
      <c r="B1188">
        <v>13</v>
      </c>
      <c r="C1188">
        <v>10</v>
      </c>
      <c r="D1188" t="str" cm="1">
        <f t="array" ref="D1188">IF(B1188=0,"Depot",INDEX('Delivery Stops'!$B$2:$B$29,B1188))</f>
        <v>Tech Solutions Inc</v>
      </c>
      <c r="E1188" t="str" cm="1">
        <f t="array" ref="E1188">IF(C1188=0,"Depot",INDEX('Delivery Stops'!$B$2:$B$29,C1188))</f>
        <v>Furniture Warehouse</v>
      </c>
      <c r="F1188">
        <v>0</v>
      </c>
      <c r="G1188" cm="1">
        <f t="array" ref="G1188">INDEX('Distance Matrix (miles)'!$B$2:$AD$30,B1188+1,C1188+1)</f>
        <v>16.690000000000001</v>
      </c>
      <c r="H1188" cm="1">
        <f t="array" ref="H1188">INDEX('Travel Time Matrix (min)'!$B$2:$AD$30,B1188+1,C1188+1)</f>
        <v>25</v>
      </c>
      <c r="I1188" cm="1">
        <f t="array" ref="I1188">G1188*(INDEX('Vehicle Fleet'!$D$2:$D$6,A1188)+'Cost Parameters'!$B$2*'Cost Parameters'!$B$3)</f>
        <v>14.293316000000003</v>
      </c>
      <c r="J1188" cm="1">
        <f t="array" ref="J1188">IF(C1188=0,0,INDEX('Delivery Stops'!$D$2:$D$29,C1188))</f>
        <v>89</v>
      </c>
      <c r="K1188">
        <f t="shared" si="72"/>
        <v>0</v>
      </c>
      <c r="L1188">
        <f t="shared" si="73"/>
        <v>0</v>
      </c>
      <c r="M1188">
        <f t="shared" si="74"/>
        <v>0</v>
      </c>
      <c r="N1188">
        <f t="shared" si="75"/>
        <v>0</v>
      </c>
      <c r="O1188" cm="1">
        <f t="array" ref="O1188">((IF(C1188=0,INDEX('Solver Setup'!$M$15:$M$19,A1188),INDEX('Solver Setup'!$G$25:$G$52,C1188))-IF(B1188=0,INDEX('Solver Setup'!$L$15:$L$19,A1188),INDEX('Solver Setup'!$G$25:$G$52,B1188)))*1440-IF(B1188=0,0,INDEX('Solver Setup'!$F$25:$F$52,B1188))-H1188+'Solver Setup'!$B$9*(1-F1188))</f>
        <v>1620</v>
      </c>
    </row>
    <row r="1189" spans="1:15" x14ac:dyDescent="0.2">
      <c r="A1189">
        <v>2</v>
      </c>
      <c r="B1189">
        <v>13</v>
      </c>
      <c r="C1189">
        <v>11</v>
      </c>
      <c r="D1189" t="str" cm="1">
        <f t="array" ref="D1189">IF(B1189=0,"Depot",INDEX('Delivery Stops'!$B$2:$B$29,B1189))</f>
        <v>Tech Solutions Inc</v>
      </c>
      <c r="E1189" t="str" cm="1">
        <f t="array" ref="E1189">IF(C1189=0,"Depot",INDEX('Delivery Stops'!$B$2:$B$29,C1189))</f>
        <v>Pet Hospital</v>
      </c>
      <c r="F1189">
        <v>0</v>
      </c>
      <c r="G1189" cm="1">
        <f t="array" ref="G1189">INDEX('Distance Matrix (miles)'!$B$2:$AD$30,B1189+1,C1189+1)</f>
        <v>24.04</v>
      </c>
      <c r="H1189" cm="1">
        <f t="array" ref="H1189">INDEX('Travel Time Matrix (min)'!$B$2:$AD$30,B1189+1,C1189+1)</f>
        <v>36.1</v>
      </c>
      <c r="I1189" cm="1">
        <f t="array" ref="I1189">G1189*(INDEX('Vehicle Fleet'!$D$2:$D$6,A1189)+'Cost Parameters'!$B$2*'Cost Parameters'!$B$3)</f>
        <v>20.587856000000002</v>
      </c>
      <c r="J1189" cm="1">
        <f t="array" ref="J1189">IF(C1189=0,0,INDEX('Delivery Stops'!$D$2:$D$29,C1189))</f>
        <v>108</v>
      </c>
      <c r="K1189">
        <f t="shared" si="72"/>
        <v>0</v>
      </c>
      <c r="L1189">
        <f t="shared" si="73"/>
        <v>0</v>
      </c>
      <c r="M1189">
        <f t="shared" si="74"/>
        <v>0</v>
      </c>
      <c r="N1189">
        <f t="shared" si="75"/>
        <v>0</v>
      </c>
      <c r="O1189" cm="1">
        <f t="array" ref="O1189">((IF(C1189=0,INDEX('Solver Setup'!$M$15:$M$19,A1189),INDEX('Solver Setup'!$G$25:$G$52,C1189))-IF(B1189=0,INDEX('Solver Setup'!$L$15:$L$19,A1189),INDEX('Solver Setup'!$G$25:$G$52,B1189)))*1440-IF(B1189=0,0,INDEX('Solver Setup'!$F$25:$F$52,B1189))-H1189+'Solver Setup'!$B$9*(1-F1189))</f>
        <v>1533.9000000000005</v>
      </c>
    </row>
    <row r="1190" spans="1:15" x14ac:dyDescent="0.2">
      <c r="A1190">
        <v>2</v>
      </c>
      <c r="B1190">
        <v>13</v>
      </c>
      <c r="C1190">
        <v>12</v>
      </c>
      <c r="D1190" t="str" cm="1">
        <f t="array" ref="D1190">IF(B1190=0,"Depot",INDEX('Delivery Stops'!$B$2:$B$29,B1190))</f>
        <v>Tech Solutions Inc</v>
      </c>
      <c r="E1190" t="str" cm="1">
        <f t="array" ref="E1190">IF(C1190=0,"Depot",INDEX('Delivery Stops'!$B$2:$B$29,C1190))</f>
        <v>Tech Solutions Inc</v>
      </c>
      <c r="F1190">
        <v>0</v>
      </c>
      <c r="G1190" cm="1">
        <f t="array" ref="G1190">INDEX('Distance Matrix (miles)'!$B$2:$AD$30,B1190+1,C1190+1)</f>
        <v>16.37</v>
      </c>
      <c r="H1190" cm="1">
        <f t="array" ref="H1190">INDEX('Travel Time Matrix (min)'!$B$2:$AD$30,B1190+1,C1190+1)</f>
        <v>24.6</v>
      </c>
      <c r="I1190" cm="1">
        <f t="array" ref="I1190">G1190*(INDEX('Vehicle Fleet'!$D$2:$D$6,A1190)+'Cost Parameters'!$B$2*'Cost Parameters'!$B$3)</f>
        <v>14.019268000000002</v>
      </c>
      <c r="J1190" cm="1">
        <f t="array" ref="J1190">IF(C1190=0,0,INDEX('Delivery Stops'!$D$2:$D$29,C1190))</f>
        <v>150</v>
      </c>
      <c r="K1190">
        <f t="shared" si="72"/>
        <v>0</v>
      </c>
      <c r="L1190">
        <f t="shared" si="73"/>
        <v>0</v>
      </c>
      <c r="M1190">
        <f t="shared" si="74"/>
        <v>0</v>
      </c>
      <c r="N1190">
        <f t="shared" si="75"/>
        <v>0</v>
      </c>
      <c r="O1190" cm="1">
        <f t="array" ref="O1190">((IF(C1190=0,INDEX('Solver Setup'!$M$15:$M$19,A1190),INDEX('Solver Setup'!$G$25:$G$52,C1190))-IF(B1190=0,INDEX('Solver Setup'!$L$15:$L$19,A1190),INDEX('Solver Setup'!$G$25:$G$52,B1190)))*1440-IF(B1190=0,0,INDEX('Solver Setup'!$F$25:$F$52,B1190))-H1190+'Solver Setup'!$B$9*(1-F1190))</f>
        <v>1500.4000000000005</v>
      </c>
    </row>
    <row r="1191" spans="1:15" x14ac:dyDescent="0.2">
      <c r="A1191">
        <v>2</v>
      </c>
      <c r="B1191">
        <v>13</v>
      </c>
      <c r="C1191">
        <v>14</v>
      </c>
      <c r="D1191" t="str" cm="1">
        <f t="array" ref="D1191">IF(B1191=0,"Depot",INDEX('Delivery Stops'!$B$2:$B$29,B1191))</f>
        <v>Tech Solutions Inc</v>
      </c>
      <c r="E1191" t="str" cm="1">
        <f t="array" ref="E1191">IF(C1191=0,"Depot",INDEX('Delivery Stops'!$B$2:$B$29,C1191))</f>
        <v>Sunrise Senior Living</v>
      </c>
      <c r="F1191">
        <v>0</v>
      </c>
      <c r="G1191" cm="1">
        <f t="array" ref="G1191">INDEX('Distance Matrix (miles)'!$B$2:$AD$30,B1191+1,C1191+1)</f>
        <v>18.48</v>
      </c>
      <c r="H1191" cm="1">
        <f t="array" ref="H1191">INDEX('Travel Time Matrix (min)'!$B$2:$AD$30,B1191+1,C1191+1)</f>
        <v>27.7</v>
      </c>
      <c r="I1191" cm="1">
        <f t="array" ref="I1191">G1191*(INDEX('Vehicle Fleet'!$D$2:$D$6,A1191)+'Cost Parameters'!$B$2*'Cost Parameters'!$B$3)</f>
        <v>15.826272000000001</v>
      </c>
      <c r="J1191" cm="1">
        <f t="array" ref="J1191">IF(C1191=0,0,INDEX('Delivery Stops'!$D$2:$D$29,C1191))</f>
        <v>249</v>
      </c>
      <c r="K1191">
        <f t="shared" si="72"/>
        <v>0</v>
      </c>
      <c r="L1191">
        <f t="shared" si="73"/>
        <v>0</v>
      </c>
      <c r="M1191">
        <f t="shared" si="74"/>
        <v>0</v>
      </c>
      <c r="N1191">
        <f t="shared" si="75"/>
        <v>0</v>
      </c>
      <c r="O1191" cm="1">
        <f t="array" ref="O1191">((IF(C1191=0,INDEX('Solver Setup'!$M$15:$M$19,A1191),INDEX('Solver Setup'!$G$25:$G$52,C1191))-IF(B1191=0,INDEX('Solver Setup'!$L$15:$L$19,A1191),INDEX('Solver Setup'!$G$25:$G$52,B1191)))*1440-IF(B1191=0,0,INDEX('Solver Setup'!$F$25:$F$52,B1191))-H1191+'Solver Setup'!$B$9*(1-F1191))</f>
        <v>1842.3000000000002</v>
      </c>
    </row>
    <row r="1192" spans="1:15" x14ac:dyDescent="0.2">
      <c r="A1192">
        <v>2</v>
      </c>
      <c r="B1192">
        <v>13</v>
      </c>
      <c r="C1192">
        <v>15</v>
      </c>
      <c r="D1192" t="str" cm="1">
        <f t="array" ref="D1192">IF(B1192=0,"Depot",INDEX('Delivery Stops'!$B$2:$B$29,B1192))</f>
        <v>Tech Solutions Inc</v>
      </c>
      <c r="E1192" t="str" cm="1">
        <f t="array" ref="E1192">IF(C1192=0,"Depot",INDEX('Delivery Stops'!$B$2:$B$29,C1192))</f>
        <v>Electronics Outlet</v>
      </c>
      <c r="F1192">
        <v>0</v>
      </c>
      <c r="G1192" cm="1">
        <f t="array" ref="G1192">INDEX('Distance Matrix (miles)'!$B$2:$AD$30,B1192+1,C1192+1)</f>
        <v>22.51</v>
      </c>
      <c r="H1192" cm="1">
        <f t="array" ref="H1192">INDEX('Travel Time Matrix (min)'!$B$2:$AD$30,B1192+1,C1192+1)</f>
        <v>33.799999999999997</v>
      </c>
      <c r="I1192" cm="1">
        <f t="array" ref="I1192">G1192*(INDEX('Vehicle Fleet'!$D$2:$D$6,A1192)+'Cost Parameters'!$B$2*'Cost Parameters'!$B$3)</f>
        <v>19.277564000000002</v>
      </c>
      <c r="J1192" cm="1">
        <f t="array" ref="J1192">IF(C1192=0,0,INDEX('Delivery Stops'!$D$2:$D$29,C1192))</f>
        <v>72</v>
      </c>
      <c r="K1192">
        <f t="shared" si="72"/>
        <v>0</v>
      </c>
      <c r="L1192">
        <f t="shared" si="73"/>
        <v>0</v>
      </c>
      <c r="M1192">
        <f t="shared" si="74"/>
        <v>0</v>
      </c>
      <c r="N1192">
        <f t="shared" si="75"/>
        <v>0</v>
      </c>
      <c r="O1192" cm="1">
        <f t="array" ref="O1192">((IF(C1192=0,INDEX('Solver Setup'!$M$15:$M$19,A1192),INDEX('Solver Setup'!$G$25:$G$52,C1192))-IF(B1192=0,INDEX('Solver Setup'!$L$15:$L$19,A1192),INDEX('Solver Setup'!$G$25:$G$52,B1192)))*1440-IF(B1192=0,0,INDEX('Solver Setup'!$F$25:$F$52,B1192))-H1192+'Solver Setup'!$B$9*(1-F1192))</f>
        <v>1401.2000000000005</v>
      </c>
    </row>
    <row r="1193" spans="1:15" x14ac:dyDescent="0.2">
      <c r="A1193">
        <v>2</v>
      </c>
      <c r="B1193">
        <v>13</v>
      </c>
      <c r="C1193">
        <v>16</v>
      </c>
      <c r="D1193" t="str" cm="1">
        <f t="array" ref="D1193">IF(B1193=0,"Depot",INDEX('Delivery Stops'!$B$2:$B$29,B1193))</f>
        <v>Tech Solutions Inc</v>
      </c>
      <c r="E1193" t="str" cm="1">
        <f t="array" ref="E1193">IF(C1193=0,"Depot",INDEX('Delivery Stops'!$B$2:$B$29,C1193))</f>
        <v>Bookstore</v>
      </c>
      <c r="F1193">
        <v>0</v>
      </c>
      <c r="G1193" cm="1">
        <f t="array" ref="G1193">INDEX('Distance Matrix (miles)'!$B$2:$AD$30,B1193+1,C1193+1)</f>
        <v>19.440000000000001</v>
      </c>
      <c r="H1193" cm="1">
        <f t="array" ref="H1193">INDEX('Travel Time Matrix (min)'!$B$2:$AD$30,B1193+1,C1193+1)</f>
        <v>29.2</v>
      </c>
      <c r="I1193" cm="1">
        <f t="array" ref="I1193">G1193*(INDEX('Vehicle Fleet'!$D$2:$D$6,A1193)+'Cost Parameters'!$B$2*'Cost Parameters'!$B$3)</f>
        <v>16.648416000000001</v>
      </c>
      <c r="J1193" cm="1">
        <f t="array" ref="J1193">IF(C1193=0,0,INDEX('Delivery Stops'!$D$2:$D$29,C1193))</f>
        <v>152</v>
      </c>
      <c r="K1193">
        <f t="shared" si="72"/>
        <v>0</v>
      </c>
      <c r="L1193">
        <f t="shared" si="73"/>
        <v>0</v>
      </c>
      <c r="M1193">
        <f t="shared" si="74"/>
        <v>0</v>
      </c>
      <c r="N1193">
        <f t="shared" si="75"/>
        <v>0</v>
      </c>
      <c r="O1193" cm="1">
        <f t="array" ref="O1193">((IF(C1193=0,INDEX('Solver Setup'!$M$15:$M$19,A1193),INDEX('Solver Setup'!$G$25:$G$52,C1193))-IF(B1193=0,INDEX('Solver Setup'!$L$15:$L$19,A1193),INDEX('Solver Setup'!$G$25:$G$52,B1193)))*1440-IF(B1193=0,0,INDEX('Solver Setup'!$F$25:$F$52,B1193))-H1193+'Solver Setup'!$B$9*(1-F1193))</f>
        <v>1645.8000000000011</v>
      </c>
    </row>
    <row r="1194" spans="1:15" x14ac:dyDescent="0.2">
      <c r="A1194">
        <v>2</v>
      </c>
      <c r="B1194">
        <v>13</v>
      </c>
      <c r="C1194">
        <v>17</v>
      </c>
      <c r="D1194" t="str" cm="1">
        <f t="array" ref="D1194">IF(B1194=0,"Depot",INDEX('Delivery Stops'!$B$2:$B$29,B1194))</f>
        <v>Tech Solutions Inc</v>
      </c>
      <c r="E1194" t="str" cm="1">
        <f t="array" ref="E1194">IF(C1194=0,"Depot",INDEX('Delivery Stops'!$B$2:$B$29,C1194))</f>
        <v>Veterinary Clinic</v>
      </c>
      <c r="F1194">
        <v>0</v>
      </c>
      <c r="G1194" cm="1">
        <f t="array" ref="G1194">INDEX('Distance Matrix (miles)'!$B$2:$AD$30,B1194+1,C1194+1)</f>
        <v>19.760000000000002</v>
      </c>
      <c r="H1194" cm="1">
        <f t="array" ref="H1194">INDEX('Travel Time Matrix (min)'!$B$2:$AD$30,B1194+1,C1194+1)</f>
        <v>29.6</v>
      </c>
      <c r="I1194" cm="1">
        <f t="array" ref="I1194">G1194*(INDEX('Vehicle Fleet'!$D$2:$D$6,A1194)+'Cost Parameters'!$B$2*'Cost Parameters'!$B$3)</f>
        <v>16.922464000000002</v>
      </c>
      <c r="J1194" cm="1">
        <f t="array" ref="J1194">IF(C1194=0,0,INDEX('Delivery Stops'!$D$2:$D$29,C1194))</f>
        <v>102</v>
      </c>
      <c r="K1194">
        <f t="shared" si="72"/>
        <v>0</v>
      </c>
      <c r="L1194">
        <f t="shared" si="73"/>
        <v>0</v>
      </c>
      <c r="M1194">
        <f t="shared" si="74"/>
        <v>0</v>
      </c>
      <c r="N1194">
        <f t="shared" si="75"/>
        <v>0</v>
      </c>
      <c r="O1194" cm="1">
        <f t="array" ref="O1194">((IF(C1194=0,INDEX('Solver Setup'!$M$15:$M$19,A1194),INDEX('Solver Setup'!$G$25:$G$52,C1194))-IF(B1194=0,INDEX('Solver Setup'!$L$15:$L$19,A1194),INDEX('Solver Setup'!$G$25:$G$52,B1194)))*1440-IF(B1194=0,0,INDEX('Solver Setup'!$F$25:$F$52,B1194))-H1194+'Solver Setup'!$B$9*(1-F1194))</f>
        <v>1480.4</v>
      </c>
    </row>
    <row r="1195" spans="1:15" x14ac:dyDescent="0.2">
      <c r="A1195">
        <v>2</v>
      </c>
      <c r="B1195">
        <v>13</v>
      </c>
      <c r="C1195">
        <v>18</v>
      </c>
      <c r="D1195" t="str" cm="1">
        <f t="array" ref="D1195">IF(B1195=0,"Depot",INDEX('Delivery Stops'!$B$2:$B$29,B1195))</f>
        <v>Tech Solutions Inc</v>
      </c>
      <c r="E1195" t="str" cm="1">
        <f t="array" ref="E1195">IF(C1195=0,"Depot",INDEX('Delivery Stops'!$B$2:$B$29,C1195))</f>
        <v>Furniture Warehouse</v>
      </c>
      <c r="F1195">
        <v>0</v>
      </c>
      <c r="G1195" cm="1">
        <f t="array" ref="G1195">INDEX('Distance Matrix (miles)'!$B$2:$AD$30,B1195+1,C1195+1)</f>
        <v>25.23</v>
      </c>
      <c r="H1195" cm="1">
        <f t="array" ref="H1195">INDEX('Travel Time Matrix (min)'!$B$2:$AD$30,B1195+1,C1195+1)</f>
        <v>37.799999999999997</v>
      </c>
      <c r="I1195" cm="1">
        <f t="array" ref="I1195">G1195*(INDEX('Vehicle Fleet'!$D$2:$D$6,A1195)+'Cost Parameters'!$B$2*'Cost Parameters'!$B$3)</f>
        <v>21.606972000000003</v>
      </c>
      <c r="J1195" cm="1">
        <f t="array" ref="J1195">IF(C1195=0,0,INDEX('Delivery Stops'!$D$2:$D$29,C1195))</f>
        <v>148</v>
      </c>
      <c r="K1195">
        <f t="shared" si="72"/>
        <v>0</v>
      </c>
      <c r="L1195">
        <f t="shared" si="73"/>
        <v>0</v>
      </c>
      <c r="M1195">
        <f t="shared" si="74"/>
        <v>0</v>
      </c>
      <c r="N1195">
        <f t="shared" si="75"/>
        <v>0</v>
      </c>
      <c r="O1195" cm="1">
        <f t="array" ref="O1195">((IF(C1195=0,INDEX('Solver Setup'!$M$15:$M$19,A1195),INDEX('Solver Setup'!$G$25:$G$52,C1195))-IF(B1195=0,INDEX('Solver Setup'!$L$15:$L$19,A1195),INDEX('Solver Setup'!$G$25:$G$52,B1195)))*1440-IF(B1195=0,0,INDEX('Solver Setup'!$F$25:$F$52,B1195))-H1195+'Solver Setup'!$B$9*(1-F1195))</f>
        <v>1427.2</v>
      </c>
    </row>
    <row r="1196" spans="1:15" x14ac:dyDescent="0.2">
      <c r="A1196">
        <v>2</v>
      </c>
      <c r="B1196">
        <v>13</v>
      </c>
      <c r="C1196">
        <v>19</v>
      </c>
      <c r="D1196" t="str" cm="1">
        <f t="array" ref="D1196">IF(B1196=0,"Depot",INDEX('Delivery Stops'!$B$2:$B$29,B1196))</f>
        <v>Tech Solutions Inc</v>
      </c>
      <c r="E1196" t="str" cm="1">
        <f t="array" ref="E1196">IF(C1196=0,"Depot",INDEX('Delivery Stops'!$B$2:$B$29,C1196))</f>
        <v>Music School</v>
      </c>
      <c r="F1196">
        <v>0</v>
      </c>
      <c r="G1196" cm="1">
        <f t="array" ref="G1196">INDEX('Distance Matrix (miles)'!$B$2:$AD$30,B1196+1,C1196+1)</f>
        <v>44.07</v>
      </c>
      <c r="H1196" cm="1">
        <f t="array" ref="H1196">INDEX('Travel Time Matrix (min)'!$B$2:$AD$30,B1196+1,C1196+1)</f>
        <v>66.099999999999994</v>
      </c>
      <c r="I1196" cm="1">
        <f t="array" ref="I1196">G1196*(INDEX('Vehicle Fleet'!$D$2:$D$6,A1196)+'Cost Parameters'!$B$2*'Cost Parameters'!$B$3)</f>
        <v>37.741548000000002</v>
      </c>
      <c r="J1196" cm="1">
        <f t="array" ref="J1196">IF(C1196=0,0,INDEX('Delivery Stops'!$D$2:$D$29,C1196))</f>
        <v>97</v>
      </c>
      <c r="K1196">
        <f t="shared" si="72"/>
        <v>0</v>
      </c>
      <c r="L1196">
        <f t="shared" si="73"/>
        <v>0</v>
      </c>
      <c r="M1196">
        <f t="shared" si="74"/>
        <v>0</v>
      </c>
      <c r="N1196">
        <f t="shared" si="75"/>
        <v>0</v>
      </c>
      <c r="O1196" cm="1">
        <f t="array" ref="O1196">((IF(C1196=0,INDEX('Solver Setup'!$M$15:$M$19,A1196),INDEX('Solver Setup'!$G$25:$G$52,C1196))-IF(B1196=0,INDEX('Solver Setup'!$L$15:$L$19,A1196),INDEX('Solver Setup'!$G$25:$G$52,B1196)))*1440-IF(B1196=0,0,INDEX('Solver Setup'!$F$25:$F$52,B1196))-H1196+'Solver Setup'!$B$9*(1-F1196))</f>
        <v>1368.9000000000005</v>
      </c>
    </row>
    <row r="1197" spans="1:15" x14ac:dyDescent="0.2">
      <c r="A1197">
        <v>2</v>
      </c>
      <c r="B1197">
        <v>13</v>
      </c>
      <c r="C1197">
        <v>20</v>
      </c>
      <c r="D1197" t="str" cm="1">
        <f t="array" ref="D1197">IF(B1197=0,"Depot",INDEX('Delivery Stops'!$B$2:$B$29,B1197))</f>
        <v>Tech Solutions Inc</v>
      </c>
      <c r="E1197" t="str" cm="1">
        <f t="array" ref="E1197">IF(C1197=0,"Depot",INDEX('Delivery Stops'!$B$2:$B$29,C1197))</f>
        <v>Elementary School</v>
      </c>
      <c r="F1197">
        <v>0</v>
      </c>
      <c r="G1197" cm="1">
        <f t="array" ref="G1197">INDEX('Distance Matrix (miles)'!$B$2:$AD$30,B1197+1,C1197+1)</f>
        <v>42.1</v>
      </c>
      <c r="H1197" cm="1">
        <f t="array" ref="H1197">INDEX('Travel Time Matrix (min)'!$B$2:$AD$30,B1197+1,C1197+1)</f>
        <v>63.1</v>
      </c>
      <c r="I1197" cm="1">
        <f t="array" ref="I1197">G1197*(INDEX('Vehicle Fleet'!$D$2:$D$6,A1197)+'Cost Parameters'!$B$2*'Cost Parameters'!$B$3)</f>
        <v>36.054440000000007</v>
      </c>
      <c r="J1197" cm="1">
        <f t="array" ref="J1197">IF(C1197=0,0,INDEX('Delivery Stops'!$D$2:$D$29,C1197))</f>
        <v>71</v>
      </c>
      <c r="K1197">
        <f t="shared" si="72"/>
        <v>0</v>
      </c>
      <c r="L1197">
        <f t="shared" si="73"/>
        <v>0</v>
      </c>
      <c r="M1197">
        <f t="shared" si="74"/>
        <v>0</v>
      </c>
      <c r="N1197">
        <f t="shared" si="75"/>
        <v>0</v>
      </c>
      <c r="O1197" cm="1">
        <f t="array" ref="O1197">((IF(C1197=0,INDEX('Solver Setup'!$M$15:$M$19,A1197),INDEX('Solver Setup'!$G$25:$G$52,C1197))-IF(B1197=0,INDEX('Solver Setup'!$L$15:$L$19,A1197),INDEX('Solver Setup'!$G$25:$G$52,B1197)))*1440-IF(B1197=0,0,INDEX('Solver Setup'!$F$25:$F$52,B1197))-H1197+'Solver Setup'!$B$9*(1-F1197))</f>
        <v>1341.900000000001</v>
      </c>
    </row>
    <row r="1198" spans="1:15" x14ac:dyDescent="0.2">
      <c r="A1198">
        <v>2</v>
      </c>
      <c r="B1198">
        <v>13</v>
      </c>
      <c r="C1198">
        <v>21</v>
      </c>
      <c r="D1198" t="str" cm="1">
        <f t="array" ref="D1198">IF(B1198=0,"Depot",INDEX('Delivery Stops'!$B$2:$B$29,B1198))</f>
        <v>Tech Solutions Inc</v>
      </c>
      <c r="E1198" t="str" cm="1">
        <f t="array" ref="E1198">IF(C1198=0,"Depot",INDEX('Delivery Stops'!$B$2:$B$29,C1198))</f>
        <v>Distillery</v>
      </c>
      <c r="F1198">
        <v>0</v>
      </c>
      <c r="G1198" cm="1">
        <f t="array" ref="G1198">INDEX('Distance Matrix (miles)'!$B$2:$AD$30,B1198+1,C1198+1)</f>
        <v>41.02</v>
      </c>
      <c r="H1198" cm="1">
        <f t="array" ref="H1198">INDEX('Travel Time Matrix (min)'!$B$2:$AD$30,B1198+1,C1198+1)</f>
        <v>61.5</v>
      </c>
      <c r="I1198" cm="1">
        <f t="array" ref="I1198">G1198*(INDEX('Vehicle Fleet'!$D$2:$D$6,A1198)+'Cost Parameters'!$B$2*'Cost Parameters'!$B$3)</f>
        <v>35.129528000000008</v>
      </c>
      <c r="J1198" cm="1">
        <f t="array" ref="J1198">IF(C1198=0,0,INDEX('Delivery Stops'!$D$2:$D$29,C1198))</f>
        <v>178</v>
      </c>
      <c r="K1198">
        <f t="shared" si="72"/>
        <v>0</v>
      </c>
      <c r="L1198">
        <f t="shared" si="73"/>
        <v>0</v>
      </c>
      <c r="M1198">
        <f t="shared" si="74"/>
        <v>0</v>
      </c>
      <c r="N1198">
        <f t="shared" si="75"/>
        <v>0</v>
      </c>
      <c r="O1198" cm="1">
        <f t="array" ref="O1198">((IF(C1198=0,INDEX('Solver Setup'!$M$15:$M$19,A1198),INDEX('Solver Setup'!$G$25:$G$52,C1198))-IF(B1198=0,INDEX('Solver Setup'!$L$15:$L$19,A1198),INDEX('Solver Setup'!$G$25:$G$52,B1198)))*1440-IF(B1198=0,0,INDEX('Solver Setup'!$F$25:$F$52,B1198))-H1198+'Solver Setup'!$B$9*(1-F1198))</f>
        <v>1853.5</v>
      </c>
    </row>
    <row r="1199" spans="1:15" x14ac:dyDescent="0.2">
      <c r="A1199">
        <v>2</v>
      </c>
      <c r="B1199">
        <v>13</v>
      </c>
      <c r="C1199">
        <v>22</v>
      </c>
      <c r="D1199" t="str" cm="1">
        <f t="array" ref="D1199">IF(B1199=0,"Depot",INDEX('Delivery Stops'!$B$2:$B$29,B1199))</f>
        <v>Tech Solutions Inc</v>
      </c>
      <c r="E1199" t="str" cm="1">
        <f t="array" ref="E1199">IF(C1199=0,"Depot",INDEX('Delivery Stops'!$B$2:$B$29,C1199))</f>
        <v>Brewery</v>
      </c>
      <c r="F1199">
        <v>0</v>
      </c>
      <c r="G1199" cm="1">
        <f t="array" ref="G1199">INDEX('Distance Matrix (miles)'!$B$2:$AD$30,B1199+1,C1199+1)</f>
        <v>4.6100000000000003</v>
      </c>
      <c r="H1199" cm="1">
        <f t="array" ref="H1199">INDEX('Travel Time Matrix (min)'!$B$2:$AD$30,B1199+1,C1199+1)</f>
        <v>6.9</v>
      </c>
      <c r="I1199" cm="1">
        <f t="array" ref="I1199">G1199*(INDEX('Vehicle Fleet'!$D$2:$D$6,A1199)+'Cost Parameters'!$B$2*'Cost Parameters'!$B$3)</f>
        <v>3.9480040000000005</v>
      </c>
      <c r="J1199" cm="1">
        <f t="array" ref="J1199">IF(C1199=0,0,INDEX('Delivery Stops'!$D$2:$D$29,C1199))</f>
        <v>46</v>
      </c>
      <c r="K1199">
        <f t="shared" si="72"/>
        <v>0</v>
      </c>
      <c r="L1199">
        <f t="shared" si="73"/>
        <v>0</v>
      </c>
      <c r="M1199">
        <f t="shared" si="74"/>
        <v>0</v>
      </c>
      <c r="N1199">
        <f t="shared" si="75"/>
        <v>0</v>
      </c>
      <c r="O1199" cm="1">
        <f t="array" ref="O1199">((IF(C1199=0,INDEX('Solver Setup'!$M$15:$M$19,A1199),INDEX('Solver Setup'!$G$25:$G$52,C1199))-IF(B1199=0,INDEX('Solver Setup'!$L$15:$L$19,A1199),INDEX('Solver Setup'!$G$25:$G$52,B1199)))*1440-IF(B1199=0,0,INDEX('Solver Setup'!$F$25:$F$52,B1199))-H1199+'Solver Setup'!$B$9*(1-F1199))</f>
        <v>1758.1000000000008</v>
      </c>
    </row>
    <row r="1200" spans="1:15" x14ac:dyDescent="0.2">
      <c r="A1200">
        <v>2</v>
      </c>
      <c r="B1200">
        <v>13</v>
      </c>
      <c r="C1200">
        <v>23</v>
      </c>
      <c r="D1200" t="str" cm="1">
        <f t="array" ref="D1200">IF(B1200=0,"Depot",INDEX('Delivery Stops'!$B$2:$B$29,B1200))</f>
        <v>Tech Solutions Inc</v>
      </c>
      <c r="E1200" t="str" cm="1">
        <f t="array" ref="E1200">IF(C1200=0,"Depot",INDEX('Delivery Stops'!$B$2:$B$29,C1200))</f>
        <v>Distillery</v>
      </c>
      <c r="F1200">
        <v>0</v>
      </c>
      <c r="G1200" cm="1">
        <f t="array" ref="G1200">INDEX('Distance Matrix (miles)'!$B$2:$AD$30,B1200+1,C1200+1)</f>
        <v>27.48</v>
      </c>
      <c r="H1200" cm="1">
        <f t="array" ref="H1200">INDEX('Travel Time Matrix (min)'!$B$2:$AD$30,B1200+1,C1200+1)</f>
        <v>41.2</v>
      </c>
      <c r="I1200" cm="1">
        <f t="array" ref="I1200">G1200*(INDEX('Vehicle Fleet'!$D$2:$D$6,A1200)+'Cost Parameters'!$B$2*'Cost Parameters'!$B$3)</f>
        <v>23.533872000000002</v>
      </c>
      <c r="J1200" cm="1">
        <f t="array" ref="J1200">IF(C1200=0,0,INDEX('Delivery Stops'!$D$2:$D$29,C1200))</f>
        <v>207</v>
      </c>
      <c r="K1200">
        <f t="shared" si="72"/>
        <v>0</v>
      </c>
      <c r="L1200">
        <f t="shared" si="73"/>
        <v>0</v>
      </c>
      <c r="M1200">
        <f t="shared" si="74"/>
        <v>0</v>
      </c>
      <c r="N1200">
        <f t="shared" si="75"/>
        <v>0</v>
      </c>
      <c r="O1200" cm="1">
        <f t="array" ref="O1200">((IF(C1200=0,INDEX('Solver Setup'!$M$15:$M$19,A1200),INDEX('Solver Setup'!$G$25:$G$52,C1200))-IF(B1200=0,INDEX('Solver Setup'!$L$15:$L$19,A1200),INDEX('Solver Setup'!$G$25:$G$52,B1200)))*1440-IF(B1200=0,0,INDEX('Solver Setup'!$F$25:$F$52,B1200))-H1200+'Solver Setup'!$B$9*(1-F1200))</f>
        <v>1618.8000000000006</v>
      </c>
    </row>
    <row r="1201" spans="1:15" x14ac:dyDescent="0.2">
      <c r="A1201">
        <v>2</v>
      </c>
      <c r="B1201">
        <v>13</v>
      </c>
      <c r="C1201">
        <v>24</v>
      </c>
      <c r="D1201" t="str" cm="1">
        <f t="array" ref="D1201">IF(B1201=0,"Depot",INDEX('Delivery Stops'!$B$2:$B$29,B1201))</f>
        <v>Tech Solutions Inc</v>
      </c>
      <c r="E1201" t="str" cm="1">
        <f t="array" ref="E1201">IF(C1201=0,"Depot",INDEX('Delivery Stops'!$B$2:$B$29,C1201))</f>
        <v>Children's Academy</v>
      </c>
      <c r="F1201">
        <v>0</v>
      </c>
      <c r="G1201" cm="1">
        <f t="array" ref="G1201">INDEX('Distance Matrix (miles)'!$B$2:$AD$30,B1201+1,C1201+1)</f>
        <v>38.840000000000003</v>
      </c>
      <c r="H1201" cm="1">
        <f t="array" ref="H1201">INDEX('Travel Time Matrix (min)'!$B$2:$AD$30,B1201+1,C1201+1)</f>
        <v>58.3</v>
      </c>
      <c r="I1201" cm="1">
        <f t="array" ref="I1201">G1201*(INDEX('Vehicle Fleet'!$D$2:$D$6,A1201)+'Cost Parameters'!$B$2*'Cost Parameters'!$B$3)</f>
        <v>33.262576000000003</v>
      </c>
      <c r="J1201" cm="1">
        <f t="array" ref="J1201">IF(C1201=0,0,INDEX('Delivery Stops'!$D$2:$D$29,C1201))</f>
        <v>28</v>
      </c>
      <c r="K1201">
        <f t="shared" si="72"/>
        <v>0</v>
      </c>
      <c r="L1201">
        <f t="shared" si="73"/>
        <v>0</v>
      </c>
      <c r="M1201">
        <f t="shared" si="74"/>
        <v>0</v>
      </c>
      <c r="N1201">
        <f t="shared" si="75"/>
        <v>0</v>
      </c>
      <c r="O1201" cm="1">
        <f t="array" ref="O1201">((IF(C1201=0,INDEX('Solver Setup'!$M$15:$M$19,A1201),INDEX('Solver Setup'!$G$25:$G$52,C1201))-IF(B1201=0,INDEX('Solver Setup'!$L$15:$L$19,A1201),INDEX('Solver Setup'!$G$25:$G$52,B1201)))*1440-IF(B1201=0,0,INDEX('Solver Setup'!$F$25:$F$52,B1201))-H1201+'Solver Setup'!$B$9*(1-F1201))</f>
        <v>1751.700000000001</v>
      </c>
    </row>
    <row r="1202" spans="1:15" x14ac:dyDescent="0.2">
      <c r="A1202">
        <v>2</v>
      </c>
      <c r="B1202">
        <v>13</v>
      </c>
      <c r="C1202">
        <v>25</v>
      </c>
      <c r="D1202" t="str" cm="1">
        <f t="array" ref="D1202">IF(B1202=0,"Depot",INDEX('Delivery Stops'!$B$2:$B$29,B1202))</f>
        <v>Tech Solutions Inc</v>
      </c>
      <c r="E1202" t="str" cm="1">
        <f t="array" ref="E1202">IF(C1202=0,"Depot",INDEX('Delivery Stops'!$B$2:$B$29,C1202))</f>
        <v>Public Library</v>
      </c>
      <c r="F1202">
        <v>0</v>
      </c>
      <c r="G1202" cm="1">
        <f t="array" ref="G1202">INDEX('Distance Matrix (miles)'!$B$2:$AD$30,B1202+1,C1202+1)</f>
        <v>12.97</v>
      </c>
      <c r="H1202" cm="1">
        <f t="array" ref="H1202">INDEX('Travel Time Matrix (min)'!$B$2:$AD$30,B1202+1,C1202+1)</f>
        <v>19.5</v>
      </c>
      <c r="I1202" cm="1">
        <f t="array" ref="I1202">G1202*(INDEX('Vehicle Fleet'!$D$2:$D$6,A1202)+'Cost Parameters'!$B$2*'Cost Parameters'!$B$3)</f>
        <v>11.107508000000001</v>
      </c>
      <c r="J1202" cm="1">
        <f t="array" ref="J1202">IF(C1202=0,0,INDEX('Delivery Stops'!$D$2:$D$29,C1202))</f>
        <v>32</v>
      </c>
      <c r="K1202">
        <f t="shared" si="72"/>
        <v>0</v>
      </c>
      <c r="L1202">
        <f t="shared" si="73"/>
        <v>0</v>
      </c>
      <c r="M1202">
        <f t="shared" si="74"/>
        <v>0</v>
      </c>
      <c r="N1202">
        <f t="shared" si="75"/>
        <v>0</v>
      </c>
      <c r="O1202" cm="1">
        <f t="array" ref="O1202">((IF(C1202=0,INDEX('Solver Setup'!$M$15:$M$19,A1202),INDEX('Solver Setup'!$G$25:$G$52,C1202))-IF(B1202=0,INDEX('Solver Setup'!$L$15:$L$19,A1202),INDEX('Solver Setup'!$G$25:$G$52,B1202)))*1440-IF(B1202=0,0,INDEX('Solver Setup'!$F$25:$F$52,B1202))-H1202+'Solver Setup'!$B$9*(1-F1202))</f>
        <v>1700.5000000000009</v>
      </c>
    </row>
    <row r="1203" spans="1:15" x14ac:dyDescent="0.2">
      <c r="A1203">
        <v>2</v>
      </c>
      <c r="B1203">
        <v>13</v>
      </c>
      <c r="C1203">
        <v>26</v>
      </c>
      <c r="D1203" t="str" cm="1">
        <f t="array" ref="D1203">IF(B1203=0,"Depot",INDEX('Delivery Stops'!$B$2:$B$29,B1203))</f>
        <v>Tech Solutions Inc</v>
      </c>
      <c r="E1203" t="str" cm="1">
        <f t="array" ref="E1203">IF(C1203=0,"Depot",INDEX('Delivery Stops'!$B$2:$B$29,C1203))</f>
        <v>Bakery &amp; Cafe</v>
      </c>
      <c r="F1203">
        <v>0</v>
      </c>
      <c r="G1203" cm="1">
        <f t="array" ref="G1203">INDEX('Distance Matrix (miles)'!$B$2:$AD$30,B1203+1,C1203+1)</f>
        <v>16.079999999999998</v>
      </c>
      <c r="H1203" cm="1">
        <f t="array" ref="H1203">INDEX('Travel Time Matrix (min)'!$B$2:$AD$30,B1203+1,C1203+1)</f>
        <v>24.1</v>
      </c>
      <c r="I1203" cm="1">
        <f t="array" ref="I1203">G1203*(INDEX('Vehicle Fleet'!$D$2:$D$6,A1203)+'Cost Parameters'!$B$2*'Cost Parameters'!$B$3)</f>
        <v>13.770911999999999</v>
      </c>
      <c r="J1203" cm="1">
        <f t="array" ref="J1203">IF(C1203=0,0,INDEX('Delivery Stops'!$D$2:$D$29,C1203))</f>
        <v>211</v>
      </c>
      <c r="K1203">
        <f t="shared" si="72"/>
        <v>0</v>
      </c>
      <c r="L1203">
        <f t="shared" si="73"/>
        <v>0</v>
      </c>
      <c r="M1203">
        <f t="shared" si="74"/>
        <v>0</v>
      </c>
      <c r="N1203">
        <f t="shared" si="75"/>
        <v>0</v>
      </c>
      <c r="O1203" cm="1">
        <f t="array" ref="O1203">((IF(C1203=0,INDEX('Solver Setup'!$M$15:$M$19,A1203),INDEX('Solver Setup'!$G$25:$G$52,C1203))-IF(B1203=0,INDEX('Solver Setup'!$L$15:$L$19,A1203),INDEX('Solver Setup'!$G$25:$G$52,B1203)))*1440-IF(B1203=0,0,INDEX('Solver Setup'!$F$25:$F$52,B1203))-H1203+'Solver Setup'!$B$9*(1-F1203))</f>
        <v>1770.9000000000005</v>
      </c>
    </row>
    <row r="1204" spans="1:15" x14ac:dyDescent="0.2">
      <c r="A1204">
        <v>2</v>
      </c>
      <c r="B1204">
        <v>13</v>
      </c>
      <c r="C1204">
        <v>27</v>
      </c>
      <c r="D1204" t="str" cm="1">
        <f t="array" ref="D1204">IF(B1204=0,"Depot",INDEX('Delivery Stops'!$B$2:$B$29,B1204))</f>
        <v>Tech Solutions Inc</v>
      </c>
      <c r="E1204" t="str" cm="1">
        <f t="array" ref="E1204">IF(C1204=0,"Depot",INDEX('Delivery Stops'!$B$2:$B$29,C1204))</f>
        <v>Redstone Elementary School</v>
      </c>
      <c r="F1204">
        <v>0</v>
      </c>
      <c r="G1204" cm="1">
        <f t="array" ref="G1204">INDEX('Distance Matrix (miles)'!$B$2:$AD$30,B1204+1,C1204+1)</f>
        <v>16.75</v>
      </c>
      <c r="H1204" cm="1">
        <f t="array" ref="H1204">INDEX('Travel Time Matrix (min)'!$B$2:$AD$30,B1204+1,C1204+1)</f>
        <v>25.1</v>
      </c>
      <c r="I1204" cm="1">
        <f t="array" ref="I1204">G1204*(INDEX('Vehicle Fleet'!$D$2:$D$6,A1204)+'Cost Parameters'!$B$2*'Cost Parameters'!$B$3)</f>
        <v>14.344700000000001</v>
      </c>
      <c r="J1204" cm="1">
        <f t="array" ref="J1204">IF(C1204=0,0,INDEX('Delivery Stops'!$D$2:$D$29,C1204))</f>
        <v>61</v>
      </c>
      <c r="K1204">
        <f t="shared" si="72"/>
        <v>0</v>
      </c>
      <c r="L1204">
        <f t="shared" si="73"/>
        <v>0</v>
      </c>
      <c r="M1204">
        <f t="shared" si="74"/>
        <v>0</v>
      </c>
      <c r="N1204">
        <f t="shared" si="75"/>
        <v>0</v>
      </c>
      <c r="O1204" cm="1">
        <f t="array" ref="O1204">((IF(C1204=0,INDEX('Solver Setup'!$M$15:$M$19,A1204),INDEX('Solver Setup'!$G$25:$G$52,C1204))-IF(B1204=0,INDEX('Solver Setup'!$L$15:$L$19,A1204),INDEX('Solver Setup'!$G$25:$G$52,B1204)))*1440-IF(B1204=0,0,INDEX('Solver Setup'!$F$25:$F$52,B1204))-H1204+'Solver Setup'!$B$9*(1-F1204))</f>
        <v>1709.9</v>
      </c>
    </row>
    <row r="1205" spans="1:15" x14ac:dyDescent="0.2">
      <c r="A1205">
        <v>2</v>
      </c>
      <c r="B1205">
        <v>13</v>
      </c>
      <c r="C1205">
        <v>28</v>
      </c>
      <c r="D1205" t="str" cm="1">
        <f t="array" ref="D1205">IF(B1205=0,"Depot",INDEX('Delivery Stops'!$B$2:$B$29,B1205))</f>
        <v>Tech Solutions Inc</v>
      </c>
      <c r="E1205" t="str" cm="1">
        <f t="array" ref="E1205">IF(C1205=0,"Depot",INDEX('Delivery Stops'!$B$2:$B$29,C1205))</f>
        <v>Food Bank</v>
      </c>
      <c r="F1205">
        <v>0</v>
      </c>
      <c r="G1205" cm="1">
        <f t="array" ref="G1205">INDEX('Distance Matrix (miles)'!$B$2:$AD$30,B1205+1,C1205+1)</f>
        <v>3.8</v>
      </c>
      <c r="H1205" cm="1">
        <f t="array" ref="H1205">INDEX('Travel Time Matrix (min)'!$B$2:$AD$30,B1205+1,C1205+1)</f>
        <v>5.7</v>
      </c>
      <c r="I1205" cm="1">
        <f t="array" ref="I1205">G1205*(INDEX('Vehicle Fleet'!$D$2:$D$6,A1205)+'Cost Parameters'!$B$2*'Cost Parameters'!$B$3)</f>
        <v>3.2543199999999999</v>
      </c>
      <c r="J1205" cm="1">
        <f t="array" ref="J1205">IF(C1205=0,0,INDEX('Delivery Stops'!$D$2:$D$29,C1205))</f>
        <v>168</v>
      </c>
      <c r="K1205">
        <f t="shared" si="72"/>
        <v>0</v>
      </c>
      <c r="L1205">
        <f t="shared" si="73"/>
        <v>0</v>
      </c>
      <c r="M1205">
        <f t="shared" si="74"/>
        <v>0</v>
      </c>
      <c r="N1205">
        <f t="shared" si="75"/>
        <v>0</v>
      </c>
      <c r="O1205" cm="1">
        <f t="array" ref="O1205">((IF(C1205=0,INDEX('Solver Setup'!$M$15:$M$19,A1205),INDEX('Solver Setup'!$G$25:$G$52,C1205))-IF(B1205=0,INDEX('Solver Setup'!$L$15:$L$19,A1205),INDEX('Solver Setup'!$G$25:$G$52,B1205)))*1440-IF(B1205=0,0,INDEX('Solver Setup'!$F$25:$F$52,B1205))-H1205+'Solver Setup'!$B$9*(1-F1205))</f>
        <v>1729.3</v>
      </c>
    </row>
    <row r="1206" spans="1:15" x14ac:dyDescent="0.2">
      <c r="A1206">
        <v>2</v>
      </c>
      <c r="B1206">
        <v>14</v>
      </c>
      <c r="C1206">
        <v>0</v>
      </c>
      <c r="D1206" t="str" cm="1">
        <f t="array" ref="D1206">IF(B1206=0,"Depot",INDEX('Delivery Stops'!$B$2:$B$29,B1206))</f>
        <v>Sunrise Senior Living</v>
      </c>
      <c r="E1206" t="str" cm="1">
        <f t="array" ref="E1206">IF(C1206=0,"Depot",INDEX('Delivery Stops'!$B$2:$B$29,C1206))</f>
        <v>Depot</v>
      </c>
      <c r="F1206">
        <v>0</v>
      </c>
      <c r="G1206" cm="1">
        <f t="array" ref="G1206">INDEX('Distance Matrix (miles)'!$B$2:$AD$30,B1206+1,C1206+1)</f>
        <v>14.86</v>
      </c>
      <c r="H1206" cm="1">
        <f t="array" ref="H1206">INDEX('Travel Time Matrix (min)'!$B$2:$AD$30,B1206+1,C1206+1)</f>
        <v>22.3</v>
      </c>
      <c r="I1206" cm="1">
        <f t="array" ref="I1206">G1206*(INDEX('Vehicle Fleet'!$D$2:$D$6,A1206)+'Cost Parameters'!$B$2*'Cost Parameters'!$B$3)</f>
        <v>12.726103999999999</v>
      </c>
      <c r="J1206" cm="1">
        <f t="array" ref="J1206">IF(C1206=0,0,INDEX('Delivery Stops'!$D$2:$D$29,C1206))</f>
        <v>0</v>
      </c>
      <c r="K1206">
        <f t="shared" si="72"/>
        <v>0</v>
      </c>
      <c r="L1206">
        <f t="shared" si="73"/>
        <v>0</v>
      </c>
      <c r="M1206">
        <f t="shared" si="74"/>
        <v>0</v>
      </c>
      <c r="N1206">
        <f t="shared" si="75"/>
        <v>0</v>
      </c>
      <c r="O1206" cm="1">
        <f t="array" ref="O1206">((IF(C1206=0,INDEX('Solver Setup'!$M$15:$M$19,A1206),INDEX('Solver Setup'!$G$25:$G$52,C1206))-IF(B1206=0,INDEX('Solver Setup'!$L$15:$L$19,A1206),INDEX('Solver Setup'!$G$25:$G$52,B1206)))*1440-IF(B1206=0,0,INDEX('Solver Setup'!$F$25:$F$52,B1206))-H1206+'Solver Setup'!$B$9*(1-F1206))</f>
        <v>552.7000000000005</v>
      </c>
    </row>
    <row r="1207" spans="1:15" x14ac:dyDescent="0.2">
      <c r="A1207">
        <v>2</v>
      </c>
      <c r="B1207">
        <v>14</v>
      </c>
      <c r="C1207">
        <v>1</v>
      </c>
      <c r="D1207" t="str" cm="1">
        <f t="array" ref="D1207">IF(B1207=0,"Depot",INDEX('Delivery Stops'!$B$2:$B$29,B1207))</f>
        <v>Sunrise Senior Living</v>
      </c>
      <c r="E1207" t="str" cm="1">
        <f t="array" ref="E1207">IF(C1207=0,"Depot",INDEX('Delivery Stops'!$B$2:$B$29,C1207))</f>
        <v>Pet Hospital</v>
      </c>
      <c r="F1207">
        <v>0</v>
      </c>
      <c r="G1207" cm="1">
        <f t="array" ref="G1207">INDEX('Distance Matrix (miles)'!$B$2:$AD$30,B1207+1,C1207+1)</f>
        <v>38.65</v>
      </c>
      <c r="H1207" cm="1">
        <f t="array" ref="H1207">INDEX('Travel Time Matrix (min)'!$B$2:$AD$30,B1207+1,C1207+1)</f>
        <v>58</v>
      </c>
      <c r="I1207" cm="1">
        <f t="array" ref="I1207">G1207*(INDEX('Vehicle Fleet'!$D$2:$D$6,A1207)+'Cost Parameters'!$B$2*'Cost Parameters'!$B$3)</f>
        <v>33.09986</v>
      </c>
      <c r="J1207" cm="1">
        <f t="array" ref="J1207">IF(C1207=0,0,INDEX('Delivery Stops'!$D$2:$D$29,C1207))</f>
        <v>204</v>
      </c>
      <c r="K1207">
        <f t="shared" si="72"/>
        <v>0</v>
      </c>
      <c r="L1207">
        <f t="shared" si="73"/>
        <v>0</v>
      </c>
      <c r="M1207">
        <f t="shared" si="74"/>
        <v>0</v>
      </c>
      <c r="N1207">
        <f t="shared" si="75"/>
        <v>0</v>
      </c>
      <c r="O1207" cm="1">
        <f t="array" ref="O1207">((IF(C1207=0,INDEX('Solver Setup'!$M$15:$M$19,A1207),INDEX('Solver Setup'!$G$25:$G$52,C1207))-IF(B1207=0,INDEX('Solver Setup'!$L$15:$L$19,A1207),INDEX('Solver Setup'!$G$25:$G$52,B1207)))*1440-IF(B1207=0,0,INDEX('Solver Setup'!$F$25:$F$52,B1207))-H1207+'Solver Setup'!$B$9*(1-F1207))</f>
        <v>1027.0000000000009</v>
      </c>
    </row>
    <row r="1208" spans="1:15" x14ac:dyDescent="0.2">
      <c r="A1208">
        <v>2</v>
      </c>
      <c r="B1208">
        <v>14</v>
      </c>
      <c r="C1208">
        <v>2</v>
      </c>
      <c r="D1208" t="str" cm="1">
        <f t="array" ref="D1208">IF(B1208=0,"Depot",INDEX('Delivery Stops'!$B$2:$B$29,B1208))</f>
        <v>Sunrise Senior Living</v>
      </c>
      <c r="E1208" t="str" cm="1">
        <f t="array" ref="E1208">IF(C1208=0,"Depot",INDEX('Delivery Stops'!$B$2:$B$29,C1208))</f>
        <v>Community Pharmacy</v>
      </c>
      <c r="F1208">
        <v>0</v>
      </c>
      <c r="G1208" cm="1">
        <f t="array" ref="G1208">INDEX('Distance Matrix (miles)'!$B$2:$AD$30,B1208+1,C1208+1)</f>
        <v>17.62</v>
      </c>
      <c r="H1208" cm="1">
        <f t="array" ref="H1208">INDEX('Travel Time Matrix (min)'!$B$2:$AD$30,B1208+1,C1208+1)</f>
        <v>26.4</v>
      </c>
      <c r="I1208" cm="1">
        <f t="array" ref="I1208">G1208*(INDEX('Vehicle Fleet'!$D$2:$D$6,A1208)+'Cost Parameters'!$B$2*'Cost Parameters'!$B$3)</f>
        <v>15.089768000000001</v>
      </c>
      <c r="J1208" cm="1">
        <f t="array" ref="J1208">IF(C1208=0,0,INDEX('Delivery Stops'!$D$2:$D$29,C1208))</f>
        <v>240</v>
      </c>
      <c r="K1208">
        <f t="shared" si="72"/>
        <v>0</v>
      </c>
      <c r="L1208">
        <f t="shared" si="73"/>
        <v>0</v>
      </c>
      <c r="M1208">
        <f t="shared" si="74"/>
        <v>0</v>
      </c>
      <c r="N1208">
        <f t="shared" si="75"/>
        <v>0</v>
      </c>
      <c r="O1208" cm="1">
        <f t="array" ref="O1208">((IF(C1208=0,INDEX('Solver Setup'!$M$15:$M$19,A1208),INDEX('Solver Setup'!$G$25:$G$52,C1208))-IF(B1208=0,INDEX('Solver Setup'!$L$15:$L$19,A1208),INDEX('Solver Setup'!$G$25:$G$52,B1208)))*1440-IF(B1208=0,0,INDEX('Solver Setup'!$F$25:$F$52,B1208))-H1208+'Solver Setup'!$B$9*(1-F1208))</f>
        <v>1298.5999999999999</v>
      </c>
    </row>
    <row r="1209" spans="1:15" x14ac:dyDescent="0.2">
      <c r="A1209">
        <v>2</v>
      </c>
      <c r="B1209">
        <v>14</v>
      </c>
      <c r="C1209">
        <v>3</v>
      </c>
      <c r="D1209" t="str" cm="1">
        <f t="array" ref="D1209">IF(B1209=0,"Depot",INDEX('Delivery Stops'!$B$2:$B$29,B1209))</f>
        <v>Sunrise Senior Living</v>
      </c>
      <c r="E1209" t="str" cm="1">
        <f t="array" ref="E1209">IF(C1209=0,"Depot",INDEX('Delivery Stops'!$B$2:$B$29,C1209))</f>
        <v>Redstone Medical Center</v>
      </c>
      <c r="F1209">
        <v>0</v>
      </c>
      <c r="G1209" cm="1">
        <f t="array" ref="G1209">INDEX('Distance Matrix (miles)'!$B$2:$AD$30,B1209+1,C1209+1)</f>
        <v>28.35</v>
      </c>
      <c r="H1209" cm="1">
        <f t="array" ref="H1209">INDEX('Travel Time Matrix (min)'!$B$2:$AD$30,B1209+1,C1209+1)</f>
        <v>42.5</v>
      </c>
      <c r="I1209" cm="1">
        <f t="array" ref="I1209">G1209*(INDEX('Vehicle Fleet'!$D$2:$D$6,A1209)+'Cost Parameters'!$B$2*'Cost Parameters'!$B$3)</f>
        <v>24.278940000000002</v>
      </c>
      <c r="J1209" cm="1">
        <f t="array" ref="J1209">IF(C1209=0,0,INDEX('Delivery Stops'!$D$2:$D$29,C1209))</f>
        <v>183</v>
      </c>
      <c r="K1209">
        <f t="shared" si="72"/>
        <v>0</v>
      </c>
      <c r="L1209">
        <f t="shared" si="73"/>
        <v>0</v>
      </c>
      <c r="M1209">
        <f t="shared" si="74"/>
        <v>0</v>
      </c>
      <c r="N1209">
        <f t="shared" si="75"/>
        <v>0</v>
      </c>
      <c r="O1209" cm="1">
        <f t="array" ref="O1209">((IF(C1209=0,INDEX('Solver Setup'!$M$15:$M$19,A1209),INDEX('Solver Setup'!$G$25:$G$52,C1209))-IF(B1209=0,INDEX('Solver Setup'!$L$15:$L$19,A1209),INDEX('Solver Setup'!$G$25:$G$52,B1209)))*1440-IF(B1209=0,0,INDEX('Solver Setup'!$F$25:$F$52,B1209))-H1209+'Solver Setup'!$B$9*(1-F1209))</f>
        <v>1297.5000000000005</v>
      </c>
    </row>
    <row r="1210" spans="1:15" x14ac:dyDescent="0.2">
      <c r="A1210">
        <v>2</v>
      </c>
      <c r="B1210">
        <v>14</v>
      </c>
      <c r="C1210">
        <v>4</v>
      </c>
      <c r="D1210" t="str" cm="1">
        <f t="array" ref="D1210">IF(B1210=0,"Depot",INDEX('Delivery Stops'!$B$2:$B$29,B1210))</f>
        <v>Sunrise Senior Living</v>
      </c>
      <c r="E1210" t="str" cm="1">
        <f t="array" ref="E1210">IF(C1210=0,"Depot",INDEX('Delivery Stops'!$B$2:$B$29,C1210))</f>
        <v>Furniture Warehouse</v>
      </c>
      <c r="F1210">
        <v>0</v>
      </c>
      <c r="G1210" cm="1">
        <f t="array" ref="G1210">INDEX('Distance Matrix (miles)'!$B$2:$AD$30,B1210+1,C1210+1)</f>
        <v>11.71</v>
      </c>
      <c r="H1210" cm="1">
        <f t="array" ref="H1210">INDEX('Travel Time Matrix (min)'!$B$2:$AD$30,B1210+1,C1210+1)</f>
        <v>17.600000000000001</v>
      </c>
      <c r="I1210" cm="1">
        <f t="array" ref="I1210">G1210*(INDEX('Vehicle Fleet'!$D$2:$D$6,A1210)+'Cost Parameters'!$B$2*'Cost Parameters'!$B$3)</f>
        <v>10.028444000000002</v>
      </c>
      <c r="J1210" cm="1">
        <f t="array" ref="J1210">IF(C1210=0,0,INDEX('Delivery Stops'!$D$2:$D$29,C1210))</f>
        <v>186</v>
      </c>
      <c r="K1210">
        <f t="shared" si="72"/>
        <v>0</v>
      </c>
      <c r="L1210">
        <f t="shared" si="73"/>
        <v>0</v>
      </c>
      <c r="M1210">
        <f t="shared" si="74"/>
        <v>0</v>
      </c>
      <c r="N1210">
        <f t="shared" si="75"/>
        <v>0</v>
      </c>
      <c r="O1210" cm="1">
        <f t="array" ref="O1210">((IF(C1210=0,INDEX('Solver Setup'!$M$15:$M$19,A1210),INDEX('Solver Setup'!$G$25:$G$52,C1210))-IF(B1210=0,INDEX('Solver Setup'!$L$15:$L$19,A1210),INDEX('Solver Setup'!$G$25:$G$52,B1210)))*1440-IF(B1210=0,0,INDEX('Solver Setup'!$F$25:$F$52,B1210))-H1210+'Solver Setup'!$B$9*(1-F1210))</f>
        <v>1052.4000000000005</v>
      </c>
    </row>
    <row r="1211" spans="1:15" x14ac:dyDescent="0.2">
      <c r="A1211">
        <v>2</v>
      </c>
      <c r="B1211">
        <v>14</v>
      </c>
      <c r="C1211">
        <v>5</v>
      </c>
      <c r="D1211" t="str" cm="1">
        <f t="array" ref="D1211">IF(B1211=0,"Depot",INDEX('Delivery Stops'!$B$2:$B$29,B1211))</f>
        <v>Sunrise Senior Living</v>
      </c>
      <c r="E1211" t="str" cm="1">
        <f t="array" ref="E1211">IF(C1211=0,"Depot",INDEX('Delivery Stops'!$B$2:$B$29,C1211))</f>
        <v>Construction Supply</v>
      </c>
      <c r="F1211">
        <v>0</v>
      </c>
      <c r="G1211" cm="1">
        <f t="array" ref="G1211">INDEX('Distance Matrix (miles)'!$B$2:$AD$30,B1211+1,C1211+1)</f>
        <v>7.79</v>
      </c>
      <c r="H1211" cm="1">
        <f t="array" ref="H1211">INDEX('Travel Time Matrix (min)'!$B$2:$AD$30,B1211+1,C1211+1)</f>
        <v>11.7</v>
      </c>
      <c r="I1211" cm="1">
        <f t="array" ref="I1211">G1211*(INDEX('Vehicle Fleet'!$D$2:$D$6,A1211)+'Cost Parameters'!$B$2*'Cost Parameters'!$B$3)</f>
        <v>6.6713560000000003</v>
      </c>
      <c r="J1211" cm="1">
        <f t="array" ref="J1211">IF(C1211=0,0,INDEX('Delivery Stops'!$D$2:$D$29,C1211))</f>
        <v>201</v>
      </c>
      <c r="K1211">
        <f t="shared" si="72"/>
        <v>0</v>
      </c>
      <c r="L1211">
        <f t="shared" si="73"/>
        <v>0</v>
      </c>
      <c r="M1211">
        <f t="shared" si="74"/>
        <v>0</v>
      </c>
      <c r="N1211">
        <f t="shared" si="75"/>
        <v>0</v>
      </c>
      <c r="O1211" cm="1">
        <f t="array" ref="O1211">((IF(C1211=0,INDEX('Solver Setup'!$M$15:$M$19,A1211),INDEX('Solver Setup'!$G$25:$G$52,C1211))-IF(B1211=0,INDEX('Solver Setup'!$L$15:$L$19,A1211),INDEX('Solver Setup'!$G$25:$G$52,B1211)))*1440-IF(B1211=0,0,INDEX('Solver Setup'!$F$25:$F$52,B1211))-H1211+'Solver Setup'!$B$9*(1-F1211))</f>
        <v>1268.3</v>
      </c>
    </row>
    <row r="1212" spans="1:15" x14ac:dyDescent="0.2">
      <c r="A1212">
        <v>2</v>
      </c>
      <c r="B1212">
        <v>14</v>
      </c>
      <c r="C1212">
        <v>6</v>
      </c>
      <c r="D1212" t="str" cm="1">
        <f t="array" ref="D1212">IF(B1212=0,"Depot",INDEX('Delivery Stops'!$B$2:$B$29,B1212))</f>
        <v>Sunrise Senior Living</v>
      </c>
      <c r="E1212" t="str" cm="1">
        <f t="array" ref="E1212">IF(C1212=0,"Depot",INDEX('Delivery Stops'!$B$2:$B$29,C1212))</f>
        <v>Farm Supply</v>
      </c>
      <c r="F1212">
        <v>0</v>
      </c>
      <c r="G1212" cm="1">
        <f t="array" ref="G1212">INDEX('Distance Matrix (miles)'!$B$2:$AD$30,B1212+1,C1212+1)</f>
        <v>10.59</v>
      </c>
      <c r="H1212" cm="1">
        <f t="array" ref="H1212">INDEX('Travel Time Matrix (min)'!$B$2:$AD$30,B1212+1,C1212+1)</f>
        <v>15.9</v>
      </c>
      <c r="I1212" cm="1">
        <f t="array" ref="I1212">G1212*(INDEX('Vehicle Fleet'!$D$2:$D$6,A1212)+'Cost Parameters'!$B$2*'Cost Parameters'!$B$3)</f>
        <v>9.0692760000000003</v>
      </c>
      <c r="J1212" cm="1">
        <f t="array" ref="J1212">IF(C1212=0,0,INDEX('Delivery Stops'!$D$2:$D$29,C1212))</f>
        <v>162</v>
      </c>
      <c r="K1212">
        <f t="shared" si="72"/>
        <v>0</v>
      </c>
      <c r="L1212">
        <f t="shared" si="73"/>
        <v>0</v>
      </c>
      <c r="M1212">
        <f t="shared" si="74"/>
        <v>0</v>
      </c>
      <c r="N1212">
        <f t="shared" si="75"/>
        <v>0</v>
      </c>
      <c r="O1212" cm="1">
        <f t="array" ref="O1212">((IF(C1212=0,INDEX('Solver Setup'!$M$15:$M$19,A1212),INDEX('Solver Setup'!$G$25:$G$52,C1212))-IF(B1212=0,INDEX('Solver Setup'!$L$15:$L$19,A1212),INDEX('Solver Setup'!$G$25:$G$52,B1212)))*1440-IF(B1212=0,0,INDEX('Solver Setup'!$F$25:$F$52,B1212))-H1212+'Solver Setup'!$B$9*(1-F1212))</f>
        <v>1369.1000000000004</v>
      </c>
    </row>
    <row r="1213" spans="1:15" x14ac:dyDescent="0.2">
      <c r="A1213">
        <v>2</v>
      </c>
      <c r="B1213">
        <v>14</v>
      </c>
      <c r="C1213">
        <v>7</v>
      </c>
      <c r="D1213" t="str" cm="1">
        <f t="array" ref="D1213">IF(B1213=0,"Depot",INDEX('Delivery Stops'!$B$2:$B$29,B1213))</f>
        <v>Sunrise Senior Living</v>
      </c>
      <c r="E1213" t="str" cm="1">
        <f t="array" ref="E1213">IF(C1213=0,"Depot",INDEX('Delivery Stops'!$B$2:$B$29,C1213))</f>
        <v>Fish Market</v>
      </c>
      <c r="F1213">
        <v>0</v>
      </c>
      <c r="G1213" cm="1">
        <f t="array" ref="G1213">INDEX('Distance Matrix (miles)'!$B$2:$AD$30,B1213+1,C1213+1)</f>
        <v>8.5299999999999994</v>
      </c>
      <c r="H1213" cm="1">
        <f t="array" ref="H1213">INDEX('Travel Time Matrix (min)'!$B$2:$AD$30,B1213+1,C1213+1)</f>
        <v>12.8</v>
      </c>
      <c r="I1213" cm="1">
        <f t="array" ref="I1213">G1213*(INDEX('Vehicle Fleet'!$D$2:$D$6,A1213)+'Cost Parameters'!$B$2*'Cost Parameters'!$B$3)</f>
        <v>7.3050920000000001</v>
      </c>
      <c r="J1213" cm="1">
        <f t="array" ref="J1213">IF(C1213=0,0,INDEX('Delivery Stops'!$D$2:$D$29,C1213))</f>
        <v>133</v>
      </c>
      <c r="K1213">
        <f t="shared" si="72"/>
        <v>0</v>
      </c>
      <c r="L1213">
        <f t="shared" si="73"/>
        <v>0</v>
      </c>
      <c r="M1213">
        <f t="shared" si="74"/>
        <v>0</v>
      </c>
      <c r="N1213">
        <f t="shared" si="75"/>
        <v>0</v>
      </c>
      <c r="O1213" cm="1">
        <f t="array" ref="O1213">((IF(C1213=0,INDEX('Solver Setup'!$M$15:$M$19,A1213),INDEX('Solver Setup'!$G$25:$G$52,C1213))-IF(B1213=0,INDEX('Solver Setup'!$L$15:$L$19,A1213),INDEX('Solver Setup'!$G$25:$G$52,B1213)))*1440-IF(B1213=0,0,INDEX('Solver Setup'!$F$25:$F$52,B1213))-H1213+'Solver Setup'!$B$9*(1-F1213))</f>
        <v>1237.2000000000005</v>
      </c>
    </row>
    <row r="1214" spans="1:15" x14ac:dyDescent="0.2">
      <c r="A1214">
        <v>2</v>
      </c>
      <c r="B1214">
        <v>14</v>
      </c>
      <c r="C1214">
        <v>8</v>
      </c>
      <c r="D1214" t="str" cm="1">
        <f t="array" ref="D1214">IF(B1214=0,"Depot",INDEX('Delivery Stops'!$B$2:$B$29,B1214))</f>
        <v>Sunrise Senior Living</v>
      </c>
      <c r="E1214" t="str" cm="1">
        <f t="array" ref="E1214">IF(C1214=0,"Depot",INDEX('Delivery Stops'!$B$2:$B$29,C1214))</f>
        <v>Swimming Pool Supply</v>
      </c>
      <c r="F1214">
        <v>0</v>
      </c>
      <c r="G1214" cm="1">
        <f t="array" ref="G1214">INDEX('Distance Matrix (miles)'!$B$2:$AD$30,B1214+1,C1214+1)</f>
        <v>25.31</v>
      </c>
      <c r="H1214" cm="1">
        <f t="array" ref="H1214">INDEX('Travel Time Matrix (min)'!$B$2:$AD$30,B1214+1,C1214+1)</f>
        <v>38</v>
      </c>
      <c r="I1214" cm="1">
        <f t="array" ref="I1214">G1214*(INDEX('Vehicle Fleet'!$D$2:$D$6,A1214)+'Cost Parameters'!$B$2*'Cost Parameters'!$B$3)</f>
        <v>21.675484000000001</v>
      </c>
      <c r="J1214" cm="1">
        <f t="array" ref="J1214">IF(C1214=0,0,INDEX('Delivery Stops'!$D$2:$D$29,C1214))</f>
        <v>285</v>
      </c>
      <c r="K1214">
        <f t="shared" si="72"/>
        <v>0</v>
      </c>
      <c r="L1214">
        <f t="shared" si="73"/>
        <v>0</v>
      </c>
      <c r="M1214">
        <f t="shared" si="74"/>
        <v>0</v>
      </c>
      <c r="N1214">
        <f t="shared" si="75"/>
        <v>0</v>
      </c>
      <c r="O1214" cm="1">
        <f t="array" ref="O1214">((IF(C1214=0,INDEX('Solver Setup'!$M$15:$M$19,A1214),INDEX('Solver Setup'!$G$25:$G$52,C1214))-IF(B1214=0,INDEX('Solver Setup'!$L$15:$L$19,A1214),INDEX('Solver Setup'!$G$25:$G$52,B1214)))*1440-IF(B1214=0,0,INDEX('Solver Setup'!$F$25:$F$52,B1214))-H1214+'Solver Setup'!$B$9*(1-F1214))</f>
        <v>1422</v>
      </c>
    </row>
    <row r="1215" spans="1:15" x14ac:dyDescent="0.2">
      <c r="A1215">
        <v>2</v>
      </c>
      <c r="B1215">
        <v>14</v>
      </c>
      <c r="C1215">
        <v>9</v>
      </c>
      <c r="D1215" t="str" cm="1">
        <f t="array" ref="D1215">IF(B1215=0,"Depot",INDEX('Delivery Stops'!$B$2:$B$29,B1215))</f>
        <v>Sunrise Senior Living</v>
      </c>
      <c r="E1215" t="str" cm="1">
        <f t="array" ref="E1215">IF(C1215=0,"Depot",INDEX('Delivery Stops'!$B$2:$B$29,C1215))</f>
        <v>Dry Cleaners</v>
      </c>
      <c r="F1215">
        <v>0</v>
      </c>
      <c r="G1215" cm="1">
        <f t="array" ref="G1215">INDEX('Distance Matrix (miles)'!$B$2:$AD$30,B1215+1,C1215+1)</f>
        <v>28.46</v>
      </c>
      <c r="H1215" cm="1">
        <f t="array" ref="H1215">INDEX('Travel Time Matrix (min)'!$B$2:$AD$30,B1215+1,C1215+1)</f>
        <v>42.7</v>
      </c>
      <c r="I1215" cm="1">
        <f t="array" ref="I1215">G1215*(INDEX('Vehicle Fleet'!$D$2:$D$6,A1215)+'Cost Parameters'!$B$2*'Cost Parameters'!$B$3)</f>
        <v>24.373144000000003</v>
      </c>
      <c r="J1215" cm="1">
        <f t="array" ref="J1215">IF(C1215=0,0,INDEX('Delivery Stops'!$D$2:$D$29,C1215))</f>
        <v>24</v>
      </c>
      <c r="K1215">
        <f t="shared" si="72"/>
        <v>0</v>
      </c>
      <c r="L1215">
        <f t="shared" si="73"/>
        <v>0</v>
      </c>
      <c r="M1215">
        <f t="shared" si="74"/>
        <v>0</v>
      </c>
      <c r="N1215">
        <f t="shared" si="75"/>
        <v>0</v>
      </c>
      <c r="O1215" cm="1">
        <f t="array" ref="O1215">((IF(C1215=0,INDEX('Solver Setup'!$M$15:$M$19,A1215),INDEX('Solver Setup'!$G$25:$G$52,C1215))-IF(B1215=0,INDEX('Solver Setup'!$L$15:$L$19,A1215),INDEX('Solver Setup'!$G$25:$G$52,B1215)))*1440-IF(B1215=0,0,INDEX('Solver Setup'!$F$25:$F$52,B1215))-H1215+'Solver Setup'!$B$9*(1-F1215))</f>
        <v>1072.3000000000004</v>
      </c>
    </row>
    <row r="1216" spans="1:15" x14ac:dyDescent="0.2">
      <c r="A1216">
        <v>2</v>
      </c>
      <c r="B1216">
        <v>14</v>
      </c>
      <c r="C1216">
        <v>10</v>
      </c>
      <c r="D1216" t="str" cm="1">
        <f t="array" ref="D1216">IF(B1216=0,"Depot",INDEX('Delivery Stops'!$B$2:$B$29,B1216))</f>
        <v>Sunrise Senior Living</v>
      </c>
      <c r="E1216" t="str" cm="1">
        <f t="array" ref="E1216">IF(C1216=0,"Depot",INDEX('Delivery Stops'!$B$2:$B$29,C1216))</f>
        <v>Furniture Warehouse</v>
      </c>
      <c r="F1216">
        <v>0</v>
      </c>
      <c r="G1216" cm="1">
        <f t="array" ref="G1216">INDEX('Distance Matrix (miles)'!$B$2:$AD$30,B1216+1,C1216+1)</f>
        <v>9.11</v>
      </c>
      <c r="H1216" cm="1">
        <f t="array" ref="H1216">INDEX('Travel Time Matrix (min)'!$B$2:$AD$30,B1216+1,C1216+1)</f>
        <v>13.7</v>
      </c>
      <c r="I1216" cm="1">
        <f t="array" ref="I1216">G1216*(INDEX('Vehicle Fleet'!$D$2:$D$6,A1216)+'Cost Parameters'!$B$2*'Cost Parameters'!$B$3)</f>
        <v>7.8018039999999997</v>
      </c>
      <c r="J1216" cm="1">
        <f t="array" ref="J1216">IF(C1216=0,0,INDEX('Delivery Stops'!$D$2:$D$29,C1216))</f>
        <v>89</v>
      </c>
      <c r="K1216">
        <f t="shared" si="72"/>
        <v>0</v>
      </c>
      <c r="L1216">
        <f t="shared" si="73"/>
        <v>0</v>
      </c>
      <c r="M1216">
        <f t="shared" si="74"/>
        <v>0</v>
      </c>
      <c r="N1216">
        <f t="shared" si="75"/>
        <v>0</v>
      </c>
      <c r="O1216" cm="1">
        <f t="array" ref="O1216">((IF(C1216=0,INDEX('Solver Setup'!$M$15:$M$19,A1216),INDEX('Solver Setup'!$G$25:$G$52,C1216))-IF(B1216=0,INDEX('Solver Setup'!$L$15:$L$19,A1216),INDEX('Solver Setup'!$G$25:$G$52,B1216)))*1440-IF(B1216=0,0,INDEX('Solver Setup'!$F$25:$F$52,B1216))-H1216+'Solver Setup'!$B$9*(1-F1216))</f>
        <v>1176.3</v>
      </c>
    </row>
    <row r="1217" spans="1:15" x14ac:dyDescent="0.2">
      <c r="A1217">
        <v>2</v>
      </c>
      <c r="B1217">
        <v>14</v>
      </c>
      <c r="C1217">
        <v>11</v>
      </c>
      <c r="D1217" t="str" cm="1">
        <f t="array" ref="D1217">IF(B1217=0,"Depot",INDEX('Delivery Stops'!$B$2:$B$29,B1217))</f>
        <v>Sunrise Senior Living</v>
      </c>
      <c r="E1217" t="str" cm="1">
        <f t="array" ref="E1217">IF(C1217=0,"Depot",INDEX('Delivery Stops'!$B$2:$B$29,C1217))</f>
        <v>Pet Hospital</v>
      </c>
      <c r="F1217">
        <v>0</v>
      </c>
      <c r="G1217" cm="1">
        <f t="array" ref="G1217">INDEX('Distance Matrix (miles)'!$B$2:$AD$30,B1217+1,C1217+1)</f>
        <v>16.2</v>
      </c>
      <c r="H1217" cm="1">
        <f t="array" ref="H1217">INDEX('Travel Time Matrix (min)'!$B$2:$AD$30,B1217+1,C1217+1)</f>
        <v>24.3</v>
      </c>
      <c r="I1217" cm="1">
        <f t="array" ref="I1217">G1217*(INDEX('Vehicle Fleet'!$D$2:$D$6,A1217)+'Cost Parameters'!$B$2*'Cost Parameters'!$B$3)</f>
        <v>13.87368</v>
      </c>
      <c r="J1217" cm="1">
        <f t="array" ref="J1217">IF(C1217=0,0,INDEX('Delivery Stops'!$D$2:$D$29,C1217))</f>
        <v>108</v>
      </c>
      <c r="K1217">
        <f t="shared" si="72"/>
        <v>0</v>
      </c>
      <c r="L1217">
        <f t="shared" si="73"/>
        <v>0</v>
      </c>
      <c r="M1217">
        <f t="shared" si="74"/>
        <v>0</v>
      </c>
      <c r="N1217">
        <f t="shared" si="75"/>
        <v>0</v>
      </c>
      <c r="O1217" cm="1">
        <f t="array" ref="O1217">((IF(C1217=0,INDEX('Solver Setup'!$M$15:$M$19,A1217),INDEX('Solver Setup'!$G$25:$G$52,C1217))-IF(B1217=0,INDEX('Solver Setup'!$L$15:$L$19,A1217),INDEX('Solver Setup'!$G$25:$G$52,B1217)))*1440-IF(B1217=0,0,INDEX('Solver Setup'!$F$25:$F$52,B1217))-H1217+'Solver Setup'!$B$9*(1-F1217))</f>
        <v>1090.7000000000005</v>
      </c>
    </row>
    <row r="1218" spans="1:15" x14ac:dyDescent="0.2">
      <c r="A1218">
        <v>2</v>
      </c>
      <c r="B1218">
        <v>14</v>
      </c>
      <c r="C1218">
        <v>12</v>
      </c>
      <c r="D1218" t="str" cm="1">
        <f t="array" ref="D1218">IF(B1218=0,"Depot",INDEX('Delivery Stops'!$B$2:$B$29,B1218))</f>
        <v>Sunrise Senior Living</v>
      </c>
      <c r="E1218" t="str" cm="1">
        <f t="array" ref="E1218">IF(C1218=0,"Depot",INDEX('Delivery Stops'!$B$2:$B$29,C1218))</f>
        <v>Tech Solutions Inc</v>
      </c>
      <c r="F1218">
        <v>0</v>
      </c>
      <c r="G1218" cm="1">
        <f t="array" ref="G1218">INDEX('Distance Matrix (miles)'!$B$2:$AD$30,B1218+1,C1218+1)</f>
        <v>7.51</v>
      </c>
      <c r="H1218" cm="1">
        <f t="array" ref="H1218">INDEX('Travel Time Matrix (min)'!$B$2:$AD$30,B1218+1,C1218+1)</f>
        <v>11.3</v>
      </c>
      <c r="I1218" cm="1">
        <f t="array" ref="I1218">G1218*(INDEX('Vehicle Fleet'!$D$2:$D$6,A1218)+'Cost Parameters'!$B$2*'Cost Parameters'!$B$3)</f>
        <v>6.4315639999999998</v>
      </c>
      <c r="J1218" cm="1">
        <f t="array" ref="J1218">IF(C1218=0,0,INDEX('Delivery Stops'!$D$2:$D$29,C1218))</f>
        <v>150</v>
      </c>
      <c r="K1218">
        <f t="shared" si="72"/>
        <v>0</v>
      </c>
      <c r="L1218">
        <f t="shared" si="73"/>
        <v>0</v>
      </c>
      <c r="M1218">
        <f t="shared" si="74"/>
        <v>0</v>
      </c>
      <c r="N1218">
        <f t="shared" si="75"/>
        <v>0</v>
      </c>
      <c r="O1218" cm="1">
        <f t="array" ref="O1218">((IF(C1218=0,INDEX('Solver Setup'!$M$15:$M$19,A1218),INDEX('Solver Setup'!$G$25:$G$52,C1218))-IF(B1218=0,INDEX('Solver Setup'!$L$15:$L$19,A1218),INDEX('Solver Setup'!$G$25:$G$52,B1218)))*1440-IF(B1218=0,0,INDEX('Solver Setup'!$F$25:$F$52,B1218))-H1218+'Solver Setup'!$B$9*(1-F1218))</f>
        <v>1058.7000000000005</v>
      </c>
    </row>
    <row r="1219" spans="1:15" x14ac:dyDescent="0.2">
      <c r="A1219">
        <v>2</v>
      </c>
      <c r="B1219">
        <v>14</v>
      </c>
      <c r="C1219">
        <v>13</v>
      </c>
      <c r="D1219" t="str" cm="1">
        <f t="array" ref="D1219">IF(B1219=0,"Depot",INDEX('Delivery Stops'!$B$2:$B$29,B1219))</f>
        <v>Sunrise Senior Living</v>
      </c>
      <c r="E1219" t="str" cm="1">
        <f t="array" ref="E1219">IF(C1219=0,"Depot",INDEX('Delivery Stops'!$B$2:$B$29,C1219))</f>
        <v>Tech Solutions Inc</v>
      </c>
      <c r="F1219">
        <v>0</v>
      </c>
      <c r="G1219" cm="1">
        <f t="array" ref="G1219">INDEX('Distance Matrix (miles)'!$B$2:$AD$30,B1219+1,C1219+1)</f>
        <v>18.48</v>
      </c>
      <c r="H1219" cm="1">
        <f t="array" ref="H1219">INDEX('Travel Time Matrix (min)'!$B$2:$AD$30,B1219+1,C1219+1)</f>
        <v>27.7</v>
      </c>
      <c r="I1219" cm="1">
        <f t="array" ref="I1219">G1219*(INDEX('Vehicle Fleet'!$D$2:$D$6,A1219)+'Cost Parameters'!$B$2*'Cost Parameters'!$B$3)</f>
        <v>15.826272000000001</v>
      </c>
      <c r="J1219" cm="1">
        <f t="array" ref="J1219">IF(C1219=0,0,INDEX('Delivery Stops'!$D$2:$D$29,C1219))</f>
        <v>38</v>
      </c>
      <c r="K1219">
        <f t="shared" ref="K1219:K1282" si="76">F1219*I1219</f>
        <v>0</v>
      </c>
      <c r="L1219">
        <f t="shared" ref="L1219:L1282" si="77">F1219*G1219</f>
        <v>0</v>
      </c>
      <c r="M1219">
        <f t="shared" ref="M1219:M1282" si="78">F1219*H1219</f>
        <v>0</v>
      </c>
      <c r="N1219">
        <f t="shared" ref="N1219:N1282" si="79">F1219*J1219</f>
        <v>0</v>
      </c>
      <c r="O1219" cm="1">
        <f t="array" ref="O1219">((IF(C1219=0,INDEX('Solver Setup'!$M$15:$M$19,A1219),INDEX('Solver Setup'!$G$25:$G$52,C1219))-IF(B1219=0,INDEX('Solver Setup'!$L$15:$L$19,A1219),INDEX('Solver Setup'!$G$25:$G$52,B1219)))*1440-IF(B1219=0,0,INDEX('Solver Setup'!$F$25:$F$52,B1219))-H1219+'Solver Setup'!$B$9*(1-F1219))</f>
        <v>937.3</v>
      </c>
    </row>
    <row r="1220" spans="1:15" x14ac:dyDescent="0.2">
      <c r="A1220">
        <v>2</v>
      </c>
      <c r="B1220">
        <v>14</v>
      </c>
      <c r="C1220">
        <v>15</v>
      </c>
      <c r="D1220" t="str" cm="1">
        <f t="array" ref="D1220">IF(B1220=0,"Depot",INDEX('Delivery Stops'!$B$2:$B$29,B1220))</f>
        <v>Sunrise Senior Living</v>
      </c>
      <c r="E1220" t="str" cm="1">
        <f t="array" ref="E1220">IF(C1220=0,"Depot",INDEX('Delivery Stops'!$B$2:$B$29,C1220))</f>
        <v>Electronics Outlet</v>
      </c>
      <c r="F1220">
        <v>0</v>
      </c>
      <c r="G1220" cm="1">
        <f t="array" ref="G1220">INDEX('Distance Matrix (miles)'!$B$2:$AD$30,B1220+1,C1220+1)</f>
        <v>15.22</v>
      </c>
      <c r="H1220" cm="1">
        <f t="array" ref="H1220">INDEX('Travel Time Matrix (min)'!$B$2:$AD$30,B1220+1,C1220+1)</f>
        <v>22.8</v>
      </c>
      <c r="I1220" cm="1">
        <f t="array" ref="I1220">G1220*(INDEX('Vehicle Fleet'!$D$2:$D$6,A1220)+'Cost Parameters'!$B$2*'Cost Parameters'!$B$3)</f>
        <v>13.034408000000001</v>
      </c>
      <c r="J1220" cm="1">
        <f t="array" ref="J1220">IF(C1220=0,0,INDEX('Delivery Stops'!$D$2:$D$29,C1220))</f>
        <v>72</v>
      </c>
      <c r="K1220">
        <f t="shared" si="76"/>
        <v>0</v>
      </c>
      <c r="L1220">
        <f t="shared" si="77"/>
        <v>0</v>
      </c>
      <c r="M1220">
        <f t="shared" si="78"/>
        <v>0</v>
      </c>
      <c r="N1220">
        <f t="shared" si="79"/>
        <v>0</v>
      </c>
      <c r="O1220" cm="1">
        <f t="array" ref="O1220">((IF(C1220=0,INDEX('Solver Setup'!$M$15:$M$19,A1220),INDEX('Solver Setup'!$G$25:$G$52,C1220))-IF(B1220=0,INDEX('Solver Setup'!$L$15:$L$19,A1220),INDEX('Solver Setup'!$G$25:$G$52,B1220)))*1440-IF(B1220=0,0,INDEX('Solver Setup'!$F$25:$F$52,B1220))-H1220+'Solver Setup'!$B$9*(1-F1220))</f>
        <v>957.2000000000005</v>
      </c>
    </row>
    <row r="1221" spans="1:15" x14ac:dyDescent="0.2">
      <c r="A1221">
        <v>2</v>
      </c>
      <c r="B1221">
        <v>14</v>
      </c>
      <c r="C1221">
        <v>16</v>
      </c>
      <c r="D1221" t="str" cm="1">
        <f t="array" ref="D1221">IF(B1221=0,"Depot",INDEX('Delivery Stops'!$B$2:$B$29,B1221))</f>
        <v>Sunrise Senior Living</v>
      </c>
      <c r="E1221" t="str" cm="1">
        <f t="array" ref="E1221">IF(C1221=0,"Depot",INDEX('Delivery Stops'!$B$2:$B$29,C1221))</f>
        <v>Bookstore</v>
      </c>
      <c r="F1221">
        <v>0</v>
      </c>
      <c r="G1221" cm="1">
        <f t="array" ref="G1221">INDEX('Distance Matrix (miles)'!$B$2:$AD$30,B1221+1,C1221+1)</f>
        <v>14.16</v>
      </c>
      <c r="H1221" cm="1">
        <f t="array" ref="H1221">INDEX('Travel Time Matrix (min)'!$B$2:$AD$30,B1221+1,C1221+1)</f>
        <v>21.2</v>
      </c>
      <c r="I1221" cm="1">
        <f t="array" ref="I1221">G1221*(INDEX('Vehicle Fleet'!$D$2:$D$6,A1221)+'Cost Parameters'!$B$2*'Cost Parameters'!$B$3)</f>
        <v>12.126624000000001</v>
      </c>
      <c r="J1221" cm="1">
        <f t="array" ref="J1221">IF(C1221=0,0,INDEX('Delivery Stops'!$D$2:$D$29,C1221))</f>
        <v>152</v>
      </c>
      <c r="K1221">
        <f t="shared" si="76"/>
        <v>0</v>
      </c>
      <c r="L1221">
        <f t="shared" si="77"/>
        <v>0</v>
      </c>
      <c r="M1221">
        <f t="shared" si="78"/>
        <v>0</v>
      </c>
      <c r="N1221">
        <f t="shared" si="79"/>
        <v>0</v>
      </c>
      <c r="O1221" cm="1">
        <f t="array" ref="O1221">((IF(C1221=0,INDEX('Solver Setup'!$M$15:$M$19,A1221),INDEX('Solver Setup'!$G$25:$G$52,C1221))-IF(B1221=0,INDEX('Solver Setup'!$L$15:$L$19,A1221),INDEX('Solver Setup'!$G$25:$G$52,B1221)))*1440-IF(B1221=0,0,INDEX('Solver Setup'!$F$25:$F$52,B1221))-H1221+'Solver Setup'!$B$9*(1-F1221))</f>
        <v>1198.8000000000009</v>
      </c>
    </row>
    <row r="1222" spans="1:15" x14ac:dyDescent="0.2">
      <c r="A1222">
        <v>2</v>
      </c>
      <c r="B1222">
        <v>14</v>
      </c>
      <c r="C1222">
        <v>17</v>
      </c>
      <c r="D1222" t="str" cm="1">
        <f t="array" ref="D1222">IF(B1222=0,"Depot",INDEX('Delivery Stops'!$B$2:$B$29,B1222))</f>
        <v>Sunrise Senior Living</v>
      </c>
      <c r="E1222" t="str" cm="1">
        <f t="array" ref="E1222">IF(C1222=0,"Depot",INDEX('Delivery Stops'!$B$2:$B$29,C1222))</f>
        <v>Veterinary Clinic</v>
      </c>
      <c r="F1222">
        <v>0</v>
      </c>
      <c r="G1222" cm="1">
        <f t="array" ref="G1222">INDEX('Distance Matrix (miles)'!$B$2:$AD$30,B1222+1,C1222+1)</f>
        <v>11.27</v>
      </c>
      <c r="H1222" cm="1">
        <f t="array" ref="H1222">INDEX('Travel Time Matrix (min)'!$B$2:$AD$30,B1222+1,C1222+1)</f>
        <v>16.899999999999999</v>
      </c>
      <c r="I1222" cm="1">
        <f t="array" ref="I1222">G1222*(INDEX('Vehicle Fleet'!$D$2:$D$6,A1222)+'Cost Parameters'!$B$2*'Cost Parameters'!$B$3)</f>
        <v>9.6516280000000005</v>
      </c>
      <c r="J1222" cm="1">
        <f t="array" ref="J1222">IF(C1222=0,0,INDEX('Delivery Stops'!$D$2:$D$29,C1222))</f>
        <v>102</v>
      </c>
      <c r="K1222">
        <f t="shared" si="76"/>
        <v>0</v>
      </c>
      <c r="L1222">
        <f t="shared" si="77"/>
        <v>0</v>
      </c>
      <c r="M1222">
        <f t="shared" si="78"/>
        <v>0</v>
      </c>
      <c r="N1222">
        <f t="shared" si="79"/>
        <v>0</v>
      </c>
      <c r="O1222" cm="1">
        <f t="array" ref="O1222">((IF(C1222=0,INDEX('Solver Setup'!$M$15:$M$19,A1222),INDEX('Solver Setup'!$G$25:$G$52,C1222))-IF(B1222=0,INDEX('Solver Setup'!$L$15:$L$19,A1222),INDEX('Solver Setup'!$G$25:$G$52,B1222)))*1440-IF(B1222=0,0,INDEX('Solver Setup'!$F$25:$F$52,B1222))-H1222+'Solver Setup'!$B$9*(1-F1222))</f>
        <v>1038.0999999999999</v>
      </c>
    </row>
    <row r="1223" spans="1:15" x14ac:dyDescent="0.2">
      <c r="A1223">
        <v>2</v>
      </c>
      <c r="B1223">
        <v>14</v>
      </c>
      <c r="C1223">
        <v>18</v>
      </c>
      <c r="D1223" t="str" cm="1">
        <f t="array" ref="D1223">IF(B1223=0,"Depot",INDEX('Delivery Stops'!$B$2:$B$29,B1223))</f>
        <v>Sunrise Senior Living</v>
      </c>
      <c r="E1223" t="str" cm="1">
        <f t="array" ref="E1223">IF(C1223=0,"Depot",INDEX('Delivery Stops'!$B$2:$B$29,C1223))</f>
        <v>Furniture Warehouse</v>
      </c>
      <c r="F1223">
        <v>0</v>
      </c>
      <c r="G1223" cm="1">
        <f t="array" ref="G1223">INDEX('Distance Matrix (miles)'!$B$2:$AD$30,B1223+1,C1223+1)</f>
        <v>12.47</v>
      </c>
      <c r="H1223" cm="1">
        <f t="array" ref="H1223">INDEX('Travel Time Matrix (min)'!$B$2:$AD$30,B1223+1,C1223+1)</f>
        <v>18.7</v>
      </c>
      <c r="I1223" cm="1">
        <f t="array" ref="I1223">G1223*(INDEX('Vehicle Fleet'!$D$2:$D$6,A1223)+'Cost Parameters'!$B$2*'Cost Parameters'!$B$3)</f>
        <v>10.679308000000001</v>
      </c>
      <c r="J1223" cm="1">
        <f t="array" ref="J1223">IF(C1223=0,0,INDEX('Delivery Stops'!$D$2:$D$29,C1223))</f>
        <v>148</v>
      </c>
      <c r="K1223">
        <f t="shared" si="76"/>
        <v>0</v>
      </c>
      <c r="L1223">
        <f t="shared" si="77"/>
        <v>0</v>
      </c>
      <c r="M1223">
        <f t="shared" si="78"/>
        <v>0</v>
      </c>
      <c r="N1223">
        <f t="shared" si="79"/>
        <v>0</v>
      </c>
      <c r="O1223" cm="1">
        <f t="array" ref="O1223">((IF(C1223=0,INDEX('Solver Setup'!$M$15:$M$19,A1223),INDEX('Solver Setup'!$G$25:$G$52,C1223))-IF(B1223=0,INDEX('Solver Setup'!$L$15:$L$19,A1223),INDEX('Solver Setup'!$G$25:$G$52,B1223)))*1440-IF(B1223=0,0,INDEX('Solver Setup'!$F$25:$F$52,B1223))-H1223+'Solver Setup'!$B$9*(1-F1223))</f>
        <v>991.3</v>
      </c>
    </row>
    <row r="1224" spans="1:15" x14ac:dyDescent="0.2">
      <c r="A1224">
        <v>2</v>
      </c>
      <c r="B1224">
        <v>14</v>
      </c>
      <c r="C1224">
        <v>19</v>
      </c>
      <c r="D1224" t="str" cm="1">
        <f t="array" ref="D1224">IF(B1224=0,"Depot",INDEX('Delivery Stops'!$B$2:$B$29,B1224))</f>
        <v>Sunrise Senior Living</v>
      </c>
      <c r="E1224" t="str" cm="1">
        <f t="array" ref="E1224">IF(C1224=0,"Depot",INDEX('Delivery Stops'!$B$2:$B$29,C1224))</f>
        <v>Music School</v>
      </c>
      <c r="F1224">
        <v>0</v>
      </c>
      <c r="G1224" cm="1">
        <f t="array" ref="G1224">INDEX('Distance Matrix (miles)'!$B$2:$AD$30,B1224+1,C1224+1)</f>
        <v>32.76</v>
      </c>
      <c r="H1224" cm="1">
        <f t="array" ref="H1224">INDEX('Travel Time Matrix (min)'!$B$2:$AD$30,B1224+1,C1224+1)</f>
        <v>49.1</v>
      </c>
      <c r="I1224" cm="1">
        <f t="array" ref="I1224">G1224*(INDEX('Vehicle Fleet'!$D$2:$D$6,A1224)+'Cost Parameters'!$B$2*'Cost Parameters'!$B$3)</f>
        <v>28.055664</v>
      </c>
      <c r="J1224" cm="1">
        <f t="array" ref="J1224">IF(C1224=0,0,INDEX('Delivery Stops'!$D$2:$D$29,C1224))</f>
        <v>97</v>
      </c>
      <c r="K1224">
        <f t="shared" si="76"/>
        <v>0</v>
      </c>
      <c r="L1224">
        <f t="shared" si="77"/>
        <v>0</v>
      </c>
      <c r="M1224">
        <f t="shared" si="78"/>
        <v>0</v>
      </c>
      <c r="N1224">
        <f t="shared" si="79"/>
        <v>0</v>
      </c>
      <c r="O1224" cm="1">
        <f t="array" ref="O1224">((IF(C1224=0,INDEX('Solver Setup'!$M$15:$M$19,A1224),INDEX('Solver Setup'!$G$25:$G$52,C1224))-IF(B1224=0,INDEX('Solver Setup'!$L$15:$L$19,A1224),INDEX('Solver Setup'!$G$25:$G$52,B1224)))*1440-IF(B1224=0,0,INDEX('Solver Setup'!$F$25:$F$52,B1224))-H1224+'Solver Setup'!$B$9*(1-F1224))</f>
        <v>930.90000000000043</v>
      </c>
    </row>
    <row r="1225" spans="1:15" x14ac:dyDescent="0.2">
      <c r="A1225">
        <v>2</v>
      </c>
      <c r="B1225">
        <v>14</v>
      </c>
      <c r="C1225">
        <v>20</v>
      </c>
      <c r="D1225" t="str" cm="1">
        <f t="array" ref="D1225">IF(B1225=0,"Depot",INDEX('Delivery Stops'!$B$2:$B$29,B1225))</f>
        <v>Sunrise Senior Living</v>
      </c>
      <c r="E1225" t="str" cm="1">
        <f t="array" ref="E1225">IF(C1225=0,"Depot",INDEX('Delivery Stops'!$B$2:$B$29,C1225))</f>
        <v>Elementary School</v>
      </c>
      <c r="F1225">
        <v>0</v>
      </c>
      <c r="G1225" cm="1">
        <f t="array" ref="G1225">INDEX('Distance Matrix (miles)'!$B$2:$AD$30,B1225+1,C1225+1)</f>
        <v>24.48</v>
      </c>
      <c r="H1225" cm="1">
        <f t="array" ref="H1225">INDEX('Travel Time Matrix (min)'!$B$2:$AD$30,B1225+1,C1225+1)</f>
        <v>36.700000000000003</v>
      </c>
      <c r="I1225" cm="1">
        <f t="array" ref="I1225">G1225*(INDEX('Vehicle Fleet'!$D$2:$D$6,A1225)+'Cost Parameters'!$B$2*'Cost Parameters'!$B$3)</f>
        <v>20.964672</v>
      </c>
      <c r="J1225" cm="1">
        <f t="array" ref="J1225">IF(C1225=0,0,INDEX('Delivery Stops'!$D$2:$D$29,C1225))</f>
        <v>71</v>
      </c>
      <c r="K1225">
        <f t="shared" si="76"/>
        <v>0</v>
      </c>
      <c r="L1225">
        <f t="shared" si="77"/>
        <v>0</v>
      </c>
      <c r="M1225">
        <f t="shared" si="78"/>
        <v>0</v>
      </c>
      <c r="N1225">
        <f t="shared" si="79"/>
        <v>0</v>
      </c>
      <c r="O1225" cm="1">
        <f t="array" ref="O1225">((IF(C1225=0,INDEX('Solver Setup'!$M$15:$M$19,A1225),INDEX('Solver Setup'!$G$25:$G$52,C1225))-IF(B1225=0,INDEX('Solver Setup'!$L$15:$L$19,A1225),INDEX('Solver Setup'!$G$25:$G$52,B1225)))*1440-IF(B1225=0,0,INDEX('Solver Setup'!$F$25:$F$52,B1225))-H1225+'Solver Setup'!$B$9*(1-F1225))</f>
        <v>913.30000000000086</v>
      </c>
    </row>
    <row r="1226" spans="1:15" x14ac:dyDescent="0.2">
      <c r="A1226">
        <v>2</v>
      </c>
      <c r="B1226">
        <v>14</v>
      </c>
      <c r="C1226">
        <v>21</v>
      </c>
      <c r="D1226" t="str" cm="1">
        <f t="array" ref="D1226">IF(B1226=0,"Depot",INDEX('Delivery Stops'!$B$2:$B$29,B1226))</f>
        <v>Sunrise Senior Living</v>
      </c>
      <c r="E1226" t="str" cm="1">
        <f t="array" ref="E1226">IF(C1226=0,"Depot",INDEX('Delivery Stops'!$B$2:$B$29,C1226))</f>
        <v>Distillery</v>
      </c>
      <c r="F1226">
        <v>0</v>
      </c>
      <c r="G1226" cm="1">
        <f t="array" ref="G1226">INDEX('Distance Matrix (miles)'!$B$2:$AD$30,B1226+1,C1226+1)</f>
        <v>24.47</v>
      </c>
      <c r="H1226" cm="1">
        <f t="array" ref="H1226">INDEX('Travel Time Matrix (min)'!$B$2:$AD$30,B1226+1,C1226+1)</f>
        <v>36.700000000000003</v>
      </c>
      <c r="I1226" cm="1">
        <f t="array" ref="I1226">G1226*(INDEX('Vehicle Fleet'!$D$2:$D$6,A1226)+'Cost Parameters'!$B$2*'Cost Parameters'!$B$3)</f>
        <v>20.956108</v>
      </c>
      <c r="J1226" cm="1">
        <f t="array" ref="J1226">IF(C1226=0,0,INDEX('Delivery Stops'!$D$2:$D$29,C1226))</f>
        <v>178</v>
      </c>
      <c r="K1226">
        <f t="shared" si="76"/>
        <v>0</v>
      </c>
      <c r="L1226">
        <f t="shared" si="77"/>
        <v>0</v>
      </c>
      <c r="M1226">
        <f t="shared" si="78"/>
        <v>0</v>
      </c>
      <c r="N1226">
        <f t="shared" si="79"/>
        <v>0</v>
      </c>
      <c r="O1226" cm="1">
        <f t="array" ref="O1226">((IF(C1226=0,INDEX('Solver Setup'!$M$15:$M$19,A1226),INDEX('Solver Setup'!$G$25:$G$52,C1226))-IF(B1226=0,INDEX('Solver Setup'!$L$15:$L$19,A1226),INDEX('Solver Setup'!$G$25:$G$52,B1226)))*1440-IF(B1226=0,0,INDEX('Solver Setup'!$F$25:$F$52,B1226))-H1226+'Solver Setup'!$B$9*(1-F1226))</f>
        <v>1423.3</v>
      </c>
    </row>
    <row r="1227" spans="1:15" x14ac:dyDescent="0.2">
      <c r="A1227">
        <v>2</v>
      </c>
      <c r="B1227">
        <v>14</v>
      </c>
      <c r="C1227">
        <v>22</v>
      </c>
      <c r="D1227" t="str" cm="1">
        <f t="array" ref="D1227">IF(B1227=0,"Depot",INDEX('Delivery Stops'!$B$2:$B$29,B1227))</f>
        <v>Sunrise Senior Living</v>
      </c>
      <c r="E1227" t="str" cm="1">
        <f t="array" ref="E1227">IF(C1227=0,"Depot",INDEX('Delivery Stops'!$B$2:$B$29,C1227))</f>
        <v>Brewery</v>
      </c>
      <c r="F1227">
        <v>0</v>
      </c>
      <c r="G1227" cm="1">
        <f t="array" ref="G1227">INDEX('Distance Matrix (miles)'!$B$2:$AD$30,B1227+1,C1227+1)</f>
        <v>22.72</v>
      </c>
      <c r="H1227" cm="1">
        <f t="array" ref="H1227">INDEX('Travel Time Matrix (min)'!$B$2:$AD$30,B1227+1,C1227+1)</f>
        <v>34.1</v>
      </c>
      <c r="I1227" cm="1">
        <f t="array" ref="I1227">G1227*(INDEX('Vehicle Fleet'!$D$2:$D$6,A1227)+'Cost Parameters'!$B$2*'Cost Parameters'!$B$3)</f>
        <v>19.457408000000001</v>
      </c>
      <c r="J1227" cm="1">
        <f t="array" ref="J1227">IF(C1227=0,0,INDEX('Delivery Stops'!$D$2:$D$29,C1227))</f>
        <v>46</v>
      </c>
      <c r="K1227">
        <f t="shared" si="76"/>
        <v>0</v>
      </c>
      <c r="L1227">
        <f t="shared" si="77"/>
        <v>0</v>
      </c>
      <c r="M1227">
        <f t="shared" si="78"/>
        <v>0</v>
      </c>
      <c r="N1227">
        <f t="shared" si="79"/>
        <v>0</v>
      </c>
      <c r="O1227" cm="1">
        <f t="array" ref="O1227">((IF(C1227=0,INDEX('Solver Setup'!$M$15:$M$19,A1227),INDEX('Solver Setup'!$G$25:$G$52,C1227))-IF(B1227=0,INDEX('Solver Setup'!$L$15:$L$19,A1227),INDEX('Solver Setup'!$G$25:$G$52,B1227)))*1440-IF(B1227=0,0,INDEX('Solver Setup'!$F$25:$F$52,B1227))-H1227+'Solver Setup'!$B$9*(1-F1227))</f>
        <v>1275.9000000000008</v>
      </c>
    </row>
    <row r="1228" spans="1:15" x14ac:dyDescent="0.2">
      <c r="A1228">
        <v>2</v>
      </c>
      <c r="B1228">
        <v>14</v>
      </c>
      <c r="C1228">
        <v>23</v>
      </c>
      <c r="D1228" t="str" cm="1">
        <f t="array" ref="D1228">IF(B1228=0,"Depot",INDEX('Delivery Stops'!$B$2:$B$29,B1228))</f>
        <v>Sunrise Senior Living</v>
      </c>
      <c r="E1228" t="str" cm="1">
        <f t="array" ref="E1228">IF(C1228=0,"Depot",INDEX('Delivery Stops'!$B$2:$B$29,C1228))</f>
        <v>Distillery</v>
      </c>
      <c r="F1228">
        <v>0</v>
      </c>
      <c r="G1228" cm="1">
        <f t="array" ref="G1228">INDEX('Distance Matrix (miles)'!$B$2:$AD$30,B1228+1,C1228+1)</f>
        <v>19.309999999999999</v>
      </c>
      <c r="H1228" cm="1">
        <f t="array" ref="H1228">INDEX('Travel Time Matrix (min)'!$B$2:$AD$30,B1228+1,C1228+1)</f>
        <v>29</v>
      </c>
      <c r="I1228" cm="1">
        <f t="array" ref="I1228">G1228*(INDEX('Vehicle Fleet'!$D$2:$D$6,A1228)+'Cost Parameters'!$B$2*'Cost Parameters'!$B$3)</f>
        <v>16.537084</v>
      </c>
      <c r="J1228" cm="1">
        <f t="array" ref="J1228">IF(C1228=0,0,INDEX('Delivery Stops'!$D$2:$D$29,C1228))</f>
        <v>207</v>
      </c>
      <c r="K1228">
        <f t="shared" si="76"/>
        <v>0</v>
      </c>
      <c r="L1228">
        <f t="shared" si="77"/>
        <v>0</v>
      </c>
      <c r="M1228">
        <f t="shared" si="78"/>
        <v>0</v>
      </c>
      <c r="N1228">
        <f t="shared" si="79"/>
        <v>0</v>
      </c>
      <c r="O1228" cm="1">
        <f t="array" ref="O1228">((IF(C1228=0,INDEX('Solver Setup'!$M$15:$M$19,A1228),INDEX('Solver Setup'!$G$25:$G$52,C1228))-IF(B1228=0,INDEX('Solver Setup'!$L$15:$L$19,A1228),INDEX('Solver Setup'!$G$25:$G$52,B1228)))*1440-IF(B1228=0,0,INDEX('Solver Setup'!$F$25:$F$52,B1228))-H1228+'Solver Setup'!$B$9*(1-F1228))</f>
        <v>1176.0000000000005</v>
      </c>
    </row>
    <row r="1229" spans="1:15" x14ac:dyDescent="0.2">
      <c r="A1229">
        <v>2</v>
      </c>
      <c r="B1229">
        <v>14</v>
      </c>
      <c r="C1229">
        <v>24</v>
      </c>
      <c r="D1229" t="str" cm="1">
        <f t="array" ref="D1229">IF(B1229=0,"Depot",INDEX('Delivery Stops'!$B$2:$B$29,B1229))</f>
        <v>Sunrise Senior Living</v>
      </c>
      <c r="E1229" t="str" cm="1">
        <f t="array" ref="E1229">IF(C1229=0,"Depot",INDEX('Delivery Stops'!$B$2:$B$29,C1229))</f>
        <v>Children's Academy</v>
      </c>
      <c r="F1229">
        <v>0</v>
      </c>
      <c r="G1229" cm="1">
        <f t="array" ref="G1229">INDEX('Distance Matrix (miles)'!$B$2:$AD$30,B1229+1,C1229+1)</f>
        <v>22.31</v>
      </c>
      <c r="H1229" cm="1">
        <f t="array" ref="H1229">INDEX('Travel Time Matrix (min)'!$B$2:$AD$30,B1229+1,C1229+1)</f>
        <v>33.5</v>
      </c>
      <c r="I1229" cm="1">
        <f t="array" ref="I1229">G1229*(INDEX('Vehicle Fleet'!$D$2:$D$6,A1229)+'Cost Parameters'!$B$2*'Cost Parameters'!$B$3)</f>
        <v>19.106283999999999</v>
      </c>
      <c r="J1229" cm="1">
        <f t="array" ref="J1229">IF(C1229=0,0,INDEX('Delivery Stops'!$D$2:$D$29,C1229))</f>
        <v>28</v>
      </c>
      <c r="K1229">
        <f t="shared" si="76"/>
        <v>0</v>
      </c>
      <c r="L1229">
        <f t="shared" si="77"/>
        <v>0</v>
      </c>
      <c r="M1229">
        <f t="shared" si="78"/>
        <v>0</v>
      </c>
      <c r="N1229">
        <f t="shared" si="79"/>
        <v>0</v>
      </c>
      <c r="O1229" cm="1">
        <f t="array" ref="O1229">((IF(C1229=0,INDEX('Solver Setup'!$M$15:$M$19,A1229),INDEX('Solver Setup'!$G$25:$G$52,C1229))-IF(B1229=0,INDEX('Solver Setup'!$L$15:$L$19,A1229),INDEX('Solver Setup'!$G$25:$G$52,B1229)))*1440-IF(B1229=0,0,INDEX('Solver Setup'!$F$25:$F$52,B1229))-H1229+'Solver Setup'!$B$9*(1-F1229))</f>
        <v>1321.5000000000009</v>
      </c>
    </row>
    <row r="1230" spans="1:15" x14ac:dyDescent="0.2">
      <c r="A1230">
        <v>2</v>
      </c>
      <c r="B1230">
        <v>14</v>
      </c>
      <c r="C1230">
        <v>25</v>
      </c>
      <c r="D1230" t="str" cm="1">
        <f t="array" ref="D1230">IF(B1230=0,"Depot",INDEX('Delivery Stops'!$B$2:$B$29,B1230))</f>
        <v>Sunrise Senior Living</v>
      </c>
      <c r="E1230" t="str" cm="1">
        <f t="array" ref="E1230">IF(C1230=0,"Depot",INDEX('Delivery Stops'!$B$2:$B$29,C1230))</f>
        <v>Public Library</v>
      </c>
      <c r="F1230">
        <v>0</v>
      </c>
      <c r="G1230" cm="1">
        <f t="array" ref="G1230">INDEX('Distance Matrix (miles)'!$B$2:$AD$30,B1230+1,C1230+1)</f>
        <v>5.87</v>
      </c>
      <c r="H1230" cm="1">
        <f t="array" ref="H1230">INDEX('Travel Time Matrix (min)'!$B$2:$AD$30,B1230+1,C1230+1)</f>
        <v>8.8000000000000007</v>
      </c>
      <c r="I1230" cm="1">
        <f t="array" ref="I1230">G1230*(INDEX('Vehicle Fleet'!$D$2:$D$6,A1230)+'Cost Parameters'!$B$2*'Cost Parameters'!$B$3)</f>
        <v>5.0270680000000008</v>
      </c>
      <c r="J1230" cm="1">
        <f t="array" ref="J1230">IF(C1230=0,0,INDEX('Delivery Stops'!$D$2:$D$29,C1230))</f>
        <v>32</v>
      </c>
      <c r="K1230">
        <f t="shared" si="76"/>
        <v>0</v>
      </c>
      <c r="L1230">
        <f t="shared" si="77"/>
        <v>0</v>
      </c>
      <c r="M1230">
        <f t="shared" si="78"/>
        <v>0</v>
      </c>
      <c r="N1230">
        <f t="shared" si="79"/>
        <v>0</v>
      </c>
      <c r="O1230" cm="1">
        <f t="array" ref="O1230">((IF(C1230=0,INDEX('Solver Setup'!$M$15:$M$19,A1230),INDEX('Solver Setup'!$G$25:$G$52,C1230))-IF(B1230=0,INDEX('Solver Setup'!$L$15:$L$19,A1230),INDEX('Solver Setup'!$G$25:$G$52,B1230)))*1440-IF(B1230=0,0,INDEX('Solver Setup'!$F$25:$F$52,B1230))-H1230+'Solver Setup'!$B$9*(1-F1230))</f>
        <v>1256.200000000001</v>
      </c>
    </row>
    <row r="1231" spans="1:15" x14ac:dyDescent="0.2">
      <c r="A1231">
        <v>2</v>
      </c>
      <c r="B1231">
        <v>14</v>
      </c>
      <c r="C1231">
        <v>26</v>
      </c>
      <c r="D1231" t="str" cm="1">
        <f t="array" ref="D1231">IF(B1231=0,"Depot",INDEX('Delivery Stops'!$B$2:$B$29,B1231))</f>
        <v>Sunrise Senior Living</v>
      </c>
      <c r="E1231" t="str" cm="1">
        <f t="array" ref="E1231">IF(C1231=0,"Depot",INDEX('Delivery Stops'!$B$2:$B$29,C1231))</f>
        <v>Bakery &amp; Cafe</v>
      </c>
      <c r="F1231">
        <v>0</v>
      </c>
      <c r="G1231" cm="1">
        <f t="array" ref="G1231">INDEX('Distance Matrix (miles)'!$B$2:$AD$30,B1231+1,C1231+1)</f>
        <v>10.16</v>
      </c>
      <c r="H1231" cm="1">
        <f t="array" ref="H1231">INDEX('Travel Time Matrix (min)'!$B$2:$AD$30,B1231+1,C1231+1)</f>
        <v>15.2</v>
      </c>
      <c r="I1231" cm="1">
        <f t="array" ref="I1231">G1231*(INDEX('Vehicle Fleet'!$D$2:$D$6,A1231)+'Cost Parameters'!$B$2*'Cost Parameters'!$B$3)</f>
        <v>8.7010240000000003</v>
      </c>
      <c r="J1231" cm="1">
        <f t="array" ref="J1231">IF(C1231=0,0,INDEX('Delivery Stops'!$D$2:$D$29,C1231))</f>
        <v>211</v>
      </c>
      <c r="K1231">
        <f t="shared" si="76"/>
        <v>0</v>
      </c>
      <c r="L1231">
        <f t="shared" si="77"/>
        <v>0</v>
      </c>
      <c r="M1231">
        <f t="shared" si="78"/>
        <v>0</v>
      </c>
      <c r="N1231">
        <f t="shared" si="79"/>
        <v>0</v>
      </c>
      <c r="O1231" cm="1">
        <f t="array" ref="O1231">((IF(C1231=0,INDEX('Solver Setup'!$M$15:$M$19,A1231),INDEX('Solver Setup'!$G$25:$G$52,C1231))-IF(B1231=0,INDEX('Solver Setup'!$L$15:$L$19,A1231),INDEX('Solver Setup'!$G$25:$G$52,B1231)))*1440-IF(B1231=0,0,INDEX('Solver Setup'!$F$25:$F$52,B1231))-H1231+'Solver Setup'!$B$9*(1-F1231))</f>
        <v>1324.8000000000004</v>
      </c>
    </row>
    <row r="1232" spans="1:15" x14ac:dyDescent="0.2">
      <c r="A1232">
        <v>2</v>
      </c>
      <c r="B1232">
        <v>14</v>
      </c>
      <c r="C1232">
        <v>27</v>
      </c>
      <c r="D1232" t="str" cm="1">
        <f t="array" ref="D1232">IF(B1232=0,"Depot",INDEX('Delivery Stops'!$B$2:$B$29,B1232))</f>
        <v>Sunrise Senior Living</v>
      </c>
      <c r="E1232" t="str" cm="1">
        <f t="array" ref="E1232">IF(C1232=0,"Depot",INDEX('Delivery Stops'!$B$2:$B$29,C1232))</f>
        <v>Redstone Elementary School</v>
      </c>
      <c r="F1232">
        <v>0</v>
      </c>
      <c r="G1232" cm="1">
        <f t="array" ref="G1232">INDEX('Distance Matrix (miles)'!$B$2:$AD$30,B1232+1,C1232+1)</f>
        <v>7.42</v>
      </c>
      <c r="H1232" cm="1">
        <f t="array" ref="H1232">INDEX('Travel Time Matrix (min)'!$B$2:$AD$30,B1232+1,C1232+1)</f>
        <v>11.1</v>
      </c>
      <c r="I1232" cm="1">
        <f t="array" ref="I1232">G1232*(INDEX('Vehicle Fleet'!$D$2:$D$6,A1232)+'Cost Parameters'!$B$2*'Cost Parameters'!$B$3)</f>
        <v>6.3544879999999999</v>
      </c>
      <c r="J1232" cm="1">
        <f t="array" ref="J1232">IF(C1232=0,0,INDEX('Delivery Stops'!$D$2:$D$29,C1232))</f>
        <v>61</v>
      </c>
      <c r="K1232">
        <f t="shared" si="76"/>
        <v>0</v>
      </c>
      <c r="L1232">
        <f t="shared" si="77"/>
        <v>0</v>
      </c>
      <c r="M1232">
        <f t="shared" si="78"/>
        <v>0</v>
      </c>
      <c r="N1232">
        <f t="shared" si="79"/>
        <v>0</v>
      </c>
      <c r="O1232" cm="1">
        <f t="array" ref="O1232">((IF(C1232=0,INDEX('Solver Setup'!$M$15:$M$19,A1232),INDEX('Solver Setup'!$G$25:$G$52,C1232))-IF(B1232=0,INDEX('Solver Setup'!$L$15:$L$19,A1232),INDEX('Solver Setup'!$G$25:$G$52,B1232)))*1440-IF(B1232=0,0,INDEX('Solver Setup'!$F$25:$F$52,B1232))-H1232+'Solver Setup'!$B$9*(1-F1232))</f>
        <v>1268.8999999999999</v>
      </c>
    </row>
    <row r="1233" spans="1:15" x14ac:dyDescent="0.2">
      <c r="A1233">
        <v>2</v>
      </c>
      <c r="B1233">
        <v>14</v>
      </c>
      <c r="C1233">
        <v>28</v>
      </c>
      <c r="D1233" t="str" cm="1">
        <f t="array" ref="D1233">IF(B1233=0,"Depot",INDEX('Delivery Stops'!$B$2:$B$29,B1233))</f>
        <v>Sunrise Senior Living</v>
      </c>
      <c r="E1233" t="str" cm="1">
        <f t="array" ref="E1233">IF(C1233=0,"Depot",INDEX('Delivery Stops'!$B$2:$B$29,C1233))</f>
        <v>Food Bank</v>
      </c>
      <c r="F1233">
        <v>0</v>
      </c>
      <c r="G1233" cm="1">
        <f t="array" ref="G1233">INDEX('Distance Matrix (miles)'!$B$2:$AD$30,B1233+1,C1233+1)</f>
        <v>20.72</v>
      </c>
      <c r="H1233" cm="1">
        <f t="array" ref="H1233">INDEX('Travel Time Matrix (min)'!$B$2:$AD$30,B1233+1,C1233+1)</f>
        <v>31.1</v>
      </c>
      <c r="I1233" cm="1">
        <f t="array" ref="I1233">G1233*(INDEX('Vehicle Fleet'!$D$2:$D$6,A1233)+'Cost Parameters'!$B$2*'Cost Parameters'!$B$3)</f>
        <v>17.744607999999999</v>
      </c>
      <c r="J1233" cm="1">
        <f t="array" ref="J1233">IF(C1233=0,0,INDEX('Delivery Stops'!$D$2:$D$29,C1233))</f>
        <v>168</v>
      </c>
      <c r="K1233">
        <f t="shared" si="76"/>
        <v>0</v>
      </c>
      <c r="L1233">
        <f t="shared" si="77"/>
        <v>0</v>
      </c>
      <c r="M1233">
        <f t="shared" si="78"/>
        <v>0</v>
      </c>
      <c r="N1233">
        <f t="shared" si="79"/>
        <v>0</v>
      </c>
      <c r="O1233" cm="1">
        <f t="array" ref="O1233">((IF(C1233=0,INDEX('Solver Setup'!$M$15:$M$19,A1233),INDEX('Solver Setup'!$G$25:$G$52,C1233))-IF(B1233=0,INDEX('Solver Setup'!$L$15:$L$19,A1233),INDEX('Solver Setup'!$G$25:$G$52,B1233)))*1440-IF(B1233=0,0,INDEX('Solver Setup'!$F$25:$F$52,B1233))-H1233+'Solver Setup'!$B$9*(1-F1233))</f>
        <v>1248.8999999999999</v>
      </c>
    </row>
    <row r="1234" spans="1:15" x14ac:dyDescent="0.2">
      <c r="A1234">
        <v>2</v>
      </c>
      <c r="B1234">
        <v>15</v>
      </c>
      <c r="C1234">
        <v>0</v>
      </c>
      <c r="D1234" t="str" cm="1">
        <f t="array" ref="D1234">IF(B1234=0,"Depot",INDEX('Delivery Stops'!$B$2:$B$29,B1234))</f>
        <v>Electronics Outlet</v>
      </c>
      <c r="E1234" t="str" cm="1">
        <f t="array" ref="E1234">IF(C1234=0,"Depot",INDEX('Delivery Stops'!$B$2:$B$29,C1234))</f>
        <v>Depot</v>
      </c>
      <c r="F1234">
        <v>0</v>
      </c>
      <c r="G1234" cm="1">
        <f t="array" ref="G1234">INDEX('Distance Matrix (miles)'!$B$2:$AD$30,B1234+1,C1234+1)</f>
        <v>1.25</v>
      </c>
      <c r="H1234" cm="1">
        <f t="array" ref="H1234">INDEX('Travel Time Matrix (min)'!$B$2:$AD$30,B1234+1,C1234+1)</f>
        <v>1.9</v>
      </c>
      <c r="I1234" cm="1">
        <f t="array" ref="I1234">G1234*(INDEX('Vehicle Fleet'!$D$2:$D$6,A1234)+'Cost Parameters'!$B$2*'Cost Parameters'!$B$3)</f>
        <v>1.0705</v>
      </c>
      <c r="J1234" cm="1">
        <f t="array" ref="J1234">IF(C1234=0,0,INDEX('Delivery Stops'!$D$2:$D$29,C1234))</f>
        <v>0</v>
      </c>
      <c r="K1234">
        <f t="shared" si="76"/>
        <v>0</v>
      </c>
      <c r="L1234">
        <f t="shared" si="77"/>
        <v>0</v>
      </c>
      <c r="M1234">
        <f t="shared" si="78"/>
        <v>0</v>
      </c>
      <c r="N1234">
        <f t="shared" si="79"/>
        <v>0</v>
      </c>
      <c r="O1234" cm="1">
        <f t="array" ref="O1234">((IF(C1234=0,INDEX('Solver Setup'!$M$15:$M$19,A1234),INDEX('Solver Setup'!$G$25:$G$52,C1234))-IF(B1234=0,INDEX('Solver Setup'!$L$15:$L$19,A1234),INDEX('Solver Setup'!$G$25:$G$52,B1234)))*1440-IF(B1234=0,0,INDEX('Solver Setup'!$F$25:$F$52,B1234))-H1234+'Solver Setup'!$B$9*(1-F1234))</f>
        <v>1007.1</v>
      </c>
    </row>
    <row r="1235" spans="1:15" x14ac:dyDescent="0.2">
      <c r="A1235">
        <v>2</v>
      </c>
      <c r="B1235">
        <v>15</v>
      </c>
      <c r="C1235">
        <v>1</v>
      </c>
      <c r="D1235" t="str" cm="1">
        <f t="array" ref="D1235">IF(B1235=0,"Depot",INDEX('Delivery Stops'!$B$2:$B$29,B1235))</f>
        <v>Electronics Outlet</v>
      </c>
      <c r="E1235" t="str" cm="1">
        <f t="array" ref="E1235">IF(C1235=0,"Depot",INDEX('Delivery Stops'!$B$2:$B$29,C1235))</f>
        <v>Pet Hospital</v>
      </c>
      <c r="F1235">
        <v>0</v>
      </c>
      <c r="G1235" cm="1">
        <f t="array" ref="G1235">INDEX('Distance Matrix (miles)'!$B$2:$AD$30,B1235+1,C1235+1)</f>
        <v>24.94</v>
      </c>
      <c r="H1235" cm="1">
        <f t="array" ref="H1235">INDEX('Travel Time Matrix (min)'!$B$2:$AD$30,B1235+1,C1235+1)</f>
        <v>37.4</v>
      </c>
      <c r="I1235" cm="1">
        <f t="array" ref="I1235">G1235*(INDEX('Vehicle Fleet'!$D$2:$D$6,A1235)+'Cost Parameters'!$B$2*'Cost Parameters'!$B$3)</f>
        <v>21.358616000000001</v>
      </c>
      <c r="J1235" cm="1">
        <f t="array" ref="J1235">IF(C1235=0,0,INDEX('Delivery Stops'!$D$2:$D$29,C1235))</f>
        <v>204</v>
      </c>
      <c r="K1235">
        <f t="shared" si="76"/>
        <v>0</v>
      </c>
      <c r="L1235">
        <f t="shared" si="77"/>
        <v>0</v>
      </c>
      <c r="M1235">
        <f t="shared" si="78"/>
        <v>0</v>
      </c>
      <c r="N1235">
        <f t="shared" si="79"/>
        <v>0</v>
      </c>
      <c r="O1235" cm="1">
        <f t="array" ref="O1235">((IF(C1235=0,INDEX('Solver Setup'!$M$15:$M$19,A1235),INDEX('Solver Setup'!$G$25:$G$52,C1235))-IF(B1235=0,INDEX('Solver Setup'!$L$15:$L$19,A1235),INDEX('Solver Setup'!$G$25:$G$52,B1235)))*1440-IF(B1235=0,0,INDEX('Solver Setup'!$F$25:$F$52,B1235))-H1235+'Solver Setup'!$B$9*(1-F1235))</f>
        <v>1481.6000000000006</v>
      </c>
    </row>
    <row r="1236" spans="1:15" x14ac:dyDescent="0.2">
      <c r="A1236">
        <v>2</v>
      </c>
      <c r="B1236">
        <v>15</v>
      </c>
      <c r="C1236">
        <v>2</v>
      </c>
      <c r="D1236" t="str" cm="1">
        <f t="array" ref="D1236">IF(B1236=0,"Depot",INDEX('Delivery Stops'!$B$2:$B$29,B1236))</f>
        <v>Electronics Outlet</v>
      </c>
      <c r="E1236" t="str" cm="1">
        <f t="array" ref="E1236">IF(C1236=0,"Depot",INDEX('Delivery Stops'!$B$2:$B$29,C1236))</f>
        <v>Community Pharmacy</v>
      </c>
      <c r="F1236">
        <v>0</v>
      </c>
      <c r="G1236" cm="1">
        <f t="array" ref="G1236">INDEX('Distance Matrix (miles)'!$B$2:$AD$30,B1236+1,C1236+1)</f>
        <v>2.5299999999999998</v>
      </c>
      <c r="H1236" cm="1">
        <f t="array" ref="H1236">INDEX('Travel Time Matrix (min)'!$B$2:$AD$30,B1236+1,C1236+1)</f>
        <v>3.8</v>
      </c>
      <c r="I1236" cm="1">
        <f t="array" ref="I1236">G1236*(INDEX('Vehicle Fleet'!$D$2:$D$6,A1236)+'Cost Parameters'!$B$2*'Cost Parameters'!$B$3)</f>
        <v>2.1666919999999998</v>
      </c>
      <c r="J1236" cm="1">
        <f t="array" ref="J1236">IF(C1236=0,0,INDEX('Delivery Stops'!$D$2:$D$29,C1236))</f>
        <v>240</v>
      </c>
      <c r="K1236">
        <f t="shared" si="76"/>
        <v>0</v>
      </c>
      <c r="L1236">
        <f t="shared" si="77"/>
        <v>0</v>
      </c>
      <c r="M1236">
        <f t="shared" si="78"/>
        <v>0</v>
      </c>
      <c r="N1236">
        <f t="shared" si="79"/>
        <v>0</v>
      </c>
      <c r="O1236" cm="1">
        <f t="array" ref="O1236">((IF(C1236=0,INDEX('Solver Setup'!$M$15:$M$19,A1236),INDEX('Solver Setup'!$G$25:$G$52,C1236))-IF(B1236=0,INDEX('Solver Setup'!$L$15:$L$19,A1236),INDEX('Solver Setup'!$G$25:$G$52,B1236)))*1440-IF(B1236=0,0,INDEX('Solver Setup'!$F$25:$F$52,B1236))-H1236+'Solver Setup'!$B$9*(1-F1236))</f>
        <v>1755.1999999999996</v>
      </c>
    </row>
    <row r="1237" spans="1:15" x14ac:dyDescent="0.2">
      <c r="A1237">
        <v>2</v>
      </c>
      <c r="B1237">
        <v>15</v>
      </c>
      <c r="C1237">
        <v>3</v>
      </c>
      <c r="D1237" t="str" cm="1">
        <f t="array" ref="D1237">IF(B1237=0,"Depot",INDEX('Delivery Stops'!$B$2:$B$29,B1237))</f>
        <v>Electronics Outlet</v>
      </c>
      <c r="E1237" t="str" cm="1">
        <f t="array" ref="E1237">IF(C1237=0,"Depot",INDEX('Delivery Stops'!$B$2:$B$29,C1237))</f>
        <v>Redstone Medical Center</v>
      </c>
      <c r="F1237">
        <v>0</v>
      </c>
      <c r="G1237" cm="1">
        <f t="array" ref="G1237">INDEX('Distance Matrix (miles)'!$B$2:$AD$30,B1237+1,C1237+1)</f>
        <v>20.329999999999998</v>
      </c>
      <c r="H1237" cm="1">
        <f t="array" ref="H1237">INDEX('Travel Time Matrix (min)'!$B$2:$AD$30,B1237+1,C1237+1)</f>
        <v>30.5</v>
      </c>
      <c r="I1237" cm="1">
        <f t="array" ref="I1237">G1237*(INDEX('Vehicle Fleet'!$D$2:$D$6,A1237)+'Cost Parameters'!$B$2*'Cost Parameters'!$B$3)</f>
        <v>17.410612</v>
      </c>
      <c r="J1237" cm="1">
        <f t="array" ref="J1237">IF(C1237=0,0,INDEX('Delivery Stops'!$D$2:$D$29,C1237))</f>
        <v>183</v>
      </c>
      <c r="K1237">
        <f t="shared" si="76"/>
        <v>0</v>
      </c>
      <c r="L1237">
        <f t="shared" si="77"/>
        <v>0</v>
      </c>
      <c r="M1237">
        <f t="shared" si="78"/>
        <v>0</v>
      </c>
      <c r="N1237">
        <f t="shared" si="79"/>
        <v>0</v>
      </c>
      <c r="O1237" cm="1">
        <f t="array" ref="O1237">((IF(C1237=0,INDEX('Solver Setup'!$M$15:$M$19,A1237),INDEX('Solver Setup'!$G$25:$G$52,C1237))-IF(B1237=0,INDEX('Solver Setup'!$L$15:$L$19,A1237),INDEX('Solver Setup'!$G$25:$G$52,B1237)))*1440-IF(B1237=0,0,INDEX('Solver Setup'!$F$25:$F$52,B1237))-H1237+'Solver Setup'!$B$9*(1-F1237))</f>
        <v>1743.5</v>
      </c>
    </row>
    <row r="1238" spans="1:15" x14ac:dyDescent="0.2">
      <c r="A1238">
        <v>2</v>
      </c>
      <c r="B1238">
        <v>15</v>
      </c>
      <c r="C1238">
        <v>4</v>
      </c>
      <c r="D1238" t="str" cm="1">
        <f t="array" ref="D1238">IF(B1238=0,"Depot",INDEX('Delivery Stops'!$B$2:$B$29,B1238))</f>
        <v>Electronics Outlet</v>
      </c>
      <c r="E1238" t="str" cm="1">
        <f t="array" ref="E1238">IF(C1238=0,"Depot",INDEX('Delivery Stops'!$B$2:$B$29,C1238))</f>
        <v>Furniture Warehouse</v>
      </c>
      <c r="F1238">
        <v>0</v>
      </c>
      <c r="G1238" cm="1">
        <f t="array" ref="G1238">INDEX('Distance Matrix (miles)'!$B$2:$AD$30,B1238+1,C1238+1)</f>
        <v>9.6199999999999992</v>
      </c>
      <c r="H1238" cm="1">
        <f t="array" ref="H1238">INDEX('Travel Time Matrix (min)'!$B$2:$AD$30,B1238+1,C1238+1)</f>
        <v>14.4</v>
      </c>
      <c r="I1238" cm="1">
        <f t="array" ref="I1238">G1238*(INDEX('Vehicle Fleet'!$D$2:$D$6,A1238)+'Cost Parameters'!$B$2*'Cost Parameters'!$B$3)</f>
        <v>8.238567999999999</v>
      </c>
      <c r="J1238" cm="1">
        <f t="array" ref="J1238">IF(C1238=0,0,INDEX('Delivery Stops'!$D$2:$D$29,C1238))</f>
        <v>186</v>
      </c>
      <c r="K1238">
        <f t="shared" si="76"/>
        <v>0</v>
      </c>
      <c r="L1238">
        <f t="shared" si="77"/>
        <v>0</v>
      </c>
      <c r="M1238">
        <f t="shared" si="78"/>
        <v>0</v>
      </c>
      <c r="N1238">
        <f t="shared" si="79"/>
        <v>0</v>
      </c>
      <c r="O1238" cm="1">
        <f t="array" ref="O1238">((IF(C1238=0,INDEX('Solver Setup'!$M$15:$M$19,A1238),INDEX('Solver Setup'!$G$25:$G$52,C1238))-IF(B1238=0,INDEX('Solver Setup'!$L$15:$L$19,A1238),INDEX('Solver Setup'!$G$25:$G$52,B1238)))*1440-IF(B1238=0,0,INDEX('Solver Setup'!$F$25:$F$52,B1238))-H1238+'Solver Setup'!$B$9*(1-F1238))</f>
        <v>1489.6</v>
      </c>
    </row>
    <row r="1239" spans="1:15" x14ac:dyDescent="0.2">
      <c r="A1239">
        <v>2</v>
      </c>
      <c r="B1239">
        <v>15</v>
      </c>
      <c r="C1239">
        <v>5</v>
      </c>
      <c r="D1239" t="str" cm="1">
        <f t="array" ref="D1239">IF(B1239=0,"Depot",INDEX('Delivery Stops'!$B$2:$B$29,B1239))</f>
        <v>Electronics Outlet</v>
      </c>
      <c r="E1239" t="str" cm="1">
        <f t="array" ref="E1239">IF(C1239=0,"Depot",INDEX('Delivery Stops'!$B$2:$B$29,C1239))</f>
        <v>Construction Supply</v>
      </c>
      <c r="F1239">
        <v>0</v>
      </c>
      <c r="G1239" cm="1">
        <f t="array" ref="G1239">INDEX('Distance Matrix (miles)'!$B$2:$AD$30,B1239+1,C1239+1)</f>
        <v>16.920000000000002</v>
      </c>
      <c r="H1239" cm="1">
        <f t="array" ref="H1239">INDEX('Travel Time Matrix (min)'!$B$2:$AD$30,B1239+1,C1239+1)</f>
        <v>25.4</v>
      </c>
      <c r="I1239" cm="1">
        <f t="array" ref="I1239">G1239*(INDEX('Vehicle Fleet'!$D$2:$D$6,A1239)+'Cost Parameters'!$B$2*'Cost Parameters'!$B$3)</f>
        <v>14.490288000000003</v>
      </c>
      <c r="J1239" cm="1">
        <f t="array" ref="J1239">IF(C1239=0,0,INDEX('Delivery Stops'!$D$2:$D$29,C1239))</f>
        <v>201</v>
      </c>
      <c r="K1239">
        <f t="shared" si="76"/>
        <v>0</v>
      </c>
      <c r="L1239">
        <f t="shared" si="77"/>
        <v>0</v>
      </c>
      <c r="M1239">
        <f t="shared" si="78"/>
        <v>0</v>
      </c>
      <c r="N1239">
        <f t="shared" si="79"/>
        <v>0</v>
      </c>
      <c r="O1239" cm="1">
        <f t="array" ref="O1239">((IF(C1239=0,INDEX('Solver Setup'!$M$15:$M$19,A1239),INDEX('Solver Setup'!$G$25:$G$52,C1239))-IF(B1239=0,INDEX('Solver Setup'!$L$15:$L$19,A1239),INDEX('Solver Setup'!$G$25:$G$52,B1239)))*1440-IF(B1239=0,0,INDEX('Solver Setup'!$F$25:$F$52,B1239))-H1239+'Solver Setup'!$B$9*(1-F1239))</f>
        <v>1688.5999999999995</v>
      </c>
    </row>
    <row r="1240" spans="1:15" x14ac:dyDescent="0.2">
      <c r="A1240">
        <v>2</v>
      </c>
      <c r="B1240">
        <v>15</v>
      </c>
      <c r="C1240">
        <v>6</v>
      </c>
      <c r="D1240" t="str" cm="1">
        <f t="array" ref="D1240">IF(B1240=0,"Depot",INDEX('Delivery Stops'!$B$2:$B$29,B1240))</f>
        <v>Electronics Outlet</v>
      </c>
      <c r="E1240" t="str" cm="1">
        <f t="array" ref="E1240">IF(C1240=0,"Depot",INDEX('Delivery Stops'!$B$2:$B$29,C1240))</f>
        <v>Farm Supply</v>
      </c>
      <c r="F1240">
        <v>0</v>
      </c>
      <c r="G1240" cm="1">
        <f t="array" ref="G1240">INDEX('Distance Matrix (miles)'!$B$2:$AD$30,B1240+1,C1240+1)</f>
        <v>5.47</v>
      </c>
      <c r="H1240" cm="1">
        <f t="array" ref="H1240">INDEX('Travel Time Matrix (min)'!$B$2:$AD$30,B1240+1,C1240+1)</f>
        <v>8.1999999999999993</v>
      </c>
      <c r="I1240" cm="1">
        <f t="array" ref="I1240">G1240*(INDEX('Vehicle Fleet'!$D$2:$D$6,A1240)+'Cost Parameters'!$B$2*'Cost Parameters'!$B$3)</f>
        <v>4.6845080000000001</v>
      </c>
      <c r="J1240" cm="1">
        <f t="array" ref="J1240">IF(C1240=0,0,INDEX('Delivery Stops'!$D$2:$D$29,C1240))</f>
        <v>162</v>
      </c>
      <c r="K1240">
        <f t="shared" si="76"/>
        <v>0</v>
      </c>
      <c r="L1240">
        <f t="shared" si="77"/>
        <v>0</v>
      </c>
      <c r="M1240">
        <f t="shared" si="78"/>
        <v>0</v>
      </c>
      <c r="N1240">
        <f t="shared" si="79"/>
        <v>0</v>
      </c>
      <c r="O1240" cm="1">
        <f t="array" ref="O1240">((IF(C1240=0,INDEX('Solver Setup'!$M$15:$M$19,A1240),INDEX('Solver Setup'!$G$25:$G$52,C1240))-IF(B1240=0,INDEX('Solver Setup'!$L$15:$L$19,A1240),INDEX('Solver Setup'!$G$25:$G$52,B1240)))*1440-IF(B1240=0,0,INDEX('Solver Setup'!$F$25:$F$52,B1240))-H1240+'Solver Setup'!$B$9*(1-F1240))</f>
        <v>1810.8</v>
      </c>
    </row>
    <row r="1241" spans="1:15" x14ac:dyDescent="0.2">
      <c r="A1241">
        <v>2</v>
      </c>
      <c r="B1241">
        <v>15</v>
      </c>
      <c r="C1241">
        <v>7</v>
      </c>
      <c r="D1241" t="str" cm="1">
        <f t="array" ref="D1241">IF(B1241=0,"Depot",INDEX('Delivery Stops'!$B$2:$B$29,B1241))</f>
        <v>Electronics Outlet</v>
      </c>
      <c r="E1241" t="str" cm="1">
        <f t="array" ref="E1241">IF(C1241=0,"Depot",INDEX('Delivery Stops'!$B$2:$B$29,C1241))</f>
        <v>Fish Market</v>
      </c>
      <c r="F1241">
        <v>0</v>
      </c>
      <c r="G1241" cm="1">
        <f t="array" ref="G1241">INDEX('Distance Matrix (miles)'!$B$2:$AD$30,B1241+1,C1241+1)</f>
        <v>10.27</v>
      </c>
      <c r="H1241" cm="1">
        <f t="array" ref="H1241">INDEX('Travel Time Matrix (min)'!$B$2:$AD$30,B1241+1,C1241+1)</f>
        <v>15.4</v>
      </c>
      <c r="I1241" cm="1">
        <f t="array" ref="I1241">G1241*(INDEX('Vehicle Fleet'!$D$2:$D$6,A1241)+'Cost Parameters'!$B$2*'Cost Parameters'!$B$3)</f>
        <v>8.7952279999999998</v>
      </c>
      <c r="J1241" cm="1">
        <f t="array" ref="J1241">IF(C1241=0,0,INDEX('Delivery Stops'!$D$2:$D$29,C1241))</f>
        <v>133</v>
      </c>
      <c r="K1241">
        <f t="shared" si="76"/>
        <v>0</v>
      </c>
      <c r="L1241">
        <f t="shared" si="77"/>
        <v>0</v>
      </c>
      <c r="M1241">
        <f t="shared" si="78"/>
        <v>0</v>
      </c>
      <c r="N1241">
        <f t="shared" si="79"/>
        <v>0</v>
      </c>
      <c r="O1241" cm="1">
        <f t="array" ref="O1241">((IF(C1241=0,INDEX('Solver Setup'!$M$15:$M$19,A1241),INDEX('Solver Setup'!$G$25:$G$52,C1241))-IF(B1241=0,INDEX('Solver Setup'!$L$15:$L$19,A1241),INDEX('Solver Setup'!$G$25:$G$52,B1241)))*1440-IF(B1241=0,0,INDEX('Solver Setup'!$F$25:$F$52,B1241))-H1241+'Solver Setup'!$B$9*(1-F1241))</f>
        <v>1668.6</v>
      </c>
    </row>
    <row r="1242" spans="1:15" x14ac:dyDescent="0.2">
      <c r="A1242">
        <v>2</v>
      </c>
      <c r="B1242">
        <v>15</v>
      </c>
      <c r="C1242">
        <v>8</v>
      </c>
      <c r="D1242" t="str" cm="1">
        <f t="array" ref="D1242">IF(B1242=0,"Depot",INDEX('Delivery Stops'!$B$2:$B$29,B1242))</f>
        <v>Electronics Outlet</v>
      </c>
      <c r="E1242" t="str" cm="1">
        <f t="array" ref="E1242">IF(C1242=0,"Depot",INDEX('Delivery Stops'!$B$2:$B$29,C1242))</f>
        <v>Swimming Pool Supply</v>
      </c>
      <c r="F1242">
        <v>0</v>
      </c>
      <c r="G1242" cm="1">
        <f t="array" ref="G1242">INDEX('Distance Matrix (miles)'!$B$2:$AD$30,B1242+1,C1242+1)</f>
        <v>27.12</v>
      </c>
      <c r="H1242" cm="1">
        <f t="array" ref="H1242">INDEX('Travel Time Matrix (min)'!$B$2:$AD$30,B1242+1,C1242+1)</f>
        <v>40.700000000000003</v>
      </c>
      <c r="I1242" cm="1">
        <f t="array" ref="I1242">G1242*(INDEX('Vehicle Fleet'!$D$2:$D$6,A1242)+'Cost Parameters'!$B$2*'Cost Parameters'!$B$3)</f>
        <v>23.225568000000003</v>
      </c>
      <c r="J1242" cm="1">
        <f t="array" ref="J1242">IF(C1242=0,0,INDEX('Delivery Stops'!$D$2:$D$29,C1242))</f>
        <v>285</v>
      </c>
      <c r="K1242">
        <f t="shared" si="76"/>
        <v>0</v>
      </c>
      <c r="L1242">
        <f t="shared" si="77"/>
        <v>0</v>
      </c>
      <c r="M1242">
        <f t="shared" si="78"/>
        <v>0</v>
      </c>
      <c r="N1242">
        <f t="shared" si="79"/>
        <v>0</v>
      </c>
      <c r="O1242" cm="1">
        <f t="array" ref="O1242">((IF(C1242=0,INDEX('Solver Setup'!$M$15:$M$19,A1242),INDEX('Solver Setup'!$G$25:$G$52,C1242))-IF(B1242=0,INDEX('Solver Setup'!$L$15:$L$19,A1242),INDEX('Solver Setup'!$G$25:$G$52,B1242)))*1440-IF(B1242=0,0,INDEX('Solver Setup'!$F$25:$F$52,B1242))-H1242+'Solver Setup'!$B$9*(1-F1242))</f>
        <v>1853.2999999999995</v>
      </c>
    </row>
    <row r="1243" spans="1:15" x14ac:dyDescent="0.2">
      <c r="A1243">
        <v>2</v>
      </c>
      <c r="B1243">
        <v>15</v>
      </c>
      <c r="C1243">
        <v>9</v>
      </c>
      <c r="D1243" t="str" cm="1">
        <f t="array" ref="D1243">IF(B1243=0,"Depot",INDEX('Delivery Stops'!$B$2:$B$29,B1243))</f>
        <v>Electronics Outlet</v>
      </c>
      <c r="E1243" t="str" cm="1">
        <f t="array" ref="E1243">IF(C1243=0,"Depot",INDEX('Delivery Stops'!$B$2:$B$29,C1243))</f>
        <v>Dry Cleaners</v>
      </c>
      <c r="F1243">
        <v>0</v>
      </c>
      <c r="G1243" cm="1">
        <f t="array" ref="G1243">INDEX('Distance Matrix (miles)'!$B$2:$AD$30,B1243+1,C1243+1)</f>
        <v>14.78</v>
      </c>
      <c r="H1243" cm="1">
        <f t="array" ref="H1243">INDEX('Travel Time Matrix (min)'!$B$2:$AD$30,B1243+1,C1243+1)</f>
        <v>22.2</v>
      </c>
      <c r="I1243" cm="1">
        <f t="array" ref="I1243">G1243*(INDEX('Vehicle Fleet'!$D$2:$D$6,A1243)+'Cost Parameters'!$B$2*'Cost Parameters'!$B$3)</f>
        <v>12.657592000000001</v>
      </c>
      <c r="J1243" cm="1">
        <f t="array" ref="J1243">IF(C1243=0,0,INDEX('Delivery Stops'!$D$2:$D$29,C1243))</f>
        <v>24</v>
      </c>
      <c r="K1243">
        <f t="shared" si="76"/>
        <v>0</v>
      </c>
      <c r="L1243">
        <f t="shared" si="77"/>
        <v>0</v>
      </c>
      <c r="M1243">
        <f t="shared" si="78"/>
        <v>0</v>
      </c>
      <c r="N1243">
        <f t="shared" si="79"/>
        <v>0</v>
      </c>
      <c r="O1243" cm="1">
        <f t="array" ref="O1243">((IF(C1243=0,INDEX('Solver Setup'!$M$15:$M$19,A1243),INDEX('Solver Setup'!$G$25:$G$52,C1243))-IF(B1243=0,INDEX('Solver Setup'!$L$15:$L$19,A1243),INDEX('Solver Setup'!$G$25:$G$52,B1243)))*1440-IF(B1243=0,0,INDEX('Solver Setup'!$F$25:$F$52,B1243))-H1243+'Solver Setup'!$B$9*(1-F1243))</f>
        <v>1526.8</v>
      </c>
    </row>
    <row r="1244" spans="1:15" x14ac:dyDescent="0.2">
      <c r="A1244">
        <v>2</v>
      </c>
      <c r="B1244">
        <v>15</v>
      </c>
      <c r="C1244">
        <v>10</v>
      </c>
      <c r="D1244" t="str" cm="1">
        <f t="array" ref="D1244">IF(B1244=0,"Depot",INDEX('Delivery Stops'!$B$2:$B$29,B1244))</f>
        <v>Electronics Outlet</v>
      </c>
      <c r="E1244" t="str" cm="1">
        <f t="array" ref="E1244">IF(C1244=0,"Depot",INDEX('Delivery Stops'!$B$2:$B$29,C1244))</f>
        <v>Furniture Warehouse</v>
      </c>
      <c r="F1244">
        <v>0</v>
      </c>
      <c r="G1244" cm="1">
        <f t="array" ref="G1244">INDEX('Distance Matrix (miles)'!$B$2:$AD$30,B1244+1,C1244+1)</f>
        <v>7.23</v>
      </c>
      <c r="H1244" cm="1">
        <f t="array" ref="H1244">INDEX('Travel Time Matrix (min)'!$B$2:$AD$30,B1244+1,C1244+1)</f>
        <v>10.8</v>
      </c>
      <c r="I1244" cm="1">
        <f t="array" ref="I1244">G1244*(INDEX('Vehicle Fleet'!$D$2:$D$6,A1244)+'Cost Parameters'!$B$2*'Cost Parameters'!$B$3)</f>
        <v>6.1917720000000012</v>
      </c>
      <c r="J1244" cm="1">
        <f t="array" ref="J1244">IF(C1244=0,0,INDEX('Delivery Stops'!$D$2:$D$29,C1244))</f>
        <v>89</v>
      </c>
      <c r="K1244">
        <f t="shared" si="76"/>
        <v>0</v>
      </c>
      <c r="L1244">
        <f t="shared" si="77"/>
        <v>0</v>
      </c>
      <c r="M1244">
        <f t="shared" si="78"/>
        <v>0</v>
      </c>
      <c r="N1244">
        <f t="shared" si="79"/>
        <v>0</v>
      </c>
      <c r="O1244" cm="1">
        <f t="array" ref="O1244">((IF(C1244=0,INDEX('Solver Setup'!$M$15:$M$19,A1244),INDEX('Solver Setup'!$G$25:$G$52,C1244))-IF(B1244=0,INDEX('Solver Setup'!$L$15:$L$19,A1244),INDEX('Solver Setup'!$G$25:$G$52,B1244)))*1440-IF(B1244=0,0,INDEX('Solver Setup'!$F$25:$F$52,B1244))-H1244+'Solver Setup'!$B$9*(1-F1244))</f>
        <v>1613.1999999999994</v>
      </c>
    </row>
    <row r="1245" spans="1:15" x14ac:dyDescent="0.2">
      <c r="A1245">
        <v>2</v>
      </c>
      <c r="B1245">
        <v>15</v>
      </c>
      <c r="C1245">
        <v>11</v>
      </c>
      <c r="D1245" t="str" cm="1">
        <f t="array" ref="D1245">IF(B1245=0,"Depot",INDEX('Delivery Stops'!$B$2:$B$29,B1245))</f>
        <v>Electronics Outlet</v>
      </c>
      <c r="E1245" t="str" cm="1">
        <f t="array" ref="E1245">IF(C1245=0,"Depot",INDEX('Delivery Stops'!$B$2:$B$29,C1245))</f>
        <v>Pet Hospital</v>
      </c>
      <c r="F1245">
        <v>0</v>
      </c>
      <c r="G1245" cm="1">
        <f t="array" ref="G1245">INDEX('Distance Matrix (miles)'!$B$2:$AD$30,B1245+1,C1245+1)</f>
        <v>1.53</v>
      </c>
      <c r="H1245" cm="1">
        <f t="array" ref="H1245">INDEX('Travel Time Matrix (min)'!$B$2:$AD$30,B1245+1,C1245+1)</f>
        <v>2.2999999999999998</v>
      </c>
      <c r="I1245" cm="1">
        <f t="array" ref="I1245">G1245*(INDEX('Vehicle Fleet'!$D$2:$D$6,A1245)+'Cost Parameters'!$B$2*'Cost Parameters'!$B$3)</f>
        <v>1.310292</v>
      </c>
      <c r="J1245" cm="1">
        <f t="array" ref="J1245">IF(C1245=0,0,INDEX('Delivery Stops'!$D$2:$D$29,C1245))</f>
        <v>108</v>
      </c>
      <c r="K1245">
        <f t="shared" si="76"/>
        <v>0</v>
      </c>
      <c r="L1245">
        <f t="shared" si="77"/>
        <v>0</v>
      </c>
      <c r="M1245">
        <f t="shared" si="78"/>
        <v>0</v>
      </c>
      <c r="N1245">
        <f t="shared" si="79"/>
        <v>0</v>
      </c>
      <c r="O1245" cm="1">
        <f t="array" ref="O1245">((IF(C1245=0,INDEX('Solver Setup'!$M$15:$M$19,A1245),INDEX('Solver Setup'!$G$25:$G$52,C1245))-IF(B1245=0,INDEX('Solver Setup'!$L$15:$L$19,A1245),INDEX('Solver Setup'!$G$25:$G$52,B1245)))*1440-IF(B1245=0,0,INDEX('Solver Setup'!$F$25:$F$52,B1245))-H1245+'Solver Setup'!$B$9*(1-F1245))</f>
        <v>1546.7</v>
      </c>
    </row>
    <row r="1246" spans="1:15" x14ac:dyDescent="0.2">
      <c r="A1246">
        <v>2</v>
      </c>
      <c r="B1246">
        <v>15</v>
      </c>
      <c r="C1246">
        <v>12</v>
      </c>
      <c r="D1246" t="str" cm="1">
        <f t="array" ref="D1246">IF(B1246=0,"Depot",INDEX('Delivery Stops'!$B$2:$B$29,B1246))</f>
        <v>Electronics Outlet</v>
      </c>
      <c r="E1246" t="str" cm="1">
        <f t="array" ref="E1246">IF(C1246=0,"Depot",INDEX('Delivery Stops'!$B$2:$B$29,C1246))</f>
        <v>Tech Solutions Inc</v>
      </c>
      <c r="F1246">
        <v>0</v>
      </c>
      <c r="G1246" cm="1">
        <f t="array" ref="G1246">INDEX('Distance Matrix (miles)'!$B$2:$AD$30,B1246+1,C1246+1)</f>
        <v>8.65</v>
      </c>
      <c r="H1246" cm="1">
        <f t="array" ref="H1246">INDEX('Travel Time Matrix (min)'!$B$2:$AD$30,B1246+1,C1246+1)</f>
        <v>13</v>
      </c>
      <c r="I1246" cm="1">
        <f t="array" ref="I1246">G1246*(INDEX('Vehicle Fleet'!$D$2:$D$6,A1246)+'Cost Parameters'!$B$2*'Cost Parameters'!$B$3)</f>
        <v>7.4078600000000003</v>
      </c>
      <c r="J1246" cm="1">
        <f t="array" ref="J1246">IF(C1246=0,0,INDEX('Delivery Stops'!$D$2:$D$29,C1246))</f>
        <v>150</v>
      </c>
      <c r="K1246">
        <f t="shared" si="76"/>
        <v>0</v>
      </c>
      <c r="L1246">
        <f t="shared" si="77"/>
        <v>0</v>
      </c>
      <c r="M1246">
        <f t="shared" si="78"/>
        <v>0</v>
      </c>
      <c r="N1246">
        <f t="shared" si="79"/>
        <v>0</v>
      </c>
      <c r="O1246" cm="1">
        <f t="array" ref="O1246">((IF(C1246=0,INDEX('Solver Setup'!$M$15:$M$19,A1246),INDEX('Solver Setup'!$G$25:$G$52,C1246))-IF(B1246=0,INDEX('Solver Setup'!$L$15:$L$19,A1246),INDEX('Solver Setup'!$G$25:$G$52,B1246)))*1440-IF(B1246=0,0,INDEX('Solver Setup'!$F$25:$F$52,B1246))-H1246+'Solver Setup'!$B$9*(1-F1246))</f>
        <v>1491</v>
      </c>
    </row>
    <row r="1247" spans="1:15" x14ac:dyDescent="0.2">
      <c r="A1247">
        <v>2</v>
      </c>
      <c r="B1247">
        <v>15</v>
      </c>
      <c r="C1247">
        <v>13</v>
      </c>
      <c r="D1247" t="str" cm="1">
        <f t="array" ref="D1247">IF(B1247=0,"Depot",INDEX('Delivery Stops'!$B$2:$B$29,B1247))</f>
        <v>Electronics Outlet</v>
      </c>
      <c r="E1247" t="str" cm="1">
        <f t="array" ref="E1247">IF(C1247=0,"Depot",INDEX('Delivery Stops'!$B$2:$B$29,C1247))</f>
        <v>Tech Solutions Inc</v>
      </c>
      <c r="F1247">
        <v>0</v>
      </c>
      <c r="G1247" cm="1">
        <f t="array" ref="G1247">INDEX('Distance Matrix (miles)'!$B$2:$AD$30,B1247+1,C1247+1)</f>
        <v>22.51</v>
      </c>
      <c r="H1247" cm="1">
        <f t="array" ref="H1247">INDEX('Travel Time Matrix (min)'!$B$2:$AD$30,B1247+1,C1247+1)</f>
        <v>33.799999999999997</v>
      </c>
      <c r="I1247" cm="1">
        <f t="array" ref="I1247">G1247*(INDEX('Vehicle Fleet'!$D$2:$D$6,A1247)+'Cost Parameters'!$B$2*'Cost Parameters'!$B$3)</f>
        <v>19.277564000000002</v>
      </c>
      <c r="J1247" cm="1">
        <f t="array" ref="J1247">IF(C1247=0,0,INDEX('Delivery Stops'!$D$2:$D$29,C1247))</f>
        <v>38</v>
      </c>
      <c r="K1247">
        <f t="shared" si="76"/>
        <v>0</v>
      </c>
      <c r="L1247">
        <f t="shared" si="77"/>
        <v>0</v>
      </c>
      <c r="M1247">
        <f t="shared" si="78"/>
        <v>0</v>
      </c>
      <c r="N1247">
        <f t="shared" si="79"/>
        <v>0</v>
      </c>
      <c r="O1247" cm="1">
        <f t="array" ref="O1247">((IF(C1247=0,INDEX('Solver Setup'!$M$15:$M$19,A1247),INDEX('Solver Setup'!$G$25:$G$52,C1247))-IF(B1247=0,INDEX('Solver Setup'!$L$15:$L$19,A1247),INDEX('Solver Setup'!$G$25:$G$52,B1247)))*1440-IF(B1247=0,0,INDEX('Solver Setup'!$F$25:$F$52,B1247))-H1247+'Solver Setup'!$B$9*(1-F1247))</f>
        <v>1365.1999999999996</v>
      </c>
    </row>
    <row r="1248" spans="1:15" x14ac:dyDescent="0.2">
      <c r="A1248">
        <v>2</v>
      </c>
      <c r="B1248">
        <v>15</v>
      </c>
      <c r="C1248">
        <v>14</v>
      </c>
      <c r="D1248" t="str" cm="1">
        <f t="array" ref="D1248">IF(B1248=0,"Depot",INDEX('Delivery Stops'!$B$2:$B$29,B1248))</f>
        <v>Electronics Outlet</v>
      </c>
      <c r="E1248" t="str" cm="1">
        <f t="array" ref="E1248">IF(C1248=0,"Depot",INDEX('Delivery Stops'!$B$2:$B$29,C1248))</f>
        <v>Sunrise Senior Living</v>
      </c>
      <c r="F1248">
        <v>0</v>
      </c>
      <c r="G1248" cm="1">
        <f t="array" ref="G1248">INDEX('Distance Matrix (miles)'!$B$2:$AD$30,B1248+1,C1248+1)</f>
        <v>15.22</v>
      </c>
      <c r="H1248" cm="1">
        <f t="array" ref="H1248">INDEX('Travel Time Matrix (min)'!$B$2:$AD$30,B1248+1,C1248+1)</f>
        <v>22.8</v>
      </c>
      <c r="I1248" cm="1">
        <f t="array" ref="I1248">G1248*(INDEX('Vehicle Fleet'!$D$2:$D$6,A1248)+'Cost Parameters'!$B$2*'Cost Parameters'!$B$3)</f>
        <v>13.034408000000001</v>
      </c>
      <c r="J1248" cm="1">
        <f t="array" ref="J1248">IF(C1248=0,0,INDEX('Delivery Stops'!$D$2:$D$29,C1248))</f>
        <v>249</v>
      </c>
      <c r="K1248">
        <f t="shared" si="76"/>
        <v>0</v>
      </c>
      <c r="L1248">
        <f t="shared" si="77"/>
        <v>0</v>
      </c>
      <c r="M1248">
        <f t="shared" si="78"/>
        <v>0</v>
      </c>
      <c r="N1248">
        <f t="shared" si="79"/>
        <v>0</v>
      </c>
      <c r="O1248" cm="1">
        <f t="array" ref="O1248">((IF(C1248=0,INDEX('Solver Setup'!$M$15:$M$19,A1248),INDEX('Solver Setup'!$G$25:$G$52,C1248))-IF(B1248=0,INDEX('Solver Setup'!$L$15:$L$19,A1248),INDEX('Solver Setup'!$G$25:$G$52,B1248)))*1440-IF(B1248=0,0,INDEX('Solver Setup'!$F$25:$F$52,B1248))-H1248+'Solver Setup'!$B$9*(1-F1248))</f>
        <v>1826.1999999999996</v>
      </c>
    </row>
    <row r="1249" spans="1:15" x14ac:dyDescent="0.2">
      <c r="A1249">
        <v>2</v>
      </c>
      <c r="B1249">
        <v>15</v>
      </c>
      <c r="C1249">
        <v>16</v>
      </c>
      <c r="D1249" t="str" cm="1">
        <f t="array" ref="D1249">IF(B1249=0,"Depot",INDEX('Delivery Stops'!$B$2:$B$29,B1249))</f>
        <v>Electronics Outlet</v>
      </c>
      <c r="E1249" t="str" cm="1">
        <f t="array" ref="E1249">IF(C1249=0,"Depot",INDEX('Delivery Stops'!$B$2:$B$29,C1249))</f>
        <v>Bookstore</v>
      </c>
      <c r="F1249">
        <v>0</v>
      </c>
      <c r="G1249" cm="1">
        <f t="array" ref="G1249">INDEX('Distance Matrix (miles)'!$B$2:$AD$30,B1249+1,C1249+1)</f>
        <v>3.12</v>
      </c>
      <c r="H1249" cm="1">
        <f t="array" ref="H1249">INDEX('Travel Time Matrix (min)'!$B$2:$AD$30,B1249+1,C1249+1)</f>
        <v>4.7</v>
      </c>
      <c r="I1249" cm="1">
        <f t="array" ref="I1249">G1249*(INDEX('Vehicle Fleet'!$D$2:$D$6,A1249)+'Cost Parameters'!$B$2*'Cost Parameters'!$B$3)</f>
        <v>2.6719680000000001</v>
      </c>
      <c r="J1249" cm="1">
        <f t="array" ref="J1249">IF(C1249=0,0,INDEX('Delivery Stops'!$D$2:$D$29,C1249))</f>
        <v>152</v>
      </c>
      <c r="K1249">
        <f t="shared" si="76"/>
        <v>0</v>
      </c>
      <c r="L1249">
        <f t="shared" si="77"/>
        <v>0</v>
      </c>
      <c r="M1249">
        <f t="shared" si="78"/>
        <v>0</v>
      </c>
      <c r="N1249">
        <f t="shared" si="79"/>
        <v>0</v>
      </c>
      <c r="O1249" cm="1">
        <f t="array" ref="O1249">((IF(C1249=0,INDEX('Solver Setup'!$M$15:$M$19,A1249),INDEX('Solver Setup'!$G$25:$G$52,C1249))-IF(B1249=0,INDEX('Solver Setup'!$L$15:$L$19,A1249),INDEX('Solver Setup'!$G$25:$G$52,B1249)))*1440-IF(B1249=0,0,INDEX('Solver Setup'!$F$25:$F$52,B1249))-H1249+'Solver Setup'!$B$9*(1-F1249))</f>
        <v>1649.3000000000006</v>
      </c>
    </row>
    <row r="1250" spans="1:15" x14ac:dyDescent="0.2">
      <c r="A1250">
        <v>2</v>
      </c>
      <c r="B1250">
        <v>15</v>
      </c>
      <c r="C1250">
        <v>17</v>
      </c>
      <c r="D1250" t="str" cm="1">
        <f t="array" ref="D1250">IF(B1250=0,"Depot",INDEX('Delivery Stops'!$B$2:$B$29,B1250))</f>
        <v>Electronics Outlet</v>
      </c>
      <c r="E1250" t="str" cm="1">
        <f t="array" ref="E1250">IF(C1250=0,"Depot",INDEX('Delivery Stops'!$B$2:$B$29,C1250))</f>
        <v>Veterinary Clinic</v>
      </c>
      <c r="F1250">
        <v>0</v>
      </c>
      <c r="G1250" cm="1">
        <f t="array" ref="G1250">INDEX('Distance Matrix (miles)'!$B$2:$AD$30,B1250+1,C1250+1)</f>
        <v>26.19</v>
      </c>
      <c r="H1250" cm="1">
        <f t="array" ref="H1250">INDEX('Travel Time Matrix (min)'!$B$2:$AD$30,B1250+1,C1250+1)</f>
        <v>39.299999999999997</v>
      </c>
      <c r="I1250" cm="1">
        <f t="array" ref="I1250">G1250*(INDEX('Vehicle Fleet'!$D$2:$D$6,A1250)+'Cost Parameters'!$B$2*'Cost Parameters'!$B$3)</f>
        <v>22.429116000000004</v>
      </c>
      <c r="J1250" cm="1">
        <f t="array" ref="J1250">IF(C1250=0,0,INDEX('Delivery Stops'!$D$2:$D$29,C1250))</f>
        <v>102</v>
      </c>
      <c r="K1250">
        <f t="shared" si="76"/>
        <v>0</v>
      </c>
      <c r="L1250">
        <f t="shared" si="77"/>
        <v>0</v>
      </c>
      <c r="M1250">
        <f t="shared" si="78"/>
        <v>0</v>
      </c>
      <c r="N1250">
        <f t="shared" si="79"/>
        <v>0</v>
      </c>
      <c r="O1250" cm="1">
        <f t="array" ref="O1250">((IF(C1250=0,INDEX('Solver Setup'!$M$15:$M$19,A1250),INDEX('Solver Setup'!$G$25:$G$52,C1250))-IF(B1250=0,INDEX('Solver Setup'!$L$15:$L$19,A1250),INDEX('Solver Setup'!$G$25:$G$52,B1250)))*1440-IF(B1250=0,0,INDEX('Solver Setup'!$F$25:$F$52,B1250))-H1250+'Solver Setup'!$B$9*(1-F1250))</f>
        <v>1449.6999999999996</v>
      </c>
    </row>
    <row r="1251" spans="1:15" x14ac:dyDescent="0.2">
      <c r="A1251">
        <v>2</v>
      </c>
      <c r="B1251">
        <v>15</v>
      </c>
      <c r="C1251">
        <v>18</v>
      </c>
      <c r="D1251" t="str" cm="1">
        <f t="array" ref="D1251">IF(B1251=0,"Depot",INDEX('Delivery Stops'!$B$2:$B$29,B1251))</f>
        <v>Electronics Outlet</v>
      </c>
      <c r="E1251" t="str" cm="1">
        <f t="array" ref="E1251">IF(C1251=0,"Depot",INDEX('Delivery Stops'!$B$2:$B$29,C1251))</f>
        <v>Furniture Warehouse</v>
      </c>
      <c r="F1251">
        <v>0</v>
      </c>
      <c r="G1251" cm="1">
        <f t="array" ref="G1251">INDEX('Distance Matrix (miles)'!$B$2:$AD$30,B1251+1,C1251+1)</f>
        <v>6.44</v>
      </c>
      <c r="H1251" cm="1">
        <f t="array" ref="H1251">INDEX('Travel Time Matrix (min)'!$B$2:$AD$30,B1251+1,C1251+1)</f>
        <v>9.6999999999999993</v>
      </c>
      <c r="I1251" cm="1">
        <f t="array" ref="I1251">G1251*(INDEX('Vehicle Fleet'!$D$2:$D$6,A1251)+'Cost Parameters'!$B$2*'Cost Parameters'!$B$3)</f>
        <v>5.5152160000000006</v>
      </c>
      <c r="J1251" cm="1">
        <f t="array" ref="J1251">IF(C1251=0,0,INDEX('Delivery Stops'!$D$2:$D$29,C1251))</f>
        <v>148</v>
      </c>
      <c r="K1251">
        <f t="shared" si="76"/>
        <v>0</v>
      </c>
      <c r="L1251">
        <f t="shared" si="77"/>
        <v>0</v>
      </c>
      <c r="M1251">
        <f t="shared" si="78"/>
        <v>0</v>
      </c>
      <c r="N1251">
        <f t="shared" si="79"/>
        <v>0</v>
      </c>
      <c r="O1251" cm="1">
        <f t="array" ref="O1251">((IF(C1251=0,INDEX('Solver Setup'!$M$15:$M$19,A1251),INDEX('Solver Setup'!$G$25:$G$52,C1251))-IF(B1251=0,INDEX('Solver Setup'!$L$15:$L$19,A1251),INDEX('Solver Setup'!$G$25:$G$52,B1251)))*1440-IF(B1251=0,0,INDEX('Solver Setup'!$F$25:$F$52,B1251))-H1251+'Solver Setup'!$B$9*(1-F1251))</f>
        <v>1434.2999999999995</v>
      </c>
    </row>
    <row r="1252" spans="1:15" x14ac:dyDescent="0.2">
      <c r="A1252">
        <v>2</v>
      </c>
      <c r="B1252">
        <v>15</v>
      </c>
      <c r="C1252">
        <v>19</v>
      </c>
      <c r="D1252" t="str" cm="1">
        <f t="array" ref="D1252">IF(B1252=0,"Depot",INDEX('Delivery Stops'!$B$2:$B$29,B1252))</f>
        <v>Electronics Outlet</v>
      </c>
      <c r="E1252" t="str" cm="1">
        <f t="array" ref="E1252">IF(C1252=0,"Depot",INDEX('Delivery Stops'!$B$2:$B$29,C1252))</f>
        <v>Music School</v>
      </c>
      <c r="F1252">
        <v>0</v>
      </c>
      <c r="G1252" cm="1">
        <f t="array" ref="G1252">INDEX('Distance Matrix (miles)'!$B$2:$AD$30,B1252+1,C1252+1)</f>
        <v>21.56</v>
      </c>
      <c r="H1252" cm="1">
        <f t="array" ref="H1252">INDEX('Travel Time Matrix (min)'!$B$2:$AD$30,B1252+1,C1252+1)</f>
        <v>32.299999999999997</v>
      </c>
      <c r="I1252" cm="1">
        <f t="array" ref="I1252">G1252*(INDEX('Vehicle Fleet'!$D$2:$D$6,A1252)+'Cost Parameters'!$B$2*'Cost Parameters'!$B$3)</f>
        <v>18.463984</v>
      </c>
      <c r="J1252" cm="1">
        <f t="array" ref="J1252">IF(C1252=0,0,INDEX('Delivery Stops'!$D$2:$D$29,C1252))</f>
        <v>97</v>
      </c>
      <c r="K1252">
        <f t="shared" si="76"/>
        <v>0</v>
      </c>
      <c r="L1252">
        <f t="shared" si="77"/>
        <v>0</v>
      </c>
      <c r="M1252">
        <f t="shared" si="78"/>
        <v>0</v>
      </c>
      <c r="N1252">
        <f t="shared" si="79"/>
        <v>0</v>
      </c>
      <c r="O1252" cm="1">
        <f t="array" ref="O1252">((IF(C1252=0,INDEX('Solver Setup'!$M$15:$M$19,A1252),INDEX('Solver Setup'!$G$25:$G$52,C1252))-IF(B1252=0,INDEX('Solver Setup'!$L$15:$L$19,A1252),INDEX('Solver Setup'!$G$25:$G$52,B1252)))*1440-IF(B1252=0,0,INDEX('Solver Setup'!$F$25:$F$52,B1252))-H1252+'Solver Setup'!$B$9*(1-F1252))</f>
        <v>1381.7</v>
      </c>
    </row>
    <row r="1253" spans="1:15" x14ac:dyDescent="0.2">
      <c r="A1253">
        <v>2</v>
      </c>
      <c r="B1253">
        <v>15</v>
      </c>
      <c r="C1253">
        <v>20</v>
      </c>
      <c r="D1253" t="str" cm="1">
        <f t="array" ref="D1253">IF(B1253=0,"Depot",INDEX('Delivery Stops'!$B$2:$B$29,B1253))</f>
        <v>Electronics Outlet</v>
      </c>
      <c r="E1253" t="str" cm="1">
        <f t="array" ref="E1253">IF(C1253=0,"Depot",INDEX('Delivery Stops'!$B$2:$B$29,C1253))</f>
        <v>Elementary School</v>
      </c>
      <c r="F1253">
        <v>0</v>
      </c>
      <c r="G1253" cm="1">
        <f t="array" ref="G1253">INDEX('Distance Matrix (miles)'!$B$2:$AD$30,B1253+1,C1253+1)</f>
        <v>24.89</v>
      </c>
      <c r="H1253" cm="1">
        <f t="array" ref="H1253">INDEX('Travel Time Matrix (min)'!$B$2:$AD$30,B1253+1,C1253+1)</f>
        <v>37.299999999999997</v>
      </c>
      <c r="I1253" cm="1">
        <f t="array" ref="I1253">G1253*(INDEX('Vehicle Fleet'!$D$2:$D$6,A1253)+'Cost Parameters'!$B$2*'Cost Parameters'!$B$3)</f>
        <v>21.315796000000002</v>
      </c>
      <c r="J1253" cm="1">
        <f t="array" ref="J1253">IF(C1253=0,0,INDEX('Delivery Stops'!$D$2:$D$29,C1253))</f>
        <v>71</v>
      </c>
      <c r="K1253">
        <f t="shared" si="76"/>
        <v>0</v>
      </c>
      <c r="L1253">
        <f t="shared" si="77"/>
        <v>0</v>
      </c>
      <c r="M1253">
        <f t="shared" si="78"/>
        <v>0</v>
      </c>
      <c r="N1253">
        <f t="shared" si="79"/>
        <v>0</v>
      </c>
      <c r="O1253" cm="1">
        <f t="array" ref="O1253">((IF(C1253=0,INDEX('Solver Setup'!$M$15:$M$19,A1253),INDEX('Solver Setup'!$G$25:$G$52,C1253))-IF(B1253=0,INDEX('Solver Setup'!$L$15:$L$19,A1253),INDEX('Solver Setup'!$G$25:$G$52,B1253)))*1440-IF(B1253=0,0,INDEX('Solver Setup'!$F$25:$F$52,B1253))-H1253+'Solver Setup'!$B$9*(1-F1253))</f>
        <v>1346.7000000000005</v>
      </c>
    </row>
    <row r="1254" spans="1:15" x14ac:dyDescent="0.2">
      <c r="A1254">
        <v>2</v>
      </c>
      <c r="B1254">
        <v>15</v>
      </c>
      <c r="C1254">
        <v>21</v>
      </c>
      <c r="D1254" t="str" cm="1">
        <f t="array" ref="D1254">IF(B1254=0,"Depot",INDEX('Delivery Stops'!$B$2:$B$29,B1254))</f>
        <v>Electronics Outlet</v>
      </c>
      <c r="E1254" t="str" cm="1">
        <f t="array" ref="E1254">IF(C1254=0,"Depot",INDEX('Delivery Stops'!$B$2:$B$29,C1254))</f>
        <v>Distillery</v>
      </c>
      <c r="F1254">
        <v>0</v>
      </c>
      <c r="G1254" cm="1">
        <f t="array" ref="G1254">INDEX('Distance Matrix (miles)'!$B$2:$AD$30,B1254+1,C1254+1)</f>
        <v>21.91</v>
      </c>
      <c r="H1254" cm="1">
        <f t="array" ref="H1254">INDEX('Travel Time Matrix (min)'!$B$2:$AD$30,B1254+1,C1254+1)</f>
        <v>32.9</v>
      </c>
      <c r="I1254" cm="1">
        <f t="array" ref="I1254">G1254*(INDEX('Vehicle Fleet'!$D$2:$D$6,A1254)+'Cost Parameters'!$B$2*'Cost Parameters'!$B$3)</f>
        <v>18.763724</v>
      </c>
      <c r="J1254" cm="1">
        <f t="array" ref="J1254">IF(C1254=0,0,INDEX('Delivery Stops'!$D$2:$D$29,C1254))</f>
        <v>178</v>
      </c>
      <c r="K1254">
        <f t="shared" si="76"/>
        <v>0</v>
      </c>
      <c r="L1254">
        <f t="shared" si="77"/>
        <v>0</v>
      </c>
      <c r="M1254">
        <f t="shared" si="78"/>
        <v>0</v>
      </c>
      <c r="N1254">
        <f t="shared" si="79"/>
        <v>0</v>
      </c>
      <c r="O1254" cm="1">
        <f t="array" ref="O1254">((IF(C1254=0,INDEX('Solver Setup'!$M$15:$M$19,A1254),INDEX('Solver Setup'!$G$25:$G$52,C1254))-IF(B1254=0,INDEX('Solver Setup'!$L$15:$L$19,A1254),INDEX('Solver Setup'!$G$25:$G$52,B1254)))*1440-IF(B1254=0,0,INDEX('Solver Setup'!$F$25:$F$52,B1254))-H1254+'Solver Setup'!$B$9*(1-F1254))</f>
        <v>1861.0999999999995</v>
      </c>
    </row>
    <row r="1255" spans="1:15" x14ac:dyDescent="0.2">
      <c r="A1255">
        <v>2</v>
      </c>
      <c r="B1255">
        <v>15</v>
      </c>
      <c r="C1255">
        <v>22</v>
      </c>
      <c r="D1255" t="str" cm="1">
        <f t="array" ref="D1255">IF(B1255=0,"Depot",INDEX('Delivery Stops'!$B$2:$B$29,B1255))</f>
        <v>Electronics Outlet</v>
      </c>
      <c r="E1255" t="str" cm="1">
        <f t="array" ref="E1255">IF(C1255=0,"Depot",INDEX('Delivery Stops'!$B$2:$B$29,C1255))</f>
        <v>Brewery</v>
      </c>
      <c r="F1255">
        <v>0</v>
      </c>
      <c r="G1255" cm="1">
        <f t="array" ref="G1255">INDEX('Distance Matrix (miles)'!$B$2:$AD$30,B1255+1,C1255+1)</f>
        <v>24.61</v>
      </c>
      <c r="H1255" cm="1">
        <f t="array" ref="H1255">INDEX('Travel Time Matrix (min)'!$B$2:$AD$30,B1255+1,C1255+1)</f>
        <v>36.9</v>
      </c>
      <c r="I1255" cm="1">
        <f t="array" ref="I1255">G1255*(INDEX('Vehicle Fleet'!$D$2:$D$6,A1255)+'Cost Parameters'!$B$2*'Cost Parameters'!$B$3)</f>
        <v>21.076004000000001</v>
      </c>
      <c r="J1255" cm="1">
        <f t="array" ref="J1255">IF(C1255=0,0,INDEX('Delivery Stops'!$D$2:$D$29,C1255))</f>
        <v>46</v>
      </c>
      <c r="K1255">
        <f t="shared" si="76"/>
        <v>0</v>
      </c>
      <c r="L1255">
        <f t="shared" si="77"/>
        <v>0</v>
      </c>
      <c r="M1255">
        <f t="shared" si="78"/>
        <v>0</v>
      </c>
      <c r="N1255">
        <f t="shared" si="79"/>
        <v>0</v>
      </c>
      <c r="O1255" cm="1">
        <f t="array" ref="O1255">((IF(C1255=0,INDEX('Solver Setup'!$M$15:$M$19,A1255),INDEX('Solver Setup'!$G$25:$G$52,C1255))-IF(B1255=0,INDEX('Solver Setup'!$L$15:$L$19,A1255),INDEX('Solver Setup'!$G$25:$G$52,B1255)))*1440-IF(B1255=0,0,INDEX('Solver Setup'!$F$25:$F$52,B1255))-H1255+'Solver Setup'!$B$9*(1-F1255))</f>
        <v>1707.1000000000004</v>
      </c>
    </row>
    <row r="1256" spans="1:15" x14ac:dyDescent="0.2">
      <c r="A1256">
        <v>2</v>
      </c>
      <c r="B1256">
        <v>15</v>
      </c>
      <c r="C1256">
        <v>23</v>
      </c>
      <c r="D1256" t="str" cm="1">
        <f t="array" ref="D1256">IF(B1256=0,"Depot",INDEX('Delivery Stops'!$B$2:$B$29,B1256))</f>
        <v>Electronics Outlet</v>
      </c>
      <c r="E1256" t="str" cm="1">
        <f t="array" ref="E1256">IF(C1256=0,"Depot",INDEX('Delivery Stops'!$B$2:$B$29,C1256))</f>
        <v>Distillery</v>
      </c>
      <c r="F1256">
        <v>0</v>
      </c>
      <c r="G1256" cm="1">
        <f t="array" ref="G1256">INDEX('Distance Matrix (miles)'!$B$2:$AD$30,B1256+1,C1256+1)</f>
        <v>5.08</v>
      </c>
      <c r="H1256" cm="1">
        <f t="array" ref="H1256">INDEX('Travel Time Matrix (min)'!$B$2:$AD$30,B1256+1,C1256+1)</f>
        <v>7.6</v>
      </c>
      <c r="I1256" cm="1">
        <f t="array" ref="I1256">G1256*(INDEX('Vehicle Fleet'!$D$2:$D$6,A1256)+'Cost Parameters'!$B$2*'Cost Parameters'!$B$3)</f>
        <v>4.3505120000000002</v>
      </c>
      <c r="J1256" cm="1">
        <f t="array" ref="J1256">IF(C1256=0,0,INDEX('Delivery Stops'!$D$2:$D$29,C1256))</f>
        <v>207</v>
      </c>
      <c r="K1256">
        <f t="shared" si="76"/>
        <v>0</v>
      </c>
      <c r="L1256">
        <f t="shared" si="77"/>
        <v>0</v>
      </c>
      <c r="M1256">
        <f t="shared" si="78"/>
        <v>0</v>
      </c>
      <c r="N1256">
        <f t="shared" si="79"/>
        <v>0</v>
      </c>
      <c r="O1256" cm="1">
        <f t="array" ref="O1256">((IF(C1256=0,INDEX('Solver Setup'!$M$15:$M$19,A1256),INDEX('Solver Setup'!$G$25:$G$52,C1256))-IF(B1256=0,INDEX('Solver Setup'!$L$15:$L$19,A1256),INDEX('Solver Setup'!$G$25:$G$52,B1256)))*1440-IF(B1256=0,0,INDEX('Solver Setup'!$F$25:$F$52,B1256))-H1256+'Solver Setup'!$B$9*(1-F1256))</f>
        <v>1631.4</v>
      </c>
    </row>
    <row r="1257" spans="1:15" x14ac:dyDescent="0.2">
      <c r="A1257">
        <v>2</v>
      </c>
      <c r="B1257">
        <v>15</v>
      </c>
      <c r="C1257">
        <v>24</v>
      </c>
      <c r="D1257" t="str" cm="1">
        <f t="array" ref="D1257">IF(B1257=0,"Depot",INDEX('Delivery Stops'!$B$2:$B$29,B1257))</f>
        <v>Electronics Outlet</v>
      </c>
      <c r="E1257" t="str" cm="1">
        <f t="array" ref="E1257">IF(C1257=0,"Depot",INDEX('Delivery Stops'!$B$2:$B$29,C1257))</f>
        <v>Children's Academy</v>
      </c>
      <c r="F1257">
        <v>0</v>
      </c>
      <c r="G1257" cm="1">
        <f t="array" ref="G1257">INDEX('Distance Matrix (miles)'!$B$2:$AD$30,B1257+1,C1257+1)</f>
        <v>20.03</v>
      </c>
      <c r="H1257" cm="1">
        <f t="array" ref="H1257">INDEX('Travel Time Matrix (min)'!$B$2:$AD$30,B1257+1,C1257+1)</f>
        <v>30</v>
      </c>
      <c r="I1257" cm="1">
        <f t="array" ref="I1257">G1257*(INDEX('Vehicle Fleet'!$D$2:$D$6,A1257)+'Cost Parameters'!$B$2*'Cost Parameters'!$B$3)</f>
        <v>17.153692000000003</v>
      </c>
      <c r="J1257" cm="1">
        <f t="array" ref="J1257">IF(C1257=0,0,INDEX('Delivery Stops'!$D$2:$D$29,C1257))</f>
        <v>28</v>
      </c>
      <c r="K1257">
        <f t="shared" si="76"/>
        <v>0</v>
      </c>
      <c r="L1257">
        <f t="shared" si="77"/>
        <v>0</v>
      </c>
      <c r="M1257">
        <f t="shared" si="78"/>
        <v>0</v>
      </c>
      <c r="N1257">
        <f t="shared" si="79"/>
        <v>0</v>
      </c>
      <c r="O1257" cm="1">
        <f t="array" ref="O1257">((IF(C1257=0,INDEX('Solver Setup'!$M$15:$M$19,A1257),INDEX('Solver Setup'!$G$25:$G$52,C1257))-IF(B1257=0,INDEX('Solver Setup'!$L$15:$L$19,A1257),INDEX('Solver Setup'!$G$25:$G$52,B1257)))*1440-IF(B1257=0,0,INDEX('Solver Setup'!$F$25:$F$52,B1257))-H1257+'Solver Setup'!$B$9*(1-F1257))</f>
        <v>1759.0000000000005</v>
      </c>
    </row>
    <row r="1258" spans="1:15" x14ac:dyDescent="0.2">
      <c r="A1258">
        <v>2</v>
      </c>
      <c r="B1258">
        <v>15</v>
      </c>
      <c r="C1258">
        <v>25</v>
      </c>
      <c r="D1258" t="str" cm="1">
        <f t="array" ref="D1258">IF(B1258=0,"Depot",INDEX('Delivery Stops'!$B$2:$B$29,B1258))</f>
        <v>Electronics Outlet</v>
      </c>
      <c r="E1258" t="str" cm="1">
        <f t="array" ref="E1258">IF(C1258=0,"Depot",INDEX('Delivery Stops'!$B$2:$B$29,C1258))</f>
        <v>Public Library</v>
      </c>
      <c r="F1258">
        <v>0</v>
      </c>
      <c r="G1258" cm="1">
        <f t="array" ref="G1258">INDEX('Distance Matrix (miles)'!$B$2:$AD$30,B1258+1,C1258+1)</f>
        <v>13.96</v>
      </c>
      <c r="H1258" cm="1">
        <f t="array" ref="H1258">INDEX('Travel Time Matrix (min)'!$B$2:$AD$30,B1258+1,C1258+1)</f>
        <v>20.9</v>
      </c>
      <c r="I1258" cm="1">
        <f t="array" ref="I1258">G1258*(INDEX('Vehicle Fleet'!$D$2:$D$6,A1258)+'Cost Parameters'!$B$2*'Cost Parameters'!$B$3)</f>
        <v>11.955344000000002</v>
      </c>
      <c r="J1258" cm="1">
        <f t="array" ref="J1258">IF(C1258=0,0,INDEX('Delivery Stops'!$D$2:$D$29,C1258))</f>
        <v>32</v>
      </c>
      <c r="K1258">
        <f t="shared" si="76"/>
        <v>0</v>
      </c>
      <c r="L1258">
        <f t="shared" si="77"/>
        <v>0</v>
      </c>
      <c r="M1258">
        <f t="shared" si="78"/>
        <v>0</v>
      </c>
      <c r="N1258">
        <f t="shared" si="79"/>
        <v>0</v>
      </c>
      <c r="O1258" cm="1">
        <f t="array" ref="O1258">((IF(C1258=0,INDEX('Solver Setup'!$M$15:$M$19,A1258),INDEX('Solver Setup'!$G$25:$G$52,C1258))-IF(B1258=0,INDEX('Solver Setup'!$L$15:$L$19,A1258),INDEX('Solver Setup'!$G$25:$G$52,B1258)))*1440-IF(B1258=0,0,INDEX('Solver Setup'!$F$25:$F$52,B1258))-H1258+'Solver Setup'!$B$9*(1-F1258))</f>
        <v>1678.1000000000006</v>
      </c>
    </row>
    <row r="1259" spans="1:15" x14ac:dyDescent="0.2">
      <c r="A1259">
        <v>2</v>
      </c>
      <c r="B1259">
        <v>15</v>
      </c>
      <c r="C1259">
        <v>26</v>
      </c>
      <c r="D1259" t="str" cm="1">
        <f t="array" ref="D1259">IF(B1259=0,"Depot",INDEX('Delivery Stops'!$B$2:$B$29,B1259))</f>
        <v>Electronics Outlet</v>
      </c>
      <c r="E1259" t="str" cm="1">
        <f t="array" ref="E1259">IF(C1259=0,"Depot",INDEX('Delivery Stops'!$B$2:$B$29,C1259))</f>
        <v>Bakery &amp; Cafe</v>
      </c>
      <c r="F1259">
        <v>0</v>
      </c>
      <c r="G1259" cm="1">
        <f t="array" ref="G1259">INDEX('Distance Matrix (miles)'!$B$2:$AD$30,B1259+1,C1259+1)</f>
        <v>24.16</v>
      </c>
      <c r="H1259" cm="1">
        <f t="array" ref="H1259">INDEX('Travel Time Matrix (min)'!$B$2:$AD$30,B1259+1,C1259+1)</f>
        <v>36.200000000000003</v>
      </c>
      <c r="I1259" cm="1">
        <f t="array" ref="I1259">G1259*(INDEX('Vehicle Fleet'!$D$2:$D$6,A1259)+'Cost Parameters'!$B$2*'Cost Parameters'!$B$3)</f>
        <v>20.690624</v>
      </c>
      <c r="J1259" cm="1">
        <f t="array" ref="J1259">IF(C1259=0,0,INDEX('Delivery Stops'!$D$2:$D$29,C1259))</f>
        <v>211</v>
      </c>
      <c r="K1259">
        <f t="shared" si="76"/>
        <v>0</v>
      </c>
      <c r="L1259">
        <f t="shared" si="77"/>
        <v>0</v>
      </c>
      <c r="M1259">
        <f t="shared" si="78"/>
        <v>0</v>
      </c>
      <c r="N1259">
        <f t="shared" si="79"/>
        <v>0</v>
      </c>
      <c r="O1259" cm="1">
        <f t="array" ref="O1259">((IF(C1259=0,INDEX('Solver Setup'!$M$15:$M$19,A1259),INDEX('Solver Setup'!$G$25:$G$52,C1259))-IF(B1259=0,INDEX('Solver Setup'!$L$15:$L$19,A1259),INDEX('Solver Setup'!$G$25:$G$52,B1259)))*1440-IF(B1259=0,0,INDEX('Solver Setup'!$F$25:$F$52,B1259))-H1259+'Solver Setup'!$B$9*(1-F1259))</f>
        <v>1737.8</v>
      </c>
    </row>
    <row r="1260" spans="1:15" x14ac:dyDescent="0.2">
      <c r="A1260">
        <v>2</v>
      </c>
      <c r="B1260">
        <v>15</v>
      </c>
      <c r="C1260">
        <v>27</v>
      </c>
      <c r="D1260" t="str" cm="1">
        <f t="array" ref="D1260">IF(B1260=0,"Depot",INDEX('Delivery Stops'!$B$2:$B$29,B1260))</f>
        <v>Electronics Outlet</v>
      </c>
      <c r="E1260" t="str" cm="1">
        <f t="array" ref="E1260">IF(C1260=0,"Depot",INDEX('Delivery Stops'!$B$2:$B$29,C1260))</f>
        <v>Redstone Elementary School</v>
      </c>
      <c r="F1260">
        <v>0</v>
      </c>
      <c r="G1260" cm="1">
        <f t="array" ref="G1260">INDEX('Distance Matrix (miles)'!$B$2:$AD$30,B1260+1,C1260+1)</f>
        <v>21.88</v>
      </c>
      <c r="H1260" cm="1">
        <f t="array" ref="H1260">INDEX('Travel Time Matrix (min)'!$B$2:$AD$30,B1260+1,C1260+1)</f>
        <v>32.799999999999997</v>
      </c>
      <c r="I1260" cm="1">
        <f t="array" ref="I1260">G1260*(INDEX('Vehicle Fleet'!$D$2:$D$6,A1260)+'Cost Parameters'!$B$2*'Cost Parameters'!$B$3)</f>
        <v>18.738032</v>
      </c>
      <c r="J1260" cm="1">
        <f t="array" ref="J1260">IF(C1260=0,0,INDEX('Delivery Stops'!$D$2:$D$29,C1260))</f>
        <v>61</v>
      </c>
      <c r="K1260">
        <f t="shared" si="76"/>
        <v>0</v>
      </c>
      <c r="L1260">
        <f t="shared" si="77"/>
        <v>0</v>
      </c>
      <c r="M1260">
        <f t="shared" si="78"/>
        <v>0</v>
      </c>
      <c r="N1260">
        <f t="shared" si="79"/>
        <v>0</v>
      </c>
      <c r="O1260" cm="1">
        <f t="array" ref="O1260">((IF(C1260=0,INDEX('Solver Setup'!$M$15:$M$19,A1260),INDEX('Solver Setup'!$G$25:$G$52,C1260))-IF(B1260=0,INDEX('Solver Setup'!$L$15:$L$19,A1260),INDEX('Solver Setup'!$G$25:$G$52,B1260)))*1440-IF(B1260=0,0,INDEX('Solver Setup'!$F$25:$F$52,B1260))-H1260+'Solver Setup'!$B$9*(1-F1260))</f>
        <v>1681.1999999999994</v>
      </c>
    </row>
    <row r="1261" spans="1:15" x14ac:dyDescent="0.2">
      <c r="A1261">
        <v>2</v>
      </c>
      <c r="B1261">
        <v>15</v>
      </c>
      <c r="C1261">
        <v>28</v>
      </c>
      <c r="D1261" t="str" cm="1">
        <f t="array" ref="D1261">IF(B1261=0,"Depot",INDEX('Delivery Stops'!$B$2:$B$29,B1261))</f>
        <v>Electronics Outlet</v>
      </c>
      <c r="E1261" t="str" cm="1">
        <f t="array" ref="E1261">IF(C1261=0,"Depot",INDEX('Delivery Stops'!$B$2:$B$29,C1261))</f>
        <v>Food Bank</v>
      </c>
      <c r="F1261">
        <v>0</v>
      </c>
      <c r="G1261" cm="1">
        <f t="array" ref="G1261">INDEX('Distance Matrix (miles)'!$B$2:$AD$30,B1261+1,C1261+1)</f>
        <v>22.13</v>
      </c>
      <c r="H1261" cm="1">
        <f t="array" ref="H1261">INDEX('Travel Time Matrix (min)'!$B$2:$AD$30,B1261+1,C1261+1)</f>
        <v>33.200000000000003</v>
      </c>
      <c r="I1261" cm="1">
        <f t="array" ref="I1261">G1261*(INDEX('Vehicle Fleet'!$D$2:$D$6,A1261)+'Cost Parameters'!$B$2*'Cost Parameters'!$B$3)</f>
        <v>18.952131999999999</v>
      </c>
      <c r="J1261" cm="1">
        <f t="array" ref="J1261">IF(C1261=0,0,INDEX('Delivery Stops'!$D$2:$D$29,C1261))</f>
        <v>168</v>
      </c>
      <c r="K1261">
        <f t="shared" si="76"/>
        <v>0</v>
      </c>
      <c r="L1261">
        <f t="shared" si="77"/>
        <v>0</v>
      </c>
      <c r="M1261">
        <f t="shared" si="78"/>
        <v>0</v>
      </c>
      <c r="N1261">
        <f t="shared" si="79"/>
        <v>0</v>
      </c>
      <c r="O1261" cm="1">
        <f t="array" ref="O1261">((IF(C1261=0,INDEX('Solver Setup'!$M$15:$M$19,A1261),INDEX('Solver Setup'!$G$25:$G$52,C1261))-IF(B1261=0,INDEX('Solver Setup'!$L$15:$L$19,A1261),INDEX('Solver Setup'!$G$25:$G$52,B1261)))*1440-IF(B1261=0,0,INDEX('Solver Setup'!$F$25:$F$52,B1261))-H1261+'Solver Setup'!$B$9*(1-F1261))</f>
        <v>1680.7999999999995</v>
      </c>
    </row>
    <row r="1262" spans="1:15" x14ac:dyDescent="0.2">
      <c r="A1262">
        <v>2</v>
      </c>
      <c r="B1262">
        <v>16</v>
      </c>
      <c r="C1262">
        <v>0</v>
      </c>
      <c r="D1262" t="str" cm="1">
        <f t="array" ref="D1262">IF(B1262=0,"Depot",INDEX('Delivery Stops'!$B$2:$B$29,B1262))</f>
        <v>Bookstore</v>
      </c>
      <c r="E1262" t="str" cm="1">
        <f t="array" ref="E1262">IF(C1262=0,"Depot",INDEX('Delivery Stops'!$B$2:$B$29,C1262))</f>
        <v>Depot</v>
      </c>
      <c r="F1262">
        <v>0</v>
      </c>
      <c r="G1262" cm="1">
        <f t="array" ref="G1262">INDEX('Distance Matrix (miles)'!$B$2:$AD$30,B1262+1,C1262+1)</f>
        <v>4.12</v>
      </c>
      <c r="H1262" cm="1">
        <f t="array" ref="H1262">INDEX('Travel Time Matrix (min)'!$B$2:$AD$30,B1262+1,C1262+1)</f>
        <v>6.2</v>
      </c>
      <c r="I1262" cm="1">
        <f t="array" ref="I1262">G1262*(INDEX('Vehicle Fleet'!$D$2:$D$6,A1262)+'Cost Parameters'!$B$2*'Cost Parameters'!$B$3)</f>
        <v>3.5283680000000004</v>
      </c>
      <c r="J1262" cm="1">
        <f t="array" ref="J1262">IF(C1262=0,0,INDEX('Delivery Stops'!$D$2:$D$29,C1262))</f>
        <v>0</v>
      </c>
      <c r="K1262">
        <f t="shared" si="76"/>
        <v>0</v>
      </c>
      <c r="L1262">
        <f t="shared" si="77"/>
        <v>0</v>
      </c>
      <c r="M1262">
        <f t="shared" si="78"/>
        <v>0</v>
      </c>
      <c r="N1262">
        <f t="shared" si="79"/>
        <v>0</v>
      </c>
      <c r="O1262" cm="1">
        <f t="array" ref="O1262">((IF(C1262=0,INDEX('Solver Setup'!$M$15:$M$19,A1262),INDEX('Solver Setup'!$G$25:$G$52,C1262))-IF(B1262=0,INDEX('Solver Setup'!$L$15:$L$19,A1262),INDEX('Solver Setup'!$G$25:$G$52,B1262)))*1440-IF(B1262=0,0,INDEX('Solver Setup'!$F$25:$F$52,B1262))-H1262+'Solver Setup'!$B$9*(1-F1262))</f>
        <v>777.7999999999995</v>
      </c>
    </row>
    <row r="1263" spans="1:15" x14ac:dyDescent="0.2">
      <c r="A1263">
        <v>2</v>
      </c>
      <c r="B1263">
        <v>16</v>
      </c>
      <c r="C1263">
        <v>1</v>
      </c>
      <c r="D1263" t="str" cm="1">
        <f t="array" ref="D1263">IF(B1263=0,"Depot",INDEX('Delivery Stops'!$B$2:$B$29,B1263))</f>
        <v>Bookstore</v>
      </c>
      <c r="E1263" t="str" cm="1">
        <f t="array" ref="E1263">IF(C1263=0,"Depot",INDEX('Delivery Stops'!$B$2:$B$29,C1263))</f>
        <v>Pet Hospital</v>
      </c>
      <c r="F1263">
        <v>0</v>
      </c>
      <c r="G1263" cm="1">
        <f t="array" ref="G1263">INDEX('Distance Matrix (miles)'!$B$2:$AD$30,B1263+1,C1263+1)</f>
        <v>27.64</v>
      </c>
      <c r="H1263" cm="1">
        <f t="array" ref="H1263">INDEX('Travel Time Matrix (min)'!$B$2:$AD$30,B1263+1,C1263+1)</f>
        <v>41.5</v>
      </c>
      <c r="I1263" cm="1">
        <f t="array" ref="I1263">G1263*(INDEX('Vehicle Fleet'!$D$2:$D$6,A1263)+'Cost Parameters'!$B$2*'Cost Parameters'!$B$3)</f>
        <v>23.670896000000003</v>
      </c>
      <c r="J1263" cm="1">
        <f t="array" ref="J1263">IF(C1263=0,0,INDEX('Delivery Stops'!$D$2:$D$29,C1263))</f>
        <v>204</v>
      </c>
      <c r="K1263">
        <f t="shared" si="76"/>
        <v>0</v>
      </c>
      <c r="L1263">
        <f t="shared" si="77"/>
        <v>0</v>
      </c>
      <c r="M1263">
        <f t="shared" si="78"/>
        <v>0</v>
      </c>
      <c r="N1263">
        <f t="shared" si="79"/>
        <v>0</v>
      </c>
      <c r="O1263" cm="1">
        <f t="array" ref="O1263">((IF(C1263=0,INDEX('Solver Setup'!$M$15:$M$19,A1263),INDEX('Solver Setup'!$G$25:$G$52,C1263))-IF(B1263=0,INDEX('Solver Setup'!$L$15:$L$19,A1263),INDEX('Solver Setup'!$G$25:$G$52,B1263)))*1440-IF(B1263=0,0,INDEX('Solver Setup'!$F$25:$F$52,B1263))-H1263+'Solver Setup'!$B$9*(1-F1263))</f>
        <v>1252.5</v>
      </c>
    </row>
    <row r="1264" spans="1:15" x14ac:dyDescent="0.2">
      <c r="A1264">
        <v>2</v>
      </c>
      <c r="B1264">
        <v>16</v>
      </c>
      <c r="C1264">
        <v>2</v>
      </c>
      <c r="D1264" t="str" cm="1">
        <f t="array" ref="D1264">IF(B1264=0,"Depot",INDEX('Delivery Stops'!$B$2:$B$29,B1264))</f>
        <v>Bookstore</v>
      </c>
      <c r="E1264" t="str" cm="1">
        <f t="array" ref="E1264">IF(C1264=0,"Depot",INDEX('Delivery Stops'!$B$2:$B$29,C1264))</f>
        <v>Community Pharmacy</v>
      </c>
      <c r="F1264">
        <v>0</v>
      </c>
      <c r="G1264" cm="1">
        <f t="array" ref="G1264">INDEX('Distance Matrix (miles)'!$B$2:$AD$30,B1264+1,C1264+1)</f>
        <v>5.24</v>
      </c>
      <c r="H1264" cm="1">
        <f t="array" ref="H1264">INDEX('Travel Time Matrix (min)'!$B$2:$AD$30,B1264+1,C1264+1)</f>
        <v>7.9</v>
      </c>
      <c r="I1264" cm="1">
        <f t="array" ref="I1264">G1264*(INDEX('Vehicle Fleet'!$D$2:$D$6,A1264)+'Cost Parameters'!$B$2*'Cost Parameters'!$B$3)</f>
        <v>4.4875360000000004</v>
      </c>
      <c r="J1264" cm="1">
        <f t="array" ref="J1264">IF(C1264=0,0,INDEX('Delivery Stops'!$D$2:$D$29,C1264))</f>
        <v>240</v>
      </c>
      <c r="K1264">
        <f t="shared" si="76"/>
        <v>0</v>
      </c>
      <c r="L1264">
        <f t="shared" si="77"/>
        <v>0</v>
      </c>
      <c r="M1264">
        <f t="shared" si="78"/>
        <v>0</v>
      </c>
      <c r="N1264">
        <f t="shared" si="79"/>
        <v>0</v>
      </c>
      <c r="O1264" cm="1">
        <f t="array" ref="O1264">((IF(C1264=0,INDEX('Solver Setup'!$M$15:$M$19,A1264),INDEX('Solver Setup'!$G$25:$G$52,C1264))-IF(B1264=0,INDEX('Solver Setup'!$L$15:$L$19,A1264),INDEX('Solver Setup'!$G$25:$G$52,B1264)))*1440-IF(B1264=0,0,INDEX('Solver Setup'!$F$25:$F$52,B1264))-H1264+'Solver Setup'!$B$9*(1-F1264))</f>
        <v>1526.099999999999</v>
      </c>
    </row>
    <row r="1265" spans="1:15" x14ac:dyDescent="0.2">
      <c r="A1265">
        <v>2</v>
      </c>
      <c r="B1265">
        <v>16</v>
      </c>
      <c r="C1265">
        <v>3</v>
      </c>
      <c r="D1265" t="str" cm="1">
        <f t="array" ref="D1265">IF(B1265=0,"Depot",INDEX('Delivery Stops'!$B$2:$B$29,B1265))</f>
        <v>Bookstore</v>
      </c>
      <c r="E1265" t="str" cm="1">
        <f t="array" ref="E1265">IF(C1265=0,"Depot",INDEX('Delivery Stops'!$B$2:$B$29,C1265))</f>
        <v>Redstone Medical Center</v>
      </c>
      <c r="F1265">
        <v>0</v>
      </c>
      <c r="G1265" cm="1">
        <f t="array" ref="G1265">INDEX('Distance Matrix (miles)'!$B$2:$AD$30,B1265+1,C1265+1)</f>
        <v>23.41</v>
      </c>
      <c r="H1265" cm="1">
        <f t="array" ref="H1265">INDEX('Travel Time Matrix (min)'!$B$2:$AD$30,B1265+1,C1265+1)</f>
        <v>35.1</v>
      </c>
      <c r="I1265" cm="1">
        <f t="array" ref="I1265">G1265*(INDEX('Vehicle Fleet'!$D$2:$D$6,A1265)+'Cost Parameters'!$B$2*'Cost Parameters'!$B$3)</f>
        <v>20.048324000000001</v>
      </c>
      <c r="J1265" cm="1">
        <f t="array" ref="J1265">IF(C1265=0,0,INDEX('Delivery Stops'!$D$2:$D$29,C1265))</f>
        <v>183</v>
      </c>
      <c r="K1265">
        <f t="shared" si="76"/>
        <v>0</v>
      </c>
      <c r="L1265">
        <f t="shared" si="77"/>
        <v>0</v>
      </c>
      <c r="M1265">
        <f t="shared" si="78"/>
        <v>0</v>
      </c>
      <c r="N1265">
        <f t="shared" si="79"/>
        <v>0</v>
      </c>
      <c r="O1265" cm="1">
        <f t="array" ref="O1265">((IF(C1265=0,INDEX('Solver Setup'!$M$15:$M$19,A1265),INDEX('Solver Setup'!$G$25:$G$52,C1265))-IF(B1265=0,INDEX('Solver Setup'!$L$15:$L$19,A1265),INDEX('Solver Setup'!$G$25:$G$52,B1265)))*1440-IF(B1265=0,0,INDEX('Solver Setup'!$F$25:$F$52,B1265))-H1265+'Solver Setup'!$B$9*(1-F1265))</f>
        <v>1513.8999999999994</v>
      </c>
    </row>
    <row r="1266" spans="1:15" x14ac:dyDescent="0.2">
      <c r="A1266">
        <v>2</v>
      </c>
      <c r="B1266">
        <v>16</v>
      </c>
      <c r="C1266">
        <v>4</v>
      </c>
      <c r="D1266" t="str" cm="1">
        <f t="array" ref="D1266">IF(B1266=0,"Depot",INDEX('Delivery Stops'!$B$2:$B$29,B1266))</f>
        <v>Bookstore</v>
      </c>
      <c r="E1266" t="str" cm="1">
        <f t="array" ref="E1266">IF(C1266=0,"Depot",INDEX('Delivery Stops'!$B$2:$B$29,C1266))</f>
        <v>Furniture Warehouse</v>
      </c>
      <c r="F1266">
        <v>0</v>
      </c>
      <c r="G1266" cm="1">
        <f t="array" ref="G1266">INDEX('Distance Matrix (miles)'!$B$2:$AD$30,B1266+1,C1266+1)</f>
        <v>11.3</v>
      </c>
      <c r="H1266" cm="1">
        <f t="array" ref="H1266">INDEX('Travel Time Matrix (min)'!$B$2:$AD$30,B1266+1,C1266+1)</f>
        <v>17</v>
      </c>
      <c r="I1266" cm="1">
        <f t="array" ref="I1266">G1266*(INDEX('Vehicle Fleet'!$D$2:$D$6,A1266)+'Cost Parameters'!$B$2*'Cost Parameters'!$B$3)</f>
        <v>9.6773200000000017</v>
      </c>
      <c r="J1266" cm="1">
        <f t="array" ref="J1266">IF(C1266=0,0,INDEX('Delivery Stops'!$D$2:$D$29,C1266))</f>
        <v>186</v>
      </c>
      <c r="K1266">
        <f t="shared" si="76"/>
        <v>0</v>
      </c>
      <c r="L1266">
        <f t="shared" si="77"/>
        <v>0</v>
      </c>
      <c r="M1266">
        <f t="shared" si="78"/>
        <v>0</v>
      </c>
      <c r="N1266">
        <f t="shared" si="79"/>
        <v>0</v>
      </c>
      <c r="O1266" cm="1">
        <f t="array" ref="O1266">((IF(C1266=0,INDEX('Solver Setup'!$M$15:$M$19,A1266),INDEX('Solver Setup'!$G$25:$G$52,C1266))-IF(B1266=0,INDEX('Solver Setup'!$L$15:$L$19,A1266),INDEX('Solver Setup'!$G$25:$G$52,B1266)))*1440-IF(B1266=0,0,INDEX('Solver Setup'!$F$25:$F$52,B1266))-H1266+'Solver Setup'!$B$9*(1-F1266))</f>
        <v>1261.9999999999995</v>
      </c>
    </row>
    <row r="1267" spans="1:15" x14ac:dyDescent="0.2">
      <c r="A1267">
        <v>2</v>
      </c>
      <c r="B1267">
        <v>16</v>
      </c>
      <c r="C1267">
        <v>5</v>
      </c>
      <c r="D1267" t="str" cm="1">
        <f t="array" ref="D1267">IF(B1267=0,"Depot",INDEX('Delivery Stops'!$B$2:$B$29,B1267))</f>
        <v>Bookstore</v>
      </c>
      <c r="E1267" t="str" cm="1">
        <f t="array" ref="E1267">IF(C1267=0,"Depot",INDEX('Delivery Stops'!$B$2:$B$29,C1267))</f>
        <v>Construction Supply</v>
      </c>
      <c r="F1267">
        <v>0</v>
      </c>
      <c r="G1267" cm="1">
        <f t="array" ref="G1267">INDEX('Distance Matrix (miles)'!$B$2:$AD$30,B1267+1,C1267+1)</f>
        <v>17.309999999999999</v>
      </c>
      <c r="H1267" cm="1">
        <f t="array" ref="H1267">INDEX('Travel Time Matrix (min)'!$B$2:$AD$30,B1267+1,C1267+1)</f>
        <v>26</v>
      </c>
      <c r="I1267" cm="1">
        <f t="array" ref="I1267">G1267*(INDEX('Vehicle Fleet'!$D$2:$D$6,A1267)+'Cost Parameters'!$B$2*'Cost Parameters'!$B$3)</f>
        <v>14.824284</v>
      </c>
      <c r="J1267" cm="1">
        <f t="array" ref="J1267">IF(C1267=0,0,INDEX('Delivery Stops'!$D$2:$D$29,C1267))</f>
        <v>201</v>
      </c>
      <c r="K1267">
        <f t="shared" si="76"/>
        <v>0</v>
      </c>
      <c r="L1267">
        <f t="shared" si="77"/>
        <v>0</v>
      </c>
      <c r="M1267">
        <f t="shared" si="78"/>
        <v>0</v>
      </c>
      <c r="N1267">
        <f t="shared" si="79"/>
        <v>0</v>
      </c>
      <c r="O1267" cm="1">
        <f t="array" ref="O1267">((IF(C1267=0,INDEX('Solver Setup'!$M$15:$M$19,A1267),INDEX('Solver Setup'!$G$25:$G$52,C1267))-IF(B1267=0,INDEX('Solver Setup'!$L$15:$L$19,A1267),INDEX('Solver Setup'!$G$25:$G$52,B1267)))*1440-IF(B1267=0,0,INDEX('Solver Setup'!$F$25:$F$52,B1267))-H1267+'Solver Setup'!$B$9*(1-F1267))</f>
        <v>1462.9999999999991</v>
      </c>
    </row>
    <row r="1268" spans="1:15" x14ac:dyDescent="0.2">
      <c r="A1268">
        <v>2</v>
      </c>
      <c r="B1268">
        <v>16</v>
      </c>
      <c r="C1268">
        <v>6</v>
      </c>
      <c r="D1268" t="str" cm="1">
        <f t="array" ref="D1268">IF(B1268=0,"Depot",INDEX('Delivery Stops'!$B$2:$B$29,B1268))</f>
        <v>Bookstore</v>
      </c>
      <c r="E1268" t="str" cm="1">
        <f t="array" ref="E1268">IF(C1268=0,"Depot",INDEX('Delivery Stops'!$B$2:$B$29,C1268))</f>
        <v>Farm Supply</v>
      </c>
      <c r="F1268">
        <v>0</v>
      </c>
      <c r="G1268" cm="1">
        <f t="array" ref="G1268">INDEX('Distance Matrix (miles)'!$B$2:$AD$30,B1268+1,C1268+1)</f>
        <v>6.34</v>
      </c>
      <c r="H1268" cm="1">
        <f t="array" ref="H1268">INDEX('Travel Time Matrix (min)'!$B$2:$AD$30,B1268+1,C1268+1)</f>
        <v>9.5</v>
      </c>
      <c r="I1268" cm="1">
        <f t="array" ref="I1268">G1268*(INDEX('Vehicle Fleet'!$D$2:$D$6,A1268)+'Cost Parameters'!$B$2*'Cost Parameters'!$B$3)</f>
        <v>5.429576</v>
      </c>
      <c r="J1268" cm="1">
        <f t="array" ref="J1268">IF(C1268=0,0,INDEX('Delivery Stops'!$D$2:$D$29,C1268))</f>
        <v>162</v>
      </c>
      <c r="K1268">
        <f t="shared" si="76"/>
        <v>0</v>
      </c>
      <c r="L1268">
        <f t="shared" si="77"/>
        <v>0</v>
      </c>
      <c r="M1268">
        <f t="shared" si="78"/>
        <v>0</v>
      </c>
      <c r="N1268">
        <f t="shared" si="79"/>
        <v>0</v>
      </c>
      <c r="O1268" cm="1">
        <f t="array" ref="O1268">((IF(C1268=0,INDEX('Solver Setup'!$M$15:$M$19,A1268),INDEX('Solver Setup'!$G$25:$G$52,C1268))-IF(B1268=0,INDEX('Solver Setup'!$L$15:$L$19,A1268),INDEX('Solver Setup'!$G$25:$G$52,B1268)))*1440-IF(B1268=0,0,INDEX('Solver Setup'!$F$25:$F$52,B1268))-H1268+'Solver Setup'!$B$9*(1-F1268))</f>
        <v>1584.4999999999995</v>
      </c>
    </row>
    <row r="1269" spans="1:15" x14ac:dyDescent="0.2">
      <c r="A1269">
        <v>2</v>
      </c>
      <c r="B1269">
        <v>16</v>
      </c>
      <c r="C1269">
        <v>7</v>
      </c>
      <c r="D1269" t="str" cm="1">
        <f t="array" ref="D1269">IF(B1269=0,"Depot",INDEX('Delivery Stops'!$B$2:$B$29,B1269))</f>
        <v>Bookstore</v>
      </c>
      <c r="E1269" t="str" cm="1">
        <f t="array" ref="E1269">IF(C1269=0,"Depot",INDEX('Delivery Stops'!$B$2:$B$29,C1269))</f>
        <v>Fish Market</v>
      </c>
      <c r="F1269">
        <v>0</v>
      </c>
      <c r="G1269" cm="1">
        <f t="array" ref="G1269">INDEX('Distance Matrix (miles)'!$B$2:$AD$30,B1269+1,C1269+1)</f>
        <v>7.81</v>
      </c>
      <c r="H1269" cm="1">
        <f t="array" ref="H1269">INDEX('Travel Time Matrix (min)'!$B$2:$AD$30,B1269+1,C1269+1)</f>
        <v>11.7</v>
      </c>
      <c r="I1269" cm="1">
        <f t="array" ref="I1269">G1269*(INDEX('Vehicle Fleet'!$D$2:$D$6,A1269)+'Cost Parameters'!$B$2*'Cost Parameters'!$B$3)</f>
        <v>6.6884839999999999</v>
      </c>
      <c r="J1269" cm="1">
        <f t="array" ref="J1269">IF(C1269=0,0,INDEX('Delivery Stops'!$D$2:$D$29,C1269))</f>
        <v>133</v>
      </c>
      <c r="K1269">
        <f t="shared" si="76"/>
        <v>0</v>
      </c>
      <c r="L1269">
        <f t="shared" si="77"/>
        <v>0</v>
      </c>
      <c r="M1269">
        <f t="shared" si="78"/>
        <v>0</v>
      </c>
      <c r="N1269">
        <f t="shared" si="79"/>
        <v>0</v>
      </c>
      <c r="O1269" cm="1">
        <f t="array" ref="O1269">((IF(C1269=0,INDEX('Solver Setup'!$M$15:$M$19,A1269),INDEX('Solver Setup'!$G$25:$G$52,C1269))-IF(B1269=0,INDEX('Solver Setup'!$L$15:$L$19,A1269),INDEX('Solver Setup'!$G$25:$G$52,B1269)))*1440-IF(B1269=0,0,INDEX('Solver Setup'!$F$25:$F$52,B1269))-H1269+'Solver Setup'!$B$9*(1-F1269))</f>
        <v>1447.2999999999995</v>
      </c>
    </row>
    <row r="1270" spans="1:15" x14ac:dyDescent="0.2">
      <c r="A1270">
        <v>2</v>
      </c>
      <c r="B1270">
        <v>16</v>
      </c>
      <c r="C1270">
        <v>8</v>
      </c>
      <c r="D1270" t="str" cm="1">
        <f t="array" ref="D1270">IF(B1270=0,"Depot",INDEX('Delivery Stops'!$B$2:$B$29,B1270))</f>
        <v>Bookstore</v>
      </c>
      <c r="E1270" t="str" cm="1">
        <f t="array" ref="E1270">IF(C1270=0,"Depot",INDEX('Delivery Stops'!$B$2:$B$29,C1270))</f>
        <v>Swimming Pool Supply</v>
      </c>
      <c r="F1270">
        <v>0</v>
      </c>
      <c r="G1270" cm="1">
        <f t="array" ref="G1270">INDEX('Distance Matrix (miles)'!$B$2:$AD$30,B1270+1,C1270+1)</f>
        <v>29.28</v>
      </c>
      <c r="H1270" cm="1">
        <f t="array" ref="H1270">INDEX('Travel Time Matrix (min)'!$B$2:$AD$30,B1270+1,C1270+1)</f>
        <v>43.9</v>
      </c>
      <c r="I1270" cm="1">
        <f t="array" ref="I1270">G1270*(INDEX('Vehicle Fleet'!$D$2:$D$6,A1270)+'Cost Parameters'!$B$2*'Cost Parameters'!$B$3)</f>
        <v>25.075392000000001</v>
      </c>
      <c r="J1270" cm="1">
        <f t="array" ref="J1270">IF(C1270=0,0,INDEX('Delivery Stops'!$D$2:$D$29,C1270))</f>
        <v>285</v>
      </c>
      <c r="K1270">
        <f t="shared" si="76"/>
        <v>0</v>
      </c>
      <c r="L1270">
        <f t="shared" si="77"/>
        <v>0</v>
      </c>
      <c r="M1270">
        <f t="shared" si="78"/>
        <v>0</v>
      </c>
      <c r="N1270">
        <f t="shared" si="79"/>
        <v>0</v>
      </c>
      <c r="O1270" cm="1">
        <f t="array" ref="O1270">((IF(C1270=0,INDEX('Solver Setup'!$M$15:$M$19,A1270),INDEX('Solver Setup'!$G$25:$G$52,C1270))-IF(B1270=0,INDEX('Solver Setup'!$L$15:$L$19,A1270),INDEX('Solver Setup'!$G$25:$G$52,B1270)))*1440-IF(B1270=0,0,INDEX('Solver Setup'!$F$25:$F$52,B1270))-H1270+'Solver Setup'!$B$9*(1-F1270))</f>
        <v>1625.099999999999</v>
      </c>
    </row>
    <row r="1271" spans="1:15" x14ac:dyDescent="0.2">
      <c r="A1271">
        <v>2</v>
      </c>
      <c r="B1271">
        <v>16</v>
      </c>
      <c r="C1271">
        <v>9</v>
      </c>
      <c r="D1271" t="str" cm="1">
        <f t="array" ref="D1271">IF(B1271=0,"Depot",INDEX('Delivery Stops'!$B$2:$B$29,B1271))</f>
        <v>Bookstore</v>
      </c>
      <c r="E1271" t="str" cm="1">
        <f t="array" ref="E1271">IF(C1271=0,"Depot",INDEX('Delivery Stops'!$B$2:$B$29,C1271))</f>
        <v>Dry Cleaners</v>
      </c>
      <c r="F1271">
        <v>0</v>
      </c>
      <c r="G1271" cm="1">
        <f t="array" ref="G1271">INDEX('Distance Matrix (miles)'!$B$2:$AD$30,B1271+1,C1271+1)</f>
        <v>17.61</v>
      </c>
      <c r="H1271" cm="1">
        <f t="array" ref="H1271">INDEX('Travel Time Matrix (min)'!$B$2:$AD$30,B1271+1,C1271+1)</f>
        <v>26.4</v>
      </c>
      <c r="I1271" cm="1">
        <f t="array" ref="I1271">G1271*(INDEX('Vehicle Fleet'!$D$2:$D$6,A1271)+'Cost Parameters'!$B$2*'Cost Parameters'!$B$3)</f>
        <v>15.081204</v>
      </c>
      <c r="J1271" cm="1">
        <f t="array" ref="J1271">IF(C1271=0,0,INDEX('Delivery Stops'!$D$2:$D$29,C1271))</f>
        <v>24</v>
      </c>
      <c r="K1271">
        <f t="shared" si="76"/>
        <v>0</v>
      </c>
      <c r="L1271">
        <f t="shared" si="77"/>
        <v>0</v>
      </c>
      <c r="M1271">
        <f t="shared" si="78"/>
        <v>0</v>
      </c>
      <c r="N1271">
        <f t="shared" si="79"/>
        <v>0</v>
      </c>
      <c r="O1271" cm="1">
        <f t="array" ref="O1271">((IF(C1271=0,INDEX('Solver Setup'!$M$15:$M$19,A1271),INDEX('Solver Setup'!$G$25:$G$52,C1271))-IF(B1271=0,INDEX('Solver Setup'!$L$15:$L$19,A1271),INDEX('Solver Setup'!$G$25:$G$52,B1271)))*1440-IF(B1271=0,0,INDEX('Solver Setup'!$F$25:$F$52,B1271))-H1271+'Solver Setup'!$B$9*(1-F1271))</f>
        <v>1297.5999999999995</v>
      </c>
    </row>
    <row r="1272" spans="1:15" x14ac:dyDescent="0.2">
      <c r="A1272">
        <v>2</v>
      </c>
      <c r="B1272">
        <v>16</v>
      </c>
      <c r="C1272">
        <v>10</v>
      </c>
      <c r="D1272" t="str" cm="1">
        <f t="array" ref="D1272">IF(B1272=0,"Depot",INDEX('Delivery Stops'!$B$2:$B$29,B1272))</f>
        <v>Bookstore</v>
      </c>
      <c r="E1272" t="str" cm="1">
        <f t="array" ref="E1272">IF(C1272=0,"Depot",INDEX('Delivery Stops'!$B$2:$B$29,C1272))</f>
        <v>Furniture Warehouse</v>
      </c>
      <c r="F1272">
        <v>0</v>
      </c>
      <c r="G1272" cm="1">
        <f t="array" ref="G1272">INDEX('Distance Matrix (miles)'!$B$2:$AD$30,B1272+1,C1272+1)</f>
        <v>5.26</v>
      </c>
      <c r="H1272" cm="1">
        <f t="array" ref="H1272">INDEX('Travel Time Matrix (min)'!$B$2:$AD$30,B1272+1,C1272+1)</f>
        <v>7.9</v>
      </c>
      <c r="I1272" cm="1">
        <f t="array" ref="I1272">G1272*(INDEX('Vehicle Fleet'!$D$2:$D$6,A1272)+'Cost Parameters'!$B$2*'Cost Parameters'!$B$3)</f>
        <v>4.504664</v>
      </c>
      <c r="J1272" cm="1">
        <f t="array" ref="J1272">IF(C1272=0,0,INDEX('Delivery Stops'!$D$2:$D$29,C1272))</f>
        <v>89</v>
      </c>
      <c r="K1272">
        <f t="shared" si="76"/>
        <v>0</v>
      </c>
      <c r="L1272">
        <f t="shared" si="77"/>
        <v>0</v>
      </c>
      <c r="M1272">
        <f t="shared" si="78"/>
        <v>0</v>
      </c>
      <c r="N1272">
        <f t="shared" si="79"/>
        <v>0</v>
      </c>
      <c r="O1272" cm="1">
        <f t="array" ref="O1272">((IF(C1272=0,INDEX('Solver Setup'!$M$15:$M$19,A1272),INDEX('Solver Setup'!$G$25:$G$52,C1272))-IF(B1272=0,INDEX('Solver Setup'!$L$15:$L$19,A1272),INDEX('Solver Setup'!$G$25:$G$52,B1272)))*1440-IF(B1272=0,0,INDEX('Solver Setup'!$F$25:$F$52,B1272))-H1272+'Solver Setup'!$B$9*(1-F1272))</f>
        <v>1391.099999999999</v>
      </c>
    </row>
    <row r="1273" spans="1:15" x14ac:dyDescent="0.2">
      <c r="A1273">
        <v>2</v>
      </c>
      <c r="B1273">
        <v>16</v>
      </c>
      <c r="C1273">
        <v>11</v>
      </c>
      <c r="D1273" t="str" cm="1">
        <f t="array" ref="D1273">IF(B1273=0,"Depot",INDEX('Delivery Stops'!$B$2:$B$29,B1273))</f>
        <v>Bookstore</v>
      </c>
      <c r="E1273" t="str" cm="1">
        <f t="array" ref="E1273">IF(C1273=0,"Depot",INDEX('Delivery Stops'!$B$2:$B$29,C1273))</f>
        <v>Pet Hospital</v>
      </c>
      <c r="F1273">
        <v>0</v>
      </c>
      <c r="G1273" cm="1">
        <f t="array" ref="G1273">INDEX('Distance Matrix (miles)'!$B$2:$AD$30,B1273+1,C1273+1)</f>
        <v>4.63</v>
      </c>
      <c r="H1273" cm="1">
        <f t="array" ref="H1273">INDEX('Travel Time Matrix (min)'!$B$2:$AD$30,B1273+1,C1273+1)</f>
        <v>6.9</v>
      </c>
      <c r="I1273" cm="1">
        <f t="array" ref="I1273">G1273*(INDEX('Vehicle Fleet'!$D$2:$D$6,A1273)+'Cost Parameters'!$B$2*'Cost Parameters'!$B$3)</f>
        <v>3.9651320000000001</v>
      </c>
      <c r="J1273" cm="1">
        <f t="array" ref="J1273">IF(C1273=0,0,INDEX('Delivery Stops'!$D$2:$D$29,C1273))</f>
        <v>108</v>
      </c>
      <c r="K1273">
        <f t="shared" si="76"/>
        <v>0</v>
      </c>
      <c r="L1273">
        <f t="shared" si="77"/>
        <v>0</v>
      </c>
      <c r="M1273">
        <f t="shared" si="78"/>
        <v>0</v>
      </c>
      <c r="N1273">
        <f t="shared" si="79"/>
        <v>0</v>
      </c>
      <c r="O1273" cm="1">
        <f t="array" ref="O1273">((IF(C1273=0,INDEX('Solver Setup'!$M$15:$M$19,A1273),INDEX('Solver Setup'!$G$25:$G$52,C1273))-IF(B1273=0,INDEX('Solver Setup'!$L$15:$L$19,A1273),INDEX('Solver Setup'!$G$25:$G$52,B1273)))*1440-IF(B1273=0,0,INDEX('Solver Setup'!$F$25:$F$52,B1273))-H1273+'Solver Setup'!$B$9*(1-F1273))</f>
        <v>1317.0999999999995</v>
      </c>
    </row>
    <row r="1274" spans="1:15" x14ac:dyDescent="0.2">
      <c r="A1274">
        <v>2</v>
      </c>
      <c r="B1274">
        <v>16</v>
      </c>
      <c r="C1274">
        <v>12</v>
      </c>
      <c r="D1274" t="str" cm="1">
        <f t="array" ref="D1274">IF(B1274=0,"Depot",INDEX('Delivery Stops'!$B$2:$B$29,B1274))</f>
        <v>Bookstore</v>
      </c>
      <c r="E1274" t="str" cm="1">
        <f t="array" ref="E1274">IF(C1274=0,"Depot",INDEX('Delivery Stops'!$B$2:$B$29,C1274))</f>
        <v>Tech Solutions Inc</v>
      </c>
      <c r="F1274">
        <v>0</v>
      </c>
      <c r="G1274" cm="1">
        <f t="array" ref="G1274">INDEX('Distance Matrix (miles)'!$B$2:$AD$30,B1274+1,C1274+1)</f>
        <v>6.87</v>
      </c>
      <c r="H1274" cm="1">
        <f t="array" ref="H1274">INDEX('Travel Time Matrix (min)'!$B$2:$AD$30,B1274+1,C1274+1)</f>
        <v>10.3</v>
      </c>
      <c r="I1274" cm="1">
        <f t="array" ref="I1274">G1274*(INDEX('Vehicle Fleet'!$D$2:$D$6,A1274)+'Cost Parameters'!$B$2*'Cost Parameters'!$B$3)</f>
        <v>5.8834680000000006</v>
      </c>
      <c r="J1274" cm="1">
        <f t="array" ref="J1274">IF(C1274=0,0,INDEX('Delivery Stops'!$D$2:$D$29,C1274))</f>
        <v>150</v>
      </c>
      <c r="K1274">
        <f t="shared" si="76"/>
        <v>0</v>
      </c>
      <c r="L1274">
        <f t="shared" si="77"/>
        <v>0</v>
      </c>
      <c r="M1274">
        <f t="shared" si="78"/>
        <v>0</v>
      </c>
      <c r="N1274">
        <f t="shared" si="79"/>
        <v>0</v>
      </c>
      <c r="O1274" cm="1">
        <f t="array" ref="O1274">((IF(C1274=0,INDEX('Solver Setup'!$M$15:$M$19,A1274),INDEX('Solver Setup'!$G$25:$G$52,C1274))-IF(B1274=0,INDEX('Solver Setup'!$L$15:$L$19,A1274),INDEX('Solver Setup'!$G$25:$G$52,B1274)))*1440-IF(B1274=0,0,INDEX('Solver Setup'!$F$25:$F$52,B1274))-H1274+'Solver Setup'!$B$9*(1-F1274))</f>
        <v>1268.6999999999994</v>
      </c>
    </row>
    <row r="1275" spans="1:15" x14ac:dyDescent="0.2">
      <c r="A1275">
        <v>2</v>
      </c>
      <c r="B1275">
        <v>16</v>
      </c>
      <c r="C1275">
        <v>13</v>
      </c>
      <c r="D1275" t="str" cm="1">
        <f t="array" ref="D1275">IF(B1275=0,"Depot",INDEX('Delivery Stops'!$B$2:$B$29,B1275))</f>
        <v>Bookstore</v>
      </c>
      <c r="E1275" t="str" cm="1">
        <f t="array" ref="E1275">IF(C1275=0,"Depot",INDEX('Delivery Stops'!$B$2:$B$29,C1275))</f>
        <v>Tech Solutions Inc</v>
      </c>
      <c r="F1275">
        <v>0</v>
      </c>
      <c r="G1275" cm="1">
        <f t="array" ref="G1275">INDEX('Distance Matrix (miles)'!$B$2:$AD$30,B1275+1,C1275+1)</f>
        <v>19.440000000000001</v>
      </c>
      <c r="H1275" cm="1">
        <f t="array" ref="H1275">INDEX('Travel Time Matrix (min)'!$B$2:$AD$30,B1275+1,C1275+1)</f>
        <v>29.2</v>
      </c>
      <c r="I1275" cm="1">
        <f t="array" ref="I1275">G1275*(INDEX('Vehicle Fleet'!$D$2:$D$6,A1275)+'Cost Parameters'!$B$2*'Cost Parameters'!$B$3)</f>
        <v>16.648416000000001</v>
      </c>
      <c r="J1275" cm="1">
        <f t="array" ref="J1275">IF(C1275=0,0,INDEX('Delivery Stops'!$D$2:$D$29,C1275))</f>
        <v>38</v>
      </c>
      <c r="K1275">
        <f t="shared" si="76"/>
        <v>0</v>
      </c>
      <c r="L1275">
        <f t="shared" si="77"/>
        <v>0</v>
      </c>
      <c r="M1275">
        <f t="shared" si="78"/>
        <v>0</v>
      </c>
      <c r="N1275">
        <f t="shared" si="79"/>
        <v>0</v>
      </c>
      <c r="O1275" cm="1">
        <f t="array" ref="O1275">((IF(C1275=0,INDEX('Solver Setup'!$M$15:$M$19,A1275),INDEX('Solver Setup'!$G$25:$G$52,C1275))-IF(B1275=0,INDEX('Solver Setup'!$L$15:$L$19,A1275),INDEX('Solver Setup'!$G$25:$G$52,B1275)))*1440-IF(B1275=0,0,INDEX('Solver Setup'!$F$25:$F$52,B1275))-H1275+'Solver Setup'!$B$9*(1-F1275))</f>
        <v>1144.799999999999</v>
      </c>
    </row>
    <row r="1276" spans="1:15" x14ac:dyDescent="0.2">
      <c r="A1276">
        <v>2</v>
      </c>
      <c r="B1276">
        <v>16</v>
      </c>
      <c r="C1276">
        <v>14</v>
      </c>
      <c r="D1276" t="str" cm="1">
        <f t="array" ref="D1276">IF(B1276=0,"Depot",INDEX('Delivery Stops'!$B$2:$B$29,B1276))</f>
        <v>Bookstore</v>
      </c>
      <c r="E1276" t="str" cm="1">
        <f t="array" ref="E1276">IF(C1276=0,"Depot",INDEX('Delivery Stops'!$B$2:$B$29,C1276))</f>
        <v>Sunrise Senior Living</v>
      </c>
      <c r="F1276">
        <v>0</v>
      </c>
      <c r="G1276" cm="1">
        <f t="array" ref="G1276">INDEX('Distance Matrix (miles)'!$B$2:$AD$30,B1276+1,C1276+1)</f>
        <v>14.16</v>
      </c>
      <c r="H1276" cm="1">
        <f t="array" ref="H1276">INDEX('Travel Time Matrix (min)'!$B$2:$AD$30,B1276+1,C1276+1)</f>
        <v>21.2</v>
      </c>
      <c r="I1276" cm="1">
        <f t="array" ref="I1276">G1276*(INDEX('Vehicle Fleet'!$D$2:$D$6,A1276)+'Cost Parameters'!$B$2*'Cost Parameters'!$B$3)</f>
        <v>12.126624000000001</v>
      </c>
      <c r="J1276" cm="1">
        <f t="array" ref="J1276">IF(C1276=0,0,INDEX('Delivery Stops'!$D$2:$D$29,C1276))</f>
        <v>249</v>
      </c>
      <c r="K1276">
        <f t="shared" si="76"/>
        <v>0</v>
      </c>
      <c r="L1276">
        <f t="shared" si="77"/>
        <v>0</v>
      </c>
      <c r="M1276">
        <f t="shared" si="78"/>
        <v>0</v>
      </c>
      <c r="N1276">
        <f t="shared" si="79"/>
        <v>0</v>
      </c>
      <c r="O1276" cm="1">
        <f t="array" ref="O1276">((IF(C1276=0,INDEX('Solver Setup'!$M$15:$M$19,A1276),INDEX('Solver Setup'!$G$25:$G$52,C1276))-IF(B1276=0,INDEX('Solver Setup'!$L$15:$L$19,A1276),INDEX('Solver Setup'!$G$25:$G$52,B1276)))*1440-IF(B1276=0,0,INDEX('Solver Setup'!$F$25:$F$52,B1276))-H1276+'Solver Setup'!$B$9*(1-F1276))</f>
        <v>1602.799999999999</v>
      </c>
    </row>
    <row r="1277" spans="1:15" x14ac:dyDescent="0.2">
      <c r="A1277">
        <v>2</v>
      </c>
      <c r="B1277">
        <v>16</v>
      </c>
      <c r="C1277">
        <v>15</v>
      </c>
      <c r="D1277" t="str" cm="1">
        <f t="array" ref="D1277">IF(B1277=0,"Depot",INDEX('Delivery Stops'!$B$2:$B$29,B1277))</f>
        <v>Bookstore</v>
      </c>
      <c r="E1277" t="str" cm="1">
        <f t="array" ref="E1277">IF(C1277=0,"Depot",INDEX('Delivery Stops'!$B$2:$B$29,C1277))</f>
        <v>Electronics Outlet</v>
      </c>
      <c r="F1277">
        <v>0</v>
      </c>
      <c r="G1277" cm="1">
        <f t="array" ref="G1277">INDEX('Distance Matrix (miles)'!$B$2:$AD$30,B1277+1,C1277+1)</f>
        <v>3.12</v>
      </c>
      <c r="H1277" cm="1">
        <f t="array" ref="H1277">INDEX('Travel Time Matrix (min)'!$B$2:$AD$30,B1277+1,C1277+1)</f>
        <v>4.7</v>
      </c>
      <c r="I1277" cm="1">
        <f t="array" ref="I1277">G1277*(INDEX('Vehicle Fleet'!$D$2:$D$6,A1277)+'Cost Parameters'!$B$2*'Cost Parameters'!$B$3)</f>
        <v>2.6719680000000001</v>
      </c>
      <c r="J1277" cm="1">
        <f t="array" ref="J1277">IF(C1277=0,0,INDEX('Delivery Stops'!$D$2:$D$29,C1277))</f>
        <v>72</v>
      </c>
      <c r="K1277">
        <f t="shared" si="76"/>
        <v>0</v>
      </c>
      <c r="L1277">
        <f t="shared" si="77"/>
        <v>0</v>
      </c>
      <c r="M1277">
        <f t="shared" si="78"/>
        <v>0</v>
      </c>
      <c r="N1277">
        <f t="shared" si="79"/>
        <v>0</v>
      </c>
      <c r="O1277" cm="1">
        <f t="array" ref="O1277">((IF(C1277=0,INDEX('Solver Setup'!$M$15:$M$19,A1277),INDEX('Solver Setup'!$G$25:$G$52,C1277))-IF(B1277=0,INDEX('Solver Setup'!$L$15:$L$19,A1277),INDEX('Solver Setup'!$G$25:$G$52,B1277)))*1440-IF(B1277=0,0,INDEX('Solver Setup'!$F$25:$F$52,B1277))-H1277+'Solver Setup'!$B$9*(1-F1277))</f>
        <v>1184.2999999999995</v>
      </c>
    </row>
    <row r="1278" spans="1:15" x14ac:dyDescent="0.2">
      <c r="A1278">
        <v>2</v>
      </c>
      <c r="B1278">
        <v>16</v>
      </c>
      <c r="C1278">
        <v>17</v>
      </c>
      <c r="D1278" t="str" cm="1">
        <f t="array" ref="D1278">IF(B1278=0,"Depot",INDEX('Delivery Stops'!$B$2:$B$29,B1278))</f>
        <v>Bookstore</v>
      </c>
      <c r="E1278" t="str" cm="1">
        <f t="array" ref="E1278">IF(C1278=0,"Depot",INDEX('Delivery Stops'!$B$2:$B$29,C1278))</f>
        <v>Veterinary Clinic</v>
      </c>
      <c r="F1278">
        <v>0</v>
      </c>
      <c r="G1278" cm="1">
        <f t="array" ref="G1278">INDEX('Distance Matrix (miles)'!$B$2:$AD$30,B1278+1,C1278+1)</f>
        <v>24.63</v>
      </c>
      <c r="H1278" cm="1">
        <f t="array" ref="H1278">INDEX('Travel Time Matrix (min)'!$B$2:$AD$30,B1278+1,C1278+1)</f>
        <v>36.9</v>
      </c>
      <c r="I1278" cm="1">
        <f t="array" ref="I1278">G1278*(INDEX('Vehicle Fleet'!$D$2:$D$6,A1278)+'Cost Parameters'!$B$2*'Cost Parameters'!$B$3)</f>
        <v>21.093132000000001</v>
      </c>
      <c r="J1278" cm="1">
        <f t="array" ref="J1278">IF(C1278=0,0,INDEX('Delivery Stops'!$D$2:$D$29,C1278))</f>
        <v>102</v>
      </c>
      <c r="K1278">
        <f t="shared" si="76"/>
        <v>0</v>
      </c>
      <c r="L1278">
        <f t="shared" si="77"/>
        <v>0</v>
      </c>
      <c r="M1278">
        <f t="shared" si="78"/>
        <v>0</v>
      </c>
      <c r="N1278">
        <f t="shared" si="79"/>
        <v>0</v>
      </c>
      <c r="O1278" cm="1">
        <f t="array" ref="O1278">((IF(C1278=0,INDEX('Solver Setup'!$M$15:$M$19,A1278),INDEX('Solver Setup'!$G$25:$G$52,C1278))-IF(B1278=0,INDEX('Solver Setup'!$L$15:$L$19,A1278),INDEX('Solver Setup'!$G$25:$G$52,B1278)))*1440-IF(B1278=0,0,INDEX('Solver Setup'!$F$25:$F$52,B1278))-H1278+'Solver Setup'!$B$9*(1-F1278))</f>
        <v>1227.099999999999</v>
      </c>
    </row>
    <row r="1279" spans="1:15" x14ac:dyDescent="0.2">
      <c r="A1279">
        <v>2</v>
      </c>
      <c r="B1279">
        <v>16</v>
      </c>
      <c r="C1279">
        <v>18</v>
      </c>
      <c r="D1279" t="str" cm="1">
        <f t="array" ref="D1279">IF(B1279=0,"Depot",INDEX('Delivery Stops'!$B$2:$B$29,B1279))</f>
        <v>Bookstore</v>
      </c>
      <c r="E1279" t="str" cm="1">
        <f t="array" ref="E1279">IF(C1279=0,"Depot",INDEX('Delivery Stops'!$B$2:$B$29,C1279))</f>
        <v>Furniture Warehouse</v>
      </c>
      <c r="F1279">
        <v>0</v>
      </c>
      <c r="G1279" cm="1">
        <f t="array" ref="G1279">INDEX('Distance Matrix (miles)'!$B$2:$AD$30,B1279+1,C1279+1)</f>
        <v>8.36</v>
      </c>
      <c r="H1279" cm="1">
        <f t="array" ref="H1279">INDEX('Travel Time Matrix (min)'!$B$2:$AD$30,B1279+1,C1279+1)</f>
        <v>12.5</v>
      </c>
      <c r="I1279" cm="1">
        <f t="array" ref="I1279">G1279*(INDEX('Vehicle Fleet'!$D$2:$D$6,A1279)+'Cost Parameters'!$B$2*'Cost Parameters'!$B$3)</f>
        <v>7.1595040000000001</v>
      </c>
      <c r="J1279" cm="1">
        <f t="array" ref="J1279">IF(C1279=0,0,INDEX('Delivery Stops'!$D$2:$D$29,C1279))</f>
        <v>148</v>
      </c>
      <c r="K1279">
        <f t="shared" si="76"/>
        <v>0</v>
      </c>
      <c r="L1279">
        <f t="shared" si="77"/>
        <v>0</v>
      </c>
      <c r="M1279">
        <f t="shared" si="78"/>
        <v>0</v>
      </c>
      <c r="N1279">
        <f t="shared" si="79"/>
        <v>0</v>
      </c>
      <c r="O1279" cm="1">
        <f t="array" ref="O1279">((IF(C1279=0,INDEX('Solver Setup'!$M$15:$M$19,A1279),INDEX('Solver Setup'!$G$25:$G$52,C1279))-IF(B1279=0,INDEX('Solver Setup'!$L$15:$L$19,A1279),INDEX('Solver Setup'!$G$25:$G$52,B1279)))*1440-IF(B1279=0,0,INDEX('Solver Setup'!$F$25:$F$52,B1279))-H1279+'Solver Setup'!$B$9*(1-F1279))</f>
        <v>1206.4999999999991</v>
      </c>
    </row>
    <row r="1280" spans="1:15" x14ac:dyDescent="0.2">
      <c r="A1280">
        <v>2</v>
      </c>
      <c r="B1280">
        <v>16</v>
      </c>
      <c r="C1280">
        <v>19</v>
      </c>
      <c r="D1280" t="str" cm="1">
        <f t="array" ref="D1280">IF(B1280=0,"Depot",INDEX('Delivery Stops'!$B$2:$B$29,B1280))</f>
        <v>Bookstore</v>
      </c>
      <c r="E1280" t="str" cm="1">
        <f t="array" ref="E1280">IF(C1280=0,"Depot",INDEX('Delivery Stops'!$B$2:$B$29,C1280))</f>
        <v>Music School</v>
      </c>
      <c r="F1280">
        <v>0</v>
      </c>
      <c r="G1280" cm="1">
        <f t="array" ref="G1280">INDEX('Distance Matrix (miles)'!$B$2:$AD$30,B1280+1,C1280+1)</f>
        <v>24.64</v>
      </c>
      <c r="H1280" cm="1">
        <f t="array" ref="H1280">INDEX('Travel Time Matrix (min)'!$B$2:$AD$30,B1280+1,C1280+1)</f>
        <v>37</v>
      </c>
      <c r="I1280" cm="1">
        <f t="array" ref="I1280">G1280*(INDEX('Vehicle Fleet'!$D$2:$D$6,A1280)+'Cost Parameters'!$B$2*'Cost Parameters'!$B$3)</f>
        <v>21.101696</v>
      </c>
      <c r="J1280" cm="1">
        <f t="array" ref="J1280">IF(C1280=0,0,INDEX('Delivery Stops'!$D$2:$D$29,C1280))</f>
        <v>97</v>
      </c>
      <c r="K1280">
        <f t="shared" si="76"/>
        <v>0</v>
      </c>
      <c r="L1280">
        <f t="shared" si="77"/>
        <v>0</v>
      </c>
      <c r="M1280">
        <f t="shared" si="78"/>
        <v>0</v>
      </c>
      <c r="N1280">
        <f t="shared" si="79"/>
        <v>0</v>
      </c>
      <c r="O1280" cm="1">
        <f t="array" ref="O1280">((IF(C1280=0,INDEX('Solver Setup'!$M$15:$M$19,A1280),INDEX('Solver Setup'!$G$25:$G$52,C1280))-IF(B1280=0,INDEX('Solver Setup'!$L$15:$L$19,A1280),INDEX('Solver Setup'!$G$25:$G$52,B1280)))*1440-IF(B1280=0,0,INDEX('Solver Setup'!$F$25:$F$52,B1280))-H1280+'Solver Setup'!$B$9*(1-F1280))</f>
        <v>1151.9999999999995</v>
      </c>
    </row>
    <row r="1281" spans="1:15" x14ac:dyDescent="0.2">
      <c r="A1281">
        <v>2</v>
      </c>
      <c r="B1281">
        <v>16</v>
      </c>
      <c r="C1281">
        <v>20</v>
      </c>
      <c r="D1281" t="str" cm="1">
        <f t="array" ref="D1281">IF(B1281=0,"Depot",INDEX('Delivery Stops'!$B$2:$B$29,B1281))</f>
        <v>Bookstore</v>
      </c>
      <c r="E1281" t="str" cm="1">
        <f t="array" ref="E1281">IF(C1281=0,"Depot",INDEX('Delivery Stops'!$B$2:$B$29,C1281))</f>
        <v>Elementary School</v>
      </c>
      <c r="F1281">
        <v>0</v>
      </c>
      <c r="G1281" cm="1">
        <f t="array" ref="G1281">INDEX('Distance Matrix (miles)'!$B$2:$AD$30,B1281+1,C1281+1)</f>
        <v>27.19</v>
      </c>
      <c r="H1281" cm="1">
        <f t="array" ref="H1281">INDEX('Travel Time Matrix (min)'!$B$2:$AD$30,B1281+1,C1281+1)</f>
        <v>40.799999999999997</v>
      </c>
      <c r="I1281" cm="1">
        <f t="array" ref="I1281">G1281*(INDEX('Vehicle Fleet'!$D$2:$D$6,A1281)+'Cost Parameters'!$B$2*'Cost Parameters'!$B$3)</f>
        <v>23.285516000000001</v>
      </c>
      <c r="J1281" cm="1">
        <f t="array" ref="J1281">IF(C1281=0,0,INDEX('Delivery Stops'!$D$2:$D$29,C1281))</f>
        <v>71</v>
      </c>
      <c r="K1281">
        <f t="shared" si="76"/>
        <v>0</v>
      </c>
      <c r="L1281">
        <f t="shared" si="77"/>
        <v>0</v>
      </c>
      <c r="M1281">
        <f t="shared" si="78"/>
        <v>0</v>
      </c>
      <c r="N1281">
        <f t="shared" si="79"/>
        <v>0</v>
      </c>
      <c r="O1281" cm="1">
        <f t="array" ref="O1281">((IF(C1281=0,INDEX('Solver Setup'!$M$15:$M$19,A1281),INDEX('Solver Setup'!$G$25:$G$52,C1281))-IF(B1281=0,INDEX('Solver Setup'!$L$15:$L$19,A1281),INDEX('Solver Setup'!$G$25:$G$52,B1281)))*1440-IF(B1281=0,0,INDEX('Solver Setup'!$F$25:$F$52,B1281))-H1281+'Solver Setup'!$B$9*(1-F1281))</f>
        <v>1118.2</v>
      </c>
    </row>
    <row r="1282" spans="1:15" x14ac:dyDescent="0.2">
      <c r="A1282">
        <v>2</v>
      </c>
      <c r="B1282">
        <v>16</v>
      </c>
      <c r="C1282">
        <v>21</v>
      </c>
      <c r="D1282" t="str" cm="1">
        <f t="array" ref="D1282">IF(B1282=0,"Depot",INDEX('Delivery Stops'!$B$2:$B$29,B1282))</f>
        <v>Bookstore</v>
      </c>
      <c r="E1282" t="str" cm="1">
        <f t="array" ref="E1282">IF(C1282=0,"Depot",INDEX('Delivery Stops'!$B$2:$B$29,C1282))</f>
        <v>Distillery</v>
      </c>
      <c r="F1282">
        <v>0</v>
      </c>
      <c r="G1282" cm="1">
        <f t="array" ref="G1282">INDEX('Distance Matrix (miles)'!$B$2:$AD$30,B1282+1,C1282+1)</f>
        <v>24.53</v>
      </c>
      <c r="H1282" cm="1">
        <f t="array" ref="H1282">INDEX('Travel Time Matrix (min)'!$B$2:$AD$30,B1282+1,C1282+1)</f>
        <v>36.799999999999997</v>
      </c>
      <c r="I1282" cm="1">
        <f t="array" ref="I1282">G1282*(INDEX('Vehicle Fleet'!$D$2:$D$6,A1282)+'Cost Parameters'!$B$2*'Cost Parameters'!$B$3)</f>
        <v>21.007492000000003</v>
      </c>
      <c r="J1282" cm="1">
        <f t="array" ref="J1282">IF(C1282=0,0,INDEX('Delivery Stops'!$D$2:$D$29,C1282))</f>
        <v>178</v>
      </c>
      <c r="K1282">
        <f t="shared" si="76"/>
        <v>0</v>
      </c>
      <c r="L1282">
        <f t="shared" si="77"/>
        <v>0</v>
      </c>
      <c r="M1282">
        <f t="shared" si="78"/>
        <v>0</v>
      </c>
      <c r="N1282">
        <f t="shared" si="79"/>
        <v>0</v>
      </c>
      <c r="O1282" cm="1">
        <f t="array" ref="O1282">((IF(C1282=0,INDEX('Solver Setup'!$M$15:$M$19,A1282),INDEX('Solver Setup'!$G$25:$G$52,C1282))-IF(B1282=0,INDEX('Solver Setup'!$L$15:$L$19,A1282),INDEX('Solver Setup'!$G$25:$G$52,B1282)))*1440-IF(B1282=0,0,INDEX('Solver Setup'!$F$25:$F$52,B1282))-H1282+'Solver Setup'!$B$9*(1-F1282))</f>
        <v>1632.1999999999991</v>
      </c>
    </row>
    <row r="1283" spans="1:15" x14ac:dyDescent="0.2">
      <c r="A1283">
        <v>2</v>
      </c>
      <c r="B1283">
        <v>16</v>
      </c>
      <c r="C1283">
        <v>22</v>
      </c>
      <c r="D1283" t="str" cm="1">
        <f t="array" ref="D1283">IF(B1283=0,"Depot",INDEX('Delivery Stops'!$B$2:$B$29,B1283))</f>
        <v>Bookstore</v>
      </c>
      <c r="E1283" t="str" cm="1">
        <f t="array" ref="E1283">IF(C1283=0,"Depot",INDEX('Delivery Stops'!$B$2:$B$29,C1283))</f>
        <v>Brewery</v>
      </c>
      <c r="F1283">
        <v>0</v>
      </c>
      <c r="G1283" cm="1">
        <f t="array" ref="G1283">INDEX('Distance Matrix (miles)'!$B$2:$AD$30,B1283+1,C1283+1)</f>
        <v>21.49</v>
      </c>
      <c r="H1283" cm="1">
        <f t="array" ref="H1283">INDEX('Travel Time Matrix (min)'!$B$2:$AD$30,B1283+1,C1283+1)</f>
        <v>32.200000000000003</v>
      </c>
      <c r="I1283" cm="1">
        <f t="array" ref="I1283">G1283*(INDEX('Vehicle Fleet'!$D$2:$D$6,A1283)+'Cost Parameters'!$B$2*'Cost Parameters'!$B$3)</f>
        <v>18.404036000000001</v>
      </c>
      <c r="J1283" cm="1">
        <f t="array" ref="J1283">IF(C1283=0,0,INDEX('Delivery Stops'!$D$2:$D$29,C1283))</f>
        <v>46</v>
      </c>
      <c r="K1283">
        <f t="shared" ref="K1283:K1346" si="80">F1283*I1283</f>
        <v>0</v>
      </c>
      <c r="L1283">
        <f t="shared" ref="L1283:L1346" si="81">F1283*G1283</f>
        <v>0</v>
      </c>
      <c r="M1283">
        <f t="shared" ref="M1283:M1346" si="82">F1283*H1283</f>
        <v>0</v>
      </c>
      <c r="N1283">
        <f t="shared" ref="N1283:N1346" si="83">F1283*J1283</f>
        <v>0</v>
      </c>
      <c r="O1283" cm="1">
        <f t="array" ref="O1283">((IF(C1283=0,INDEX('Solver Setup'!$M$15:$M$19,A1283),INDEX('Solver Setup'!$G$25:$G$52,C1283))-IF(B1283=0,INDEX('Solver Setup'!$L$15:$L$19,A1283),INDEX('Solver Setup'!$G$25:$G$52,B1283)))*1440-IF(B1283=0,0,INDEX('Solver Setup'!$F$25:$F$52,B1283))-H1283+'Solver Setup'!$B$9*(1-F1283))</f>
        <v>1486.8</v>
      </c>
    </row>
    <row r="1284" spans="1:15" x14ac:dyDescent="0.2">
      <c r="A1284">
        <v>2</v>
      </c>
      <c r="B1284">
        <v>16</v>
      </c>
      <c r="C1284">
        <v>23</v>
      </c>
      <c r="D1284" t="str" cm="1">
        <f t="array" ref="D1284">IF(B1284=0,"Depot",INDEX('Delivery Stops'!$B$2:$B$29,B1284))</f>
        <v>Bookstore</v>
      </c>
      <c r="E1284" t="str" cm="1">
        <f t="array" ref="E1284">IF(C1284=0,"Depot",INDEX('Delivery Stops'!$B$2:$B$29,C1284))</f>
        <v>Distillery</v>
      </c>
      <c r="F1284">
        <v>0</v>
      </c>
      <c r="G1284" cm="1">
        <f t="array" ref="G1284">INDEX('Distance Matrix (miles)'!$B$2:$AD$30,B1284+1,C1284+1)</f>
        <v>8.0500000000000007</v>
      </c>
      <c r="H1284" cm="1">
        <f t="array" ref="H1284">INDEX('Travel Time Matrix (min)'!$B$2:$AD$30,B1284+1,C1284+1)</f>
        <v>12.1</v>
      </c>
      <c r="I1284" cm="1">
        <f t="array" ref="I1284">G1284*(INDEX('Vehicle Fleet'!$D$2:$D$6,A1284)+'Cost Parameters'!$B$2*'Cost Parameters'!$B$3)</f>
        <v>6.8940200000000011</v>
      </c>
      <c r="J1284" cm="1">
        <f t="array" ref="J1284">IF(C1284=0,0,INDEX('Delivery Stops'!$D$2:$D$29,C1284))</f>
        <v>207</v>
      </c>
      <c r="K1284">
        <f t="shared" si="80"/>
        <v>0</v>
      </c>
      <c r="L1284">
        <f t="shared" si="81"/>
        <v>0</v>
      </c>
      <c r="M1284">
        <f t="shared" si="82"/>
        <v>0</v>
      </c>
      <c r="N1284">
        <f t="shared" si="83"/>
        <v>0</v>
      </c>
      <c r="O1284" cm="1">
        <f t="array" ref="O1284">((IF(C1284=0,INDEX('Solver Setup'!$M$15:$M$19,A1284),INDEX('Solver Setup'!$G$25:$G$52,C1284))-IF(B1284=0,INDEX('Solver Setup'!$L$15:$L$19,A1284),INDEX('Solver Setup'!$G$25:$G$52,B1284)))*1440-IF(B1284=0,0,INDEX('Solver Setup'!$F$25:$F$52,B1284))-H1284+'Solver Setup'!$B$9*(1-F1284))</f>
        <v>1401.8999999999994</v>
      </c>
    </row>
    <row r="1285" spans="1:15" x14ac:dyDescent="0.2">
      <c r="A1285">
        <v>2</v>
      </c>
      <c r="B1285">
        <v>16</v>
      </c>
      <c r="C1285">
        <v>24</v>
      </c>
      <c r="D1285" t="str" cm="1">
        <f t="array" ref="D1285">IF(B1285=0,"Depot",INDEX('Delivery Stops'!$B$2:$B$29,B1285))</f>
        <v>Bookstore</v>
      </c>
      <c r="E1285" t="str" cm="1">
        <f t="array" ref="E1285">IF(C1285=0,"Depot",INDEX('Delivery Stops'!$B$2:$B$29,C1285))</f>
        <v>Children's Academy</v>
      </c>
      <c r="F1285">
        <v>0</v>
      </c>
      <c r="G1285" cm="1">
        <f t="array" ref="G1285">INDEX('Distance Matrix (miles)'!$B$2:$AD$30,B1285+1,C1285+1)</f>
        <v>22.56</v>
      </c>
      <c r="H1285" cm="1">
        <f t="array" ref="H1285">INDEX('Travel Time Matrix (min)'!$B$2:$AD$30,B1285+1,C1285+1)</f>
        <v>33.799999999999997</v>
      </c>
      <c r="I1285" cm="1">
        <f t="array" ref="I1285">G1285*(INDEX('Vehicle Fleet'!$D$2:$D$6,A1285)+'Cost Parameters'!$B$2*'Cost Parameters'!$B$3)</f>
        <v>19.320384000000001</v>
      </c>
      <c r="J1285" cm="1">
        <f t="array" ref="J1285">IF(C1285=0,0,INDEX('Delivery Stops'!$D$2:$D$29,C1285))</f>
        <v>28</v>
      </c>
      <c r="K1285">
        <f t="shared" si="80"/>
        <v>0</v>
      </c>
      <c r="L1285">
        <f t="shared" si="81"/>
        <v>0</v>
      </c>
      <c r="M1285">
        <f t="shared" si="82"/>
        <v>0</v>
      </c>
      <c r="N1285">
        <f t="shared" si="83"/>
        <v>0</v>
      </c>
      <c r="O1285" cm="1">
        <f t="array" ref="O1285">((IF(C1285=0,INDEX('Solver Setup'!$M$15:$M$19,A1285),INDEX('Solver Setup'!$G$25:$G$52,C1285))-IF(B1285=0,INDEX('Solver Setup'!$L$15:$L$19,A1285),INDEX('Solver Setup'!$G$25:$G$52,B1285)))*1440-IF(B1285=0,0,INDEX('Solver Setup'!$F$25:$F$52,B1285))-H1285+'Solver Setup'!$B$9*(1-F1285))</f>
        <v>1530.1999999999998</v>
      </c>
    </row>
    <row r="1286" spans="1:15" x14ac:dyDescent="0.2">
      <c r="A1286">
        <v>2</v>
      </c>
      <c r="B1286">
        <v>16</v>
      </c>
      <c r="C1286">
        <v>25</v>
      </c>
      <c r="D1286" t="str" cm="1">
        <f t="array" ref="D1286">IF(B1286=0,"Depot",INDEX('Delivery Stops'!$B$2:$B$29,B1286))</f>
        <v>Bookstore</v>
      </c>
      <c r="E1286" t="str" cm="1">
        <f t="array" ref="E1286">IF(C1286=0,"Depot",INDEX('Delivery Stops'!$B$2:$B$29,C1286))</f>
        <v>Public Library</v>
      </c>
      <c r="F1286">
        <v>0</v>
      </c>
      <c r="G1286" cm="1">
        <f t="array" ref="G1286">INDEX('Distance Matrix (miles)'!$B$2:$AD$30,B1286+1,C1286+1)</f>
        <v>11.81</v>
      </c>
      <c r="H1286" cm="1">
        <f t="array" ref="H1286">INDEX('Travel Time Matrix (min)'!$B$2:$AD$30,B1286+1,C1286+1)</f>
        <v>17.7</v>
      </c>
      <c r="I1286" cm="1">
        <f t="array" ref="I1286">G1286*(INDEX('Vehicle Fleet'!$D$2:$D$6,A1286)+'Cost Parameters'!$B$2*'Cost Parameters'!$B$3)</f>
        <v>10.114084000000002</v>
      </c>
      <c r="J1286" cm="1">
        <f t="array" ref="J1286">IF(C1286=0,0,INDEX('Delivery Stops'!$D$2:$D$29,C1286))</f>
        <v>32</v>
      </c>
      <c r="K1286">
        <f t="shared" si="80"/>
        <v>0</v>
      </c>
      <c r="L1286">
        <f t="shared" si="81"/>
        <v>0</v>
      </c>
      <c r="M1286">
        <f t="shared" si="82"/>
        <v>0</v>
      </c>
      <c r="N1286">
        <f t="shared" si="83"/>
        <v>0</v>
      </c>
      <c r="O1286" cm="1">
        <f t="array" ref="O1286">((IF(C1286=0,INDEX('Solver Setup'!$M$15:$M$19,A1286),INDEX('Solver Setup'!$G$25:$G$52,C1286))-IF(B1286=0,INDEX('Solver Setup'!$L$15:$L$19,A1286),INDEX('Solver Setup'!$G$25:$G$52,B1286)))*1440-IF(B1286=0,0,INDEX('Solver Setup'!$F$25:$F$52,B1286))-H1286+'Solver Setup'!$B$9*(1-F1286))</f>
        <v>1456.3</v>
      </c>
    </row>
    <row r="1287" spans="1:15" x14ac:dyDescent="0.2">
      <c r="A1287">
        <v>2</v>
      </c>
      <c r="B1287">
        <v>16</v>
      </c>
      <c r="C1287">
        <v>26</v>
      </c>
      <c r="D1287" t="str" cm="1">
        <f t="array" ref="D1287">IF(B1287=0,"Depot",INDEX('Delivery Stops'!$B$2:$B$29,B1287))</f>
        <v>Bookstore</v>
      </c>
      <c r="E1287" t="str" cm="1">
        <f t="array" ref="E1287">IF(C1287=0,"Depot",INDEX('Delivery Stops'!$B$2:$B$29,C1287))</f>
        <v>Bakery &amp; Cafe</v>
      </c>
      <c r="F1287">
        <v>0</v>
      </c>
      <c r="G1287" cm="1">
        <f t="array" ref="G1287">INDEX('Distance Matrix (miles)'!$B$2:$AD$30,B1287+1,C1287+1)</f>
        <v>22.28</v>
      </c>
      <c r="H1287" cm="1">
        <f t="array" ref="H1287">INDEX('Travel Time Matrix (min)'!$B$2:$AD$30,B1287+1,C1287+1)</f>
        <v>33.4</v>
      </c>
      <c r="I1287" cm="1">
        <f t="array" ref="I1287">G1287*(INDEX('Vehicle Fleet'!$D$2:$D$6,A1287)+'Cost Parameters'!$B$2*'Cost Parameters'!$B$3)</f>
        <v>19.080592000000003</v>
      </c>
      <c r="J1287" cm="1">
        <f t="array" ref="J1287">IF(C1287=0,0,INDEX('Delivery Stops'!$D$2:$D$29,C1287))</f>
        <v>211</v>
      </c>
      <c r="K1287">
        <f t="shared" si="80"/>
        <v>0</v>
      </c>
      <c r="L1287">
        <f t="shared" si="81"/>
        <v>0</v>
      </c>
      <c r="M1287">
        <f t="shared" si="82"/>
        <v>0</v>
      </c>
      <c r="N1287">
        <f t="shared" si="83"/>
        <v>0</v>
      </c>
      <c r="O1287" cm="1">
        <f t="array" ref="O1287">((IF(C1287=0,INDEX('Solver Setup'!$M$15:$M$19,A1287),INDEX('Solver Setup'!$G$25:$G$52,C1287))-IF(B1287=0,INDEX('Solver Setup'!$L$15:$L$19,A1287),INDEX('Solver Setup'!$G$25:$G$52,B1287)))*1440-IF(B1287=0,0,INDEX('Solver Setup'!$F$25:$F$52,B1287))-H1287+'Solver Setup'!$B$9*(1-F1287))</f>
        <v>1515.5999999999995</v>
      </c>
    </row>
    <row r="1288" spans="1:15" x14ac:dyDescent="0.2">
      <c r="A1288">
        <v>2</v>
      </c>
      <c r="B1288">
        <v>16</v>
      </c>
      <c r="C1288">
        <v>27</v>
      </c>
      <c r="D1288" t="str" cm="1">
        <f t="array" ref="D1288">IF(B1288=0,"Depot",INDEX('Delivery Stops'!$B$2:$B$29,B1288))</f>
        <v>Bookstore</v>
      </c>
      <c r="E1288" t="str" cm="1">
        <f t="array" ref="E1288">IF(C1288=0,"Depot",INDEX('Delivery Stops'!$B$2:$B$29,C1288))</f>
        <v>Redstone Elementary School</v>
      </c>
      <c r="F1288">
        <v>0</v>
      </c>
      <c r="G1288" cm="1">
        <f t="array" ref="G1288">INDEX('Distance Matrix (miles)'!$B$2:$AD$30,B1288+1,C1288+1)</f>
        <v>20.21</v>
      </c>
      <c r="H1288" cm="1">
        <f t="array" ref="H1288">INDEX('Travel Time Matrix (min)'!$B$2:$AD$30,B1288+1,C1288+1)</f>
        <v>30.3</v>
      </c>
      <c r="I1288" cm="1">
        <f t="array" ref="I1288">G1288*(INDEX('Vehicle Fleet'!$D$2:$D$6,A1288)+'Cost Parameters'!$B$2*'Cost Parameters'!$B$3)</f>
        <v>17.307844000000003</v>
      </c>
      <c r="J1288" cm="1">
        <f t="array" ref="J1288">IF(C1288=0,0,INDEX('Delivery Stops'!$D$2:$D$29,C1288))</f>
        <v>61</v>
      </c>
      <c r="K1288">
        <f t="shared" si="80"/>
        <v>0</v>
      </c>
      <c r="L1288">
        <f t="shared" si="81"/>
        <v>0</v>
      </c>
      <c r="M1288">
        <f t="shared" si="82"/>
        <v>0</v>
      </c>
      <c r="N1288">
        <f t="shared" si="83"/>
        <v>0</v>
      </c>
      <c r="O1288" cm="1">
        <f t="array" ref="O1288">((IF(C1288=0,INDEX('Solver Setup'!$M$15:$M$19,A1288),INDEX('Solver Setup'!$G$25:$G$52,C1288))-IF(B1288=0,INDEX('Solver Setup'!$L$15:$L$19,A1288),INDEX('Solver Setup'!$G$25:$G$52,B1288)))*1440-IF(B1288=0,0,INDEX('Solver Setup'!$F$25:$F$52,B1288))-H1288+'Solver Setup'!$B$9*(1-F1288))</f>
        <v>1458.6999999999989</v>
      </c>
    </row>
    <row r="1289" spans="1:15" x14ac:dyDescent="0.2">
      <c r="A1289">
        <v>2</v>
      </c>
      <c r="B1289">
        <v>16</v>
      </c>
      <c r="C1289">
        <v>28</v>
      </c>
      <c r="D1289" t="str" cm="1">
        <f t="array" ref="D1289">IF(B1289=0,"Depot",INDEX('Delivery Stops'!$B$2:$B$29,B1289))</f>
        <v>Bookstore</v>
      </c>
      <c r="E1289" t="str" cm="1">
        <f t="array" ref="E1289">IF(C1289=0,"Depot",INDEX('Delivery Stops'!$B$2:$B$29,C1289))</f>
        <v>Food Bank</v>
      </c>
      <c r="F1289">
        <v>0</v>
      </c>
      <c r="G1289" cm="1">
        <f t="array" ref="G1289">INDEX('Distance Matrix (miles)'!$B$2:$AD$30,B1289+1,C1289+1)</f>
        <v>19</v>
      </c>
      <c r="H1289" cm="1">
        <f t="array" ref="H1289">INDEX('Travel Time Matrix (min)'!$B$2:$AD$30,B1289+1,C1289+1)</f>
        <v>28.5</v>
      </c>
      <c r="I1289" cm="1">
        <f t="array" ref="I1289">G1289*(INDEX('Vehicle Fleet'!$D$2:$D$6,A1289)+'Cost Parameters'!$B$2*'Cost Parameters'!$B$3)</f>
        <v>16.271599999999999</v>
      </c>
      <c r="J1289" cm="1">
        <f t="array" ref="J1289">IF(C1289=0,0,INDEX('Delivery Stops'!$D$2:$D$29,C1289))</f>
        <v>168</v>
      </c>
      <c r="K1289">
        <f t="shared" si="80"/>
        <v>0</v>
      </c>
      <c r="L1289">
        <f t="shared" si="81"/>
        <v>0</v>
      </c>
      <c r="M1289">
        <f t="shared" si="82"/>
        <v>0</v>
      </c>
      <c r="N1289">
        <f t="shared" si="83"/>
        <v>0</v>
      </c>
      <c r="O1289" cm="1">
        <f t="array" ref="O1289">((IF(C1289=0,INDEX('Solver Setup'!$M$15:$M$19,A1289),INDEX('Solver Setup'!$G$25:$G$52,C1289))-IF(B1289=0,INDEX('Solver Setup'!$L$15:$L$19,A1289),INDEX('Solver Setup'!$G$25:$G$52,B1289)))*1440-IF(B1289=0,0,INDEX('Solver Setup'!$F$25:$F$52,B1289))-H1289+'Solver Setup'!$B$9*(1-F1289))</f>
        <v>1460.4999999999991</v>
      </c>
    </row>
    <row r="1290" spans="1:15" x14ac:dyDescent="0.2">
      <c r="A1290">
        <v>2</v>
      </c>
      <c r="B1290">
        <v>17</v>
      </c>
      <c r="C1290">
        <v>0</v>
      </c>
      <c r="D1290" t="str" cm="1">
        <f t="array" ref="D1290">IF(B1290=0,"Depot",INDEX('Delivery Stops'!$B$2:$B$29,B1290))</f>
        <v>Veterinary Clinic</v>
      </c>
      <c r="E1290" t="str" cm="1">
        <f t="array" ref="E1290">IF(C1290=0,"Depot",INDEX('Delivery Stops'!$B$2:$B$29,C1290))</f>
        <v>Depot</v>
      </c>
      <c r="F1290">
        <v>0</v>
      </c>
      <c r="G1290" cm="1">
        <f t="array" ref="G1290">INDEX('Distance Matrix (miles)'!$B$2:$AD$30,B1290+1,C1290+1)</f>
        <v>25.97</v>
      </c>
      <c r="H1290" cm="1">
        <f t="array" ref="H1290">INDEX('Travel Time Matrix (min)'!$B$2:$AD$30,B1290+1,C1290+1)</f>
        <v>39</v>
      </c>
      <c r="I1290" cm="1">
        <f t="array" ref="I1290">G1290*(INDEX('Vehicle Fleet'!$D$2:$D$6,A1290)+'Cost Parameters'!$B$2*'Cost Parameters'!$B$3)</f>
        <v>22.240708000000001</v>
      </c>
      <c r="J1290" cm="1">
        <f t="array" ref="J1290">IF(C1290=0,0,INDEX('Delivery Stops'!$D$2:$D$29,C1290))</f>
        <v>0</v>
      </c>
      <c r="K1290">
        <f t="shared" si="80"/>
        <v>0</v>
      </c>
      <c r="L1290">
        <f t="shared" si="81"/>
        <v>0</v>
      </c>
      <c r="M1290">
        <f t="shared" si="82"/>
        <v>0</v>
      </c>
      <c r="N1290">
        <f t="shared" si="83"/>
        <v>0</v>
      </c>
      <c r="O1290" cm="1">
        <f t="array" ref="O1290">((IF(C1290=0,INDEX('Solver Setup'!$M$15:$M$19,A1290),INDEX('Solver Setup'!$G$25:$G$52,C1290))-IF(B1290=0,INDEX('Solver Setup'!$L$15:$L$19,A1290),INDEX('Solver Setup'!$G$25:$G$52,B1290)))*1440-IF(B1290=0,0,INDEX('Solver Setup'!$F$25:$F$52,B1290))-H1290+'Solver Setup'!$B$9*(1-F1290))</f>
        <v>904.00000000000045</v>
      </c>
    </row>
    <row r="1291" spans="1:15" x14ac:dyDescent="0.2">
      <c r="A1291">
        <v>2</v>
      </c>
      <c r="B1291">
        <v>17</v>
      </c>
      <c r="C1291">
        <v>1</v>
      </c>
      <c r="D1291" t="str" cm="1">
        <f t="array" ref="D1291">IF(B1291=0,"Depot",INDEX('Delivery Stops'!$B$2:$B$29,B1291))</f>
        <v>Veterinary Clinic</v>
      </c>
      <c r="E1291" t="str" cm="1">
        <f t="array" ref="E1291">IF(C1291=0,"Depot",INDEX('Delivery Stops'!$B$2:$B$29,C1291))</f>
        <v>Pet Hospital</v>
      </c>
      <c r="F1291">
        <v>0</v>
      </c>
      <c r="G1291" cm="1">
        <f t="array" ref="G1291">INDEX('Distance Matrix (miles)'!$B$2:$AD$30,B1291+1,C1291+1)</f>
        <v>49.91</v>
      </c>
      <c r="H1291" cm="1">
        <f t="array" ref="H1291">INDEX('Travel Time Matrix (min)'!$B$2:$AD$30,B1291+1,C1291+1)</f>
        <v>74.900000000000006</v>
      </c>
      <c r="I1291" cm="1">
        <f t="array" ref="I1291">G1291*(INDEX('Vehicle Fleet'!$D$2:$D$6,A1291)+'Cost Parameters'!$B$2*'Cost Parameters'!$B$3)</f>
        <v>42.742924000000002</v>
      </c>
      <c r="J1291" cm="1">
        <f t="array" ref="J1291">IF(C1291=0,0,INDEX('Delivery Stops'!$D$2:$D$29,C1291))</f>
        <v>204</v>
      </c>
      <c r="K1291">
        <f t="shared" si="80"/>
        <v>0</v>
      </c>
      <c r="L1291">
        <f t="shared" si="81"/>
        <v>0</v>
      </c>
      <c r="M1291">
        <f t="shared" si="82"/>
        <v>0</v>
      </c>
      <c r="N1291">
        <f t="shared" si="83"/>
        <v>0</v>
      </c>
      <c r="O1291" cm="1">
        <f t="array" ref="O1291">((IF(C1291=0,INDEX('Solver Setup'!$M$15:$M$19,A1291),INDEX('Solver Setup'!$G$25:$G$52,C1291))-IF(B1291=0,INDEX('Solver Setup'!$L$15:$L$19,A1291),INDEX('Solver Setup'!$G$25:$G$52,B1291)))*1440-IF(B1291=0,0,INDEX('Solver Setup'!$F$25:$F$52,B1291))-H1291+'Solver Setup'!$B$9*(1-F1291))</f>
        <v>1378.100000000001</v>
      </c>
    </row>
    <row r="1292" spans="1:15" x14ac:dyDescent="0.2">
      <c r="A1292">
        <v>2</v>
      </c>
      <c r="B1292">
        <v>17</v>
      </c>
      <c r="C1292">
        <v>2</v>
      </c>
      <c r="D1292" t="str" cm="1">
        <f t="array" ref="D1292">IF(B1292=0,"Depot",INDEX('Delivery Stops'!$B$2:$B$29,B1292))</f>
        <v>Veterinary Clinic</v>
      </c>
      <c r="E1292" t="str" cm="1">
        <f t="array" ref="E1292">IF(C1292=0,"Depot",INDEX('Delivery Stops'!$B$2:$B$29,C1292))</f>
        <v>Community Pharmacy</v>
      </c>
      <c r="F1292">
        <v>0</v>
      </c>
      <c r="G1292" cm="1">
        <f t="array" ref="G1292">INDEX('Distance Matrix (miles)'!$B$2:$AD$30,B1292+1,C1292+1)</f>
        <v>28.66</v>
      </c>
      <c r="H1292" cm="1">
        <f t="array" ref="H1292">INDEX('Travel Time Matrix (min)'!$B$2:$AD$30,B1292+1,C1292+1)</f>
        <v>43</v>
      </c>
      <c r="I1292" cm="1">
        <f t="array" ref="I1292">G1292*(INDEX('Vehicle Fleet'!$D$2:$D$6,A1292)+'Cost Parameters'!$B$2*'Cost Parameters'!$B$3)</f>
        <v>24.544424000000003</v>
      </c>
      <c r="J1292" cm="1">
        <f t="array" ref="J1292">IF(C1292=0,0,INDEX('Delivery Stops'!$D$2:$D$29,C1292))</f>
        <v>240</v>
      </c>
      <c r="K1292">
        <f t="shared" si="80"/>
        <v>0</v>
      </c>
      <c r="L1292">
        <f t="shared" si="81"/>
        <v>0</v>
      </c>
      <c r="M1292">
        <f t="shared" si="82"/>
        <v>0</v>
      </c>
      <c r="N1292">
        <f t="shared" si="83"/>
        <v>0</v>
      </c>
      <c r="O1292" cm="1">
        <f t="array" ref="O1292">((IF(C1292=0,INDEX('Solver Setup'!$M$15:$M$19,A1292),INDEX('Solver Setup'!$G$25:$G$52,C1292))-IF(B1292=0,INDEX('Solver Setup'!$L$15:$L$19,A1292),INDEX('Solver Setup'!$G$25:$G$52,B1292)))*1440-IF(B1292=0,0,INDEX('Solver Setup'!$F$25:$F$52,B1292))-H1292+'Solver Setup'!$B$9*(1-F1292))</f>
        <v>1650</v>
      </c>
    </row>
    <row r="1293" spans="1:15" x14ac:dyDescent="0.2">
      <c r="A1293">
        <v>2</v>
      </c>
      <c r="B1293">
        <v>17</v>
      </c>
      <c r="C1293">
        <v>3</v>
      </c>
      <c r="D1293" t="str" cm="1">
        <f t="array" ref="D1293">IF(B1293=0,"Depot",INDEX('Delivery Stops'!$B$2:$B$29,B1293))</f>
        <v>Veterinary Clinic</v>
      </c>
      <c r="E1293" t="str" cm="1">
        <f t="array" ref="E1293">IF(C1293=0,"Depot",INDEX('Delivery Stops'!$B$2:$B$29,C1293))</f>
        <v>Redstone Medical Center</v>
      </c>
      <c r="F1293">
        <v>0</v>
      </c>
      <c r="G1293" cm="1">
        <f t="array" ref="G1293">INDEX('Distance Matrix (miles)'!$B$2:$AD$30,B1293+1,C1293+1)</f>
        <v>38.78</v>
      </c>
      <c r="H1293" cm="1">
        <f t="array" ref="H1293">INDEX('Travel Time Matrix (min)'!$B$2:$AD$30,B1293+1,C1293+1)</f>
        <v>58.2</v>
      </c>
      <c r="I1293" cm="1">
        <f t="array" ref="I1293">G1293*(INDEX('Vehicle Fleet'!$D$2:$D$6,A1293)+'Cost Parameters'!$B$2*'Cost Parameters'!$B$3)</f>
        <v>33.211192000000004</v>
      </c>
      <c r="J1293" cm="1">
        <f t="array" ref="J1293">IF(C1293=0,0,INDEX('Delivery Stops'!$D$2:$D$29,C1293))</f>
        <v>183</v>
      </c>
      <c r="K1293">
        <f t="shared" si="80"/>
        <v>0</v>
      </c>
      <c r="L1293">
        <f t="shared" si="81"/>
        <v>0</v>
      </c>
      <c r="M1293">
        <f t="shared" si="82"/>
        <v>0</v>
      </c>
      <c r="N1293">
        <f t="shared" si="83"/>
        <v>0</v>
      </c>
      <c r="O1293" cm="1">
        <f t="array" ref="O1293">((IF(C1293=0,INDEX('Solver Setup'!$M$15:$M$19,A1293),INDEX('Solver Setup'!$G$25:$G$52,C1293))-IF(B1293=0,INDEX('Solver Setup'!$L$15:$L$19,A1293),INDEX('Solver Setup'!$G$25:$G$52,B1293)))*1440-IF(B1293=0,0,INDEX('Solver Setup'!$F$25:$F$52,B1293))-H1293+'Solver Setup'!$B$9*(1-F1293))</f>
        <v>1649.8000000000006</v>
      </c>
    </row>
    <row r="1294" spans="1:15" x14ac:dyDescent="0.2">
      <c r="A1294">
        <v>2</v>
      </c>
      <c r="B1294">
        <v>17</v>
      </c>
      <c r="C1294">
        <v>4</v>
      </c>
      <c r="D1294" t="str" cm="1">
        <f t="array" ref="D1294">IF(B1294=0,"Depot",INDEX('Delivery Stops'!$B$2:$B$29,B1294))</f>
        <v>Veterinary Clinic</v>
      </c>
      <c r="E1294" t="str" cm="1">
        <f t="array" ref="E1294">IF(C1294=0,"Depot",INDEX('Delivery Stops'!$B$2:$B$29,C1294))</f>
        <v>Furniture Warehouse</v>
      </c>
      <c r="F1294">
        <v>0</v>
      </c>
      <c r="G1294" cm="1">
        <f t="array" ref="G1294">INDEX('Distance Matrix (miles)'!$B$2:$AD$30,B1294+1,C1294+1)</f>
        <v>22.57</v>
      </c>
      <c r="H1294" cm="1">
        <f t="array" ref="H1294">INDEX('Travel Time Matrix (min)'!$B$2:$AD$30,B1294+1,C1294+1)</f>
        <v>33.9</v>
      </c>
      <c r="I1294" cm="1">
        <f t="array" ref="I1294">G1294*(INDEX('Vehicle Fleet'!$D$2:$D$6,A1294)+'Cost Parameters'!$B$2*'Cost Parameters'!$B$3)</f>
        <v>19.328948</v>
      </c>
      <c r="J1294" cm="1">
        <f t="array" ref="J1294">IF(C1294=0,0,INDEX('Delivery Stops'!$D$2:$D$29,C1294))</f>
        <v>186</v>
      </c>
      <c r="K1294">
        <f t="shared" si="80"/>
        <v>0</v>
      </c>
      <c r="L1294">
        <f t="shared" si="81"/>
        <v>0</v>
      </c>
      <c r="M1294">
        <f t="shared" si="82"/>
        <v>0</v>
      </c>
      <c r="N1294">
        <f t="shared" si="83"/>
        <v>0</v>
      </c>
      <c r="O1294" cm="1">
        <f t="array" ref="O1294">((IF(C1294=0,INDEX('Solver Setup'!$M$15:$M$19,A1294),INDEX('Solver Setup'!$G$25:$G$52,C1294))-IF(B1294=0,INDEX('Solver Setup'!$L$15:$L$19,A1294),INDEX('Solver Setup'!$G$25:$G$52,B1294)))*1440-IF(B1294=0,0,INDEX('Solver Setup'!$F$25:$F$52,B1294))-H1294+'Solver Setup'!$B$9*(1-F1294))</f>
        <v>1404.1000000000006</v>
      </c>
    </row>
    <row r="1295" spans="1:15" x14ac:dyDescent="0.2">
      <c r="A1295">
        <v>2</v>
      </c>
      <c r="B1295">
        <v>17</v>
      </c>
      <c r="C1295">
        <v>5</v>
      </c>
      <c r="D1295" t="str" cm="1">
        <f t="array" ref="D1295">IF(B1295=0,"Depot",INDEX('Delivery Stops'!$B$2:$B$29,B1295))</f>
        <v>Veterinary Clinic</v>
      </c>
      <c r="E1295" t="str" cm="1">
        <f t="array" ref="E1295">IF(C1295=0,"Depot",INDEX('Delivery Stops'!$B$2:$B$29,C1295))</f>
        <v>Construction Supply</v>
      </c>
      <c r="F1295">
        <v>0</v>
      </c>
      <c r="G1295" cm="1">
        <f t="array" ref="G1295">INDEX('Distance Matrix (miles)'!$B$2:$AD$30,B1295+1,C1295+1)</f>
        <v>15.65</v>
      </c>
      <c r="H1295" cm="1">
        <f t="array" ref="H1295">INDEX('Travel Time Matrix (min)'!$B$2:$AD$30,B1295+1,C1295+1)</f>
        <v>23.5</v>
      </c>
      <c r="I1295" cm="1">
        <f t="array" ref="I1295">G1295*(INDEX('Vehicle Fleet'!$D$2:$D$6,A1295)+'Cost Parameters'!$B$2*'Cost Parameters'!$B$3)</f>
        <v>13.402660000000001</v>
      </c>
      <c r="J1295" cm="1">
        <f t="array" ref="J1295">IF(C1295=0,0,INDEX('Delivery Stops'!$D$2:$D$29,C1295))</f>
        <v>201</v>
      </c>
      <c r="K1295">
        <f t="shared" si="80"/>
        <v>0</v>
      </c>
      <c r="L1295">
        <f t="shared" si="81"/>
        <v>0</v>
      </c>
      <c r="M1295">
        <f t="shared" si="82"/>
        <v>0</v>
      </c>
      <c r="N1295">
        <f t="shared" si="83"/>
        <v>0</v>
      </c>
      <c r="O1295" cm="1">
        <f t="array" ref="O1295">((IF(C1295=0,INDEX('Solver Setup'!$M$15:$M$19,A1295),INDEX('Solver Setup'!$G$25:$G$52,C1295))-IF(B1295=0,INDEX('Solver Setup'!$L$15:$L$19,A1295),INDEX('Solver Setup'!$G$25:$G$52,B1295)))*1440-IF(B1295=0,0,INDEX('Solver Setup'!$F$25:$F$52,B1295))-H1295+'Solver Setup'!$B$9*(1-F1295))</f>
        <v>1624.5</v>
      </c>
    </row>
    <row r="1296" spans="1:15" x14ac:dyDescent="0.2">
      <c r="A1296">
        <v>2</v>
      </c>
      <c r="B1296">
        <v>17</v>
      </c>
      <c r="C1296">
        <v>6</v>
      </c>
      <c r="D1296" t="str" cm="1">
        <f t="array" ref="D1296">IF(B1296=0,"Depot",INDEX('Delivery Stops'!$B$2:$B$29,B1296))</f>
        <v>Veterinary Clinic</v>
      </c>
      <c r="E1296" t="str" cm="1">
        <f t="array" ref="E1296">IF(C1296=0,"Depot",INDEX('Delivery Stops'!$B$2:$B$29,C1296))</f>
        <v>Farm Supply</v>
      </c>
      <c r="F1296">
        <v>0</v>
      </c>
      <c r="G1296" cm="1">
        <f t="array" ref="G1296">INDEX('Distance Matrix (miles)'!$B$2:$AD$30,B1296+1,C1296+1)</f>
        <v>21.85</v>
      </c>
      <c r="H1296" cm="1">
        <f t="array" ref="H1296">INDEX('Travel Time Matrix (min)'!$B$2:$AD$30,B1296+1,C1296+1)</f>
        <v>32.799999999999997</v>
      </c>
      <c r="I1296" cm="1">
        <f t="array" ref="I1296">G1296*(INDEX('Vehicle Fleet'!$D$2:$D$6,A1296)+'Cost Parameters'!$B$2*'Cost Parameters'!$B$3)</f>
        <v>18.712340000000001</v>
      </c>
      <c r="J1296" cm="1">
        <f t="array" ref="J1296">IF(C1296=0,0,INDEX('Delivery Stops'!$D$2:$D$29,C1296))</f>
        <v>162</v>
      </c>
      <c r="K1296">
        <f t="shared" si="80"/>
        <v>0</v>
      </c>
      <c r="L1296">
        <f t="shared" si="81"/>
        <v>0</v>
      </c>
      <c r="M1296">
        <f t="shared" si="82"/>
        <v>0</v>
      </c>
      <c r="N1296">
        <f t="shared" si="83"/>
        <v>0</v>
      </c>
      <c r="O1296" cm="1">
        <f t="array" ref="O1296">((IF(C1296=0,INDEX('Solver Setup'!$M$15:$M$19,A1296),INDEX('Solver Setup'!$G$25:$G$52,C1296))-IF(B1296=0,INDEX('Solver Setup'!$L$15:$L$19,A1296),INDEX('Solver Setup'!$G$25:$G$52,B1296)))*1440-IF(B1296=0,0,INDEX('Solver Setup'!$F$25:$F$52,B1296))-H1296+'Solver Setup'!$B$9*(1-F1296))</f>
        <v>1720.2000000000005</v>
      </c>
    </row>
    <row r="1297" spans="1:15" x14ac:dyDescent="0.2">
      <c r="A1297">
        <v>2</v>
      </c>
      <c r="B1297">
        <v>17</v>
      </c>
      <c r="C1297">
        <v>7</v>
      </c>
      <c r="D1297" t="str" cm="1">
        <f t="array" ref="D1297">IF(B1297=0,"Depot",INDEX('Delivery Stops'!$B$2:$B$29,B1297))</f>
        <v>Veterinary Clinic</v>
      </c>
      <c r="E1297" t="str" cm="1">
        <f t="array" ref="E1297">IF(C1297=0,"Depot",INDEX('Delivery Stops'!$B$2:$B$29,C1297))</f>
        <v>Fish Market</v>
      </c>
      <c r="F1297">
        <v>0</v>
      </c>
      <c r="G1297" cm="1">
        <f t="array" ref="G1297">INDEX('Distance Matrix (miles)'!$B$2:$AD$30,B1297+1,C1297+1)</f>
        <v>17.41</v>
      </c>
      <c r="H1297" cm="1">
        <f t="array" ref="H1297">INDEX('Travel Time Matrix (min)'!$B$2:$AD$30,B1297+1,C1297+1)</f>
        <v>26.1</v>
      </c>
      <c r="I1297" cm="1">
        <f t="array" ref="I1297">G1297*(INDEX('Vehicle Fleet'!$D$2:$D$6,A1297)+'Cost Parameters'!$B$2*'Cost Parameters'!$B$3)</f>
        <v>14.909924</v>
      </c>
      <c r="J1297" cm="1">
        <f t="array" ref="J1297">IF(C1297=0,0,INDEX('Delivery Stops'!$D$2:$D$29,C1297))</f>
        <v>133</v>
      </c>
      <c r="K1297">
        <f t="shared" si="80"/>
        <v>0</v>
      </c>
      <c r="L1297">
        <f t="shared" si="81"/>
        <v>0</v>
      </c>
      <c r="M1297">
        <f t="shared" si="82"/>
        <v>0</v>
      </c>
      <c r="N1297">
        <f t="shared" si="83"/>
        <v>0</v>
      </c>
      <c r="O1297" cm="1">
        <f t="array" ref="O1297">((IF(C1297=0,INDEX('Solver Setup'!$M$15:$M$19,A1297),INDEX('Solver Setup'!$G$25:$G$52,C1297))-IF(B1297=0,INDEX('Solver Setup'!$L$15:$L$19,A1297),INDEX('Solver Setup'!$G$25:$G$52,B1297)))*1440-IF(B1297=0,0,INDEX('Solver Setup'!$F$25:$F$52,B1297))-H1297+'Solver Setup'!$B$9*(1-F1297))</f>
        <v>1591.9000000000005</v>
      </c>
    </row>
    <row r="1298" spans="1:15" x14ac:dyDescent="0.2">
      <c r="A1298">
        <v>2</v>
      </c>
      <c r="B1298">
        <v>17</v>
      </c>
      <c r="C1298">
        <v>8</v>
      </c>
      <c r="D1298" t="str" cm="1">
        <f t="array" ref="D1298">IF(B1298=0,"Depot",INDEX('Delivery Stops'!$B$2:$B$29,B1298))</f>
        <v>Veterinary Clinic</v>
      </c>
      <c r="E1298" t="str" cm="1">
        <f t="array" ref="E1298">IF(C1298=0,"Depot",INDEX('Delivery Stops'!$B$2:$B$29,C1298))</f>
        <v>Swimming Pool Supply</v>
      </c>
      <c r="F1298">
        <v>0</v>
      </c>
      <c r="G1298" cm="1">
        <f t="array" ref="G1298">INDEX('Distance Matrix (miles)'!$B$2:$AD$30,B1298+1,C1298+1)</f>
        <v>32.15</v>
      </c>
      <c r="H1298" cm="1">
        <f t="array" ref="H1298">INDEX('Travel Time Matrix (min)'!$B$2:$AD$30,B1298+1,C1298+1)</f>
        <v>48.2</v>
      </c>
      <c r="I1298" cm="1">
        <f t="array" ref="I1298">G1298*(INDEX('Vehicle Fleet'!$D$2:$D$6,A1298)+'Cost Parameters'!$B$2*'Cost Parameters'!$B$3)</f>
        <v>27.533260000000002</v>
      </c>
      <c r="J1298" cm="1">
        <f t="array" ref="J1298">IF(C1298=0,0,INDEX('Delivery Stops'!$D$2:$D$29,C1298))</f>
        <v>285</v>
      </c>
      <c r="K1298">
        <f t="shared" si="80"/>
        <v>0</v>
      </c>
      <c r="L1298">
        <f t="shared" si="81"/>
        <v>0</v>
      </c>
      <c r="M1298">
        <f t="shared" si="82"/>
        <v>0</v>
      </c>
      <c r="N1298">
        <f t="shared" si="83"/>
        <v>0</v>
      </c>
      <c r="O1298" cm="1">
        <f t="array" ref="O1298">((IF(C1298=0,INDEX('Solver Setup'!$M$15:$M$19,A1298),INDEX('Solver Setup'!$G$25:$G$52,C1298))-IF(B1298=0,INDEX('Solver Setup'!$L$15:$L$19,A1298),INDEX('Solver Setup'!$G$25:$G$52,B1298)))*1440-IF(B1298=0,0,INDEX('Solver Setup'!$F$25:$F$52,B1298))-H1298+'Solver Setup'!$B$9*(1-F1298))</f>
        <v>1779.8000000000002</v>
      </c>
    </row>
    <row r="1299" spans="1:15" x14ac:dyDescent="0.2">
      <c r="A1299">
        <v>2</v>
      </c>
      <c r="B1299">
        <v>17</v>
      </c>
      <c r="C1299">
        <v>9</v>
      </c>
      <c r="D1299" t="str" cm="1">
        <f t="array" ref="D1299">IF(B1299=0,"Depot",INDEX('Delivery Stops'!$B$2:$B$29,B1299))</f>
        <v>Veterinary Clinic</v>
      </c>
      <c r="E1299" t="str" cm="1">
        <f t="array" ref="E1299">IF(C1299=0,"Depot",INDEX('Delivery Stops'!$B$2:$B$29,C1299))</f>
        <v>Dry Cleaners</v>
      </c>
      <c r="F1299">
        <v>0</v>
      </c>
      <c r="G1299" cm="1">
        <f t="array" ref="G1299">INDEX('Distance Matrix (miles)'!$B$2:$AD$30,B1299+1,C1299+1)</f>
        <v>39.74</v>
      </c>
      <c r="H1299" cm="1">
        <f t="array" ref="H1299">INDEX('Travel Time Matrix (min)'!$B$2:$AD$30,B1299+1,C1299+1)</f>
        <v>59.6</v>
      </c>
      <c r="I1299" cm="1">
        <f t="array" ref="I1299">G1299*(INDEX('Vehicle Fleet'!$D$2:$D$6,A1299)+'Cost Parameters'!$B$2*'Cost Parameters'!$B$3)</f>
        <v>34.033336000000006</v>
      </c>
      <c r="J1299" cm="1">
        <f t="array" ref="J1299">IF(C1299=0,0,INDEX('Delivery Stops'!$D$2:$D$29,C1299))</f>
        <v>24</v>
      </c>
      <c r="K1299">
        <f t="shared" si="80"/>
        <v>0</v>
      </c>
      <c r="L1299">
        <f t="shared" si="81"/>
        <v>0</v>
      </c>
      <c r="M1299">
        <f t="shared" si="82"/>
        <v>0</v>
      </c>
      <c r="N1299">
        <f t="shared" si="83"/>
        <v>0</v>
      </c>
      <c r="O1299" cm="1">
        <f t="array" ref="O1299">((IF(C1299=0,INDEX('Solver Setup'!$M$15:$M$19,A1299),INDEX('Solver Setup'!$G$25:$G$52,C1299))-IF(B1299=0,INDEX('Solver Setup'!$L$15:$L$19,A1299),INDEX('Solver Setup'!$G$25:$G$52,B1299)))*1440-IF(B1299=0,0,INDEX('Solver Setup'!$F$25:$F$52,B1299))-H1299+'Solver Setup'!$B$9*(1-F1299))</f>
        <v>1423.4000000000005</v>
      </c>
    </row>
    <row r="1300" spans="1:15" x14ac:dyDescent="0.2">
      <c r="A1300">
        <v>2</v>
      </c>
      <c r="B1300">
        <v>17</v>
      </c>
      <c r="C1300">
        <v>10</v>
      </c>
      <c r="D1300" t="str" cm="1">
        <f t="array" ref="D1300">IF(B1300=0,"Depot",INDEX('Delivery Stops'!$B$2:$B$29,B1300))</f>
        <v>Veterinary Clinic</v>
      </c>
      <c r="E1300" t="str" cm="1">
        <f t="array" ref="E1300">IF(C1300=0,"Depot",INDEX('Delivery Stops'!$B$2:$B$29,C1300))</f>
        <v>Furniture Warehouse</v>
      </c>
      <c r="F1300">
        <v>0</v>
      </c>
      <c r="G1300" cm="1">
        <f t="array" ref="G1300">INDEX('Distance Matrix (miles)'!$B$2:$AD$30,B1300+1,C1300+1)</f>
        <v>19.37</v>
      </c>
      <c r="H1300" cm="1">
        <f t="array" ref="H1300">INDEX('Travel Time Matrix (min)'!$B$2:$AD$30,B1300+1,C1300+1)</f>
        <v>29.1</v>
      </c>
      <c r="I1300" cm="1">
        <f t="array" ref="I1300">G1300*(INDEX('Vehicle Fleet'!$D$2:$D$6,A1300)+'Cost Parameters'!$B$2*'Cost Parameters'!$B$3)</f>
        <v>16.588468000000002</v>
      </c>
      <c r="J1300" cm="1">
        <f t="array" ref="J1300">IF(C1300=0,0,INDEX('Delivery Stops'!$D$2:$D$29,C1300))</f>
        <v>89</v>
      </c>
      <c r="K1300">
        <f t="shared" si="80"/>
        <v>0</v>
      </c>
      <c r="L1300">
        <f t="shared" si="81"/>
        <v>0</v>
      </c>
      <c r="M1300">
        <f t="shared" si="82"/>
        <v>0</v>
      </c>
      <c r="N1300">
        <f t="shared" si="83"/>
        <v>0</v>
      </c>
      <c r="O1300" cm="1">
        <f t="array" ref="O1300">((IF(C1300=0,INDEX('Solver Setup'!$M$15:$M$19,A1300),INDEX('Solver Setup'!$G$25:$G$52,C1300))-IF(B1300=0,INDEX('Solver Setup'!$L$15:$L$19,A1300),INDEX('Solver Setup'!$G$25:$G$52,B1300)))*1440-IF(B1300=0,0,INDEX('Solver Setup'!$F$25:$F$52,B1300))-H1300+'Solver Setup'!$B$9*(1-F1300))</f>
        <v>1528.9</v>
      </c>
    </row>
    <row r="1301" spans="1:15" x14ac:dyDescent="0.2">
      <c r="A1301">
        <v>2</v>
      </c>
      <c r="B1301">
        <v>17</v>
      </c>
      <c r="C1301">
        <v>11</v>
      </c>
      <c r="D1301" t="str" cm="1">
        <f t="array" ref="D1301">IF(B1301=0,"Depot",INDEX('Delivery Stops'!$B$2:$B$29,B1301))</f>
        <v>Veterinary Clinic</v>
      </c>
      <c r="E1301" t="str" cm="1">
        <f t="array" ref="E1301">IF(C1301=0,"Depot",INDEX('Delivery Stops'!$B$2:$B$29,C1301))</f>
        <v>Pet Hospital</v>
      </c>
      <c r="F1301">
        <v>0</v>
      </c>
      <c r="G1301" cm="1">
        <f t="array" ref="G1301">INDEX('Distance Matrix (miles)'!$B$2:$AD$30,B1301+1,C1301+1)</f>
        <v>27.3</v>
      </c>
      <c r="H1301" cm="1">
        <f t="array" ref="H1301">INDEX('Travel Time Matrix (min)'!$B$2:$AD$30,B1301+1,C1301+1)</f>
        <v>41</v>
      </c>
      <c r="I1301" cm="1">
        <f t="array" ref="I1301">G1301*(INDEX('Vehicle Fleet'!$D$2:$D$6,A1301)+'Cost Parameters'!$B$2*'Cost Parameters'!$B$3)</f>
        <v>23.379720000000002</v>
      </c>
      <c r="J1301" cm="1">
        <f t="array" ref="J1301">IF(C1301=0,0,INDEX('Delivery Stops'!$D$2:$D$29,C1301))</f>
        <v>108</v>
      </c>
      <c r="K1301">
        <f t="shared" si="80"/>
        <v>0</v>
      </c>
      <c r="L1301">
        <f t="shared" si="81"/>
        <v>0</v>
      </c>
      <c r="M1301">
        <f t="shared" si="82"/>
        <v>0</v>
      </c>
      <c r="N1301">
        <f t="shared" si="83"/>
        <v>0</v>
      </c>
      <c r="O1301" cm="1">
        <f t="array" ref="O1301">((IF(C1301=0,INDEX('Solver Setup'!$M$15:$M$19,A1301),INDEX('Solver Setup'!$G$25:$G$52,C1301))-IF(B1301=0,INDEX('Solver Setup'!$L$15:$L$19,A1301),INDEX('Solver Setup'!$G$25:$G$52,B1301)))*1440-IF(B1301=0,0,INDEX('Solver Setup'!$F$25:$F$52,B1301))-H1301+'Solver Setup'!$B$9*(1-F1301))</f>
        <v>1442.0000000000005</v>
      </c>
    </row>
    <row r="1302" spans="1:15" x14ac:dyDescent="0.2">
      <c r="A1302">
        <v>2</v>
      </c>
      <c r="B1302">
        <v>17</v>
      </c>
      <c r="C1302">
        <v>12</v>
      </c>
      <c r="D1302" t="str" cm="1">
        <f t="array" ref="D1302">IF(B1302=0,"Depot",INDEX('Delivery Stops'!$B$2:$B$29,B1302))</f>
        <v>Veterinary Clinic</v>
      </c>
      <c r="E1302" t="str" cm="1">
        <f t="array" ref="E1302">IF(C1302=0,"Depot",INDEX('Delivery Stops'!$B$2:$B$29,C1302))</f>
        <v>Tech Solutions Inc</v>
      </c>
      <c r="F1302">
        <v>0</v>
      </c>
      <c r="G1302" cm="1">
        <f t="array" ref="G1302">INDEX('Distance Matrix (miles)'!$B$2:$AD$30,B1302+1,C1302+1)</f>
        <v>17.77</v>
      </c>
      <c r="H1302" cm="1">
        <f t="array" ref="H1302">INDEX('Travel Time Matrix (min)'!$B$2:$AD$30,B1302+1,C1302+1)</f>
        <v>26.7</v>
      </c>
      <c r="I1302" cm="1">
        <f t="array" ref="I1302">G1302*(INDEX('Vehicle Fleet'!$D$2:$D$6,A1302)+'Cost Parameters'!$B$2*'Cost Parameters'!$B$3)</f>
        <v>15.218228</v>
      </c>
      <c r="J1302" cm="1">
        <f t="array" ref="J1302">IF(C1302=0,0,INDEX('Delivery Stops'!$D$2:$D$29,C1302))</f>
        <v>150</v>
      </c>
      <c r="K1302">
        <f t="shared" si="80"/>
        <v>0</v>
      </c>
      <c r="L1302">
        <f t="shared" si="81"/>
        <v>0</v>
      </c>
      <c r="M1302">
        <f t="shared" si="82"/>
        <v>0</v>
      </c>
      <c r="N1302">
        <f t="shared" si="83"/>
        <v>0</v>
      </c>
      <c r="O1302" cm="1">
        <f t="array" ref="O1302">((IF(C1302=0,INDEX('Solver Setup'!$M$15:$M$19,A1302),INDEX('Solver Setup'!$G$25:$G$52,C1302))-IF(B1302=0,INDEX('Solver Setup'!$L$15:$L$19,A1302),INDEX('Solver Setup'!$G$25:$G$52,B1302)))*1440-IF(B1302=0,0,INDEX('Solver Setup'!$F$25:$F$52,B1302))-H1302+'Solver Setup'!$B$9*(1-F1302))</f>
        <v>1411.3000000000004</v>
      </c>
    </row>
    <row r="1303" spans="1:15" x14ac:dyDescent="0.2">
      <c r="A1303">
        <v>2</v>
      </c>
      <c r="B1303">
        <v>17</v>
      </c>
      <c r="C1303">
        <v>13</v>
      </c>
      <c r="D1303" t="str" cm="1">
        <f t="array" ref="D1303">IF(B1303=0,"Depot",INDEX('Delivery Stops'!$B$2:$B$29,B1303))</f>
        <v>Veterinary Clinic</v>
      </c>
      <c r="E1303" t="str" cm="1">
        <f t="array" ref="E1303">IF(C1303=0,"Depot",INDEX('Delivery Stops'!$B$2:$B$29,C1303))</f>
        <v>Tech Solutions Inc</v>
      </c>
      <c r="F1303">
        <v>0</v>
      </c>
      <c r="G1303" cm="1">
        <f t="array" ref="G1303">INDEX('Distance Matrix (miles)'!$B$2:$AD$30,B1303+1,C1303+1)</f>
        <v>19.760000000000002</v>
      </c>
      <c r="H1303" cm="1">
        <f t="array" ref="H1303">INDEX('Travel Time Matrix (min)'!$B$2:$AD$30,B1303+1,C1303+1)</f>
        <v>29.6</v>
      </c>
      <c r="I1303" cm="1">
        <f t="array" ref="I1303">G1303*(INDEX('Vehicle Fleet'!$D$2:$D$6,A1303)+'Cost Parameters'!$B$2*'Cost Parameters'!$B$3)</f>
        <v>16.922464000000002</v>
      </c>
      <c r="J1303" cm="1">
        <f t="array" ref="J1303">IF(C1303=0,0,INDEX('Delivery Stops'!$D$2:$D$29,C1303))</f>
        <v>38</v>
      </c>
      <c r="K1303">
        <f t="shared" si="80"/>
        <v>0</v>
      </c>
      <c r="L1303">
        <f t="shared" si="81"/>
        <v>0</v>
      </c>
      <c r="M1303">
        <f t="shared" si="82"/>
        <v>0</v>
      </c>
      <c r="N1303">
        <f t="shared" si="83"/>
        <v>0</v>
      </c>
      <c r="O1303" cm="1">
        <f t="array" ref="O1303">((IF(C1303=0,INDEX('Solver Setup'!$M$15:$M$19,A1303),INDEX('Solver Setup'!$G$25:$G$52,C1303))-IF(B1303=0,INDEX('Solver Setup'!$L$15:$L$19,A1303),INDEX('Solver Setup'!$G$25:$G$52,B1303)))*1440-IF(B1303=0,0,INDEX('Solver Setup'!$F$25:$F$52,B1303))-H1303+'Solver Setup'!$B$9*(1-F1303))</f>
        <v>1303.4000000000001</v>
      </c>
    </row>
    <row r="1304" spans="1:15" x14ac:dyDescent="0.2">
      <c r="A1304">
        <v>2</v>
      </c>
      <c r="B1304">
        <v>17</v>
      </c>
      <c r="C1304">
        <v>14</v>
      </c>
      <c r="D1304" t="str" cm="1">
        <f t="array" ref="D1304">IF(B1304=0,"Depot",INDEX('Delivery Stops'!$B$2:$B$29,B1304))</f>
        <v>Veterinary Clinic</v>
      </c>
      <c r="E1304" t="str" cm="1">
        <f t="array" ref="E1304">IF(C1304=0,"Depot",INDEX('Delivery Stops'!$B$2:$B$29,C1304))</f>
        <v>Sunrise Senior Living</v>
      </c>
      <c r="F1304">
        <v>0</v>
      </c>
      <c r="G1304" cm="1">
        <f t="array" ref="G1304">INDEX('Distance Matrix (miles)'!$B$2:$AD$30,B1304+1,C1304+1)</f>
        <v>11.27</v>
      </c>
      <c r="H1304" cm="1">
        <f t="array" ref="H1304">INDEX('Travel Time Matrix (min)'!$B$2:$AD$30,B1304+1,C1304+1)</f>
        <v>16.899999999999999</v>
      </c>
      <c r="I1304" cm="1">
        <f t="array" ref="I1304">G1304*(INDEX('Vehicle Fleet'!$D$2:$D$6,A1304)+'Cost Parameters'!$B$2*'Cost Parameters'!$B$3)</f>
        <v>9.6516280000000005</v>
      </c>
      <c r="J1304" cm="1">
        <f t="array" ref="J1304">IF(C1304=0,0,INDEX('Delivery Stops'!$D$2:$D$29,C1304))</f>
        <v>249</v>
      </c>
      <c r="K1304">
        <f t="shared" si="80"/>
        <v>0</v>
      </c>
      <c r="L1304">
        <f t="shared" si="81"/>
        <v>0</v>
      </c>
      <c r="M1304">
        <f t="shared" si="82"/>
        <v>0</v>
      </c>
      <c r="N1304">
        <f t="shared" si="83"/>
        <v>0</v>
      </c>
      <c r="O1304" cm="1">
        <f t="array" ref="O1304">((IF(C1304=0,INDEX('Solver Setup'!$M$15:$M$19,A1304),INDEX('Solver Setup'!$G$25:$G$52,C1304))-IF(B1304=0,INDEX('Solver Setup'!$L$15:$L$19,A1304),INDEX('Solver Setup'!$G$25:$G$52,B1304)))*1440-IF(B1304=0,0,INDEX('Solver Setup'!$F$25:$F$52,B1304))-H1304+'Solver Setup'!$B$9*(1-F1304))</f>
        <v>1766.1000000000001</v>
      </c>
    </row>
    <row r="1305" spans="1:15" x14ac:dyDescent="0.2">
      <c r="A1305">
        <v>2</v>
      </c>
      <c r="B1305">
        <v>17</v>
      </c>
      <c r="C1305">
        <v>15</v>
      </c>
      <c r="D1305" t="str" cm="1">
        <f t="array" ref="D1305">IF(B1305=0,"Depot",INDEX('Delivery Stops'!$B$2:$B$29,B1305))</f>
        <v>Veterinary Clinic</v>
      </c>
      <c r="E1305" t="str" cm="1">
        <f t="array" ref="E1305">IF(C1305=0,"Depot",INDEX('Delivery Stops'!$B$2:$B$29,C1305))</f>
        <v>Electronics Outlet</v>
      </c>
      <c r="F1305">
        <v>0</v>
      </c>
      <c r="G1305" cm="1">
        <f t="array" ref="G1305">INDEX('Distance Matrix (miles)'!$B$2:$AD$30,B1305+1,C1305+1)</f>
        <v>26.19</v>
      </c>
      <c r="H1305" cm="1">
        <f t="array" ref="H1305">INDEX('Travel Time Matrix (min)'!$B$2:$AD$30,B1305+1,C1305+1)</f>
        <v>39.299999999999997</v>
      </c>
      <c r="I1305" cm="1">
        <f t="array" ref="I1305">G1305*(INDEX('Vehicle Fleet'!$D$2:$D$6,A1305)+'Cost Parameters'!$B$2*'Cost Parameters'!$B$3)</f>
        <v>22.429116000000004</v>
      </c>
      <c r="J1305" cm="1">
        <f t="array" ref="J1305">IF(C1305=0,0,INDEX('Delivery Stops'!$D$2:$D$29,C1305))</f>
        <v>72</v>
      </c>
      <c r="K1305">
        <f t="shared" si="80"/>
        <v>0</v>
      </c>
      <c r="L1305">
        <f t="shared" si="81"/>
        <v>0</v>
      </c>
      <c r="M1305">
        <f t="shared" si="82"/>
        <v>0</v>
      </c>
      <c r="N1305">
        <f t="shared" si="83"/>
        <v>0</v>
      </c>
      <c r="O1305" cm="1">
        <f t="array" ref="O1305">((IF(C1305=0,INDEX('Solver Setup'!$M$15:$M$19,A1305),INDEX('Solver Setup'!$G$25:$G$52,C1305))-IF(B1305=0,INDEX('Solver Setup'!$L$15:$L$19,A1305),INDEX('Solver Setup'!$G$25:$G$52,B1305)))*1440-IF(B1305=0,0,INDEX('Solver Setup'!$F$25:$F$52,B1305))-H1305+'Solver Setup'!$B$9*(1-F1305))</f>
        <v>1308.7000000000005</v>
      </c>
    </row>
    <row r="1306" spans="1:15" x14ac:dyDescent="0.2">
      <c r="A1306">
        <v>2</v>
      </c>
      <c r="B1306">
        <v>17</v>
      </c>
      <c r="C1306">
        <v>16</v>
      </c>
      <c r="D1306" t="str" cm="1">
        <f t="array" ref="D1306">IF(B1306=0,"Depot",INDEX('Delivery Stops'!$B$2:$B$29,B1306))</f>
        <v>Veterinary Clinic</v>
      </c>
      <c r="E1306" t="str" cm="1">
        <f t="array" ref="E1306">IF(C1306=0,"Depot",INDEX('Delivery Stops'!$B$2:$B$29,C1306))</f>
        <v>Bookstore</v>
      </c>
      <c r="F1306">
        <v>0</v>
      </c>
      <c r="G1306" cm="1">
        <f t="array" ref="G1306">INDEX('Distance Matrix (miles)'!$B$2:$AD$30,B1306+1,C1306+1)</f>
        <v>24.63</v>
      </c>
      <c r="H1306" cm="1">
        <f t="array" ref="H1306">INDEX('Travel Time Matrix (min)'!$B$2:$AD$30,B1306+1,C1306+1)</f>
        <v>36.9</v>
      </c>
      <c r="I1306" cm="1">
        <f t="array" ref="I1306">G1306*(INDEX('Vehicle Fleet'!$D$2:$D$6,A1306)+'Cost Parameters'!$B$2*'Cost Parameters'!$B$3)</f>
        <v>21.093132000000001</v>
      </c>
      <c r="J1306" cm="1">
        <f t="array" ref="J1306">IF(C1306=0,0,INDEX('Delivery Stops'!$D$2:$D$29,C1306))</f>
        <v>152</v>
      </c>
      <c r="K1306">
        <f t="shared" si="80"/>
        <v>0</v>
      </c>
      <c r="L1306">
        <f t="shared" si="81"/>
        <v>0</v>
      </c>
      <c r="M1306">
        <f t="shared" si="82"/>
        <v>0</v>
      </c>
      <c r="N1306">
        <f t="shared" si="83"/>
        <v>0</v>
      </c>
      <c r="O1306" cm="1">
        <f t="array" ref="O1306">((IF(C1306=0,INDEX('Solver Setup'!$M$15:$M$19,A1306),INDEX('Solver Setup'!$G$25:$G$52,C1306))-IF(B1306=0,INDEX('Solver Setup'!$L$15:$L$19,A1306),INDEX('Solver Setup'!$G$25:$G$52,B1306)))*1440-IF(B1306=0,0,INDEX('Solver Setup'!$F$25:$F$52,B1306))-H1306+'Solver Setup'!$B$9*(1-F1306))</f>
        <v>1551.100000000001</v>
      </c>
    </row>
    <row r="1307" spans="1:15" x14ac:dyDescent="0.2">
      <c r="A1307">
        <v>2</v>
      </c>
      <c r="B1307">
        <v>17</v>
      </c>
      <c r="C1307">
        <v>18</v>
      </c>
      <c r="D1307" t="str" cm="1">
        <f t="array" ref="D1307">IF(B1307=0,"Depot",INDEX('Delivery Stops'!$B$2:$B$29,B1307))</f>
        <v>Veterinary Clinic</v>
      </c>
      <c r="E1307" t="str" cm="1">
        <f t="array" ref="E1307">IF(C1307=0,"Depot",INDEX('Delivery Stops'!$B$2:$B$29,C1307))</f>
        <v>Furniture Warehouse</v>
      </c>
      <c r="F1307">
        <v>0</v>
      </c>
      <c r="G1307" cm="1">
        <f t="array" ref="G1307">INDEX('Distance Matrix (miles)'!$B$2:$AD$30,B1307+1,C1307+1)</f>
        <v>23.7</v>
      </c>
      <c r="H1307" cm="1">
        <f t="array" ref="H1307">INDEX('Travel Time Matrix (min)'!$B$2:$AD$30,B1307+1,C1307+1)</f>
        <v>35.6</v>
      </c>
      <c r="I1307" cm="1">
        <f t="array" ref="I1307">G1307*(INDEX('Vehicle Fleet'!$D$2:$D$6,A1307)+'Cost Parameters'!$B$2*'Cost Parameters'!$B$3)</f>
        <v>20.296680000000002</v>
      </c>
      <c r="J1307" cm="1">
        <f t="array" ref="J1307">IF(C1307=0,0,INDEX('Delivery Stops'!$D$2:$D$29,C1307))</f>
        <v>148</v>
      </c>
      <c r="K1307">
        <f t="shared" si="80"/>
        <v>0</v>
      </c>
      <c r="L1307">
        <f t="shared" si="81"/>
        <v>0</v>
      </c>
      <c r="M1307">
        <f t="shared" si="82"/>
        <v>0</v>
      </c>
      <c r="N1307">
        <f t="shared" si="83"/>
        <v>0</v>
      </c>
      <c r="O1307" cm="1">
        <f t="array" ref="O1307">((IF(C1307=0,INDEX('Solver Setup'!$M$15:$M$19,A1307),INDEX('Solver Setup'!$G$25:$G$52,C1307))-IF(B1307=0,INDEX('Solver Setup'!$L$15:$L$19,A1307),INDEX('Solver Setup'!$G$25:$G$52,B1307)))*1440-IF(B1307=0,0,INDEX('Solver Setup'!$F$25:$F$52,B1307))-H1307+'Solver Setup'!$B$9*(1-F1307))</f>
        <v>1342.4</v>
      </c>
    </row>
    <row r="1308" spans="1:15" x14ac:dyDescent="0.2">
      <c r="A1308">
        <v>2</v>
      </c>
      <c r="B1308">
        <v>17</v>
      </c>
      <c r="C1308">
        <v>19</v>
      </c>
      <c r="D1308" t="str" cm="1">
        <f t="array" ref="D1308">IF(B1308=0,"Depot",INDEX('Delivery Stops'!$B$2:$B$29,B1308))</f>
        <v>Veterinary Clinic</v>
      </c>
      <c r="E1308" t="str" cm="1">
        <f t="array" ref="E1308">IF(C1308=0,"Depot",INDEX('Delivery Stops'!$B$2:$B$29,C1308))</f>
        <v>Music School</v>
      </c>
      <c r="F1308">
        <v>0</v>
      </c>
      <c r="G1308" cm="1">
        <f t="array" ref="G1308">INDEX('Distance Matrix (miles)'!$B$2:$AD$30,B1308+1,C1308+1)</f>
        <v>43.75</v>
      </c>
      <c r="H1308" cm="1">
        <f t="array" ref="H1308">INDEX('Travel Time Matrix (min)'!$B$2:$AD$30,B1308+1,C1308+1)</f>
        <v>65.599999999999994</v>
      </c>
      <c r="I1308" cm="1">
        <f t="array" ref="I1308">G1308*(INDEX('Vehicle Fleet'!$D$2:$D$6,A1308)+'Cost Parameters'!$B$2*'Cost Parameters'!$B$3)</f>
        <v>37.467500000000001</v>
      </c>
      <c r="J1308" cm="1">
        <f t="array" ref="J1308">IF(C1308=0,0,INDEX('Delivery Stops'!$D$2:$D$29,C1308))</f>
        <v>97</v>
      </c>
      <c r="K1308">
        <f t="shared" si="80"/>
        <v>0</v>
      </c>
      <c r="L1308">
        <f t="shared" si="81"/>
        <v>0</v>
      </c>
      <c r="M1308">
        <f t="shared" si="82"/>
        <v>0</v>
      </c>
      <c r="N1308">
        <f t="shared" si="83"/>
        <v>0</v>
      </c>
      <c r="O1308" cm="1">
        <f t="array" ref="O1308">((IF(C1308=0,INDEX('Solver Setup'!$M$15:$M$19,A1308),INDEX('Solver Setup'!$G$25:$G$52,C1308))-IF(B1308=0,INDEX('Solver Setup'!$L$15:$L$19,A1308),INDEX('Solver Setup'!$G$25:$G$52,B1308)))*1440-IF(B1308=0,0,INDEX('Solver Setup'!$F$25:$F$52,B1308))-H1308+'Solver Setup'!$B$9*(1-F1308))</f>
        <v>1282.4000000000005</v>
      </c>
    </row>
    <row r="1309" spans="1:15" x14ac:dyDescent="0.2">
      <c r="A1309">
        <v>2</v>
      </c>
      <c r="B1309">
        <v>17</v>
      </c>
      <c r="C1309">
        <v>20</v>
      </c>
      <c r="D1309" t="str" cm="1">
        <f t="array" ref="D1309">IF(B1309=0,"Depot",INDEX('Delivery Stops'!$B$2:$B$29,B1309))</f>
        <v>Veterinary Clinic</v>
      </c>
      <c r="E1309" t="str" cm="1">
        <f t="array" ref="E1309">IF(C1309=0,"Depot",INDEX('Delivery Stops'!$B$2:$B$29,C1309))</f>
        <v>Elementary School</v>
      </c>
      <c r="F1309">
        <v>0</v>
      </c>
      <c r="G1309" cm="1">
        <f t="array" ref="G1309">INDEX('Distance Matrix (miles)'!$B$2:$AD$30,B1309+1,C1309+1)</f>
        <v>32.18</v>
      </c>
      <c r="H1309" cm="1">
        <f t="array" ref="H1309">INDEX('Travel Time Matrix (min)'!$B$2:$AD$30,B1309+1,C1309+1)</f>
        <v>48.3</v>
      </c>
      <c r="I1309" cm="1">
        <f t="array" ref="I1309">G1309*(INDEX('Vehicle Fleet'!$D$2:$D$6,A1309)+'Cost Parameters'!$B$2*'Cost Parameters'!$B$3)</f>
        <v>27.558952000000001</v>
      </c>
      <c r="J1309" cm="1">
        <f t="array" ref="J1309">IF(C1309=0,0,INDEX('Delivery Stops'!$D$2:$D$29,C1309))</f>
        <v>71</v>
      </c>
      <c r="K1309">
        <f t="shared" si="80"/>
        <v>0</v>
      </c>
      <c r="L1309">
        <f t="shared" si="81"/>
        <v>0</v>
      </c>
      <c r="M1309">
        <f t="shared" si="82"/>
        <v>0</v>
      </c>
      <c r="N1309">
        <f t="shared" si="83"/>
        <v>0</v>
      </c>
      <c r="O1309" cm="1">
        <f t="array" ref="O1309">((IF(C1309=0,INDEX('Solver Setup'!$M$15:$M$19,A1309),INDEX('Solver Setup'!$G$25:$G$52,C1309))-IF(B1309=0,INDEX('Solver Setup'!$L$15:$L$19,A1309),INDEX('Solver Setup'!$G$25:$G$52,B1309)))*1440-IF(B1309=0,0,INDEX('Solver Setup'!$F$25:$F$52,B1309))-H1309+'Solver Setup'!$B$9*(1-F1309))</f>
        <v>1269.700000000001</v>
      </c>
    </row>
    <row r="1310" spans="1:15" x14ac:dyDescent="0.2">
      <c r="A1310">
        <v>2</v>
      </c>
      <c r="B1310">
        <v>17</v>
      </c>
      <c r="C1310">
        <v>21</v>
      </c>
      <c r="D1310" t="str" cm="1">
        <f t="array" ref="D1310">IF(B1310=0,"Depot",INDEX('Delivery Stops'!$B$2:$B$29,B1310))</f>
        <v>Veterinary Clinic</v>
      </c>
      <c r="E1310" t="str" cm="1">
        <f t="array" ref="E1310">IF(C1310=0,"Depot",INDEX('Delivery Stops'!$B$2:$B$29,C1310))</f>
        <v>Distillery</v>
      </c>
      <c r="F1310">
        <v>0</v>
      </c>
      <c r="G1310" cm="1">
        <f t="array" ref="G1310">INDEX('Distance Matrix (miles)'!$B$2:$AD$30,B1310+1,C1310+1)</f>
        <v>33.47</v>
      </c>
      <c r="H1310" cm="1">
        <f t="array" ref="H1310">INDEX('Travel Time Matrix (min)'!$B$2:$AD$30,B1310+1,C1310+1)</f>
        <v>50.2</v>
      </c>
      <c r="I1310" cm="1">
        <f t="array" ref="I1310">G1310*(INDEX('Vehicle Fleet'!$D$2:$D$6,A1310)+'Cost Parameters'!$B$2*'Cost Parameters'!$B$3)</f>
        <v>28.663708</v>
      </c>
      <c r="J1310" cm="1">
        <f t="array" ref="J1310">IF(C1310=0,0,INDEX('Delivery Stops'!$D$2:$D$29,C1310))</f>
        <v>178</v>
      </c>
      <c r="K1310">
        <f t="shared" si="80"/>
        <v>0</v>
      </c>
      <c r="L1310">
        <f t="shared" si="81"/>
        <v>0</v>
      </c>
      <c r="M1310">
        <f t="shared" si="82"/>
        <v>0</v>
      </c>
      <c r="N1310">
        <f t="shared" si="83"/>
        <v>0</v>
      </c>
      <c r="O1310" cm="1">
        <f t="array" ref="O1310">((IF(C1310=0,INDEX('Solver Setup'!$M$15:$M$19,A1310),INDEX('Solver Setup'!$G$25:$G$52,C1310))-IF(B1310=0,INDEX('Solver Setup'!$L$15:$L$19,A1310),INDEX('Solver Setup'!$G$25:$G$52,B1310)))*1440-IF(B1310=0,0,INDEX('Solver Setup'!$F$25:$F$52,B1310))-H1310+'Solver Setup'!$B$9*(1-F1310))</f>
        <v>1777.8000000000002</v>
      </c>
    </row>
    <row r="1311" spans="1:15" x14ac:dyDescent="0.2">
      <c r="A1311">
        <v>2</v>
      </c>
      <c r="B1311">
        <v>17</v>
      </c>
      <c r="C1311">
        <v>22</v>
      </c>
      <c r="D1311" t="str" cm="1">
        <f t="array" ref="D1311">IF(B1311=0,"Depot",INDEX('Delivery Stops'!$B$2:$B$29,B1311))</f>
        <v>Veterinary Clinic</v>
      </c>
      <c r="E1311" t="str" cm="1">
        <f t="array" ref="E1311">IF(C1311=0,"Depot",INDEX('Delivery Stops'!$B$2:$B$29,C1311))</f>
        <v>Brewery</v>
      </c>
      <c r="F1311">
        <v>0</v>
      </c>
      <c r="G1311" cm="1">
        <f t="array" ref="G1311">INDEX('Distance Matrix (miles)'!$B$2:$AD$30,B1311+1,C1311+1)</f>
        <v>24.33</v>
      </c>
      <c r="H1311" cm="1">
        <f t="array" ref="H1311">INDEX('Travel Time Matrix (min)'!$B$2:$AD$30,B1311+1,C1311+1)</f>
        <v>36.5</v>
      </c>
      <c r="I1311" cm="1">
        <f t="array" ref="I1311">G1311*(INDEX('Vehicle Fleet'!$D$2:$D$6,A1311)+'Cost Parameters'!$B$2*'Cost Parameters'!$B$3)</f>
        <v>20.836212</v>
      </c>
      <c r="J1311" cm="1">
        <f t="array" ref="J1311">IF(C1311=0,0,INDEX('Delivery Stops'!$D$2:$D$29,C1311))</f>
        <v>46</v>
      </c>
      <c r="K1311">
        <f t="shared" si="80"/>
        <v>0</v>
      </c>
      <c r="L1311">
        <f t="shared" si="81"/>
        <v>0</v>
      </c>
      <c r="M1311">
        <f t="shared" si="82"/>
        <v>0</v>
      </c>
      <c r="N1311">
        <f t="shared" si="83"/>
        <v>0</v>
      </c>
      <c r="O1311" cm="1">
        <f t="array" ref="O1311">((IF(C1311=0,INDEX('Solver Setup'!$M$15:$M$19,A1311),INDEX('Solver Setup'!$G$25:$G$52,C1311))-IF(B1311=0,INDEX('Solver Setup'!$L$15:$L$19,A1311),INDEX('Solver Setup'!$G$25:$G$52,B1311)))*1440-IF(B1311=0,0,INDEX('Solver Setup'!$F$25:$F$52,B1311))-H1311+'Solver Setup'!$B$9*(1-F1311))</f>
        <v>1641.5000000000009</v>
      </c>
    </row>
    <row r="1312" spans="1:15" x14ac:dyDescent="0.2">
      <c r="A1312">
        <v>2</v>
      </c>
      <c r="B1312">
        <v>17</v>
      </c>
      <c r="C1312">
        <v>23</v>
      </c>
      <c r="D1312" t="str" cm="1">
        <f t="array" ref="D1312">IF(B1312=0,"Depot",INDEX('Delivery Stops'!$B$2:$B$29,B1312))</f>
        <v>Veterinary Clinic</v>
      </c>
      <c r="E1312" t="str" cm="1">
        <f t="array" ref="E1312">IF(C1312=0,"Depot",INDEX('Delivery Stops'!$B$2:$B$29,C1312))</f>
        <v>Distillery</v>
      </c>
      <c r="F1312">
        <v>0</v>
      </c>
      <c r="G1312" cm="1">
        <f t="array" ref="G1312">INDEX('Distance Matrix (miles)'!$B$2:$AD$30,B1312+1,C1312+1)</f>
        <v>30.52</v>
      </c>
      <c r="H1312" cm="1">
        <f t="array" ref="H1312">INDEX('Travel Time Matrix (min)'!$B$2:$AD$30,B1312+1,C1312+1)</f>
        <v>45.8</v>
      </c>
      <c r="I1312" cm="1">
        <f t="array" ref="I1312">G1312*(INDEX('Vehicle Fleet'!$D$2:$D$6,A1312)+'Cost Parameters'!$B$2*'Cost Parameters'!$B$3)</f>
        <v>26.137328</v>
      </c>
      <c r="J1312" cm="1">
        <f t="array" ref="J1312">IF(C1312=0,0,INDEX('Delivery Stops'!$D$2:$D$29,C1312))</f>
        <v>207</v>
      </c>
      <c r="K1312">
        <f t="shared" si="80"/>
        <v>0</v>
      </c>
      <c r="L1312">
        <f t="shared" si="81"/>
        <v>0</v>
      </c>
      <c r="M1312">
        <f t="shared" si="82"/>
        <v>0</v>
      </c>
      <c r="N1312">
        <f t="shared" si="83"/>
        <v>0</v>
      </c>
      <c r="O1312" cm="1">
        <f t="array" ref="O1312">((IF(C1312=0,INDEX('Solver Setup'!$M$15:$M$19,A1312),INDEX('Solver Setup'!$G$25:$G$52,C1312))-IF(B1312=0,INDEX('Solver Setup'!$L$15:$L$19,A1312),INDEX('Solver Setup'!$G$25:$G$52,B1312)))*1440-IF(B1312=0,0,INDEX('Solver Setup'!$F$25:$F$52,B1312))-H1312+'Solver Setup'!$B$9*(1-F1312))</f>
        <v>1527.2000000000005</v>
      </c>
    </row>
    <row r="1313" spans="1:15" x14ac:dyDescent="0.2">
      <c r="A1313">
        <v>2</v>
      </c>
      <c r="B1313">
        <v>17</v>
      </c>
      <c r="C1313">
        <v>24</v>
      </c>
      <c r="D1313" t="str" cm="1">
        <f t="array" ref="D1313">IF(B1313=0,"Depot",INDEX('Delivery Stops'!$B$2:$B$29,B1313))</f>
        <v>Veterinary Clinic</v>
      </c>
      <c r="E1313" t="str" cm="1">
        <f t="array" ref="E1313">IF(C1313=0,"Depot",INDEX('Delivery Stops'!$B$2:$B$29,C1313))</f>
        <v>Children's Academy</v>
      </c>
      <c r="F1313">
        <v>0</v>
      </c>
      <c r="G1313" cm="1">
        <f t="array" ref="G1313">INDEX('Distance Matrix (miles)'!$B$2:$AD$30,B1313+1,C1313+1)</f>
        <v>31.46</v>
      </c>
      <c r="H1313" cm="1">
        <f t="array" ref="H1313">INDEX('Travel Time Matrix (min)'!$B$2:$AD$30,B1313+1,C1313+1)</f>
        <v>47.2</v>
      </c>
      <c r="I1313" cm="1">
        <f t="array" ref="I1313">G1313*(INDEX('Vehicle Fleet'!$D$2:$D$6,A1313)+'Cost Parameters'!$B$2*'Cost Parameters'!$B$3)</f>
        <v>26.942344000000002</v>
      </c>
      <c r="J1313" cm="1">
        <f t="array" ref="J1313">IF(C1313=0,0,INDEX('Delivery Stops'!$D$2:$D$29,C1313))</f>
        <v>28</v>
      </c>
      <c r="K1313">
        <f t="shared" si="80"/>
        <v>0</v>
      </c>
      <c r="L1313">
        <f t="shared" si="81"/>
        <v>0</v>
      </c>
      <c r="M1313">
        <f t="shared" si="82"/>
        <v>0</v>
      </c>
      <c r="N1313">
        <f t="shared" si="83"/>
        <v>0</v>
      </c>
      <c r="O1313" cm="1">
        <f t="array" ref="O1313">((IF(C1313=0,INDEX('Solver Setup'!$M$15:$M$19,A1313),INDEX('Solver Setup'!$G$25:$G$52,C1313))-IF(B1313=0,INDEX('Solver Setup'!$L$15:$L$19,A1313),INDEX('Solver Setup'!$G$25:$G$52,B1313)))*1440-IF(B1313=0,0,INDEX('Solver Setup'!$F$25:$F$52,B1313))-H1313+'Solver Setup'!$B$9*(1-F1313))</f>
        <v>1675.8000000000009</v>
      </c>
    </row>
    <row r="1314" spans="1:15" x14ac:dyDescent="0.2">
      <c r="A1314">
        <v>2</v>
      </c>
      <c r="B1314">
        <v>17</v>
      </c>
      <c r="C1314">
        <v>25</v>
      </c>
      <c r="D1314" t="str" cm="1">
        <f t="array" ref="D1314">IF(B1314=0,"Depot",INDEX('Delivery Stops'!$B$2:$B$29,B1314))</f>
        <v>Veterinary Clinic</v>
      </c>
      <c r="E1314" t="str" cm="1">
        <f t="array" ref="E1314">IF(C1314=0,"Depot",INDEX('Delivery Stops'!$B$2:$B$29,C1314))</f>
        <v>Public Library</v>
      </c>
      <c r="F1314">
        <v>0</v>
      </c>
      <c r="G1314" cm="1">
        <f t="array" ref="G1314">INDEX('Distance Matrix (miles)'!$B$2:$AD$30,B1314+1,C1314+1)</f>
        <v>13.24</v>
      </c>
      <c r="H1314" cm="1">
        <f t="array" ref="H1314">INDEX('Travel Time Matrix (min)'!$B$2:$AD$30,B1314+1,C1314+1)</f>
        <v>19.899999999999999</v>
      </c>
      <c r="I1314" cm="1">
        <f t="array" ref="I1314">G1314*(INDEX('Vehicle Fleet'!$D$2:$D$6,A1314)+'Cost Parameters'!$B$2*'Cost Parameters'!$B$3)</f>
        <v>11.338736000000001</v>
      </c>
      <c r="J1314" cm="1">
        <f t="array" ref="J1314">IF(C1314=0,0,INDEX('Delivery Stops'!$D$2:$D$29,C1314))</f>
        <v>32</v>
      </c>
      <c r="K1314">
        <f t="shared" si="80"/>
        <v>0</v>
      </c>
      <c r="L1314">
        <f t="shared" si="81"/>
        <v>0</v>
      </c>
      <c r="M1314">
        <f t="shared" si="82"/>
        <v>0</v>
      </c>
      <c r="N1314">
        <f t="shared" si="83"/>
        <v>0</v>
      </c>
      <c r="O1314" cm="1">
        <f t="array" ref="O1314">((IF(C1314=0,INDEX('Solver Setup'!$M$15:$M$19,A1314),INDEX('Solver Setup'!$G$25:$G$52,C1314))-IF(B1314=0,INDEX('Solver Setup'!$L$15:$L$19,A1314),INDEX('Solver Setup'!$G$25:$G$52,B1314)))*1440-IF(B1314=0,0,INDEX('Solver Setup'!$F$25:$F$52,B1314))-H1314+'Solver Setup'!$B$9*(1-F1314))</f>
        <v>1613.100000000001</v>
      </c>
    </row>
    <row r="1315" spans="1:15" x14ac:dyDescent="0.2">
      <c r="A1315">
        <v>2</v>
      </c>
      <c r="B1315">
        <v>17</v>
      </c>
      <c r="C1315">
        <v>26</v>
      </c>
      <c r="D1315" t="str" cm="1">
        <f t="array" ref="D1315">IF(B1315=0,"Depot",INDEX('Delivery Stops'!$B$2:$B$29,B1315))</f>
        <v>Veterinary Clinic</v>
      </c>
      <c r="E1315" t="str" cm="1">
        <f t="array" ref="E1315">IF(C1315=0,"Depot",INDEX('Delivery Stops'!$B$2:$B$29,C1315))</f>
        <v>Bakery &amp; Cafe</v>
      </c>
      <c r="F1315">
        <v>0</v>
      </c>
      <c r="G1315" cm="1">
        <f t="array" ref="G1315">INDEX('Distance Matrix (miles)'!$B$2:$AD$30,B1315+1,C1315+1)</f>
        <v>3.69</v>
      </c>
      <c r="H1315" cm="1">
        <f t="array" ref="H1315">INDEX('Travel Time Matrix (min)'!$B$2:$AD$30,B1315+1,C1315+1)</f>
        <v>5.5</v>
      </c>
      <c r="I1315" cm="1">
        <f t="array" ref="I1315">G1315*(INDEX('Vehicle Fleet'!$D$2:$D$6,A1315)+'Cost Parameters'!$B$2*'Cost Parameters'!$B$3)</f>
        <v>3.1601159999999999</v>
      </c>
      <c r="J1315" cm="1">
        <f t="array" ref="J1315">IF(C1315=0,0,INDEX('Delivery Stops'!$D$2:$D$29,C1315))</f>
        <v>211</v>
      </c>
      <c r="K1315">
        <f t="shared" si="80"/>
        <v>0</v>
      </c>
      <c r="L1315">
        <f t="shared" si="81"/>
        <v>0</v>
      </c>
      <c r="M1315">
        <f t="shared" si="82"/>
        <v>0</v>
      </c>
      <c r="N1315">
        <f t="shared" si="83"/>
        <v>0</v>
      </c>
      <c r="O1315" cm="1">
        <f t="array" ref="O1315">((IF(C1315=0,INDEX('Solver Setup'!$M$15:$M$19,A1315),INDEX('Solver Setup'!$G$25:$G$52,C1315))-IF(B1315=0,INDEX('Solver Setup'!$L$15:$L$19,A1315),INDEX('Solver Setup'!$G$25:$G$52,B1315)))*1440-IF(B1315=0,0,INDEX('Solver Setup'!$F$25:$F$52,B1315))-H1315+'Solver Setup'!$B$9*(1-F1315))</f>
        <v>1702.5000000000005</v>
      </c>
    </row>
    <row r="1316" spans="1:15" x14ac:dyDescent="0.2">
      <c r="A1316">
        <v>2</v>
      </c>
      <c r="B1316">
        <v>17</v>
      </c>
      <c r="C1316">
        <v>27</v>
      </c>
      <c r="D1316" t="str" cm="1">
        <f t="array" ref="D1316">IF(B1316=0,"Depot",INDEX('Delivery Stops'!$B$2:$B$29,B1316))</f>
        <v>Veterinary Clinic</v>
      </c>
      <c r="E1316" t="str" cm="1">
        <f t="array" ref="E1316">IF(C1316=0,"Depot",INDEX('Delivery Stops'!$B$2:$B$29,C1316))</f>
        <v>Redstone Elementary School</v>
      </c>
      <c r="F1316">
        <v>0</v>
      </c>
      <c r="G1316" cm="1">
        <f t="array" ref="G1316">INDEX('Distance Matrix (miles)'!$B$2:$AD$30,B1316+1,C1316+1)</f>
        <v>4.46</v>
      </c>
      <c r="H1316" cm="1">
        <f t="array" ref="H1316">INDEX('Travel Time Matrix (min)'!$B$2:$AD$30,B1316+1,C1316+1)</f>
        <v>6.7</v>
      </c>
      <c r="I1316" cm="1">
        <f t="array" ref="I1316">G1316*(INDEX('Vehicle Fleet'!$D$2:$D$6,A1316)+'Cost Parameters'!$B$2*'Cost Parameters'!$B$3)</f>
        <v>3.8195440000000001</v>
      </c>
      <c r="J1316" cm="1">
        <f t="array" ref="J1316">IF(C1316=0,0,INDEX('Delivery Stops'!$D$2:$D$29,C1316))</f>
        <v>61</v>
      </c>
      <c r="K1316">
        <f t="shared" si="80"/>
        <v>0</v>
      </c>
      <c r="L1316">
        <f t="shared" si="81"/>
        <v>0</v>
      </c>
      <c r="M1316">
        <f t="shared" si="82"/>
        <v>0</v>
      </c>
      <c r="N1316">
        <f t="shared" si="83"/>
        <v>0</v>
      </c>
      <c r="O1316" cm="1">
        <f t="array" ref="O1316">((IF(C1316=0,INDEX('Solver Setup'!$M$15:$M$19,A1316),INDEX('Solver Setup'!$G$25:$G$52,C1316))-IF(B1316=0,INDEX('Solver Setup'!$L$15:$L$19,A1316),INDEX('Solver Setup'!$G$25:$G$52,B1316)))*1440-IF(B1316=0,0,INDEX('Solver Setup'!$F$25:$F$52,B1316))-H1316+'Solver Setup'!$B$9*(1-F1316))</f>
        <v>1641.3</v>
      </c>
    </row>
    <row r="1317" spans="1:15" x14ac:dyDescent="0.2">
      <c r="A1317">
        <v>2</v>
      </c>
      <c r="B1317">
        <v>17</v>
      </c>
      <c r="C1317">
        <v>28</v>
      </c>
      <c r="D1317" t="str" cm="1">
        <f t="array" ref="D1317">IF(B1317=0,"Depot",INDEX('Delivery Stops'!$B$2:$B$29,B1317))</f>
        <v>Veterinary Clinic</v>
      </c>
      <c r="E1317" t="str" cm="1">
        <f t="array" ref="E1317">IF(C1317=0,"Depot",INDEX('Delivery Stops'!$B$2:$B$29,C1317))</f>
        <v>Food Bank</v>
      </c>
      <c r="F1317">
        <v>0</v>
      </c>
      <c r="G1317" cm="1">
        <f t="array" ref="G1317">INDEX('Distance Matrix (miles)'!$B$2:$AD$30,B1317+1,C1317+1)</f>
        <v>23.28</v>
      </c>
      <c r="H1317" cm="1">
        <f t="array" ref="H1317">INDEX('Travel Time Matrix (min)'!$B$2:$AD$30,B1317+1,C1317+1)</f>
        <v>34.9</v>
      </c>
      <c r="I1317" cm="1">
        <f t="array" ref="I1317">G1317*(INDEX('Vehicle Fleet'!$D$2:$D$6,A1317)+'Cost Parameters'!$B$2*'Cost Parameters'!$B$3)</f>
        <v>19.936992000000004</v>
      </c>
      <c r="J1317" cm="1">
        <f t="array" ref="J1317">IF(C1317=0,0,INDEX('Delivery Stops'!$D$2:$D$29,C1317))</f>
        <v>168</v>
      </c>
      <c r="K1317">
        <f t="shared" si="80"/>
        <v>0</v>
      </c>
      <c r="L1317">
        <f t="shared" si="81"/>
        <v>0</v>
      </c>
      <c r="M1317">
        <f t="shared" si="82"/>
        <v>0</v>
      </c>
      <c r="N1317">
        <f t="shared" si="83"/>
        <v>0</v>
      </c>
      <c r="O1317" cm="1">
        <f t="array" ref="O1317">((IF(C1317=0,INDEX('Solver Setup'!$M$15:$M$19,A1317),INDEX('Solver Setup'!$G$25:$G$52,C1317))-IF(B1317=0,INDEX('Solver Setup'!$L$15:$L$19,A1317),INDEX('Solver Setup'!$G$25:$G$52,B1317)))*1440-IF(B1317=0,0,INDEX('Solver Setup'!$F$25:$F$52,B1317))-H1317+'Solver Setup'!$B$9*(1-F1317))</f>
        <v>1613.1</v>
      </c>
    </row>
    <row r="1318" spans="1:15" x14ac:dyDescent="0.2">
      <c r="A1318">
        <v>2</v>
      </c>
      <c r="B1318">
        <v>18</v>
      </c>
      <c r="C1318">
        <v>0</v>
      </c>
      <c r="D1318" t="str" cm="1">
        <f t="array" ref="D1318">IF(B1318=0,"Depot",INDEX('Delivery Stops'!$B$2:$B$29,B1318))</f>
        <v>Furniture Warehouse</v>
      </c>
      <c r="E1318" t="str" cm="1">
        <f t="array" ref="E1318">IF(C1318=0,"Depot",INDEX('Delivery Stops'!$B$2:$B$29,C1318))</f>
        <v>Depot</v>
      </c>
      <c r="F1318">
        <v>0</v>
      </c>
      <c r="G1318" cm="1">
        <f t="array" ref="G1318">INDEX('Distance Matrix (miles)'!$B$2:$AD$30,B1318+1,C1318+1)</f>
        <v>5.26</v>
      </c>
      <c r="H1318" cm="1">
        <f t="array" ref="H1318">INDEX('Travel Time Matrix (min)'!$B$2:$AD$30,B1318+1,C1318+1)</f>
        <v>7.9</v>
      </c>
      <c r="I1318" cm="1">
        <f t="array" ref="I1318">G1318*(INDEX('Vehicle Fleet'!$D$2:$D$6,A1318)+'Cost Parameters'!$B$2*'Cost Parameters'!$B$3)</f>
        <v>4.504664</v>
      </c>
      <c r="J1318" cm="1">
        <f t="array" ref="J1318">IF(C1318=0,0,INDEX('Delivery Stops'!$D$2:$D$29,C1318))</f>
        <v>0</v>
      </c>
      <c r="K1318">
        <f t="shared" si="80"/>
        <v>0</v>
      </c>
      <c r="L1318">
        <f t="shared" si="81"/>
        <v>0</v>
      </c>
      <c r="M1318">
        <f t="shared" si="82"/>
        <v>0</v>
      </c>
      <c r="N1318">
        <f t="shared" si="83"/>
        <v>0</v>
      </c>
      <c r="O1318" cm="1">
        <f t="array" ref="O1318">((IF(C1318=0,INDEX('Solver Setup'!$M$15:$M$19,A1318),INDEX('Solver Setup'!$G$25:$G$52,C1318))-IF(B1318=0,INDEX('Solver Setup'!$L$15:$L$19,A1318),INDEX('Solver Setup'!$G$25:$G$52,B1318)))*1440-IF(B1318=0,0,INDEX('Solver Setup'!$F$25:$F$52,B1318))-H1318+'Solver Setup'!$B$9*(1-F1318))</f>
        <v>974.10000000000059</v>
      </c>
    </row>
    <row r="1319" spans="1:15" x14ac:dyDescent="0.2">
      <c r="A1319">
        <v>2</v>
      </c>
      <c r="B1319">
        <v>18</v>
      </c>
      <c r="C1319">
        <v>1</v>
      </c>
      <c r="D1319" t="str" cm="1">
        <f t="array" ref="D1319">IF(B1319=0,"Depot",INDEX('Delivery Stops'!$B$2:$B$29,B1319))</f>
        <v>Furniture Warehouse</v>
      </c>
      <c r="E1319" t="str" cm="1">
        <f t="array" ref="E1319">IF(C1319=0,"Depot",INDEX('Delivery Stops'!$B$2:$B$29,C1319))</f>
        <v>Pet Hospital</v>
      </c>
      <c r="F1319">
        <v>0</v>
      </c>
      <c r="G1319" cm="1">
        <f t="array" ref="G1319">INDEX('Distance Matrix (miles)'!$B$2:$AD$30,B1319+1,C1319+1)</f>
        <v>26.23</v>
      </c>
      <c r="H1319" cm="1">
        <f t="array" ref="H1319">INDEX('Travel Time Matrix (min)'!$B$2:$AD$30,B1319+1,C1319+1)</f>
        <v>39.299999999999997</v>
      </c>
      <c r="I1319" cm="1">
        <f t="array" ref="I1319">G1319*(INDEX('Vehicle Fleet'!$D$2:$D$6,A1319)+'Cost Parameters'!$B$2*'Cost Parameters'!$B$3)</f>
        <v>22.463372000000003</v>
      </c>
      <c r="J1319" cm="1">
        <f t="array" ref="J1319">IF(C1319=0,0,INDEX('Delivery Stops'!$D$2:$D$29,C1319))</f>
        <v>204</v>
      </c>
      <c r="K1319">
        <f t="shared" si="80"/>
        <v>0</v>
      </c>
      <c r="L1319">
        <f t="shared" si="81"/>
        <v>0</v>
      </c>
      <c r="M1319">
        <f t="shared" si="82"/>
        <v>0</v>
      </c>
      <c r="N1319">
        <f t="shared" si="83"/>
        <v>0</v>
      </c>
      <c r="O1319" cm="1">
        <f t="array" ref="O1319">((IF(C1319=0,INDEX('Solver Setup'!$M$15:$M$19,A1319),INDEX('Solver Setup'!$G$25:$G$52,C1319))-IF(B1319=0,INDEX('Solver Setup'!$L$15:$L$19,A1319),INDEX('Solver Setup'!$G$25:$G$52,B1319)))*1440-IF(B1319=0,0,INDEX('Solver Setup'!$F$25:$F$52,B1319))-H1319+'Solver Setup'!$B$9*(1-F1319))</f>
        <v>1452.700000000001</v>
      </c>
    </row>
    <row r="1320" spans="1:15" x14ac:dyDescent="0.2">
      <c r="A1320">
        <v>2</v>
      </c>
      <c r="B1320">
        <v>18</v>
      </c>
      <c r="C1320">
        <v>2</v>
      </c>
      <c r="D1320" t="str" cm="1">
        <f t="array" ref="D1320">IF(B1320=0,"Depot",INDEX('Delivery Stops'!$B$2:$B$29,B1320))</f>
        <v>Furniture Warehouse</v>
      </c>
      <c r="E1320" t="str" cm="1">
        <f t="array" ref="E1320">IF(C1320=0,"Depot",INDEX('Delivery Stops'!$B$2:$B$29,C1320))</f>
        <v>Community Pharmacy</v>
      </c>
      <c r="F1320">
        <v>0</v>
      </c>
      <c r="G1320" cm="1">
        <f t="array" ref="G1320">INDEX('Distance Matrix (miles)'!$B$2:$AD$30,B1320+1,C1320+1)</f>
        <v>7.57</v>
      </c>
      <c r="H1320" cm="1">
        <f t="array" ref="H1320">INDEX('Travel Time Matrix (min)'!$B$2:$AD$30,B1320+1,C1320+1)</f>
        <v>11.4</v>
      </c>
      <c r="I1320" cm="1">
        <f t="array" ref="I1320">G1320*(INDEX('Vehicle Fleet'!$D$2:$D$6,A1320)+'Cost Parameters'!$B$2*'Cost Parameters'!$B$3)</f>
        <v>6.4829480000000004</v>
      </c>
      <c r="J1320" cm="1">
        <f t="array" ref="J1320">IF(C1320=0,0,INDEX('Delivery Stops'!$D$2:$D$29,C1320))</f>
        <v>240</v>
      </c>
      <c r="K1320">
        <f t="shared" si="80"/>
        <v>0</v>
      </c>
      <c r="L1320">
        <f t="shared" si="81"/>
        <v>0</v>
      </c>
      <c r="M1320">
        <f t="shared" si="82"/>
        <v>0</v>
      </c>
      <c r="N1320">
        <f t="shared" si="83"/>
        <v>0</v>
      </c>
      <c r="O1320" cm="1">
        <f t="array" ref="O1320">((IF(C1320=0,INDEX('Solver Setup'!$M$15:$M$19,A1320),INDEX('Solver Setup'!$G$25:$G$52,C1320))-IF(B1320=0,INDEX('Solver Setup'!$L$15:$L$19,A1320),INDEX('Solver Setup'!$G$25:$G$52,B1320)))*1440-IF(B1320=0,0,INDEX('Solver Setup'!$F$25:$F$52,B1320))-H1320+'Solver Setup'!$B$9*(1-F1320))</f>
        <v>1720.6000000000001</v>
      </c>
    </row>
    <row r="1321" spans="1:15" x14ac:dyDescent="0.2">
      <c r="A1321">
        <v>2</v>
      </c>
      <c r="B1321">
        <v>18</v>
      </c>
      <c r="C1321">
        <v>3</v>
      </c>
      <c r="D1321" t="str" cm="1">
        <f t="array" ref="D1321">IF(B1321=0,"Depot",INDEX('Delivery Stops'!$B$2:$B$29,B1321))</f>
        <v>Furniture Warehouse</v>
      </c>
      <c r="E1321" t="str" cm="1">
        <f t="array" ref="E1321">IF(C1321=0,"Depot",INDEX('Delivery Stops'!$B$2:$B$29,C1321))</f>
        <v>Redstone Medical Center</v>
      </c>
      <c r="F1321">
        <v>0</v>
      </c>
      <c r="G1321" cm="1">
        <f t="array" ref="G1321">INDEX('Distance Matrix (miles)'!$B$2:$AD$30,B1321+1,C1321+1)</f>
        <v>17.11</v>
      </c>
      <c r="H1321" cm="1">
        <f t="array" ref="H1321">INDEX('Travel Time Matrix (min)'!$B$2:$AD$30,B1321+1,C1321+1)</f>
        <v>25.7</v>
      </c>
      <c r="I1321" cm="1">
        <f t="array" ref="I1321">G1321*(INDEX('Vehicle Fleet'!$D$2:$D$6,A1321)+'Cost Parameters'!$B$2*'Cost Parameters'!$B$3)</f>
        <v>14.653004000000001</v>
      </c>
      <c r="J1321" cm="1">
        <f t="array" ref="J1321">IF(C1321=0,0,INDEX('Delivery Stops'!$D$2:$D$29,C1321))</f>
        <v>183</v>
      </c>
      <c r="K1321">
        <f t="shared" si="80"/>
        <v>0</v>
      </c>
      <c r="L1321">
        <f t="shared" si="81"/>
        <v>0</v>
      </c>
      <c r="M1321">
        <f t="shared" si="82"/>
        <v>0</v>
      </c>
      <c r="N1321">
        <f t="shared" si="83"/>
        <v>0</v>
      </c>
      <c r="O1321" cm="1">
        <f t="array" ref="O1321">((IF(C1321=0,INDEX('Solver Setup'!$M$15:$M$19,A1321),INDEX('Solver Setup'!$G$25:$G$52,C1321))-IF(B1321=0,INDEX('Solver Setup'!$L$15:$L$19,A1321),INDEX('Solver Setup'!$G$25:$G$52,B1321)))*1440-IF(B1321=0,0,INDEX('Solver Setup'!$F$25:$F$52,B1321))-H1321+'Solver Setup'!$B$9*(1-F1321))</f>
        <v>1721.3000000000006</v>
      </c>
    </row>
    <row r="1322" spans="1:15" x14ac:dyDescent="0.2">
      <c r="A1322">
        <v>2</v>
      </c>
      <c r="B1322">
        <v>18</v>
      </c>
      <c r="C1322">
        <v>4</v>
      </c>
      <c r="D1322" t="str" cm="1">
        <f t="array" ref="D1322">IF(B1322=0,"Depot",INDEX('Delivery Stops'!$B$2:$B$29,B1322))</f>
        <v>Furniture Warehouse</v>
      </c>
      <c r="E1322" t="str" cm="1">
        <f t="array" ref="E1322">IF(C1322=0,"Depot",INDEX('Delivery Stops'!$B$2:$B$29,C1322))</f>
        <v>Furniture Warehouse</v>
      </c>
      <c r="F1322">
        <v>0</v>
      </c>
      <c r="G1322" cm="1">
        <f t="array" ref="G1322">INDEX('Distance Matrix (miles)'!$B$2:$AD$30,B1322+1,C1322+1)</f>
        <v>3.21</v>
      </c>
      <c r="H1322" cm="1">
        <f t="array" ref="H1322">INDEX('Travel Time Matrix (min)'!$B$2:$AD$30,B1322+1,C1322+1)</f>
        <v>4.8</v>
      </c>
      <c r="I1322" cm="1">
        <f t="array" ref="I1322">G1322*(INDEX('Vehicle Fleet'!$D$2:$D$6,A1322)+'Cost Parameters'!$B$2*'Cost Parameters'!$B$3)</f>
        <v>2.749044</v>
      </c>
      <c r="J1322" cm="1">
        <f t="array" ref="J1322">IF(C1322=0,0,INDEX('Delivery Stops'!$D$2:$D$29,C1322))</f>
        <v>186</v>
      </c>
      <c r="K1322">
        <f t="shared" si="80"/>
        <v>0</v>
      </c>
      <c r="L1322">
        <f t="shared" si="81"/>
        <v>0</v>
      </c>
      <c r="M1322">
        <f t="shared" si="82"/>
        <v>0</v>
      </c>
      <c r="N1322">
        <f t="shared" si="83"/>
        <v>0</v>
      </c>
      <c r="O1322" cm="1">
        <f t="array" ref="O1322">((IF(C1322=0,INDEX('Solver Setup'!$M$15:$M$19,A1322),INDEX('Solver Setup'!$G$25:$G$52,C1322))-IF(B1322=0,INDEX('Solver Setup'!$L$15:$L$19,A1322),INDEX('Solver Setup'!$G$25:$G$52,B1322)))*1440-IF(B1322=0,0,INDEX('Solver Setup'!$F$25:$F$52,B1322))-H1322+'Solver Setup'!$B$9*(1-F1322))</f>
        <v>1472.2000000000005</v>
      </c>
    </row>
    <row r="1323" spans="1:15" x14ac:dyDescent="0.2">
      <c r="A1323">
        <v>2</v>
      </c>
      <c r="B1323">
        <v>18</v>
      </c>
      <c r="C1323">
        <v>5</v>
      </c>
      <c r="D1323" t="str" cm="1">
        <f t="array" ref="D1323">IF(B1323=0,"Depot",INDEX('Delivery Stops'!$B$2:$B$29,B1323))</f>
        <v>Furniture Warehouse</v>
      </c>
      <c r="E1323" t="str" cm="1">
        <f t="array" ref="E1323">IF(C1323=0,"Depot",INDEX('Delivery Stops'!$B$2:$B$29,C1323))</f>
        <v>Construction Supply</v>
      </c>
      <c r="F1323">
        <v>0</v>
      </c>
      <c r="G1323" cm="1">
        <f t="array" ref="G1323">INDEX('Distance Matrix (miles)'!$B$2:$AD$30,B1323+1,C1323+1)</f>
        <v>11.47</v>
      </c>
      <c r="H1323" cm="1">
        <f t="array" ref="H1323">INDEX('Travel Time Matrix (min)'!$B$2:$AD$30,B1323+1,C1323+1)</f>
        <v>17.2</v>
      </c>
      <c r="I1323" cm="1">
        <f t="array" ref="I1323">G1323*(INDEX('Vehicle Fleet'!$D$2:$D$6,A1323)+'Cost Parameters'!$B$2*'Cost Parameters'!$B$3)</f>
        <v>9.8229080000000017</v>
      </c>
      <c r="J1323" cm="1">
        <f t="array" ref="J1323">IF(C1323=0,0,INDEX('Delivery Stops'!$D$2:$D$29,C1323))</f>
        <v>201</v>
      </c>
      <c r="K1323">
        <f t="shared" si="80"/>
        <v>0</v>
      </c>
      <c r="L1323">
        <f t="shared" si="81"/>
        <v>0</v>
      </c>
      <c r="M1323">
        <f t="shared" si="82"/>
        <v>0</v>
      </c>
      <c r="N1323">
        <f t="shared" si="83"/>
        <v>0</v>
      </c>
      <c r="O1323" cm="1">
        <f t="array" ref="O1323">((IF(C1323=0,INDEX('Solver Setup'!$M$15:$M$19,A1323),INDEX('Solver Setup'!$G$25:$G$52,C1323))-IF(B1323=0,INDEX('Solver Setup'!$L$15:$L$19,A1323),INDEX('Solver Setup'!$G$25:$G$52,B1323)))*1440-IF(B1323=0,0,INDEX('Solver Setup'!$F$25:$F$52,B1323))-H1323+'Solver Setup'!$B$9*(1-F1323))</f>
        <v>1669.8</v>
      </c>
    </row>
    <row r="1324" spans="1:15" x14ac:dyDescent="0.2">
      <c r="A1324">
        <v>2</v>
      </c>
      <c r="B1324">
        <v>18</v>
      </c>
      <c r="C1324">
        <v>6</v>
      </c>
      <c r="D1324" t="str" cm="1">
        <f t="array" ref="D1324">IF(B1324=0,"Depot",INDEX('Delivery Stops'!$B$2:$B$29,B1324))</f>
        <v>Furniture Warehouse</v>
      </c>
      <c r="E1324" t="str" cm="1">
        <f t="array" ref="E1324">IF(C1324=0,"Depot",INDEX('Delivery Stops'!$B$2:$B$29,C1324))</f>
        <v>Farm Supply</v>
      </c>
      <c r="F1324">
        <v>0</v>
      </c>
      <c r="G1324" cm="1">
        <f t="array" ref="G1324">INDEX('Distance Matrix (miles)'!$B$2:$AD$30,B1324+1,C1324+1)</f>
        <v>2.92</v>
      </c>
      <c r="H1324" cm="1">
        <f t="array" ref="H1324">INDEX('Travel Time Matrix (min)'!$B$2:$AD$30,B1324+1,C1324+1)</f>
        <v>4.4000000000000004</v>
      </c>
      <c r="I1324" cm="1">
        <f t="array" ref="I1324">G1324*(INDEX('Vehicle Fleet'!$D$2:$D$6,A1324)+'Cost Parameters'!$B$2*'Cost Parameters'!$B$3)</f>
        <v>2.5006880000000002</v>
      </c>
      <c r="J1324" cm="1">
        <f t="array" ref="J1324">IF(C1324=0,0,INDEX('Delivery Stops'!$D$2:$D$29,C1324))</f>
        <v>162</v>
      </c>
      <c r="K1324">
        <f t="shared" si="80"/>
        <v>0</v>
      </c>
      <c r="L1324">
        <f t="shared" si="81"/>
        <v>0</v>
      </c>
      <c r="M1324">
        <f t="shared" si="82"/>
        <v>0</v>
      </c>
      <c r="N1324">
        <f t="shared" si="83"/>
        <v>0</v>
      </c>
      <c r="O1324" cm="1">
        <f t="array" ref="O1324">((IF(C1324=0,INDEX('Solver Setup'!$M$15:$M$19,A1324),INDEX('Solver Setup'!$G$25:$G$52,C1324))-IF(B1324=0,INDEX('Solver Setup'!$L$15:$L$19,A1324),INDEX('Solver Setup'!$G$25:$G$52,B1324)))*1440-IF(B1324=0,0,INDEX('Solver Setup'!$F$25:$F$52,B1324))-H1324+'Solver Setup'!$B$9*(1-F1324))</f>
        <v>1787.6000000000006</v>
      </c>
    </row>
    <row r="1325" spans="1:15" x14ac:dyDescent="0.2">
      <c r="A1325">
        <v>2</v>
      </c>
      <c r="B1325">
        <v>18</v>
      </c>
      <c r="C1325">
        <v>7</v>
      </c>
      <c r="D1325" t="str" cm="1">
        <f t="array" ref="D1325">IF(B1325=0,"Depot",INDEX('Delivery Stops'!$B$2:$B$29,B1325))</f>
        <v>Furniture Warehouse</v>
      </c>
      <c r="E1325" t="str" cm="1">
        <f t="array" ref="E1325">IF(C1325=0,"Depot",INDEX('Delivery Stops'!$B$2:$B$29,C1325))</f>
        <v>Fish Market</v>
      </c>
      <c r="F1325">
        <v>0</v>
      </c>
      <c r="G1325" cm="1">
        <f t="array" ref="G1325">INDEX('Distance Matrix (miles)'!$B$2:$AD$30,B1325+1,C1325+1)</f>
        <v>11.68</v>
      </c>
      <c r="H1325" cm="1">
        <f t="array" ref="H1325">INDEX('Travel Time Matrix (min)'!$B$2:$AD$30,B1325+1,C1325+1)</f>
        <v>17.5</v>
      </c>
      <c r="I1325" cm="1">
        <f t="array" ref="I1325">G1325*(INDEX('Vehicle Fleet'!$D$2:$D$6,A1325)+'Cost Parameters'!$B$2*'Cost Parameters'!$B$3)</f>
        <v>10.002752000000001</v>
      </c>
      <c r="J1325" cm="1">
        <f t="array" ref="J1325">IF(C1325=0,0,INDEX('Delivery Stops'!$D$2:$D$29,C1325))</f>
        <v>133</v>
      </c>
      <c r="K1325">
        <f t="shared" si="80"/>
        <v>0</v>
      </c>
      <c r="L1325">
        <f t="shared" si="81"/>
        <v>0</v>
      </c>
      <c r="M1325">
        <f t="shared" si="82"/>
        <v>0</v>
      </c>
      <c r="N1325">
        <f t="shared" si="83"/>
        <v>0</v>
      </c>
      <c r="O1325" cm="1">
        <f t="array" ref="O1325">((IF(C1325=0,INDEX('Solver Setup'!$M$15:$M$19,A1325),INDEX('Solver Setup'!$G$25:$G$52,C1325))-IF(B1325=0,INDEX('Solver Setup'!$L$15:$L$19,A1325),INDEX('Solver Setup'!$G$25:$G$52,B1325)))*1440-IF(B1325=0,0,INDEX('Solver Setup'!$F$25:$F$52,B1325))-H1325+'Solver Setup'!$B$9*(1-F1325))</f>
        <v>1639.5000000000005</v>
      </c>
    </row>
    <row r="1326" spans="1:15" x14ac:dyDescent="0.2">
      <c r="A1326">
        <v>2</v>
      </c>
      <c r="B1326">
        <v>18</v>
      </c>
      <c r="C1326">
        <v>8</v>
      </c>
      <c r="D1326" t="str" cm="1">
        <f t="array" ref="D1326">IF(B1326=0,"Depot",INDEX('Delivery Stops'!$B$2:$B$29,B1326))</f>
        <v>Furniture Warehouse</v>
      </c>
      <c r="E1326" t="str" cm="1">
        <f t="array" ref="E1326">IF(C1326=0,"Depot",INDEX('Delivery Stops'!$B$2:$B$29,C1326))</f>
        <v>Swimming Pool Supply</v>
      </c>
      <c r="F1326">
        <v>0</v>
      </c>
      <c r="G1326" cm="1">
        <f t="array" ref="G1326">INDEX('Distance Matrix (miles)'!$B$2:$AD$30,B1326+1,C1326+1)</f>
        <v>20.92</v>
      </c>
      <c r="H1326" cm="1">
        <f t="array" ref="H1326">INDEX('Travel Time Matrix (min)'!$B$2:$AD$30,B1326+1,C1326+1)</f>
        <v>31.4</v>
      </c>
      <c r="I1326" cm="1">
        <f t="array" ref="I1326">G1326*(INDEX('Vehicle Fleet'!$D$2:$D$6,A1326)+'Cost Parameters'!$B$2*'Cost Parameters'!$B$3)</f>
        <v>17.915888000000002</v>
      </c>
      <c r="J1326" cm="1">
        <f t="array" ref="J1326">IF(C1326=0,0,INDEX('Delivery Stops'!$D$2:$D$29,C1326))</f>
        <v>285</v>
      </c>
      <c r="K1326">
        <f t="shared" si="80"/>
        <v>0</v>
      </c>
      <c r="L1326">
        <f t="shared" si="81"/>
        <v>0</v>
      </c>
      <c r="M1326">
        <f t="shared" si="82"/>
        <v>0</v>
      </c>
      <c r="N1326">
        <f t="shared" si="83"/>
        <v>0</v>
      </c>
      <c r="O1326" cm="1">
        <f t="array" ref="O1326">((IF(C1326=0,INDEX('Solver Setup'!$M$15:$M$19,A1326),INDEX('Solver Setup'!$G$25:$G$52,C1326))-IF(B1326=0,INDEX('Solver Setup'!$L$15:$L$19,A1326),INDEX('Solver Setup'!$G$25:$G$52,B1326)))*1440-IF(B1326=0,0,INDEX('Solver Setup'!$F$25:$F$52,B1326))-H1326+'Solver Setup'!$B$9*(1-F1326))</f>
        <v>1835.6000000000001</v>
      </c>
    </row>
    <row r="1327" spans="1:15" x14ac:dyDescent="0.2">
      <c r="A1327">
        <v>2</v>
      </c>
      <c r="B1327">
        <v>18</v>
      </c>
      <c r="C1327">
        <v>9</v>
      </c>
      <c r="D1327" t="str" cm="1">
        <f t="array" ref="D1327">IF(B1327=0,"Depot",INDEX('Delivery Stops'!$B$2:$B$29,B1327))</f>
        <v>Furniture Warehouse</v>
      </c>
      <c r="E1327" t="str" cm="1">
        <f t="array" ref="E1327">IF(C1327=0,"Depot",INDEX('Delivery Stops'!$B$2:$B$29,C1327))</f>
        <v>Dry Cleaners</v>
      </c>
      <c r="F1327">
        <v>0</v>
      </c>
      <c r="G1327" cm="1">
        <f t="array" ref="G1327">INDEX('Distance Matrix (miles)'!$B$2:$AD$30,B1327+1,C1327+1)</f>
        <v>16.12</v>
      </c>
      <c r="H1327" cm="1">
        <f t="array" ref="H1327">INDEX('Travel Time Matrix (min)'!$B$2:$AD$30,B1327+1,C1327+1)</f>
        <v>24.2</v>
      </c>
      <c r="I1327" cm="1">
        <f t="array" ref="I1327">G1327*(INDEX('Vehicle Fleet'!$D$2:$D$6,A1327)+'Cost Parameters'!$B$2*'Cost Parameters'!$B$3)</f>
        <v>13.805168000000002</v>
      </c>
      <c r="J1327" cm="1">
        <f t="array" ref="J1327">IF(C1327=0,0,INDEX('Delivery Stops'!$D$2:$D$29,C1327))</f>
        <v>24</v>
      </c>
      <c r="K1327">
        <f t="shared" si="80"/>
        <v>0</v>
      </c>
      <c r="L1327">
        <f t="shared" si="81"/>
        <v>0</v>
      </c>
      <c r="M1327">
        <f t="shared" si="82"/>
        <v>0</v>
      </c>
      <c r="N1327">
        <f t="shared" si="83"/>
        <v>0</v>
      </c>
      <c r="O1327" cm="1">
        <f t="array" ref="O1327">((IF(C1327=0,INDEX('Solver Setup'!$M$15:$M$19,A1327),INDEX('Solver Setup'!$G$25:$G$52,C1327))-IF(B1327=0,INDEX('Solver Setup'!$L$15:$L$19,A1327),INDEX('Solver Setup'!$G$25:$G$52,B1327)))*1440-IF(B1327=0,0,INDEX('Solver Setup'!$F$25:$F$52,B1327))-H1327+'Solver Setup'!$B$9*(1-F1327))</f>
        <v>1497.8000000000004</v>
      </c>
    </row>
    <row r="1328" spans="1:15" x14ac:dyDescent="0.2">
      <c r="A1328">
        <v>2</v>
      </c>
      <c r="B1328">
        <v>18</v>
      </c>
      <c r="C1328">
        <v>10</v>
      </c>
      <c r="D1328" t="str" cm="1">
        <f t="array" ref="D1328">IF(B1328=0,"Depot",INDEX('Delivery Stops'!$B$2:$B$29,B1328))</f>
        <v>Furniture Warehouse</v>
      </c>
      <c r="E1328" t="str" cm="1">
        <f t="array" ref="E1328">IF(C1328=0,"Depot",INDEX('Delivery Stops'!$B$2:$B$29,C1328))</f>
        <v>Furniture Warehouse</v>
      </c>
      <c r="F1328">
        <v>0</v>
      </c>
      <c r="G1328" cm="1">
        <f t="array" ref="G1328">INDEX('Distance Matrix (miles)'!$B$2:$AD$30,B1328+1,C1328+1)</f>
        <v>8.56</v>
      </c>
      <c r="H1328" cm="1">
        <f t="array" ref="H1328">INDEX('Travel Time Matrix (min)'!$B$2:$AD$30,B1328+1,C1328+1)</f>
        <v>12.8</v>
      </c>
      <c r="I1328" cm="1">
        <f t="array" ref="I1328">G1328*(INDEX('Vehicle Fleet'!$D$2:$D$6,A1328)+'Cost Parameters'!$B$2*'Cost Parameters'!$B$3)</f>
        <v>7.3307840000000004</v>
      </c>
      <c r="J1328" cm="1">
        <f t="array" ref="J1328">IF(C1328=0,0,INDEX('Delivery Stops'!$D$2:$D$29,C1328))</f>
        <v>89</v>
      </c>
      <c r="K1328">
        <f t="shared" si="80"/>
        <v>0</v>
      </c>
      <c r="L1328">
        <f t="shared" si="81"/>
        <v>0</v>
      </c>
      <c r="M1328">
        <f t="shared" si="82"/>
        <v>0</v>
      </c>
      <c r="N1328">
        <f t="shared" si="83"/>
        <v>0</v>
      </c>
      <c r="O1328" cm="1">
        <f t="array" ref="O1328">((IF(C1328=0,INDEX('Solver Setup'!$M$15:$M$19,A1328),INDEX('Solver Setup'!$G$25:$G$52,C1328))-IF(B1328=0,INDEX('Solver Setup'!$L$15:$L$19,A1328),INDEX('Solver Setup'!$G$25:$G$52,B1328)))*1440-IF(B1328=0,0,INDEX('Solver Setup'!$F$25:$F$52,B1328))-H1328+'Solver Setup'!$B$9*(1-F1328))</f>
        <v>1584.2</v>
      </c>
    </row>
    <row r="1329" spans="1:15" x14ac:dyDescent="0.2">
      <c r="A1329">
        <v>2</v>
      </c>
      <c r="B1329">
        <v>18</v>
      </c>
      <c r="C1329">
        <v>11</v>
      </c>
      <c r="D1329" t="str" cm="1">
        <f t="array" ref="D1329">IF(B1329=0,"Depot",INDEX('Delivery Stops'!$B$2:$B$29,B1329))</f>
        <v>Furniture Warehouse</v>
      </c>
      <c r="E1329" t="str" cm="1">
        <f t="array" ref="E1329">IF(C1329=0,"Depot",INDEX('Delivery Stops'!$B$2:$B$29,C1329))</f>
        <v>Pet Hospital</v>
      </c>
      <c r="F1329">
        <v>0</v>
      </c>
      <c r="G1329" cm="1">
        <f t="array" ref="G1329">INDEX('Distance Matrix (miles)'!$B$2:$AD$30,B1329+1,C1329+1)</f>
        <v>6.21</v>
      </c>
      <c r="H1329" cm="1">
        <f t="array" ref="H1329">INDEX('Travel Time Matrix (min)'!$B$2:$AD$30,B1329+1,C1329+1)</f>
        <v>9.3000000000000007</v>
      </c>
      <c r="I1329" cm="1">
        <f t="array" ref="I1329">G1329*(INDEX('Vehicle Fleet'!$D$2:$D$6,A1329)+'Cost Parameters'!$B$2*'Cost Parameters'!$B$3)</f>
        <v>5.318244</v>
      </c>
      <c r="J1329" cm="1">
        <f t="array" ref="J1329">IF(C1329=0,0,INDEX('Delivery Stops'!$D$2:$D$29,C1329))</f>
        <v>108</v>
      </c>
      <c r="K1329">
        <f t="shared" si="80"/>
        <v>0</v>
      </c>
      <c r="L1329">
        <f t="shared" si="81"/>
        <v>0</v>
      </c>
      <c r="M1329">
        <f t="shared" si="82"/>
        <v>0</v>
      </c>
      <c r="N1329">
        <f t="shared" si="83"/>
        <v>0</v>
      </c>
      <c r="O1329" cm="1">
        <f t="array" ref="O1329">((IF(C1329=0,INDEX('Solver Setup'!$M$15:$M$19,A1329),INDEX('Solver Setup'!$G$25:$G$52,C1329))-IF(B1329=0,INDEX('Solver Setup'!$L$15:$L$19,A1329),INDEX('Solver Setup'!$G$25:$G$52,B1329)))*1440-IF(B1329=0,0,INDEX('Solver Setup'!$F$25:$F$52,B1329))-H1329+'Solver Setup'!$B$9*(1-F1329))</f>
        <v>1512.7000000000005</v>
      </c>
    </row>
    <row r="1330" spans="1:15" x14ac:dyDescent="0.2">
      <c r="A1330">
        <v>2</v>
      </c>
      <c r="B1330">
        <v>18</v>
      </c>
      <c r="C1330">
        <v>12</v>
      </c>
      <c r="D1330" t="str" cm="1">
        <f t="array" ref="D1330">IF(B1330=0,"Depot",INDEX('Delivery Stops'!$B$2:$B$29,B1330))</f>
        <v>Furniture Warehouse</v>
      </c>
      <c r="E1330" t="str" cm="1">
        <f t="array" ref="E1330">IF(C1330=0,"Depot",INDEX('Delivery Stops'!$B$2:$B$29,C1330))</f>
        <v>Tech Solutions Inc</v>
      </c>
      <c r="F1330">
        <v>0</v>
      </c>
      <c r="G1330" cm="1">
        <f t="array" ref="G1330">INDEX('Distance Matrix (miles)'!$B$2:$AD$30,B1330+1,C1330+1)</f>
        <v>8.99</v>
      </c>
      <c r="H1330" cm="1">
        <f t="array" ref="H1330">INDEX('Travel Time Matrix (min)'!$B$2:$AD$30,B1330+1,C1330+1)</f>
        <v>13.5</v>
      </c>
      <c r="I1330" cm="1">
        <f t="array" ref="I1330">G1330*(INDEX('Vehicle Fleet'!$D$2:$D$6,A1330)+'Cost Parameters'!$B$2*'Cost Parameters'!$B$3)</f>
        <v>7.6990360000000004</v>
      </c>
      <c r="J1330" cm="1">
        <f t="array" ref="J1330">IF(C1330=0,0,INDEX('Delivery Stops'!$D$2:$D$29,C1330))</f>
        <v>150</v>
      </c>
      <c r="K1330">
        <f t="shared" si="80"/>
        <v>0</v>
      </c>
      <c r="L1330">
        <f t="shared" si="81"/>
        <v>0</v>
      </c>
      <c r="M1330">
        <f t="shared" si="82"/>
        <v>0</v>
      </c>
      <c r="N1330">
        <f t="shared" si="83"/>
        <v>0</v>
      </c>
      <c r="O1330" cm="1">
        <f t="array" ref="O1330">((IF(C1330=0,INDEX('Solver Setup'!$M$15:$M$19,A1330),INDEX('Solver Setup'!$G$25:$G$52,C1330))-IF(B1330=0,INDEX('Solver Setup'!$L$15:$L$19,A1330),INDEX('Solver Setup'!$G$25:$G$52,B1330)))*1440-IF(B1330=0,0,INDEX('Solver Setup'!$F$25:$F$52,B1330))-H1330+'Solver Setup'!$B$9*(1-F1330))</f>
        <v>1463.5000000000005</v>
      </c>
    </row>
    <row r="1331" spans="1:15" x14ac:dyDescent="0.2">
      <c r="A1331">
        <v>2</v>
      </c>
      <c r="B1331">
        <v>18</v>
      </c>
      <c r="C1331">
        <v>13</v>
      </c>
      <c r="D1331" t="str" cm="1">
        <f t="array" ref="D1331">IF(B1331=0,"Depot",INDEX('Delivery Stops'!$B$2:$B$29,B1331))</f>
        <v>Furniture Warehouse</v>
      </c>
      <c r="E1331" t="str" cm="1">
        <f t="array" ref="E1331">IF(C1331=0,"Depot",INDEX('Delivery Stops'!$B$2:$B$29,C1331))</f>
        <v>Tech Solutions Inc</v>
      </c>
      <c r="F1331">
        <v>0</v>
      </c>
      <c r="G1331" cm="1">
        <f t="array" ref="G1331">INDEX('Distance Matrix (miles)'!$B$2:$AD$30,B1331+1,C1331+1)</f>
        <v>25.23</v>
      </c>
      <c r="H1331" cm="1">
        <f t="array" ref="H1331">INDEX('Travel Time Matrix (min)'!$B$2:$AD$30,B1331+1,C1331+1)</f>
        <v>37.799999999999997</v>
      </c>
      <c r="I1331" cm="1">
        <f t="array" ref="I1331">G1331*(INDEX('Vehicle Fleet'!$D$2:$D$6,A1331)+'Cost Parameters'!$B$2*'Cost Parameters'!$B$3)</f>
        <v>21.606972000000003</v>
      </c>
      <c r="J1331" cm="1">
        <f t="array" ref="J1331">IF(C1331=0,0,INDEX('Delivery Stops'!$D$2:$D$29,C1331))</f>
        <v>38</v>
      </c>
      <c r="K1331">
        <f t="shared" si="80"/>
        <v>0</v>
      </c>
      <c r="L1331">
        <f t="shared" si="81"/>
        <v>0</v>
      </c>
      <c r="M1331">
        <f t="shared" si="82"/>
        <v>0</v>
      </c>
      <c r="N1331">
        <f t="shared" si="83"/>
        <v>0</v>
      </c>
      <c r="O1331" cm="1">
        <f t="array" ref="O1331">((IF(C1331=0,INDEX('Solver Setup'!$M$15:$M$19,A1331),INDEX('Solver Setup'!$G$25:$G$52,C1331))-IF(B1331=0,INDEX('Solver Setup'!$L$15:$L$19,A1331),INDEX('Solver Setup'!$G$25:$G$52,B1331)))*1440-IF(B1331=0,0,INDEX('Solver Setup'!$F$25:$F$52,B1331))-H1331+'Solver Setup'!$B$9*(1-F1331))</f>
        <v>1334.2</v>
      </c>
    </row>
    <row r="1332" spans="1:15" x14ac:dyDescent="0.2">
      <c r="A1332">
        <v>2</v>
      </c>
      <c r="B1332">
        <v>18</v>
      </c>
      <c r="C1332">
        <v>14</v>
      </c>
      <c r="D1332" t="str" cm="1">
        <f t="array" ref="D1332">IF(B1332=0,"Depot",INDEX('Delivery Stops'!$B$2:$B$29,B1332))</f>
        <v>Furniture Warehouse</v>
      </c>
      <c r="E1332" t="str" cm="1">
        <f t="array" ref="E1332">IF(C1332=0,"Depot",INDEX('Delivery Stops'!$B$2:$B$29,C1332))</f>
        <v>Sunrise Senior Living</v>
      </c>
      <c r="F1332">
        <v>0</v>
      </c>
      <c r="G1332" cm="1">
        <f t="array" ref="G1332">INDEX('Distance Matrix (miles)'!$B$2:$AD$30,B1332+1,C1332+1)</f>
        <v>12.47</v>
      </c>
      <c r="H1332" cm="1">
        <f t="array" ref="H1332">INDEX('Travel Time Matrix (min)'!$B$2:$AD$30,B1332+1,C1332+1)</f>
        <v>18.7</v>
      </c>
      <c r="I1332" cm="1">
        <f t="array" ref="I1332">G1332*(INDEX('Vehicle Fleet'!$D$2:$D$6,A1332)+'Cost Parameters'!$B$2*'Cost Parameters'!$B$3)</f>
        <v>10.679308000000001</v>
      </c>
      <c r="J1332" cm="1">
        <f t="array" ref="J1332">IF(C1332=0,0,INDEX('Delivery Stops'!$D$2:$D$29,C1332))</f>
        <v>249</v>
      </c>
      <c r="K1332">
        <f t="shared" si="80"/>
        <v>0</v>
      </c>
      <c r="L1332">
        <f t="shared" si="81"/>
        <v>0</v>
      </c>
      <c r="M1332">
        <f t="shared" si="82"/>
        <v>0</v>
      </c>
      <c r="N1332">
        <f t="shared" si="83"/>
        <v>0</v>
      </c>
      <c r="O1332" cm="1">
        <f t="array" ref="O1332">((IF(C1332=0,INDEX('Solver Setup'!$M$15:$M$19,A1332),INDEX('Solver Setup'!$G$25:$G$52,C1332))-IF(B1332=0,INDEX('Solver Setup'!$L$15:$L$19,A1332),INDEX('Solver Setup'!$G$25:$G$52,B1332)))*1440-IF(B1332=0,0,INDEX('Solver Setup'!$F$25:$F$52,B1332))-H1332+'Solver Setup'!$B$9*(1-F1332))</f>
        <v>1803.3000000000002</v>
      </c>
    </row>
    <row r="1333" spans="1:15" x14ac:dyDescent="0.2">
      <c r="A1333">
        <v>2</v>
      </c>
      <c r="B1333">
        <v>18</v>
      </c>
      <c r="C1333">
        <v>15</v>
      </c>
      <c r="D1333" t="str" cm="1">
        <f t="array" ref="D1333">IF(B1333=0,"Depot",INDEX('Delivery Stops'!$B$2:$B$29,B1333))</f>
        <v>Furniture Warehouse</v>
      </c>
      <c r="E1333" t="str" cm="1">
        <f t="array" ref="E1333">IF(C1333=0,"Depot",INDEX('Delivery Stops'!$B$2:$B$29,C1333))</f>
        <v>Electronics Outlet</v>
      </c>
      <c r="F1333">
        <v>0</v>
      </c>
      <c r="G1333" cm="1">
        <f t="array" ref="G1333">INDEX('Distance Matrix (miles)'!$B$2:$AD$30,B1333+1,C1333+1)</f>
        <v>6.44</v>
      </c>
      <c r="H1333" cm="1">
        <f t="array" ref="H1333">INDEX('Travel Time Matrix (min)'!$B$2:$AD$30,B1333+1,C1333+1)</f>
        <v>9.6999999999999993</v>
      </c>
      <c r="I1333" cm="1">
        <f t="array" ref="I1333">G1333*(INDEX('Vehicle Fleet'!$D$2:$D$6,A1333)+'Cost Parameters'!$B$2*'Cost Parameters'!$B$3)</f>
        <v>5.5152160000000006</v>
      </c>
      <c r="J1333" cm="1">
        <f t="array" ref="J1333">IF(C1333=0,0,INDEX('Delivery Stops'!$D$2:$D$29,C1333))</f>
        <v>72</v>
      </c>
      <c r="K1333">
        <f t="shared" si="80"/>
        <v>0</v>
      </c>
      <c r="L1333">
        <f t="shared" si="81"/>
        <v>0</v>
      </c>
      <c r="M1333">
        <f t="shared" si="82"/>
        <v>0</v>
      </c>
      <c r="N1333">
        <f t="shared" si="83"/>
        <v>0</v>
      </c>
      <c r="O1333" cm="1">
        <f t="array" ref="O1333">((IF(C1333=0,INDEX('Solver Setup'!$M$15:$M$19,A1333),INDEX('Solver Setup'!$G$25:$G$52,C1333))-IF(B1333=0,INDEX('Solver Setup'!$L$15:$L$19,A1333),INDEX('Solver Setup'!$G$25:$G$52,B1333)))*1440-IF(B1333=0,0,INDEX('Solver Setup'!$F$25:$F$52,B1333))-H1333+'Solver Setup'!$B$9*(1-F1333))</f>
        <v>1377.3000000000004</v>
      </c>
    </row>
    <row r="1334" spans="1:15" x14ac:dyDescent="0.2">
      <c r="A1334">
        <v>2</v>
      </c>
      <c r="B1334">
        <v>18</v>
      </c>
      <c r="C1334">
        <v>16</v>
      </c>
      <c r="D1334" t="str" cm="1">
        <f t="array" ref="D1334">IF(B1334=0,"Depot",INDEX('Delivery Stops'!$B$2:$B$29,B1334))</f>
        <v>Furniture Warehouse</v>
      </c>
      <c r="E1334" t="str" cm="1">
        <f t="array" ref="E1334">IF(C1334=0,"Depot",INDEX('Delivery Stops'!$B$2:$B$29,C1334))</f>
        <v>Bookstore</v>
      </c>
      <c r="F1334">
        <v>0</v>
      </c>
      <c r="G1334" cm="1">
        <f t="array" ref="G1334">INDEX('Distance Matrix (miles)'!$B$2:$AD$30,B1334+1,C1334+1)</f>
        <v>8.36</v>
      </c>
      <c r="H1334" cm="1">
        <f t="array" ref="H1334">INDEX('Travel Time Matrix (min)'!$B$2:$AD$30,B1334+1,C1334+1)</f>
        <v>12.5</v>
      </c>
      <c r="I1334" cm="1">
        <f t="array" ref="I1334">G1334*(INDEX('Vehicle Fleet'!$D$2:$D$6,A1334)+'Cost Parameters'!$B$2*'Cost Parameters'!$B$3)</f>
        <v>7.1595040000000001</v>
      </c>
      <c r="J1334" cm="1">
        <f t="array" ref="J1334">IF(C1334=0,0,INDEX('Delivery Stops'!$D$2:$D$29,C1334))</f>
        <v>152</v>
      </c>
      <c r="K1334">
        <f t="shared" si="80"/>
        <v>0</v>
      </c>
      <c r="L1334">
        <f t="shared" si="81"/>
        <v>0</v>
      </c>
      <c r="M1334">
        <f t="shared" si="82"/>
        <v>0</v>
      </c>
      <c r="N1334">
        <f t="shared" si="83"/>
        <v>0</v>
      </c>
      <c r="O1334" cm="1">
        <f t="array" ref="O1334">((IF(C1334=0,INDEX('Solver Setup'!$M$15:$M$19,A1334),INDEX('Solver Setup'!$G$25:$G$52,C1334))-IF(B1334=0,INDEX('Solver Setup'!$L$15:$L$19,A1334),INDEX('Solver Setup'!$G$25:$G$52,B1334)))*1440-IF(B1334=0,0,INDEX('Solver Setup'!$F$25:$F$52,B1334))-H1334+'Solver Setup'!$B$9*(1-F1334))</f>
        <v>1614.5000000000009</v>
      </c>
    </row>
    <row r="1335" spans="1:15" x14ac:dyDescent="0.2">
      <c r="A1335">
        <v>2</v>
      </c>
      <c r="B1335">
        <v>18</v>
      </c>
      <c r="C1335">
        <v>17</v>
      </c>
      <c r="D1335" t="str" cm="1">
        <f t="array" ref="D1335">IF(B1335=0,"Depot",INDEX('Delivery Stops'!$B$2:$B$29,B1335))</f>
        <v>Furniture Warehouse</v>
      </c>
      <c r="E1335" t="str" cm="1">
        <f t="array" ref="E1335">IF(C1335=0,"Depot",INDEX('Delivery Stops'!$B$2:$B$29,C1335))</f>
        <v>Veterinary Clinic</v>
      </c>
      <c r="F1335">
        <v>0</v>
      </c>
      <c r="G1335" cm="1">
        <f t="array" ref="G1335">INDEX('Distance Matrix (miles)'!$B$2:$AD$30,B1335+1,C1335+1)</f>
        <v>23.7</v>
      </c>
      <c r="H1335" cm="1">
        <f t="array" ref="H1335">INDEX('Travel Time Matrix (min)'!$B$2:$AD$30,B1335+1,C1335+1)</f>
        <v>35.6</v>
      </c>
      <c r="I1335" cm="1">
        <f t="array" ref="I1335">G1335*(INDEX('Vehicle Fleet'!$D$2:$D$6,A1335)+'Cost Parameters'!$B$2*'Cost Parameters'!$B$3)</f>
        <v>20.296680000000002</v>
      </c>
      <c r="J1335" cm="1">
        <f t="array" ref="J1335">IF(C1335=0,0,INDEX('Delivery Stops'!$D$2:$D$29,C1335))</f>
        <v>102</v>
      </c>
      <c r="K1335">
        <f t="shared" si="80"/>
        <v>0</v>
      </c>
      <c r="L1335">
        <f t="shared" si="81"/>
        <v>0</v>
      </c>
      <c r="M1335">
        <f t="shared" si="82"/>
        <v>0</v>
      </c>
      <c r="N1335">
        <f t="shared" si="83"/>
        <v>0</v>
      </c>
      <c r="O1335" cm="1">
        <f t="array" ref="O1335">((IF(C1335=0,INDEX('Solver Setup'!$M$15:$M$19,A1335),INDEX('Solver Setup'!$G$25:$G$52,C1335))-IF(B1335=0,INDEX('Solver Setup'!$L$15:$L$19,A1335),INDEX('Solver Setup'!$G$25:$G$52,B1335)))*1440-IF(B1335=0,0,INDEX('Solver Setup'!$F$25:$F$52,B1335))-H1335+'Solver Setup'!$B$9*(1-F1335))</f>
        <v>1426.4</v>
      </c>
    </row>
    <row r="1336" spans="1:15" x14ac:dyDescent="0.2">
      <c r="A1336">
        <v>2</v>
      </c>
      <c r="B1336">
        <v>18</v>
      </c>
      <c r="C1336">
        <v>19</v>
      </c>
      <c r="D1336" t="str" cm="1">
        <f t="array" ref="D1336">IF(B1336=0,"Depot",INDEX('Delivery Stops'!$B$2:$B$29,B1336))</f>
        <v>Furniture Warehouse</v>
      </c>
      <c r="E1336" t="str" cm="1">
        <f t="array" ref="E1336">IF(C1336=0,"Depot",INDEX('Delivery Stops'!$B$2:$B$29,C1336))</f>
        <v>Music School</v>
      </c>
      <c r="F1336">
        <v>0</v>
      </c>
      <c r="G1336" cm="1">
        <f t="array" ref="G1336">INDEX('Distance Matrix (miles)'!$B$2:$AD$30,B1336+1,C1336+1)</f>
        <v>20.49</v>
      </c>
      <c r="H1336" cm="1">
        <f t="array" ref="H1336">INDEX('Travel Time Matrix (min)'!$B$2:$AD$30,B1336+1,C1336+1)</f>
        <v>30.7</v>
      </c>
      <c r="I1336" cm="1">
        <f t="array" ref="I1336">G1336*(INDEX('Vehicle Fleet'!$D$2:$D$6,A1336)+'Cost Parameters'!$B$2*'Cost Parameters'!$B$3)</f>
        <v>17.547636000000001</v>
      </c>
      <c r="J1336" cm="1">
        <f t="array" ref="J1336">IF(C1336=0,0,INDEX('Delivery Stops'!$D$2:$D$29,C1336))</f>
        <v>97</v>
      </c>
      <c r="K1336">
        <f t="shared" si="80"/>
        <v>0</v>
      </c>
      <c r="L1336">
        <f t="shared" si="81"/>
        <v>0</v>
      </c>
      <c r="M1336">
        <f t="shared" si="82"/>
        <v>0</v>
      </c>
      <c r="N1336">
        <f t="shared" si="83"/>
        <v>0</v>
      </c>
      <c r="O1336" cm="1">
        <f t="array" ref="O1336">((IF(C1336=0,INDEX('Solver Setup'!$M$15:$M$19,A1336),INDEX('Solver Setup'!$G$25:$G$52,C1336))-IF(B1336=0,INDEX('Solver Setup'!$L$15:$L$19,A1336),INDEX('Solver Setup'!$G$25:$G$52,B1336)))*1440-IF(B1336=0,0,INDEX('Solver Setup'!$F$25:$F$52,B1336))-H1336+'Solver Setup'!$B$9*(1-F1336))</f>
        <v>1356.3000000000004</v>
      </c>
    </row>
    <row r="1337" spans="1:15" x14ac:dyDescent="0.2">
      <c r="A1337">
        <v>2</v>
      </c>
      <c r="B1337">
        <v>18</v>
      </c>
      <c r="C1337">
        <v>20</v>
      </c>
      <c r="D1337" t="str" cm="1">
        <f t="array" ref="D1337">IF(B1337=0,"Depot",INDEX('Delivery Stops'!$B$2:$B$29,B1337))</f>
        <v>Furniture Warehouse</v>
      </c>
      <c r="E1337" t="str" cm="1">
        <f t="array" ref="E1337">IF(C1337=0,"Depot",INDEX('Delivery Stops'!$B$2:$B$29,C1337))</f>
        <v>Elementary School</v>
      </c>
      <c r="F1337">
        <v>0</v>
      </c>
      <c r="G1337" cm="1">
        <f t="array" ref="G1337">INDEX('Distance Matrix (miles)'!$B$2:$AD$30,B1337+1,C1337+1)</f>
        <v>18.84</v>
      </c>
      <c r="H1337" cm="1">
        <f t="array" ref="H1337">INDEX('Travel Time Matrix (min)'!$B$2:$AD$30,B1337+1,C1337+1)</f>
        <v>28.3</v>
      </c>
      <c r="I1337" cm="1">
        <f t="array" ref="I1337">G1337*(INDEX('Vehicle Fleet'!$D$2:$D$6,A1337)+'Cost Parameters'!$B$2*'Cost Parameters'!$B$3)</f>
        <v>16.134575999999999</v>
      </c>
      <c r="J1337" cm="1">
        <f t="array" ref="J1337">IF(C1337=0,0,INDEX('Delivery Stops'!$D$2:$D$29,C1337))</f>
        <v>71</v>
      </c>
      <c r="K1337">
        <f t="shared" si="80"/>
        <v>0</v>
      </c>
      <c r="L1337">
        <f t="shared" si="81"/>
        <v>0</v>
      </c>
      <c r="M1337">
        <f t="shared" si="82"/>
        <v>0</v>
      </c>
      <c r="N1337">
        <f t="shared" si="83"/>
        <v>0</v>
      </c>
      <c r="O1337" cm="1">
        <f t="array" ref="O1337">((IF(C1337=0,INDEX('Solver Setup'!$M$15:$M$19,A1337),INDEX('Solver Setup'!$G$25:$G$52,C1337))-IF(B1337=0,INDEX('Solver Setup'!$L$15:$L$19,A1337),INDEX('Solver Setup'!$G$25:$G$52,B1337)))*1440-IF(B1337=0,0,INDEX('Solver Setup'!$F$25:$F$52,B1337))-H1337+'Solver Setup'!$B$9*(1-F1337))</f>
        <v>1328.700000000001</v>
      </c>
    </row>
    <row r="1338" spans="1:15" x14ac:dyDescent="0.2">
      <c r="A1338">
        <v>2</v>
      </c>
      <c r="B1338">
        <v>18</v>
      </c>
      <c r="C1338">
        <v>21</v>
      </c>
      <c r="D1338" t="str" cm="1">
        <f t="array" ref="D1338">IF(B1338=0,"Depot",INDEX('Delivery Stops'!$B$2:$B$29,B1338))</f>
        <v>Furniture Warehouse</v>
      </c>
      <c r="E1338" t="str" cm="1">
        <f t="array" ref="E1338">IF(C1338=0,"Depot",INDEX('Delivery Stops'!$B$2:$B$29,C1338))</f>
        <v>Distillery</v>
      </c>
      <c r="F1338">
        <v>0</v>
      </c>
      <c r="G1338" cm="1">
        <f t="array" ref="G1338">INDEX('Distance Matrix (miles)'!$B$2:$AD$30,B1338+1,C1338+1)</f>
        <v>16.440000000000001</v>
      </c>
      <c r="H1338" cm="1">
        <f t="array" ref="H1338">INDEX('Travel Time Matrix (min)'!$B$2:$AD$30,B1338+1,C1338+1)</f>
        <v>24.7</v>
      </c>
      <c r="I1338" cm="1">
        <f t="array" ref="I1338">G1338*(INDEX('Vehicle Fleet'!$D$2:$D$6,A1338)+'Cost Parameters'!$B$2*'Cost Parameters'!$B$3)</f>
        <v>14.079216000000002</v>
      </c>
      <c r="J1338" cm="1">
        <f t="array" ref="J1338">IF(C1338=0,0,INDEX('Delivery Stops'!$D$2:$D$29,C1338))</f>
        <v>178</v>
      </c>
      <c r="K1338">
        <f t="shared" si="80"/>
        <v>0</v>
      </c>
      <c r="L1338">
        <f t="shared" si="81"/>
        <v>0</v>
      </c>
      <c r="M1338">
        <f t="shared" si="82"/>
        <v>0</v>
      </c>
      <c r="N1338">
        <f t="shared" si="83"/>
        <v>0</v>
      </c>
      <c r="O1338" cm="1">
        <f t="array" ref="O1338">((IF(C1338=0,INDEX('Solver Setup'!$M$15:$M$19,A1338),INDEX('Solver Setup'!$G$25:$G$52,C1338))-IF(B1338=0,INDEX('Solver Setup'!$L$15:$L$19,A1338),INDEX('Solver Setup'!$G$25:$G$52,B1338)))*1440-IF(B1338=0,0,INDEX('Solver Setup'!$F$25:$F$52,B1338))-H1338+'Solver Setup'!$B$9*(1-F1338))</f>
        <v>1842.3000000000002</v>
      </c>
    </row>
    <row r="1339" spans="1:15" x14ac:dyDescent="0.2">
      <c r="A1339">
        <v>2</v>
      </c>
      <c r="B1339">
        <v>18</v>
      </c>
      <c r="C1339">
        <v>22</v>
      </c>
      <c r="D1339" t="str" cm="1">
        <f t="array" ref="D1339">IF(B1339=0,"Depot",INDEX('Delivery Stops'!$B$2:$B$29,B1339))</f>
        <v>Furniture Warehouse</v>
      </c>
      <c r="E1339" t="str" cm="1">
        <f t="array" ref="E1339">IF(C1339=0,"Depot",INDEX('Delivery Stops'!$B$2:$B$29,C1339))</f>
        <v>Brewery</v>
      </c>
      <c r="F1339">
        <v>0</v>
      </c>
      <c r="G1339" cm="1">
        <f t="array" ref="G1339">INDEX('Distance Matrix (miles)'!$B$2:$AD$30,B1339+1,C1339+1)</f>
        <v>28.2</v>
      </c>
      <c r="H1339" cm="1">
        <f t="array" ref="H1339">INDEX('Travel Time Matrix (min)'!$B$2:$AD$30,B1339+1,C1339+1)</f>
        <v>42.3</v>
      </c>
      <c r="I1339" cm="1">
        <f t="array" ref="I1339">G1339*(INDEX('Vehicle Fleet'!$D$2:$D$6,A1339)+'Cost Parameters'!$B$2*'Cost Parameters'!$B$3)</f>
        <v>24.150480000000002</v>
      </c>
      <c r="J1339" cm="1">
        <f t="array" ref="J1339">IF(C1339=0,0,INDEX('Delivery Stops'!$D$2:$D$29,C1339))</f>
        <v>46</v>
      </c>
      <c r="K1339">
        <f t="shared" si="80"/>
        <v>0</v>
      </c>
      <c r="L1339">
        <f t="shared" si="81"/>
        <v>0</v>
      </c>
      <c r="M1339">
        <f t="shared" si="82"/>
        <v>0</v>
      </c>
      <c r="N1339">
        <f t="shared" si="83"/>
        <v>0</v>
      </c>
      <c r="O1339" cm="1">
        <f t="array" ref="O1339">((IF(C1339=0,INDEX('Solver Setup'!$M$15:$M$19,A1339),INDEX('Solver Setup'!$G$25:$G$52,C1339))-IF(B1339=0,INDEX('Solver Setup'!$L$15:$L$19,A1339),INDEX('Solver Setup'!$G$25:$G$52,B1339)))*1440-IF(B1339=0,0,INDEX('Solver Setup'!$F$25:$F$52,B1339))-H1339+'Solver Setup'!$B$9*(1-F1339))</f>
        <v>1674.700000000001</v>
      </c>
    </row>
    <row r="1340" spans="1:15" x14ac:dyDescent="0.2">
      <c r="A1340">
        <v>2</v>
      </c>
      <c r="B1340">
        <v>18</v>
      </c>
      <c r="C1340">
        <v>23</v>
      </c>
      <c r="D1340" t="str" cm="1">
        <f t="array" ref="D1340">IF(B1340=0,"Depot",INDEX('Delivery Stops'!$B$2:$B$29,B1340))</f>
        <v>Furniture Warehouse</v>
      </c>
      <c r="E1340" t="str" cm="1">
        <f t="array" ref="E1340">IF(C1340=0,"Depot",INDEX('Delivery Stops'!$B$2:$B$29,C1340))</f>
        <v>Distillery</v>
      </c>
      <c r="F1340">
        <v>0</v>
      </c>
      <c r="G1340" cm="1">
        <f t="array" ref="G1340">INDEX('Distance Matrix (miles)'!$B$2:$AD$30,B1340+1,C1340+1)</f>
        <v>7.85</v>
      </c>
      <c r="H1340" cm="1">
        <f t="array" ref="H1340">INDEX('Travel Time Matrix (min)'!$B$2:$AD$30,B1340+1,C1340+1)</f>
        <v>11.8</v>
      </c>
      <c r="I1340" cm="1">
        <f t="array" ref="I1340">G1340*(INDEX('Vehicle Fleet'!$D$2:$D$6,A1340)+'Cost Parameters'!$B$2*'Cost Parameters'!$B$3)</f>
        <v>6.7227399999999999</v>
      </c>
      <c r="J1340" cm="1">
        <f t="array" ref="J1340">IF(C1340=0,0,INDEX('Delivery Stops'!$D$2:$D$29,C1340))</f>
        <v>207</v>
      </c>
      <c r="K1340">
        <f t="shared" si="80"/>
        <v>0</v>
      </c>
      <c r="L1340">
        <f t="shared" si="81"/>
        <v>0</v>
      </c>
      <c r="M1340">
        <f t="shared" si="82"/>
        <v>0</v>
      </c>
      <c r="N1340">
        <f t="shared" si="83"/>
        <v>0</v>
      </c>
      <c r="O1340" cm="1">
        <f t="array" ref="O1340">((IF(C1340=0,INDEX('Solver Setup'!$M$15:$M$19,A1340),INDEX('Solver Setup'!$G$25:$G$52,C1340))-IF(B1340=0,INDEX('Solver Setup'!$L$15:$L$19,A1340),INDEX('Solver Setup'!$G$25:$G$52,B1340)))*1440-IF(B1340=0,0,INDEX('Solver Setup'!$F$25:$F$52,B1340))-H1340+'Solver Setup'!$B$9*(1-F1340))</f>
        <v>1600.2000000000005</v>
      </c>
    </row>
    <row r="1341" spans="1:15" x14ac:dyDescent="0.2">
      <c r="A1341">
        <v>2</v>
      </c>
      <c r="B1341">
        <v>18</v>
      </c>
      <c r="C1341">
        <v>24</v>
      </c>
      <c r="D1341" t="str" cm="1">
        <f t="array" ref="D1341">IF(B1341=0,"Depot",INDEX('Delivery Stops'!$B$2:$B$29,B1341))</f>
        <v>Furniture Warehouse</v>
      </c>
      <c r="E1341" t="str" cm="1">
        <f t="array" ref="E1341">IF(C1341=0,"Depot",INDEX('Delivery Stops'!$B$2:$B$29,C1341))</f>
        <v>Children's Academy</v>
      </c>
      <c r="F1341">
        <v>0</v>
      </c>
      <c r="G1341" cm="1">
        <f t="array" ref="G1341">INDEX('Distance Matrix (miles)'!$B$2:$AD$30,B1341+1,C1341+1)</f>
        <v>14.39</v>
      </c>
      <c r="H1341" cm="1">
        <f t="array" ref="H1341">INDEX('Travel Time Matrix (min)'!$B$2:$AD$30,B1341+1,C1341+1)</f>
        <v>21.6</v>
      </c>
      <c r="I1341" cm="1">
        <f t="array" ref="I1341">G1341*(INDEX('Vehicle Fleet'!$D$2:$D$6,A1341)+'Cost Parameters'!$B$2*'Cost Parameters'!$B$3)</f>
        <v>12.323596000000002</v>
      </c>
      <c r="J1341" cm="1">
        <f t="array" ref="J1341">IF(C1341=0,0,INDEX('Delivery Stops'!$D$2:$D$29,C1341))</f>
        <v>28</v>
      </c>
      <c r="K1341">
        <f t="shared" si="80"/>
        <v>0</v>
      </c>
      <c r="L1341">
        <f t="shared" si="81"/>
        <v>0</v>
      </c>
      <c r="M1341">
        <f t="shared" si="82"/>
        <v>0</v>
      </c>
      <c r="N1341">
        <f t="shared" si="83"/>
        <v>0</v>
      </c>
      <c r="O1341" cm="1">
        <f t="array" ref="O1341">((IF(C1341=0,INDEX('Solver Setup'!$M$15:$M$19,A1341),INDEX('Solver Setup'!$G$25:$G$52,C1341))-IF(B1341=0,INDEX('Solver Setup'!$L$15:$L$19,A1341),INDEX('Solver Setup'!$G$25:$G$52,B1341)))*1440-IF(B1341=0,0,INDEX('Solver Setup'!$F$25:$F$52,B1341))-H1341+'Solver Setup'!$B$9*(1-F1341))</f>
        <v>1740.400000000001</v>
      </c>
    </row>
    <row r="1342" spans="1:15" x14ac:dyDescent="0.2">
      <c r="A1342">
        <v>2</v>
      </c>
      <c r="B1342">
        <v>18</v>
      </c>
      <c r="C1342">
        <v>25</v>
      </c>
      <c r="D1342" t="str" cm="1">
        <f t="array" ref="D1342">IF(B1342=0,"Depot",INDEX('Delivery Stops'!$B$2:$B$29,B1342))</f>
        <v>Furniture Warehouse</v>
      </c>
      <c r="E1342" t="str" cm="1">
        <f t="array" ref="E1342">IF(C1342=0,"Depot",INDEX('Delivery Stops'!$B$2:$B$29,C1342))</f>
        <v>Public Library</v>
      </c>
      <c r="F1342">
        <v>0</v>
      </c>
      <c r="G1342" cm="1">
        <f t="array" ref="G1342">INDEX('Distance Matrix (miles)'!$B$2:$AD$30,B1342+1,C1342+1)</f>
        <v>13.87</v>
      </c>
      <c r="H1342" cm="1">
        <f t="array" ref="H1342">INDEX('Travel Time Matrix (min)'!$B$2:$AD$30,B1342+1,C1342+1)</f>
        <v>20.8</v>
      </c>
      <c r="I1342" cm="1">
        <f t="array" ref="I1342">G1342*(INDEX('Vehicle Fleet'!$D$2:$D$6,A1342)+'Cost Parameters'!$B$2*'Cost Parameters'!$B$3)</f>
        <v>11.878268</v>
      </c>
      <c r="J1342" cm="1">
        <f t="array" ref="J1342">IF(C1342=0,0,INDEX('Delivery Stops'!$D$2:$D$29,C1342))</f>
        <v>32</v>
      </c>
      <c r="K1342">
        <f t="shared" si="80"/>
        <v>0</v>
      </c>
      <c r="L1342">
        <f t="shared" si="81"/>
        <v>0</v>
      </c>
      <c r="M1342">
        <f t="shared" si="82"/>
        <v>0</v>
      </c>
      <c r="N1342">
        <f t="shared" si="83"/>
        <v>0</v>
      </c>
      <c r="O1342" cm="1">
        <f t="array" ref="O1342">((IF(C1342=0,INDEX('Solver Setup'!$M$15:$M$19,A1342),INDEX('Solver Setup'!$G$25:$G$52,C1342))-IF(B1342=0,INDEX('Solver Setup'!$L$15:$L$19,A1342),INDEX('Solver Setup'!$G$25:$G$52,B1342)))*1440-IF(B1342=0,0,INDEX('Solver Setup'!$F$25:$F$52,B1342))-H1342+'Solver Setup'!$B$9*(1-F1342))</f>
        <v>1651.200000000001</v>
      </c>
    </row>
    <row r="1343" spans="1:15" x14ac:dyDescent="0.2">
      <c r="A1343">
        <v>2</v>
      </c>
      <c r="B1343">
        <v>18</v>
      </c>
      <c r="C1343">
        <v>26</v>
      </c>
      <c r="D1343" t="str" cm="1">
        <f t="array" ref="D1343">IF(B1343=0,"Depot",INDEX('Delivery Stops'!$B$2:$B$29,B1343))</f>
        <v>Furniture Warehouse</v>
      </c>
      <c r="E1343" t="str" cm="1">
        <f t="array" ref="E1343">IF(C1343=0,"Depot",INDEX('Delivery Stops'!$B$2:$B$29,C1343))</f>
        <v>Bakery &amp; Cafe</v>
      </c>
      <c r="F1343">
        <v>0</v>
      </c>
      <c r="G1343" cm="1">
        <f t="array" ref="G1343">INDEX('Distance Matrix (miles)'!$B$2:$AD$30,B1343+1,C1343+1)</f>
        <v>22.51</v>
      </c>
      <c r="H1343" cm="1">
        <f t="array" ref="H1343">INDEX('Travel Time Matrix (min)'!$B$2:$AD$30,B1343+1,C1343+1)</f>
        <v>33.799999999999997</v>
      </c>
      <c r="I1343" cm="1">
        <f t="array" ref="I1343">G1343*(INDEX('Vehicle Fleet'!$D$2:$D$6,A1343)+'Cost Parameters'!$B$2*'Cost Parameters'!$B$3)</f>
        <v>19.277564000000002</v>
      </c>
      <c r="J1343" cm="1">
        <f t="array" ref="J1343">IF(C1343=0,0,INDEX('Delivery Stops'!$D$2:$D$29,C1343))</f>
        <v>211</v>
      </c>
      <c r="K1343">
        <f t="shared" si="80"/>
        <v>0</v>
      </c>
      <c r="L1343">
        <f t="shared" si="81"/>
        <v>0</v>
      </c>
      <c r="M1343">
        <f t="shared" si="82"/>
        <v>0</v>
      </c>
      <c r="N1343">
        <f t="shared" si="83"/>
        <v>0</v>
      </c>
      <c r="O1343" cm="1">
        <f t="array" ref="O1343">((IF(C1343=0,INDEX('Solver Setup'!$M$15:$M$19,A1343),INDEX('Solver Setup'!$G$25:$G$52,C1343))-IF(B1343=0,INDEX('Solver Setup'!$L$15:$L$19,A1343),INDEX('Solver Setup'!$G$25:$G$52,B1343)))*1440-IF(B1343=0,0,INDEX('Solver Setup'!$F$25:$F$52,B1343))-H1343+'Solver Setup'!$B$9*(1-F1343))</f>
        <v>1713.2000000000005</v>
      </c>
    </row>
    <row r="1344" spans="1:15" x14ac:dyDescent="0.2">
      <c r="A1344">
        <v>2</v>
      </c>
      <c r="B1344">
        <v>18</v>
      </c>
      <c r="C1344">
        <v>27</v>
      </c>
      <c r="D1344" t="str" cm="1">
        <f t="array" ref="D1344">IF(B1344=0,"Depot",INDEX('Delivery Stops'!$B$2:$B$29,B1344))</f>
        <v>Furniture Warehouse</v>
      </c>
      <c r="E1344" t="str" cm="1">
        <f t="array" ref="E1344">IF(C1344=0,"Depot",INDEX('Delivery Stops'!$B$2:$B$29,C1344))</f>
        <v>Redstone Elementary School</v>
      </c>
      <c r="F1344">
        <v>0</v>
      </c>
      <c r="G1344" cm="1">
        <f t="array" ref="G1344">INDEX('Distance Matrix (miles)'!$B$2:$AD$30,B1344+1,C1344+1)</f>
        <v>19.86</v>
      </c>
      <c r="H1344" cm="1">
        <f t="array" ref="H1344">INDEX('Travel Time Matrix (min)'!$B$2:$AD$30,B1344+1,C1344+1)</f>
        <v>29.8</v>
      </c>
      <c r="I1344" cm="1">
        <f t="array" ref="I1344">G1344*(INDEX('Vehicle Fleet'!$D$2:$D$6,A1344)+'Cost Parameters'!$B$2*'Cost Parameters'!$B$3)</f>
        <v>17.008103999999999</v>
      </c>
      <c r="J1344" cm="1">
        <f t="array" ref="J1344">IF(C1344=0,0,INDEX('Delivery Stops'!$D$2:$D$29,C1344))</f>
        <v>61</v>
      </c>
      <c r="K1344">
        <f t="shared" si="80"/>
        <v>0</v>
      </c>
      <c r="L1344">
        <f t="shared" si="81"/>
        <v>0</v>
      </c>
      <c r="M1344">
        <f t="shared" si="82"/>
        <v>0</v>
      </c>
      <c r="N1344">
        <f t="shared" si="83"/>
        <v>0</v>
      </c>
      <c r="O1344" cm="1">
        <f t="array" ref="O1344">((IF(C1344=0,INDEX('Solver Setup'!$M$15:$M$19,A1344),INDEX('Solver Setup'!$G$25:$G$52,C1344))-IF(B1344=0,INDEX('Solver Setup'!$L$15:$L$19,A1344),INDEX('Solver Setup'!$G$25:$G$52,B1344)))*1440-IF(B1344=0,0,INDEX('Solver Setup'!$F$25:$F$52,B1344))-H1344+'Solver Setup'!$B$9*(1-F1344))</f>
        <v>1657.2</v>
      </c>
    </row>
    <row r="1345" spans="1:15" x14ac:dyDescent="0.2">
      <c r="A1345">
        <v>2</v>
      </c>
      <c r="B1345">
        <v>18</v>
      </c>
      <c r="C1345">
        <v>28</v>
      </c>
      <c r="D1345" t="str" cm="1">
        <f t="array" ref="D1345">IF(B1345=0,"Depot",INDEX('Delivery Stops'!$B$2:$B$29,B1345))</f>
        <v>Furniture Warehouse</v>
      </c>
      <c r="E1345" t="str" cm="1">
        <f t="array" ref="E1345">IF(C1345=0,"Depot",INDEX('Delivery Stops'!$B$2:$B$29,C1345))</f>
        <v>Food Bank</v>
      </c>
      <c r="F1345">
        <v>0</v>
      </c>
      <c r="G1345" cm="1">
        <f t="array" ref="G1345">INDEX('Distance Matrix (miles)'!$B$2:$AD$30,B1345+1,C1345+1)</f>
        <v>25.74</v>
      </c>
      <c r="H1345" cm="1">
        <f t="array" ref="H1345">INDEX('Travel Time Matrix (min)'!$B$2:$AD$30,B1345+1,C1345+1)</f>
        <v>38.6</v>
      </c>
      <c r="I1345" cm="1">
        <f t="array" ref="I1345">G1345*(INDEX('Vehicle Fleet'!$D$2:$D$6,A1345)+'Cost Parameters'!$B$2*'Cost Parameters'!$B$3)</f>
        <v>22.043735999999999</v>
      </c>
      <c r="J1345" cm="1">
        <f t="array" ref="J1345">IF(C1345=0,0,INDEX('Delivery Stops'!$D$2:$D$29,C1345))</f>
        <v>168</v>
      </c>
      <c r="K1345">
        <f t="shared" si="80"/>
        <v>0</v>
      </c>
      <c r="L1345">
        <f t="shared" si="81"/>
        <v>0</v>
      </c>
      <c r="M1345">
        <f t="shared" si="82"/>
        <v>0</v>
      </c>
      <c r="N1345">
        <f t="shared" si="83"/>
        <v>0</v>
      </c>
      <c r="O1345" cm="1">
        <f t="array" ref="O1345">((IF(C1345=0,INDEX('Solver Setup'!$M$15:$M$19,A1345),INDEX('Solver Setup'!$G$25:$G$52,C1345))-IF(B1345=0,INDEX('Solver Setup'!$L$15:$L$19,A1345),INDEX('Solver Setup'!$G$25:$G$52,B1345)))*1440-IF(B1345=0,0,INDEX('Solver Setup'!$F$25:$F$52,B1345))-H1345+'Solver Setup'!$B$9*(1-F1345))</f>
        <v>1648.4</v>
      </c>
    </row>
    <row r="1346" spans="1:15" x14ac:dyDescent="0.2">
      <c r="A1346">
        <v>2</v>
      </c>
      <c r="B1346">
        <v>19</v>
      </c>
      <c r="C1346">
        <v>0</v>
      </c>
      <c r="D1346" t="str" cm="1">
        <f t="array" ref="D1346">IF(B1346=0,"Depot",INDEX('Delivery Stops'!$B$2:$B$29,B1346))</f>
        <v>Music School</v>
      </c>
      <c r="E1346" t="str" cm="1">
        <f t="array" ref="E1346">IF(C1346=0,"Depot",INDEX('Delivery Stops'!$B$2:$B$29,C1346))</f>
        <v>Depot</v>
      </c>
      <c r="F1346">
        <v>0</v>
      </c>
      <c r="G1346" cm="1">
        <f t="array" ref="G1346">INDEX('Distance Matrix (miles)'!$B$2:$AD$30,B1346+1,C1346+1)</f>
        <v>20.84</v>
      </c>
      <c r="H1346" cm="1">
        <f t="array" ref="H1346">INDEX('Travel Time Matrix (min)'!$B$2:$AD$30,B1346+1,C1346+1)</f>
        <v>31.3</v>
      </c>
      <c r="I1346" cm="1">
        <f t="array" ref="I1346">G1346*(INDEX('Vehicle Fleet'!$D$2:$D$6,A1346)+'Cost Parameters'!$B$2*'Cost Parameters'!$B$3)</f>
        <v>17.847376000000001</v>
      </c>
      <c r="J1346" cm="1">
        <f t="array" ref="J1346">IF(C1346=0,0,INDEX('Delivery Stops'!$D$2:$D$29,C1346))</f>
        <v>0</v>
      </c>
      <c r="K1346">
        <f t="shared" si="80"/>
        <v>0</v>
      </c>
      <c r="L1346">
        <f t="shared" si="81"/>
        <v>0</v>
      </c>
      <c r="M1346">
        <f t="shared" si="82"/>
        <v>0</v>
      </c>
      <c r="N1346">
        <f t="shared" si="83"/>
        <v>0</v>
      </c>
      <c r="O1346" cm="1">
        <f t="array" ref="O1346">((IF(C1346=0,INDEX('Solver Setup'!$M$15:$M$19,A1346),INDEX('Solver Setup'!$G$25:$G$52,C1346))-IF(B1346=0,INDEX('Solver Setup'!$L$15:$L$19,A1346),INDEX('Solver Setup'!$G$25:$G$52,B1346)))*1440-IF(B1346=0,0,INDEX('Solver Setup'!$F$25:$F$52,B1346))-H1346+'Solver Setup'!$B$9*(1-F1346))</f>
        <v>977.7</v>
      </c>
    </row>
    <row r="1347" spans="1:15" x14ac:dyDescent="0.2">
      <c r="A1347">
        <v>2</v>
      </c>
      <c r="B1347">
        <v>19</v>
      </c>
      <c r="C1347">
        <v>1</v>
      </c>
      <c r="D1347" t="str" cm="1">
        <f t="array" ref="D1347">IF(B1347=0,"Depot",INDEX('Delivery Stops'!$B$2:$B$29,B1347))</f>
        <v>Music School</v>
      </c>
      <c r="E1347" t="str" cm="1">
        <f t="array" ref="E1347">IF(C1347=0,"Depot",INDEX('Delivery Stops'!$B$2:$B$29,C1347))</f>
        <v>Pet Hospital</v>
      </c>
      <c r="F1347">
        <v>0</v>
      </c>
      <c r="G1347" cm="1">
        <f t="array" ref="G1347">INDEX('Distance Matrix (miles)'!$B$2:$AD$30,B1347+1,C1347+1)</f>
        <v>9.6300000000000008</v>
      </c>
      <c r="H1347" cm="1">
        <f t="array" ref="H1347">INDEX('Travel Time Matrix (min)'!$B$2:$AD$30,B1347+1,C1347+1)</f>
        <v>14.4</v>
      </c>
      <c r="I1347" cm="1">
        <f t="array" ref="I1347">G1347*(INDEX('Vehicle Fleet'!$D$2:$D$6,A1347)+'Cost Parameters'!$B$2*'Cost Parameters'!$B$3)</f>
        <v>8.2471320000000006</v>
      </c>
      <c r="J1347" cm="1">
        <f t="array" ref="J1347">IF(C1347=0,0,INDEX('Delivery Stops'!$D$2:$D$29,C1347))</f>
        <v>204</v>
      </c>
      <c r="K1347">
        <f t="shared" ref="K1347:K1410" si="84">F1347*I1347</f>
        <v>0</v>
      </c>
      <c r="L1347">
        <f t="shared" ref="L1347:L1410" si="85">F1347*G1347</f>
        <v>0</v>
      </c>
      <c r="M1347">
        <f t="shared" ref="M1347:M1410" si="86">F1347*H1347</f>
        <v>0</v>
      </c>
      <c r="N1347">
        <f t="shared" ref="N1347:N1410" si="87">F1347*J1347</f>
        <v>0</v>
      </c>
      <c r="O1347" cm="1">
        <f t="array" ref="O1347">((IF(C1347=0,INDEX('Solver Setup'!$M$15:$M$19,A1347),INDEX('Solver Setup'!$G$25:$G$52,C1347))-IF(B1347=0,INDEX('Solver Setup'!$L$15:$L$19,A1347),INDEX('Solver Setup'!$G$25:$G$52,B1347)))*1440-IF(B1347=0,0,INDEX('Solver Setup'!$F$25:$F$52,B1347))-H1347+'Solver Setup'!$B$9*(1-F1347))</f>
        <v>1504.6000000000006</v>
      </c>
    </row>
    <row r="1348" spans="1:15" x14ac:dyDescent="0.2">
      <c r="A1348">
        <v>2</v>
      </c>
      <c r="B1348">
        <v>19</v>
      </c>
      <c r="C1348">
        <v>2</v>
      </c>
      <c r="D1348" t="str" cm="1">
        <f t="array" ref="D1348">IF(B1348=0,"Depot",INDEX('Delivery Stops'!$B$2:$B$29,B1348))</f>
        <v>Music School</v>
      </c>
      <c r="E1348" t="str" cm="1">
        <f t="array" ref="E1348">IF(C1348=0,"Depot",INDEX('Delivery Stops'!$B$2:$B$29,C1348))</f>
        <v>Community Pharmacy</v>
      </c>
      <c r="F1348">
        <v>0</v>
      </c>
      <c r="G1348" cm="1">
        <f t="array" ref="G1348">INDEX('Distance Matrix (miles)'!$B$2:$AD$30,B1348+1,C1348+1)</f>
        <v>19.53</v>
      </c>
      <c r="H1348" cm="1">
        <f t="array" ref="H1348">INDEX('Travel Time Matrix (min)'!$B$2:$AD$30,B1348+1,C1348+1)</f>
        <v>29.3</v>
      </c>
      <c r="I1348" cm="1">
        <f t="array" ref="I1348">G1348*(INDEX('Vehicle Fleet'!$D$2:$D$6,A1348)+'Cost Parameters'!$B$2*'Cost Parameters'!$B$3)</f>
        <v>16.725492000000003</v>
      </c>
      <c r="J1348" cm="1">
        <f t="array" ref="J1348">IF(C1348=0,0,INDEX('Delivery Stops'!$D$2:$D$29,C1348))</f>
        <v>240</v>
      </c>
      <c r="K1348">
        <f t="shared" si="84"/>
        <v>0</v>
      </c>
      <c r="L1348">
        <f t="shared" si="85"/>
        <v>0</v>
      </c>
      <c r="M1348">
        <f t="shared" si="86"/>
        <v>0</v>
      </c>
      <c r="N1348">
        <f t="shared" si="87"/>
        <v>0</v>
      </c>
      <c r="O1348" cm="1">
        <f t="array" ref="O1348">((IF(C1348=0,INDEX('Solver Setup'!$M$15:$M$19,A1348),INDEX('Solver Setup'!$G$25:$G$52,C1348))-IF(B1348=0,INDEX('Solver Setup'!$L$15:$L$19,A1348),INDEX('Solver Setup'!$G$25:$G$52,B1348)))*1440-IF(B1348=0,0,INDEX('Solver Setup'!$F$25:$F$52,B1348))-H1348+'Solver Setup'!$B$9*(1-F1348))</f>
        <v>1729.6999999999996</v>
      </c>
    </row>
    <row r="1349" spans="1:15" x14ac:dyDescent="0.2">
      <c r="A1349">
        <v>2</v>
      </c>
      <c r="B1349">
        <v>19</v>
      </c>
      <c r="C1349">
        <v>3</v>
      </c>
      <c r="D1349" t="str" cm="1">
        <f t="array" ref="D1349">IF(B1349=0,"Depot",INDEX('Delivery Stops'!$B$2:$B$29,B1349))</f>
        <v>Music School</v>
      </c>
      <c r="E1349" t="str" cm="1">
        <f t="array" ref="E1349">IF(C1349=0,"Depot",INDEX('Delivery Stops'!$B$2:$B$29,C1349))</f>
        <v>Redstone Medical Center</v>
      </c>
      <c r="F1349">
        <v>0</v>
      </c>
      <c r="G1349" cm="1">
        <f t="array" ref="G1349">INDEX('Distance Matrix (miles)'!$B$2:$AD$30,B1349+1,C1349+1)</f>
        <v>7.44</v>
      </c>
      <c r="H1349" cm="1">
        <f t="array" ref="H1349">INDEX('Travel Time Matrix (min)'!$B$2:$AD$30,B1349+1,C1349+1)</f>
        <v>11.2</v>
      </c>
      <c r="I1349" cm="1">
        <f t="array" ref="I1349">G1349*(INDEX('Vehicle Fleet'!$D$2:$D$6,A1349)+'Cost Parameters'!$B$2*'Cost Parameters'!$B$3)</f>
        <v>6.3716160000000004</v>
      </c>
      <c r="J1349" cm="1">
        <f t="array" ref="J1349">IF(C1349=0,0,INDEX('Delivery Stops'!$D$2:$D$29,C1349))</f>
        <v>183</v>
      </c>
      <c r="K1349">
        <f t="shared" si="84"/>
        <v>0</v>
      </c>
      <c r="L1349">
        <f t="shared" si="85"/>
        <v>0</v>
      </c>
      <c r="M1349">
        <f t="shared" si="86"/>
        <v>0</v>
      </c>
      <c r="N1349">
        <f t="shared" si="87"/>
        <v>0</v>
      </c>
      <c r="O1349" cm="1">
        <f t="array" ref="O1349">((IF(C1349=0,INDEX('Solver Setup'!$M$15:$M$19,A1349),INDEX('Solver Setup'!$G$25:$G$52,C1349))-IF(B1349=0,INDEX('Solver Setup'!$L$15:$L$19,A1349),INDEX('Solver Setup'!$G$25:$G$52,B1349)))*1440-IF(B1349=0,0,INDEX('Solver Setup'!$F$25:$F$52,B1349))-H1349+'Solver Setup'!$B$9*(1-F1349))</f>
        <v>1762.8</v>
      </c>
    </row>
    <row r="1350" spans="1:15" x14ac:dyDescent="0.2">
      <c r="A1350">
        <v>2</v>
      </c>
      <c r="B1350">
        <v>19</v>
      </c>
      <c r="C1350">
        <v>4</v>
      </c>
      <c r="D1350" t="str" cm="1">
        <f t="array" ref="D1350">IF(B1350=0,"Depot",INDEX('Delivery Stops'!$B$2:$B$29,B1350))</f>
        <v>Music School</v>
      </c>
      <c r="E1350" t="str" cm="1">
        <f t="array" ref="E1350">IF(C1350=0,"Depot",INDEX('Delivery Stops'!$B$2:$B$29,C1350))</f>
        <v>Furniture Warehouse</v>
      </c>
      <c r="F1350">
        <v>0</v>
      </c>
      <c r="G1350" cm="1">
        <f t="array" ref="G1350">INDEX('Distance Matrix (miles)'!$B$2:$AD$30,B1350+1,C1350+1)</f>
        <v>21.18</v>
      </c>
      <c r="H1350" cm="1">
        <f t="array" ref="H1350">INDEX('Travel Time Matrix (min)'!$B$2:$AD$30,B1350+1,C1350+1)</f>
        <v>31.8</v>
      </c>
      <c r="I1350" cm="1">
        <f t="array" ref="I1350">G1350*(INDEX('Vehicle Fleet'!$D$2:$D$6,A1350)+'Cost Parameters'!$B$2*'Cost Parameters'!$B$3)</f>
        <v>18.138552000000001</v>
      </c>
      <c r="J1350" cm="1">
        <f t="array" ref="J1350">IF(C1350=0,0,INDEX('Delivery Stops'!$D$2:$D$29,C1350))</f>
        <v>186</v>
      </c>
      <c r="K1350">
        <f t="shared" si="84"/>
        <v>0</v>
      </c>
      <c r="L1350">
        <f t="shared" si="85"/>
        <v>0</v>
      </c>
      <c r="M1350">
        <f t="shared" si="86"/>
        <v>0</v>
      </c>
      <c r="N1350">
        <f t="shared" si="87"/>
        <v>0</v>
      </c>
      <c r="O1350" cm="1">
        <f t="array" ref="O1350">((IF(C1350=0,INDEX('Solver Setup'!$M$15:$M$19,A1350),INDEX('Solver Setup'!$G$25:$G$52,C1350))-IF(B1350=0,INDEX('Solver Setup'!$L$15:$L$19,A1350),INDEX('Solver Setup'!$G$25:$G$52,B1350)))*1440-IF(B1350=0,0,INDEX('Solver Setup'!$F$25:$F$52,B1350))-H1350+'Solver Setup'!$B$9*(1-F1350))</f>
        <v>1472.2</v>
      </c>
    </row>
    <row r="1351" spans="1:15" x14ac:dyDescent="0.2">
      <c r="A1351">
        <v>2</v>
      </c>
      <c r="B1351">
        <v>19</v>
      </c>
      <c r="C1351">
        <v>5</v>
      </c>
      <c r="D1351" t="str" cm="1">
        <f t="array" ref="D1351">IF(B1351=0,"Depot",INDEX('Delivery Stops'!$B$2:$B$29,B1351))</f>
        <v>Music School</v>
      </c>
      <c r="E1351" t="str" cm="1">
        <f t="array" ref="E1351">IF(C1351=0,"Depot",INDEX('Delivery Stops'!$B$2:$B$29,C1351))</f>
        <v>Construction Supply</v>
      </c>
      <c r="F1351">
        <v>0</v>
      </c>
      <c r="G1351" cm="1">
        <f t="array" ref="G1351">INDEX('Distance Matrix (miles)'!$B$2:$AD$30,B1351+1,C1351+1)</f>
        <v>29.12</v>
      </c>
      <c r="H1351" cm="1">
        <f t="array" ref="H1351">INDEX('Travel Time Matrix (min)'!$B$2:$AD$30,B1351+1,C1351+1)</f>
        <v>43.7</v>
      </c>
      <c r="I1351" cm="1">
        <f t="array" ref="I1351">G1351*(INDEX('Vehicle Fleet'!$D$2:$D$6,A1351)+'Cost Parameters'!$B$2*'Cost Parameters'!$B$3)</f>
        <v>24.938368000000001</v>
      </c>
      <c r="J1351" cm="1">
        <f t="array" ref="J1351">IF(C1351=0,0,INDEX('Delivery Stops'!$D$2:$D$29,C1351))</f>
        <v>201</v>
      </c>
      <c r="K1351">
        <f t="shared" si="84"/>
        <v>0</v>
      </c>
      <c r="L1351">
        <f t="shared" si="85"/>
        <v>0</v>
      </c>
      <c r="M1351">
        <f t="shared" si="86"/>
        <v>0</v>
      </c>
      <c r="N1351">
        <f t="shared" si="87"/>
        <v>0</v>
      </c>
      <c r="O1351" cm="1">
        <f t="array" ref="O1351">((IF(C1351=0,INDEX('Solver Setup'!$M$15:$M$19,A1351),INDEX('Solver Setup'!$G$25:$G$52,C1351))-IF(B1351=0,INDEX('Solver Setup'!$L$15:$L$19,A1351),INDEX('Solver Setup'!$G$25:$G$52,B1351)))*1440-IF(B1351=0,0,INDEX('Solver Setup'!$F$25:$F$52,B1351))-H1351+'Solver Setup'!$B$9*(1-F1351))</f>
        <v>1670.2999999999995</v>
      </c>
    </row>
    <row r="1352" spans="1:15" x14ac:dyDescent="0.2">
      <c r="A1352">
        <v>2</v>
      </c>
      <c r="B1352">
        <v>19</v>
      </c>
      <c r="C1352">
        <v>6</v>
      </c>
      <c r="D1352" t="str" cm="1">
        <f t="array" ref="D1352">IF(B1352=0,"Depot",INDEX('Delivery Stops'!$B$2:$B$29,B1352))</f>
        <v>Music School</v>
      </c>
      <c r="E1352" t="str" cm="1">
        <f t="array" ref="E1352">IF(C1352=0,"Depot",INDEX('Delivery Stops'!$B$2:$B$29,C1352))</f>
        <v>Farm Supply</v>
      </c>
      <c r="F1352">
        <v>0</v>
      </c>
      <c r="G1352" cm="1">
        <f t="array" ref="G1352">INDEX('Distance Matrix (miles)'!$B$2:$AD$30,B1352+1,C1352+1)</f>
        <v>23.03</v>
      </c>
      <c r="H1352" cm="1">
        <f t="array" ref="H1352">INDEX('Travel Time Matrix (min)'!$B$2:$AD$30,B1352+1,C1352+1)</f>
        <v>34.5</v>
      </c>
      <c r="I1352" cm="1">
        <f t="array" ref="I1352">G1352*(INDEX('Vehicle Fleet'!$D$2:$D$6,A1352)+'Cost Parameters'!$B$2*'Cost Parameters'!$B$3)</f>
        <v>19.722892000000002</v>
      </c>
      <c r="J1352" cm="1">
        <f t="array" ref="J1352">IF(C1352=0,0,INDEX('Delivery Stops'!$D$2:$D$29,C1352))</f>
        <v>162</v>
      </c>
      <c r="K1352">
        <f t="shared" si="84"/>
        <v>0</v>
      </c>
      <c r="L1352">
        <f t="shared" si="85"/>
        <v>0</v>
      </c>
      <c r="M1352">
        <f t="shared" si="86"/>
        <v>0</v>
      </c>
      <c r="N1352">
        <f t="shared" si="87"/>
        <v>0</v>
      </c>
      <c r="O1352" cm="1">
        <f t="array" ref="O1352">((IF(C1352=0,INDEX('Solver Setup'!$M$15:$M$19,A1352),INDEX('Solver Setup'!$G$25:$G$52,C1352))-IF(B1352=0,INDEX('Solver Setup'!$L$15:$L$19,A1352),INDEX('Solver Setup'!$G$25:$G$52,B1352)))*1440-IF(B1352=0,0,INDEX('Solver Setup'!$F$25:$F$52,B1352))-H1352+'Solver Setup'!$B$9*(1-F1352))</f>
        <v>1784.5</v>
      </c>
    </row>
    <row r="1353" spans="1:15" x14ac:dyDescent="0.2">
      <c r="A1353">
        <v>2</v>
      </c>
      <c r="B1353">
        <v>19</v>
      </c>
      <c r="C1353">
        <v>7</v>
      </c>
      <c r="D1353" t="str" cm="1">
        <f t="array" ref="D1353">IF(B1353=0,"Depot",INDEX('Delivery Stops'!$B$2:$B$29,B1353))</f>
        <v>Music School</v>
      </c>
      <c r="E1353" t="str" cm="1">
        <f t="array" ref="E1353">IF(C1353=0,"Depot",INDEX('Delivery Stops'!$B$2:$B$29,C1353))</f>
        <v>Fish Market</v>
      </c>
      <c r="F1353">
        <v>0</v>
      </c>
      <c r="G1353" cm="1">
        <f t="array" ref="G1353">INDEX('Distance Matrix (miles)'!$B$2:$AD$30,B1353+1,C1353+1)</f>
        <v>31.28</v>
      </c>
      <c r="H1353" cm="1">
        <f t="array" ref="H1353">INDEX('Travel Time Matrix (min)'!$B$2:$AD$30,B1353+1,C1353+1)</f>
        <v>46.9</v>
      </c>
      <c r="I1353" cm="1">
        <f t="array" ref="I1353">G1353*(INDEX('Vehicle Fleet'!$D$2:$D$6,A1353)+'Cost Parameters'!$B$2*'Cost Parameters'!$B$3)</f>
        <v>26.788192000000002</v>
      </c>
      <c r="J1353" cm="1">
        <f t="array" ref="J1353">IF(C1353=0,0,INDEX('Delivery Stops'!$D$2:$D$29,C1353))</f>
        <v>133</v>
      </c>
      <c r="K1353">
        <f t="shared" si="84"/>
        <v>0</v>
      </c>
      <c r="L1353">
        <f t="shared" si="85"/>
        <v>0</v>
      </c>
      <c r="M1353">
        <f t="shared" si="86"/>
        <v>0</v>
      </c>
      <c r="N1353">
        <f t="shared" si="87"/>
        <v>0</v>
      </c>
      <c r="O1353" cm="1">
        <f t="array" ref="O1353">((IF(C1353=0,INDEX('Solver Setup'!$M$15:$M$19,A1353),INDEX('Solver Setup'!$G$25:$G$52,C1353))-IF(B1353=0,INDEX('Solver Setup'!$L$15:$L$19,A1353),INDEX('Solver Setup'!$G$25:$G$52,B1353)))*1440-IF(B1353=0,0,INDEX('Solver Setup'!$F$25:$F$52,B1353))-H1353+'Solver Setup'!$B$9*(1-F1353))</f>
        <v>1637.1</v>
      </c>
    </row>
    <row r="1354" spans="1:15" x14ac:dyDescent="0.2">
      <c r="A1354">
        <v>2</v>
      </c>
      <c r="B1354">
        <v>19</v>
      </c>
      <c r="C1354">
        <v>8</v>
      </c>
      <c r="D1354" t="str" cm="1">
        <f t="array" ref="D1354">IF(B1354=0,"Depot",INDEX('Delivery Stops'!$B$2:$B$29,B1354))</f>
        <v>Music School</v>
      </c>
      <c r="E1354" t="str" cm="1">
        <f t="array" ref="E1354">IF(C1354=0,"Depot",INDEX('Delivery Stops'!$B$2:$B$29,C1354))</f>
        <v>Swimming Pool Supply</v>
      </c>
      <c r="F1354">
        <v>0</v>
      </c>
      <c r="G1354" cm="1">
        <f t="array" ref="G1354">INDEX('Distance Matrix (miles)'!$B$2:$AD$30,B1354+1,C1354+1)</f>
        <v>24.24</v>
      </c>
      <c r="H1354" cm="1">
        <f t="array" ref="H1354">INDEX('Travel Time Matrix (min)'!$B$2:$AD$30,B1354+1,C1354+1)</f>
        <v>36.4</v>
      </c>
      <c r="I1354" cm="1">
        <f t="array" ref="I1354">G1354*(INDEX('Vehicle Fleet'!$D$2:$D$6,A1354)+'Cost Parameters'!$B$2*'Cost Parameters'!$B$3)</f>
        <v>20.759136000000002</v>
      </c>
      <c r="J1354" cm="1">
        <f t="array" ref="J1354">IF(C1354=0,0,INDEX('Delivery Stops'!$D$2:$D$29,C1354))</f>
        <v>285</v>
      </c>
      <c r="K1354">
        <f t="shared" si="84"/>
        <v>0</v>
      </c>
      <c r="L1354">
        <f t="shared" si="85"/>
        <v>0</v>
      </c>
      <c r="M1354">
        <f t="shared" si="86"/>
        <v>0</v>
      </c>
      <c r="N1354">
        <f t="shared" si="87"/>
        <v>0</v>
      </c>
      <c r="O1354" cm="1">
        <f t="array" ref="O1354">((IF(C1354=0,INDEX('Solver Setup'!$M$15:$M$19,A1354),INDEX('Solver Setup'!$G$25:$G$52,C1354))-IF(B1354=0,INDEX('Solver Setup'!$L$15:$L$19,A1354),INDEX('Solver Setup'!$G$25:$G$52,B1354)))*1440-IF(B1354=0,0,INDEX('Solver Setup'!$F$25:$F$52,B1354))-H1354+'Solver Setup'!$B$9*(1-F1354))</f>
        <v>1857.5999999999995</v>
      </c>
    </row>
    <row r="1355" spans="1:15" x14ac:dyDescent="0.2">
      <c r="A1355">
        <v>2</v>
      </c>
      <c r="B1355">
        <v>19</v>
      </c>
      <c r="C1355">
        <v>9</v>
      </c>
      <c r="D1355" t="str" cm="1">
        <f t="array" ref="D1355">IF(B1355=0,"Depot",INDEX('Delivery Stops'!$B$2:$B$29,B1355))</f>
        <v>Music School</v>
      </c>
      <c r="E1355" t="str" cm="1">
        <f t="array" ref="E1355">IF(C1355=0,"Depot",INDEX('Delivery Stops'!$B$2:$B$29,C1355))</f>
        <v>Dry Cleaners</v>
      </c>
      <c r="F1355">
        <v>0</v>
      </c>
      <c r="G1355" cm="1">
        <f t="array" ref="G1355">INDEX('Distance Matrix (miles)'!$B$2:$AD$30,B1355+1,C1355+1)</f>
        <v>8.8000000000000007</v>
      </c>
      <c r="H1355" cm="1">
        <f t="array" ref="H1355">INDEX('Travel Time Matrix (min)'!$B$2:$AD$30,B1355+1,C1355+1)</f>
        <v>13.2</v>
      </c>
      <c r="I1355" cm="1">
        <f t="array" ref="I1355">G1355*(INDEX('Vehicle Fleet'!$D$2:$D$6,A1355)+'Cost Parameters'!$B$2*'Cost Parameters'!$B$3)</f>
        <v>7.5363200000000008</v>
      </c>
      <c r="J1355" cm="1">
        <f t="array" ref="J1355">IF(C1355=0,0,INDEX('Delivery Stops'!$D$2:$D$29,C1355))</f>
        <v>24</v>
      </c>
      <c r="K1355">
        <f t="shared" si="84"/>
        <v>0</v>
      </c>
      <c r="L1355">
        <f t="shared" si="85"/>
        <v>0</v>
      </c>
      <c r="M1355">
        <f t="shared" si="86"/>
        <v>0</v>
      </c>
      <c r="N1355">
        <f t="shared" si="87"/>
        <v>0</v>
      </c>
      <c r="O1355" cm="1">
        <f t="array" ref="O1355">((IF(C1355=0,INDEX('Solver Setup'!$M$15:$M$19,A1355),INDEX('Solver Setup'!$G$25:$G$52,C1355))-IF(B1355=0,INDEX('Solver Setup'!$L$15:$L$19,A1355),INDEX('Solver Setup'!$G$25:$G$52,B1355)))*1440-IF(B1355=0,0,INDEX('Solver Setup'!$F$25:$F$52,B1355))-H1355+'Solver Setup'!$B$9*(1-F1355))</f>
        <v>1535.8</v>
      </c>
    </row>
    <row r="1356" spans="1:15" x14ac:dyDescent="0.2">
      <c r="A1356">
        <v>2</v>
      </c>
      <c r="B1356">
        <v>19</v>
      </c>
      <c r="C1356">
        <v>10</v>
      </c>
      <c r="D1356" t="str" cm="1">
        <f t="array" ref="D1356">IF(B1356=0,"Depot",INDEX('Delivery Stops'!$B$2:$B$29,B1356))</f>
        <v>Music School</v>
      </c>
      <c r="E1356" t="str" cm="1">
        <f t="array" ref="E1356">IF(C1356=0,"Depot",INDEX('Delivery Stops'!$B$2:$B$29,C1356))</f>
        <v>Furniture Warehouse</v>
      </c>
      <c r="F1356">
        <v>0</v>
      </c>
      <c r="G1356" cm="1">
        <f t="array" ref="G1356">INDEX('Distance Matrix (miles)'!$B$2:$AD$30,B1356+1,C1356+1)</f>
        <v>28.01</v>
      </c>
      <c r="H1356" cm="1">
        <f t="array" ref="H1356">INDEX('Travel Time Matrix (min)'!$B$2:$AD$30,B1356+1,C1356+1)</f>
        <v>42</v>
      </c>
      <c r="I1356" cm="1">
        <f t="array" ref="I1356">G1356*(INDEX('Vehicle Fleet'!$D$2:$D$6,A1356)+'Cost Parameters'!$B$2*'Cost Parameters'!$B$3)</f>
        <v>23.987764000000002</v>
      </c>
      <c r="J1356" cm="1">
        <f t="array" ref="J1356">IF(C1356=0,0,INDEX('Delivery Stops'!$D$2:$D$29,C1356))</f>
        <v>89</v>
      </c>
      <c r="K1356">
        <f t="shared" si="84"/>
        <v>0</v>
      </c>
      <c r="L1356">
        <f t="shared" si="85"/>
        <v>0</v>
      </c>
      <c r="M1356">
        <f t="shared" si="86"/>
        <v>0</v>
      </c>
      <c r="N1356">
        <f t="shared" si="87"/>
        <v>0</v>
      </c>
      <c r="O1356" cm="1">
        <f t="array" ref="O1356">((IF(C1356=0,INDEX('Solver Setup'!$M$15:$M$19,A1356),INDEX('Solver Setup'!$G$25:$G$52,C1356))-IF(B1356=0,INDEX('Solver Setup'!$L$15:$L$19,A1356),INDEX('Solver Setup'!$G$25:$G$52,B1356)))*1440-IF(B1356=0,0,INDEX('Solver Setup'!$F$25:$F$52,B1356))-H1356+'Solver Setup'!$B$9*(1-F1356))</f>
        <v>1581.9999999999995</v>
      </c>
    </row>
    <row r="1357" spans="1:15" x14ac:dyDescent="0.2">
      <c r="A1357">
        <v>2</v>
      </c>
      <c r="B1357">
        <v>19</v>
      </c>
      <c r="C1357">
        <v>11</v>
      </c>
      <c r="D1357" t="str" cm="1">
        <f t="array" ref="D1357">IF(B1357=0,"Depot",INDEX('Delivery Stops'!$B$2:$B$29,B1357))</f>
        <v>Music School</v>
      </c>
      <c r="E1357" t="str" cm="1">
        <f t="array" ref="E1357">IF(C1357=0,"Depot",INDEX('Delivery Stops'!$B$2:$B$29,C1357))</f>
        <v>Pet Hospital</v>
      </c>
      <c r="F1357">
        <v>0</v>
      </c>
      <c r="G1357" cm="1">
        <f t="array" ref="G1357">INDEX('Distance Matrix (miles)'!$B$2:$AD$30,B1357+1,C1357+1)</f>
        <v>20.03</v>
      </c>
      <c r="H1357" cm="1">
        <f t="array" ref="H1357">INDEX('Travel Time Matrix (min)'!$B$2:$AD$30,B1357+1,C1357+1)</f>
        <v>30</v>
      </c>
      <c r="I1357" cm="1">
        <f t="array" ref="I1357">G1357*(INDEX('Vehicle Fleet'!$D$2:$D$6,A1357)+'Cost Parameters'!$B$2*'Cost Parameters'!$B$3)</f>
        <v>17.153692000000003</v>
      </c>
      <c r="J1357" cm="1">
        <f t="array" ref="J1357">IF(C1357=0,0,INDEX('Delivery Stops'!$D$2:$D$29,C1357))</f>
        <v>108</v>
      </c>
      <c r="K1357">
        <f t="shared" si="84"/>
        <v>0</v>
      </c>
      <c r="L1357">
        <f t="shared" si="85"/>
        <v>0</v>
      </c>
      <c r="M1357">
        <f t="shared" si="86"/>
        <v>0</v>
      </c>
      <c r="N1357">
        <f t="shared" si="87"/>
        <v>0</v>
      </c>
      <c r="O1357" cm="1">
        <f t="array" ref="O1357">((IF(C1357=0,INDEX('Solver Setup'!$M$15:$M$19,A1357),INDEX('Solver Setup'!$G$25:$G$52,C1357))-IF(B1357=0,INDEX('Solver Setup'!$L$15:$L$19,A1357),INDEX('Solver Setup'!$G$25:$G$52,B1357)))*1440-IF(B1357=0,0,INDEX('Solver Setup'!$F$25:$F$52,B1357))-H1357+'Solver Setup'!$B$9*(1-F1357))</f>
        <v>1519</v>
      </c>
    </row>
    <row r="1358" spans="1:15" x14ac:dyDescent="0.2">
      <c r="A1358">
        <v>2</v>
      </c>
      <c r="B1358">
        <v>19</v>
      </c>
      <c r="C1358">
        <v>12</v>
      </c>
      <c r="D1358" t="str" cm="1">
        <f t="array" ref="D1358">IF(B1358=0,"Depot",INDEX('Delivery Stops'!$B$2:$B$29,B1358))</f>
        <v>Music School</v>
      </c>
      <c r="E1358" t="str" cm="1">
        <f t="array" ref="E1358">IF(C1358=0,"Depot",INDEX('Delivery Stops'!$B$2:$B$29,C1358))</f>
        <v>Tech Solutions Inc</v>
      </c>
      <c r="F1358">
        <v>0</v>
      </c>
      <c r="G1358" cm="1">
        <f t="array" ref="G1358">INDEX('Distance Matrix (miles)'!$B$2:$AD$30,B1358+1,C1358+1)</f>
        <v>28.95</v>
      </c>
      <c r="H1358" cm="1">
        <f t="array" ref="H1358">INDEX('Travel Time Matrix (min)'!$B$2:$AD$30,B1358+1,C1358+1)</f>
        <v>43.4</v>
      </c>
      <c r="I1358" cm="1">
        <f t="array" ref="I1358">G1358*(INDEX('Vehicle Fleet'!$D$2:$D$6,A1358)+'Cost Parameters'!$B$2*'Cost Parameters'!$B$3)</f>
        <v>24.79278</v>
      </c>
      <c r="J1358" cm="1">
        <f t="array" ref="J1358">IF(C1358=0,0,INDEX('Delivery Stops'!$D$2:$D$29,C1358))</f>
        <v>150</v>
      </c>
      <c r="K1358">
        <f t="shared" si="84"/>
        <v>0</v>
      </c>
      <c r="L1358">
        <f t="shared" si="85"/>
        <v>0</v>
      </c>
      <c r="M1358">
        <f t="shared" si="86"/>
        <v>0</v>
      </c>
      <c r="N1358">
        <f t="shared" si="87"/>
        <v>0</v>
      </c>
      <c r="O1358" cm="1">
        <f t="array" ref="O1358">((IF(C1358=0,INDEX('Solver Setup'!$M$15:$M$19,A1358),INDEX('Solver Setup'!$G$25:$G$52,C1358))-IF(B1358=0,INDEX('Solver Setup'!$L$15:$L$19,A1358),INDEX('Solver Setup'!$G$25:$G$52,B1358)))*1440-IF(B1358=0,0,INDEX('Solver Setup'!$F$25:$F$52,B1358))-H1358+'Solver Setup'!$B$9*(1-F1358))</f>
        <v>1460.6</v>
      </c>
    </row>
    <row r="1359" spans="1:15" x14ac:dyDescent="0.2">
      <c r="A1359">
        <v>2</v>
      </c>
      <c r="B1359">
        <v>19</v>
      </c>
      <c r="C1359">
        <v>13</v>
      </c>
      <c r="D1359" t="str" cm="1">
        <f t="array" ref="D1359">IF(B1359=0,"Depot",INDEX('Delivery Stops'!$B$2:$B$29,B1359))</f>
        <v>Music School</v>
      </c>
      <c r="E1359" t="str" cm="1">
        <f t="array" ref="E1359">IF(C1359=0,"Depot",INDEX('Delivery Stops'!$B$2:$B$29,C1359))</f>
        <v>Tech Solutions Inc</v>
      </c>
      <c r="F1359">
        <v>0</v>
      </c>
      <c r="G1359" cm="1">
        <f t="array" ref="G1359">INDEX('Distance Matrix (miles)'!$B$2:$AD$30,B1359+1,C1359+1)</f>
        <v>44.07</v>
      </c>
      <c r="H1359" cm="1">
        <f t="array" ref="H1359">INDEX('Travel Time Matrix (min)'!$B$2:$AD$30,B1359+1,C1359+1)</f>
        <v>66.099999999999994</v>
      </c>
      <c r="I1359" cm="1">
        <f t="array" ref="I1359">G1359*(INDEX('Vehicle Fleet'!$D$2:$D$6,A1359)+'Cost Parameters'!$B$2*'Cost Parameters'!$B$3)</f>
        <v>37.741548000000002</v>
      </c>
      <c r="J1359" cm="1">
        <f t="array" ref="J1359">IF(C1359=0,0,INDEX('Delivery Stops'!$D$2:$D$29,C1359))</f>
        <v>38</v>
      </c>
      <c r="K1359">
        <f t="shared" si="84"/>
        <v>0</v>
      </c>
      <c r="L1359">
        <f t="shared" si="85"/>
        <v>0</v>
      </c>
      <c r="M1359">
        <f t="shared" si="86"/>
        <v>0</v>
      </c>
      <c r="N1359">
        <f t="shared" si="87"/>
        <v>0</v>
      </c>
      <c r="O1359" cm="1">
        <f t="array" ref="O1359">((IF(C1359=0,INDEX('Solver Setup'!$M$15:$M$19,A1359),INDEX('Solver Setup'!$G$25:$G$52,C1359))-IF(B1359=0,INDEX('Solver Setup'!$L$15:$L$19,A1359),INDEX('Solver Setup'!$G$25:$G$52,B1359)))*1440-IF(B1359=0,0,INDEX('Solver Setup'!$F$25:$F$52,B1359))-H1359+'Solver Setup'!$B$9*(1-F1359))</f>
        <v>1332.8999999999994</v>
      </c>
    </row>
    <row r="1360" spans="1:15" x14ac:dyDescent="0.2">
      <c r="A1360">
        <v>2</v>
      </c>
      <c r="B1360">
        <v>19</v>
      </c>
      <c r="C1360">
        <v>14</v>
      </c>
      <c r="D1360" t="str" cm="1">
        <f t="array" ref="D1360">IF(B1360=0,"Depot",INDEX('Delivery Stops'!$B$2:$B$29,B1360))</f>
        <v>Music School</v>
      </c>
      <c r="E1360" t="str" cm="1">
        <f t="array" ref="E1360">IF(C1360=0,"Depot",INDEX('Delivery Stops'!$B$2:$B$29,C1360))</f>
        <v>Sunrise Senior Living</v>
      </c>
      <c r="F1360">
        <v>0</v>
      </c>
      <c r="G1360" cm="1">
        <f t="array" ref="G1360">INDEX('Distance Matrix (miles)'!$B$2:$AD$30,B1360+1,C1360+1)</f>
        <v>32.76</v>
      </c>
      <c r="H1360" cm="1">
        <f t="array" ref="H1360">INDEX('Travel Time Matrix (min)'!$B$2:$AD$30,B1360+1,C1360+1)</f>
        <v>49.1</v>
      </c>
      <c r="I1360" cm="1">
        <f t="array" ref="I1360">G1360*(INDEX('Vehicle Fleet'!$D$2:$D$6,A1360)+'Cost Parameters'!$B$2*'Cost Parameters'!$B$3)</f>
        <v>28.055664</v>
      </c>
      <c r="J1360" cm="1">
        <f t="array" ref="J1360">IF(C1360=0,0,INDEX('Delivery Stops'!$D$2:$D$29,C1360))</f>
        <v>249</v>
      </c>
      <c r="K1360">
        <f t="shared" si="84"/>
        <v>0</v>
      </c>
      <c r="L1360">
        <f t="shared" si="85"/>
        <v>0</v>
      </c>
      <c r="M1360">
        <f t="shared" si="86"/>
        <v>0</v>
      </c>
      <c r="N1360">
        <f t="shared" si="87"/>
        <v>0</v>
      </c>
      <c r="O1360" cm="1">
        <f t="array" ref="O1360">((IF(C1360=0,INDEX('Solver Setup'!$M$15:$M$19,A1360),INDEX('Solver Setup'!$G$25:$G$52,C1360))-IF(B1360=0,INDEX('Solver Setup'!$L$15:$L$19,A1360),INDEX('Solver Setup'!$G$25:$G$52,B1360)))*1440-IF(B1360=0,0,INDEX('Solver Setup'!$F$25:$F$52,B1360))-H1360+'Solver Setup'!$B$9*(1-F1360))</f>
        <v>1799.8999999999996</v>
      </c>
    </row>
    <row r="1361" spans="1:15" x14ac:dyDescent="0.2">
      <c r="A1361">
        <v>2</v>
      </c>
      <c r="B1361">
        <v>19</v>
      </c>
      <c r="C1361">
        <v>15</v>
      </c>
      <c r="D1361" t="str" cm="1">
        <f t="array" ref="D1361">IF(B1361=0,"Depot",INDEX('Delivery Stops'!$B$2:$B$29,B1361))</f>
        <v>Music School</v>
      </c>
      <c r="E1361" t="str" cm="1">
        <f t="array" ref="E1361">IF(C1361=0,"Depot",INDEX('Delivery Stops'!$B$2:$B$29,C1361))</f>
        <v>Electronics Outlet</v>
      </c>
      <c r="F1361">
        <v>0</v>
      </c>
      <c r="G1361" cm="1">
        <f t="array" ref="G1361">INDEX('Distance Matrix (miles)'!$B$2:$AD$30,B1361+1,C1361+1)</f>
        <v>21.56</v>
      </c>
      <c r="H1361" cm="1">
        <f t="array" ref="H1361">INDEX('Travel Time Matrix (min)'!$B$2:$AD$30,B1361+1,C1361+1)</f>
        <v>32.299999999999997</v>
      </c>
      <c r="I1361" cm="1">
        <f t="array" ref="I1361">G1361*(INDEX('Vehicle Fleet'!$D$2:$D$6,A1361)+'Cost Parameters'!$B$2*'Cost Parameters'!$B$3)</f>
        <v>18.463984</v>
      </c>
      <c r="J1361" cm="1">
        <f t="array" ref="J1361">IF(C1361=0,0,INDEX('Delivery Stops'!$D$2:$D$29,C1361))</f>
        <v>72</v>
      </c>
      <c r="K1361">
        <f t="shared" si="84"/>
        <v>0</v>
      </c>
      <c r="L1361">
        <f t="shared" si="85"/>
        <v>0</v>
      </c>
      <c r="M1361">
        <f t="shared" si="86"/>
        <v>0</v>
      </c>
      <c r="N1361">
        <f t="shared" si="87"/>
        <v>0</v>
      </c>
      <c r="O1361" cm="1">
        <f t="array" ref="O1361">((IF(C1361=0,INDEX('Solver Setup'!$M$15:$M$19,A1361),INDEX('Solver Setup'!$G$25:$G$52,C1361))-IF(B1361=0,INDEX('Solver Setup'!$L$15:$L$19,A1361),INDEX('Solver Setup'!$G$25:$G$52,B1361)))*1440-IF(B1361=0,0,INDEX('Solver Setup'!$F$25:$F$52,B1361))-H1361+'Solver Setup'!$B$9*(1-F1361))</f>
        <v>1381.7</v>
      </c>
    </row>
    <row r="1362" spans="1:15" x14ac:dyDescent="0.2">
      <c r="A1362">
        <v>2</v>
      </c>
      <c r="B1362">
        <v>19</v>
      </c>
      <c r="C1362">
        <v>16</v>
      </c>
      <c r="D1362" t="str" cm="1">
        <f t="array" ref="D1362">IF(B1362=0,"Depot",INDEX('Delivery Stops'!$B$2:$B$29,B1362))</f>
        <v>Music School</v>
      </c>
      <c r="E1362" t="str" cm="1">
        <f t="array" ref="E1362">IF(C1362=0,"Depot",INDEX('Delivery Stops'!$B$2:$B$29,C1362))</f>
        <v>Bookstore</v>
      </c>
      <c r="F1362">
        <v>0</v>
      </c>
      <c r="G1362" cm="1">
        <f t="array" ref="G1362">INDEX('Distance Matrix (miles)'!$B$2:$AD$30,B1362+1,C1362+1)</f>
        <v>24.64</v>
      </c>
      <c r="H1362" cm="1">
        <f t="array" ref="H1362">INDEX('Travel Time Matrix (min)'!$B$2:$AD$30,B1362+1,C1362+1)</f>
        <v>37</v>
      </c>
      <c r="I1362" cm="1">
        <f t="array" ref="I1362">G1362*(INDEX('Vehicle Fleet'!$D$2:$D$6,A1362)+'Cost Parameters'!$B$2*'Cost Parameters'!$B$3)</f>
        <v>21.101696</v>
      </c>
      <c r="J1362" cm="1">
        <f t="array" ref="J1362">IF(C1362=0,0,INDEX('Delivery Stops'!$D$2:$D$29,C1362))</f>
        <v>152</v>
      </c>
      <c r="K1362">
        <f t="shared" si="84"/>
        <v>0</v>
      </c>
      <c r="L1362">
        <f t="shared" si="85"/>
        <v>0</v>
      </c>
      <c r="M1362">
        <f t="shared" si="86"/>
        <v>0</v>
      </c>
      <c r="N1362">
        <f t="shared" si="87"/>
        <v>0</v>
      </c>
      <c r="O1362" cm="1">
        <f t="array" ref="O1362">((IF(C1362=0,INDEX('Solver Setup'!$M$15:$M$19,A1362),INDEX('Solver Setup'!$G$25:$G$52,C1362))-IF(B1362=0,INDEX('Solver Setup'!$L$15:$L$19,A1362),INDEX('Solver Setup'!$G$25:$G$52,B1362)))*1440-IF(B1362=0,0,INDEX('Solver Setup'!$F$25:$F$52,B1362))-H1362+'Solver Setup'!$B$9*(1-F1362))</f>
        <v>1617.0000000000005</v>
      </c>
    </row>
    <row r="1363" spans="1:15" x14ac:dyDescent="0.2">
      <c r="A1363">
        <v>2</v>
      </c>
      <c r="B1363">
        <v>19</v>
      </c>
      <c r="C1363">
        <v>17</v>
      </c>
      <c r="D1363" t="str" cm="1">
        <f t="array" ref="D1363">IF(B1363=0,"Depot",INDEX('Delivery Stops'!$B$2:$B$29,B1363))</f>
        <v>Music School</v>
      </c>
      <c r="E1363" t="str" cm="1">
        <f t="array" ref="E1363">IF(C1363=0,"Depot",INDEX('Delivery Stops'!$B$2:$B$29,C1363))</f>
        <v>Veterinary Clinic</v>
      </c>
      <c r="F1363">
        <v>0</v>
      </c>
      <c r="G1363" cm="1">
        <f t="array" ref="G1363">INDEX('Distance Matrix (miles)'!$B$2:$AD$30,B1363+1,C1363+1)</f>
        <v>43.75</v>
      </c>
      <c r="H1363" cm="1">
        <f t="array" ref="H1363">INDEX('Travel Time Matrix (min)'!$B$2:$AD$30,B1363+1,C1363+1)</f>
        <v>65.599999999999994</v>
      </c>
      <c r="I1363" cm="1">
        <f t="array" ref="I1363">G1363*(INDEX('Vehicle Fleet'!$D$2:$D$6,A1363)+'Cost Parameters'!$B$2*'Cost Parameters'!$B$3)</f>
        <v>37.467500000000001</v>
      </c>
      <c r="J1363" cm="1">
        <f t="array" ref="J1363">IF(C1363=0,0,INDEX('Delivery Stops'!$D$2:$D$29,C1363))</f>
        <v>102</v>
      </c>
      <c r="K1363">
        <f t="shared" si="84"/>
        <v>0</v>
      </c>
      <c r="L1363">
        <f t="shared" si="85"/>
        <v>0</v>
      </c>
      <c r="M1363">
        <f t="shared" si="86"/>
        <v>0</v>
      </c>
      <c r="N1363">
        <f t="shared" si="87"/>
        <v>0</v>
      </c>
      <c r="O1363" cm="1">
        <f t="array" ref="O1363">((IF(C1363=0,INDEX('Solver Setup'!$M$15:$M$19,A1363),INDEX('Solver Setup'!$G$25:$G$52,C1363))-IF(B1363=0,INDEX('Solver Setup'!$L$15:$L$19,A1363),INDEX('Solver Setup'!$G$25:$G$52,B1363)))*1440-IF(B1363=0,0,INDEX('Solver Setup'!$F$25:$F$52,B1363))-H1363+'Solver Setup'!$B$9*(1-F1363))</f>
        <v>1423.3999999999994</v>
      </c>
    </row>
    <row r="1364" spans="1:15" x14ac:dyDescent="0.2">
      <c r="A1364">
        <v>2</v>
      </c>
      <c r="B1364">
        <v>19</v>
      </c>
      <c r="C1364">
        <v>18</v>
      </c>
      <c r="D1364" t="str" cm="1">
        <f t="array" ref="D1364">IF(B1364=0,"Depot",INDEX('Delivery Stops'!$B$2:$B$29,B1364))</f>
        <v>Music School</v>
      </c>
      <c r="E1364" t="str" cm="1">
        <f t="array" ref="E1364">IF(C1364=0,"Depot",INDEX('Delivery Stops'!$B$2:$B$29,C1364))</f>
        <v>Furniture Warehouse</v>
      </c>
      <c r="F1364">
        <v>0</v>
      </c>
      <c r="G1364" cm="1">
        <f t="array" ref="G1364">INDEX('Distance Matrix (miles)'!$B$2:$AD$30,B1364+1,C1364+1)</f>
        <v>20.49</v>
      </c>
      <c r="H1364" cm="1">
        <f t="array" ref="H1364">INDEX('Travel Time Matrix (min)'!$B$2:$AD$30,B1364+1,C1364+1)</f>
        <v>30.7</v>
      </c>
      <c r="I1364" cm="1">
        <f t="array" ref="I1364">G1364*(INDEX('Vehicle Fleet'!$D$2:$D$6,A1364)+'Cost Parameters'!$B$2*'Cost Parameters'!$B$3)</f>
        <v>17.547636000000001</v>
      </c>
      <c r="J1364" cm="1">
        <f t="array" ref="J1364">IF(C1364=0,0,INDEX('Delivery Stops'!$D$2:$D$29,C1364))</f>
        <v>148</v>
      </c>
      <c r="K1364">
        <f t="shared" si="84"/>
        <v>0</v>
      </c>
      <c r="L1364">
        <f t="shared" si="85"/>
        <v>0</v>
      </c>
      <c r="M1364">
        <f t="shared" si="86"/>
        <v>0</v>
      </c>
      <c r="N1364">
        <f t="shared" si="87"/>
        <v>0</v>
      </c>
      <c r="O1364" cm="1">
        <f t="array" ref="O1364">((IF(C1364=0,INDEX('Solver Setup'!$M$15:$M$19,A1364),INDEX('Solver Setup'!$G$25:$G$52,C1364))-IF(B1364=0,INDEX('Solver Setup'!$L$15:$L$19,A1364),INDEX('Solver Setup'!$G$25:$G$52,B1364)))*1440-IF(B1364=0,0,INDEX('Solver Setup'!$F$25:$F$52,B1364))-H1364+'Solver Setup'!$B$9*(1-F1364))</f>
        <v>1413.2999999999995</v>
      </c>
    </row>
    <row r="1365" spans="1:15" x14ac:dyDescent="0.2">
      <c r="A1365">
        <v>2</v>
      </c>
      <c r="B1365">
        <v>19</v>
      </c>
      <c r="C1365">
        <v>20</v>
      </c>
      <c r="D1365" t="str" cm="1">
        <f t="array" ref="D1365">IF(B1365=0,"Depot",INDEX('Delivery Stops'!$B$2:$B$29,B1365))</f>
        <v>Music School</v>
      </c>
      <c r="E1365" t="str" cm="1">
        <f t="array" ref="E1365">IF(C1365=0,"Depot",INDEX('Delivery Stops'!$B$2:$B$29,C1365))</f>
        <v>Elementary School</v>
      </c>
      <c r="F1365">
        <v>0</v>
      </c>
      <c r="G1365" cm="1">
        <f t="array" ref="G1365">INDEX('Distance Matrix (miles)'!$B$2:$AD$30,B1365+1,C1365+1)</f>
        <v>21.46</v>
      </c>
      <c r="H1365" cm="1">
        <f t="array" ref="H1365">INDEX('Travel Time Matrix (min)'!$B$2:$AD$30,B1365+1,C1365+1)</f>
        <v>32.200000000000003</v>
      </c>
      <c r="I1365" cm="1">
        <f t="array" ref="I1365">G1365*(INDEX('Vehicle Fleet'!$D$2:$D$6,A1365)+'Cost Parameters'!$B$2*'Cost Parameters'!$B$3)</f>
        <v>18.378344000000002</v>
      </c>
      <c r="J1365" cm="1">
        <f t="array" ref="J1365">IF(C1365=0,0,INDEX('Delivery Stops'!$D$2:$D$29,C1365))</f>
        <v>71</v>
      </c>
      <c r="K1365">
        <f t="shared" si="84"/>
        <v>0</v>
      </c>
      <c r="L1365">
        <f t="shared" si="85"/>
        <v>0</v>
      </c>
      <c r="M1365">
        <f t="shared" si="86"/>
        <v>0</v>
      </c>
      <c r="N1365">
        <f t="shared" si="87"/>
        <v>0</v>
      </c>
      <c r="O1365" cm="1">
        <f t="array" ref="O1365">((IF(C1365=0,INDEX('Solver Setup'!$M$15:$M$19,A1365),INDEX('Solver Setup'!$G$25:$G$52,C1365))-IF(B1365=0,INDEX('Solver Setup'!$L$15:$L$19,A1365),INDEX('Solver Setup'!$G$25:$G$52,B1365)))*1440-IF(B1365=0,0,INDEX('Solver Setup'!$F$25:$F$52,B1365))-H1365+'Solver Setup'!$B$9*(1-F1365))</f>
        <v>1351.8000000000004</v>
      </c>
    </row>
    <row r="1366" spans="1:15" x14ac:dyDescent="0.2">
      <c r="A1366">
        <v>2</v>
      </c>
      <c r="B1366">
        <v>19</v>
      </c>
      <c r="C1366">
        <v>21</v>
      </c>
      <c r="D1366" t="str" cm="1">
        <f t="array" ref="D1366">IF(B1366=0,"Depot",INDEX('Delivery Stops'!$B$2:$B$29,B1366))</f>
        <v>Music School</v>
      </c>
      <c r="E1366" t="str" cm="1">
        <f t="array" ref="E1366">IF(C1366=0,"Depot",INDEX('Delivery Stops'!$B$2:$B$29,C1366))</f>
        <v>Distillery</v>
      </c>
      <c r="F1366">
        <v>0</v>
      </c>
      <c r="G1366" cm="1">
        <f t="array" ref="G1366">INDEX('Distance Matrix (miles)'!$B$2:$AD$30,B1366+1,C1366+1)</f>
        <v>16.57</v>
      </c>
      <c r="H1366" cm="1">
        <f t="array" ref="H1366">INDEX('Travel Time Matrix (min)'!$B$2:$AD$30,B1366+1,C1366+1)</f>
        <v>24.9</v>
      </c>
      <c r="I1366" cm="1">
        <f t="array" ref="I1366">G1366*(INDEX('Vehicle Fleet'!$D$2:$D$6,A1366)+'Cost Parameters'!$B$2*'Cost Parameters'!$B$3)</f>
        <v>14.190548000000001</v>
      </c>
      <c r="J1366" cm="1">
        <f t="array" ref="J1366">IF(C1366=0,0,INDEX('Delivery Stops'!$D$2:$D$29,C1366))</f>
        <v>178</v>
      </c>
      <c r="K1366">
        <f t="shared" si="84"/>
        <v>0</v>
      </c>
      <c r="L1366">
        <f t="shared" si="85"/>
        <v>0</v>
      </c>
      <c r="M1366">
        <f t="shared" si="86"/>
        <v>0</v>
      </c>
      <c r="N1366">
        <f t="shared" si="87"/>
        <v>0</v>
      </c>
      <c r="O1366" cm="1">
        <f t="array" ref="O1366">((IF(C1366=0,INDEX('Solver Setup'!$M$15:$M$19,A1366),INDEX('Solver Setup'!$G$25:$G$52,C1366))-IF(B1366=0,INDEX('Solver Setup'!$L$15:$L$19,A1366),INDEX('Solver Setup'!$G$25:$G$52,B1366)))*1440-IF(B1366=0,0,INDEX('Solver Setup'!$F$25:$F$52,B1366))-H1366+'Solver Setup'!$B$9*(1-F1366))</f>
        <v>1869.0999999999995</v>
      </c>
    </row>
    <row r="1367" spans="1:15" x14ac:dyDescent="0.2">
      <c r="A1367">
        <v>2</v>
      </c>
      <c r="B1367">
        <v>19</v>
      </c>
      <c r="C1367">
        <v>22</v>
      </c>
      <c r="D1367" t="str" cm="1">
        <f t="array" ref="D1367">IF(B1367=0,"Depot",INDEX('Delivery Stops'!$B$2:$B$29,B1367))</f>
        <v>Music School</v>
      </c>
      <c r="E1367" t="str" cm="1">
        <f t="array" ref="E1367">IF(C1367=0,"Depot",INDEX('Delivery Stops'!$B$2:$B$29,C1367))</f>
        <v>Brewery</v>
      </c>
      <c r="F1367">
        <v>0</v>
      </c>
      <c r="G1367" cm="1">
        <f t="array" ref="G1367">INDEX('Distance Matrix (miles)'!$B$2:$AD$30,B1367+1,C1367+1)</f>
        <v>46.01</v>
      </c>
      <c r="H1367" cm="1">
        <f t="array" ref="H1367">INDEX('Travel Time Matrix (min)'!$B$2:$AD$30,B1367+1,C1367+1)</f>
        <v>69</v>
      </c>
      <c r="I1367" cm="1">
        <f t="array" ref="I1367">G1367*(INDEX('Vehicle Fleet'!$D$2:$D$6,A1367)+'Cost Parameters'!$B$2*'Cost Parameters'!$B$3)</f>
        <v>39.402963999999997</v>
      </c>
      <c r="J1367" cm="1">
        <f t="array" ref="J1367">IF(C1367=0,0,INDEX('Delivery Stops'!$D$2:$D$29,C1367))</f>
        <v>46</v>
      </c>
      <c r="K1367">
        <f t="shared" si="84"/>
        <v>0</v>
      </c>
      <c r="L1367">
        <f t="shared" si="85"/>
        <v>0</v>
      </c>
      <c r="M1367">
        <f t="shared" si="86"/>
        <v>0</v>
      </c>
      <c r="N1367">
        <f t="shared" si="87"/>
        <v>0</v>
      </c>
      <c r="O1367" cm="1">
        <f t="array" ref="O1367">((IF(C1367=0,INDEX('Solver Setup'!$M$15:$M$19,A1367),INDEX('Solver Setup'!$G$25:$G$52,C1367))-IF(B1367=0,INDEX('Solver Setup'!$L$15:$L$19,A1367),INDEX('Solver Setup'!$G$25:$G$52,B1367)))*1440-IF(B1367=0,0,INDEX('Solver Setup'!$F$25:$F$52,B1367))-H1367+'Solver Setup'!$B$9*(1-F1367))</f>
        <v>1675.0000000000005</v>
      </c>
    </row>
    <row r="1368" spans="1:15" x14ac:dyDescent="0.2">
      <c r="A1368">
        <v>2</v>
      </c>
      <c r="B1368">
        <v>19</v>
      </c>
      <c r="C1368">
        <v>23</v>
      </c>
      <c r="D1368" t="str" cm="1">
        <f t="array" ref="D1368">IF(B1368=0,"Depot",INDEX('Delivery Stops'!$B$2:$B$29,B1368))</f>
        <v>Music School</v>
      </c>
      <c r="E1368" t="str" cm="1">
        <f t="array" ref="E1368">IF(C1368=0,"Depot",INDEX('Delivery Stops'!$B$2:$B$29,C1368))</f>
        <v>Distillery</v>
      </c>
      <c r="F1368">
        <v>0</v>
      </c>
      <c r="G1368" cm="1">
        <f t="array" ref="G1368">INDEX('Distance Matrix (miles)'!$B$2:$AD$30,B1368+1,C1368+1)</f>
        <v>16.649999999999999</v>
      </c>
      <c r="H1368" cm="1">
        <f t="array" ref="H1368">INDEX('Travel Time Matrix (min)'!$B$2:$AD$30,B1368+1,C1368+1)</f>
        <v>25</v>
      </c>
      <c r="I1368" cm="1">
        <f t="array" ref="I1368">G1368*(INDEX('Vehicle Fleet'!$D$2:$D$6,A1368)+'Cost Parameters'!$B$2*'Cost Parameters'!$B$3)</f>
        <v>14.25906</v>
      </c>
      <c r="J1368" cm="1">
        <f t="array" ref="J1368">IF(C1368=0,0,INDEX('Delivery Stops'!$D$2:$D$29,C1368))</f>
        <v>207</v>
      </c>
      <c r="K1368">
        <f t="shared" si="84"/>
        <v>0</v>
      </c>
      <c r="L1368">
        <f t="shared" si="85"/>
        <v>0</v>
      </c>
      <c r="M1368">
        <f t="shared" si="86"/>
        <v>0</v>
      </c>
      <c r="N1368">
        <f t="shared" si="87"/>
        <v>0</v>
      </c>
      <c r="O1368" cm="1">
        <f t="array" ref="O1368">((IF(C1368=0,INDEX('Solver Setup'!$M$15:$M$19,A1368),INDEX('Solver Setup'!$G$25:$G$52,C1368))-IF(B1368=0,INDEX('Solver Setup'!$L$15:$L$19,A1368),INDEX('Solver Setup'!$G$25:$G$52,B1368)))*1440-IF(B1368=0,0,INDEX('Solver Setup'!$F$25:$F$52,B1368))-H1368+'Solver Setup'!$B$9*(1-F1368))</f>
        <v>1614</v>
      </c>
    </row>
    <row r="1369" spans="1:15" x14ac:dyDescent="0.2">
      <c r="A1369">
        <v>2</v>
      </c>
      <c r="B1369">
        <v>19</v>
      </c>
      <c r="C1369">
        <v>24</v>
      </c>
      <c r="D1369" t="str" cm="1">
        <f t="array" ref="D1369">IF(B1369=0,"Depot",INDEX('Delivery Stops'!$B$2:$B$29,B1369))</f>
        <v>Music School</v>
      </c>
      <c r="E1369" t="str" cm="1">
        <f t="array" ref="E1369">IF(C1369=0,"Depot",INDEX('Delivery Stops'!$B$2:$B$29,C1369))</f>
        <v>Children's Academy</v>
      </c>
      <c r="F1369">
        <v>0</v>
      </c>
      <c r="G1369" cm="1">
        <f t="array" ref="G1369">INDEX('Distance Matrix (miles)'!$B$2:$AD$30,B1369+1,C1369+1)</f>
        <v>16.93</v>
      </c>
      <c r="H1369" cm="1">
        <f t="array" ref="H1369">INDEX('Travel Time Matrix (min)'!$B$2:$AD$30,B1369+1,C1369+1)</f>
        <v>25.4</v>
      </c>
      <c r="I1369" cm="1">
        <f t="array" ref="I1369">G1369*(INDEX('Vehicle Fleet'!$D$2:$D$6,A1369)+'Cost Parameters'!$B$2*'Cost Parameters'!$B$3)</f>
        <v>14.498852000000001</v>
      </c>
      <c r="J1369" cm="1">
        <f t="array" ref="J1369">IF(C1369=0,0,INDEX('Delivery Stops'!$D$2:$D$29,C1369))</f>
        <v>28</v>
      </c>
      <c r="K1369">
        <f t="shared" si="84"/>
        <v>0</v>
      </c>
      <c r="L1369">
        <f t="shared" si="85"/>
        <v>0</v>
      </c>
      <c r="M1369">
        <f t="shared" si="86"/>
        <v>0</v>
      </c>
      <c r="N1369">
        <f t="shared" si="87"/>
        <v>0</v>
      </c>
      <c r="O1369" cm="1">
        <f t="array" ref="O1369">((IF(C1369=0,INDEX('Solver Setup'!$M$15:$M$19,A1369),INDEX('Solver Setup'!$G$25:$G$52,C1369))-IF(B1369=0,INDEX('Solver Setup'!$L$15:$L$19,A1369),INDEX('Solver Setup'!$G$25:$G$52,B1369)))*1440-IF(B1369=0,0,INDEX('Solver Setup'!$F$25:$F$52,B1369))-H1369+'Solver Setup'!$B$9*(1-F1369))</f>
        <v>1763.6000000000004</v>
      </c>
    </row>
    <row r="1370" spans="1:15" x14ac:dyDescent="0.2">
      <c r="A1370">
        <v>2</v>
      </c>
      <c r="B1370">
        <v>19</v>
      </c>
      <c r="C1370">
        <v>25</v>
      </c>
      <c r="D1370" t="str" cm="1">
        <f t="array" ref="D1370">IF(B1370=0,"Depot",INDEX('Delivery Stops'!$B$2:$B$29,B1370))</f>
        <v>Music School</v>
      </c>
      <c r="E1370" t="str" cm="1">
        <f t="array" ref="E1370">IF(C1370=0,"Depot",INDEX('Delivery Stops'!$B$2:$B$29,C1370))</f>
        <v>Public Library</v>
      </c>
      <c r="F1370">
        <v>0</v>
      </c>
      <c r="G1370" cm="1">
        <f t="array" ref="G1370">INDEX('Distance Matrix (miles)'!$B$2:$AD$30,B1370+1,C1370+1)</f>
        <v>34.18</v>
      </c>
      <c r="H1370" cm="1">
        <f t="array" ref="H1370">INDEX('Travel Time Matrix (min)'!$B$2:$AD$30,B1370+1,C1370+1)</f>
        <v>51.3</v>
      </c>
      <c r="I1370" cm="1">
        <f t="array" ref="I1370">G1370*(INDEX('Vehicle Fleet'!$D$2:$D$6,A1370)+'Cost Parameters'!$B$2*'Cost Parameters'!$B$3)</f>
        <v>29.271752000000003</v>
      </c>
      <c r="J1370" cm="1">
        <f t="array" ref="J1370">IF(C1370=0,0,INDEX('Delivery Stops'!$D$2:$D$29,C1370))</f>
        <v>32</v>
      </c>
      <c r="K1370">
        <f t="shared" si="84"/>
        <v>0</v>
      </c>
      <c r="L1370">
        <f t="shared" si="85"/>
        <v>0</v>
      </c>
      <c r="M1370">
        <f t="shared" si="86"/>
        <v>0</v>
      </c>
      <c r="N1370">
        <f t="shared" si="87"/>
        <v>0</v>
      </c>
      <c r="O1370" cm="1">
        <f t="array" ref="O1370">((IF(C1370=0,INDEX('Solver Setup'!$M$15:$M$19,A1370),INDEX('Solver Setup'!$G$25:$G$52,C1370))-IF(B1370=0,INDEX('Solver Setup'!$L$15:$L$19,A1370),INDEX('Solver Setup'!$G$25:$G$52,B1370)))*1440-IF(B1370=0,0,INDEX('Solver Setup'!$F$25:$F$52,B1370))-H1370+'Solver Setup'!$B$9*(1-F1370))</f>
        <v>1647.7000000000005</v>
      </c>
    </row>
    <row r="1371" spans="1:15" x14ac:dyDescent="0.2">
      <c r="A1371">
        <v>2</v>
      </c>
      <c r="B1371">
        <v>19</v>
      </c>
      <c r="C1371">
        <v>26</v>
      </c>
      <c r="D1371" t="str" cm="1">
        <f t="array" ref="D1371">IF(B1371=0,"Depot",INDEX('Delivery Stops'!$B$2:$B$29,B1371))</f>
        <v>Music School</v>
      </c>
      <c r="E1371" t="str" cm="1">
        <f t="array" ref="E1371">IF(C1371=0,"Depot",INDEX('Delivery Stops'!$B$2:$B$29,C1371))</f>
        <v>Bakery &amp; Cafe</v>
      </c>
      <c r="F1371">
        <v>0</v>
      </c>
      <c r="G1371" cm="1">
        <f t="array" ref="G1371">INDEX('Distance Matrix (miles)'!$B$2:$AD$30,B1371+1,C1371+1)</f>
        <v>42.91</v>
      </c>
      <c r="H1371" cm="1">
        <f t="array" ref="H1371">INDEX('Travel Time Matrix (min)'!$B$2:$AD$30,B1371+1,C1371+1)</f>
        <v>64.400000000000006</v>
      </c>
      <c r="I1371" cm="1">
        <f t="array" ref="I1371">G1371*(INDEX('Vehicle Fleet'!$D$2:$D$6,A1371)+'Cost Parameters'!$B$2*'Cost Parameters'!$B$3)</f>
        <v>36.748123999999997</v>
      </c>
      <c r="J1371" cm="1">
        <f t="array" ref="J1371">IF(C1371=0,0,INDEX('Delivery Stops'!$D$2:$D$29,C1371))</f>
        <v>211</v>
      </c>
      <c r="K1371">
        <f t="shared" si="84"/>
        <v>0</v>
      </c>
      <c r="L1371">
        <f t="shared" si="85"/>
        <v>0</v>
      </c>
      <c r="M1371">
        <f t="shared" si="86"/>
        <v>0</v>
      </c>
      <c r="N1371">
        <f t="shared" si="87"/>
        <v>0</v>
      </c>
      <c r="O1371" cm="1">
        <f t="array" ref="O1371">((IF(C1371=0,INDEX('Solver Setup'!$M$15:$M$19,A1371),INDEX('Solver Setup'!$G$25:$G$52,C1371))-IF(B1371=0,INDEX('Solver Setup'!$L$15:$L$19,A1371),INDEX('Solver Setup'!$G$25:$G$52,B1371)))*1440-IF(B1371=0,0,INDEX('Solver Setup'!$F$25:$F$52,B1371))-H1371+'Solver Setup'!$B$9*(1-F1371))</f>
        <v>1709.6</v>
      </c>
    </row>
    <row r="1372" spans="1:15" x14ac:dyDescent="0.2">
      <c r="A1372">
        <v>2</v>
      </c>
      <c r="B1372">
        <v>19</v>
      </c>
      <c r="C1372">
        <v>27</v>
      </c>
      <c r="D1372" t="str" cm="1">
        <f t="array" ref="D1372">IF(B1372=0,"Depot",INDEX('Delivery Stops'!$B$2:$B$29,B1372))</f>
        <v>Music School</v>
      </c>
      <c r="E1372" t="str" cm="1">
        <f t="array" ref="E1372">IF(C1372=0,"Depot",INDEX('Delivery Stops'!$B$2:$B$29,C1372))</f>
        <v>Redstone Elementary School</v>
      </c>
      <c r="F1372">
        <v>0</v>
      </c>
      <c r="G1372" cm="1">
        <f t="array" ref="G1372">INDEX('Distance Matrix (miles)'!$B$2:$AD$30,B1372+1,C1372+1)</f>
        <v>40.18</v>
      </c>
      <c r="H1372" cm="1">
        <f t="array" ref="H1372">INDEX('Travel Time Matrix (min)'!$B$2:$AD$30,B1372+1,C1372+1)</f>
        <v>60.3</v>
      </c>
      <c r="I1372" cm="1">
        <f t="array" ref="I1372">G1372*(INDEX('Vehicle Fleet'!$D$2:$D$6,A1372)+'Cost Parameters'!$B$2*'Cost Parameters'!$B$3)</f>
        <v>34.410152000000004</v>
      </c>
      <c r="J1372" cm="1">
        <f t="array" ref="J1372">IF(C1372=0,0,INDEX('Delivery Stops'!$D$2:$D$29,C1372))</f>
        <v>61</v>
      </c>
      <c r="K1372">
        <f t="shared" si="84"/>
        <v>0</v>
      </c>
      <c r="L1372">
        <f t="shared" si="85"/>
        <v>0</v>
      </c>
      <c r="M1372">
        <f t="shared" si="86"/>
        <v>0</v>
      </c>
      <c r="N1372">
        <f t="shared" si="87"/>
        <v>0</v>
      </c>
      <c r="O1372" cm="1">
        <f t="array" ref="O1372">((IF(C1372=0,INDEX('Solver Setup'!$M$15:$M$19,A1372),INDEX('Solver Setup'!$G$25:$G$52,C1372))-IF(B1372=0,INDEX('Solver Setup'!$L$15:$L$19,A1372),INDEX('Solver Setup'!$G$25:$G$52,B1372)))*1440-IF(B1372=0,0,INDEX('Solver Setup'!$F$25:$F$52,B1372))-H1372+'Solver Setup'!$B$9*(1-F1372))</f>
        <v>1653.6999999999994</v>
      </c>
    </row>
    <row r="1373" spans="1:15" x14ac:dyDescent="0.2">
      <c r="A1373">
        <v>2</v>
      </c>
      <c r="B1373">
        <v>19</v>
      </c>
      <c r="C1373">
        <v>28</v>
      </c>
      <c r="D1373" t="str" cm="1">
        <f t="array" ref="D1373">IF(B1373=0,"Depot",INDEX('Delivery Stops'!$B$2:$B$29,B1373))</f>
        <v>Music School</v>
      </c>
      <c r="E1373" t="str" cm="1">
        <f t="array" ref="E1373">IF(C1373=0,"Depot",INDEX('Delivery Stops'!$B$2:$B$29,C1373))</f>
        <v>Food Bank</v>
      </c>
      <c r="F1373">
        <v>0</v>
      </c>
      <c r="G1373" cm="1">
        <f t="array" ref="G1373">INDEX('Distance Matrix (miles)'!$B$2:$AD$30,B1373+1,C1373+1)</f>
        <v>43.54</v>
      </c>
      <c r="H1373" cm="1">
        <f t="array" ref="H1373">INDEX('Travel Time Matrix (min)'!$B$2:$AD$30,B1373+1,C1373+1)</f>
        <v>65.3</v>
      </c>
      <c r="I1373" cm="1">
        <f t="array" ref="I1373">G1373*(INDEX('Vehicle Fleet'!$D$2:$D$6,A1373)+'Cost Parameters'!$B$2*'Cost Parameters'!$B$3)</f>
        <v>37.287655999999998</v>
      </c>
      <c r="J1373" cm="1">
        <f t="array" ref="J1373">IF(C1373=0,0,INDEX('Delivery Stops'!$D$2:$D$29,C1373))</f>
        <v>168</v>
      </c>
      <c r="K1373">
        <f t="shared" si="84"/>
        <v>0</v>
      </c>
      <c r="L1373">
        <f t="shared" si="85"/>
        <v>0</v>
      </c>
      <c r="M1373">
        <f t="shared" si="86"/>
        <v>0</v>
      </c>
      <c r="N1373">
        <f t="shared" si="87"/>
        <v>0</v>
      </c>
      <c r="O1373" cm="1">
        <f t="array" ref="O1373">((IF(C1373=0,INDEX('Solver Setup'!$M$15:$M$19,A1373),INDEX('Solver Setup'!$G$25:$G$52,C1373))-IF(B1373=0,INDEX('Solver Setup'!$L$15:$L$19,A1373),INDEX('Solver Setup'!$G$25:$G$52,B1373)))*1440-IF(B1373=0,0,INDEX('Solver Setup'!$F$25:$F$52,B1373))-H1373+'Solver Setup'!$B$9*(1-F1373))</f>
        <v>1648.6999999999994</v>
      </c>
    </row>
    <row r="1374" spans="1:15" x14ac:dyDescent="0.2">
      <c r="A1374">
        <v>2</v>
      </c>
      <c r="B1374">
        <v>20</v>
      </c>
      <c r="C1374">
        <v>0</v>
      </c>
      <c r="D1374" t="str" cm="1">
        <f t="array" ref="D1374">IF(B1374=0,"Depot",INDEX('Delivery Stops'!$B$2:$B$29,B1374))</f>
        <v>Elementary School</v>
      </c>
      <c r="E1374" t="str" cm="1">
        <f t="array" ref="E1374">IF(C1374=0,"Depot",INDEX('Delivery Stops'!$B$2:$B$29,C1374))</f>
        <v>Depot</v>
      </c>
      <c r="F1374">
        <v>0</v>
      </c>
      <c r="G1374" cm="1">
        <f t="array" ref="G1374">INDEX('Distance Matrix (miles)'!$B$2:$AD$30,B1374+1,C1374+1)</f>
        <v>23.63</v>
      </c>
      <c r="H1374" cm="1">
        <f t="array" ref="H1374">INDEX('Travel Time Matrix (min)'!$B$2:$AD$30,B1374+1,C1374+1)</f>
        <v>35.4</v>
      </c>
      <c r="I1374" cm="1">
        <f t="array" ref="I1374">G1374*(INDEX('Vehicle Fleet'!$D$2:$D$6,A1374)+'Cost Parameters'!$B$2*'Cost Parameters'!$B$3)</f>
        <v>20.236732</v>
      </c>
      <c r="J1374" cm="1">
        <f t="array" ref="J1374">IF(C1374=0,0,INDEX('Delivery Stops'!$D$2:$D$29,C1374))</f>
        <v>0</v>
      </c>
      <c r="K1374">
        <f t="shared" si="84"/>
        <v>0</v>
      </c>
      <c r="L1374">
        <f t="shared" si="85"/>
        <v>0</v>
      </c>
      <c r="M1374">
        <f t="shared" si="86"/>
        <v>0</v>
      </c>
      <c r="N1374">
        <f t="shared" si="87"/>
        <v>0</v>
      </c>
      <c r="O1374" cm="1">
        <f t="array" ref="O1374">((IF(C1374=0,INDEX('Solver Setup'!$M$15:$M$19,A1374),INDEX('Solver Setup'!$G$25:$G$52,C1374))-IF(B1374=0,INDEX('Solver Setup'!$L$15:$L$19,A1374),INDEX('Solver Setup'!$G$25:$G$52,B1374)))*1440-IF(B1374=0,0,INDEX('Solver Setup'!$F$25:$F$52,B1374))-H1374+'Solver Setup'!$B$9*(1-F1374))</f>
        <v>1019.5999999999995</v>
      </c>
    </row>
    <row r="1375" spans="1:15" x14ac:dyDescent="0.2">
      <c r="A1375">
        <v>2</v>
      </c>
      <c r="B1375">
        <v>20</v>
      </c>
      <c r="C1375">
        <v>1</v>
      </c>
      <c r="D1375" t="str" cm="1">
        <f t="array" ref="D1375">IF(B1375=0,"Depot",INDEX('Delivery Stops'!$B$2:$B$29,B1375))</f>
        <v>Elementary School</v>
      </c>
      <c r="E1375" t="str" cm="1">
        <f t="array" ref="E1375">IF(C1375=0,"Depot",INDEX('Delivery Stops'!$B$2:$B$29,C1375))</f>
        <v>Pet Hospital</v>
      </c>
      <c r="F1375">
        <v>0</v>
      </c>
      <c r="G1375" cm="1">
        <f t="array" ref="G1375">INDEX('Distance Matrix (miles)'!$B$2:$AD$30,B1375+1,C1375+1)</f>
        <v>30.99</v>
      </c>
      <c r="H1375" cm="1">
        <f t="array" ref="H1375">INDEX('Travel Time Matrix (min)'!$B$2:$AD$30,B1375+1,C1375+1)</f>
        <v>46.5</v>
      </c>
      <c r="I1375" cm="1">
        <f t="array" ref="I1375">G1375*(INDEX('Vehicle Fleet'!$D$2:$D$6,A1375)+'Cost Parameters'!$B$2*'Cost Parameters'!$B$3)</f>
        <v>26.539836000000001</v>
      </c>
      <c r="J1375" cm="1">
        <f t="array" ref="J1375">IF(C1375=0,0,INDEX('Delivery Stops'!$D$2:$D$29,C1375))</f>
        <v>204</v>
      </c>
      <c r="K1375">
        <f t="shared" si="84"/>
        <v>0</v>
      </c>
      <c r="L1375">
        <f t="shared" si="85"/>
        <v>0</v>
      </c>
      <c r="M1375">
        <f t="shared" si="86"/>
        <v>0</v>
      </c>
      <c r="N1375">
        <f t="shared" si="87"/>
        <v>0</v>
      </c>
      <c r="O1375" cm="1">
        <f t="array" ref="O1375">((IF(C1375=0,INDEX('Solver Setup'!$M$15:$M$19,A1375),INDEX('Solver Setup'!$G$25:$G$52,C1375))-IF(B1375=0,INDEX('Solver Setup'!$L$15:$L$19,A1375),INDEX('Solver Setup'!$G$25:$G$52,B1375)))*1440-IF(B1375=0,0,INDEX('Solver Setup'!$F$25:$F$52,B1375))-H1375+'Solver Setup'!$B$9*(1-F1375))</f>
        <v>1518.5</v>
      </c>
    </row>
    <row r="1376" spans="1:15" x14ac:dyDescent="0.2">
      <c r="A1376">
        <v>2</v>
      </c>
      <c r="B1376">
        <v>20</v>
      </c>
      <c r="C1376">
        <v>2</v>
      </c>
      <c r="D1376" t="str" cm="1">
        <f t="array" ref="D1376">IF(B1376=0,"Depot",INDEX('Delivery Stops'!$B$2:$B$29,B1376))</f>
        <v>Elementary School</v>
      </c>
      <c r="E1376" t="str" cm="1">
        <f t="array" ref="E1376">IF(C1376=0,"Depot",INDEX('Delivery Stops'!$B$2:$B$29,C1376))</f>
        <v>Community Pharmacy</v>
      </c>
      <c r="F1376">
        <v>0</v>
      </c>
      <c r="G1376" cm="1">
        <f t="array" ref="G1376">INDEX('Distance Matrix (miles)'!$B$2:$AD$30,B1376+1,C1376+1)</f>
        <v>24.99</v>
      </c>
      <c r="H1376" cm="1">
        <f t="array" ref="H1376">INDEX('Travel Time Matrix (min)'!$B$2:$AD$30,B1376+1,C1376+1)</f>
        <v>37.5</v>
      </c>
      <c r="I1376" cm="1">
        <f t="array" ref="I1376">G1376*(INDEX('Vehicle Fleet'!$D$2:$D$6,A1376)+'Cost Parameters'!$B$2*'Cost Parameters'!$B$3)</f>
        <v>21.401436</v>
      </c>
      <c r="J1376" cm="1">
        <f t="array" ref="J1376">IF(C1376=0,0,INDEX('Delivery Stops'!$D$2:$D$29,C1376))</f>
        <v>240</v>
      </c>
      <c r="K1376">
        <f t="shared" si="84"/>
        <v>0</v>
      </c>
      <c r="L1376">
        <f t="shared" si="85"/>
        <v>0</v>
      </c>
      <c r="M1376">
        <f t="shared" si="86"/>
        <v>0</v>
      </c>
      <c r="N1376">
        <f t="shared" si="87"/>
        <v>0</v>
      </c>
      <c r="O1376" cm="1">
        <f t="array" ref="O1376">((IF(C1376=0,INDEX('Solver Setup'!$M$15:$M$19,A1376),INDEX('Solver Setup'!$G$25:$G$52,C1376))-IF(B1376=0,INDEX('Solver Setup'!$L$15:$L$19,A1376),INDEX('Solver Setup'!$G$25:$G$52,B1376)))*1440-IF(B1376=0,0,INDEX('Solver Setup'!$F$25:$F$52,B1376))-H1376+'Solver Setup'!$B$9*(1-F1376))</f>
        <v>1767.4999999999991</v>
      </c>
    </row>
    <row r="1377" spans="1:15" x14ac:dyDescent="0.2">
      <c r="A1377">
        <v>2</v>
      </c>
      <c r="B1377">
        <v>20</v>
      </c>
      <c r="C1377">
        <v>3</v>
      </c>
      <c r="D1377" t="str" cm="1">
        <f t="array" ref="D1377">IF(B1377=0,"Depot",INDEX('Delivery Stops'!$B$2:$B$29,B1377))</f>
        <v>Elementary School</v>
      </c>
      <c r="E1377" t="str" cm="1">
        <f t="array" ref="E1377">IF(C1377=0,"Depot",INDEX('Delivery Stops'!$B$2:$B$29,C1377))</f>
        <v>Redstone Medical Center</v>
      </c>
      <c r="F1377">
        <v>0</v>
      </c>
      <c r="G1377" cm="1">
        <f t="array" ref="G1377">INDEX('Distance Matrix (miles)'!$B$2:$AD$30,B1377+1,C1377+1)</f>
        <v>14.02</v>
      </c>
      <c r="H1377" cm="1">
        <f t="array" ref="H1377">INDEX('Travel Time Matrix (min)'!$B$2:$AD$30,B1377+1,C1377+1)</f>
        <v>21</v>
      </c>
      <c r="I1377" cm="1">
        <f t="array" ref="I1377">G1377*(INDEX('Vehicle Fleet'!$D$2:$D$6,A1377)+'Cost Parameters'!$B$2*'Cost Parameters'!$B$3)</f>
        <v>12.006728000000001</v>
      </c>
      <c r="J1377" cm="1">
        <f t="array" ref="J1377">IF(C1377=0,0,INDEX('Delivery Stops'!$D$2:$D$29,C1377))</f>
        <v>183</v>
      </c>
      <c r="K1377">
        <f t="shared" si="84"/>
        <v>0</v>
      </c>
      <c r="L1377">
        <f t="shared" si="85"/>
        <v>0</v>
      </c>
      <c r="M1377">
        <f t="shared" si="86"/>
        <v>0</v>
      </c>
      <c r="N1377">
        <f t="shared" si="87"/>
        <v>0</v>
      </c>
      <c r="O1377" cm="1">
        <f t="array" ref="O1377">((IF(C1377=0,INDEX('Solver Setup'!$M$15:$M$19,A1377),INDEX('Solver Setup'!$G$25:$G$52,C1377))-IF(B1377=0,INDEX('Solver Setup'!$L$15:$L$19,A1377),INDEX('Solver Setup'!$G$25:$G$52,B1377)))*1440-IF(B1377=0,0,INDEX('Solver Setup'!$F$25:$F$52,B1377))-H1377+'Solver Setup'!$B$9*(1-F1377))</f>
        <v>1798.9999999999995</v>
      </c>
    </row>
    <row r="1378" spans="1:15" x14ac:dyDescent="0.2">
      <c r="A1378">
        <v>2</v>
      </c>
      <c r="B1378">
        <v>20</v>
      </c>
      <c r="C1378">
        <v>4</v>
      </c>
      <c r="D1378" t="str" cm="1">
        <f t="array" ref="D1378">IF(B1378=0,"Depot",INDEX('Delivery Stops'!$B$2:$B$29,B1378))</f>
        <v>Elementary School</v>
      </c>
      <c r="E1378" t="str" cm="1">
        <f t="array" ref="E1378">IF(C1378=0,"Depot",INDEX('Delivery Stops'!$B$2:$B$29,C1378))</f>
        <v>Furniture Warehouse</v>
      </c>
      <c r="F1378">
        <v>0</v>
      </c>
      <c r="G1378" cm="1">
        <f t="array" ref="G1378">INDEX('Distance Matrix (miles)'!$B$2:$AD$30,B1378+1,C1378+1)</f>
        <v>16.21</v>
      </c>
      <c r="H1378" cm="1">
        <f t="array" ref="H1378">INDEX('Travel Time Matrix (min)'!$B$2:$AD$30,B1378+1,C1378+1)</f>
        <v>24.3</v>
      </c>
      <c r="I1378" cm="1">
        <f t="array" ref="I1378">G1378*(INDEX('Vehicle Fleet'!$D$2:$D$6,A1378)+'Cost Parameters'!$B$2*'Cost Parameters'!$B$3)</f>
        <v>13.882244000000002</v>
      </c>
      <c r="J1378" cm="1">
        <f t="array" ref="J1378">IF(C1378=0,0,INDEX('Delivery Stops'!$D$2:$D$29,C1378))</f>
        <v>186</v>
      </c>
      <c r="K1378">
        <f t="shared" si="84"/>
        <v>0</v>
      </c>
      <c r="L1378">
        <f t="shared" si="85"/>
        <v>0</v>
      </c>
      <c r="M1378">
        <f t="shared" si="86"/>
        <v>0</v>
      </c>
      <c r="N1378">
        <f t="shared" si="87"/>
        <v>0</v>
      </c>
      <c r="O1378" cm="1">
        <f t="array" ref="O1378">((IF(C1378=0,INDEX('Solver Setup'!$M$15:$M$19,A1378),INDEX('Solver Setup'!$G$25:$G$52,C1378))-IF(B1378=0,INDEX('Solver Setup'!$L$15:$L$19,A1378),INDEX('Solver Setup'!$G$25:$G$52,B1378)))*1440-IF(B1378=0,0,INDEX('Solver Setup'!$F$25:$F$52,B1378))-H1378+'Solver Setup'!$B$9*(1-F1378))</f>
        <v>1525.6999999999996</v>
      </c>
    </row>
    <row r="1379" spans="1:15" x14ac:dyDescent="0.2">
      <c r="A1379">
        <v>2</v>
      </c>
      <c r="B1379">
        <v>20</v>
      </c>
      <c r="C1379">
        <v>5</v>
      </c>
      <c r="D1379" t="str" cm="1">
        <f t="array" ref="D1379">IF(B1379=0,"Depot",INDEX('Delivery Stops'!$B$2:$B$29,B1379))</f>
        <v>Elementary School</v>
      </c>
      <c r="E1379" t="str" cm="1">
        <f t="array" ref="E1379">IF(C1379=0,"Depot",INDEX('Delivery Stops'!$B$2:$B$29,C1379))</f>
        <v>Construction Supply</v>
      </c>
      <c r="F1379">
        <v>0</v>
      </c>
      <c r="G1379" cm="1">
        <f t="array" ref="G1379">INDEX('Distance Matrix (miles)'!$B$2:$AD$30,B1379+1,C1379+1)</f>
        <v>17.079999999999998</v>
      </c>
      <c r="H1379" cm="1">
        <f t="array" ref="H1379">INDEX('Travel Time Matrix (min)'!$B$2:$AD$30,B1379+1,C1379+1)</f>
        <v>25.6</v>
      </c>
      <c r="I1379" cm="1">
        <f t="array" ref="I1379">G1379*(INDEX('Vehicle Fleet'!$D$2:$D$6,A1379)+'Cost Parameters'!$B$2*'Cost Parameters'!$B$3)</f>
        <v>14.627312</v>
      </c>
      <c r="J1379" cm="1">
        <f t="array" ref="J1379">IF(C1379=0,0,INDEX('Delivery Stops'!$D$2:$D$29,C1379))</f>
        <v>201</v>
      </c>
      <c r="K1379">
        <f t="shared" si="84"/>
        <v>0</v>
      </c>
      <c r="L1379">
        <f t="shared" si="85"/>
        <v>0</v>
      </c>
      <c r="M1379">
        <f t="shared" si="86"/>
        <v>0</v>
      </c>
      <c r="N1379">
        <f t="shared" si="87"/>
        <v>0</v>
      </c>
      <c r="O1379" cm="1">
        <f t="array" ref="O1379">((IF(C1379=0,INDEX('Solver Setup'!$M$15:$M$19,A1379),INDEX('Solver Setup'!$G$25:$G$52,C1379))-IF(B1379=0,INDEX('Solver Setup'!$L$15:$L$19,A1379),INDEX('Solver Setup'!$G$25:$G$52,B1379)))*1440-IF(B1379=0,0,INDEX('Solver Setup'!$F$25:$F$52,B1379))-H1379+'Solver Setup'!$B$9*(1-F1379))</f>
        <v>1734.399999999999</v>
      </c>
    </row>
    <row r="1380" spans="1:15" x14ac:dyDescent="0.2">
      <c r="A1380">
        <v>2</v>
      </c>
      <c r="B1380">
        <v>20</v>
      </c>
      <c r="C1380">
        <v>6</v>
      </c>
      <c r="D1380" t="str" cm="1">
        <f t="array" ref="D1380">IF(B1380=0,"Depot",INDEX('Delivery Stops'!$B$2:$B$29,B1380))</f>
        <v>Elementary School</v>
      </c>
      <c r="E1380" t="str" cm="1">
        <f t="array" ref="E1380">IF(C1380=0,"Depot",INDEX('Delivery Stops'!$B$2:$B$29,C1380))</f>
        <v>Farm Supply</v>
      </c>
      <c r="F1380">
        <v>0</v>
      </c>
      <c r="G1380" cm="1">
        <f t="array" ref="G1380">INDEX('Distance Matrix (miles)'!$B$2:$AD$30,B1380+1,C1380+1)</f>
        <v>21.32</v>
      </c>
      <c r="H1380" cm="1">
        <f t="array" ref="H1380">INDEX('Travel Time Matrix (min)'!$B$2:$AD$30,B1380+1,C1380+1)</f>
        <v>32</v>
      </c>
      <c r="I1380" cm="1">
        <f t="array" ref="I1380">G1380*(INDEX('Vehicle Fleet'!$D$2:$D$6,A1380)+'Cost Parameters'!$B$2*'Cost Parameters'!$B$3)</f>
        <v>18.258448000000001</v>
      </c>
      <c r="J1380" cm="1">
        <f t="array" ref="J1380">IF(C1380=0,0,INDEX('Delivery Stops'!$D$2:$D$29,C1380))</f>
        <v>162</v>
      </c>
      <c r="K1380">
        <f t="shared" si="84"/>
        <v>0</v>
      </c>
      <c r="L1380">
        <f t="shared" si="85"/>
        <v>0</v>
      </c>
      <c r="M1380">
        <f t="shared" si="86"/>
        <v>0</v>
      </c>
      <c r="N1380">
        <f t="shared" si="87"/>
        <v>0</v>
      </c>
      <c r="O1380" cm="1">
        <f t="array" ref="O1380">((IF(C1380=0,INDEX('Solver Setup'!$M$15:$M$19,A1380),INDEX('Solver Setup'!$G$25:$G$52,C1380))-IF(B1380=0,INDEX('Solver Setup'!$L$15:$L$19,A1380),INDEX('Solver Setup'!$G$25:$G$52,B1380)))*1440-IF(B1380=0,0,INDEX('Solver Setup'!$F$25:$F$52,B1380))-H1380+'Solver Setup'!$B$9*(1-F1380))</f>
        <v>1832.9999999999995</v>
      </c>
    </row>
    <row r="1381" spans="1:15" x14ac:dyDescent="0.2">
      <c r="A1381">
        <v>2</v>
      </c>
      <c r="B1381">
        <v>20</v>
      </c>
      <c r="C1381">
        <v>7</v>
      </c>
      <c r="D1381" t="str" cm="1">
        <f t="array" ref="D1381">IF(B1381=0,"Depot",INDEX('Delivery Stops'!$B$2:$B$29,B1381))</f>
        <v>Elementary School</v>
      </c>
      <c r="E1381" t="str" cm="1">
        <f t="array" ref="E1381">IF(C1381=0,"Depot",INDEX('Delivery Stops'!$B$2:$B$29,C1381))</f>
        <v>Fish Market</v>
      </c>
      <c r="F1381">
        <v>0</v>
      </c>
      <c r="G1381" cm="1">
        <f t="array" ref="G1381">INDEX('Distance Matrix (miles)'!$B$2:$AD$30,B1381+1,C1381+1)</f>
        <v>28.96</v>
      </c>
      <c r="H1381" cm="1">
        <f t="array" ref="H1381">INDEX('Travel Time Matrix (min)'!$B$2:$AD$30,B1381+1,C1381+1)</f>
        <v>43.4</v>
      </c>
      <c r="I1381" cm="1">
        <f t="array" ref="I1381">G1381*(INDEX('Vehicle Fleet'!$D$2:$D$6,A1381)+'Cost Parameters'!$B$2*'Cost Parameters'!$B$3)</f>
        <v>24.801344000000004</v>
      </c>
      <c r="J1381" cm="1">
        <f t="array" ref="J1381">IF(C1381=0,0,INDEX('Delivery Stops'!$D$2:$D$29,C1381))</f>
        <v>133</v>
      </c>
      <c r="K1381">
        <f t="shared" si="84"/>
        <v>0</v>
      </c>
      <c r="L1381">
        <f t="shared" si="85"/>
        <v>0</v>
      </c>
      <c r="M1381">
        <f t="shared" si="86"/>
        <v>0</v>
      </c>
      <c r="N1381">
        <f t="shared" si="87"/>
        <v>0</v>
      </c>
      <c r="O1381" cm="1">
        <f t="array" ref="O1381">((IF(C1381=0,INDEX('Solver Setup'!$M$15:$M$19,A1381),INDEX('Solver Setup'!$G$25:$G$52,C1381))-IF(B1381=0,INDEX('Solver Setup'!$L$15:$L$19,A1381),INDEX('Solver Setup'!$G$25:$G$52,B1381)))*1440-IF(B1381=0,0,INDEX('Solver Setup'!$F$25:$F$52,B1381))-H1381+'Solver Setup'!$B$9*(1-F1381))</f>
        <v>1686.5999999999995</v>
      </c>
    </row>
    <row r="1382" spans="1:15" x14ac:dyDescent="0.2">
      <c r="A1382">
        <v>2</v>
      </c>
      <c r="B1382">
        <v>20</v>
      </c>
      <c r="C1382">
        <v>8</v>
      </c>
      <c r="D1382" t="str" cm="1">
        <f t="array" ref="D1382">IF(B1382=0,"Depot",INDEX('Delivery Stops'!$B$2:$B$29,B1382))</f>
        <v>Elementary School</v>
      </c>
      <c r="E1382" t="str" cm="1">
        <f t="array" ref="E1382">IF(C1382=0,"Depot",INDEX('Delivery Stops'!$B$2:$B$29,C1382))</f>
        <v>Swimming Pool Supply</v>
      </c>
      <c r="F1382">
        <v>0</v>
      </c>
      <c r="G1382" cm="1">
        <f t="array" ref="G1382">INDEX('Distance Matrix (miles)'!$B$2:$AD$30,B1382+1,C1382+1)</f>
        <v>2.85</v>
      </c>
      <c r="H1382" cm="1">
        <f t="array" ref="H1382">INDEX('Travel Time Matrix (min)'!$B$2:$AD$30,B1382+1,C1382+1)</f>
        <v>4.3</v>
      </c>
      <c r="I1382" cm="1">
        <f t="array" ref="I1382">G1382*(INDEX('Vehicle Fleet'!$D$2:$D$6,A1382)+'Cost Parameters'!$B$2*'Cost Parameters'!$B$3)</f>
        <v>2.4407400000000004</v>
      </c>
      <c r="J1382" cm="1">
        <f t="array" ref="J1382">IF(C1382=0,0,INDEX('Delivery Stops'!$D$2:$D$29,C1382))</f>
        <v>285</v>
      </c>
      <c r="K1382">
        <f t="shared" si="84"/>
        <v>0</v>
      </c>
      <c r="L1382">
        <f t="shared" si="85"/>
        <v>0</v>
      </c>
      <c r="M1382">
        <f t="shared" si="86"/>
        <v>0</v>
      </c>
      <c r="N1382">
        <f t="shared" si="87"/>
        <v>0</v>
      </c>
      <c r="O1382" cm="1">
        <f t="array" ref="O1382">((IF(C1382=0,INDEX('Solver Setup'!$M$15:$M$19,A1382),INDEX('Solver Setup'!$G$25:$G$52,C1382))-IF(B1382=0,INDEX('Solver Setup'!$L$15:$L$19,A1382),INDEX('Solver Setup'!$G$25:$G$52,B1382)))*1440-IF(B1382=0,0,INDEX('Solver Setup'!$F$25:$F$52,B1382))-H1382+'Solver Setup'!$B$9*(1-F1382))</f>
        <v>1935.6999999999991</v>
      </c>
    </row>
    <row r="1383" spans="1:15" x14ac:dyDescent="0.2">
      <c r="A1383">
        <v>2</v>
      </c>
      <c r="B1383">
        <v>20</v>
      </c>
      <c r="C1383">
        <v>9</v>
      </c>
      <c r="D1383" t="str" cm="1">
        <f t="array" ref="D1383">IF(B1383=0,"Depot",INDEX('Delivery Stops'!$B$2:$B$29,B1383))</f>
        <v>Elementary School</v>
      </c>
      <c r="E1383" t="str" cm="1">
        <f t="array" ref="E1383">IF(C1383=0,"Depot",INDEX('Delivery Stops'!$B$2:$B$29,C1383))</f>
        <v>Dry Cleaners</v>
      </c>
      <c r="F1383">
        <v>0</v>
      </c>
      <c r="G1383" cm="1">
        <f t="array" ref="G1383">INDEX('Distance Matrix (miles)'!$B$2:$AD$30,B1383+1,C1383+1)</f>
        <v>24.86</v>
      </c>
      <c r="H1383" cm="1">
        <f t="array" ref="H1383">INDEX('Travel Time Matrix (min)'!$B$2:$AD$30,B1383+1,C1383+1)</f>
        <v>37.299999999999997</v>
      </c>
      <c r="I1383" cm="1">
        <f t="array" ref="I1383">G1383*(INDEX('Vehicle Fleet'!$D$2:$D$6,A1383)+'Cost Parameters'!$B$2*'Cost Parameters'!$B$3)</f>
        <v>21.290103999999999</v>
      </c>
      <c r="J1383" cm="1">
        <f t="array" ref="J1383">IF(C1383=0,0,INDEX('Delivery Stops'!$D$2:$D$29,C1383))</f>
        <v>24</v>
      </c>
      <c r="K1383">
        <f t="shared" si="84"/>
        <v>0</v>
      </c>
      <c r="L1383">
        <f t="shared" si="85"/>
        <v>0</v>
      </c>
      <c r="M1383">
        <f t="shared" si="86"/>
        <v>0</v>
      </c>
      <c r="N1383">
        <f t="shared" si="87"/>
        <v>0</v>
      </c>
      <c r="O1383" cm="1">
        <f t="array" ref="O1383">((IF(C1383=0,INDEX('Solver Setup'!$M$15:$M$19,A1383),INDEX('Solver Setup'!$G$25:$G$52,C1383))-IF(B1383=0,INDEX('Solver Setup'!$L$15:$L$19,A1383),INDEX('Solver Setup'!$G$25:$G$52,B1383)))*1440-IF(B1383=0,0,INDEX('Solver Setup'!$F$25:$F$52,B1383))-H1383+'Solver Setup'!$B$9*(1-F1383))</f>
        <v>1557.6999999999996</v>
      </c>
    </row>
    <row r="1384" spans="1:15" x14ac:dyDescent="0.2">
      <c r="A1384">
        <v>2</v>
      </c>
      <c r="B1384">
        <v>20</v>
      </c>
      <c r="C1384">
        <v>10</v>
      </c>
      <c r="D1384" t="str" cm="1">
        <f t="array" ref="D1384">IF(B1384=0,"Depot",INDEX('Delivery Stops'!$B$2:$B$29,B1384))</f>
        <v>Elementary School</v>
      </c>
      <c r="E1384" t="str" cm="1">
        <f t="array" ref="E1384">IF(C1384=0,"Depot",INDEX('Delivery Stops'!$B$2:$B$29,C1384))</f>
        <v>Furniture Warehouse</v>
      </c>
      <c r="F1384">
        <v>0</v>
      </c>
      <c r="G1384" cm="1">
        <f t="array" ref="G1384">INDEX('Distance Matrix (miles)'!$B$2:$AD$30,B1384+1,C1384+1)</f>
        <v>26.48</v>
      </c>
      <c r="H1384" cm="1">
        <f t="array" ref="H1384">INDEX('Travel Time Matrix (min)'!$B$2:$AD$30,B1384+1,C1384+1)</f>
        <v>39.700000000000003</v>
      </c>
      <c r="I1384" cm="1">
        <f t="array" ref="I1384">G1384*(INDEX('Vehicle Fleet'!$D$2:$D$6,A1384)+'Cost Parameters'!$B$2*'Cost Parameters'!$B$3)</f>
        <v>22.677472000000002</v>
      </c>
      <c r="J1384" cm="1">
        <f t="array" ref="J1384">IF(C1384=0,0,INDEX('Delivery Stops'!$D$2:$D$29,C1384))</f>
        <v>89</v>
      </c>
      <c r="K1384">
        <f t="shared" si="84"/>
        <v>0</v>
      </c>
      <c r="L1384">
        <f t="shared" si="85"/>
        <v>0</v>
      </c>
      <c r="M1384">
        <f t="shared" si="86"/>
        <v>0</v>
      </c>
      <c r="N1384">
        <f t="shared" si="87"/>
        <v>0</v>
      </c>
      <c r="O1384" cm="1">
        <f t="array" ref="O1384">((IF(C1384=0,INDEX('Solver Setup'!$M$15:$M$19,A1384),INDEX('Solver Setup'!$G$25:$G$52,C1384))-IF(B1384=0,INDEX('Solver Setup'!$L$15:$L$19,A1384),INDEX('Solver Setup'!$G$25:$G$52,B1384)))*1440-IF(B1384=0,0,INDEX('Solver Setup'!$F$25:$F$52,B1384))-H1384+'Solver Setup'!$B$9*(1-F1384))</f>
        <v>1630.299999999999</v>
      </c>
    </row>
    <row r="1385" spans="1:15" x14ac:dyDescent="0.2">
      <c r="A1385">
        <v>2</v>
      </c>
      <c r="B1385">
        <v>20</v>
      </c>
      <c r="C1385">
        <v>11</v>
      </c>
      <c r="D1385" t="str" cm="1">
        <f t="array" ref="D1385">IF(B1385=0,"Depot",INDEX('Delivery Stops'!$B$2:$B$29,B1385))</f>
        <v>Elementary School</v>
      </c>
      <c r="E1385" t="str" cm="1">
        <f t="array" ref="E1385">IF(C1385=0,"Depot",INDEX('Delivery Stops'!$B$2:$B$29,C1385))</f>
        <v>Pet Hospital</v>
      </c>
      <c r="F1385">
        <v>0</v>
      </c>
      <c r="G1385" cm="1">
        <f t="array" ref="G1385">INDEX('Distance Matrix (miles)'!$B$2:$AD$30,B1385+1,C1385+1)</f>
        <v>24.09</v>
      </c>
      <c r="H1385" cm="1">
        <f t="array" ref="H1385">INDEX('Travel Time Matrix (min)'!$B$2:$AD$30,B1385+1,C1385+1)</f>
        <v>36.1</v>
      </c>
      <c r="I1385" cm="1">
        <f t="array" ref="I1385">G1385*(INDEX('Vehicle Fleet'!$D$2:$D$6,A1385)+'Cost Parameters'!$B$2*'Cost Parameters'!$B$3)</f>
        <v>20.630676000000001</v>
      </c>
      <c r="J1385" cm="1">
        <f t="array" ref="J1385">IF(C1385=0,0,INDEX('Delivery Stops'!$D$2:$D$29,C1385))</f>
        <v>108</v>
      </c>
      <c r="K1385">
        <f t="shared" si="84"/>
        <v>0</v>
      </c>
      <c r="L1385">
        <f t="shared" si="85"/>
        <v>0</v>
      </c>
      <c r="M1385">
        <f t="shared" si="86"/>
        <v>0</v>
      </c>
      <c r="N1385">
        <f t="shared" si="87"/>
        <v>0</v>
      </c>
      <c r="O1385" cm="1">
        <f t="array" ref="O1385">((IF(C1385=0,INDEX('Solver Setup'!$M$15:$M$19,A1385),INDEX('Solver Setup'!$G$25:$G$52,C1385))-IF(B1385=0,INDEX('Solver Setup'!$L$15:$L$19,A1385),INDEX('Solver Setup'!$G$25:$G$52,B1385)))*1440-IF(B1385=0,0,INDEX('Solver Setup'!$F$25:$F$52,B1385))-H1385+'Solver Setup'!$B$9*(1-F1385))</f>
        <v>1558.8999999999994</v>
      </c>
    </row>
    <row r="1386" spans="1:15" x14ac:dyDescent="0.2">
      <c r="A1386">
        <v>2</v>
      </c>
      <c r="B1386">
        <v>20</v>
      </c>
      <c r="C1386">
        <v>12</v>
      </c>
      <c r="D1386" t="str" cm="1">
        <f t="array" ref="D1386">IF(B1386=0,"Depot",INDEX('Delivery Stops'!$B$2:$B$29,B1386))</f>
        <v>Elementary School</v>
      </c>
      <c r="E1386" t="str" cm="1">
        <f t="array" ref="E1386">IF(C1386=0,"Depot",INDEX('Delivery Stops'!$B$2:$B$29,C1386))</f>
        <v>Tech Solutions Inc</v>
      </c>
      <c r="F1386">
        <v>0</v>
      </c>
      <c r="G1386" cm="1">
        <f t="array" ref="G1386">INDEX('Distance Matrix (miles)'!$B$2:$AD$30,B1386+1,C1386+1)</f>
        <v>26.18</v>
      </c>
      <c r="H1386" cm="1">
        <f t="array" ref="H1386">INDEX('Travel Time Matrix (min)'!$B$2:$AD$30,B1386+1,C1386+1)</f>
        <v>39.299999999999997</v>
      </c>
      <c r="I1386" cm="1">
        <f t="array" ref="I1386">G1386*(INDEX('Vehicle Fleet'!$D$2:$D$6,A1386)+'Cost Parameters'!$B$2*'Cost Parameters'!$B$3)</f>
        <v>22.420552000000001</v>
      </c>
      <c r="J1386" cm="1">
        <f t="array" ref="J1386">IF(C1386=0,0,INDEX('Delivery Stops'!$D$2:$D$29,C1386))</f>
        <v>150</v>
      </c>
      <c r="K1386">
        <f t="shared" si="84"/>
        <v>0</v>
      </c>
      <c r="L1386">
        <f t="shared" si="85"/>
        <v>0</v>
      </c>
      <c r="M1386">
        <f t="shared" si="86"/>
        <v>0</v>
      </c>
      <c r="N1386">
        <f t="shared" si="87"/>
        <v>0</v>
      </c>
      <c r="O1386" cm="1">
        <f t="array" ref="O1386">((IF(C1386=0,INDEX('Solver Setup'!$M$15:$M$19,A1386),INDEX('Solver Setup'!$G$25:$G$52,C1386))-IF(B1386=0,INDEX('Solver Setup'!$L$15:$L$19,A1386),INDEX('Solver Setup'!$G$25:$G$52,B1386)))*1440-IF(B1386=0,0,INDEX('Solver Setup'!$F$25:$F$52,B1386))-H1386+'Solver Setup'!$B$9*(1-F1386))</f>
        <v>1510.6999999999996</v>
      </c>
    </row>
    <row r="1387" spans="1:15" x14ac:dyDescent="0.2">
      <c r="A1387">
        <v>2</v>
      </c>
      <c r="B1387">
        <v>20</v>
      </c>
      <c r="C1387">
        <v>13</v>
      </c>
      <c r="D1387" t="str" cm="1">
        <f t="array" ref="D1387">IF(B1387=0,"Depot",INDEX('Delivery Stops'!$B$2:$B$29,B1387))</f>
        <v>Elementary School</v>
      </c>
      <c r="E1387" t="str" cm="1">
        <f t="array" ref="E1387">IF(C1387=0,"Depot",INDEX('Delivery Stops'!$B$2:$B$29,C1387))</f>
        <v>Tech Solutions Inc</v>
      </c>
      <c r="F1387">
        <v>0</v>
      </c>
      <c r="G1387" cm="1">
        <f t="array" ref="G1387">INDEX('Distance Matrix (miles)'!$B$2:$AD$30,B1387+1,C1387+1)</f>
        <v>42.1</v>
      </c>
      <c r="H1387" cm="1">
        <f t="array" ref="H1387">INDEX('Travel Time Matrix (min)'!$B$2:$AD$30,B1387+1,C1387+1)</f>
        <v>63.1</v>
      </c>
      <c r="I1387" cm="1">
        <f t="array" ref="I1387">G1387*(INDEX('Vehicle Fleet'!$D$2:$D$6,A1387)+'Cost Parameters'!$B$2*'Cost Parameters'!$B$3)</f>
        <v>36.054440000000007</v>
      </c>
      <c r="J1387" cm="1">
        <f t="array" ref="J1387">IF(C1387=0,0,INDEX('Delivery Stops'!$D$2:$D$29,C1387))</f>
        <v>38</v>
      </c>
      <c r="K1387">
        <f t="shared" si="84"/>
        <v>0</v>
      </c>
      <c r="L1387">
        <f t="shared" si="85"/>
        <v>0</v>
      </c>
      <c r="M1387">
        <f t="shared" si="86"/>
        <v>0</v>
      </c>
      <c r="N1387">
        <f t="shared" si="87"/>
        <v>0</v>
      </c>
      <c r="O1387" cm="1">
        <f t="array" ref="O1387">((IF(C1387=0,INDEX('Solver Setup'!$M$15:$M$19,A1387),INDEX('Solver Setup'!$G$25:$G$52,C1387))-IF(B1387=0,INDEX('Solver Setup'!$L$15:$L$19,A1387),INDEX('Solver Setup'!$G$25:$G$52,B1387)))*1440-IF(B1387=0,0,INDEX('Solver Setup'!$F$25:$F$52,B1387))-H1387+'Solver Setup'!$B$9*(1-F1387))</f>
        <v>1381.899999999999</v>
      </c>
    </row>
    <row r="1388" spans="1:15" x14ac:dyDescent="0.2">
      <c r="A1388">
        <v>2</v>
      </c>
      <c r="B1388">
        <v>20</v>
      </c>
      <c r="C1388">
        <v>14</v>
      </c>
      <c r="D1388" t="str" cm="1">
        <f t="array" ref="D1388">IF(B1388=0,"Depot",INDEX('Delivery Stops'!$B$2:$B$29,B1388))</f>
        <v>Elementary School</v>
      </c>
      <c r="E1388" t="str" cm="1">
        <f t="array" ref="E1388">IF(C1388=0,"Depot",INDEX('Delivery Stops'!$B$2:$B$29,C1388))</f>
        <v>Sunrise Senior Living</v>
      </c>
      <c r="F1388">
        <v>0</v>
      </c>
      <c r="G1388" cm="1">
        <f t="array" ref="G1388">INDEX('Distance Matrix (miles)'!$B$2:$AD$30,B1388+1,C1388+1)</f>
        <v>24.48</v>
      </c>
      <c r="H1388" cm="1">
        <f t="array" ref="H1388">INDEX('Travel Time Matrix (min)'!$B$2:$AD$30,B1388+1,C1388+1)</f>
        <v>36.700000000000003</v>
      </c>
      <c r="I1388" cm="1">
        <f t="array" ref="I1388">G1388*(INDEX('Vehicle Fleet'!$D$2:$D$6,A1388)+'Cost Parameters'!$B$2*'Cost Parameters'!$B$3)</f>
        <v>20.964672</v>
      </c>
      <c r="J1388" cm="1">
        <f t="array" ref="J1388">IF(C1388=0,0,INDEX('Delivery Stops'!$D$2:$D$29,C1388))</f>
        <v>249</v>
      </c>
      <c r="K1388">
        <f t="shared" si="84"/>
        <v>0</v>
      </c>
      <c r="L1388">
        <f t="shared" si="85"/>
        <v>0</v>
      </c>
      <c r="M1388">
        <f t="shared" si="86"/>
        <v>0</v>
      </c>
      <c r="N1388">
        <f t="shared" si="87"/>
        <v>0</v>
      </c>
      <c r="O1388" cm="1">
        <f t="array" ref="O1388">((IF(C1388=0,INDEX('Solver Setup'!$M$15:$M$19,A1388),INDEX('Solver Setup'!$G$25:$G$52,C1388))-IF(B1388=0,INDEX('Solver Setup'!$L$15:$L$19,A1388),INDEX('Solver Setup'!$G$25:$G$52,B1388)))*1440-IF(B1388=0,0,INDEX('Solver Setup'!$F$25:$F$52,B1388))-H1388+'Solver Setup'!$B$9*(1-F1388))</f>
        <v>1858.299999999999</v>
      </c>
    </row>
    <row r="1389" spans="1:15" x14ac:dyDescent="0.2">
      <c r="A1389">
        <v>2</v>
      </c>
      <c r="B1389">
        <v>20</v>
      </c>
      <c r="C1389">
        <v>15</v>
      </c>
      <c r="D1389" t="str" cm="1">
        <f t="array" ref="D1389">IF(B1389=0,"Depot",INDEX('Delivery Stops'!$B$2:$B$29,B1389))</f>
        <v>Elementary School</v>
      </c>
      <c r="E1389" t="str" cm="1">
        <f t="array" ref="E1389">IF(C1389=0,"Depot",INDEX('Delivery Stops'!$B$2:$B$29,C1389))</f>
        <v>Electronics Outlet</v>
      </c>
      <c r="F1389">
        <v>0</v>
      </c>
      <c r="G1389" cm="1">
        <f t="array" ref="G1389">INDEX('Distance Matrix (miles)'!$B$2:$AD$30,B1389+1,C1389+1)</f>
        <v>24.89</v>
      </c>
      <c r="H1389" cm="1">
        <f t="array" ref="H1389">INDEX('Travel Time Matrix (min)'!$B$2:$AD$30,B1389+1,C1389+1)</f>
        <v>37.299999999999997</v>
      </c>
      <c r="I1389" cm="1">
        <f t="array" ref="I1389">G1389*(INDEX('Vehicle Fleet'!$D$2:$D$6,A1389)+'Cost Parameters'!$B$2*'Cost Parameters'!$B$3)</f>
        <v>21.315796000000002</v>
      </c>
      <c r="J1389" cm="1">
        <f t="array" ref="J1389">IF(C1389=0,0,INDEX('Delivery Stops'!$D$2:$D$29,C1389))</f>
        <v>72</v>
      </c>
      <c r="K1389">
        <f t="shared" si="84"/>
        <v>0</v>
      </c>
      <c r="L1389">
        <f t="shared" si="85"/>
        <v>0</v>
      </c>
      <c r="M1389">
        <f t="shared" si="86"/>
        <v>0</v>
      </c>
      <c r="N1389">
        <f t="shared" si="87"/>
        <v>0</v>
      </c>
      <c r="O1389" cm="1">
        <f t="array" ref="O1389">((IF(C1389=0,INDEX('Solver Setup'!$M$15:$M$19,A1389),INDEX('Solver Setup'!$G$25:$G$52,C1389))-IF(B1389=0,INDEX('Solver Setup'!$L$15:$L$19,A1389),INDEX('Solver Setup'!$G$25:$G$52,B1389)))*1440-IF(B1389=0,0,INDEX('Solver Setup'!$F$25:$F$52,B1389))-H1389+'Solver Setup'!$B$9*(1-F1389))</f>
        <v>1422.6999999999996</v>
      </c>
    </row>
    <row r="1390" spans="1:15" x14ac:dyDescent="0.2">
      <c r="A1390">
        <v>2</v>
      </c>
      <c r="B1390">
        <v>20</v>
      </c>
      <c r="C1390">
        <v>16</v>
      </c>
      <c r="D1390" t="str" cm="1">
        <f t="array" ref="D1390">IF(B1390=0,"Depot",INDEX('Delivery Stops'!$B$2:$B$29,B1390))</f>
        <v>Elementary School</v>
      </c>
      <c r="E1390" t="str" cm="1">
        <f t="array" ref="E1390">IF(C1390=0,"Depot",INDEX('Delivery Stops'!$B$2:$B$29,C1390))</f>
        <v>Bookstore</v>
      </c>
      <c r="F1390">
        <v>0</v>
      </c>
      <c r="G1390" cm="1">
        <f t="array" ref="G1390">INDEX('Distance Matrix (miles)'!$B$2:$AD$30,B1390+1,C1390+1)</f>
        <v>27.19</v>
      </c>
      <c r="H1390" cm="1">
        <f t="array" ref="H1390">INDEX('Travel Time Matrix (min)'!$B$2:$AD$30,B1390+1,C1390+1)</f>
        <v>40.799999999999997</v>
      </c>
      <c r="I1390" cm="1">
        <f t="array" ref="I1390">G1390*(INDEX('Vehicle Fleet'!$D$2:$D$6,A1390)+'Cost Parameters'!$B$2*'Cost Parameters'!$B$3)</f>
        <v>23.285516000000001</v>
      </c>
      <c r="J1390" cm="1">
        <f t="array" ref="J1390">IF(C1390=0,0,INDEX('Delivery Stops'!$D$2:$D$29,C1390))</f>
        <v>152</v>
      </c>
      <c r="K1390">
        <f t="shared" si="84"/>
        <v>0</v>
      </c>
      <c r="L1390">
        <f t="shared" si="85"/>
        <v>0</v>
      </c>
      <c r="M1390">
        <f t="shared" si="86"/>
        <v>0</v>
      </c>
      <c r="N1390">
        <f t="shared" si="87"/>
        <v>0</v>
      </c>
      <c r="O1390" cm="1">
        <f t="array" ref="O1390">((IF(C1390=0,INDEX('Solver Setup'!$M$15:$M$19,A1390),INDEX('Solver Setup'!$G$25:$G$52,C1390))-IF(B1390=0,INDEX('Solver Setup'!$L$15:$L$19,A1390),INDEX('Solver Setup'!$G$25:$G$52,B1390)))*1440-IF(B1390=0,0,INDEX('Solver Setup'!$F$25:$F$52,B1390))-H1390+'Solver Setup'!$B$9*(1-F1390))</f>
        <v>1659.2</v>
      </c>
    </row>
    <row r="1391" spans="1:15" x14ac:dyDescent="0.2">
      <c r="A1391">
        <v>2</v>
      </c>
      <c r="B1391">
        <v>20</v>
      </c>
      <c r="C1391">
        <v>17</v>
      </c>
      <c r="D1391" t="str" cm="1">
        <f t="array" ref="D1391">IF(B1391=0,"Depot",INDEX('Delivery Stops'!$B$2:$B$29,B1391))</f>
        <v>Elementary School</v>
      </c>
      <c r="E1391" t="str" cm="1">
        <f t="array" ref="E1391">IF(C1391=0,"Depot",INDEX('Delivery Stops'!$B$2:$B$29,C1391))</f>
        <v>Veterinary Clinic</v>
      </c>
      <c r="F1391">
        <v>0</v>
      </c>
      <c r="G1391" cm="1">
        <f t="array" ref="G1391">INDEX('Distance Matrix (miles)'!$B$2:$AD$30,B1391+1,C1391+1)</f>
        <v>32.18</v>
      </c>
      <c r="H1391" cm="1">
        <f t="array" ref="H1391">INDEX('Travel Time Matrix (min)'!$B$2:$AD$30,B1391+1,C1391+1)</f>
        <v>48.3</v>
      </c>
      <c r="I1391" cm="1">
        <f t="array" ref="I1391">G1391*(INDEX('Vehicle Fleet'!$D$2:$D$6,A1391)+'Cost Parameters'!$B$2*'Cost Parameters'!$B$3)</f>
        <v>27.558952000000001</v>
      </c>
      <c r="J1391" cm="1">
        <f t="array" ref="J1391">IF(C1391=0,0,INDEX('Delivery Stops'!$D$2:$D$29,C1391))</f>
        <v>102</v>
      </c>
      <c r="K1391">
        <f t="shared" si="84"/>
        <v>0</v>
      </c>
      <c r="L1391">
        <f t="shared" si="85"/>
        <v>0</v>
      </c>
      <c r="M1391">
        <f t="shared" si="86"/>
        <v>0</v>
      </c>
      <c r="N1391">
        <f t="shared" si="87"/>
        <v>0</v>
      </c>
      <c r="O1391" cm="1">
        <f t="array" ref="O1391">((IF(C1391=0,INDEX('Solver Setup'!$M$15:$M$19,A1391),INDEX('Solver Setup'!$G$25:$G$52,C1391))-IF(B1391=0,INDEX('Solver Setup'!$L$15:$L$19,A1391),INDEX('Solver Setup'!$G$25:$G$52,B1391)))*1440-IF(B1391=0,0,INDEX('Solver Setup'!$F$25:$F$52,B1391))-H1391+'Solver Setup'!$B$9*(1-F1391))</f>
        <v>1486.6999999999989</v>
      </c>
    </row>
    <row r="1392" spans="1:15" x14ac:dyDescent="0.2">
      <c r="A1392">
        <v>2</v>
      </c>
      <c r="B1392">
        <v>20</v>
      </c>
      <c r="C1392">
        <v>18</v>
      </c>
      <c r="D1392" t="str" cm="1">
        <f t="array" ref="D1392">IF(B1392=0,"Depot",INDEX('Delivery Stops'!$B$2:$B$29,B1392))</f>
        <v>Elementary School</v>
      </c>
      <c r="E1392" t="str" cm="1">
        <f t="array" ref="E1392">IF(C1392=0,"Depot",INDEX('Delivery Stops'!$B$2:$B$29,C1392))</f>
        <v>Furniture Warehouse</v>
      </c>
      <c r="F1392">
        <v>0</v>
      </c>
      <c r="G1392" cm="1">
        <f t="array" ref="G1392">INDEX('Distance Matrix (miles)'!$B$2:$AD$30,B1392+1,C1392+1)</f>
        <v>18.84</v>
      </c>
      <c r="H1392" cm="1">
        <f t="array" ref="H1392">INDEX('Travel Time Matrix (min)'!$B$2:$AD$30,B1392+1,C1392+1)</f>
        <v>28.3</v>
      </c>
      <c r="I1392" cm="1">
        <f t="array" ref="I1392">G1392*(INDEX('Vehicle Fleet'!$D$2:$D$6,A1392)+'Cost Parameters'!$B$2*'Cost Parameters'!$B$3)</f>
        <v>16.134575999999999</v>
      </c>
      <c r="J1392" cm="1">
        <f t="array" ref="J1392">IF(C1392=0,0,INDEX('Delivery Stops'!$D$2:$D$29,C1392))</f>
        <v>148</v>
      </c>
      <c r="K1392">
        <f t="shared" si="84"/>
        <v>0</v>
      </c>
      <c r="L1392">
        <f t="shared" si="85"/>
        <v>0</v>
      </c>
      <c r="M1392">
        <f t="shared" si="86"/>
        <v>0</v>
      </c>
      <c r="N1392">
        <f t="shared" si="87"/>
        <v>0</v>
      </c>
      <c r="O1392" cm="1">
        <f t="array" ref="O1392">((IF(C1392=0,INDEX('Solver Setup'!$M$15:$M$19,A1392),INDEX('Solver Setup'!$G$25:$G$52,C1392))-IF(B1392=0,INDEX('Solver Setup'!$L$15:$L$19,A1392),INDEX('Solver Setup'!$G$25:$G$52,B1392)))*1440-IF(B1392=0,0,INDEX('Solver Setup'!$F$25:$F$52,B1392))-H1392+'Solver Setup'!$B$9*(1-F1392))</f>
        <v>1461.6999999999989</v>
      </c>
    </row>
    <row r="1393" spans="1:15" x14ac:dyDescent="0.2">
      <c r="A1393">
        <v>2</v>
      </c>
      <c r="B1393">
        <v>20</v>
      </c>
      <c r="C1393">
        <v>19</v>
      </c>
      <c r="D1393" t="str" cm="1">
        <f t="array" ref="D1393">IF(B1393=0,"Depot",INDEX('Delivery Stops'!$B$2:$B$29,B1393))</f>
        <v>Elementary School</v>
      </c>
      <c r="E1393" t="str" cm="1">
        <f t="array" ref="E1393">IF(C1393=0,"Depot",INDEX('Delivery Stops'!$B$2:$B$29,C1393))</f>
        <v>Music School</v>
      </c>
      <c r="F1393">
        <v>0</v>
      </c>
      <c r="G1393" cm="1">
        <f t="array" ref="G1393">INDEX('Distance Matrix (miles)'!$B$2:$AD$30,B1393+1,C1393+1)</f>
        <v>21.46</v>
      </c>
      <c r="H1393" cm="1">
        <f t="array" ref="H1393">INDEX('Travel Time Matrix (min)'!$B$2:$AD$30,B1393+1,C1393+1)</f>
        <v>32.200000000000003</v>
      </c>
      <c r="I1393" cm="1">
        <f t="array" ref="I1393">G1393*(INDEX('Vehicle Fleet'!$D$2:$D$6,A1393)+'Cost Parameters'!$B$2*'Cost Parameters'!$B$3)</f>
        <v>18.378344000000002</v>
      </c>
      <c r="J1393" cm="1">
        <f t="array" ref="J1393">IF(C1393=0,0,INDEX('Delivery Stops'!$D$2:$D$29,C1393))</f>
        <v>97</v>
      </c>
      <c r="K1393">
        <f t="shared" si="84"/>
        <v>0</v>
      </c>
      <c r="L1393">
        <f t="shared" si="85"/>
        <v>0</v>
      </c>
      <c r="M1393">
        <f t="shared" si="86"/>
        <v>0</v>
      </c>
      <c r="N1393">
        <f t="shared" si="87"/>
        <v>0</v>
      </c>
      <c r="O1393" cm="1">
        <f t="array" ref="O1393">((IF(C1393=0,INDEX('Solver Setup'!$M$15:$M$19,A1393),INDEX('Solver Setup'!$G$25:$G$52,C1393))-IF(B1393=0,INDEX('Solver Setup'!$L$15:$L$19,A1393),INDEX('Solver Setup'!$G$25:$G$52,B1393)))*1440-IF(B1393=0,0,INDEX('Solver Setup'!$F$25:$F$52,B1393))-H1393+'Solver Setup'!$B$9*(1-F1393))</f>
        <v>1427.7999999999995</v>
      </c>
    </row>
    <row r="1394" spans="1:15" x14ac:dyDescent="0.2">
      <c r="A1394">
        <v>2</v>
      </c>
      <c r="B1394">
        <v>20</v>
      </c>
      <c r="C1394">
        <v>21</v>
      </c>
      <c r="D1394" t="str" cm="1">
        <f t="array" ref="D1394">IF(B1394=0,"Depot",INDEX('Delivery Stops'!$B$2:$B$29,B1394))</f>
        <v>Elementary School</v>
      </c>
      <c r="E1394" t="str" cm="1">
        <f t="array" ref="E1394">IF(C1394=0,"Depot",INDEX('Delivery Stops'!$B$2:$B$29,C1394))</f>
        <v>Distillery</v>
      </c>
      <c r="F1394">
        <v>0</v>
      </c>
      <c r="G1394" cm="1">
        <f t="array" ref="G1394">INDEX('Distance Matrix (miles)'!$B$2:$AD$30,B1394+1,C1394+1)</f>
        <v>4.9400000000000004</v>
      </c>
      <c r="H1394" cm="1">
        <f t="array" ref="H1394">INDEX('Travel Time Matrix (min)'!$B$2:$AD$30,B1394+1,C1394+1)</f>
        <v>7.4</v>
      </c>
      <c r="I1394" cm="1">
        <f t="array" ref="I1394">G1394*(INDEX('Vehicle Fleet'!$D$2:$D$6,A1394)+'Cost Parameters'!$B$2*'Cost Parameters'!$B$3)</f>
        <v>4.2306160000000004</v>
      </c>
      <c r="J1394" cm="1">
        <f t="array" ref="J1394">IF(C1394=0,0,INDEX('Delivery Stops'!$D$2:$D$29,C1394))</f>
        <v>178</v>
      </c>
      <c r="K1394">
        <f t="shared" si="84"/>
        <v>0</v>
      </c>
      <c r="L1394">
        <f t="shared" si="85"/>
        <v>0</v>
      </c>
      <c r="M1394">
        <f t="shared" si="86"/>
        <v>0</v>
      </c>
      <c r="N1394">
        <f t="shared" si="87"/>
        <v>0</v>
      </c>
      <c r="O1394" cm="1">
        <f t="array" ref="O1394">((IF(C1394=0,INDEX('Solver Setup'!$M$15:$M$19,A1394),INDEX('Solver Setup'!$G$25:$G$52,C1394))-IF(B1394=0,INDEX('Solver Setup'!$L$15:$L$19,A1394),INDEX('Solver Setup'!$G$25:$G$52,B1394)))*1440-IF(B1394=0,0,INDEX('Solver Setup'!$F$25:$F$52,B1394))-H1394+'Solver Setup'!$B$9*(1-F1394))</f>
        <v>1932.599999999999</v>
      </c>
    </row>
    <row r="1395" spans="1:15" x14ac:dyDescent="0.2">
      <c r="A1395">
        <v>2</v>
      </c>
      <c r="B1395">
        <v>20</v>
      </c>
      <c r="C1395">
        <v>22</v>
      </c>
      <c r="D1395" t="str" cm="1">
        <f t="array" ref="D1395">IF(B1395=0,"Depot",INDEX('Delivery Stops'!$B$2:$B$29,B1395))</f>
        <v>Elementary School</v>
      </c>
      <c r="E1395" t="str" cm="1">
        <f t="array" ref="E1395">IF(C1395=0,"Depot",INDEX('Delivery Stops'!$B$2:$B$29,C1395))</f>
        <v>Brewery</v>
      </c>
      <c r="F1395">
        <v>0</v>
      </c>
      <c r="G1395" cm="1">
        <f t="array" ref="G1395">INDEX('Distance Matrix (miles)'!$B$2:$AD$30,B1395+1,C1395+1)</f>
        <v>45.77</v>
      </c>
      <c r="H1395" cm="1">
        <f t="array" ref="H1395">INDEX('Travel Time Matrix (min)'!$B$2:$AD$30,B1395+1,C1395+1)</f>
        <v>68.7</v>
      </c>
      <c r="I1395" cm="1">
        <f t="array" ref="I1395">G1395*(INDEX('Vehicle Fleet'!$D$2:$D$6,A1395)+'Cost Parameters'!$B$2*'Cost Parameters'!$B$3)</f>
        <v>39.197428000000002</v>
      </c>
      <c r="J1395" cm="1">
        <f t="array" ref="J1395">IF(C1395=0,0,INDEX('Delivery Stops'!$D$2:$D$29,C1395))</f>
        <v>46</v>
      </c>
      <c r="K1395">
        <f t="shared" si="84"/>
        <v>0</v>
      </c>
      <c r="L1395">
        <f t="shared" si="85"/>
        <v>0</v>
      </c>
      <c r="M1395">
        <f t="shared" si="86"/>
        <v>0</v>
      </c>
      <c r="N1395">
        <f t="shared" si="87"/>
        <v>0</v>
      </c>
      <c r="O1395" cm="1">
        <f t="array" ref="O1395">((IF(C1395=0,INDEX('Solver Setup'!$M$15:$M$19,A1395),INDEX('Solver Setup'!$G$25:$G$52,C1395))-IF(B1395=0,INDEX('Solver Setup'!$L$15:$L$19,A1395),INDEX('Solver Setup'!$G$25:$G$52,B1395)))*1440-IF(B1395=0,0,INDEX('Solver Setup'!$F$25:$F$52,B1395))-H1395+'Solver Setup'!$B$9*(1-F1395))</f>
        <v>1721.3</v>
      </c>
    </row>
    <row r="1396" spans="1:15" x14ac:dyDescent="0.2">
      <c r="A1396">
        <v>2</v>
      </c>
      <c r="B1396">
        <v>20</v>
      </c>
      <c r="C1396">
        <v>23</v>
      </c>
      <c r="D1396" t="str" cm="1">
        <f t="array" ref="D1396">IF(B1396=0,"Depot",INDEX('Delivery Stops'!$B$2:$B$29,B1396))</f>
        <v>Elementary School</v>
      </c>
      <c r="E1396" t="str" cm="1">
        <f t="array" ref="E1396">IF(C1396=0,"Depot",INDEX('Delivery Stops'!$B$2:$B$29,C1396))</f>
        <v>Distillery</v>
      </c>
      <c r="F1396">
        <v>0</v>
      </c>
      <c r="G1396" cm="1">
        <f t="array" ref="G1396">INDEX('Distance Matrix (miles)'!$B$2:$AD$30,B1396+1,C1396+1)</f>
        <v>23.44</v>
      </c>
      <c r="H1396" cm="1">
        <f t="array" ref="H1396">INDEX('Travel Time Matrix (min)'!$B$2:$AD$30,B1396+1,C1396+1)</f>
        <v>35.200000000000003</v>
      </c>
      <c r="I1396" cm="1">
        <f t="array" ref="I1396">G1396*(INDEX('Vehicle Fleet'!$D$2:$D$6,A1396)+'Cost Parameters'!$B$2*'Cost Parameters'!$B$3)</f>
        <v>20.074016000000004</v>
      </c>
      <c r="J1396" cm="1">
        <f t="array" ref="J1396">IF(C1396=0,0,INDEX('Delivery Stops'!$D$2:$D$29,C1396))</f>
        <v>207</v>
      </c>
      <c r="K1396">
        <f t="shared" si="84"/>
        <v>0</v>
      </c>
      <c r="L1396">
        <f t="shared" si="85"/>
        <v>0</v>
      </c>
      <c r="M1396">
        <f t="shared" si="86"/>
        <v>0</v>
      </c>
      <c r="N1396">
        <f t="shared" si="87"/>
        <v>0</v>
      </c>
      <c r="O1396" cm="1">
        <f t="array" ref="O1396">((IF(C1396=0,INDEX('Solver Setup'!$M$15:$M$19,A1396),INDEX('Solver Setup'!$G$25:$G$52,C1396))-IF(B1396=0,INDEX('Solver Setup'!$L$15:$L$19,A1396),INDEX('Solver Setup'!$G$25:$G$52,B1396)))*1440-IF(B1396=0,0,INDEX('Solver Setup'!$F$25:$F$52,B1396))-H1396+'Solver Setup'!$B$9*(1-F1396))</f>
        <v>1649.7999999999995</v>
      </c>
    </row>
    <row r="1397" spans="1:15" x14ac:dyDescent="0.2">
      <c r="A1397">
        <v>2</v>
      </c>
      <c r="B1397">
        <v>20</v>
      </c>
      <c r="C1397">
        <v>24</v>
      </c>
      <c r="D1397" t="str" cm="1">
        <f t="array" ref="D1397">IF(B1397=0,"Depot",INDEX('Delivery Stops'!$B$2:$B$29,B1397))</f>
        <v>Elementary School</v>
      </c>
      <c r="E1397" t="str" cm="1">
        <f t="array" ref="E1397">IF(C1397=0,"Depot",INDEX('Delivery Stops'!$B$2:$B$29,C1397))</f>
        <v>Children's Academy</v>
      </c>
      <c r="F1397">
        <v>0</v>
      </c>
      <c r="G1397" cm="1">
        <f t="array" ref="G1397">INDEX('Distance Matrix (miles)'!$B$2:$AD$30,B1397+1,C1397+1)</f>
        <v>5.5</v>
      </c>
      <c r="H1397" cm="1">
        <f t="array" ref="H1397">INDEX('Travel Time Matrix (min)'!$B$2:$AD$30,B1397+1,C1397+1)</f>
        <v>8.1999999999999993</v>
      </c>
      <c r="I1397" cm="1">
        <f t="array" ref="I1397">G1397*(INDEX('Vehicle Fleet'!$D$2:$D$6,A1397)+'Cost Parameters'!$B$2*'Cost Parameters'!$B$3)</f>
        <v>4.7102000000000004</v>
      </c>
      <c r="J1397" cm="1">
        <f t="array" ref="J1397">IF(C1397=0,0,INDEX('Delivery Stops'!$D$2:$D$29,C1397))</f>
        <v>28</v>
      </c>
      <c r="K1397">
        <f t="shared" si="84"/>
        <v>0</v>
      </c>
      <c r="L1397">
        <f t="shared" si="85"/>
        <v>0</v>
      </c>
      <c r="M1397">
        <f t="shared" si="86"/>
        <v>0</v>
      </c>
      <c r="N1397">
        <f t="shared" si="87"/>
        <v>0</v>
      </c>
      <c r="O1397" cm="1">
        <f t="array" ref="O1397">((IF(C1397=0,INDEX('Solver Setup'!$M$15:$M$19,A1397),INDEX('Solver Setup'!$G$25:$G$52,C1397))-IF(B1397=0,INDEX('Solver Setup'!$L$15:$L$19,A1397),INDEX('Solver Setup'!$G$25:$G$52,B1397)))*1440-IF(B1397=0,0,INDEX('Solver Setup'!$F$25:$F$52,B1397))-H1397+'Solver Setup'!$B$9*(1-F1397))</f>
        <v>1826.8</v>
      </c>
    </row>
    <row r="1398" spans="1:15" x14ac:dyDescent="0.2">
      <c r="A1398">
        <v>2</v>
      </c>
      <c r="B1398">
        <v>20</v>
      </c>
      <c r="C1398">
        <v>25</v>
      </c>
      <c r="D1398" t="str" cm="1">
        <f t="array" ref="D1398">IF(B1398=0,"Depot",INDEX('Delivery Stops'!$B$2:$B$29,B1398))</f>
        <v>Elementary School</v>
      </c>
      <c r="E1398" t="str" cm="1">
        <f t="array" ref="E1398">IF(C1398=0,"Depot",INDEX('Delivery Stops'!$B$2:$B$29,C1398))</f>
        <v>Public Library</v>
      </c>
      <c r="F1398">
        <v>0</v>
      </c>
      <c r="G1398" cm="1">
        <f t="array" ref="G1398">INDEX('Distance Matrix (miles)'!$B$2:$AD$30,B1398+1,C1398+1)</f>
        <v>29.22</v>
      </c>
      <c r="H1398" cm="1">
        <f t="array" ref="H1398">INDEX('Travel Time Matrix (min)'!$B$2:$AD$30,B1398+1,C1398+1)</f>
        <v>43.8</v>
      </c>
      <c r="I1398" cm="1">
        <f t="array" ref="I1398">G1398*(INDEX('Vehicle Fleet'!$D$2:$D$6,A1398)+'Cost Parameters'!$B$2*'Cost Parameters'!$B$3)</f>
        <v>25.024008000000002</v>
      </c>
      <c r="J1398" cm="1">
        <f t="array" ref="J1398">IF(C1398=0,0,INDEX('Delivery Stops'!$D$2:$D$29,C1398))</f>
        <v>32</v>
      </c>
      <c r="K1398">
        <f t="shared" si="84"/>
        <v>0</v>
      </c>
      <c r="L1398">
        <f t="shared" si="85"/>
        <v>0</v>
      </c>
      <c r="M1398">
        <f t="shared" si="86"/>
        <v>0</v>
      </c>
      <c r="N1398">
        <f t="shared" si="87"/>
        <v>0</v>
      </c>
      <c r="O1398" cm="1">
        <f t="array" ref="O1398">((IF(C1398=0,INDEX('Solver Setup'!$M$15:$M$19,A1398),INDEX('Solver Setup'!$G$25:$G$52,C1398))-IF(B1398=0,INDEX('Solver Setup'!$L$15:$L$19,A1398),INDEX('Solver Setup'!$G$25:$G$52,B1398)))*1440-IF(B1398=0,0,INDEX('Solver Setup'!$F$25:$F$52,B1398))-H1398+'Solver Setup'!$B$9*(1-F1398))</f>
        <v>1701.2</v>
      </c>
    </row>
    <row r="1399" spans="1:15" x14ac:dyDescent="0.2">
      <c r="A1399">
        <v>2</v>
      </c>
      <c r="B1399">
        <v>20</v>
      </c>
      <c r="C1399">
        <v>26</v>
      </c>
      <c r="D1399" t="str" cm="1">
        <f t="array" ref="D1399">IF(B1399=0,"Depot",INDEX('Delivery Stops'!$B$2:$B$29,B1399))</f>
        <v>Elementary School</v>
      </c>
      <c r="E1399" t="str" cm="1">
        <f t="array" ref="E1399">IF(C1399=0,"Depot",INDEX('Delivery Stops'!$B$2:$B$29,C1399))</f>
        <v>Bakery &amp; Cafe</v>
      </c>
      <c r="F1399">
        <v>0</v>
      </c>
      <c r="G1399" cm="1">
        <f t="array" ref="G1399">INDEX('Distance Matrix (miles)'!$B$2:$AD$30,B1399+1,C1399+1)</f>
        <v>33.17</v>
      </c>
      <c r="H1399" cm="1">
        <f t="array" ref="H1399">INDEX('Travel Time Matrix (min)'!$B$2:$AD$30,B1399+1,C1399+1)</f>
        <v>49.8</v>
      </c>
      <c r="I1399" cm="1">
        <f t="array" ref="I1399">G1399*(INDEX('Vehicle Fleet'!$D$2:$D$6,A1399)+'Cost Parameters'!$B$2*'Cost Parameters'!$B$3)</f>
        <v>28.406788000000002</v>
      </c>
      <c r="J1399" cm="1">
        <f t="array" ref="J1399">IF(C1399=0,0,INDEX('Delivery Stops'!$D$2:$D$29,C1399))</f>
        <v>211</v>
      </c>
      <c r="K1399">
        <f t="shared" si="84"/>
        <v>0</v>
      </c>
      <c r="L1399">
        <f t="shared" si="85"/>
        <v>0</v>
      </c>
      <c r="M1399">
        <f t="shared" si="86"/>
        <v>0</v>
      </c>
      <c r="N1399">
        <f t="shared" si="87"/>
        <v>0</v>
      </c>
      <c r="O1399" cm="1">
        <f t="array" ref="O1399">((IF(C1399=0,INDEX('Solver Setup'!$M$15:$M$19,A1399),INDEX('Solver Setup'!$G$25:$G$52,C1399))-IF(B1399=0,INDEX('Solver Setup'!$L$15:$L$19,A1399),INDEX('Solver Setup'!$G$25:$G$52,B1399)))*1440-IF(B1399=0,0,INDEX('Solver Setup'!$F$25:$F$52,B1399))-H1399+'Solver Setup'!$B$9*(1-F1399))</f>
        <v>1770.1999999999994</v>
      </c>
    </row>
    <row r="1400" spans="1:15" x14ac:dyDescent="0.2">
      <c r="A1400">
        <v>2</v>
      </c>
      <c r="B1400">
        <v>20</v>
      </c>
      <c r="C1400">
        <v>27</v>
      </c>
      <c r="D1400" t="str" cm="1">
        <f t="array" ref="D1400">IF(B1400=0,"Depot",INDEX('Delivery Stops'!$B$2:$B$29,B1400))</f>
        <v>Elementary School</v>
      </c>
      <c r="E1400" t="str" cm="1">
        <f t="array" ref="E1400">IF(C1400=0,"Depot",INDEX('Delivery Stops'!$B$2:$B$29,C1400))</f>
        <v>Redstone Elementary School</v>
      </c>
      <c r="F1400">
        <v>0</v>
      </c>
      <c r="G1400" cm="1">
        <f t="array" ref="G1400">INDEX('Distance Matrix (miles)'!$B$2:$AD$30,B1400+1,C1400+1)</f>
        <v>30.43</v>
      </c>
      <c r="H1400" cm="1">
        <f t="array" ref="H1400">INDEX('Travel Time Matrix (min)'!$B$2:$AD$30,B1400+1,C1400+1)</f>
        <v>45.6</v>
      </c>
      <c r="I1400" cm="1">
        <f t="array" ref="I1400">G1400*(INDEX('Vehicle Fleet'!$D$2:$D$6,A1400)+'Cost Parameters'!$B$2*'Cost Parameters'!$B$3)</f>
        <v>26.060252000000002</v>
      </c>
      <c r="J1400" cm="1">
        <f t="array" ref="J1400">IF(C1400=0,0,INDEX('Delivery Stops'!$D$2:$D$29,C1400))</f>
        <v>61</v>
      </c>
      <c r="K1400">
        <f t="shared" si="84"/>
        <v>0</v>
      </c>
      <c r="L1400">
        <f t="shared" si="85"/>
        <v>0</v>
      </c>
      <c r="M1400">
        <f t="shared" si="86"/>
        <v>0</v>
      </c>
      <c r="N1400">
        <f t="shared" si="87"/>
        <v>0</v>
      </c>
      <c r="O1400" cm="1">
        <f t="array" ref="O1400">((IF(C1400=0,INDEX('Solver Setup'!$M$15:$M$19,A1400),INDEX('Solver Setup'!$G$25:$G$52,C1400))-IF(B1400=0,INDEX('Solver Setup'!$L$15:$L$19,A1400),INDEX('Solver Setup'!$G$25:$G$52,B1400)))*1440-IF(B1400=0,0,INDEX('Solver Setup'!$F$25:$F$52,B1400))-H1400+'Solver Setup'!$B$9*(1-F1400))</f>
        <v>1714.399999999999</v>
      </c>
    </row>
    <row r="1401" spans="1:15" x14ac:dyDescent="0.2">
      <c r="A1401">
        <v>2</v>
      </c>
      <c r="B1401">
        <v>20</v>
      </c>
      <c r="C1401">
        <v>28</v>
      </c>
      <c r="D1401" t="str" cm="1">
        <f t="array" ref="D1401">IF(B1401=0,"Depot",INDEX('Delivery Stops'!$B$2:$B$29,B1401))</f>
        <v>Elementary School</v>
      </c>
      <c r="E1401" t="str" cm="1">
        <f t="array" ref="E1401">IF(C1401=0,"Depot",INDEX('Delivery Stops'!$B$2:$B$29,C1401))</f>
        <v>Food Bank</v>
      </c>
      <c r="F1401">
        <v>0</v>
      </c>
      <c r="G1401" cm="1">
        <f t="array" ref="G1401">INDEX('Distance Matrix (miles)'!$B$2:$AD$30,B1401+1,C1401+1)</f>
        <v>43.44</v>
      </c>
      <c r="H1401" cm="1">
        <f t="array" ref="H1401">INDEX('Travel Time Matrix (min)'!$B$2:$AD$30,B1401+1,C1401+1)</f>
        <v>65.2</v>
      </c>
      <c r="I1401" cm="1">
        <f t="array" ref="I1401">G1401*(INDEX('Vehicle Fleet'!$D$2:$D$6,A1401)+'Cost Parameters'!$B$2*'Cost Parameters'!$B$3)</f>
        <v>37.202016</v>
      </c>
      <c r="J1401" cm="1">
        <f t="array" ref="J1401">IF(C1401=0,0,INDEX('Delivery Stops'!$D$2:$D$29,C1401))</f>
        <v>168</v>
      </c>
      <c r="K1401">
        <f t="shared" si="84"/>
        <v>0</v>
      </c>
      <c r="L1401">
        <f t="shared" si="85"/>
        <v>0</v>
      </c>
      <c r="M1401">
        <f t="shared" si="86"/>
        <v>0</v>
      </c>
      <c r="N1401">
        <f t="shared" si="87"/>
        <v>0</v>
      </c>
      <c r="O1401" cm="1">
        <f t="array" ref="O1401">((IF(C1401=0,INDEX('Solver Setup'!$M$15:$M$19,A1401),INDEX('Solver Setup'!$G$25:$G$52,C1401))-IF(B1401=0,INDEX('Solver Setup'!$L$15:$L$19,A1401),INDEX('Solver Setup'!$G$25:$G$52,B1401)))*1440-IF(B1401=0,0,INDEX('Solver Setup'!$F$25:$F$52,B1401))-H1401+'Solver Setup'!$B$9*(1-F1401))</f>
        <v>1694.799999999999</v>
      </c>
    </row>
    <row r="1402" spans="1:15" x14ac:dyDescent="0.2">
      <c r="A1402">
        <v>2</v>
      </c>
      <c r="B1402">
        <v>21</v>
      </c>
      <c r="C1402">
        <v>0</v>
      </c>
      <c r="D1402" t="str" cm="1">
        <f t="array" ref="D1402">IF(B1402=0,"Depot",INDEX('Delivery Stops'!$B$2:$B$29,B1402))</f>
        <v>Distillery</v>
      </c>
      <c r="E1402" t="str" cm="1">
        <f t="array" ref="E1402">IF(C1402=0,"Depot",INDEX('Delivery Stops'!$B$2:$B$29,C1402))</f>
        <v>Depot</v>
      </c>
      <c r="F1402">
        <v>0</v>
      </c>
      <c r="G1402" cm="1">
        <f t="array" ref="G1402">INDEX('Distance Matrix (miles)'!$B$2:$AD$30,B1402+1,C1402+1)</f>
        <v>20.67</v>
      </c>
      <c r="H1402" cm="1">
        <f t="array" ref="H1402">INDEX('Travel Time Matrix (min)'!$B$2:$AD$30,B1402+1,C1402+1)</f>
        <v>31</v>
      </c>
      <c r="I1402" cm="1">
        <f t="array" ref="I1402">G1402*(INDEX('Vehicle Fleet'!$D$2:$D$6,A1402)+'Cost Parameters'!$B$2*'Cost Parameters'!$B$3)</f>
        <v>17.701788000000004</v>
      </c>
      <c r="J1402" cm="1">
        <f t="array" ref="J1402">IF(C1402=0,0,INDEX('Delivery Stops'!$D$2:$D$29,C1402))</f>
        <v>0</v>
      </c>
      <c r="K1402">
        <f t="shared" si="84"/>
        <v>0</v>
      </c>
      <c r="L1402">
        <f t="shared" si="85"/>
        <v>0</v>
      </c>
      <c r="M1402">
        <f t="shared" si="86"/>
        <v>0</v>
      </c>
      <c r="N1402">
        <f t="shared" si="87"/>
        <v>0</v>
      </c>
      <c r="O1402" cm="1">
        <f t="array" ref="O1402">((IF(C1402=0,INDEX('Solver Setup'!$M$15:$M$19,A1402),INDEX('Solver Setup'!$G$25:$G$52,C1402))-IF(B1402=0,INDEX('Solver Setup'!$L$15:$L$19,A1402),INDEX('Solver Setup'!$G$25:$G$52,B1402)))*1440-IF(B1402=0,0,INDEX('Solver Setup'!$F$25:$F$52,B1402))-H1402+'Solver Setup'!$B$9*(1-F1402))</f>
        <v>501.00000000000045</v>
      </c>
    </row>
    <row r="1403" spans="1:15" x14ac:dyDescent="0.2">
      <c r="A1403">
        <v>2</v>
      </c>
      <c r="B1403">
        <v>21</v>
      </c>
      <c r="C1403">
        <v>1</v>
      </c>
      <c r="D1403" t="str" cm="1">
        <f t="array" ref="D1403">IF(B1403=0,"Depot",INDEX('Delivery Stops'!$B$2:$B$29,B1403))</f>
        <v>Distillery</v>
      </c>
      <c r="E1403" t="str" cm="1">
        <f t="array" ref="E1403">IF(C1403=0,"Depot",INDEX('Delivery Stops'!$B$2:$B$29,C1403))</f>
        <v>Pet Hospital</v>
      </c>
      <c r="F1403">
        <v>0</v>
      </c>
      <c r="G1403" cm="1">
        <f t="array" ref="G1403">INDEX('Distance Matrix (miles)'!$B$2:$AD$30,B1403+1,C1403+1)</f>
        <v>26.06</v>
      </c>
      <c r="H1403" cm="1">
        <f t="array" ref="H1403">INDEX('Travel Time Matrix (min)'!$B$2:$AD$30,B1403+1,C1403+1)</f>
        <v>39.1</v>
      </c>
      <c r="I1403" cm="1">
        <f t="array" ref="I1403">G1403*(INDEX('Vehicle Fleet'!$D$2:$D$6,A1403)+'Cost Parameters'!$B$2*'Cost Parameters'!$B$3)</f>
        <v>22.317784</v>
      </c>
      <c r="J1403" cm="1">
        <f t="array" ref="J1403">IF(C1403=0,0,INDEX('Delivery Stops'!$D$2:$D$29,C1403))</f>
        <v>204</v>
      </c>
      <c r="K1403">
        <f t="shared" si="84"/>
        <v>0</v>
      </c>
      <c r="L1403">
        <f t="shared" si="85"/>
        <v>0</v>
      </c>
      <c r="M1403">
        <f t="shared" si="86"/>
        <v>0</v>
      </c>
      <c r="N1403">
        <f t="shared" si="87"/>
        <v>0</v>
      </c>
      <c r="O1403" cm="1">
        <f t="array" ref="O1403">((IF(C1403=0,INDEX('Solver Setup'!$M$15:$M$19,A1403),INDEX('Solver Setup'!$G$25:$G$52,C1403))-IF(B1403=0,INDEX('Solver Setup'!$L$15:$L$19,A1403),INDEX('Solver Setup'!$G$25:$G$52,B1403)))*1440-IF(B1403=0,0,INDEX('Solver Setup'!$F$25:$F$52,B1403))-H1403+'Solver Setup'!$B$9*(1-F1403))</f>
        <v>1002.9000000000009</v>
      </c>
    </row>
    <row r="1404" spans="1:15" x14ac:dyDescent="0.2">
      <c r="A1404">
        <v>2</v>
      </c>
      <c r="B1404">
        <v>21</v>
      </c>
      <c r="C1404">
        <v>2</v>
      </c>
      <c r="D1404" t="str" cm="1">
        <f t="array" ref="D1404">IF(B1404=0,"Depot",INDEX('Delivery Stops'!$B$2:$B$29,B1404))</f>
        <v>Distillery</v>
      </c>
      <c r="E1404" t="str" cm="1">
        <f t="array" ref="E1404">IF(C1404=0,"Depot",INDEX('Delivery Stops'!$B$2:$B$29,C1404))</f>
        <v>Community Pharmacy</v>
      </c>
      <c r="F1404">
        <v>0</v>
      </c>
      <c r="G1404" cm="1">
        <f t="array" ref="G1404">INDEX('Distance Matrix (miles)'!$B$2:$AD$30,B1404+1,C1404+1)</f>
        <v>21.59</v>
      </c>
      <c r="H1404" cm="1">
        <f t="array" ref="H1404">INDEX('Travel Time Matrix (min)'!$B$2:$AD$30,B1404+1,C1404+1)</f>
        <v>32.4</v>
      </c>
      <c r="I1404" cm="1">
        <f t="array" ref="I1404">G1404*(INDEX('Vehicle Fleet'!$D$2:$D$6,A1404)+'Cost Parameters'!$B$2*'Cost Parameters'!$B$3)</f>
        <v>18.489675999999999</v>
      </c>
      <c r="J1404" cm="1">
        <f t="array" ref="J1404">IF(C1404=0,0,INDEX('Delivery Stops'!$D$2:$D$29,C1404))</f>
        <v>240</v>
      </c>
      <c r="K1404">
        <f t="shared" si="84"/>
        <v>0</v>
      </c>
      <c r="L1404">
        <f t="shared" si="85"/>
        <v>0</v>
      </c>
      <c r="M1404">
        <f t="shared" si="86"/>
        <v>0</v>
      </c>
      <c r="N1404">
        <f t="shared" si="87"/>
        <v>0</v>
      </c>
      <c r="O1404" cm="1">
        <f t="array" ref="O1404">((IF(C1404=0,INDEX('Solver Setup'!$M$15:$M$19,A1404),INDEX('Solver Setup'!$G$25:$G$52,C1404))-IF(B1404=0,INDEX('Solver Setup'!$L$15:$L$19,A1404),INDEX('Solver Setup'!$G$25:$G$52,B1404)))*1440-IF(B1404=0,0,INDEX('Solver Setup'!$F$25:$F$52,B1404))-H1404+'Solver Setup'!$B$9*(1-F1404))</f>
        <v>1249.5999999999999</v>
      </c>
    </row>
    <row r="1405" spans="1:15" x14ac:dyDescent="0.2">
      <c r="A1405">
        <v>2</v>
      </c>
      <c r="B1405">
        <v>21</v>
      </c>
      <c r="C1405">
        <v>3</v>
      </c>
      <c r="D1405" t="str" cm="1">
        <f t="array" ref="D1405">IF(B1405=0,"Depot",INDEX('Delivery Stops'!$B$2:$B$29,B1405))</f>
        <v>Distillery</v>
      </c>
      <c r="E1405" t="str" cm="1">
        <f t="array" ref="E1405">IF(C1405=0,"Depot",INDEX('Delivery Stops'!$B$2:$B$29,C1405))</f>
        <v>Redstone Medical Center</v>
      </c>
      <c r="F1405">
        <v>0</v>
      </c>
      <c r="G1405" cm="1">
        <f t="array" ref="G1405">INDEX('Distance Matrix (miles)'!$B$2:$AD$30,B1405+1,C1405+1)</f>
        <v>9.14</v>
      </c>
      <c r="H1405" cm="1">
        <f t="array" ref="H1405">INDEX('Travel Time Matrix (min)'!$B$2:$AD$30,B1405+1,C1405+1)</f>
        <v>13.7</v>
      </c>
      <c r="I1405" cm="1">
        <f t="array" ref="I1405">G1405*(INDEX('Vehicle Fleet'!$D$2:$D$6,A1405)+'Cost Parameters'!$B$2*'Cost Parameters'!$B$3)</f>
        <v>7.8274960000000009</v>
      </c>
      <c r="J1405" cm="1">
        <f t="array" ref="J1405">IF(C1405=0,0,INDEX('Delivery Stops'!$D$2:$D$29,C1405))</f>
        <v>183</v>
      </c>
      <c r="K1405">
        <f t="shared" si="84"/>
        <v>0</v>
      </c>
      <c r="L1405">
        <f t="shared" si="85"/>
        <v>0</v>
      </c>
      <c r="M1405">
        <f t="shared" si="86"/>
        <v>0</v>
      </c>
      <c r="N1405">
        <f t="shared" si="87"/>
        <v>0</v>
      </c>
      <c r="O1405" cm="1">
        <f t="array" ref="O1405">((IF(C1405=0,INDEX('Solver Setup'!$M$15:$M$19,A1405),INDEX('Solver Setup'!$G$25:$G$52,C1405))-IF(B1405=0,INDEX('Solver Setup'!$L$15:$L$19,A1405),INDEX('Solver Setup'!$G$25:$G$52,B1405)))*1440-IF(B1405=0,0,INDEX('Solver Setup'!$F$25:$F$52,B1405))-H1405+'Solver Setup'!$B$9*(1-F1405))</f>
        <v>1283.3000000000004</v>
      </c>
    </row>
    <row r="1406" spans="1:15" x14ac:dyDescent="0.2">
      <c r="A1406">
        <v>2</v>
      </c>
      <c r="B1406">
        <v>21</v>
      </c>
      <c r="C1406">
        <v>4</v>
      </c>
      <c r="D1406" t="str" cm="1">
        <f t="array" ref="D1406">IF(B1406=0,"Depot",INDEX('Delivery Stops'!$B$2:$B$29,B1406))</f>
        <v>Distillery</v>
      </c>
      <c r="E1406" t="str" cm="1">
        <f t="array" ref="E1406">IF(C1406=0,"Depot",INDEX('Delivery Stops'!$B$2:$B$29,C1406))</f>
        <v>Furniture Warehouse</v>
      </c>
      <c r="F1406">
        <v>0</v>
      </c>
      <c r="G1406" cm="1">
        <f t="array" ref="G1406">INDEX('Distance Matrix (miles)'!$B$2:$AD$30,B1406+1,C1406+1)</f>
        <v>14.4</v>
      </c>
      <c r="H1406" cm="1">
        <f t="array" ref="H1406">INDEX('Travel Time Matrix (min)'!$B$2:$AD$30,B1406+1,C1406+1)</f>
        <v>21.6</v>
      </c>
      <c r="I1406" cm="1">
        <f t="array" ref="I1406">G1406*(INDEX('Vehicle Fleet'!$D$2:$D$6,A1406)+'Cost Parameters'!$B$2*'Cost Parameters'!$B$3)</f>
        <v>12.332160000000002</v>
      </c>
      <c r="J1406" cm="1">
        <f t="array" ref="J1406">IF(C1406=0,0,INDEX('Delivery Stops'!$D$2:$D$29,C1406))</f>
        <v>186</v>
      </c>
      <c r="K1406">
        <f t="shared" si="84"/>
        <v>0</v>
      </c>
      <c r="L1406">
        <f t="shared" si="85"/>
        <v>0</v>
      </c>
      <c r="M1406">
        <f t="shared" si="86"/>
        <v>0</v>
      </c>
      <c r="N1406">
        <f t="shared" si="87"/>
        <v>0</v>
      </c>
      <c r="O1406" cm="1">
        <f t="array" ref="O1406">((IF(C1406=0,INDEX('Solver Setup'!$M$15:$M$19,A1406),INDEX('Solver Setup'!$G$25:$G$52,C1406))-IF(B1406=0,INDEX('Solver Setup'!$L$15:$L$19,A1406),INDEX('Solver Setup'!$G$25:$G$52,B1406)))*1440-IF(B1406=0,0,INDEX('Solver Setup'!$F$25:$F$52,B1406))-H1406+'Solver Setup'!$B$9*(1-F1406))</f>
        <v>1005.4000000000004</v>
      </c>
    </row>
    <row r="1407" spans="1:15" x14ac:dyDescent="0.2">
      <c r="A1407">
        <v>2</v>
      </c>
      <c r="B1407">
        <v>21</v>
      </c>
      <c r="C1407">
        <v>5</v>
      </c>
      <c r="D1407" t="str" cm="1">
        <f t="array" ref="D1407">IF(B1407=0,"Depot",INDEX('Delivery Stops'!$B$2:$B$29,B1407))</f>
        <v>Distillery</v>
      </c>
      <c r="E1407" t="str" cm="1">
        <f t="array" ref="E1407">IF(C1407=0,"Depot",INDEX('Delivery Stops'!$B$2:$B$29,C1407))</f>
        <v>Construction Supply</v>
      </c>
      <c r="F1407">
        <v>0</v>
      </c>
      <c r="G1407" cm="1">
        <f t="array" ref="G1407">INDEX('Distance Matrix (miles)'!$B$2:$AD$30,B1407+1,C1407+1)</f>
        <v>17.850000000000001</v>
      </c>
      <c r="H1407" cm="1">
        <f t="array" ref="H1407">INDEX('Travel Time Matrix (min)'!$B$2:$AD$30,B1407+1,C1407+1)</f>
        <v>26.8</v>
      </c>
      <c r="I1407" cm="1">
        <f t="array" ref="I1407">G1407*(INDEX('Vehicle Fleet'!$D$2:$D$6,A1407)+'Cost Parameters'!$B$2*'Cost Parameters'!$B$3)</f>
        <v>15.286740000000002</v>
      </c>
      <c r="J1407" cm="1">
        <f t="array" ref="J1407">IF(C1407=0,0,INDEX('Delivery Stops'!$D$2:$D$29,C1407))</f>
        <v>201</v>
      </c>
      <c r="K1407">
        <f t="shared" si="84"/>
        <v>0</v>
      </c>
      <c r="L1407">
        <f t="shared" si="85"/>
        <v>0</v>
      </c>
      <c r="M1407">
        <f t="shared" si="86"/>
        <v>0</v>
      </c>
      <c r="N1407">
        <f t="shared" si="87"/>
        <v>0</v>
      </c>
      <c r="O1407" cm="1">
        <f t="array" ref="O1407">((IF(C1407=0,INDEX('Solver Setup'!$M$15:$M$19,A1407),INDEX('Solver Setup'!$G$25:$G$52,C1407))-IF(B1407=0,INDEX('Solver Setup'!$L$15:$L$19,A1407),INDEX('Solver Setup'!$G$25:$G$52,B1407)))*1440-IF(B1407=0,0,INDEX('Solver Setup'!$F$25:$F$52,B1407))-H1407+'Solver Setup'!$B$9*(1-F1407))</f>
        <v>1210.1999999999998</v>
      </c>
    </row>
    <row r="1408" spans="1:15" x14ac:dyDescent="0.2">
      <c r="A1408">
        <v>2</v>
      </c>
      <c r="B1408">
        <v>21</v>
      </c>
      <c r="C1408">
        <v>6</v>
      </c>
      <c r="D1408" t="str" cm="1">
        <f t="array" ref="D1408">IF(B1408=0,"Depot",INDEX('Delivery Stops'!$B$2:$B$29,B1408))</f>
        <v>Distillery</v>
      </c>
      <c r="E1408" t="str" cm="1">
        <f t="array" ref="E1408">IF(C1408=0,"Depot",INDEX('Delivery Stops'!$B$2:$B$29,C1408))</f>
        <v>Farm Supply</v>
      </c>
      <c r="F1408">
        <v>0</v>
      </c>
      <c r="G1408" cm="1">
        <f t="array" ref="G1408">INDEX('Distance Matrix (miles)'!$B$2:$AD$30,B1408+1,C1408+1)</f>
        <v>19.2</v>
      </c>
      <c r="H1408" cm="1">
        <f t="array" ref="H1408">INDEX('Travel Time Matrix (min)'!$B$2:$AD$30,B1408+1,C1408+1)</f>
        <v>28.8</v>
      </c>
      <c r="I1408" cm="1">
        <f t="array" ref="I1408">G1408*(INDEX('Vehicle Fleet'!$D$2:$D$6,A1408)+'Cost Parameters'!$B$2*'Cost Parameters'!$B$3)</f>
        <v>16.442879999999999</v>
      </c>
      <c r="J1408" cm="1">
        <f t="array" ref="J1408">IF(C1408=0,0,INDEX('Delivery Stops'!$D$2:$D$29,C1408))</f>
        <v>162</v>
      </c>
      <c r="K1408">
        <f t="shared" si="84"/>
        <v>0</v>
      </c>
      <c r="L1408">
        <f t="shared" si="85"/>
        <v>0</v>
      </c>
      <c r="M1408">
        <f t="shared" si="86"/>
        <v>0</v>
      </c>
      <c r="N1408">
        <f t="shared" si="87"/>
        <v>0</v>
      </c>
      <c r="O1408" cm="1">
        <f t="array" ref="O1408">((IF(C1408=0,INDEX('Solver Setup'!$M$15:$M$19,A1408),INDEX('Solver Setup'!$G$25:$G$52,C1408))-IF(B1408=0,INDEX('Solver Setup'!$L$15:$L$19,A1408),INDEX('Solver Setup'!$G$25:$G$52,B1408)))*1440-IF(B1408=0,0,INDEX('Solver Setup'!$F$25:$F$52,B1408))-H1408+'Solver Setup'!$B$9*(1-F1408))</f>
        <v>1313.2000000000005</v>
      </c>
    </row>
    <row r="1409" spans="1:15" x14ac:dyDescent="0.2">
      <c r="A1409">
        <v>2</v>
      </c>
      <c r="B1409">
        <v>21</v>
      </c>
      <c r="C1409">
        <v>7</v>
      </c>
      <c r="D1409" t="str" cm="1">
        <f t="array" ref="D1409">IF(B1409=0,"Depot",INDEX('Delivery Stops'!$B$2:$B$29,B1409))</f>
        <v>Distillery</v>
      </c>
      <c r="E1409" t="str" cm="1">
        <f t="array" ref="E1409">IF(C1409=0,"Depot",INDEX('Delivery Stops'!$B$2:$B$29,C1409))</f>
        <v>Fish Market</v>
      </c>
      <c r="F1409">
        <v>0</v>
      </c>
      <c r="G1409" cm="1">
        <f t="array" ref="G1409">INDEX('Distance Matrix (miles)'!$B$2:$AD$30,B1409+1,C1409+1)</f>
        <v>27.52</v>
      </c>
      <c r="H1409" cm="1">
        <f t="array" ref="H1409">INDEX('Travel Time Matrix (min)'!$B$2:$AD$30,B1409+1,C1409+1)</f>
        <v>41.3</v>
      </c>
      <c r="I1409" cm="1">
        <f t="array" ref="I1409">G1409*(INDEX('Vehicle Fleet'!$D$2:$D$6,A1409)+'Cost Parameters'!$B$2*'Cost Parameters'!$B$3)</f>
        <v>23.568128000000002</v>
      </c>
      <c r="J1409" cm="1">
        <f t="array" ref="J1409">IF(C1409=0,0,INDEX('Delivery Stops'!$D$2:$D$29,C1409))</f>
        <v>133</v>
      </c>
      <c r="K1409">
        <f t="shared" si="84"/>
        <v>0</v>
      </c>
      <c r="L1409">
        <f t="shared" si="85"/>
        <v>0</v>
      </c>
      <c r="M1409">
        <f t="shared" si="86"/>
        <v>0</v>
      </c>
      <c r="N1409">
        <f t="shared" si="87"/>
        <v>0</v>
      </c>
      <c r="O1409" cm="1">
        <f t="array" ref="O1409">((IF(C1409=0,INDEX('Solver Setup'!$M$15:$M$19,A1409),INDEX('Solver Setup'!$G$25:$G$52,C1409))-IF(B1409=0,INDEX('Solver Setup'!$L$15:$L$19,A1409),INDEX('Solver Setup'!$G$25:$G$52,B1409)))*1440-IF(B1409=0,0,INDEX('Solver Setup'!$F$25:$F$52,B1409))-H1409+'Solver Setup'!$B$9*(1-F1409))</f>
        <v>1165.7000000000005</v>
      </c>
    </row>
    <row r="1410" spans="1:15" x14ac:dyDescent="0.2">
      <c r="A1410">
        <v>2</v>
      </c>
      <c r="B1410">
        <v>21</v>
      </c>
      <c r="C1410">
        <v>8</v>
      </c>
      <c r="D1410" t="str" cm="1">
        <f t="array" ref="D1410">IF(B1410=0,"Depot",INDEX('Delivery Stops'!$B$2:$B$29,B1410))</f>
        <v>Distillery</v>
      </c>
      <c r="E1410" t="str" cm="1">
        <f t="array" ref="E1410">IF(C1410=0,"Depot",INDEX('Delivery Stops'!$B$2:$B$29,C1410))</f>
        <v>Swimming Pool Supply</v>
      </c>
      <c r="F1410">
        <v>0</v>
      </c>
      <c r="G1410" cm="1">
        <f t="array" ref="G1410">INDEX('Distance Matrix (miles)'!$B$2:$AD$30,B1410+1,C1410+1)</f>
        <v>7.77</v>
      </c>
      <c r="H1410" cm="1">
        <f t="array" ref="H1410">INDEX('Travel Time Matrix (min)'!$B$2:$AD$30,B1410+1,C1410+1)</f>
        <v>11.7</v>
      </c>
      <c r="I1410" cm="1">
        <f t="array" ref="I1410">G1410*(INDEX('Vehicle Fleet'!$D$2:$D$6,A1410)+'Cost Parameters'!$B$2*'Cost Parameters'!$B$3)</f>
        <v>6.6542279999999998</v>
      </c>
      <c r="J1410" cm="1">
        <f t="array" ref="J1410">IF(C1410=0,0,INDEX('Delivery Stops'!$D$2:$D$29,C1410))</f>
        <v>285</v>
      </c>
      <c r="K1410">
        <f t="shared" si="84"/>
        <v>0</v>
      </c>
      <c r="L1410">
        <f t="shared" si="85"/>
        <v>0</v>
      </c>
      <c r="M1410">
        <f t="shared" si="86"/>
        <v>0</v>
      </c>
      <c r="N1410">
        <f t="shared" si="87"/>
        <v>0</v>
      </c>
      <c r="O1410" cm="1">
        <f t="array" ref="O1410">((IF(C1410=0,INDEX('Solver Setup'!$M$15:$M$19,A1410),INDEX('Solver Setup'!$G$25:$G$52,C1410))-IF(B1410=0,INDEX('Solver Setup'!$L$15:$L$19,A1410),INDEX('Solver Setup'!$G$25:$G$52,B1410)))*1440-IF(B1410=0,0,INDEX('Solver Setup'!$F$25:$F$52,B1410))-H1410+'Solver Setup'!$B$9*(1-F1410))</f>
        <v>1405.3</v>
      </c>
    </row>
    <row r="1411" spans="1:15" x14ac:dyDescent="0.2">
      <c r="A1411">
        <v>2</v>
      </c>
      <c r="B1411">
        <v>21</v>
      </c>
      <c r="C1411">
        <v>9</v>
      </c>
      <c r="D1411" t="str" cm="1">
        <f t="array" ref="D1411">IF(B1411=0,"Depot",INDEX('Delivery Stops'!$B$2:$B$29,B1411))</f>
        <v>Distillery</v>
      </c>
      <c r="E1411" t="str" cm="1">
        <f t="array" ref="E1411">IF(C1411=0,"Depot",INDEX('Delivery Stops'!$B$2:$B$29,C1411))</f>
        <v>Dry Cleaners</v>
      </c>
      <c r="F1411">
        <v>0</v>
      </c>
      <c r="G1411" cm="1">
        <f t="array" ref="G1411">INDEX('Distance Matrix (miles)'!$B$2:$AD$30,B1411+1,C1411+1)</f>
        <v>20.09</v>
      </c>
      <c r="H1411" cm="1">
        <f t="array" ref="H1411">INDEX('Travel Time Matrix (min)'!$B$2:$AD$30,B1411+1,C1411+1)</f>
        <v>30.1</v>
      </c>
      <c r="I1411" cm="1">
        <f t="array" ref="I1411">G1411*(INDEX('Vehicle Fleet'!$D$2:$D$6,A1411)+'Cost Parameters'!$B$2*'Cost Parameters'!$B$3)</f>
        <v>17.205076000000002</v>
      </c>
      <c r="J1411" cm="1">
        <f t="array" ref="J1411">IF(C1411=0,0,INDEX('Delivery Stops'!$D$2:$D$29,C1411))</f>
        <v>24</v>
      </c>
      <c r="K1411">
        <f t="shared" ref="K1411:K1474" si="88">F1411*I1411</f>
        <v>0</v>
      </c>
      <c r="L1411">
        <f t="shared" ref="L1411:L1474" si="89">F1411*G1411</f>
        <v>0</v>
      </c>
      <c r="M1411">
        <f t="shared" ref="M1411:M1474" si="90">F1411*H1411</f>
        <v>0</v>
      </c>
      <c r="N1411">
        <f t="shared" ref="N1411:N1474" si="91">F1411*J1411</f>
        <v>0</v>
      </c>
      <c r="O1411" cm="1">
        <f t="array" ref="O1411">((IF(C1411=0,INDEX('Solver Setup'!$M$15:$M$19,A1411),INDEX('Solver Setup'!$G$25:$G$52,C1411))-IF(B1411=0,INDEX('Solver Setup'!$L$15:$L$19,A1411),INDEX('Solver Setup'!$G$25:$G$52,B1411)))*1440-IF(B1411=0,0,INDEX('Solver Setup'!$F$25:$F$52,B1411))-H1411+'Solver Setup'!$B$9*(1-F1411))</f>
        <v>1041.9000000000005</v>
      </c>
    </row>
    <row r="1412" spans="1:15" x14ac:dyDescent="0.2">
      <c r="A1412">
        <v>2</v>
      </c>
      <c r="B1412">
        <v>21</v>
      </c>
      <c r="C1412">
        <v>10</v>
      </c>
      <c r="D1412" t="str" cm="1">
        <f t="array" ref="D1412">IF(B1412=0,"Depot",INDEX('Delivery Stops'!$B$2:$B$29,B1412))</f>
        <v>Distillery</v>
      </c>
      <c r="E1412" t="str" cm="1">
        <f t="array" ref="E1412">IF(C1412=0,"Depot",INDEX('Delivery Stops'!$B$2:$B$29,C1412))</f>
        <v>Furniture Warehouse</v>
      </c>
      <c r="F1412">
        <v>0</v>
      </c>
      <c r="G1412" cm="1">
        <f t="array" ref="G1412">INDEX('Distance Matrix (miles)'!$B$2:$AD$30,B1412+1,C1412+1)</f>
        <v>24.71</v>
      </c>
      <c r="H1412" cm="1">
        <f t="array" ref="H1412">INDEX('Travel Time Matrix (min)'!$B$2:$AD$30,B1412+1,C1412+1)</f>
        <v>37.1</v>
      </c>
      <c r="I1412" cm="1">
        <f t="array" ref="I1412">G1412*(INDEX('Vehicle Fleet'!$D$2:$D$6,A1412)+'Cost Parameters'!$B$2*'Cost Parameters'!$B$3)</f>
        <v>21.161644000000003</v>
      </c>
      <c r="J1412" cm="1">
        <f t="array" ref="J1412">IF(C1412=0,0,INDEX('Delivery Stops'!$D$2:$D$29,C1412))</f>
        <v>89</v>
      </c>
      <c r="K1412">
        <f t="shared" si="88"/>
        <v>0</v>
      </c>
      <c r="L1412">
        <f t="shared" si="89"/>
        <v>0</v>
      </c>
      <c r="M1412">
        <f t="shared" si="90"/>
        <v>0</v>
      </c>
      <c r="N1412">
        <f t="shared" si="91"/>
        <v>0</v>
      </c>
      <c r="O1412" cm="1">
        <f t="array" ref="O1412">((IF(C1412=0,INDEX('Solver Setup'!$M$15:$M$19,A1412),INDEX('Solver Setup'!$G$25:$G$52,C1412))-IF(B1412=0,INDEX('Solver Setup'!$L$15:$L$19,A1412),INDEX('Solver Setup'!$G$25:$G$52,B1412)))*1440-IF(B1412=0,0,INDEX('Solver Setup'!$F$25:$F$52,B1412))-H1412+'Solver Setup'!$B$9*(1-F1412))</f>
        <v>1109.8999999999999</v>
      </c>
    </row>
    <row r="1413" spans="1:15" x14ac:dyDescent="0.2">
      <c r="A1413">
        <v>2</v>
      </c>
      <c r="B1413">
        <v>21</v>
      </c>
      <c r="C1413">
        <v>11</v>
      </c>
      <c r="D1413" t="str" cm="1">
        <f t="array" ref="D1413">IF(B1413=0,"Depot",INDEX('Delivery Stops'!$B$2:$B$29,B1413))</f>
        <v>Distillery</v>
      </c>
      <c r="E1413" t="str" cm="1">
        <f t="array" ref="E1413">IF(C1413=0,"Depot",INDEX('Delivery Stops'!$B$2:$B$29,C1413))</f>
        <v>Pet Hospital</v>
      </c>
      <c r="F1413">
        <v>0</v>
      </c>
      <c r="G1413" cm="1">
        <f t="array" ref="G1413">INDEX('Distance Matrix (miles)'!$B$2:$AD$30,B1413+1,C1413+1)</f>
        <v>20.9</v>
      </c>
      <c r="H1413" cm="1">
        <f t="array" ref="H1413">INDEX('Travel Time Matrix (min)'!$B$2:$AD$30,B1413+1,C1413+1)</f>
        <v>31.3</v>
      </c>
      <c r="I1413" cm="1">
        <f t="array" ref="I1413">G1413*(INDEX('Vehicle Fleet'!$D$2:$D$6,A1413)+'Cost Parameters'!$B$2*'Cost Parameters'!$B$3)</f>
        <v>17.898759999999999</v>
      </c>
      <c r="J1413" cm="1">
        <f t="array" ref="J1413">IF(C1413=0,0,INDEX('Delivery Stops'!$D$2:$D$29,C1413))</f>
        <v>108</v>
      </c>
      <c r="K1413">
        <f t="shared" si="88"/>
        <v>0</v>
      </c>
      <c r="L1413">
        <f t="shared" si="89"/>
        <v>0</v>
      </c>
      <c r="M1413">
        <f t="shared" si="90"/>
        <v>0</v>
      </c>
      <c r="N1413">
        <f t="shared" si="91"/>
        <v>0</v>
      </c>
      <c r="O1413" cm="1">
        <f t="array" ref="O1413">((IF(C1413=0,INDEX('Solver Setup'!$M$15:$M$19,A1413),INDEX('Solver Setup'!$G$25:$G$52,C1413))-IF(B1413=0,INDEX('Solver Setup'!$L$15:$L$19,A1413),INDEX('Solver Setup'!$G$25:$G$52,B1413)))*1440-IF(B1413=0,0,INDEX('Solver Setup'!$F$25:$F$52,B1413))-H1413+'Solver Setup'!$B$9*(1-F1413))</f>
        <v>1040.7000000000005</v>
      </c>
    </row>
    <row r="1414" spans="1:15" x14ac:dyDescent="0.2">
      <c r="A1414">
        <v>2</v>
      </c>
      <c r="B1414">
        <v>21</v>
      </c>
      <c r="C1414">
        <v>12</v>
      </c>
      <c r="D1414" t="str" cm="1">
        <f t="array" ref="D1414">IF(B1414=0,"Depot",INDEX('Delivery Stops'!$B$2:$B$29,B1414))</f>
        <v>Distillery</v>
      </c>
      <c r="E1414" t="str" cm="1">
        <f t="array" ref="E1414">IF(C1414=0,"Depot",INDEX('Delivery Stops'!$B$2:$B$29,C1414))</f>
        <v>Tech Solutions Inc</v>
      </c>
      <c r="F1414">
        <v>0</v>
      </c>
      <c r="G1414" cm="1">
        <f t="array" ref="G1414">INDEX('Distance Matrix (miles)'!$B$2:$AD$30,B1414+1,C1414+1)</f>
        <v>24.71</v>
      </c>
      <c r="H1414" cm="1">
        <f t="array" ref="H1414">INDEX('Travel Time Matrix (min)'!$B$2:$AD$30,B1414+1,C1414+1)</f>
        <v>37.1</v>
      </c>
      <c r="I1414" cm="1">
        <f t="array" ref="I1414">G1414*(INDEX('Vehicle Fleet'!$D$2:$D$6,A1414)+'Cost Parameters'!$B$2*'Cost Parameters'!$B$3)</f>
        <v>21.161644000000003</v>
      </c>
      <c r="J1414" cm="1">
        <f t="array" ref="J1414">IF(C1414=0,0,INDEX('Delivery Stops'!$D$2:$D$29,C1414))</f>
        <v>150</v>
      </c>
      <c r="K1414">
        <f t="shared" si="88"/>
        <v>0</v>
      </c>
      <c r="L1414">
        <f t="shared" si="89"/>
        <v>0</v>
      </c>
      <c r="M1414">
        <f t="shared" si="90"/>
        <v>0</v>
      </c>
      <c r="N1414">
        <f t="shared" si="91"/>
        <v>0</v>
      </c>
      <c r="O1414" cm="1">
        <f t="array" ref="O1414">((IF(C1414=0,INDEX('Solver Setup'!$M$15:$M$19,A1414),INDEX('Solver Setup'!$G$25:$G$52,C1414))-IF(B1414=0,INDEX('Solver Setup'!$L$15:$L$19,A1414),INDEX('Solver Setup'!$G$25:$G$52,B1414)))*1440-IF(B1414=0,0,INDEX('Solver Setup'!$F$25:$F$52,B1414))-H1414+'Solver Setup'!$B$9*(1-F1414))</f>
        <v>989.90000000000043</v>
      </c>
    </row>
    <row r="1415" spans="1:15" x14ac:dyDescent="0.2">
      <c r="A1415">
        <v>2</v>
      </c>
      <c r="B1415">
        <v>21</v>
      </c>
      <c r="C1415">
        <v>13</v>
      </c>
      <c r="D1415" t="str" cm="1">
        <f t="array" ref="D1415">IF(B1415=0,"Depot",INDEX('Delivery Stops'!$B$2:$B$29,B1415))</f>
        <v>Distillery</v>
      </c>
      <c r="E1415" t="str" cm="1">
        <f t="array" ref="E1415">IF(C1415=0,"Depot",INDEX('Delivery Stops'!$B$2:$B$29,C1415))</f>
        <v>Tech Solutions Inc</v>
      </c>
      <c r="F1415">
        <v>0</v>
      </c>
      <c r="G1415" cm="1">
        <f t="array" ref="G1415">INDEX('Distance Matrix (miles)'!$B$2:$AD$30,B1415+1,C1415+1)</f>
        <v>41.02</v>
      </c>
      <c r="H1415" cm="1">
        <f t="array" ref="H1415">INDEX('Travel Time Matrix (min)'!$B$2:$AD$30,B1415+1,C1415+1)</f>
        <v>61.5</v>
      </c>
      <c r="I1415" cm="1">
        <f t="array" ref="I1415">G1415*(INDEX('Vehicle Fleet'!$D$2:$D$6,A1415)+'Cost Parameters'!$B$2*'Cost Parameters'!$B$3)</f>
        <v>35.129528000000008</v>
      </c>
      <c r="J1415" cm="1">
        <f t="array" ref="J1415">IF(C1415=0,0,INDEX('Delivery Stops'!$D$2:$D$29,C1415))</f>
        <v>38</v>
      </c>
      <c r="K1415">
        <f t="shared" si="88"/>
        <v>0</v>
      </c>
      <c r="L1415">
        <f t="shared" si="89"/>
        <v>0</v>
      </c>
      <c r="M1415">
        <f t="shared" si="90"/>
        <v>0</v>
      </c>
      <c r="N1415">
        <f t="shared" si="91"/>
        <v>0</v>
      </c>
      <c r="O1415" cm="1">
        <f t="array" ref="O1415">((IF(C1415=0,INDEX('Solver Setup'!$M$15:$M$19,A1415),INDEX('Solver Setup'!$G$25:$G$52,C1415))-IF(B1415=0,INDEX('Solver Setup'!$L$15:$L$19,A1415),INDEX('Solver Setup'!$G$25:$G$52,B1415)))*1440-IF(B1415=0,0,INDEX('Solver Setup'!$F$25:$F$52,B1415))-H1415+'Solver Setup'!$B$9*(1-F1415))</f>
        <v>860.5</v>
      </c>
    </row>
    <row r="1416" spans="1:15" x14ac:dyDescent="0.2">
      <c r="A1416">
        <v>2</v>
      </c>
      <c r="B1416">
        <v>21</v>
      </c>
      <c r="C1416">
        <v>14</v>
      </c>
      <c r="D1416" t="str" cm="1">
        <f t="array" ref="D1416">IF(B1416=0,"Depot",INDEX('Delivery Stops'!$B$2:$B$29,B1416))</f>
        <v>Distillery</v>
      </c>
      <c r="E1416" t="str" cm="1">
        <f t="array" ref="E1416">IF(C1416=0,"Depot",INDEX('Delivery Stops'!$B$2:$B$29,C1416))</f>
        <v>Sunrise Senior Living</v>
      </c>
      <c r="F1416">
        <v>0</v>
      </c>
      <c r="G1416" cm="1">
        <f t="array" ref="G1416">INDEX('Distance Matrix (miles)'!$B$2:$AD$30,B1416+1,C1416+1)</f>
        <v>24.47</v>
      </c>
      <c r="H1416" cm="1">
        <f t="array" ref="H1416">INDEX('Travel Time Matrix (min)'!$B$2:$AD$30,B1416+1,C1416+1)</f>
        <v>36.700000000000003</v>
      </c>
      <c r="I1416" cm="1">
        <f t="array" ref="I1416">G1416*(INDEX('Vehicle Fleet'!$D$2:$D$6,A1416)+'Cost Parameters'!$B$2*'Cost Parameters'!$B$3)</f>
        <v>20.956108</v>
      </c>
      <c r="J1416" cm="1">
        <f t="array" ref="J1416">IF(C1416=0,0,INDEX('Delivery Stops'!$D$2:$D$29,C1416))</f>
        <v>249</v>
      </c>
      <c r="K1416">
        <f t="shared" si="88"/>
        <v>0</v>
      </c>
      <c r="L1416">
        <f t="shared" si="89"/>
        <v>0</v>
      </c>
      <c r="M1416">
        <f t="shared" si="90"/>
        <v>0</v>
      </c>
      <c r="N1416">
        <f t="shared" si="91"/>
        <v>0</v>
      </c>
      <c r="O1416" cm="1">
        <f t="array" ref="O1416">((IF(C1416=0,INDEX('Solver Setup'!$M$15:$M$19,A1416),INDEX('Solver Setup'!$G$25:$G$52,C1416))-IF(B1416=0,INDEX('Solver Setup'!$L$15:$L$19,A1416),INDEX('Solver Setup'!$G$25:$G$52,B1416)))*1440-IF(B1416=0,0,INDEX('Solver Setup'!$F$25:$F$52,B1416))-H1416+'Solver Setup'!$B$9*(1-F1416))</f>
        <v>1335.3</v>
      </c>
    </row>
    <row r="1417" spans="1:15" x14ac:dyDescent="0.2">
      <c r="A1417">
        <v>2</v>
      </c>
      <c r="B1417">
        <v>21</v>
      </c>
      <c r="C1417">
        <v>15</v>
      </c>
      <c r="D1417" t="str" cm="1">
        <f t="array" ref="D1417">IF(B1417=0,"Depot",INDEX('Delivery Stops'!$B$2:$B$29,B1417))</f>
        <v>Distillery</v>
      </c>
      <c r="E1417" t="str" cm="1">
        <f t="array" ref="E1417">IF(C1417=0,"Depot",INDEX('Delivery Stops'!$B$2:$B$29,C1417))</f>
        <v>Electronics Outlet</v>
      </c>
      <c r="F1417">
        <v>0</v>
      </c>
      <c r="G1417" cm="1">
        <f t="array" ref="G1417">INDEX('Distance Matrix (miles)'!$B$2:$AD$30,B1417+1,C1417+1)</f>
        <v>21.91</v>
      </c>
      <c r="H1417" cm="1">
        <f t="array" ref="H1417">INDEX('Travel Time Matrix (min)'!$B$2:$AD$30,B1417+1,C1417+1)</f>
        <v>32.9</v>
      </c>
      <c r="I1417" cm="1">
        <f t="array" ref="I1417">G1417*(INDEX('Vehicle Fleet'!$D$2:$D$6,A1417)+'Cost Parameters'!$B$2*'Cost Parameters'!$B$3)</f>
        <v>18.763724</v>
      </c>
      <c r="J1417" cm="1">
        <f t="array" ref="J1417">IF(C1417=0,0,INDEX('Delivery Stops'!$D$2:$D$29,C1417))</f>
        <v>72</v>
      </c>
      <c r="K1417">
        <f t="shared" si="88"/>
        <v>0</v>
      </c>
      <c r="L1417">
        <f t="shared" si="89"/>
        <v>0</v>
      </c>
      <c r="M1417">
        <f t="shared" si="90"/>
        <v>0</v>
      </c>
      <c r="N1417">
        <f t="shared" si="91"/>
        <v>0</v>
      </c>
      <c r="O1417" cm="1">
        <f t="array" ref="O1417">((IF(C1417=0,INDEX('Solver Setup'!$M$15:$M$19,A1417),INDEX('Solver Setup'!$G$25:$G$52,C1417))-IF(B1417=0,INDEX('Solver Setup'!$L$15:$L$19,A1417),INDEX('Solver Setup'!$G$25:$G$52,B1417)))*1440-IF(B1417=0,0,INDEX('Solver Setup'!$F$25:$F$52,B1417))-H1417+'Solver Setup'!$B$9*(1-F1417))</f>
        <v>904.10000000000048</v>
      </c>
    </row>
    <row r="1418" spans="1:15" x14ac:dyDescent="0.2">
      <c r="A1418">
        <v>2</v>
      </c>
      <c r="B1418">
        <v>21</v>
      </c>
      <c r="C1418">
        <v>16</v>
      </c>
      <c r="D1418" t="str" cm="1">
        <f t="array" ref="D1418">IF(B1418=0,"Depot",INDEX('Delivery Stops'!$B$2:$B$29,B1418))</f>
        <v>Distillery</v>
      </c>
      <c r="E1418" t="str" cm="1">
        <f t="array" ref="E1418">IF(C1418=0,"Depot",INDEX('Delivery Stops'!$B$2:$B$29,C1418))</f>
        <v>Bookstore</v>
      </c>
      <c r="F1418">
        <v>0</v>
      </c>
      <c r="G1418" cm="1">
        <f t="array" ref="G1418">INDEX('Distance Matrix (miles)'!$B$2:$AD$30,B1418+1,C1418+1)</f>
        <v>24.53</v>
      </c>
      <c r="H1418" cm="1">
        <f t="array" ref="H1418">INDEX('Travel Time Matrix (min)'!$B$2:$AD$30,B1418+1,C1418+1)</f>
        <v>36.799999999999997</v>
      </c>
      <c r="I1418" cm="1">
        <f t="array" ref="I1418">G1418*(INDEX('Vehicle Fleet'!$D$2:$D$6,A1418)+'Cost Parameters'!$B$2*'Cost Parameters'!$B$3)</f>
        <v>21.007492000000003</v>
      </c>
      <c r="J1418" cm="1">
        <f t="array" ref="J1418">IF(C1418=0,0,INDEX('Delivery Stops'!$D$2:$D$29,C1418))</f>
        <v>152</v>
      </c>
      <c r="K1418">
        <f t="shared" si="88"/>
        <v>0</v>
      </c>
      <c r="L1418">
        <f t="shared" si="89"/>
        <v>0</v>
      </c>
      <c r="M1418">
        <f t="shared" si="90"/>
        <v>0</v>
      </c>
      <c r="N1418">
        <f t="shared" si="91"/>
        <v>0</v>
      </c>
      <c r="O1418" cm="1">
        <f t="array" ref="O1418">((IF(C1418=0,INDEX('Solver Setup'!$M$15:$M$19,A1418),INDEX('Solver Setup'!$G$25:$G$52,C1418))-IF(B1418=0,INDEX('Solver Setup'!$L$15:$L$19,A1418),INDEX('Solver Setup'!$G$25:$G$52,B1418)))*1440-IF(B1418=0,0,INDEX('Solver Setup'!$F$25:$F$52,B1418))-H1418+'Solver Setup'!$B$9*(1-F1418))</f>
        <v>1140.200000000001</v>
      </c>
    </row>
    <row r="1419" spans="1:15" x14ac:dyDescent="0.2">
      <c r="A1419">
        <v>2</v>
      </c>
      <c r="B1419">
        <v>21</v>
      </c>
      <c r="C1419">
        <v>17</v>
      </c>
      <c r="D1419" t="str" cm="1">
        <f t="array" ref="D1419">IF(B1419=0,"Depot",INDEX('Delivery Stops'!$B$2:$B$29,B1419))</f>
        <v>Distillery</v>
      </c>
      <c r="E1419" t="str" cm="1">
        <f t="array" ref="E1419">IF(C1419=0,"Depot",INDEX('Delivery Stops'!$B$2:$B$29,C1419))</f>
        <v>Veterinary Clinic</v>
      </c>
      <c r="F1419">
        <v>0</v>
      </c>
      <c r="G1419" cm="1">
        <f t="array" ref="G1419">INDEX('Distance Matrix (miles)'!$B$2:$AD$30,B1419+1,C1419+1)</f>
        <v>33.47</v>
      </c>
      <c r="H1419" cm="1">
        <f t="array" ref="H1419">INDEX('Travel Time Matrix (min)'!$B$2:$AD$30,B1419+1,C1419+1)</f>
        <v>50.2</v>
      </c>
      <c r="I1419" cm="1">
        <f t="array" ref="I1419">G1419*(INDEX('Vehicle Fleet'!$D$2:$D$6,A1419)+'Cost Parameters'!$B$2*'Cost Parameters'!$B$3)</f>
        <v>28.663708</v>
      </c>
      <c r="J1419" cm="1">
        <f t="array" ref="J1419">IF(C1419=0,0,INDEX('Delivery Stops'!$D$2:$D$29,C1419))</f>
        <v>102</v>
      </c>
      <c r="K1419">
        <f t="shared" si="88"/>
        <v>0</v>
      </c>
      <c r="L1419">
        <f t="shared" si="89"/>
        <v>0</v>
      </c>
      <c r="M1419">
        <f t="shared" si="90"/>
        <v>0</v>
      </c>
      <c r="N1419">
        <f t="shared" si="91"/>
        <v>0</v>
      </c>
      <c r="O1419" cm="1">
        <f t="array" ref="O1419">((IF(C1419=0,INDEX('Solver Setup'!$M$15:$M$19,A1419),INDEX('Solver Setup'!$G$25:$G$52,C1419))-IF(B1419=0,INDEX('Solver Setup'!$L$15:$L$19,A1419),INDEX('Solver Setup'!$G$25:$G$52,B1419)))*1440-IF(B1419=0,0,INDEX('Solver Setup'!$F$25:$F$52,B1419))-H1419+'Solver Setup'!$B$9*(1-F1419))</f>
        <v>961.8</v>
      </c>
    </row>
    <row r="1420" spans="1:15" x14ac:dyDescent="0.2">
      <c r="A1420">
        <v>2</v>
      </c>
      <c r="B1420">
        <v>21</v>
      </c>
      <c r="C1420">
        <v>18</v>
      </c>
      <c r="D1420" t="str" cm="1">
        <f t="array" ref="D1420">IF(B1420=0,"Depot",INDEX('Delivery Stops'!$B$2:$B$29,B1420))</f>
        <v>Distillery</v>
      </c>
      <c r="E1420" t="str" cm="1">
        <f t="array" ref="E1420">IF(C1420=0,"Depot",INDEX('Delivery Stops'!$B$2:$B$29,C1420))</f>
        <v>Furniture Warehouse</v>
      </c>
      <c r="F1420">
        <v>0</v>
      </c>
      <c r="G1420" cm="1">
        <f t="array" ref="G1420">INDEX('Distance Matrix (miles)'!$B$2:$AD$30,B1420+1,C1420+1)</f>
        <v>16.440000000000001</v>
      </c>
      <c r="H1420" cm="1">
        <f t="array" ref="H1420">INDEX('Travel Time Matrix (min)'!$B$2:$AD$30,B1420+1,C1420+1)</f>
        <v>24.7</v>
      </c>
      <c r="I1420" cm="1">
        <f t="array" ref="I1420">G1420*(INDEX('Vehicle Fleet'!$D$2:$D$6,A1420)+'Cost Parameters'!$B$2*'Cost Parameters'!$B$3)</f>
        <v>14.079216000000002</v>
      </c>
      <c r="J1420" cm="1">
        <f t="array" ref="J1420">IF(C1420=0,0,INDEX('Delivery Stops'!$D$2:$D$29,C1420))</f>
        <v>148</v>
      </c>
      <c r="K1420">
        <f t="shared" si="88"/>
        <v>0</v>
      </c>
      <c r="L1420">
        <f t="shared" si="89"/>
        <v>0</v>
      </c>
      <c r="M1420">
        <f t="shared" si="90"/>
        <v>0</v>
      </c>
      <c r="N1420">
        <f t="shared" si="91"/>
        <v>0</v>
      </c>
      <c r="O1420" cm="1">
        <f t="array" ref="O1420">((IF(C1420=0,INDEX('Solver Setup'!$M$15:$M$19,A1420),INDEX('Solver Setup'!$G$25:$G$52,C1420))-IF(B1420=0,INDEX('Solver Setup'!$L$15:$L$19,A1420),INDEX('Solver Setup'!$G$25:$G$52,B1420)))*1440-IF(B1420=0,0,INDEX('Solver Setup'!$F$25:$F$52,B1420))-H1420+'Solver Setup'!$B$9*(1-F1420))</f>
        <v>942.3</v>
      </c>
    </row>
    <row r="1421" spans="1:15" x14ac:dyDescent="0.2">
      <c r="A1421">
        <v>2</v>
      </c>
      <c r="B1421">
        <v>21</v>
      </c>
      <c r="C1421">
        <v>19</v>
      </c>
      <c r="D1421" t="str" cm="1">
        <f t="array" ref="D1421">IF(B1421=0,"Depot",INDEX('Delivery Stops'!$B$2:$B$29,B1421))</f>
        <v>Distillery</v>
      </c>
      <c r="E1421" t="str" cm="1">
        <f t="array" ref="E1421">IF(C1421=0,"Depot",INDEX('Delivery Stops'!$B$2:$B$29,C1421))</f>
        <v>Music School</v>
      </c>
      <c r="F1421">
        <v>0</v>
      </c>
      <c r="G1421" cm="1">
        <f t="array" ref="G1421">INDEX('Distance Matrix (miles)'!$B$2:$AD$30,B1421+1,C1421+1)</f>
        <v>16.57</v>
      </c>
      <c r="H1421" cm="1">
        <f t="array" ref="H1421">INDEX('Travel Time Matrix (min)'!$B$2:$AD$30,B1421+1,C1421+1)</f>
        <v>24.9</v>
      </c>
      <c r="I1421" cm="1">
        <f t="array" ref="I1421">G1421*(INDEX('Vehicle Fleet'!$D$2:$D$6,A1421)+'Cost Parameters'!$B$2*'Cost Parameters'!$B$3)</f>
        <v>14.190548000000001</v>
      </c>
      <c r="J1421" cm="1">
        <f t="array" ref="J1421">IF(C1421=0,0,INDEX('Delivery Stops'!$D$2:$D$29,C1421))</f>
        <v>97</v>
      </c>
      <c r="K1421">
        <f t="shared" si="88"/>
        <v>0</v>
      </c>
      <c r="L1421">
        <f t="shared" si="89"/>
        <v>0</v>
      </c>
      <c r="M1421">
        <f t="shared" si="90"/>
        <v>0</v>
      </c>
      <c r="N1421">
        <f t="shared" si="91"/>
        <v>0</v>
      </c>
      <c r="O1421" cm="1">
        <f t="array" ref="O1421">((IF(C1421=0,INDEX('Solver Setup'!$M$15:$M$19,A1421),INDEX('Solver Setup'!$G$25:$G$52,C1421))-IF(B1421=0,INDEX('Solver Setup'!$L$15:$L$19,A1421),INDEX('Solver Setup'!$G$25:$G$52,B1421)))*1440-IF(B1421=0,0,INDEX('Solver Setup'!$F$25:$F$52,B1421))-H1421+'Solver Setup'!$B$9*(1-F1421))</f>
        <v>912.10000000000048</v>
      </c>
    </row>
    <row r="1422" spans="1:15" x14ac:dyDescent="0.2">
      <c r="A1422">
        <v>2</v>
      </c>
      <c r="B1422">
        <v>21</v>
      </c>
      <c r="C1422">
        <v>20</v>
      </c>
      <c r="D1422" t="str" cm="1">
        <f t="array" ref="D1422">IF(B1422=0,"Depot",INDEX('Delivery Stops'!$B$2:$B$29,B1422))</f>
        <v>Distillery</v>
      </c>
      <c r="E1422" t="str" cm="1">
        <f t="array" ref="E1422">IF(C1422=0,"Depot",INDEX('Delivery Stops'!$B$2:$B$29,C1422))</f>
        <v>Elementary School</v>
      </c>
      <c r="F1422">
        <v>0</v>
      </c>
      <c r="G1422" cm="1">
        <f t="array" ref="G1422">INDEX('Distance Matrix (miles)'!$B$2:$AD$30,B1422+1,C1422+1)</f>
        <v>4.9400000000000004</v>
      </c>
      <c r="H1422" cm="1">
        <f t="array" ref="H1422">INDEX('Travel Time Matrix (min)'!$B$2:$AD$30,B1422+1,C1422+1)</f>
        <v>7.4</v>
      </c>
      <c r="I1422" cm="1">
        <f t="array" ref="I1422">G1422*(INDEX('Vehicle Fleet'!$D$2:$D$6,A1422)+'Cost Parameters'!$B$2*'Cost Parameters'!$B$3)</f>
        <v>4.2306160000000004</v>
      </c>
      <c r="J1422" cm="1">
        <f t="array" ref="J1422">IF(C1422=0,0,INDEX('Delivery Stops'!$D$2:$D$29,C1422))</f>
        <v>71</v>
      </c>
      <c r="K1422">
        <f t="shared" si="88"/>
        <v>0</v>
      </c>
      <c r="L1422">
        <f t="shared" si="89"/>
        <v>0</v>
      </c>
      <c r="M1422">
        <f t="shared" si="90"/>
        <v>0</v>
      </c>
      <c r="N1422">
        <f t="shared" si="91"/>
        <v>0</v>
      </c>
      <c r="O1422" cm="1">
        <f t="array" ref="O1422">((IF(C1422=0,INDEX('Solver Setup'!$M$15:$M$19,A1422),INDEX('Solver Setup'!$G$25:$G$52,C1422))-IF(B1422=0,INDEX('Solver Setup'!$L$15:$L$19,A1422),INDEX('Solver Setup'!$G$25:$G$52,B1422)))*1440-IF(B1422=0,0,INDEX('Solver Setup'!$F$25:$F$52,B1422))-H1422+'Solver Setup'!$B$9*(1-F1422))</f>
        <v>899.60000000000093</v>
      </c>
    </row>
    <row r="1423" spans="1:15" x14ac:dyDescent="0.2">
      <c r="A1423">
        <v>2</v>
      </c>
      <c r="B1423">
        <v>21</v>
      </c>
      <c r="C1423">
        <v>22</v>
      </c>
      <c r="D1423" t="str" cm="1">
        <f t="array" ref="D1423">IF(B1423=0,"Depot",INDEX('Delivery Stops'!$B$2:$B$29,B1423))</f>
        <v>Distillery</v>
      </c>
      <c r="E1423" t="str" cm="1">
        <f t="array" ref="E1423">IF(C1423=0,"Depot",INDEX('Delivery Stops'!$B$2:$B$29,C1423))</f>
        <v>Brewery</v>
      </c>
      <c r="F1423">
        <v>0</v>
      </c>
      <c r="G1423" cm="1">
        <f t="array" ref="G1423">INDEX('Distance Matrix (miles)'!$B$2:$AD$30,B1423+1,C1423+1)</f>
        <v>44.36</v>
      </c>
      <c r="H1423" cm="1">
        <f t="array" ref="H1423">INDEX('Travel Time Matrix (min)'!$B$2:$AD$30,B1423+1,C1423+1)</f>
        <v>66.5</v>
      </c>
      <c r="I1423" cm="1">
        <f t="array" ref="I1423">G1423*(INDEX('Vehicle Fleet'!$D$2:$D$6,A1423)+'Cost Parameters'!$B$2*'Cost Parameters'!$B$3)</f>
        <v>37.989904000000003</v>
      </c>
      <c r="J1423" cm="1">
        <f t="array" ref="J1423">IF(C1423=0,0,INDEX('Delivery Stops'!$D$2:$D$29,C1423))</f>
        <v>46</v>
      </c>
      <c r="K1423">
        <f t="shared" si="88"/>
        <v>0</v>
      </c>
      <c r="L1423">
        <f t="shared" si="89"/>
        <v>0</v>
      </c>
      <c r="M1423">
        <f t="shared" si="90"/>
        <v>0</v>
      </c>
      <c r="N1423">
        <f t="shared" si="91"/>
        <v>0</v>
      </c>
      <c r="O1423" cm="1">
        <f t="array" ref="O1423">((IF(C1423=0,INDEX('Solver Setup'!$M$15:$M$19,A1423),INDEX('Solver Setup'!$G$25:$G$52,C1423))-IF(B1423=0,INDEX('Solver Setup'!$L$15:$L$19,A1423),INDEX('Solver Setup'!$G$25:$G$52,B1423)))*1440-IF(B1423=0,0,INDEX('Solver Setup'!$F$25:$F$52,B1423))-H1423+'Solver Setup'!$B$9*(1-F1423))</f>
        <v>1200.5000000000009</v>
      </c>
    </row>
    <row r="1424" spans="1:15" x14ac:dyDescent="0.2">
      <c r="A1424">
        <v>2</v>
      </c>
      <c r="B1424">
        <v>21</v>
      </c>
      <c r="C1424">
        <v>23</v>
      </c>
      <c r="D1424" t="str" cm="1">
        <f t="array" ref="D1424">IF(B1424=0,"Depot",INDEX('Delivery Stops'!$B$2:$B$29,B1424))</f>
        <v>Distillery</v>
      </c>
      <c r="E1424" t="str" cm="1">
        <f t="array" ref="E1424">IF(C1424=0,"Depot",INDEX('Delivery Stops'!$B$2:$B$29,C1424))</f>
        <v>Distillery</v>
      </c>
      <c r="F1424">
        <v>0</v>
      </c>
      <c r="G1424" cm="1">
        <f t="array" ref="G1424">INDEX('Distance Matrix (miles)'!$B$2:$AD$30,B1424+1,C1424+1)</f>
        <v>19.690000000000001</v>
      </c>
      <c r="H1424" cm="1">
        <f t="array" ref="H1424">INDEX('Travel Time Matrix (min)'!$B$2:$AD$30,B1424+1,C1424+1)</f>
        <v>29.5</v>
      </c>
      <c r="I1424" cm="1">
        <f t="array" ref="I1424">G1424*(INDEX('Vehicle Fleet'!$D$2:$D$6,A1424)+'Cost Parameters'!$B$2*'Cost Parameters'!$B$3)</f>
        <v>16.862516000000003</v>
      </c>
      <c r="J1424" cm="1">
        <f t="array" ref="J1424">IF(C1424=0,0,INDEX('Delivery Stops'!$D$2:$D$29,C1424))</f>
        <v>207</v>
      </c>
      <c r="K1424">
        <f t="shared" si="88"/>
        <v>0</v>
      </c>
      <c r="L1424">
        <f t="shared" si="89"/>
        <v>0</v>
      </c>
      <c r="M1424">
        <f t="shared" si="90"/>
        <v>0</v>
      </c>
      <c r="N1424">
        <f t="shared" si="91"/>
        <v>0</v>
      </c>
      <c r="O1424" cm="1">
        <f t="array" ref="O1424">((IF(C1424=0,INDEX('Solver Setup'!$M$15:$M$19,A1424),INDEX('Solver Setup'!$G$25:$G$52,C1424))-IF(B1424=0,INDEX('Solver Setup'!$L$15:$L$19,A1424),INDEX('Solver Setup'!$G$25:$G$52,B1424)))*1440-IF(B1424=0,0,INDEX('Solver Setup'!$F$25:$F$52,B1424))-H1424+'Solver Setup'!$B$9*(1-F1424))</f>
        <v>1132.5000000000005</v>
      </c>
    </row>
    <row r="1425" spans="1:15" x14ac:dyDescent="0.2">
      <c r="A1425">
        <v>2</v>
      </c>
      <c r="B1425">
        <v>21</v>
      </c>
      <c r="C1425">
        <v>24</v>
      </c>
      <c r="D1425" t="str" cm="1">
        <f t="array" ref="D1425">IF(B1425=0,"Depot",INDEX('Delivery Stops'!$B$2:$B$29,B1425))</f>
        <v>Distillery</v>
      </c>
      <c r="E1425" t="str" cm="1">
        <f t="array" ref="E1425">IF(C1425=0,"Depot",INDEX('Delivery Stops'!$B$2:$B$29,C1425))</f>
        <v>Children's Academy</v>
      </c>
      <c r="F1425">
        <v>0</v>
      </c>
      <c r="G1425" cm="1">
        <f t="array" ref="G1425">INDEX('Distance Matrix (miles)'!$B$2:$AD$30,B1425+1,C1425+1)</f>
        <v>2.19</v>
      </c>
      <c r="H1425" cm="1">
        <f t="array" ref="H1425">INDEX('Travel Time Matrix (min)'!$B$2:$AD$30,B1425+1,C1425+1)</f>
        <v>3.3</v>
      </c>
      <c r="I1425" cm="1">
        <f t="array" ref="I1425">G1425*(INDEX('Vehicle Fleet'!$D$2:$D$6,A1425)+'Cost Parameters'!$B$2*'Cost Parameters'!$B$3)</f>
        <v>1.875516</v>
      </c>
      <c r="J1425" cm="1">
        <f t="array" ref="J1425">IF(C1425=0,0,INDEX('Delivery Stops'!$D$2:$D$29,C1425))</f>
        <v>28</v>
      </c>
      <c r="K1425">
        <f t="shared" si="88"/>
        <v>0</v>
      </c>
      <c r="L1425">
        <f t="shared" si="89"/>
        <v>0</v>
      </c>
      <c r="M1425">
        <f t="shared" si="90"/>
        <v>0</v>
      </c>
      <c r="N1425">
        <f t="shared" si="91"/>
        <v>0</v>
      </c>
      <c r="O1425" cm="1">
        <f t="array" ref="O1425">((IF(C1425=0,INDEX('Solver Setup'!$M$15:$M$19,A1425),INDEX('Solver Setup'!$G$25:$G$52,C1425))-IF(B1425=0,INDEX('Solver Setup'!$L$15:$L$19,A1425),INDEX('Solver Setup'!$G$25:$G$52,B1425)))*1440-IF(B1425=0,0,INDEX('Solver Setup'!$F$25:$F$52,B1425))-H1425+'Solver Setup'!$B$9*(1-F1425))</f>
        <v>1308.7000000000007</v>
      </c>
    </row>
    <row r="1426" spans="1:15" x14ac:dyDescent="0.2">
      <c r="A1426">
        <v>2</v>
      </c>
      <c r="B1426">
        <v>21</v>
      </c>
      <c r="C1426">
        <v>25</v>
      </c>
      <c r="D1426" t="str" cm="1">
        <f t="array" ref="D1426">IF(B1426=0,"Depot",INDEX('Delivery Stops'!$B$2:$B$29,B1426))</f>
        <v>Distillery</v>
      </c>
      <c r="E1426" t="str" cm="1">
        <f t="array" ref="E1426">IF(C1426=0,"Depot",INDEX('Delivery Stops'!$B$2:$B$29,C1426))</f>
        <v>Public Library</v>
      </c>
      <c r="F1426">
        <v>0</v>
      </c>
      <c r="G1426" cm="1">
        <f t="array" ref="G1426">INDEX('Distance Matrix (miles)'!$B$2:$AD$30,B1426+1,C1426+1)</f>
        <v>28.49</v>
      </c>
      <c r="H1426" cm="1">
        <f t="array" ref="H1426">INDEX('Travel Time Matrix (min)'!$B$2:$AD$30,B1426+1,C1426+1)</f>
        <v>42.7</v>
      </c>
      <c r="I1426" cm="1">
        <f t="array" ref="I1426">G1426*(INDEX('Vehicle Fleet'!$D$2:$D$6,A1426)+'Cost Parameters'!$B$2*'Cost Parameters'!$B$3)</f>
        <v>24.398835999999999</v>
      </c>
      <c r="J1426" cm="1">
        <f t="array" ref="J1426">IF(C1426=0,0,INDEX('Delivery Stops'!$D$2:$D$29,C1426))</f>
        <v>32</v>
      </c>
      <c r="K1426">
        <f t="shared" si="88"/>
        <v>0</v>
      </c>
      <c r="L1426">
        <f t="shared" si="89"/>
        <v>0</v>
      </c>
      <c r="M1426">
        <f t="shared" si="90"/>
        <v>0</v>
      </c>
      <c r="N1426">
        <f t="shared" si="91"/>
        <v>0</v>
      </c>
      <c r="O1426" cm="1">
        <f t="array" ref="O1426">((IF(C1426=0,INDEX('Solver Setup'!$M$15:$M$19,A1426),INDEX('Solver Setup'!$G$25:$G$52,C1426))-IF(B1426=0,INDEX('Solver Setup'!$L$15:$L$19,A1426),INDEX('Solver Setup'!$G$25:$G$52,B1426)))*1440-IF(B1426=0,0,INDEX('Solver Setup'!$F$25:$F$52,B1426))-H1426+'Solver Setup'!$B$9*(1-F1426))</f>
        <v>1179.3000000000009</v>
      </c>
    </row>
    <row r="1427" spans="1:15" x14ac:dyDescent="0.2">
      <c r="A1427">
        <v>2</v>
      </c>
      <c r="B1427">
        <v>21</v>
      </c>
      <c r="C1427">
        <v>26</v>
      </c>
      <c r="D1427" t="str" cm="1">
        <f t="array" ref="D1427">IF(B1427=0,"Depot",INDEX('Delivery Stops'!$B$2:$B$29,B1427))</f>
        <v>Distillery</v>
      </c>
      <c r="E1427" t="str" cm="1">
        <f t="array" ref="E1427">IF(C1427=0,"Depot",INDEX('Delivery Stops'!$B$2:$B$29,C1427))</f>
        <v>Bakery &amp; Cafe</v>
      </c>
      <c r="F1427">
        <v>0</v>
      </c>
      <c r="G1427" cm="1">
        <f t="array" ref="G1427">INDEX('Distance Matrix (miles)'!$B$2:$AD$30,B1427+1,C1427+1)</f>
        <v>33.93</v>
      </c>
      <c r="H1427" cm="1">
        <f t="array" ref="H1427">INDEX('Travel Time Matrix (min)'!$B$2:$AD$30,B1427+1,C1427+1)</f>
        <v>50.9</v>
      </c>
      <c r="I1427" cm="1">
        <f t="array" ref="I1427">G1427*(INDEX('Vehicle Fleet'!$D$2:$D$6,A1427)+'Cost Parameters'!$B$2*'Cost Parameters'!$B$3)</f>
        <v>29.057652000000001</v>
      </c>
      <c r="J1427" cm="1">
        <f t="array" ref="J1427">IF(C1427=0,0,INDEX('Delivery Stops'!$D$2:$D$29,C1427))</f>
        <v>211</v>
      </c>
      <c r="K1427">
        <f t="shared" si="88"/>
        <v>0</v>
      </c>
      <c r="L1427">
        <f t="shared" si="89"/>
        <v>0</v>
      </c>
      <c r="M1427">
        <f t="shared" si="90"/>
        <v>0</v>
      </c>
      <c r="N1427">
        <f t="shared" si="91"/>
        <v>0</v>
      </c>
      <c r="O1427" cm="1">
        <f t="array" ref="O1427">((IF(C1427=0,INDEX('Solver Setup'!$M$15:$M$19,A1427),INDEX('Solver Setup'!$G$25:$G$52,C1427))-IF(B1427=0,INDEX('Solver Setup'!$L$15:$L$19,A1427),INDEX('Solver Setup'!$G$25:$G$52,B1427)))*1440-IF(B1427=0,0,INDEX('Solver Setup'!$F$25:$F$52,B1427))-H1427+'Solver Setup'!$B$9*(1-F1427))</f>
        <v>1246.1000000000004</v>
      </c>
    </row>
    <row r="1428" spans="1:15" x14ac:dyDescent="0.2">
      <c r="A1428">
        <v>2</v>
      </c>
      <c r="B1428">
        <v>21</v>
      </c>
      <c r="C1428">
        <v>27</v>
      </c>
      <c r="D1428" t="str" cm="1">
        <f t="array" ref="D1428">IF(B1428=0,"Depot",INDEX('Delivery Stops'!$B$2:$B$29,B1428))</f>
        <v>Distillery</v>
      </c>
      <c r="E1428" t="str" cm="1">
        <f t="array" ref="E1428">IF(C1428=0,"Depot",INDEX('Delivery Stops'!$B$2:$B$29,C1428))</f>
        <v>Redstone Elementary School</v>
      </c>
      <c r="F1428">
        <v>0</v>
      </c>
      <c r="G1428" cm="1">
        <f t="array" ref="G1428">INDEX('Distance Matrix (miles)'!$B$2:$AD$30,B1428+1,C1428+1)</f>
        <v>31.11</v>
      </c>
      <c r="H1428" cm="1">
        <f t="array" ref="H1428">INDEX('Travel Time Matrix (min)'!$B$2:$AD$30,B1428+1,C1428+1)</f>
        <v>46.7</v>
      </c>
      <c r="I1428" cm="1">
        <f t="array" ref="I1428">G1428*(INDEX('Vehicle Fleet'!$D$2:$D$6,A1428)+'Cost Parameters'!$B$2*'Cost Parameters'!$B$3)</f>
        <v>26.642604000000002</v>
      </c>
      <c r="J1428" cm="1">
        <f t="array" ref="J1428">IF(C1428=0,0,INDEX('Delivery Stops'!$D$2:$D$29,C1428))</f>
        <v>61</v>
      </c>
      <c r="K1428">
        <f t="shared" si="88"/>
        <v>0</v>
      </c>
      <c r="L1428">
        <f t="shared" si="89"/>
        <v>0</v>
      </c>
      <c r="M1428">
        <f t="shared" si="90"/>
        <v>0</v>
      </c>
      <c r="N1428">
        <f t="shared" si="91"/>
        <v>0</v>
      </c>
      <c r="O1428" cm="1">
        <f t="array" ref="O1428">((IF(C1428=0,INDEX('Solver Setup'!$M$15:$M$19,A1428),INDEX('Solver Setup'!$G$25:$G$52,C1428))-IF(B1428=0,INDEX('Solver Setup'!$L$15:$L$19,A1428),INDEX('Solver Setup'!$G$25:$G$52,B1428)))*1440-IF(B1428=0,0,INDEX('Solver Setup'!$F$25:$F$52,B1428))-H1428+'Solver Setup'!$B$9*(1-F1428))</f>
        <v>1190.3</v>
      </c>
    </row>
    <row r="1429" spans="1:15" x14ac:dyDescent="0.2">
      <c r="A1429">
        <v>2</v>
      </c>
      <c r="B1429">
        <v>21</v>
      </c>
      <c r="C1429">
        <v>28</v>
      </c>
      <c r="D1429" t="str" cm="1">
        <f t="array" ref="D1429">IF(B1429=0,"Depot",INDEX('Delivery Stops'!$B$2:$B$29,B1429))</f>
        <v>Distillery</v>
      </c>
      <c r="E1429" t="str" cm="1">
        <f t="array" ref="E1429">IF(C1429=0,"Depot",INDEX('Delivery Stops'!$B$2:$B$29,C1429))</f>
        <v>Food Bank</v>
      </c>
      <c r="F1429">
        <v>0</v>
      </c>
      <c r="G1429" cm="1">
        <f t="array" ref="G1429">INDEX('Distance Matrix (miles)'!$B$2:$AD$30,B1429+1,C1429+1)</f>
        <v>41.95</v>
      </c>
      <c r="H1429" cm="1">
        <f t="array" ref="H1429">INDEX('Travel Time Matrix (min)'!$B$2:$AD$30,B1429+1,C1429+1)</f>
        <v>62.9</v>
      </c>
      <c r="I1429" cm="1">
        <f t="array" ref="I1429">G1429*(INDEX('Vehicle Fleet'!$D$2:$D$6,A1429)+'Cost Parameters'!$B$2*'Cost Parameters'!$B$3)</f>
        <v>35.925980000000003</v>
      </c>
      <c r="J1429" cm="1">
        <f t="array" ref="J1429">IF(C1429=0,0,INDEX('Delivery Stops'!$D$2:$D$29,C1429))</f>
        <v>168</v>
      </c>
      <c r="K1429">
        <f t="shared" si="88"/>
        <v>0</v>
      </c>
      <c r="L1429">
        <f t="shared" si="89"/>
        <v>0</v>
      </c>
      <c r="M1429">
        <f t="shared" si="90"/>
        <v>0</v>
      </c>
      <c r="N1429">
        <f t="shared" si="91"/>
        <v>0</v>
      </c>
      <c r="O1429" cm="1">
        <f t="array" ref="O1429">((IF(C1429=0,INDEX('Solver Setup'!$M$15:$M$19,A1429),INDEX('Solver Setup'!$G$25:$G$52,C1429))-IF(B1429=0,INDEX('Solver Setup'!$L$15:$L$19,A1429),INDEX('Solver Setup'!$G$25:$G$52,B1429)))*1440-IF(B1429=0,0,INDEX('Solver Setup'!$F$25:$F$52,B1429))-H1429+'Solver Setup'!$B$9*(1-F1429))</f>
        <v>1174.0999999999999</v>
      </c>
    </row>
    <row r="1430" spans="1:15" x14ac:dyDescent="0.2">
      <c r="A1430">
        <v>2</v>
      </c>
      <c r="B1430">
        <v>22</v>
      </c>
      <c r="C1430">
        <v>0</v>
      </c>
      <c r="D1430" t="str" cm="1">
        <f t="array" ref="D1430">IF(B1430=0,"Depot",INDEX('Delivery Stops'!$B$2:$B$29,B1430))</f>
        <v>Brewery</v>
      </c>
      <c r="E1430" t="str" cm="1">
        <f t="array" ref="E1430">IF(C1430=0,"Depot",INDEX('Delivery Stops'!$B$2:$B$29,C1430))</f>
        <v>Depot</v>
      </c>
      <c r="F1430">
        <v>0</v>
      </c>
      <c r="G1430" cm="1">
        <f t="array" ref="G1430">INDEX('Distance Matrix (miles)'!$B$2:$AD$30,B1430+1,C1430+1)</f>
        <v>25.53</v>
      </c>
      <c r="H1430" cm="1">
        <f t="array" ref="H1430">INDEX('Travel Time Matrix (min)'!$B$2:$AD$30,B1430+1,C1430+1)</f>
        <v>38.299999999999997</v>
      </c>
      <c r="I1430" cm="1">
        <f t="array" ref="I1430">G1430*(INDEX('Vehicle Fleet'!$D$2:$D$6,A1430)+'Cost Parameters'!$B$2*'Cost Parameters'!$B$3)</f>
        <v>21.863892000000003</v>
      </c>
      <c r="J1430" cm="1">
        <f t="array" ref="J1430">IF(C1430=0,0,INDEX('Delivery Stops'!$D$2:$D$29,C1430))</f>
        <v>0</v>
      </c>
      <c r="K1430">
        <f t="shared" si="88"/>
        <v>0</v>
      </c>
      <c r="L1430">
        <f t="shared" si="89"/>
        <v>0</v>
      </c>
      <c r="M1430">
        <f t="shared" si="90"/>
        <v>0</v>
      </c>
      <c r="N1430">
        <f t="shared" si="91"/>
        <v>0</v>
      </c>
      <c r="O1430" cm="1">
        <f t="array" ref="O1430">((IF(C1430=0,INDEX('Solver Setup'!$M$15:$M$19,A1430),INDEX('Solver Setup'!$G$25:$G$52,C1430))-IF(B1430=0,INDEX('Solver Setup'!$L$15:$L$19,A1430),INDEX('Solver Setup'!$G$25:$G$52,B1430)))*1440-IF(B1430=0,0,INDEX('Solver Setup'!$F$25:$F$52,B1430))-H1430+'Solver Setup'!$B$9*(1-F1430))</f>
        <v>656.69999999999959</v>
      </c>
    </row>
    <row r="1431" spans="1:15" x14ac:dyDescent="0.2">
      <c r="A1431">
        <v>2</v>
      </c>
      <c r="B1431">
        <v>22</v>
      </c>
      <c r="C1431">
        <v>1</v>
      </c>
      <c r="D1431" t="str" cm="1">
        <f t="array" ref="D1431">IF(B1431=0,"Depot",INDEX('Delivery Stops'!$B$2:$B$29,B1431))</f>
        <v>Brewery</v>
      </c>
      <c r="E1431" t="str" cm="1">
        <f t="array" ref="E1431">IF(C1431=0,"Depot",INDEX('Delivery Stops'!$B$2:$B$29,C1431))</f>
        <v>Pet Hospital</v>
      </c>
      <c r="F1431">
        <v>0</v>
      </c>
      <c r="G1431" cm="1">
        <f t="array" ref="G1431">INDEX('Distance Matrix (miles)'!$B$2:$AD$30,B1431+1,C1431+1)</f>
        <v>47.62</v>
      </c>
      <c r="H1431" cm="1">
        <f t="array" ref="H1431">INDEX('Travel Time Matrix (min)'!$B$2:$AD$30,B1431+1,C1431+1)</f>
        <v>71.400000000000006</v>
      </c>
      <c r="I1431" cm="1">
        <f t="array" ref="I1431">G1431*(INDEX('Vehicle Fleet'!$D$2:$D$6,A1431)+'Cost Parameters'!$B$2*'Cost Parameters'!$B$3)</f>
        <v>40.781768</v>
      </c>
      <c r="J1431" cm="1">
        <f t="array" ref="J1431">IF(C1431=0,0,INDEX('Delivery Stops'!$D$2:$D$29,C1431))</f>
        <v>204</v>
      </c>
      <c r="K1431">
        <f t="shared" si="88"/>
        <v>0</v>
      </c>
      <c r="L1431">
        <f t="shared" si="89"/>
        <v>0</v>
      </c>
      <c r="M1431">
        <f t="shared" si="90"/>
        <v>0</v>
      </c>
      <c r="N1431">
        <f t="shared" si="91"/>
        <v>0</v>
      </c>
      <c r="O1431" cm="1">
        <f t="array" ref="O1431">((IF(C1431=0,INDEX('Solver Setup'!$M$15:$M$19,A1431),INDEX('Solver Setup'!$G$25:$G$52,C1431))-IF(B1431=0,INDEX('Solver Setup'!$L$15:$L$19,A1431),INDEX('Solver Setup'!$G$25:$G$52,B1431)))*1440-IF(B1431=0,0,INDEX('Solver Setup'!$F$25:$F$52,B1431))-H1431+'Solver Setup'!$B$9*(1-F1431))</f>
        <v>1133.6000000000001</v>
      </c>
    </row>
    <row r="1432" spans="1:15" x14ac:dyDescent="0.2">
      <c r="A1432">
        <v>2</v>
      </c>
      <c r="B1432">
        <v>22</v>
      </c>
      <c r="C1432">
        <v>2</v>
      </c>
      <c r="D1432" t="str" cm="1">
        <f t="array" ref="D1432">IF(B1432=0,"Depot",INDEX('Delivery Stops'!$B$2:$B$29,B1432))</f>
        <v>Brewery</v>
      </c>
      <c r="E1432" t="str" cm="1">
        <f t="array" ref="E1432">IF(C1432=0,"Depot",INDEX('Delivery Stops'!$B$2:$B$29,C1432))</f>
        <v>Community Pharmacy</v>
      </c>
      <c r="F1432">
        <v>0</v>
      </c>
      <c r="G1432" cm="1">
        <f t="array" ref="G1432">INDEX('Distance Matrix (miles)'!$B$2:$AD$30,B1432+1,C1432+1)</f>
        <v>26.48</v>
      </c>
      <c r="H1432" cm="1">
        <f t="array" ref="H1432">INDEX('Travel Time Matrix (min)'!$B$2:$AD$30,B1432+1,C1432+1)</f>
        <v>39.700000000000003</v>
      </c>
      <c r="I1432" cm="1">
        <f t="array" ref="I1432">G1432*(INDEX('Vehicle Fleet'!$D$2:$D$6,A1432)+'Cost Parameters'!$B$2*'Cost Parameters'!$B$3)</f>
        <v>22.677472000000002</v>
      </c>
      <c r="J1432" cm="1">
        <f t="array" ref="J1432">IF(C1432=0,0,INDEX('Delivery Stops'!$D$2:$D$29,C1432))</f>
        <v>240</v>
      </c>
      <c r="K1432">
        <f t="shared" si="88"/>
        <v>0</v>
      </c>
      <c r="L1432">
        <f t="shared" si="89"/>
        <v>0</v>
      </c>
      <c r="M1432">
        <f t="shared" si="90"/>
        <v>0</v>
      </c>
      <c r="N1432">
        <f t="shared" si="91"/>
        <v>0</v>
      </c>
      <c r="O1432" cm="1">
        <f t="array" ref="O1432">((IF(C1432=0,INDEX('Solver Setup'!$M$15:$M$19,A1432),INDEX('Solver Setup'!$G$25:$G$52,C1432))-IF(B1432=0,INDEX('Solver Setup'!$L$15:$L$19,A1432),INDEX('Solver Setup'!$G$25:$G$52,B1432)))*1440-IF(B1432=0,0,INDEX('Solver Setup'!$F$25:$F$52,B1432))-H1432+'Solver Setup'!$B$9*(1-F1432))</f>
        <v>1405.299999999999</v>
      </c>
    </row>
    <row r="1433" spans="1:15" x14ac:dyDescent="0.2">
      <c r="A1433">
        <v>2</v>
      </c>
      <c r="B1433">
        <v>22</v>
      </c>
      <c r="C1433">
        <v>3</v>
      </c>
      <c r="D1433" t="str" cm="1">
        <f t="array" ref="D1433">IF(B1433=0,"Depot",INDEX('Delivery Stops'!$B$2:$B$29,B1433))</f>
        <v>Brewery</v>
      </c>
      <c r="E1433" t="str" cm="1">
        <f t="array" ref="E1433">IF(C1433=0,"Depot",INDEX('Delivery Stops'!$B$2:$B$29,C1433))</f>
        <v>Redstone Medical Center</v>
      </c>
      <c r="F1433">
        <v>0</v>
      </c>
      <c r="G1433" cm="1">
        <f t="array" ref="G1433">INDEX('Distance Matrix (miles)'!$B$2:$AD$30,B1433+1,C1433+1)</f>
        <v>44.76</v>
      </c>
      <c r="H1433" cm="1">
        <f t="array" ref="H1433">INDEX('Travel Time Matrix (min)'!$B$2:$AD$30,B1433+1,C1433+1)</f>
        <v>67.099999999999994</v>
      </c>
      <c r="I1433" cm="1">
        <f t="array" ref="I1433">G1433*(INDEX('Vehicle Fleet'!$D$2:$D$6,A1433)+'Cost Parameters'!$B$2*'Cost Parameters'!$B$3)</f>
        <v>38.332464000000002</v>
      </c>
      <c r="J1433" cm="1">
        <f t="array" ref="J1433">IF(C1433=0,0,INDEX('Delivery Stops'!$D$2:$D$29,C1433))</f>
        <v>183</v>
      </c>
      <c r="K1433">
        <f t="shared" si="88"/>
        <v>0</v>
      </c>
      <c r="L1433">
        <f t="shared" si="89"/>
        <v>0</v>
      </c>
      <c r="M1433">
        <f t="shared" si="90"/>
        <v>0</v>
      </c>
      <c r="N1433">
        <f t="shared" si="91"/>
        <v>0</v>
      </c>
      <c r="O1433" cm="1">
        <f t="array" ref="O1433">((IF(C1433=0,INDEX('Solver Setup'!$M$15:$M$19,A1433),INDEX('Solver Setup'!$G$25:$G$52,C1433))-IF(B1433=0,INDEX('Solver Setup'!$L$15:$L$19,A1433),INDEX('Solver Setup'!$G$25:$G$52,B1433)))*1440-IF(B1433=0,0,INDEX('Solver Setup'!$F$25:$F$52,B1433))-H1433+'Solver Setup'!$B$9*(1-F1433))</f>
        <v>1392.8999999999996</v>
      </c>
    </row>
    <row r="1434" spans="1:15" x14ac:dyDescent="0.2">
      <c r="A1434">
        <v>2</v>
      </c>
      <c r="B1434">
        <v>22</v>
      </c>
      <c r="C1434">
        <v>4</v>
      </c>
      <c r="D1434" t="str" cm="1">
        <f t="array" ref="D1434">IF(B1434=0,"Depot",INDEX('Delivery Stops'!$B$2:$B$29,B1434))</f>
        <v>Brewery</v>
      </c>
      <c r="E1434" t="str" cm="1">
        <f t="array" ref="E1434">IF(C1434=0,"Depot",INDEX('Delivery Stops'!$B$2:$B$29,C1434))</f>
        <v>Furniture Warehouse</v>
      </c>
      <c r="F1434">
        <v>0</v>
      </c>
      <c r="G1434" cm="1">
        <f t="array" ref="G1434">INDEX('Distance Matrix (miles)'!$B$2:$AD$30,B1434+1,C1434+1)</f>
        <v>29.96</v>
      </c>
      <c r="H1434" cm="1">
        <f t="array" ref="H1434">INDEX('Travel Time Matrix (min)'!$B$2:$AD$30,B1434+1,C1434+1)</f>
        <v>44.9</v>
      </c>
      <c r="I1434" cm="1">
        <f t="array" ref="I1434">G1434*(INDEX('Vehicle Fleet'!$D$2:$D$6,A1434)+'Cost Parameters'!$B$2*'Cost Parameters'!$B$3)</f>
        <v>25.657744000000001</v>
      </c>
      <c r="J1434" cm="1">
        <f t="array" ref="J1434">IF(C1434=0,0,INDEX('Delivery Stops'!$D$2:$D$29,C1434))</f>
        <v>186</v>
      </c>
      <c r="K1434">
        <f t="shared" si="88"/>
        <v>0</v>
      </c>
      <c r="L1434">
        <f t="shared" si="89"/>
        <v>0</v>
      </c>
      <c r="M1434">
        <f t="shared" si="90"/>
        <v>0</v>
      </c>
      <c r="N1434">
        <f t="shared" si="91"/>
        <v>0</v>
      </c>
      <c r="O1434" cm="1">
        <f t="array" ref="O1434">((IF(C1434=0,INDEX('Solver Setup'!$M$15:$M$19,A1434),INDEX('Solver Setup'!$G$25:$G$52,C1434))-IF(B1434=0,INDEX('Solver Setup'!$L$15:$L$19,A1434),INDEX('Solver Setup'!$G$25:$G$52,B1434)))*1440-IF(B1434=0,0,INDEX('Solver Setup'!$F$25:$F$52,B1434))-H1434+'Solver Setup'!$B$9*(1-F1434))</f>
        <v>1145.0999999999995</v>
      </c>
    </row>
    <row r="1435" spans="1:15" x14ac:dyDescent="0.2">
      <c r="A1435">
        <v>2</v>
      </c>
      <c r="B1435">
        <v>22</v>
      </c>
      <c r="C1435">
        <v>5</v>
      </c>
      <c r="D1435" t="str" cm="1">
        <f t="array" ref="D1435">IF(B1435=0,"Depot",INDEX('Delivery Stops'!$B$2:$B$29,B1435))</f>
        <v>Brewery</v>
      </c>
      <c r="E1435" t="str" cm="1">
        <f t="array" ref="E1435">IF(C1435=0,"Depot",INDEX('Delivery Stops'!$B$2:$B$29,C1435))</f>
        <v>Construction Supply</v>
      </c>
      <c r="F1435">
        <v>0</v>
      </c>
      <c r="G1435" cm="1">
        <f t="array" ref="G1435">INDEX('Distance Matrix (miles)'!$B$2:$AD$30,B1435+1,C1435+1)</f>
        <v>30.35</v>
      </c>
      <c r="H1435" cm="1">
        <f t="array" ref="H1435">INDEX('Travel Time Matrix (min)'!$B$2:$AD$30,B1435+1,C1435+1)</f>
        <v>45.5</v>
      </c>
      <c r="I1435" cm="1">
        <f t="array" ref="I1435">G1435*(INDEX('Vehicle Fleet'!$D$2:$D$6,A1435)+'Cost Parameters'!$B$2*'Cost Parameters'!$B$3)</f>
        <v>25.991740000000004</v>
      </c>
      <c r="J1435" cm="1">
        <f t="array" ref="J1435">IF(C1435=0,0,INDEX('Delivery Stops'!$D$2:$D$29,C1435))</f>
        <v>201</v>
      </c>
      <c r="K1435">
        <f t="shared" si="88"/>
        <v>0</v>
      </c>
      <c r="L1435">
        <f t="shared" si="89"/>
        <v>0</v>
      </c>
      <c r="M1435">
        <f t="shared" si="90"/>
        <v>0</v>
      </c>
      <c r="N1435">
        <f t="shared" si="91"/>
        <v>0</v>
      </c>
      <c r="O1435" cm="1">
        <f t="array" ref="O1435">((IF(C1435=0,INDEX('Solver Setup'!$M$15:$M$19,A1435),INDEX('Solver Setup'!$G$25:$G$52,C1435))-IF(B1435=0,INDEX('Solver Setup'!$L$15:$L$19,A1435),INDEX('Solver Setup'!$G$25:$G$52,B1435)))*1440-IF(B1435=0,0,INDEX('Solver Setup'!$F$25:$F$52,B1435))-H1435+'Solver Setup'!$B$9*(1-F1435))</f>
        <v>1354.4999999999991</v>
      </c>
    </row>
    <row r="1436" spans="1:15" x14ac:dyDescent="0.2">
      <c r="A1436">
        <v>2</v>
      </c>
      <c r="B1436">
        <v>22</v>
      </c>
      <c r="C1436">
        <v>6</v>
      </c>
      <c r="D1436" t="str" cm="1">
        <f t="array" ref="D1436">IF(B1436=0,"Depot",INDEX('Delivery Stops'!$B$2:$B$29,B1436))</f>
        <v>Brewery</v>
      </c>
      <c r="E1436" t="str" cm="1">
        <f t="array" ref="E1436">IF(C1436=0,"Depot",INDEX('Delivery Stops'!$B$2:$B$29,C1436))</f>
        <v>Farm Supply</v>
      </c>
      <c r="F1436">
        <v>0</v>
      </c>
      <c r="G1436" cm="1">
        <f t="array" ref="G1436">INDEX('Distance Matrix (miles)'!$B$2:$AD$30,B1436+1,C1436+1)</f>
        <v>25.3</v>
      </c>
      <c r="H1436" cm="1">
        <f t="array" ref="H1436">INDEX('Travel Time Matrix (min)'!$B$2:$AD$30,B1436+1,C1436+1)</f>
        <v>38</v>
      </c>
      <c r="I1436" cm="1">
        <f t="array" ref="I1436">G1436*(INDEX('Vehicle Fleet'!$D$2:$D$6,A1436)+'Cost Parameters'!$B$2*'Cost Parameters'!$B$3)</f>
        <v>21.666920000000001</v>
      </c>
      <c r="J1436" cm="1">
        <f t="array" ref="J1436">IF(C1436=0,0,INDEX('Delivery Stops'!$D$2:$D$29,C1436))</f>
        <v>162</v>
      </c>
      <c r="K1436">
        <f t="shared" si="88"/>
        <v>0</v>
      </c>
      <c r="L1436">
        <f t="shared" si="89"/>
        <v>0</v>
      </c>
      <c r="M1436">
        <f t="shared" si="90"/>
        <v>0</v>
      </c>
      <c r="N1436">
        <f t="shared" si="91"/>
        <v>0</v>
      </c>
      <c r="O1436" cm="1">
        <f t="array" ref="O1436">((IF(C1436=0,INDEX('Solver Setup'!$M$15:$M$19,A1436),INDEX('Solver Setup'!$G$25:$G$52,C1436))-IF(B1436=0,INDEX('Solver Setup'!$L$15:$L$19,A1436),INDEX('Solver Setup'!$G$25:$G$52,B1436)))*1440-IF(B1436=0,0,INDEX('Solver Setup'!$F$25:$F$52,B1436))-H1436+'Solver Setup'!$B$9*(1-F1436))</f>
        <v>1466.9999999999995</v>
      </c>
    </row>
    <row r="1437" spans="1:15" x14ac:dyDescent="0.2">
      <c r="A1437">
        <v>2</v>
      </c>
      <c r="B1437">
        <v>22</v>
      </c>
      <c r="C1437">
        <v>7</v>
      </c>
      <c r="D1437" t="str" cm="1">
        <f t="array" ref="D1437">IF(B1437=0,"Depot",INDEX('Delivery Stops'!$B$2:$B$29,B1437))</f>
        <v>Brewery</v>
      </c>
      <c r="E1437" t="str" cm="1">
        <f t="array" ref="E1437">IF(C1437=0,"Depot",INDEX('Delivery Stops'!$B$2:$B$29,C1437))</f>
        <v>Fish Market</v>
      </c>
      <c r="F1437">
        <v>0</v>
      </c>
      <c r="G1437" cm="1">
        <f t="array" ref="G1437">INDEX('Distance Matrix (miles)'!$B$2:$AD$30,B1437+1,C1437+1)</f>
        <v>16.86</v>
      </c>
      <c r="H1437" cm="1">
        <f t="array" ref="H1437">INDEX('Travel Time Matrix (min)'!$B$2:$AD$30,B1437+1,C1437+1)</f>
        <v>25.3</v>
      </c>
      <c r="I1437" cm="1">
        <f t="array" ref="I1437">G1437*(INDEX('Vehicle Fleet'!$D$2:$D$6,A1437)+'Cost Parameters'!$B$2*'Cost Parameters'!$B$3)</f>
        <v>14.438904000000001</v>
      </c>
      <c r="J1437" cm="1">
        <f t="array" ref="J1437">IF(C1437=0,0,INDEX('Delivery Stops'!$D$2:$D$29,C1437))</f>
        <v>133</v>
      </c>
      <c r="K1437">
        <f t="shared" si="88"/>
        <v>0</v>
      </c>
      <c r="L1437">
        <f t="shared" si="89"/>
        <v>0</v>
      </c>
      <c r="M1437">
        <f t="shared" si="90"/>
        <v>0</v>
      </c>
      <c r="N1437">
        <f t="shared" si="91"/>
        <v>0</v>
      </c>
      <c r="O1437" cm="1">
        <f t="array" ref="O1437">((IF(C1437=0,INDEX('Solver Setup'!$M$15:$M$19,A1437),INDEX('Solver Setup'!$G$25:$G$52,C1437))-IF(B1437=0,INDEX('Solver Setup'!$L$15:$L$19,A1437),INDEX('Solver Setup'!$G$25:$G$52,B1437)))*1440-IF(B1437=0,0,INDEX('Solver Setup'!$F$25:$F$52,B1437))-H1437+'Solver Setup'!$B$9*(1-F1437))</f>
        <v>1344.6999999999996</v>
      </c>
    </row>
    <row r="1438" spans="1:15" x14ac:dyDescent="0.2">
      <c r="A1438">
        <v>2</v>
      </c>
      <c r="B1438">
        <v>22</v>
      </c>
      <c r="C1438">
        <v>8</v>
      </c>
      <c r="D1438" t="str" cm="1">
        <f t="array" ref="D1438">IF(B1438=0,"Depot",INDEX('Delivery Stops'!$B$2:$B$29,B1438))</f>
        <v>Brewery</v>
      </c>
      <c r="E1438" t="str" cm="1">
        <f t="array" ref="E1438">IF(C1438=0,"Depot",INDEX('Delivery Stops'!$B$2:$B$29,C1438))</f>
        <v>Swimming Pool Supply</v>
      </c>
      <c r="F1438">
        <v>0</v>
      </c>
      <c r="G1438" cm="1">
        <f t="array" ref="G1438">INDEX('Distance Matrix (miles)'!$B$2:$AD$30,B1438+1,C1438+1)</f>
        <v>47.15</v>
      </c>
      <c r="H1438" cm="1">
        <f t="array" ref="H1438">INDEX('Travel Time Matrix (min)'!$B$2:$AD$30,B1438+1,C1438+1)</f>
        <v>70.7</v>
      </c>
      <c r="I1438" cm="1">
        <f t="array" ref="I1438">G1438*(INDEX('Vehicle Fleet'!$D$2:$D$6,A1438)+'Cost Parameters'!$B$2*'Cost Parameters'!$B$3)</f>
        <v>40.379260000000002</v>
      </c>
      <c r="J1438" cm="1">
        <f t="array" ref="J1438">IF(C1438=0,0,INDEX('Delivery Stops'!$D$2:$D$29,C1438))</f>
        <v>285</v>
      </c>
      <c r="K1438">
        <f t="shared" si="88"/>
        <v>0</v>
      </c>
      <c r="L1438">
        <f t="shared" si="89"/>
        <v>0</v>
      </c>
      <c r="M1438">
        <f t="shared" si="90"/>
        <v>0</v>
      </c>
      <c r="N1438">
        <f t="shared" si="91"/>
        <v>0</v>
      </c>
      <c r="O1438" cm="1">
        <f t="array" ref="O1438">((IF(C1438=0,INDEX('Solver Setup'!$M$15:$M$19,A1438),INDEX('Solver Setup'!$G$25:$G$52,C1438))-IF(B1438=0,INDEX('Solver Setup'!$L$15:$L$19,A1438),INDEX('Solver Setup'!$G$25:$G$52,B1438)))*1440-IF(B1438=0,0,INDEX('Solver Setup'!$F$25:$F$52,B1438))-H1438+'Solver Setup'!$B$9*(1-F1438))</f>
        <v>1509.299999999999</v>
      </c>
    </row>
    <row r="1439" spans="1:15" x14ac:dyDescent="0.2">
      <c r="A1439">
        <v>2</v>
      </c>
      <c r="B1439">
        <v>22</v>
      </c>
      <c r="C1439">
        <v>9</v>
      </c>
      <c r="D1439" t="str" cm="1">
        <f t="array" ref="D1439">IF(B1439=0,"Depot",INDEX('Delivery Stops'!$B$2:$B$29,B1439))</f>
        <v>Brewery</v>
      </c>
      <c r="E1439" t="str" cm="1">
        <f t="array" ref="E1439">IF(C1439=0,"Depot",INDEX('Delivery Stops'!$B$2:$B$29,C1439))</f>
        <v>Dry Cleaners</v>
      </c>
      <c r="F1439">
        <v>0</v>
      </c>
      <c r="G1439" cm="1">
        <f t="array" ref="G1439">INDEX('Distance Matrix (miles)'!$B$2:$AD$30,B1439+1,C1439+1)</f>
        <v>38.32</v>
      </c>
      <c r="H1439" cm="1">
        <f t="array" ref="H1439">INDEX('Travel Time Matrix (min)'!$B$2:$AD$30,B1439+1,C1439+1)</f>
        <v>57.5</v>
      </c>
      <c r="I1439" cm="1">
        <f t="array" ref="I1439">G1439*(INDEX('Vehicle Fleet'!$D$2:$D$6,A1439)+'Cost Parameters'!$B$2*'Cost Parameters'!$B$3)</f>
        <v>32.817247999999999</v>
      </c>
      <c r="J1439" cm="1">
        <f t="array" ref="J1439">IF(C1439=0,0,INDEX('Delivery Stops'!$D$2:$D$29,C1439))</f>
        <v>24</v>
      </c>
      <c r="K1439">
        <f t="shared" si="88"/>
        <v>0</v>
      </c>
      <c r="L1439">
        <f t="shared" si="89"/>
        <v>0</v>
      </c>
      <c r="M1439">
        <f t="shared" si="90"/>
        <v>0</v>
      </c>
      <c r="N1439">
        <f t="shared" si="91"/>
        <v>0</v>
      </c>
      <c r="O1439" cm="1">
        <f t="array" ref="O1439">((IF(C1439=0,INDEX('Solver Setup'!$M$15:$M$19,A1439),INDEX('Solver Setup'!$G$25:$G$52,C1439))-IF(B1439=0,INDEX('Solver Setup'!$L$15:$L$19,A1439),INDEX('Solver Setup'!$G$25:$G$52,B1439)))*1440-IF(B1439=0,0,INDEX('Solver Setup'!$F$25:$F$52,B1439))-H1439+'Solver Setup'!$B$9*(1-F1439))</f>
        <v>1177.4999999999995</v>
      </c>
    </row>
    <row r="1440" spans="1:15" x14ac:dyDescent="0.2">
      <c r="A1440">
        <v>2</v>
      </c>
      <c r="B1440">
        <v>22</v>
      </c>
      <c r="C1440">
        <v>10</v>
      </c>
      <c r="D1440" t="str" cm="1">
        <f t="array" ref="D1440">IF(B1440=0,"Depot",INDEX('Delivery Stops'!$B$2:$B$29,B1440))</f>
        <v>Brewery</v>
      </c>
      <c r="E1440" t="str" cm="1">
        <f t="array" ref="E1440">IF(C1440=0,"Depot",INDEX('Delivery Stops'!$B$2:$B$29,C1440))</f>
        <v>Furniture Warehouse</v>
      </c>
      <c r="F1440">
        <v>0</v>
      </c>
      <c r="G1440" cm="1">
        <f t="array" ref="G1440">INDEX('Distance Matrix (miles)'!$B$2:$AD$30,B1440+1,C1440+1)</f>
        <v>19.690000000000001</v>
      </c>
      <c r="H1440" cm="1">
        <f t="array" ref="H1440">INDEX('Travel Time Matrix (min)'!$B$2:$AD$30,B1440+1,C1440+1)</f>
        <v>29.5</v>
      </c>
      <c r="I1440" cm="1">
        <f t="array" ref="I1440">G1440*(INDEX('Vehicle Fleet'!$D$2:$D$6,A1440)+'Cost Parameters'!$B$2*'Cost Parameters'!$B$3)</f>
        <v>16.862516000000003</v>
      </c>
      <c r="J1440" cm="1">
        <f t="array" ref="J1440">IF(C1440=0,0,INDEX('Delivery Stops'!$D$2:$D$29,C1440))</f>
        <v>89</v>
      </c>
      <c r="K1440">
        <f t="shared" si="88"/>
        <v>0</v>
      </c>
      <c r="L1440">
        <f t="shared" si="89"/>
        <v>0</v>
      </c>
      <c r="M1440">
        <f t="shared" si="90"/>
        <v>0</v>
      </c>
      <c r="N1440">
        <f t="shared" si="91"/>
        <v>0</v>
      </c>
      <c r="O1440" cm="1">
        <f t="array" ref="O1440">((IF(C1440=0,INDEX('Solver Setup'!$M$15:$M$19,A1440),INDEX('Solver Setup'!$G$25:$G$52,C1440))-IF(B1440=0,INDEX('Solver Setup'!$L$15:$L$19,A1440),INDEX('Solver Setup'!$G$25:$G$52,B1440)))*1440-IF(B1440=0,0,INDEX('Solver Setup'!$F$25:$F$52,B1440))-H1440+'Solver Setup'!$B$9*(1-F1440))</f>
        <v>1280.4999999999991</v>
      </c>
    </row>
    <row r="1441" spans="1:15" x14ac:dyDescent="0.2">
      <c r="A1441">
        <v>2</v>
      </c>
      <c r="B1441">
        <v>22</v>
      </c>
      <c r="C1441">
        <v>11</v>
      </c>
      <c r="D1441" t="str" cm="1">
        <f t="array" ref="D1441">IF(B1441=0,"Depot",INDEX('Delivery Stops'!$B$2:$B$29,B1441))</f>
        <v>Brewery</v>
      </c>
      <c r="E1441" t="str" cm="1">
        <f t="array" ref="E1441">IF(C1441=0,"Depot",INDEX('Delivery Stops'!$B$2:$B$29,C1441))</f>
        <v>Pet Hospital</v>
      </c>
      <c r="F1441">
        <v>0</v>
      </c>
      <c r="G1441" cm="1">
        <f t="array" ref="G1441">INDEX('Distance Matrix (miles)'!$B$2:$AD$30,B1441+1,C1441+1)</f>
        <v>26.11</v>
      </c>
      <c r="H1441" cm="1">
        <f t="array" ref="H1441">INDEX('Travel Time Matrix (min)'!$B$2:$AD$30,B1441+1,C1441+1)</f>
        <v>39.200000000000003</v>
      </c>
      <c r="I1441" cm="1">
        <f t="array" ref="I1441">G1441*(INDEX('Vehicle Fleet'!$D$2:$D$6,A1441)+'Cost Parameters'!$B$2*'Cost Parameters'!$B$3)</f>
        <v>22.360604000000002</v>
      </c>
      <c r="J1441" cm="1">
        <f t="array" ref="J1441">IF(C1441=0,0,INDEX('Delivery Stops'!$D$2:$D$29,C1441))</f>
        <v>108</v>
      </c>
      <c r="K1441">
        <f t="shared" si="88"/>
        <v>0</v>
      </c>
      <c r="L1441">
        <f t="shared" si="89"/>
        <v>0</v>
      </c>
      <c r="M1441">
        <f t="shared" si="90"/>
        <v>0</v>
      </c>
      <c r="N1441">
        <f t="shared" si="91"/>
        <v>0</v>
      </c>
      <c r="O1441" cm="1">
        <f t="array" ref="O1441">((IF(C1441=0,INDEX('Solver Setup'!$M$15:$M$19,A1441),INDEX('Solver Setup'!$G$25:$G$52,C1441))-IF(B1441=0,INDEX('Solver Setup'!$L$15:$L$19,A1441),INDEX('Solver Setup'!$G$25:$G$52,B1441)))*1440-IF(B1441=0,0,INDEX('Solver Setup'!$F$25:$F$52,B1441))-H1441+'Solver Setup'!$B$9*(1-F1441))</f>
        <v>1195.7999999999995</v>
      </c>
    </row>
    <row r="1442" spans="1:15" x14ac:dyDescent="0.2">
      <c r="A1442">
        <v>2</v>
      </c>
      <c r="B1442">
        <v>22</v>
      </c>
      <c r="C1442">
        <v>12</v>
      </c>
      <c r="D1442" t="str" cm="1">
        <f t="array" ref="D1442">IF(B1442=0,"Depot",INDEX('Delivery Stops'!$B$2:$B$29,B1442))</f>
        <v>Brewery</v>
      </c>
      <c r="E1442" t="str" cm="1">
        <f t="array" ref="E1442">IF(C1442=0,"Depot",INDEX('Delivery Stops'!$B$2:$B$29,C1442))</f>
        <v>Tech Solutions Inc</v>
      </c>
      <c r="F1442">
        <v>0</v>
      </c>
      <c r="G1442" cm="1">
        <f t="array" ref="G1442">INDEX('Distance Matrix (miles)'!$B$2:$AD$30,B1442+1,C1442+1)</f>
        <v>19.670000000000002</v>
      </c>
      <c r="H1442" cm="1">
        <f t="array" ref="H1442">INDEX('Travel Time Matrix (min)'!$B$2:$AD$30,B1442+1,C1442+1)</f>
        <v>29.5</v>
      </c>
      <c r="I1442" cm="1">
        <f t="array" ref="I1442">G1442*(INDEX('Vehicle Fleet'!$D$2:$D$6,A1442)+'Cost Parameters'!$B$2*'Cost Parameters'!$B$3)</f>
        <v>16.845388000000003</v>
      </c>
      <c r="J1442" cm="1">
        <f t="array" ref="J1442">IF(C1442=0,0,INDEX('Delivery Stops'!$D$2:$D$29,C1442))</f>
        <v>150</v>
      </c>
      <c r="K1442">
        <f t="shared" si="88"/>
        <v>0</v>
      </c>
      <c r="L1442">
        <f t="shared" si="89"/>
        <v>0</v>
      </c>
      <c r="M1442">
        <f t="shared" si="90"/>
        <v>0</v>
      </c>
      <c r="N1442">
        <f t="shared" si="91"/>
        <v>0</v>
      </c>
      <c r="O1442" cm="1">
        <f t="array" ref="O1442">((IF(C1442=0,INDEX('Solver Setup'!$M$15:$M$19,A1442),INDEX('Solver Setup'!$G$25:$G$52,C1442))-IF(B1442=0,INDEX('Solver Setup'!$L$15:$L$19,A1442),INDEX('Solver Setup'!$G$25:$G$52,B1442)))*1440-IF(B1442=0,0,INDEX('Solver Setup'!$F$25:$F$52,B1442))-H1442+'Solver Setup'!$B$9*(1-F1442))</f>
        <v>1160.4999999999995</v>
      </c>
    </row>
    <row r="1443" spans="1:15" x14ac:dyDescent="0.2">
      <c r="A1443">
        <v>2</v>
      </c>
      <c r="B1443">
        <v>22</v>
      </c>
      <c r="C1443">
        <v>13</v>
      </c>
      <c r="D1443" t="str" cm="1">
        <f t="array" ref="D1443">IF(B1443=0,"Depot",INDEX('Delivery Stops'!$B$2:$B$29,B1443))</f>
        <v>Brewery</v>
      </c>
      <c r="E1443" t="str" cm="1">
        <f t="array" ref="E1443">IF(C1443=0,"Depot",INDEX('Delivery Stops'!$B$2:$B$29,C1443))</f>
        <v>Tech Solutions Inc</v>
      </c>
      <c r="F1443">
        <v>0</v>
      </c>
      <c r="G1443" cm="1">
        <f t="array" ref="G1443">INDEX('Distance Matrix (miles)'!$B$2:$AD$30,B1443+1,C1443+1)</f>
        <v>4.6100000000000003</v>
      </c>
      <c r="H1443" cm="1">
        <f t="array" ref="H1443">INDEX('Travel Time Matrix (min)'!$B$2:$AD$30,B1443+1,C1443+1)</f>
        <v>6.9</v>
      </c>
      <c r="I1443" cm="1">
        <f t="array" ref="I1443">G1443*(INDEX('Vehicle Fleet'!$D$2:$D$6,A1443)+'Cost Parameters'!$B$2*'Cost Parameters'!$B$3)</f>
        <v>3.9480040000000005</v>
      </c>
      <c r="J1443" cm="1">
        <f t="array" ref="J1443">IF(C1443=0,0,INDEX('Delivery Stops'!$D$2:$D$29,C1443))</f>
        <v>38</v>
      </c>
      <c r="K1443">
        <f t="shared" si="88"/>
        <v>0</v>
      </c>
      <c r="L1443">
        <f t="shared" si="89"/>
        <v>0</v>
      </c>
      <c r="M1443">
        <f t="shared" si="90"/>
        <v>0</v>
      </c>
      <c r="N1443">
        <f t="shared" si="91"/>
        <v>0</v>
      </c>
      <c r="O1443" cm="1">
        <f t="array" ref="O1443">((IF(C1443=0,INDEX('Solver Setup'!$M$15:$M$19,A1443),INDEX('Solver Setup'!$G$25:$G$52,C1443))-IF(B1443=0,INDEX('Solver Setup'!$L$15:$L$19,A1443),INDEX('Solver Setup'!$G$25:$G$52,B1443)))*1440-IF(B1443=0,0,INDEX('Solver Setup'!$F$25:$F$52,B1443))-H1443+'Solver Setup'!$B$9*(1-F1443))</f>
        <v>1078.099999999999</v>
      </c>
    </row>
    <row r="1444" spans="1:15" x14ac:dyDescent="0.2">
      <c r="A1444">
        <v>2</v>
      </c>
      <c r="B1444">
        <v>22</v>
      </c>
      <c r="C1444">
        <v>14</v>
      </c>
      <c r="D1444" t="str" cm="1">
        <f t="array" ref="D1444">IF(B1444=0,"Depot",INDEX('Delivery Stops'!$B$2:$B$29,B1444))</f>
        <v>Brewery</v>
      </c>
      <c r="E1444" t="str" cm="1">
        <f t="array" ref="E1444">IF(C1444=0,"Depot",INDEX('Delivery Stops'!$B$2:$B$29,C1444))</f>
        <v>Sunrise Senior Living</v>
      </c>
      <c r="F1444">
        <v>0</v>
      </c>
      <c r="G1444" cm="1">
        <f t="array" ref="G1444">INDEX('Distance Matrix (miles)'!$B$2:$AD$30,B1444+1,C1444+1)</f>
        <v>22.72</v>
      </c>
      <c r="H1444" cm="1">
        <f t="array" ref="H1444">INDEX('Travel Time Matrix (min)'!$B$2:$AD$30,B1444+1,C1444+1)</f>
        <v>34.1</v>
      </c>
      <c r="I1444" cm="1">
        <f t="array" ref="I1444">G1444*(INDEX('Vehicle Fleet'!$D$2:$D$6,A1444)+'Cost Parameters'!$B$2*'Cost Parameters'!$B$3)</f>
        <v>19.457408000000001</v>
      </c>
      <c r="J1444" cm="1">
        <f t="array" ref="J1444">IF(C1444=0,0,INDEX('Delivery Stops'!$D$2:$D$29,C1444))</f>
        <v>249</v>
      </c>
      <c r="K1444">
        <f t="shared" si="88"/>
        <v>0</v>
      </c>
      <c r="L1444">
        <f t="shared" si="89"/>
        <v>0</v>
      </c>
      <c r="M1444">
        <f t="shared" si="90"/>
        <v>0</v>
      </c>
      <c r="N1444">
        <f t="shared" si="91"/>
        <v>0</v>
      </c>
      <c r="O1444" cm="1">
        <f t="array" ref="O1444">((IF(C1444=0,INDEX('Solver Setup'!$M$15:$M$19,A1444),INDEX('Solver Setup'!$G$25:$G$52,C1444))-IF(B1444=0,INDEX('Solver Setup'!$L$15:$L$19,A1444),INDEX('Solver Setup'!$G$25:$G$52,B1444)))*1440-IF(B1444=0,0,INDEX('Solver Setup'!$F$25:$F$52,B1444))-H1444+'Solver Setup'!$B$9*(1-F1444))</f>
        <v>1500.8999999999992</v>
      </c>
    </row>
    <row r="1445" spans="1:15" x14ac:dyDescent="0.2">
      <c r="A1445">
        <v>2</v>
      </c>
      <c r="B1445">
        <v>22</v>
      </c>
      <c r="C1445">
        <v>15</v>
      </c>
      <c r="D1445" t="str" cm="1">
        <f t="array" ref="D1445">IF(B1445=0,"Depot",INDEX('Delivery Stops'!$B$2:$B$29,B1445))</f>
        <v>Brewery</v>
      </c>
      <c r="E1445" t="str" cm="1">
        <f t="array" ref="E1445">IF(C1445=0,"Depot",INDEX('Delivery Stops'!$B$2:$B$29,C1445))</f>
        <v>Electronics Outlet</v>
      </c>
      <c r="F1445">
        <v>0</v>
      </c>
      <c r="G1445" cm="1">
        <f t="array" ref="G1445">INDEX('Distance Matrix (miles)'!$B$2:$AD$30,B1445+1,C1445+1)</f>
        <v>24.61</v>
      </c>
      <c r="H1445" cm="1">
        <f t="array" ref="H1445">INDEX('Travel Time Matrix (min)'!$B$2:$AD$30,B1445+1,C1445+1)</f>
        <v>36.9</v>
      </c>
      <c r="I1445" cm="1">
        <f t="array" ref="I1445">G1445*(INDEX('Vehicle Fleet'!$D$2:$D$6,A1445)+'Cost Parameters'!$B$2*'Cost Parameters'!$B$3)</f>
        <v>21.076004000000001</v>
      </c>
      <c r="J1445" cm="1">
        <f t="array" ref="J1445">IF(C1445=0,0,INDEX('Delivery Stops'!$D$2:$D$29,C1445))</f>
        <v>72</v>
      </c>
      <c r="K1445">
        <f t="shared" si="88"/>
        <v>0</v>
      </c>
      <c r="L1445">
        <f t="shared" si="89"/>
        <v>0</v>
      </c>
      <c r="M1445">
        <f t="shared" si="90"/>
        <v>0</v>
      </c>
      <c r="N1445">
        <f t="shared" si="91"/>
        <v>0</v>
      </c>
      <c r="O1445" cm="1">
        <f t="array" ref="O1445">((IF(C1445=0,INDEX('Solver Setup'!$M$15:$M$19,A1445),INDEX('Solver Setup'!$G$25:$G$52,C1445))-IF(B1445=0,INDEX('Solver Setup'!$L$15:$L$19,A1445),INDEX('Solver Setup'!$G$25:$G$52,B1445)))*1440-IF(B1445=0,0,INDEX('Solver Setup'!$F$25:$F$52,B1445))-H1445+'Solver Setup'!$B$9*(1-F1445))</f>
        <v>1063.0999999999995</v>
      </c>
    </row>
    <row r="1446" spans="1:15" x14ac:dyDescent="0.2">
      <c r="A1446">
        <v>2</v>
      </c>
      <c r="B1446">
        <v>22</v>
      </c>
      <c r="C1446">
        <v>16</v>
      </c>
      <c r="D1446" t="str" cm="1">
        <f t="array" ref="D1446">IF(B1446=0,"Depot",INDEX('Delivery Stops'!$B$2:$B$29,B1446))</f>
        <v>Brewery</v>
      </c>
      <c r="E1446" t="str" cm="1">
        <f t="array" ref="E1446">IF(C1446=0,"Depot",INDEX('Delivery Stops'!$B$2:$B$29,C1446))</f>
        <v>Bookstore</v>
      </c>
      <c r="F1446">
        <v>0</v>
      </c>
      <c r="G1446" cm="1">
        <f t="array" ref="G1446">INDEX('Distance Matrix (miles)'!$B$2:$AD$30,B1446+1,C1446+1)</f>
        <v>21.49</v>
      </c>
      <c r="H1446" cm="1">
        <f t="array" ref="H1446">INDEX('Travel Time Matrix (min)'!$B$2:$AD$30,B1446+1,C1446+1)</f>
        <v>32.200000000000003</v>
      </c>
      <c r="I1446" cm="1">
        <f t="array" ref="I1446">G1446*(INDEX('Vehicle Fleet'!$D$2:$D$6,A1446)+'Cost Parameters'!$B$2*'Cost Parameters'!$B$3)</f>
        <v>18.404036000000001</v>
      </c>
      <c r="J1446" cm="1">
        <f t="array" ref="J1446">IF(C1446=0,0,INDEX('Delivery Stops'!$D$2:$D$29,C1446))</f>
        <v>152</v>
      </c>
      <c r="K1446">
        <f t="shared" si="88"/>
        <v>0</v>
      </c>
      <c r="L1446">
        <f t="shared" si="89"/>
        <v>0</v>
      </c>
      <c r="M1446">
        <f t="shared" si="90"/>
        <v>0</v>
      </c>
      <c r="N1446">
        <f t="shared" si="91"/>
        <v>0</v>
      </c>
      <c r="O1446" cm="1">
        <f t="array" ref="O1446">((IF(C1446=0,INDEX('Solver Setup'!$M$15:$M$19,A1446),INDEX('Solver Setup'!$G$25:$G$52,C1446))-IF(B1446=0,INDEX('Solver Setup'!$L$15:$L$19,A1446),INDEX('Solver Setup'!$G$25:$G$52,B1446)))*1440-IF(B1446=0,0,INDEX('Solver Setup'!$F$25:$F$52,B1446))-H1446+'Solver Setup'!$B$9*(1-F1446))</f>
        <v>1307.8000000000002</v>
      </c>
    </row>
    <row r="1447" spans="1:15" x14ac:dyDescent="0.2">
      <c r="A1447">
        <v>2</v>
      </c>
      <c r="B1447">
        <v>22</v>
      </c>
      <c r="C1447">
        <v>17</v>
      </c>
      <c r="D1447" t="str" cm="1">
        <f t="array" ref="D1447">IF(B1447=0,"Depot",INDEX('Delivery Stops'!$B$2:$B$29,B1447))</f>
        <v>Brewery</v>
      </c>
      <c r="E1447" t="str" cm="1">
        <f t="array" ref="E1447">IF(C1447=0,"Depot",INDEX('Delivery Stops'!$B$2:$B$29,C1447))</f>
        <v>Veterinary Clinic</v>
      </c>
      <c r="F1447">
        <v>0</v>
      </c>
      <c r="G1447" cm="1">
        <f t="array" ref="G1447">INDEX('Distance Matrix (miles)'!$B$2:$AD$30,B1447+1,C1447+1)</f>
        <v>24.33</v>
      </c>
      <c r="H1447" cm="1">
        <f t="array" ref="H1447">INDEX('Travel Time Matrix (min)'!$B$2:$AD$30,B1447+1,C1447+1)</f>
        <v>36.5</v>
      </c>
      <c r="I1447" cm="1">
        <f t="array" ref="I1447">G1447*(INDEX('Vehicle Fleet'!$D$2:$D$6,A1447)+'Cost Parameters'!$B$2*'Cost Parameters'!$B$3)</f>
        <v>20.836212</v>
      </c>
      <c r="J1447" cm="1">
        <f t="array" ref="J1447">IF(C1447=0,0,INDEX('Delivery Stops'!$D$2:$D$29,C1447))</f>
        <v>102</v>
      </c>
      <c r="K1447">
        <f t="shared" si="88"/>
        <v>0</v>
      </c>
      <c r="L1447">
        <f t="shared" si="89"/>
        <v>0</v>
      </c>
      <c r="M1447">
        <f t="shared" si="90"/>
        <v>0</v>
      </c>
      <c r="N1447">
        <f t="shared" si="91"/>
        <v>0</v>
      </c>
      <c r="O1447" cm="1">
        <f t="array" ref="O1447">((IF(C1447=0,INDEX('Solver Setup'!$M$15:$M$19,A1447),INDEX('Solver Setup'!$G$25:$G$52,C1447))-IF(B1447=0,INDEX('Solver Setup'!$L$15:$L$19,A1447),INDEX('Solver Setup'!$G$25:$G$52,B1447)))*1440-IF(B1447=0,0,INDEX('Solver Setup'!$F$25:$F$52,B1447))-H1447+'Solver Setup'!$B$9*(1-F1447))</f>
        <v>1138.4999999999991</v>
      </c>
    </row>
    <row r="1448" spans="1:15" x14ac:dyDescent="0.2">
      <c r="A1448">
        <v>2</v>
      </c>
      <c r="B1448">
        <v>22</v>
      </c>
      <c r="C1448">
        <v>18</v>
      </c>
      <c r="D1448" t="str" cm="1">
        <f t="array" ref="D1448">IF(B1448=0,"Depot",INDEX('Delivery Stops'!$B$2:$B$29,B1448))</f>
        <v>Brewery</v>
      </c>
      <c r="E1448" t="str" cm="1">
        <f t="array" ref="E1448">IF(C1448=0,"Depot",INDEX('Delivery Stops'!$B$2:$B$29,C1448))</f>
        <v>Furniture Warehouse</v>
      </c>
      <c r="F1448">
        <v>0</v>
      </c>
      <c r="G1448" cm="1">
        <f t="array" ref="G1448">INDEX('Distance Matrix (miles)'!$B$2:$AD$30,B1448+1,C1448+1)</f>
        <v>28.2</v>
      </c>
      <c r="H1448" cm="1">
        <f t="array" ref="H1448">INDEX('Travel Time Matrix (min)'!$B$2:$AD$30,B1448+1,C1448+1)</f>
        <v>42.3</v>
      </c>
      <c r="I1448" cm="1">
        <f t="array" ref="I1448">G1448*(INDEX('Vehicle Fleet'!$D$2:$D$6,A1448)+'Cost Parameters'!$B$2*'Cost Parameters'!$B$3)</f>
        <v>24.150480000000002</v>
      </c>
      <c r="J1448" cm="1">
        <f t="array" ref="J1448">IF(C1448=0,0,INDEX('Delivery Stops'!$D$2:$D$29,C1448))</f>
        <v>148</v>
      </c>
      <c r="K1448">
        <f t="shared" si="88"/>
        <v>0</v>
      </c>
      <c r="L1448">
        <f t="shared" si="89"/>
        <v>0</v>
      </c>
      <c r="M1448">
        <f t="shared" si="90"/>
        <v>0</v>
      </c>
      <c r="N1448">
        <f t="shared" si="91"/>
        <v>0</v>
      </c>
      <c r="O1448" cm="1">
        <f t="array" ref="O1448">((IF(C1448=0,INDEX('Solver Setup'!$M$15:$M$19,A1448),INDEX('Solver Setup'!$G$25:$G$52,C1448))-IF(B1448=0,INDEX('Solver Setup'!$L$15:$L$19,A1448),INDEX('Solver Setup'!$G$25:$G$52,B1448)))*1440-IF(B1448=0,0,INDEX('Solver Setup'!$F$25:$F$52,B1448))-H1448+'Solver Setup'!$B$9*(1-F1448))</f>
        <v>1087.6999999999991</v>
      </c>
    </row>
    <row r="1449" spans="1:15" x14ac:dyDescent="0.2">
      <c r="A1449">
        <v>2</v>
      </c>
      <c r="B1449">
        <v>22</v>
      </c>
      <c r="C1449">
        <v>19</v>
      </c>
      <c r="D1449" t="str" cm="1">
        <f t="array" ref="D1449">IF(B1449=0,"Depot",INDEX('Delivery Stops'!$B$2:$B$29,B1449))</f>
        <v>Brewery</v>
      </c>
      <c r="E1449" t="str" cm="1">
        <f t="array" ref="E1449">IF(C1449=0,"Depot",INDEX('Delivery Stops'!$B$2:$B$29,C1449))</f>
        <v>Music School</v>
      </c>
      <c r="F1449">
        <v>0</v>
      </c>
      <c r="G1449" cm="1">
        <f t="array" ref="G1449">INDEX('Distance Matrix (miles)'!$B$2:$AD$30,B1449+1,C1449+1)</f>
        <v>46.01</v>
      </c>
      <c r="H1449" cm="1">
        <f t="array" ref="H1449">INDEX('Travel Time Matrix (min)'!$B$2:$AD$30,B1449+1,C1449+1)</f>
        <v>69</v>
      </c>
      <c r="I1449" cm="1">
        <f t="array" ref="I1449">G1449*(INDEX('Vehicle Fleet'!$D$2:$D$6,A1449)+'Cost Parameters'!$B$2*'Cost Parameters'!$B$3)</f>
        <v>39.402963999999997</v>
      </c>
      <c r="J1449" cm="1">
        <f t="array" ref="J1449">IF(C1449=0,0,INDEX('Delivery Stops'!$D$2:$D$29,C1449))</f>
        <v>97</v>
      </c>
      <c r="K1449">
        <f t="shared" si="88"/>
        <v>0</v>
      </c>
      <c r="L1449">
        <f t="shared" si="89"/>
        <v>0</v>
      </c>
      <c r="M1449">
        <f t="shared" si="90"/>
        <v>0</v>
      </c>
      <c r="N1449">
        <f t="shared" si="91"/>
        <v>0</v>
      </c>
      <c r="O1449" cm="1">
        <f t="array" ref="O1449">((IF(C1449=0,INDEX('Solver Setup'!$M$15:$M$19,A1449),INDEX('Solver Setup'!$G$25:$G$52,C1449))-IF(B1449=0,INDEX('Solver Setup'!$L$15:$L$19,A1449),INDEX('Solver Setup'!$G$25:$G$52,B1449)))*1440-IF(B1449=0,0,INDEX('Solver Setup'!$F$25:$F$52,B1449))-H1449+'Solver Setup'!$B$9*(1-F1449))</f>
        <v>1030.9999999999995</v>
      </c>
    </row>
    <row r="1450" spans="1:15" x14ac:dyDescent="0.2">
      <c r="A1450">
        <v>2</v>
      </c>
      <c r="B1450">
        <v>22</v>
      </c>
      <c r="C1450">
        <v>20</v>
      </c>
      <c r="D1450" t="str" cm="1">
        <f t="array" ref="D1450">IF(B1450=0,"Depot",INDEX('Delivery Stops'!$B$2:$B$29,B1450))</f>
        <v>Brewery</v>
      </c>
      <c r="E1450" t="str" cm="1">
        <f t="array" ref="E1450">IF(C1450=0,"Depot",INDEX('Delivery Stops'!$B$2:$B$29,C1450))</f>
        <v>Elementary School</v>
      </c>
      <c r="F1450">
        <v>0</v>
      </c>
      <c r="G1450" cm="1">
        <f t="array" ref="G1450">INDEX('Distance Matrix (miles)'!$B$2:$AD$30,B1450+1,C1450+1)</f>
        <v>45.77</v>
      </c>
      <c r="H1450" cm="1">
        <f t="array" ref="H1450">INDEX('Travel Time Matrix (min)'!$B$2:$AD$30,B1450+1,C1450+1)</f>
        <v>68.7</v>
      </c>
      <c r="I1450" cm="1">
        <f t="array" ref="I1450">G1450*(INDEX('Vehicle Fleet'!$D$2:$D$6,A1450)+'Cost Parameters'!$B$2*'Cost Parameters'!$B$3)</f>
        <v>39.197428000000002</v>
      </c>
      <c r="J1450" cm="1">
        <f t="array" ref="J1450">IF(C1450=0,0,INDEX('Delivery Stops'!$D$2:$D$29,C1450))</f>
        <v>71</v>
      </c>
      <c r="K1450">
        <f t="shared" si="88"/>
        <v>0</v>
      </c>
      <c r="L1450">
        <f t="shared" si="89"/>
        <v>0</v>
      </c>
      <c r="M1450">
        <f t="shared" si="90"/>
        <v>0</v>
      </c>
      <c r="N1450">
        <f t="shared" si="91"/>
        <v>0</v>
      </c>
      <c r="O1450" cm="1">
        <f t="array" ref="O1450">((IF(C1450=0,INDEX('Solver Setup'!$M$15:$M$19,A1450),INDEX('Solver Setup'!$G$25:$G$52,C1450))-IF(B1450=0,INDEX('Solver Setup'!$L$15:$L$19,A1450),INDEX('Solver Setup'!$G$25:$G$52,B1450)))*1440-IF(B1450=0,0,INDEX('Solver Setup'!$F$25:$F$52,B1450))-H1450+'Solver Setup'!$B$9*(1-F1450))</f>
        <v>1001.3000000000001</v>
      </c>
    </row>
    <row r="1451" spans="1:15" x14ac:dyDescent="0.2">
      <c r="A1451">
        <v>2</v>
      </c>
      <c r="B1451">
        <v>22</v>
      </c>
      <c r="C1451">
        <v>21</v>
      </c>
      <c r="D1451" t="str" cm="1">
        <f t="array" ref="D1451">IF(B1451=0,"Depot",INDEX('Delivery Stops'!$B$2:$B$29,B1451))</f>
        <v>Brewery</v>
      </c>
      <c r="E1451" t="str" cm="1">
        <f t="array" ref="E1451">IF(C1451=0,"Depot",INDEX('Delivery Stops'!$B$2:$B$29,C1451))</f>
        <v>Distillery</v>
      </c>
      <c r="F1451">
        <v>0</v>
      </c>
      <c r="G1451" cm="1">
        <f t="array" ref="G1451">INDEX('Distance Matrix (miles)'!$B$2:$AD$30,B1451+1,C1451+1)</f>
        <v>44.36</v>
      </c>
      <c r="H1451" cm="1">
        <f t="array" ref="H1451">INDEX('Travel Time Matrix (min)'!$B$2:$AD$30,B1451+1,C1451+1)</f>
        <v>66.5</v>
      </c>
      <c r="I1451" cm="1">
        <f t="array" ref="I1451">G1451*(INDEX('Vehicle Fleet'!$D$2:$D$6,A1451)+'Cost Parameters'!$B$2*'Cost Parameters'!$B$3)</f>
        <v>37.989904000000003</v>
      </c>
      <c r="J1451" cm="1">
        <f t="array" ref="J1451">IF(C1451=0,0,INDEX('Delivery Stops'!$D$2:$D$29,C1451))</f>
        <v>178</v>
      </c>
      <c r="K1451">
        <f t="shared" si="88"/>
        <v>0</v>
      </c>
      <c r="L1451">
        <f t="shared" si="89"/>
        <v>0</v>
      </c>
      <c r="M1451">
        <f t="shared" si="90"/>
        <v>0</v>
      </c>
      <c r="N1451">
        <f t="shared" si="91"/>
        <v>0</v>
      </c>
      <c r="O1451" cm="1">
        <f t="array" ref="O1451">((IF(C1451=0,INDEX('Solver Setup'!$M$15:$M$19,A1451),INDEX('Solver Setup'!$G$25:$G$52,C1451))-IF(B1451=0,INDEX('Solver Setup'!$L$15:$L$19,A1451),INDEX('Solver Setup'!$G$25:$G$52,B1451)))*1440-IF(B1451=0,0,INDEX('Solver Setup'!$F$25:$F$52,B1451))-H1451+'Solver Setup'!$B$9*(1-F1451))</f>
        <v>1513.4999999999991</v>
      </c>
    </row>
    <row r="1452" spans="1:15" x14ac:dyDescent="0.2">
      <c r="A1452">
        <v>2</v>
      </c>
      <c r="B1452">
        <v>22</v>
      </c>
      <c r="C1452">
        <v>23</v>
      </c>
      <c r="D1452" t="str" cm="1">
        <f t="array" ref="D1452">IF(B1452=0,"Depot",INDEX('Delivery Stops'!$B$2:$B$29,B1452))</f>
        <v>Brewery</v>
      </c>
      <c r="E1452" t="str" cm="1">
        <f t="array" ref="E1452">IF(C1452=0,"Depot",INDEX('Delivery Stops'!$B$2:$B$29,C1452))</f>
        <v>Distillery</v>
      </c>
      <c r="F1452">
        <v>0</v>
      </c>
      <c r="G1452" cm="1">
        <f t="array" ref="G1452">INDEX('Distance Matrix (miles)'!$B$2:$AD$30,B1452+1,C1452+1)</f>
        <v>29.36</v>
      </c>
      <c r="H1452" cm="1">
        <f t="array" ref="H1452">INDEX('Travel Time Matrix (min)'!$B$2:$AD$30,B1452+1,C1452+1)</f>
        <v>44</v>
      </c>
      <c r="I1452" cm="1">
        <f t="array" ref="I1452">G1452*(INDEX('Vehicle Fleet'!$D$2:$D$6,A1452)+'Cost Parameters'!$B$2*'Cost Parameters'!$B$3)</f>
        <v>25.143904000000003</v>
      </c>
      <c r="J1452" cm="1">
        <f t="array" ref="J1452">IF(C1452=0,0,INDEX('Delivery Stops'!$D$2:$D$29,C1452))</f>
        <v>207</v>
      </c>
      <c r="K1452">
        <f t="shared" si="88"/>
        <v>0</v>
      </c>
      <c r="L1452">
        <f t="shared" si="89"/>
        <v>0</v>
      </c>
      <c r="M1452">
        <f t="shared" si="90"/>
        <v>0</v>
      </c>
      <c r="N1452">
        <f t="shared" si="91"/>
        <v>0</v>
      </c>
      <c r="O1452" cm="1">
        <f t="array" ref="O1452">((IF(C1452=0,INDEX('Solver Setup'!$M$15:$M$19,A1452),INDEX('Solver Setup'!$G$25:$G$52,C1452))-IF(B1452=0,INDEX('Solver Setup'!$L$15:$L$19,A1452),INDEX('Solver Setup'!$G$25:$G$52,B1452)))*1440-IF(B1452=0,0,INDEX('Solver Setup'!$F$25:$F$52,B1452))-H1452+'Solver Setup'!$B$9*(1-F1452))</f>
        <v>1280.9999999999995</v>
      </c>
    </row>
    <row r="1453" spans="1:15" x14ac:dyDescent="0.2">
      <c r="A1453">
        <v>2</v>
      </c>
      <c r="B1453">
        <v>22</v>
      </c>
      <c r="C1453">
        <v>24</v>
      </c>
      <c r="D1453" t="str" cm="1">
        <f t="array" ref="D1453">IF(B1453=0,"Depot",INDEX('Delivery Stops'!$B$2:$B$29,B1453))</f>
        <v>Brewery</v>
      </c>
      <c r="E1453" t="str" cm="1">
        <f t="array" ref="E1453">IF(C1453=0,"Depot",INDEX('Delivery Stops'!$B$2:$B$29,C1453))</f>
        <v>Children's Academy</v>
      </c>
      <c r="F1453">
        <v>0</v>
      </c>
      <c r="G1453" cm="1">
        <f t="array" ref="G1453">INDEX('Distance Matrix (miles)'!$B$2:$AD$30,B1453+1,C1453+1)</f>
        <v>42.21</v>
      </c>
      <c r="H1453" cm="1">
        <f t="array" ref="H1453">INDEX('Travel Time Matrix (min)'!$B$2:$AD$30,B1453+1,C1453+1)</f>
        <v>63.3</v>
      </c>
      <c r="I1453" cm="1">
        <f t="array" ref="I1453">G1453*(INDEX('Vehicle Fleet'!$D$2:$D$6,A1453)+'Cost Parameters'!$B$2*'Cost Parameters'!$B$3)</f>
        <v>36.148644000000004</v>
      </c>
      <c r="J1453" cm="1">
        <f t="array" ref="J1453">IF(C1453=0,0,INDEX('Delivery Stops'!$D$2:$D$29,C1453))</f>
        <v>28</v>
      </c>
      <c r="K1453">
        <f t="shared" si="88"/>
        <v>0</v>
      </c>
      <c r="L1453">
        <f t="shared" si="89"/>
        <v>0</v>
      </c>
      <c r="M1453">
        <f t="shared" si="90"/>
        <v>0</v>
      </c>
      <c r="N1453">
        <f t="shared" si="91"/>
        <v>0</v>
      </c>
      <c r="O1453" cm="1">
        <f t="array" ref="O1453">((IF(C1453=0,INDEX('Solver Setup'!$M$15:$M$19,A1453),INDEX('Solver Setup'!$G$25:$G$52,C1453))-IF(B1453=0,INDEX('Solver Setup'!$L$15:$L$19,A1453),INDEX('Solver Setup'!$G$25:$G$52,B1453)))*1440-IF(B1453=0,0,INDEX('Solver Setup'!$F$25:$F$52,B1453))-H1453+'Solver Setup'!$B$9*(1-F1453))</f>
        <v>1411.7</v>
      </c>
    </row>
    <row r="1454" spans="1:15" x14ac:dyDescent="0.2">
      <c r="A1454">
        <v>2</v>
      </c>
      <c r="B1454">
        <v>22</v>
      </c>
      <c r="C1454">
        <v>25</v>
      </c>
      <c r="D1454" t="str" cm="1">
        <f t="array" ref="D1454">IF(B1454=0,"Depot",INDEX('Delivery Stops'!$B$2:$B$29,B1454))</f>
        <v>Brewery</v>
      </c>
      <c r="E1454" t="str" cm="1">
        <f t="array" ref="E1454">IF(C1454=0,"Depot",INDEX('Delivery Stops'!$B$2:$B$29,C1454))</f>
        <v>Public Library</v>
      </c>
      <c r="F1454">
        <v>0</v>
      </c>
      <c r="G1454" cm="1">
        <f t="array" ref="G1454">INDEX('Distance Matrix (miles)'!$B$2:$AD$30,B1454+1,C1454+1)</f>
        <v>17.010000000000002</v>
      </c>
      <c r="H1454" cm="1">
        <f t="array" ref="H1454">INDEX('Travel Time Matrix (min)'!$B$2:$AD$30,B1454+1,C1454+1)</f>
        <v>25.5</v>
      </c>
      <c r="I1454" cm="1">
        <f t="array" ref="I1454">G1454*(INDEX('Vehicle Fleet'!$D$2:$D$6,A1454)+'Cost Parameters'!$B$2*'Cost Parameters'!$B$3)</f>
        <v>14.567364000000001</v>
      </c>
      <c r="J1454" cm="1">
        <f t="array" ref="J1454">IF(C1454=0,0,INDEX('Delivery Stops'!$D$2:$D$29,C1454))</f>
        <v>32</v>
      </c>
      <c r="K1454">
        <f t="shared" si="88"/>
        <v>0</v>
      </c>
      <c r="L1454">
        <f t="shared" si="89"/>
        <v>0</v>
      </c>
      <c r="M1454">
        <f t="shared" si="90"/>
        <v>0</v>
      </c>
      <c r="N1454">
        <f t="shared" si="91"/>
        <v>0</v>
      </c>
      <c r="O1454" cm="1">
        <f t="array" ref="O1454">((IF(C1454=0,INDEX('Solver Setup'!$M$15:$M$19,A1454),INDEX('Solver Setup'!$G$25:$G$52,C1454))-IF(B1454=0,INDEX('Solver Setup'!$L$15:$L$19,A1454),INDEX('Solver Setup'!$G$25:$G$52,B1454)))*1440-IF(B1454=0,0,INDEX('Solver Setup'!$F$25:$F$52,B1454))-H1454+'Solver Setup'!$B$9*(1-F1454))</f>
        <v>1359.5</v>
      </c>
    </row>
    <row r="1455" spans="1:15" x14ac:dyDescent="0.2">
      <c r="A1455">
        <v>2</v>
      </c>
      <c r="B1455">
        <v>22</v>
      </c>
      <c r="C1455">
        <v>26</v>
      </c>
      <c r="D1455" t="str" cm="1">
        <f t="array" ref="D1455">IF(B1455=0,"Depot",INDEX('Delivery Stops'!$B$2:$B$29,B1455))</f>
        <v>Brewery</v>
      </c>
      <c r="E1455" t="str" cm="1">
        <f t="array" ref="E1455">IF(C1455=0,"Depot",INDEX('Delivery Stops'!$B$2:$B$29,C1455))</f>
        <v>Bakery &amp; Cafe</v>
      </c>
      <c r="F1455">
        <v>0</v>
      </c>
      <c r="G1455" cm="1">
        <f t="array" ref="G1455">INDEX('Distance Matrix (miles)'!$B$2:$AD$30,B1455+1,C1455+1)</f>
        <v>20.66</v>
      </c>
      <c r="H1455" cm="1">
        <f t="array" ref="H1455">INDEX('Travel Time Matrix (min)'!$B$2:$AD$30,B1455+1,C1455+1)</f>
        <v>31</v>
      </c>
      <c r="I1455" cm="1">
        <f t="array" ref="I1455">G1455*(INDEX('Vehicle Fleet'!$D$2:$D$6,A1455)+'Cost Parameters'!$B$2*'Cost Parameters'!$B$3)</f>
        <v>17.693224000000001</v>
      </c>
      <c r="J1455" cm="1">
        <f t="array" ref="J1455">IF(C1455=0,0,INDEX('Delivery Stops'!$D$2:$D$29,C1455))</f>
        <v>211</v>
      </c>
      <c r="K1455">
        <f t="shared" si="88"/>
        <v>0</v>
      </c>
      <c r="L1455">
        <f t="shared" si="89"/>
        <v>0</v>
      </c>
      <c r="M1455">
        <f t="shared" si="90"/>
        <v>0</v>
      </c>
      <c r="N1455">
        <f t="shared" si="91"/>
        <v>0</v>
      </c>
      <c r="O1455" cm="1">
        <f t="array" ref="O1455">((IF(C1455=0,INDEX('Solver Setup'!$M$15:$M$19,A1455),INDEX('Solver Setup'!$G$25:$G$52,C1455))-IF(B1455=0,INDEX('Solver Setup'!$L$15:$L$19,A1455),INDEX('Solver Setup'!$G$25:$G$52,B1455)))*1440-IF(B1455=0,0,INDEX('Solver Setup'!$F$25:$F$52,B1455))-H1455+'Solver Setup'!$B$9*(1-F1455))</f>
        <v>1428.9999999999995</v>
      </c>
    </row>
    <row r="1456" spans="1:15" x14ac:dyDescent="0.2">
      <c r="A1456">
        <v>2</v>
      </c>
      <c r="B1456">
        <v>22</v>
      </c>
      <c r="C1456">
        <v>27</v>
      </c>
      <c r="D1456" t="str" cm="1">
        <f t="array" ref="D1456">IF(B1456=0,"Depot",INDEX('Delivery Stops'!$B$2:$B$29,B1456))</f>
        <v>Brewery</v>
      </c>
      <c r="E1456" t="str" cm="1">
        <f t="array" ref="E1456">IF(C1456=0,"Depot",INDEX('Delivery Stops'!$B$2:$B$29,C1456))</f>
        <v>Redstone Elementary School</v>
      </c>
      <c r="F1456">
        <v>0</v>
      </c>
      <c r="G1456" cm="1">
        <f t="array" ref="G1456">INDEX('Distance Matrix (miles)'!$B$2:$AD$30,B1456+1,C1456+1)</f>
        <v>21.36</v>
      </c>
      <c r="H1456" cm="1">
        <f t="array" ref="H1456">INDEX('Travel Time Matrix (min)'!$B$2:$AD$30,B1456+1,C1456+1)</f>
        <v>32</v>
      </c>
      <c r="I1456" cm="1">
        <f t="array" ref="I1456">G1456*(INDEX('Vehicle Fleet'!$D$2:$D$6,A1456)+'Cost Parameters'!$B$2*'Cost Parameters'!$B$3)</f>
        <v>18.292704000000001</v>
      </c>
      <c r="J1456" cm="1">
        <f t="array" ref="J1456">IF(C1456=0,0,INDEX('Delivery Stops'!$D$2:$D$29,C1456))</f>
        <v>61</v>
      </c>
      <c r="K1456">
        <f t="shared" si="88"/>
        <v>0</v>
      </c>
      <c r="L1456">
        <f t="shared" si="89"/>
        <v>0</v>
      </c>
      <c r="M1456">
        <f t="shared" si="90"/>
        <v>0</v>
      </c>
      <c r="N1456">
        <f t="shared" si="91"/>
        <v>0</v>
      </c>
      <c r="O1456" cm="1">
        <f t="array" ref="O1456">((IF(C1456=0,INDEX('Solver Setup'!$M$15:$M$19,A1456),INDEX('Solver Setup'!$G$25:$G$52,C1456))-IF(B1456=0,INDEX('Solver Setup'!$L$15:$L$19,A1456),INDEX('Solver Setup'!$G$25:$G$52,B1456)))*1440-IF(B1456=0,0,INDEX('Solver Setup'!$F$25:$F$52,B1456))-H1456+'Solver Setup'!$B$9*(1-F1456))</f>
        <v>1367.9999999999991</v>
      </c>
    </row>
    <row r="1457" spans="1:15" x14ac:dyDescent="0.2">
      <c r="A1457">
        <v>2</v>
      </c>
      <c r="B1457">
        <v>22</v>
      </c>
      <c r="C1457">
        <v>28</v>
      </c>
      <c r="D1457" t="str" cm="1">
        <f t="array" ref="D1457">IF(B1457=0,"Depot",INDEX('Delivery Stops'!$B$2:$B$29,B1457))</f>
        <v>Brewery</v>
      </c>
      <c r="E1457" t="str" cm="1">
        <f t="array" ref="E1457">IF(C1457=0,"Depot",INDEX('Delivery Stops'!$B$2:$B$29,C1457))</f>
        <v>Food Bank</v>
      </c>
      <c r="F1457">
        <v>0</v>
      </c>
      <c r="G1457" cm="1">
        <f t="array" ref="G1457">INDEX('Distance Matrix (miles)'!$B$2:$AD$30,B1457+1,C1457+1)</f>
        <v>2.4900000000000002</v>
      </c>
      <c r="H1457" cm="1">
        <f t="array" ref="H1457">INDEX('Travel Time Matrix (min)'!$B$2:$AD$30,B1457+1,C1457+1)</f>
        <v>3.7</v>
      </c>
      <c r="I1457" cm="1">
        <f t="array" ref="I1457">G1457*(INDEX('Vehicle Fleet'!$D$2:$D$6,A1457)+'Cost Parameters'!$B$2*'Cost Parameters'!$B$3)</f>
        <v>2.1324360000000002</v>
      </c>
      <c r="J1457" cm="1">
        <f t="array" ref="J1457">IF(C1457=0,0,INDEX('Delivery Stops'!$D$2:$D$29,C1457))</f>
        <v>168</v>
      </c>
      <c r="K1457">
        <f t="shared" si="88"/>
        <v>0</v>
      </c>
      <c r="L1457">
        <f t="shared" si="89"/>
        <v>0</v>
      </c>
      <c r="M1457">
        <f t="shared" si="90"/>
        <v>0</v>
      </c>
      <c r="N1457">
        <f t="shared" si="91"/>
        <v>0</v>
      </c>
      <c r="O1457" cm="1">
        <f t="array" ref="O1457">((IF(C1457=0,INDEX('Solver Setup'!$M$15:$M$19,A1457),INDEX('Solver Setup'!$G$25:$G$52,C1457))-IF(B1457=0,INDEX('Solver Setup'!$L$15:$L$19,A1457),INDEX('Solver Setup'!$G$25:$G$52,B1457)))*1440-IF(B1457=0,0,INDEX('Solver Setup'!$F$25:$F$52,B1457))-H1457+'Solver Setup'!$B$9*(1-F1457))</f>
        <v>1396.299999999999</v>
      </c>
    </row>
    <row r="1458" spans="1:15" x14ac:dyDescent="0.2">
      <c r="A1458">
        <v>2</v>
      </c>
      <c r="B1458">
        <v>23</v>
      </c>
      <c r="C1458">
        <v>0</v>
      </c>
      <c r="D1458" t="str" cm="1">
        <f t="array" ref="D1458">IF(B1458=0,"Depot",INDEX('Delivery Stops'!$B$2:$B$29,B1458))</f>
        <v>Distillery</v>
      </c>
      <c r="E1458" t="str" cm="1">
        <f t="array" ref="E1458">IF(C1458=0,"Depot",INDEX('Delivery Stops'!$B$2:$B$29,C1458))</f>
        <v>Depot</v>
      </c>
      <c r="F1458">
        <v>0</v>
      </c>
      <c r="G1458" cm="1">
        <f t="array" ref="G1458">INDEX('Distance Matrix (miles)'!$B$2:$AD$30,B1458+1,C1458+1)</f>
        <v>4.74</v>
      </c>
      <c r="H1458" cm="1">
        <f t="array" ref="H1458">INDEX('Travel Time Matrix (min)'!$B$2:$AD$30,B1458+1,C1458+1)</f>
        <v>7.1</v>
      </c>
      <c r="I1458" cm="1">
        <f t="array" ref="I1458">G1458*(INDEX('Vehicle Fleet'!$D$2:$D$6,A1458)+'Cost Parameters'!$B$2*'Cost Parameters'!$B$3)</f>
        <v>4.0593360000000001</v>
      </c>
      <c r="J1458" cm="1">
        <f t="array" ref="J1458">IF(C1458=0,0,INDEX('Delivery Stops'!$D$2:$D$29,C1458))</f>
        <v>0</v>
      </c>
      <c r="K1458">
        <f t="shared" si="88"/>
        <v>0</v>
      </c>
      <c r="L1458">
        <f t="shared" si="89"/>
        <v>0</v>
      </c>
      <c r="M1458">
        <f t="shared" si="90"/>
        <v>0</v>
      </c>
      <c r="N1458">
        <f t="shared" si="91"/>
        <v>0</v>
      </c>
      <c r="O1458" cm="1">
        <f t="array" ref="O1458">((IF(C1458=0,INDEX('Solver Setup'!$M$15:$M$19,A1458),INDEX('Solver Setup'!$G$25:$G$52,C1458))-IF(B1458=0,INDEX('Solver Setup'!$L$15:$L$19,A1458),INDEX('Solver Setup'!$G$25:$G$52,B1458)))*1440-IF(B1458=0,0,INDEX('Solver Setup'!$F$25:$F$52,B1458))-H1458+'Solver Setup'!$B$9*(1-F1458))</f>
        <v>789.9</v>
      </c>
    </row>
    <row r="1459" spans="1:15" x14ac:dyDescent="0.2">
      <c r="A1459">
        <v>2</v>
      </c>
      <c r="B1459">
        <v>23</v>
      </c>
      <c r="C1459">
        <v>1</v>
      </c>
      <c r="D1459" t="str" cm="1">
        <f t="array" ref="D1459">IF(B1459=0,"Depot",INDEX('Delivery Stops'!$B$2:$B$29,B1459))</f>
        <v>Distillery</v>
      </c>
      <c r="E1459" t="str" cm="1">
        <f t="array" ref="E1459">IF(C1459=0,"Depot",INDEX('Delivery Stops'!$B$2:$B$29,C1459))</f>
        <v>Pet Hospital</v>
      </c>
      <c r="F1459">
        <v>0</v>
      </c>
      <c r="G1459" cm="1">
        <f t="array" ref="G1459">INDEX('Distance Matrix (miles)'!$B$2:$AD$30,B1459+1,C1459+1)</f>
        <v>19.940000000000001</v>
      </c>
      <c r="H1459" cm="1">
        <f t="array" ref="H1459">INDEX('Travel Time Matrix (min)'!$B$2:$AD$30,B1459+1,C1459+1)</f>
        <v>29.9</v>
      </c>
      <c r="I1459" cm="1">
        <f t="array" ref="I1459">G1459*(INDEX('Vehicle Fleet'!$D$2:$D$6,A1459)+'Cost Parameters'!$B$2*'Cost Parameters'!$B$3)</f>
        <v>17.076616000000001</v>
      </c>
      <c r="J1459" cm="1">
        <f t="array" ref="J1459">IF(C1459=0,0,INDEX('Delivery Stops'!$D$2:$D$29,C1459))</f>
        <v>204</v>
      </c>
      <c r="K1459">
        <f t="shared" si="88"/>
        <v>0</v>
      </c>
      <c r="L1459">
        <f t="shared" si="89"/>
        <v>0</v>
      </c>
      <c r="M1459">
        <f t="shared" si="90"/>
        <v>0</v>
      </c>
      <c r="N1459">
        <f t="shared" si="91"/>
        <v>0</v>
      </c>
      <c r="O1459" cm="1">
        <f t="array" ref="O1459">((IF(C1459=0,INDEX('Solver Setup'!$M$15:$M$19,A1459),INDEX('Solver Setup'!$G$25:$G$52,C1459))-IF(B1459=0,INDEX('Solver Setup'!$L$15:$L$19,A1459),INDEX('Solver Setup'!$G$25:$G$52,B1459)))*1440-IF(B1459=0,0,INDEX('Solver Setup'!$F$25:$F$52,B1459))-H1459+'Solver Setup'!$B$9*(1-F1459))</f>
        <v>1277.1000000000006</v>
      </c>
    </row>
    <row r="1460" spans="1:15" x14ac:dyDescent="0.2">
      <c r="A1460">
        <v>2</v>
      </c>
      <c r="B1460">
        <v>23</v>
      </c>
      <c r="C1460">
        <v>2</v>
      </c>
      <c r="D1460" t="str" cm="1">
        <f t="array" ref="D1460">IF(B1460=0,"Depot",INDEX('Delivery Stops'!$B$2:$B$29,B1460))</f>
        <v>Distillery</v>
      </c>
      <c r="E1460" t="str" cm="1">
        <f t="array" ref="E1460">IF(C1460=0,"Depot",INDEX('Delivery Stops'!$B$2:$B$29,C1460))</f>
        <v>Community Pharmacy</v>
      </c>
      <c r="F1460">
        <v>0</v>
      </c>
      <c r="G1460" cm="1">
        <f t="array" ref="G1460">INDEX('Distance Matrix (miles)'!$B$2:$AD$30,B1460+1,C1460+1)</f>
        <v>2.88</v>
      </c>
      <c r="H1460" cm="1">
        <f t="array" ref="H1460">INDEX('Travel Time Matrix (min)'!$B$2:$AD$30,B1460+1,C1460+1)</f>
        <v>4.3</v>
      </c>
      <c r="I1460" cm="1">
        <f t="array" ref="I1460">G1460*(INDEX('Vehicle Fleet'!$D$2:$D$6,A1460)+'Cost Parameters'!$B$2*'Cost Parameters'!$B$3)</f>
        <v>2.4664320000000002</v>
      </c>
      <c r="J1460" cm="1">
        <f t="array" ref="J1460">IF(C1460=0,0,INDEX('Delivery Stops'!$D$2:$D$29,C1460))</f>
        <v>240</v>
      </c>
      <c r="K1460">
        <f t="shared" si="88"/>
        <v>0</v>
      </c>
      <c r="L1460">
        <f t="shared" si="89"/>
        <v>0</v>
      </c>
      <c r="M1460">
        <f t="shared" si="90"/>
        <v>0</v>
      </c>
      <c r="N1460">
        <f t="shared" si="91"/>
        <v>0</v>
      </c>
      <c r="O1460" cm="1">
        <f t="array" ref="O1460">((IF(C1460=0,INDEX('Solver Setup'!$M$15:$M$19,A1460),INDEX('Solver Setup'!$G$25:$G$52,C1460))-IF(B1460=0,INDEX('Solver Setup'!$L$15:$L$19,A1460),INDEX('Solver Setup'!$G$25:$G$52,B1460)))*1440-IF(B1460=0,0,INDEX('Solver Setup'!$F$25:$F$52,B1460))-H1460+'Solver Setup'!$B$9*(1-F1460))</f>
        <v>1542.6999999999996</v>
      </c>
    </row>
    <row r="1461" spans="1:15" x14ac:dyDescent="0.2">
      <c r="A1461">
        <v>2</v>
      </c>
      <c r="B1461">
        <v>23</v>
      </c>
      <c r="C1461">
        <v>3</v>
      </c>
      <c r="D1461" t="str" cm="1">
        <f t="array" ref="D1461">IF(B1461=0,"Depot",INDEX('Delivery Stops'!$B$2:$B$29,B1461))</f>
        <v>Distillery</v>
      </c>
      <c r="E1461" t="str" cm="1">
        <f t="array" ref="E1461">IF(C1461=0,"Depot",INDEX('Delivery Stops'!$B$2:$B$29,C1461))</f>
        <v>Redstone Medical Center</v>
      </c>
      <c r="F1461">
        <v>0</v>
      </c>
      <c r="G1461" cm="1">
        <f t="array" ref="G1461">INDEX('Distance Matrix (miles)'!$B$2:$AD$30,B1461+1,C1461+1)</f>
        <v>16.329999999999998</v>
      </c>
      <c r="H1461" cm="1">
        <f t="array" ref="H1461">INDEX('Travel Time Matrix (min)'!$B$2:$AD$30,B1461+1,C1461+1)</f>
        <v>24.5</v>
      </c>
      <c r="I1461" cm="1">
        <f t="array" ref="I1461">G1461*(INDEX('Vehicle Fleet'!$D$2:$D$6,A1461)+'Cost Parameters'!$B$2*'Cost Parameters'!$B$3)</f>
        <v>13.985011999999999</v>
      </c>
      <c r="J1461" cm="1">
        <f t="array" ref="J1461">IF(C1461=0,0,INDEX('Delivery Stops'!$D$2:$D$29,C1461))</f>
        <v>183</v>
      </c>
      <c r="K1461">
        <f t="shared" si="88"/>
        <v>0</v>
      </c>
      <c r="L1461">
        <f t="shared" si="89"/>
        <v>0</v>
      </c>
      <c r="M1461">
        <f t="shared" si="90"/>
        <v>0</v>
      </c>
      <c r="N1461">
        <f t="shared" si="91"/>
        <v>0</v>
      </c>
      <c r="O1461" cm="1">
        <f t="array" ref="O1461">((IF(C1461=0,INDEX('Solver Setup'!$M$15:$M$19,A1461),INDEX('Solver Setup'!$G$25:$G$52,C1461))-IF(B1461=0,INDEX('Solver Setup'!$L$15:$L$19,A1461),INDEX('Solver Setup'!$G$25:$G$52,B1461)))*1440-IF(B1461=0,0,INDEX('Solver Setup'!$F$25:$F$52,B1461))-H1461+'Solver Setup'!$B$9*(1-F1461))</f>
        <v>1537.5</v>
      </c>
    </row>
    <row r="1462" spans="1:15" x14ac:dyDescent="0.2">
      <c r="A1462">
        <v>2</v>
      </c>
      <c r="B1462">
        <v>23</v>
      </c>
      <c r="C1462">
        <v>4</v>
      </c>
      <c r="D1462" t="str" cm="1">
        <f t="array" ref="D1462">IF(B1462=0,"Depot",INDEX('Delivery Stops'!$B$2:$B$29,B1462))</f>
        <v>Distillery</v>
      </c>
      <c r="E1462" t="str" cm="1">
        <f t="array" ref="E1462">IF(C1462=0,"Depot",INDEX('Delivery Stops'!$B$2:$B$29,C1462))</f>
        <v>Furniture Warehouse</v>
      </c>
      <c r="F1462">
        <v>0</v>
      </c>
      <c r="G1462" cm="1">
        <f t="array" ref="G1462">INDEX('Distance Matrix (miles)'!$B$2:$AD$30,B1462+1,C1462+1)</f>
        <v>10.72</v>
      </c>
      <c r="H1462" cm="1">
        <f t="array" ref="H1462">INDEX('Travel Time Matrix (min)'!$B$2:$AD$30,B1462+1,C1462+1)</f>
        <v>16.100000000000001</v>
      </c>
      <c r="I1462" cm="1">
        <f t="array" ref="I1462">G1462*(INDEX('Vehicle Fleet'!$D$2:$D$6,A1462)+'Cost Parameters'!$B$2*'Cost Parameters'!$B$3)</f>
        <v>9.1806080000000012</v>
      </c>
      <c r="J1462" cm="1">
        <f t="array" ref="J1462">IF(C1462=0,0,INDEX('Delivery Stops'!$D$2:$D$29,C1462))</f>
        <v>186</v>
      </c>
      <c r="K1462">
        <f t="shared" si="88"/>
        <v>0</v>
      </c>
      <c r="L1462">
        <f t="shared" si="89"/>
        <v>0</v>
      </c>
      <c r="M1462">
        <f t="shared" si="90"/>
        <v>0</v>
      </c>
      <c r="N1462">
        <f t="shared" si="91"/>
        <v>0</v>
      </c>
      <c r="O1462" cm="1">
        <f t="array" ref="O1462">((IF(C1462=0,INDEX('Solver Setup'!$M$15:$M$19,A1462),INDEX('Solver Setup'!$G$25:$G$52,C1462))-IF(B1462=0,INDEX('Solver Setup'!$L$15:$L$19,A1462),INDEX('Solver Setup'!$G$25:$G$52,B1462)))*1440-IF(B1462=0,0,INDEX('Solver Setup'!$F$25:$F$52,B1462))-H1462+'Solver Setup'!$B$9*(1-F1462))</f>
        <v>1275.9000000000001</v>
      </c>
    </row>
    <row r="1463" spans="1:15" x14ac:dyDescent="0.2">
      <c r="A1463">
        <v>2</v>
      </c>
      <c r="B1463">
        <v>23</v>
      </c>
      <c r="C1463">
        <v>5</v>
      </c>
      <c r="D1463" t="str" cm="1">
        <f t="array" ref="D1463">IF(B1463=0,"Depot",INDEX('Delivery Stops'!$B$2:$B$29,B1463))</f>
        <v>Distillery</v>
      </c>
      <c r="E1463" t="str" cm="1">
        <f t="array" ref="E1463">IF(C1463=0,"Depot",INDEX('Delivery Stops'!$B$2:$B$29,C1463))</f>
        <v>Construction Supply</v>
      </c>
      <c r="F1463">
        <v>0</v>
      </c>
      <c r="G1463" cm="1">
        <f t="array" ref="G1463">INDEX('Distance Matrix (miles)'!$B$2:$AD$30,B1463+1,C1463+1)</f>
        <v>19.32</v>
      </c>
      <c r="H1463" cm="1">
        <f t="array" ref="H1463">INDEX('Travel Time Matrix (min)'!$B$2:$AD$30,B1463+1,C1463+1)</f>
        <v>29</v>
      </c>
      <c r="I1463" cm="1">
        <f t="array" ref="I1463">G1463*(INDEX('Vehicle Fleet'!$D$2:$D$6,A1463)+'Cost Parameters'!$B$2*'Cost Parameters'!$B$3)</f>
        <v>16.545648</v>
      </c>
      <c r="J1463" cm="1">
        <f t="array" ref="J1463">IF(C1463=0,0,INDEX('Delivery Stops'!$D$2:$D$29,C1463))</f>
        <v>201</v>
      </c>
      <c r="K1463">
        <f t="shared" si="88"/>
        <v>0</v>
      </c>
      <c r="L1463">
        <f t="shared" si="89"/>
        <v>0</v>
      </c>
      <c r="M1463">
        <f t="shared" si="90"/>
        <v>0</v>
      </c>
      <c r="N1463">
        <f t="shared" si="91"/>
        <v>0</v>
      </c>
      <c r="O1463" cm="1">
        <f t="array" ref="O1463">((IF(C1463=0,INDEX('Solver Setup'!$M$15:$M$19,A1463),INDEX('Solver Setup'!$G$25:$G$52,C1463))-IF(B1463=0,INDEX('Solver Setup'!$L$15:$L$19,A1463),INDEX('Solver Setup'!$G$25:$G$52,B1463)))*1440-IF(B1463=0,0,INDEX('Solver Setup'!$F$25:$F$52,B1463))-H1463+'Solver Setup'!$B$9*(1-F1463))</f>
        <v>1472.9999999999995</v>
      </c>
    </row>
    <row r="1464" spans="1:15" x14ac:dyDescent="0.2">
      <c r="A1464">
        <v>2</v>
      </c>
      <c r="B1464">
        <v>23</v>
      </c>
      <c r="C1464">
        <v>6</v>
      </c>
      <c r="D1464" t="str" cm="1">
        <f t="array" ref="D1464">IF(B1464=0,"Depot",INDEX('Delivery Stops'!$B$2:$B$29,B1464))</f>
        <v>Distillery</v>
      </c>
      <c r="E1464" t="str" cm="1">
        <f t="array" ref="E1464">IF(C1464=0,"Depot",INDEX('Delivery Stops'!$B$2:$B$29,C1464))</f>
        <v>Farm Supply</v>
      </c>
      <c r="F1464">
        <v>0</v>
      </c>
      <c r="G1464" cm="1">
        <f t="array" ref="G1464">INDEX('Distance Matrix (miles)'!$B$2:$AD$30,B1464+1,C1464+1)</f>
        <v>8.75</v>
      </c>
      <c r="H1464" cm="1">
        <f t="array" ref="H1464">INDEX('Travel Time Matrix (min)'!$B$2:$AD$30,B1464+1,C1464+1)</f>
        <v>13.1</v>
      </c>
      <c r="I1464" cm="1">
        <f t="array" ref="I1464">G1464*(INDEX('Vehicle Fleet'!$D$2:$D$6,A1464)+'Cost Parameters'!$B$2*'Cost Parameters'!$B$3)</f>
        <v>7.4935</v>
      </c>
      <c r="J1464" cm="1">
        <f t="array" ref="J1464">IF(C1464=0,0,INDEX('Delivery Stops'!$D$2:$D$29,C1464))</f>
        <v>162</v>
      </c>
      <c r="K1464">
        <f t="shared" si="88"/>
        <v>0</v>
      </c>
      <c r="L1464">
        <f t="shared" si="89"/>
        <v>0</v>
      </c>
      <c r="M1464">
        <f t="shared" si="90"/>
        <v>0</v>
      </c>
      <c r="N1464">
        <f t="shared" si="91"/>
        <v>0</v>
      </c>
      <c r="O1464" cm="1">
        <f t="array" ref="O1464">((IF(C1464=0,INDEX('Solver Setup'!$M$15:$M$19,A1464),INDEX('Solver Setup'!$G$25:$G$52,C1464))-IF(B1464=0,INDEX('Solver Setup'!$L$15:$L$19,A1464),INDEX('Solver Setup'!$G$25:$G$52,B1464)))*1440-IF(B1464=0,0,INDEX('Solver Setup'!$F$25:$F$52,B1464))-H1464+'Solver Setup'!$B$9*(1-F1464))</f>
        <v>1593.9</v>
      </c>
    </row>
    <row r="1465" spans="1:15" x14ac:dyDescent="0.2">
      <c r="A1465">
        <v>2</v>
      </c>
      <c r="B1465">
        <v>23</v>
      </c>
      <c r="C1465">
        <v>7</v>
      </c>
      <c r="D1465" t="str" cm="1">
        <f t="array" ref="D1465">IF(B1465=0,"Depot",INDEX('Delivery Stops'!$B$2:$B$29,B1465))</f>
        <v>Distillery</v>
      </c>
      <c r="E1465" t="str" cm="1">
        <f t="array" ref="E1465">IF(C1465=0,"Depot",INDEX('Delivery Stops'!$B$2:$B$29,C1465))</f>
        <v>Fish Market</v>
      </c>
      <c r="F1465">
        <v>0</v>
      </c>
      <c r="G1465" cm="1">
        <f t="array" ref="G1465">INDEX('Distance Matrix (miles)'!$B$2:$AD$30,B1465+1,C1465+1)</f>
        <v>15.3</v>
      </c>
      <c r="H1465" cm="1">
        <f t="array" ref="H1465">INDEX('Travel Time Matrix (min)'!$B$2:$AD$30,B1465+1,C1465+1)</f>
        <v>22.9</v>
      </c>
      <c r="I1465" cm="1">
        <f t="array" ref="I1465">G1465*(INDEX('Vehicle Fleet'!$D$2:$D$6,A1465)+'Cost Parameters'!$B$2*'Cost Parameters'!$B$3)</f>
        <v>13.102920000000001</v>
      </c>
      <c r="J1465" cm="1">
        <f t="array" ref="J1465">IF(C1465=0,0,INDEX('Delivery Stops'!$D$2:$D$29,C1465))</f>
        <v>133</v>
      </c>
      <c r="K1465">
        <f t="shared" si="88"/>
        <v>0</v>
      </c>
      <c r="L1465">
        <f t="shared" si="89"/>
        <v>0</v>
      </c>
      <c r="M1465">
        <f t="shared" si="90"/>
        <v>0</v>
      </c>
      <c r="N1465">
        <f t="shared" si="91"/>
        <v>0</v>
      </c>
      <c r="O1465" cm="1">
        <f t="array" ref="O1465">((IF(C1465=0,INDEX('Solver Setup'!$M$15:$M$19,A1465),INDEX('Solver Setup'!$G$25:$G$52,C1465))-IF(B1465=0,INDEX('Solver Setup'!$L$15:$L$19,A1465),INDEX('Solver Setup'!$G$25:$G$52,B1465)))*1440-IF(B1465=0,0,INDEX('Solver Setup'!$F$25:$F$52,B1465))-H1465+'Solver Setup'!$B$9*(1-F1465))</f>
        <v>1449.1</v>
      </c>
    </row>
    <row r="1466" spans="1:15" x14ac:dyDescent="0.2">
      <c r="A1466">
        <v>2</v>
      </c>
      <c r="B1466">
        <v>23</v>
      </c>
      <c r="C1466">
        <v>8</v>
      </c>
      <c r="D1466" t="str" cm="1">
        <f t="array" ref="D1466">IF(B1466=0,"Depot",INDEX('Delivery Stops'!$B$2:$B$29,B1466))</f>
        <v>Distillery</v>
      </c>
      <c r="E1466" t="str" cm="1">
        <f t="array" ref="E1466">IF(C1466=0,"Depot",INDEX('Delivery Stops'!$B$2:$B$29,C1466))</f>
        <v>Swimming Pool Supply</v>
      </c>
      <c r="F1466">
        <v>0</v>
      </c>
      <c r="G1466" cm="1">
        <f t="array" ref="G1466">INDEX('Distance Matrix (miles)'!$B$2:$AD$30,B1466+1,C1466+1)</f>
        <v>25.97</v>
      </c>
      <c r="H1466" cm="1">
        <f t="array" ref="H1466">INDEX('Travel Time Matrix (min)'!$B$2:$AD$30,B1466+1,C1466+1)</f>
        <v>39</v>
      </c>
      <c r="I1466" cm="1">
        <f t="array" ref="I1466">G1466*(INDEX('Vehicle Fleet'!$D$2:$D$6,A1466)+'Cost Parameters'!$B$2*'Cost Parameters'!$B$3)</f>
        <v>22.240708000000001</v>
      </c>
      <c r="J1466" cm="1">
        <f t="array" ref="J1466">IF(C1466=0,0,INDEX('Delivery Stops'!$D$2:$D$29,C1466))</f>
        <v>285</v>
      </c>
      <c r="K1466">
        <f t="shared" si="88"/>
        <v>0</v>
      </c>
      <c r="L1466">
        <f t="shared" si="89"/>
        <v>0</v>
      </c>
      <c r="M1466">
        <f t="shared" si="90"/>
        <v>0</v>
      </c>
      <c r="N1466">
        <f t="shared" si="91"/>
        <v>0</v>
      </c>
      <c r="O1466" cm="1">
        <f t="array" ref="O1466">((IF(C1466=0,INDEX('Solver Setup'!$M$15:$M$19,A1466),INDEX('Solver Setup'!$G$25:$G$52,C1466))-IF(B1466=0,INDEX('Solver Setup'!$L$15:$L$19,A1466),INDEX('Solver Setup'!$G$25:$G$52,B1466)))*1440-IF(B1466=0,0,INDEX('Solver Setup'!$F$25:$F$52,B1466))-H1466+'Solver Setup'!$B$9*(1-F1466))</f>
        <v>1642.9999999999995</v>
      </c>
    </row>
    <row r="1467" spans="1:15" x14ac:dyDescent="0.2">
      <c r="A1467">
        <v>2</v>
      </c>
      <c r="B1467">
        <v>23</v>
      </c>
      <c r="C1467">
        <v>9</v>
      </c>
      <c r="D1467" t="str" cm="1">
        <f t="array" ref="D1467">IF(B1467=0,"Depot",INDEX('Delivery Stops'!$B$2:$B$29,B1467))</f>
        <v>Distillery</v>
      </c>
      <c r="E1467" t="str" cm="1">
        <f t="array" ref="E1467">IF(C1467=0,"Depot",INDEX('Delivery Stops'!$B$2:$B$29,C1467))</f>
        <v>Dry Cleaners</v>
      </c>
      <c r="F1467">
        <v>0</v>
      </c>
      <c r="G1467" cm="1">
        <f t="array" ref="G1467">INDEX('Distance Matrix (miles)'!$B$2:$AD$30,B1467+1,C1467+1)</f>
        <v>9.73</v>
      </c>
      <c r="H1467" cm="1">
        <f t="array" ref="H1467">INDEX('Travel Time Matrix (min)'!$B$2:$AD$30,B1467+1,C1467+1)</f>
        <v>14.6</v>
      </c>
      <c r="I1467" cm="1">
        <f t="array" ref="I1467">G1467*(INDEX('Vehicle Fleet'!$D$2:$D$6,A1467)+'Cost Parameters'!$B$2*'Cost Parameters'!$B$3)</f>
        <v>8.3327720000000003</v>
      </c>
      <c r="J1467" cm="1">
        <f t="array" ref="J1467">IF(C1467=0,0,INDEX('Delivery Stops'!$D$2:$D$29,C1467))</f>
        <v>24</v>
      </c>
      <c r="K1467">
        <f t="shared" si="88"/>
        <v>0</v>
      </c>
      <c r="L1467">
        <f t="shared" si="89"/>
        <v>0</v>
      </c>
      <c r="M1467">
        <f t="shared" si="90"/>
        <v>0</v>
      </c>
      <c r="N1467">
        <f t="shared" si="91"/>
        <v>0</v>
      </c>
      <c r="O1467" cm="1">
        <f t="array" ref="O1467">((IF(C1467=0,INDEX('Solver Setup'!$M$15:$M$19,A1467),INDEX('Solver Setup'!$G$25:$G$52,C1467))-IF(B1467=0,INDEX('Solver Setup'!$L$15:$L$19,A1467),INDEX('Solver Setup'!$G$25:$G$52,B1467)))*1440-IF(B1467=0,0,INDEX('Solver Setup'!$F$25:$F$52,B1467))-H1467+'Solver Setup'!$B$9*(1-F1467))</f>
        <v>1322.4</v>
      </c>
    </row>
    <row r="1468" spans="1:15" x14ac:dyDescent="0.2">
      <c r="A1468">
        <v>2</v>
      </c>
      <c r="B1468">
        <v>23</v>
      </c>
      <c r="C1468">
        <v>10</v>
      </c>
      <c r="D1468" t="str" cm="1">
        <f t="array" ref="D1468">IF(B1468=0,"Depot",INDEX('Delivery Stops'!$B$2:$B$29,B1468))</f>
        <v>Distillery</v>
      </c>
      <c r="E1468" t="str" cm="1">
        <f t="array" ref="E1468">IF(C1468=0,"Depot",INDEX('Delivery Stops'!$B$2:$B$29,C1468))</f>
        <v>Furniture Warehouse</v>
      </c>
      <c r="F1468">
        <v>0</v>
      </c>
      <c r="G1468" cm="1">
        <f t="array" ref="G1468">INDEX('Distance Matrix (miles)'!$B$2:$AD$30,B1468+1,C1468+1)</f>
        <v>12.17</v>
      </c>
      <c r="H1468" cm="1">
        <f t="array" ref="H1468">INDEX('Travel Time Matrix (min)'!$B$2:$AD$30,B1468+1,C1468+1)</f>
        <v>18.3</v>
      </c>
      <c r="I1468" cm="1">
        <f t="array" ref="I1468">G1468*(INDEX('Vehicle Fleet'!$D$2:$D$6,A1468)+'Cost Parameters'!$B$2*'Cost Parameters'!$B$3)</f>
        <v>10.422388</v>
      </c>
      <c r="J1468" cm="1">
        <f t="array" ref="J1468">IF(C1468=0,0,INDEX('Delivery Stops'!$D$2:$D$29,C1468))</f>
        <v>89</v>
      </c>
      <c r="K1468">
        <f t="shared" si="88"/>
        <v>0</v>
      </c>
      <c r="L1468">
        <f t="shared" si="89"/>
        <v>0</v>
      </c>
      <c r="M1468">
        <f t="shared" si="90"/>
        <v>0</v>
      </c>
      <c r="N1468">
        <f t="shared" si="91"/>
        <v>0</v>
      </c>
      <c r="O1468" cm="1">
        <f t="array" ref="O1468">((IF(C1468=0,INDEX('Solver Setup'!$M$15:$M$19,A1468),INDEX('Solver Setup'!$G$25:$G$52,C1468))-IF(B1468=0,INDEX('Solver Setup'!$L$15:$L$19,A1468),INDEX('Solver Setup'!$G$25:$G$52,B1468)))*1440-IF(B1468=0,0,INDEX('Solver Setup'!$F$25:$F$52,B1468))-H1468+'Solver Setup'!$B$9*(1-F1468))</f>
        <v>1393.6999999999996</v>
      </c>
    </row>
    <row r="1469" spans="1:15" x14ac:dyDescent="0.2">
      <c r="A1469">
        <v>2</v>
      </c>
      <c r="B1469">
        <v>23</v>
      </c>
      <c r="C1469">
        <v>11</v>
      </c>
      <c r="D1469" t="str" cm="1">
        <f t="array" ref="D1469">IF(B1469=0,"Depot",INDEX('Delivery Stops'!$B$2:$B$29,B1469))</f>
        <v>Distillery</v>
      </c>
      <c r="E1469" t="str" cm="1">
        <f t="array" ref="E1469">IF(C1469=0,"Depot",INDEX('Delivery Stops'!$B$2:$B$29,C1469))</f>
        <v>Pet Hospital</v>
      </c>
      <c r="F1469">
        <v>0</v>
      </c>
      <c r="G1469" cm="1">
        <f t="array" ref="G1469">INDEX('Distance Matrix (miles)'!$B$2:$AD$30,B1469+1,C1469+1)</f>
        <v>3.58</v>
      </c>
      <c r="H1469" cm="1">
        <f t="array" ref="H1469">INDEX('Travel Time Matrix (min)'!$B$2:$AD$30,B1469+1,C1469+1)</f>
        <v>5.4</v>
      </c>
      <c r="I1469" cm="1">
        <f t="array" ref="I1469">G1469*(INDEX('Vehicle Fleet'!$D$2:$D$6,A1469)+'Cost Parameters'!$B$2*'Cost Parameters'!$B$3)</f>
        <v>3.0659120000000004</v>
      </c>
      <c r="J1469" cm="1">
        <f t="array" ref="J1469">IF(C1469=0,0,INDEX('Delivery Stops'!$D$2:$D$29,C1469))</f>
        <v>108</v>
      </c>
      <c r="K1469">
        <f t="shared" si="88"/>
        <v>0</v>
      </c>
      <c r="L1469">
        <f t="shared" si="89"/>
        <v>0</v>
      </c>
      <c r="M1469">
        <f t="shared" si="90"/>
        <v>0</v>
      </c>
      <c r="N1469">
        <f t="shared" si="91"/>
        <v>0</v>
      </c>
      <c r="O1469" cm="1">
        <f t="array" ref="O1469">((IF(C1469=0,INDEX('Solver Setup'!$M$15:$M$19,A1469),INDEX('Solver Setup'!$G$25:$G$52,C1469))-IF(B1469=0,INDEX('Solver Setup'!$L$15:$L$19,A1469),INDEX('Solver Setup'!$G$25:$G$52,B1469)))*1440-IF(B1469=0,0,INDEX('Solver Setup'!$F$25:$F$52,B1469))-H1469+'Solver Setup'!$B$9*(1-F1469))</f>
        <v>1331.6</v>
      </c>
    </row>
    <row r="1470" spans="1:15" x14ac:dyDescent="0.2">
      <c r="A1470">
        <v>2</v>
      </c>
      <c r="B1470">
        <v>23</v>
      </c>
      <c r="C1470">
        <v>12</v>
      </c>
      <c r="D1470" t="str" cm="1">
        <f t="array" ref="D1470">IF(B1470=0,"Depot",INDEX('Delivery Stops'!$B$2:$B$29,B1470))</f>
        <v>Distillery</v>
      </c>
      <c r="E1470" t="str" cm="1">
        <f t="array" ref="E1470">IF(C1470=0,"Depot",INDEX('Delivery Stops'!$B$2:$B$29,C1470))</f>
        <v>Tech Solutions Inc</v>
      </c>
      <c r="F1470">
        <v>0</v>
      </c>
      <c r="G1470" cm="1">
        <f t="array" ref="G1470">INDEX('Distance Matrix (miles)'!$B$2:$AD$30,B1470+1,C1470+1)</f>
        <v>13.46</v>
      </c>
      <c r="H1470" cm="1">
        <f t="array" ref="H1470">INDEX('Travel Time Matrix (min)'!$B$2:$AD$30,B1470+1,C1470+1)</f>
        <v>20.2</v>
      </c>
      <c r="I1470" cm="1">
        <f t="array" ref="I1470">G1470*(INDEX('Vehicle Fleet'!$D$2:$D$6,A1470)+'Cost Parameters'!$B$2*'Cost Parameters'!$B$3)</f>
        <v>11.527144000000002</v>
      </c>
      <c r="J1470" cm="1">
        <f t="array" ref="J1470">IF(C1470=0,0,INDEX('Delivery Stops'!$D$2:$D$29,C1470))</f>
        <v>150</v>
      </c>
      <c r="K1470">
        <f t="shared" si="88"/>
        <v>0</v>
      </c>
      <c r="L1470">
        <f t="shared" si="89"/>
        <v>0</v>
      </c>
      <c r="M1470">
        <f t="shared" si="90"/>
        <v>0</v>
      </c>
      <c r="N1470">
        <f t="shared" si="91"/>
        <v>0</v>
      </c>
      <c r="O1470" cm="1">
        <f t="array" ref="O1470">((IF(C1470=0,INDEX('Solver Setup'!$M$15:$M$19,A1470),INDEX('Solver Setup'!$G$25:$G$52,C1470))-IF(B1470=0,INDEX('Solver Setup'!$L$15:$L$19,A1470),INDEX('Solver Setup'!$G$25:$G$52,B1470)))*1440-IF(B1470=0,0,INDEX('Solver Setup'!$F$25:$F$52,B1470))-H1470+'Solver Setup'!$B$9*(1-F1470))</f>
        <v>1271.8</v>
      </c>
    </row>
    <row r="1471" spans="1:15" x14ac:dyDescent="0.2">
      <c r="A1471">
        <v>2</v>
      </c>
      <c r="B1471">
        <v>23</v>
      </c>
      <c r="C1471">
        <v>13</v>
      </c>
      <c r="D1471" t="str" cm="1">
        <f t="array" ref="D1471">IF(B1471=0,"Depot",INDEX('Delivery Stops'!$B$2:$B$29,B1471))</f>
        <v>Distillery</v>
      </c>
      <c r="E1471" t="str" cm="1">
        <f t="array" ref="E1471">IF(C1471=0,"Depot",INDEX('Delivery Stops'!$B$2:$B$29,C1471))</f>
        <v>Tech Solutions Inc</v>
      </c>
      <c r="F1471">
        <v>0</v>
      </c>
      <c r="G1471" cm="1">
        <f t="array" ref="G1471">INDEX('Distance Matrix (miles)'!$B$2:$AD$30,B1471+1,C1471+1)</f>
        <v>27.48</v>
      </c>
      <c r="H1471" cm="1">
        <f t="array" ref="H1471">INDEX('Travel Time Matrix (min)'!$B$2:$AD$30,B1471+1,C1471+1)</f>
        <v>41.2</v>
      </c>
      <c r="I1471" cm="1">
        <f t="array" ref="I1471">G1471*(INDEX('Vehicle Fleet'!$D$2:$D$6,A1471)+'Cost Parameters'!$B$2*'Cost Parameters'!$B$3)</f>
        <v>23.533872000000002</v>
      </c>
      <c r="J1471" cm="1">
        <f t="array" ref="J1471">IF(C1471=0,0,INDEX('Delivery Stops'!$D$2:$D$29,C1471))</f>
        <v>38</v>
      </c>
      <c r="K1471">
        <f t="shared" si="88"/>
        <v>0</v>
      </c>
      <c r="L1471">
        <f t="shared" si="89"/>
        <v>0</v>
      </c>
      <c r="M1471">
        <f t="shared" si="90"/>
        <v>0</v>
      </c>
      <c r="N1471">
        <f t="shared" si="91"/>
        <v>0</v>
      </c>
      <c r="O1471" cm="1">
        <f t="array" ref="O1471">((IF(C1471=0,INDEX('Solver Setup'!$M$15:$M$19,A1471),INDEX('Solver Setup'!$G$25:$G$52,C1471))-IF(B1471=0,INDEX('Solver Setup'!$L$15:$L$19,A1471),INDEX('Solver Setup'!$G$25:$G$52,B1471)))*1440-IF(B1471=0,0,INDEX('Solver Setup'!$F$25:$F$52,B1471))-H1471+'Solver Setup'!$B$9*(1-F1471))</f>
        <v>1145.7999999999995</v>
      </c>
    </row>
    <row r="1472" spans="1:15" x14ac:dyDescent="0.2">
      <c r="A1472">
        <v>2</v>
      </c>
      <c r="B1472">
        <v>23</v>
      </c>
      <c r="C1472">
        <v>14</v>
      </c>
      <c r="D1472" t="str" cm="1">
        <f t="array" ref="D1472">IF(B1472=0,"Depot",INDEX('Delivery Stops'!$B$2:$B$29,B1472))</f>
        <v>Distillery</v>
      </c>
      <c r="E1472" t="str" cm="1">
        <f t="array" ref="E1472">IF(C1472=0,"Depot",INDEX('Delivery Stops'!$B$2:$B$29,C1472))</f>
        <v>Sunrise Senior Living</v>
      </c>
      <c r="F1472">
        <v>0</v>
      </c>
      <c r="G1472" cm="1">
        <f t="array" ref="G1472">INDEX('Distance Matrix (miles)'!$B$2:$AD$30,B1472+1,C1472+1)</f>
        <v>19.309999999999999</v>
      </c>
      <c r="H1472" cm="1">
        <f t="array" ref="H1472">INDEX('Travel Time Matrix (min)'!$B$2:$AD$30,B1472+1,C1472+1)</f>
        <v>29</v>
      </c>
      <c r="I1472" cm="1">
        <f t="array" ref="I1472">G1472*(INDEX('Vehicle Fleet'!$D$2:$D$6,A1472)+'Cost Parameters'!$B$2*'Cost Parameters'!$B$3)</f>
        <v>16.537084</v>
      </c>
      <c r="J1472" cm="1">
        <f t="array" ref="J1472">IF(C1472=0,0,INDEX('Delivery Stops'!$D$2:$D$29,C1472))</f>
        <v>249</v>
      </c>
      <c r="K1472">
        <f t="shared" si="88"/>
        <v>0</v>
      </c>
      <c r="L1472">
        <f t="shared" si="89"/>
        <v>0</v>
      </c>
      <c r="M1472">
        <f t="shared" si="90"/>
        <v>0</v>
      </c>
      <c r="N1472">
        <f t="shared" si="91"/>
        <v>0</v>
      </c>
      <c r="O1472" cm="1">
        <f t="array" ref="O1472">((IF(C1472=0,INDEX('Solver Setup'!$M$15:$M$19,A1472),INDEX('Solver Setup'!$G$25:$G$52,C1472))-IF(B1472=0,INDEX('Solver Setup'!$L$15:$L$19,A1472),INDEX('Solver Setup'!$G$25:$G$52,B1472)))*1440-IF(B1472=0,0,INDEX('Solver Setup'!$F$25:$F$52,B1472))-H1472+'Solver Setup'!$B$9*(1-F1472))</f>
        <v>1607.9999999999995</v>
      </c>
    </row>
    <row r="1473" spans="1:15" x14ac:dyDescent="0.2">
      <c r="A1473">
        <v>2</v>
      </c>
      <c r="B1473">
        <v>23</v>
      </c>
      <c r="C1473">
        <v>15</v>
      </c>
      <c r="D1473" t="str" cm="1">
        <f t="array" ref="D1473">IF(B1473=0,"Depot",INDEX('Delivery Stops'!$B$2:$B$29,B1473))</f>
        <v>Distillery</v>
      </c>
      <c r="E1473" t="str" cm="1">
        <f t="array" ref="E1473">IF(C1473=0,"Depot",INDEX('Delivery Stops'!$B$2:$B$29,C1473))</f>
        <v>Electronics Outlet</v>
      </c>
      <c r="F1473">
        <v>0</v>
      </c>
      <c r="G1473" cm="1">
        <f t="array" ref="G1473">INDEX('Distance Matrix (miles)'!$B$2:$AD$30,B1473+1,C1473+1)</f>
        <v>5.08</v>
      </c>
      <c r="H1473" cm="1">
        <f t="array" ref="H1473">INDEX('Travel Time Matrix (min)'!$B$2:$AD$30,B1473+1,C1473+1)</f>
        <v>7.6</v>
      </c>
      <c r="I1473" cm="1">
        <f t="array" ref="I1473">G1473*(INDEX('Vehicle Fleet'!$D$2:$D$6,A1473)+'Cost Parameters'!$B$2*'Cost Parameters'!$B$3)</f>
        <v>4.3505120000000002</v>
      </c>
      <c r="J1473" cm="1">
        <f t="array" ref="J1473">IF(C1473=0,0,INDEX('Delivery Stops'!$D$2:$D$29,C1473))</f>
        <v>72</v>
      </c>
      <c r="K1473">
        <f t="shared" si="88"/>
        <v>0</v>
      </c>
      <c r="L1473">
        <f t="shared" si="89"/>
        <v>0</v>
      </c>
      <c r="M1473">
        <f t="shared" si="90"/>
        <v>0</v>
      </c>
      <c r="N1473">
        <f t="shared" si="91"/>
        <v>0</v>
      </c>
      <c r="O1473" cm="1">
        <f t="array" ref="O1473">((IF(C1473=0,INDEX('Solver Setup'!$M$15:$M$19,A1473),INDEX('Solver Setup'!$G$25:$G$52,C1473))-IF(B1473=0,INDEX('Solver Setup'!$L$15:$L$19,A1473),INDEX('Solver Setup'!$G$25:$G$52,B1473)))*1440-IF(B1473=0,0,INDEX('Solver Setup'!$F$25:$F$52,B1473))-H1473+'Solver Setup'!$B$9*(1-F1473))</f>
        <v>1194.4000000000001</v>
      </c>
    </row>
    <row r="1474" spans="1:15" x14ac:dyDescent="0.2">
      <c r="A1474">
        <v>2</v>
      </c>
      <c r="B1474">
        <v>23</v>
      </c>
      <c r="C1474">
        <v>16</v>
      </c>
      <c r="D1474" t="str" cm="1">
        <f t="array" ref="D1474">IF(B1474=0,"Depot",INDEX('Delivery Stops'!$B$2:$B$29,B1474))</f>
        <v>Distillery</v>
      </c>
      <c r="E1474" t="str" cm="1">
        <f t="array" ref="E1474">IF(C1474=0,"Depot",INDEX('Delivery Stops'!$B$2:$B$29,C1474))</f>
        <v>Bookstore</v>
      </c>
      <c r="F1474">
        <v>0</v>
      </c>
      <c r="G1474" cm="1">
        <f t="array" ref="G1474">INDEX('Distance Matrix (miles)'!$B$2:$AD$30,B1474+1,C1474+1)</f>
        <v>8.0500000000000007</v>
      </c>
      <c r="H1474" cm="1">
        <f t="array" ref="H1474">INDEX('Travel Time Matrix (min)'!$B$2:$AD$30,B1474+1,C1474+1)</f>
        <v>12.1</v>
      </c>
      <c r="I1474" cm="1">
        <f t="array" ref="I1474">G1474*(INDEX('Vehicle Fleet'!$D$2:$D$6,A1474)+'Cost Parameters'!$B$2*'Cost Parameters'!$B$3)</f>
        <v>6.8940200000000011</v>
      </c>
      <c r="J1474" cm="1">
        <f t="array" ref="J1474">IF(C1474=0,0,INDEX('Delivery Stops'!$D$2:$D$29,C1474))</f>
        <v>152</v>
      </c>
      <c r="K1474">
        <f t="shared" si="88"/>
        <v>0</v>
      </c>
      <c r="L1474">
        <f t="shared" si="89"/>
        <v>0</v>
      </c>
      <c r="M1474">
        <f t="shared" si="90"/>
        <v>0</v>
      </c>
      <c r="N1474">
        <f t="shared" si="91"/>
        <v>0</v>
      </c>
      <c r="O1474" cm="1">
        <f t="array" ref="O1474">((IF(C1474=0,INDEX('Solver Setup'!$M$15:$M$19,A1474),INDEX('Solver Setup'!$G$25:$G$52,C1474))-IF(B1474=0,INDEX('Solver Setup'!$L$15:$L$19,A1474),INDEX('Solver Setup'!$G$25:$G$52,B1474)))*1440-IF(B1474=0,0,INDEX('Solver Setup'!$F$25:$F$52,B1474))-H1474+'Solver Setup'!$B$9*(1-F1474))</f>
        <v>1429.9000000000005</v>
      </c>
    </row>
    <row r="1475" spans="1:15" x14ac:dyDescent="0.2">
      <c r="A1475">
        <v>2</v>
      </c>
      <c r="B1475">
        <v>23</v>
      </c>
      <c r="C1475">
        <v>17</v>
      </c>
      <c r="D1475" t="str" cm="1">
        <f t="array" ref="D1475">IF(B1475=0,"Depot",INDEX('Delivery Stops'!$B$2:$B$29,B1475))</f>
        <v>Distillery</v>
      </c>
      <c r="E1475" t="str" cm="1">
        <f t="array" ref="E1475">IF(C1475=0,"Depot",INDEX('Delivery Stops'!$B$2:$B$29,C1475))</f>
        <v>Veterinary Clinic</v>
      </c>
      <c r="F1475">
        <v>0</v>
      </c>
      <c r="G1475" cm="1">
        <f t="array" ref="G1475">INDEX('Distance Matrix (miles)'!$B$2:$AD$30,B1475+1,C1475+1)</f>
        <v>30.52</v>
      </c>
      <c r="H1475" cm="1">
        <f t="array" ref="H1475">INDEX('Travel Time Matrix (min)'!$B$2:$AD$30,B1475+1,C1475+1)</f>
        <v>45.8</v>
      </c>
      <c r="I1475" cm="1">
        <f t="array" ref="I1475">G1475*(INDEX('Vehicle Fleet'!$D$2:$D$6,A1475)+'Cost Parameters'!$B$2*'Cost Parameters'!$B$3)</f>
        <v>26.137328</v>
      </c>
      <c r="J1475" cm="1">
        <f t="array" ref="J1475">IF(C1475=0,0,INDEX('Delivery Stops'!$D$2:$D$29,C1475))</f>
        <v>102</v>
      </c>
      <c r="K1475">
        <f t="shared" ref="K1475:K1538" si="92">F1475*I1475</f>
        <v>0</v>
      </c>
      <c r="L1475">
        <f t="shared" ref="L1475:L1538" si="93">F1475*G1475</f>
        <v>0</v>
      </c>
      <c r="M1475">
        <f t="shared" ref="M1475:M1538" si="94">F1475*H1475</f>
        <v>0</v>
      </c>
      <c r="N1475">
        <f t="shared" ref="N1475:N1538" si="95">F1475*J1475</f>
        <v>0</v>
      </c>
      <c r="O1475" cm="1">
        <f t="array" ref="O1475">((IF(C1475=0,INDEX('Solver Setup'!$M$15:$M$19,A1475),INDEX('Solver Setup'!$G$25:$G$52,C1475))-IF(B1475=0,INDEX('Solver Setup'!$L$15:$L$19,A1475),INDEX('Solver Setup'!$G$25:$G$52,B1475)))*1440-IF(B1475=0,0,INDEX('Solver Setup'!$F$25:$F$52,B1475))-H1475+'Solver Setup'!$B$9*(1-F1475))</f>
        <v>1231.1999999999994</v>
      </c>
    </row>
    <row r="1476" spans="1:15" x14ac:dyDescent="0.2">
      <c r="A1476">
        <v>2</v>
      </c>
      <c r="B1476">
        <v>23</v>
      </c>
      <c r="C1476">
        <v>18</v>
      </c>
      <c r="D1476" t="str" cm="1">
        <f t="array" ref="D1476">IF(B1476=0,"Depot",INDEX('Delivery Stops'!$B$2:$B$29,B1476))</f>
        <v>Distillery</v>
      </c>
      <c r="E1476" t="str" cm="1">
        <f t="array" ref="E1476">IF(C1476=0,"Depot",INDEX('Delivery Stops'!$B$2:$B$29,C1476))</f>
        <v>Furniture Warehouse</v>
      </c>
      <c r="F1476">
        <v>0</v>
      </c>
      <c r="G1476" cm="1">
        <f t="array" ref="G1476">INDEX('Distance Matrix (miles)'!$B$2:$AD$30,B1476+1,C1476+1)</f>
        <v>7.85</v>
      </c>
      <c r="H1476" cm="1">
        <f t="array" ref="H1476">INDEX('Travel Time Matrix (min)'!$B$2:$AD$30,B1476+1,C1476+1)</f>
        <v>11.8</v>
      </c>
      <c r="I1476" cm="1">
        <f t="array" ref="I1476">G1476*(INDEX('Vehicle Fleet'!$D$2:$D$6,A1476)+'Cost Parameters'!$B$2*'Cost Parameters'!$B$3)</f>
        <v>6.7227399999999999</v>
      </c>
      <c r="J1476" cm="1">
        <f t="array" ref="J1476">IF(C1476=0,0,INDEX('Delivery Stops'!$D$2:$D$29,C1476))</f>
        <v>148</v>
      </c>
      <c r="K1476">
        <f t="shared" si="92"/>
        <v>0</v>
      </c>
      <c r="L1476">
        <f t="shared" si="93"/>
        <v>0</v>
      </c>
      <c r="M1476">
        <f t="shared" si="94"/>
        <v>0</v>
      </c>
      <c r="N1476">
        <f t="shared" si="95"/>
        <v>0</v>
      </c>
      <c r="O1476" cm="1">
        <f t="array" ref="O1476">((IF(C1476=0,INDEX('Solver Setup'!$M$15:$M$19,A1476),INDEX('Solver Setup'!$G$25:$G$52,C1476))-IF(B1476=0,INDEX('Solver Setup'!$L$15:$L$19,A1476),INDEX('Solver Setup'!$G$25:$G$52,B1476)))*1440-IF(B1476=0,0,INDEX('Solver Setup'!$F$25:$F$52,B1476))-H1476+'Solver Setup'!$B$9*(1-F1476))</f>
        <v>1220.1999999999994</v>
      </c>
    </row>
    <row r="1477" spans="1:15" x14ac:dyDescent="0.2">
      <c r="A1477">
        <v>2</v>
      </c>
      <c r="B1477">
        <v>23</v>
      </c>
      <c r="C1477">
        <v>19</v>
      </c>
      <c r="D1477" t="str" cm="1">
        <f t="array" ref="D1477">IF(B1477=0,"Depot",INDEX('Delivery Stops'!$B$2:$B$29,B1477))</f>
        <v>Distillery</v>
      </c>
      <c r="E1477" t="str" cm="1">
        <f t="array" ref="E1477">IF(C1477=0,"Depot",INDEX('Delivery Stops'!$B$2:$B$29,C1477))</f>
        <v>Music School</v>
      </c>
      <c r="F1477">
        <v>0</v>
      </c>
      <c r="G1477" cm="1">
        <f t="array" ref="G1477">INDEX('Distance Matrix (miles)'!$B$2:$AD$30,B1477+1,C1477+1)</f>
        <v>16.649999999999999</v>
      </c>
      <c r="H1477" cm="1">
        <f t="array" ref="H1477">INDEX('Travel Time Matrix (min)'!$B$2:$AD$30,B1477+1,C1477+1)</f>
        <v>25</v>
      </c>
      <c r="I1477" cm="1">
        <f t="array" ref="I1477">G1477*(INDEX('Vehicle Fleet'!$D$2:$D$6,A1477)+'Cost Parameters'!$B$2*'Cost Parameters'!$B$3)</f>
        <v>14.25906</v>
      </c>
      <c r="J1477" cm="1">
        <f t="array" ref="J1477">IF(C1477=0,0,INDEX('Delivery Stops'!$D$2:$D$29,C1477))</f>
        <v>97</v>
      </c>
      <c r="K1477">
        <f t="shared" si="92"/>
        <v>0</v>
      </c>
      <c r="L1477">
        <f t="shared" si="93"/>
        <v>0</v>
      </c>
      <c r="M1477">
        <f t="shared" si="94"/>
        <v>0</v>
      </c>
      <c r="N1477">
        <f t="shared" si="95"/>
        <v>0</v>
      </c>
      <c r="O1477" cm="1">
        <f t="array" ref="O1477">((IF(C1477=0,INDEX('Solver Setup'!$M$15:$M$19,A1477),INDEX('Solver Setup'!$G$25:$G$52,C1477))-IF(B1477=0,INDEX('Solver Setup'!$L$15:$L$19,A1477),INDEX('Solver Setup'!$G$25:$G$52,B1477)))*1440-IF(B1477=0,0,INDEX('Solver Setup'!$F$25:$F$52,B1477))-H1477+'Solver Setup'!$B$9*(1-F1477))</f>
        <v>1177</v>
      </c>
    </row>
    <row r="1478" spans="1:15" x14ac:dyDescent="0.2">
      <c r="A1478">
        <v>2</v>
      </c>
      <c r="B1478">
        <v>23</v>
      </c>
      <c r="C1478">
        <v>20</v>
      </c>
      <c r="D1478" t="str" cm="1">
        <f t="array" ref="D1478">IF(B1478=0,"Depot",INDEX('Delivery Stops'!$B$2:$B$29,B1478))</f>
        <v>Distillery</v>
      </c>
      <c r="E1478" t="str" cm="1">
        <f t="array" ref="E1478">IF(C1478=0,"Depot",INDEX('Delivery Stops'!$B$2:$B$29,C1478))</f>
        <v>Elementary School</v>
      </c>
      <c r="F1478">
        <v>0</v>
      </c>
      <c r="G1478" cm="1">
        <f t="array" ref="G1478">INDEX('Distance Matrix (miles)'!$B$2:$AD$30,B1478+1,C1478+1)</f>
        <v>23.44</v>
      </c>
      <c r="H1478" cm="1">
        <f t="array" ref="H1478">INDEX('Travel Time Matrix (min)'!$B$2:$AD$30,B1478+1,C1478+1)</f>
        <v>35.200000000000003</v>
      </c>
      <c r="I1478" cm="1">
        <f t="array" ref="I1478">G1478*(INDEX('Vehicle Fleet'!$D$2:$D$6,A1478)+'Cost Parameters'!$B$2*'Cost Parameters'!$B$3)</f>
        <v>20.074016000000004</v>
      </c>
      <c r="J1478" cm="1">
        <f t="array" ref="J1478">IF(C1478=0,0,INDEX('Delivery Stops'!$D$2:$D$29,C1478))</f>
        <v>71</v>
      </c>
      <c r="K1478">
        <f t="shared" si="92"/>
        <v>0</v>
      </c>
      <c r="L1478">
        <f t="shared" si="93"/>
        <v>0</v>
      </c>
      <c r="M1478">
        <f t="shared" si="94"/>
        <v>0</v>
      </c>
      <c r="N1478">
        <f t="shared" si="95"/>
        <v>0</v>
      </c>
      <c r="O1478" cm="1">
        <f t="array" ref="O1478">((IF(C1478=0,INDEX('Solver Setup'!$M$15:$M$19,A1478),INDEX('Solver Setup'!$G$25:$G$52,C1478))-IF(B1478=0,INDEX('Solver Setup'!$L$15:$L$19,A1478),INDEX('Solver Setup'!$G$25:$G$52,B1478)))*1440-IF(B1478=0,0,INDEX('Solver Setup'!$F$25:$F$52,B1478))-H1478+'Solver Setup'!$B$9*(1-F1478))</f>
        <v>1136.8000000000006</v>
      </c>
    </row>
    <row r="1479" spans="1:15" x14ac:dyDescent="0.2">
      <c r="A1479">
        <v>2</v>
      </c>
      <c r="B1479">
        <v>23</v>
      </c>
      <c r="C1479">
        <v>21</v>
      </c>
      <c r="D1479" t="str" cm="1">
        <f t="array" ref="D1479">IF(B1479=0,"Depot",INDEX('Delivery Stops'!$B$2:$B$29,B1479))</f>
        <v>Distillery</v>
      </c>
      <c r="E1479" t="str" cm="1">
        <f t="array" ref="E1479">IF(C1479=0,"Depot",INDEX('Delivery Stops'!$B$2:$B$29,C1479))</f>
        <v>Distillery</v>
      </c>
      <c r="F1479">
        <v>0</v>
      </c>
      <c r="G1479" cm="1">
        <f t="array" ref="G1479">INDEX('Distance Matrix (miles)'!$B$2:$AD$30,B1479+1,C1479+1)</f>
        <v>19.690000000000001</v>
      </c>
      <c r="H1479" cm="1">
        <f t="array" ref="H1479">INDEX('Travel Time Matrix (min)'!$B$2:$AD$30,B1479+1,C1479+1)</f>
        <v>29.5</v>
      </c>
      <c r="I1479" cm="1">
        <f t="array" ref="I1479">G1479*(INDEX('Vehicle Fleet'!$D$2:$D$6,A1479)+'Cost Parameters'!$B$2*'Cost Parameters'!$B$3)</f>
        <v>16.862516000000003</v>
      </c>
      <c r="J1479" cm="1">
        <f t="array" ref="J1479">IF(C1479=0,0,INDEX('Delivery Stops'!$D$2:$D$29,C1479))</f>
        <v>178</v>
      </c>
      <c r="K1479">
        <f t="shared" si="92"/>
        <v>0</v>
      </c>
      <c r="L1479">
        <f t="shared" si="93"/>
        <v>0</v>
      </c>
      <c r="M1479">
        <f t="shared" si="94"/>
        <v>0</v>
      </c>
      <c r="N1479">
        <f t="shared" si="95"/>
        <v>0</v>
      </c>
      <c r="O1479" cm="1">
        <f t="array" ref="O1479">((IF(C1479=0,INDEX('Solver Setup'!$M$15:$M$19,A1479),INDEX('Solver Setup'!$G$25:$G$52,C1479))-IF(B1479=0,INDEX('Solver Setup'!$L$15:$L$19,A1479),INDEX('Solver Setup'!$G$25:$G$52,B1479)))*1440-IF(B1479=0,0,INDEX('Solver Setup'!$F$25:$F$52,B1479))-H1479+'Solver Setup'!$B$9*(1-F1479))</f>
        <v>1652.4999999999995</v>
      </c>
    </row>
    <row r="1480" spans="1:15" x14ac:dyDescent="0.2">
      <c r="A1480">
        <v>2</v>
      </c>
      <c r="B1480">
        <v>23</v>
      </c>
      <c r="C1480">
        <v>22</v>
      </c>
      <c r="D1480" t="str" cm="1">
        <f t="array" ref="D1480">IF(B1480=0,"Depot",INDEX('Delivery Stops'!$B$2:$B$29,B1480))</f>
        <v>Distillery</v>
      </c>
      <c r="E1480" t="str" cm="1">
        <f t="array" ref="E1480">IF(C1480=0,"Depot",INDEX('Delivery Stops'!$B$2:$B$29,C1480))</f>
        <v>Brewery</v>
      </c>
      <c r="F1480">
        <v>0</v>
      </c>
      <c r="G1480" cm="1">
        <f t="array" ref="G1480">INDEX('Distance Matrix (miles)'!$B$2:$AD$30,B1480+1,C1480+1)</f>
        <v>29.36</v>
      </c>
      <c r="H1480" cm="1">
        <f t="array" ref="H1480">INDEX('Travel Time Matrix (min)'!$B$2:$AD$30,B1480+1,C1480+1)</f>
        <v>44</v>
      </c>
      <c r="I1480" cm="1">
        <f t="array" ref="I1480">G1480*(INDEX('Vehicle Fleet'!$D$2:$D$6,A1480)+'Cost Parameters'!$B$2*'Cost Parameters'!$B$3)</f>
        <v>25.143904000000003</v>
      </c>
      <c r="J1480" cm="1">
        <f t="array" ref="J1480">IF(C1480=0,0,INDEX('Delivery Stops'!$D$2:$D$29,C1480))</f>
        <v>46</v>
      </c>
      <c r="K1480">
        <f t="shared" si="92"/>
        <v>0</v>
      </c>
      <c r="L1480">
        <f t="shared" si="93"/>
        <v>0</v>
      </c>
      <c r="M1480">
        <f t="shared" si="94"/>
        <v>0</v>
      </c>
      <c r="N1480">
        <f t="shared" si="95"/>
        <v>0</v>
      </c>
      <c r="O1480" cm="1">
        <f t="array" ref="O1480">((IF(C1480=0,INDEX('Solver Setup'!$M$15:$M$19,A1480),INDEX('Solver Setup'!$G$25:$G$52,C1480))-IF(B1480=0,INDEX('Solver Setup'!$L$15:$L$19,A1480),INDEX('Solver Setup'!$G$25:$G$52,B1480)))*1440-IF(B1480=0,0,INDEX('Solver Setup'!$F$25:$F$52,B1480))-H1480+'Solver Setup'!$B$9*(1-F1480))</f>
        <v>1488.0000000000005</v>
      </c>
    </row>
    <row r="1481" spans="1:15" x14ac:dyDescent="0.2">
      <c r="A1481">
        <v>2</v>
      </c>
      <c r="B1481">
        <v>23</v>
      </c>
      <c r="C1481">
        <v>24</v>
      </c>
      <c r="D1481" t="str" cm="1">
        <f t="array" ref="D1481">IF(B1481=0,"Depot",INDEX('Delivery Stops'!$B$2:$B$29,B1481))</f>
        <v>Distillery</v>
      </c>
      <c r="E1481" t="str" cm="1">
        <f t="array" ref="E1481">IF(C1481=0,"Depot",INDEX('Delivery Stops'!$B$2:$B$29,C1481))</f>
        <v>Children's Academy</v>
      </c>
      <c r="F1481">
        <v>0</v>
      </c>
      <c r="G1481" cm="1">
        <f t="array" ref="G1481">INDEX('Distance Matrix (miles)'!$B$2:$AD$30,B1481+1,C1481+1)</f>
        <v>18.12</v>
      </c>
      <c r="H1481" cm="1">
        <f t="array" ref="H1481">INDEX('Travel Time Matrix (min)'!$B$2:$AD$30,B1481+1,C1481+1)</f>
        <v>27.2</v>
      </c>
      <c r="I1481" cm="1">
        <f t="array" ref="I1481">G1481*(INDEX('Vehicle Fleet'!$D$2:$D$6,A1481)+'Cost Parameters'!$B$2*'Cost Parameters'!$B$3)</f>
        <v>15.517968000000002</v>
      </c>
      <c r="J1481" cm="1">
        <f t="array" ref="J1481">IF(C1481=0,0,INDEX('Delivery Stops'!$D$2:$D$29,C1481))</f>
        <v>28</v>
      </c>
      <c r="K1481">
        <f t="shared" si="92"/>
        <v>0</v>
      </c>
      <c r="L1481">
        <f t="shared" si="93"/>
        <v>0</v>
      </c>
      <c r="M1481">
        <f t="shared" si="94"/>
        <v>0</v>
      </c>
      <c r="N1481">
        <f t="shared" si="95"/>
        <v>0</v>
      </c>
      <c r="O1481" cm="1">
        <f t="array" ref="O1481">((IF(C1481=0,INDEX('Solver Setup'!$M$15:$M$19,A1481),INDEX('Solver Setup'!$G$25:$G$52,C1481))-IF(B1481=0,INDEX('Solver Setup'!$L$15:$L$19,A1481),INDEX('Solver Setup'!$G$25:$G$52,B1481)))*1440-IF(B1481=0,0,INDEX('Solver Setup'!$F$25:$F$52,B1481))-H1481+'Solver Setup'!$B$9*(1-F1481))</f>
        <v>1549.8000000000004</v>
      </c>
    </row>
    <row r="1482" spans="1:15" x14ac:dyDescent="0.2">
      <c r="A1482">
        <v>2</v>
      </c>
      <c r="B1482">
        <v>23</v>
      </c>
      <c r="C1482">
        <v>25</v>
      </c>
      <c r="D1482" t="str" cm="1">
        <f t="array" ref="D1482">IF(B1482=0,"Depot",INDEX('Delivery Stops'!$B$2:$B$29,B1482))</f>
        <v>Distillery</v>
      </c>
      <c r="E1482" t="str" cm="1">
        <f t="array" ref="E1482">IF(C1482=0,"Depot",INDEX('Delivery Stops'!$B$2:$B$29,C1482))</f>
        <v>Public Library</v>
      </c>
      <c r="F1482">
        <v>0</v>
      </c>
      <c r="G1482" cm="1">
        <f t="array" ref="G1482">INDEX('Distance Matrix (miles)'!$B$2:$AD$30,B1482+1,C1482+1)</f>
        <v>18.829999999999998</v>
      </c>
      <c r="H1482" cm="1">
        <f t="array" ref="H1482">INDEX('Travel Time Matrix (min)'!$B$2:$AD$30,B1482+1,C1482+1)</f>
        <v>28.2</v>
      </c>
      <c r="I1482" cm="1">
        <f t="array" ref="I1482">G1482*(INDEX('Vehicle Fleet'!$D$2:$D$6,A1482)+'Cost Parameters'!$B$2*'Cost Parameters'!$B$3)</f>
        <v>16.126011999999999</v>
      </c>
      <c r="J1482" cm="1">
        <f t="array" ref="J1482">IF(C1482=0,0,INDEX('Delivery Stops'!$D$2:$D$29,C1482))</f>
        <v>32</v>
      </c>
      <c r="K1482">
        <f t="shared" si="92"/>
        <v>0</v>
      </c>
      <c r="L1482">
        <f t="shared" si="93"/>
        <v>0</v>
      </c>
      <c r="M1482">
        <f t="shared" si="94"/>
        <v>0</v>
      </c>
      <c r="N1482">
        <f t="shared" si="95"/>
        <v>0</v>
      </c>
      <c r="O1482" cm="1">
        <f t="array" ref="O1482">((IF(C1482=0,INDEX('Solver Setup'!$M$15:$M$19,A1482),INDEX('Solver Setup'!$G$25:$G$52,C1482))-IF(B1482=0,INDEX('Solver Setup'!$L$15:$L$19,A1482),INDEX('Solver Setup'!$G$25:$G$52,B1482)))*1440-IF(B1482=0,0,INDEX('Solver Setup'!$F$25:$F$52,B1482))-H1482+'Solver Setup'!$B$9*(1-F1482))</f>
        <v>1458.8000000000004</v>
      </c>
    </row>
    <row r="1483" spans="1:15" x14ac:dyDescent="0.2">
      <c r="A1483">
        <v>2</v>
      </c>
      <c r="B1483">
        <v>23</v>
      </c>
      <c r="C1483">
        <v>26</v>
      </c>
      <c r="D1483" t="str" cm="1">
        <f t="array" ref="D1483">IF(B1483=0,"Depot",INDEX('Delivery Stops'!$B$2:$B$29,B1483))</f>
        <v>Distillery</v>
      </c>
      <c r="E1483" t="str" cm="1">
        <f t="array" ref="E1483">IF(C1483=0,"Depot",INDEX('Delivery Stops'!$B$2:$B$29,C1483))</f>
        <v>Bakery &amp; Cafe</v>
      </c>
      <c r="F1483">
        <v>0</v>
      </c>
      <c r="G1483" cm="1">
        <f t="array" ref="G1483">INDEX('Distance Matrix (miles)'!$B$2:$AD$30,B1483+1,C1483+1)</f>
        <v>28.77</v>
      </c>
      <c r="H1483" cm="1">
        <f t="array" ref="H1483">INDEX('Travel Time Matrix (min)'!$B$2:$AD$30,B1483+1,C1483+1)</f>
        <v>43.2</v>
      </c>
      <c r="I1483" cm="1">
        <f t="array" ref="I1483">G1483*(INDEX('Vehicle Fleet'!$D$2:$D$6,A1483)+'Cost Parameters'!$B$2*'Cost Parameters'!$B$3)</f>
        <v>24.638628000000001</v>
      </c>
      <c r="J1483" cm="1">
        <f t="array" ref="J1483">IF(C1483=0,0,INDEX('Delivery Stops'!$D$2:$D$29,C1483))</f>
        <v>211</v>
      </c>
      <c r="K1483">
        <f t="shared" si="92"/>
        <v>0</v>
      </c>
      <c r="L1483">
        <f t="shared" si="93"/>
        <v>0</v>
      </c>
      <c r="M1483">
        <f t="shared" si="94"/>
        <v>0</v>
      </c>
      <c r="N1483">
        <f t="shared" si="95"/>
        <v>0</v>
      </c>
      <c r="O1483" cm="1">
        <f t="array" ref="O1483">((IF(C1483=0,INDEX('Solver Setup'!$M$15:$M$19,A1483),INDEX('Solver Setup'!$G$25:$G$52,C1483))-IF(B1483=0,INDEX('Solver Setup'!$L$15:$L$19,A1483),INDEX('Solver Setup'!$G$25:$G$52,B1483)))*1440-IF(B1483=0,0,INDEX('Solver Setup'!$F$25:$F$52,B1483))-H1483+'Solver Setup'!$B$9*(1-F1483))</f>
        <v>1518.8</v>
      </c>
    </row>
    <row r="1484" spans="1:15" x14ac:dyDescent="0.2">
      <c r="A1484">
        <v>2</v>
      </c>
      <c r="B1484">
        <v>23</v>
      </c>
      <c r="C1484">
        <v>27</v>
      </c>
      <c r="D1484" t="str" cm="1">
        <f t="array" ref="D1484">IF(B1484=0,"Depot",INDEX('Delivery Stops'!$B$2:$B$29,B1484))</f>
        <v>Distillery</v>
      </c>
      <c r="E1484" t="str" cm="1">
        <f t="array" ref="E1484">IF(C1484=0,"Depot",INDEX('Delivery Stops'!$B$2:$B$29,C1484))</f>
        <v>Redstone Elementary School</v>
      </c>
      <c r="F1484">
        <v>0</v>
      </c>
      <c r="G1484" cm="1">
        <f t="array" ref="G1484">INDEX('Distance Matrix (miles)'!$B$2:$AD$30,B1484+1,C1484+1)</f>
        <v>26.35</v>
      </c>
      <c r="H1484" cm="1">
        <f t="array" ref="H1484">INDEX('Travel Time Matrix (min)'!$B$2:$AD$30,B1484+1,C1484+1)</f>
        <v>39.5</v>
      </c>
      <c r="I1484" cm="1">
        <f t="array" ref="I1484">G1484*(INDEX('Vehicle Fleet'!$D$2:$D$6,A1484)+'Cost Parameters'!$B$2*'Cost Parameters'!$B$3)</f>
        <v>22.566140000000004</v>
      </c>
      <c r="J1484" cm="1">
        <f t="array" ref="J1484">IF(C1484=0,0,INDEX('Delivery Stops'!$D$2:$D$29,C1484))</f>
        <v>61</v>
      </c>
      <c r="K1484">
        <f t="shared" si="92"/>
        <v>0</v>
      </c>
      <c r="L1484">
        <f t="shared" si="93"/>
        <v>0</v>
      </c>
      <c r="M1484">
        <f t="shared" si="94"/>
        <v>0</v>
      </c>
      <c r="N1484">
        <f t="shared" si="95"/>
        <v>0</v>
      </c>
      <c r="O1484" cm="1">
        <f t="array" ref="O1484">((IF(C1484=0,INDEX('Solver Setup'!$M$15:$M$19,A1484),INDEX('Solver Setup'!$G$25:$G$52,C1484))-IF(B1484=0,INDEX('Solver Setup'!$L$15:$L$19,A1484),INDEX('Solver Setup'!$G$25:$G$52,B1484)))*1440-IF(B1484=0,0,INDEX('Solver Setup'!$F$25:$F$52,B1484))-H1484+'Solver Setup'!$B$9*(1-F1484))</f>
        <v>1462.4999999999995</v>
      </c>
    </row>
    <row r="1485" spans="1:15" x14ac:dyDescent="0.2">
      <c r="A1485">
        <v>2</v>
      </c>
      <c r="B1485">
        <v>23</v>
      </c>
      <c r="C1485">
        <v>28</v>
      </c>
      <c r="D1485" t="str" cm="1">
        <f t="array" ref="D1485">IF(B1485=0,"Depot",INDEX('Delivery Stops'!$B$2:$B$29,B1485))</f>
        <v>Distillery</v>
      </c>
      <c r="E1485" t="str" cm="1">
        <f t="array" ref="E1485">IF(C1485=0,"Depot",INDEX('Delivery Stops'!$B$2:$B$29,C1485))</f>
        <v>Food Bank</v>
      </c>
      <c r="F1485">
        <v>0</v>
      </c>
      <c r="G1485" cm="1">
        <f t="array" ref="G1485">INDEX('Distance Matrix (miles)'!$B$2:$AD$30,B1485+1,C1485+1)</f>
        <v>26.89</v>
      </c>
      <c r="H1485" cm="1">
        <f t="array" ref="H1485">INDEX('Travel Time Matrix (min)'!$B$2:$AD$30,B1485+1,C1485+1)</f>
        <v>40.299999999999997</v>
      </c>
      <c r="I1485" cm="1">
        <f t="array" ref="I1485">G1485*(INDEX('Vehicle Fleet'!$D$2:$D$6,A1485)+'Cost Parameters'!$B$2*'Cost Parameters'!$B$3)</f>
        <v>23.028596</v>
      </c>
      <c r="J1485" cm="1">
        <f t="array" ref="J1485">IF(C1485=0,0,INDEX('Delivery Stops'!$D$2:$D$29,C1485))</f>
        <v>168</v>
      </c>
      <c r="K1485">
        <f t="shared" si="92"/>
        <v>0</v>
      </c>
      <c r="L1485">
        <f t="shared" si="93"/>
        <v>0</v>
      </c>
      <c r="M1485">
        <f t="shared" si="94"/>
        <v>0</v>
      </c>
      <c r="N1485">
        <f t="shared" si="95"/>
        <v>0</v>
      </c>
      <c r="O1485" cm="1">
        <f t="array" ref="O1485">((IF(C1485=0,INDEX('Solver Setup'!$M$15:$M$19,A1485),INDEX('Solver Setup'!$G$25:$G$52,C1485))-IF(B1485=0,INDEX('Solver Setup'!$L$15:$L$19,A1485),INDEX('Solver Setup'!$G$25:$G$52,B1485)))*1440-IF(B1485=0,0,INDEX('Solver Setup'!$F$25:$F$52,B1485))-H1485+'Solver Setup'!$B$9*(1-F1485))</f>
        <v>1461.6999999999996</v>
      </c>
    </row>
    <row r="1486" spans="1:15" x14ac:dyDescent="0.2">
      <c r="A1486">
        <v>2</v>
      </c>
      <c r="B1486">
        <v>24</v>
      </c>
      <c r="C1486">
        <v>0</v>
      </c>
      <c r="D1486" t="str" cm="1">
        <f t="array" ref="D1486">IF(B1486=0,"Depot",INDEX('Delivery Stops'!$B$2:$B$29,B1486))</f>
        <v>Children's Academy</v>
      </c>
      <c r="E1486" t="str" cm="1">
        <f t="array" ref="E1486">IF(C1486=0,"Depot",INDEX('Delivery Stops'!$B$2:$B$29,C1486))</f>
        <v>Depot</v>
      </c>
      <c r="F1486">
        <v>0</v>
      </c>
      <c r="G1486" cm="1">
        <f t="array" ref="G1486">INDEX('Distance Matrix (miles)'!$B$2:$AD$30,B1486+1,C1486+1)</f>
        <v>18.78</v>
      </c>
      <c r="H1486" cm="1">
        <f t="array" ref="H1486">INDEX('Travel Time Matrix (min)'!$B$2:$AD$30,B1486+1,C1486+1)</f>
        <v>28.2</v>
      </c>
      <c r="I1486" cm="1">
        <f t="array" ref="I1486">G1486*(INDEX('Vehicle Fleet'!$D$2:$D$6,A1486)+'Cost Parameters'!$B$2*'Cost Parameters'!$B$3)</f>
        <v>16.083192</v>
      </c>
      <c r="J1486" cm="1">
        <f t="array" ref="J1486">IF(C1486=0,0,INDEX('Delivery Stops'!$D$2:$D$29,C1486))</f>
        <v>0</v>
      </c>
      <c r="K1486">
        <f t="shared" si="92"/>
        <v>0</v>
      </c>
      <c r="L1486">
        <f t="shared" si="93"/>
        <v>0</v>
      </c>
      <c r="M1486">
        <f t="shared" si="94"/>
        <v>0</v>
      </c>
      <c r="N1486">
        <f t="shared" si="95"/>
        <v>0</v>
      </c>
      <c r="O1486" cm="1">
        <f t="array" ref="O1486">((IF(C1486=0,INDEX('Solver Setup'!$M$15:$M$19,A1486),INDEX('Solver Setup'!$G$25:$G$52,C1486))-IF(B1486=0,INDEX('Solver Setup'!$L$15:$L$19,A1486),INDEX('Solver Setup'!$G$25:$G$52,B1486)))*1440-IF(B1486=0,0,INDEX('Solver Setup'!$F$25:$F$52,B1486))-H1486+'Solver Setup'!$B$9*(1-F1486))</f>
        <v>615.7999999999995</v>
      </c>
    </row>
    <row r="1487" spans="1:15" x14ac:dyDescent="0.2">
      <c r="A1487">
        <v>2</v>
      </c>
      <c r="B1487">
        <v>24</v>
      </c>
      <c r="C1487">
        <v>1</v>
      </c>
      <c r="D1487" t="str" cm="1">
        <f t="array" ref="D1487">IF(B1487=0,"Depot",INDEX('Delivery Stops'!$B$2:$B$29,B1487))</f>
        <v>Children's Academy</v>
      </c>
      <c r="E1487" t="str" cm="1">
        <f t="array" ref="E1487">IF(C1487=0,"Depot",INDEX('Delivery Stops'!$B$2:$B$29,C1487))</f>
        <v>Pet Hospital</v>
      </c>
      <c r="F1487">
        <v>0</v>
      </c>
      <c r="G1487" cm="1">
        <f t="array" ref="G1487">INDEX('Distance Matrix (miles)'!$B$2:$AD$30,B1487+1,C1487+1)</f>
        <v>26.2</v>
      </c>
      <c r="H1487" cm="1">
        <f t="array" ref="H1487">INDEX('Travel Time Matrix (min)'!$B$2:$AD$30,B1487+1,C1487+1)</f>
        <v>39.299999999999997</v>
      </c>
      <c r="I1487" cm="1">
        <f t="array" ref="I1487">G1487*(INDEX('Vehicle Fleet'!$D$2:$D$6,A1487)+'Cost Parameters'!$B$2*'Cost Parameters'!$B$3)</f>
        <v>22.43768</v>
      </c>
      <c r="J1487" cm="1">
        <f t="array" ref="J1487">IF(C1487=0,0,INDEX('Delivery Stops'!$D$2:$D$29,C1487))</f>
        <v>204</v>
      </c>
      <c r="K1487">
        <f t="shared" si="92"/>
        <v>0</v>
      </c>
      <c r="L1487">
        <f t="shared" si="93"/>
        <v>0</v>
      </c>
      <c r="M1487">
        <f t="shared" si="94"/>
        <v>0</v>
      </c>
      <c r="N1487">
        <f t="shared" si="95"/>
        <v>0</v>
      </c>
      <c r="O1487" cm="1">
        <f t="array" ref="O1487">((IF(C1487=0,INDEX('Solver Setup'!$M$15:$M$19,A1487),INDEX('Solver Setup'!$G$25:$G$52,C1487))-IF(B1487=0,INDEX('Solver Setup'!$L$15:$L$19,A1487),INDEX('Solver Setup'!$G$25:$G$52,B1487)))*1440-IF(B1487=0,0,INDEX('Solver Setup'!$F$25:$F$52,B1487))-H1487+'Solver Setup'!$B$9*(1-F1487))</f>
        <v>1114.7</v>
      </c>
    </row>
    <row r="1488" spans="1:15" x14ac:dyDescent="0.2">
      <c r="A1488">
        <v>2</v>
      </c>
      <c r="B1488">
        <v>24</v>
      </c>
      <c r="C1488">
        <v>2</v>
      </c>
      <c r="D1488" t="str" cm="1">
        <f t="array" ref="D1488">IF(B1488=0,"Depot",INDEX('Delivery Stops'!$B$2:$B$29,B1488))</f>
        <v>Children's Academy</v>
      </c>
      <c r="E1488" t="str" cm="1">
        <f t="array" ref="E1488">IF(C1488=0,"Depot",INDEX('Delivery Stops'!$B$2:$B$29,C1488))</f>
        <v>Community Pharmacy</v>
      </c>
      <c r="F1488">
        <v>0</v>
      </c>
      <c r="G1488" cm="1">
        <f t="array" ref="G1488">INDEX('Distance Matrix (miles)'!$B$2:$AD$30,B1488+1,C1488+1)</f>
        <v>19.86</v>
      </c>
      <c r="H1488" cm="1">
        <f t="array" ref="H1488">INDEX('Travel Time Matrix (min)'!$B$2:$AD$30,B1488+1,C1488+1)</f>
        <v>29.8</v>
      </c>
      <c r="I1488" cm="1">
        <f t="array" ref="I1488">G1488*(INDEX('Vehicle Fleet'!$D$2:$D$6,A1488)+'Cost Parameters'!$B$2*'Cost Parameters'!$B$3)</f>
        <v>17.008103999999999</v>
      </c>
      <c r="J1488" cm="1">
        <f t="array" ref="J1488">IF(C1488=0,0,INDEX('Delivery Stops'!$D$2:$D$29,C1488))</f>
        <v>240</v>
      </c>
      <c r="K1488">
        <f t="shared" si="92"/>
        <v>0</v>
      </c>
      <c r="L1488">
        <f t="shared" si="93"/>
        <v>0</v>
      </c>
      <c r="M1488">
        <f t="shared" si="94"/>
        <v>0</v>
      </c>
      <c r="N1488">
        <f t="shared" si="95"/>
        <v>0</v>
      </c>
      <c r="O1488" cm="1">
        <f t="array" ref="O1488">((IF(C1488=0,INDEX('Solver Setup'!$M$15:$M$19,A1488),INDEX('Solver Setup'!$G$25:$G$52,C1488))-IF(B1488=0,INDEX('Solver Setup'!$L$15:$L$19,A1488),INDEX('Solver Setup'!$G$25:$G$52,B1488)))*1440-IF(B1488=0,0,INDEX('Solver Setup'!$F$25:$F$52,B1488))-H1488+'Solver Setup'!$B$9*(1-F1488))</f>
        <v>1364.1999999999991</v>
      </c>
    </row>
    <row r="1489" spans="1:15" x14ac:dyDescent="0.2">
      <c r="A1489">
        <v>2</v>
      </c>
      <c r="B1489">
        <v>24</v>
      </c>
      <c r="C1489">
        <v>3</v>
      </c>
      <c r="D1489" t="str" cm="1">
        <f t="array" ref="D1489">IF(B1489=0,"Depot",INDEX('Delivery Stops'!$B$2:$B$29,B1489))</f>
        <v>Children's Academy</v>
      </c>
      <c r="E1489" t="str" cm="1">
        <f t="array" ref="E1489">IF(C1489=0,"Depot",INDEX('Delivery Stops'!$B$2:$B$29,C1489))</f>
        <v>Redstone Medical Center</v>
      </c>
      <c r="F1489">
        <v>0</v>
      </c>
      <c r="G1489" cm="1">
        <f t="array" ref="G1489">INDEX('Distance Matrix (miles)'!$B$2:$AD$30,B1489+1,C1489+1)</f>
        <v>9.66</v>
      </c>
      <c r="H1489" cm="1">
        <f t="array" ref="H1489">INDEX('Travel Time Matrix (min)'!$B$2:$AD$30,B1489+1,C1489+1)</f>
        <v>14.5</v>
      </c>
      <c r="I1489" cm="1">
        <f t="array" ref="I1489">G1489*(INDEX('Vehicle Fleet'!$D$2:$D$6,A1489)+'Cost Parameters'!$B$2*'Cost Parameters'!$B$3)</f>
        <v>8.272824</v>
      </c>
      <c r="J1489" cm="1">
        <f t="array" ref="J1489">IF(C1489=0,0,INDEX('Delivery Stops'!$D$2:$D$29,C1489))</f>
        <v>183</v>
      </c>
      <c r="K1489">
        <f t="shared" si="92"/>
        <v>0</v>
      </c>
      <c r="L1489">
        <f t="shared" si="93"/>
        <v>0</v>
      </c>
      <c r="M1489">
        <f t="shared" si="94"/>
        <v>0</v>
      </c>
      <c r="N1489">
        <f t="shared" si="95"/>
        <v>0</v>
      </c>
      <c r="O1489" cm="1">
        <f t="array" ref="O1489">((IF(C1489=0,INDEX('Solver Setup'!$M$15:$M$19,A1489),INDEX('Solver Setup'!$G$25:$G$52,C1489))-IF(B1489=0,INDEX('Solver Setup'!$L$15:$L$19,A1489),INDEX('Solver Setup'!$G$25:$G$52,B1489)))*1440-IF(B1489=0,0,INDEX('Solver Setup'!$F$25:$F$52,B1489))-H1489+'Solver Setup'!$B$9*(1-F1489))</f>
        <v>1394.4999999999995</v>
      </c>
    </row>
    <row r="1490" spans="1:15" x14ac:dyDescent="0.2">
      <c r="A1490">
        <v>2</v>
      </c>
      <c r="B1490">
        <v>24</v>
      </c>
      <c r="C1490">
        <v>4</v>
      </c>
      <c r="D1490" t="str" cm="1">
        <f t="array" ref="D1490">IF(B1490=0,"Depot",INDEX('Delivery Stops'!$B$2:$B$29,B1490))</f>
        <v>Children's Academy</v>
      </c>
      <c r="E1490" t="str" cm="1">
        <f t="array" ref="E1490">IF(C1490=0,"Depot",INDEX('Delivery Stops'!$B$2:$B$29,C1490))</f>
        <v>Furniture Warehouse</v>
      </c>
      <c r="F1490">
        <v>0</v>
      </c>
      <c r="G1490" cm="1">
        <f t="array" ref="G1490">INDEX('Distance Matrix (miles)'!$B$2:$AD$30,B1490+1,C1490+1)</f>
        <v>12.25</v>
      </c>
      <c r="H1490" cm="1">
        <f t="array" ref="H1490">INDEX('Travel Time Matrix (min)'!$B$2:$AD$30,B1490+1,C1490+1)</f>
        <v>18.399999999999999</v>
      </c>
      <c r="I1490" cm="1">
        <f t="array" ref="I1490">G1490*(INDEX('Vehicle Fleet'!$D$2:$D$6,A1490)+'Cost Parameters'!$B$2*'Cost Parameters'!$B$3)</f>
        <v>10.4909</v>
      </c>
      <c r="J1490" cm="1">
        <f t="array" ref="J1490">IF(C1490=0,0,INDEX('Delivery Stops'!$D$2:$D$29,C1490))</f>
        <v>186</v>
      </c>
      <c r="K1490">
        <f t="shared" si="92"/>
        <v>0</v>
      </c>
      <c r="L1490">
        <f t="shared" si="93"/>
        <v>0</v>
      </c>
      <c r="M1490">
        <f t="shared" si="94"/>
        <v>0</v>
      </c>
      <c r="N1490">
        <f t="shared" si="95"/>
        <v>0</v>
      </c>
      <c r="O1490" cm="1">
        <f t="array" ref="O1490">((IF(C1490=0,INDEX('Solver Setup'!$M$15:$M$19,A1490),INDEX('Solver Setup'!$G$25:$G$52,C1490))-IF(B1490=0,INDEX('Solver Setup'!$L$15:$L$19,A1490),INDEX('Solver Setup'!$G$25:$G$52,B1490)))*1440-IF(B1490=0,0,INDEX('Solver Setup'!$F$25:$F$52,B1490))-H1490+'Solver Setup'!$B$9*(1-F1490))</f>
        <v>1120.5999999999995</v>
      </c>
    </row>
    <row r="1491" spans="1:15" x14ac:dyDescent="0.2">
      <c r="A1491">
        <v>2</v>
      </c>
      <c r="B1491">
        <v>24</v>
      </c>
      <c r="C1491">
        <v>5</v>
      </c>
      <c r="D1491" t="str" cm="1">
        <f t="array" ref="D1491">IF(B1491=0,"Depot",INDEX('Delivery Stops'!$B$2:$B$29,B1491))</f>
        <v>Children's Academy</v>
      </c>
      <c r="E1491" t="str" cm="1">
        <f t="array" ref="E1491">IF(C1491=0,"Depot",INDEX('Delivery Stops'!$B$2:$B$29,C1491))</f>
        <v>Construction Supply</v>
      </c>
      <c r="F1491">
        <v>0</v>
      </c>
      <c r="G1491" cm="1">
        <f t="array" ref="G1491">INDEX('Distance Matrix (miles)'!$B$2:$AD$30,B1491+1,C1491+1)</f>
        <v>15.81</v>
      </c>
      <c r="H1491" cm="1">
        <f t="array" ref="H1491">INDEX('Travel Time Matrix (min)'!$B$2:$AD$30,B1491+1,C1491+1)</f>
        <v>23.7</v>
      </c>
      <c r="I1491" cm="1">
        <f t="array" ref="I1491">G1491*(INDEX('Vehicle Fleet'!$D$2:$D$6,A1491)+'Cost Parameters'!$B$2*'Cost Parameters'!$B$3)</f>
        <v>13.539684000000001</v>
      </c>
      <c r="J1491" cm="1">
        <f t="array" ref="J1491">IF(C1491=0,0,INDEX('Delivery Stops'!$D$2:$D$29,C1491))</f>
        <v>201</v>
      </c>
      <c r="K1491">
        <f t="shared" si="92"/>
        <v>0</v>
      </c>
      <c r="L1491">
        <f t="shared" si="93"/>
        <v>0</v>
      </c>
      <c r="M1491">
        <f t="shared" si="94"/>
        <v>0</v>
      </c>
      <c r="N1491">
        <f t="shared" si="95"/>
        <v>0</v>
      </c>
      <c r="O1491" cm="1">
        <f t="array" ref="O1491">((IF(C1491=0,INDEX('Solver Setup'!$M$15:$M$19,A1491),INDEX('Solver Setup'!$G$25:$G$52,C1491))-IF(B1491=0,INDEX('Solver Setup'!$L$15:$L$19,A1491),INDEX('Solver Setup'!$G$25:$G$52,B1491)))*1440-IF(B1491=0,0,INDEX('Solver Setup'!$F$25:$F$52,B1491))-H1491+'Solver Setup'!$B$9*(1-F1491))</f>
        <v>1325.299999999999</v>
      </c>
    </row>
    <row r="1492" spans="1:15" x14ac:dyDescent="0.2">
      <c r="A1492">
        <v>2</v>
      </c>
      <c r="B1492">
        <v>24</v>
      </c>
      <c r="C1492">
        <v>6</v>
      </c>
      <c r="D1492" t="str" cm="1">
        <f t="array" ref="D1492">IF(B1492=0,"Depot",INDEX('Delivery Stops'!$B$2:$B$29,B1492))</f>
        <v>Children's Academy</v>
      </c>
      <c r="E1492" t="str" cm="1">
        <f t="array" ref="E1492">IF(C1492=0,"Depot",INDEX('Delivery Stops'!$B$2:$B$29,C1492))</f>
        <v>Farm Supply</v>
      </c>
      <c r="F1492">
        <v>0</v>
      </c>
      <c r="G1492" cm="1">
        <f t="array" ref="G1492">INDEX('Distance Matrix (miles)'!$B$2:$AD$30,B1492+1,C1492+1)</f>
        <v>17.11</v>
      </c>
      <c r="H1492" cm="1">
        <f t="array" ref="H1492">INDEX('Travel Time Matrix (min)'!$B$2:$AD$30,B1492+1,C1492+1)</f>
        <v>25.7</v>
      </c>
      <c r="I1492" cm="1">
        <f t="array" ref="I1492">G1492*(INDEX('Vehicle Fleet'!$D$2:$D$6,A1492)+'Cost Parameters'!$B$2*'Cost Parameters'!$B$3)</f>
        <v>14.653004000000001</v>
      </c>
      <c r="J1492" cm="1">
        <f t="array" ref="J1492">IF(C1492=0,0,INDEX('Delivery Stops'!$D$2:$D$29,C1492))</f>
        <v>162</v>
      </c>
      <c r="K1492">
        <f t="shared" si="92"/>
        <v>0</v>
      </c>
      <c r="L1492">
        <f t="shared" si="93"/>
        <v>0</v>
      </c>
      <c r="M1492">
        <f t="shared" si="94"/>
        <v>0</v>
      </c>
      <c r="N1492">
        <f t="shared" si="95"/>
        <v>0</v>
      </c>
      <c r="O1492" cm="1">
        <f t="array" ref="O1492">((IF(C1492=0,INDEX('Solver Setup'!$M$15:$M$19,A1492),INDEX('Solver Setup'!$G$25:$G$52,C1492))-IF(B1492=0,INDEX('Solver Setup'!$L$15:$L$19,A1492),INDEX('Solver Setup'!$G$25:$G$52,B1492)))*1440-IF(B1492=0,0,INDEX('Solver Setup'!$F$25:$F$52,B1492))-H1492+'Solver Setup'!$B$9*(1-F1492))</f>
        <v>1428.2999999999995</v>
      </c>
    </row>
    <row r="1493" spans="1:15" x14ac:dyDescent="0.2">
      <c r="A1493">
        <v>2</v>
      </c>
      <c r="B1493">
        <v>24</v>
      </c>
      <c r="C1493">
        <v>7</v>
      </c>
      <c r="D1493" t="str" cm="1">
        <f t="array" ref="D1493">IF(B1493=0,"Depot",INDEX('Delivery Stops'!$B$2:$B$29,B1493))</f>
        <v>Children's Academy</v>
      </c>
      <c r="E1493" t="str" cm="1">
        <f t="array" ref="E1493">IF(C1493=0,"Depot",INDEX('Delivery Stops'!$B$2:$B$29,C1493))</f>
        <v>Fish Market</v>
      </c>
      <c r="F1493">
        <v>0</v>
      </c>
      <c r="G1493" cm="1">
        <f t="array" ref="G1493">INDEX('Distance Matrix (miles)'!$B$2:$AD$30,B1493+1,C1493+1)</f>
        <v>25.37</v>
      </c>
      <c r="H1493" cm="1">
        <f t="array" ref="H1493">INDEX('Travel Time Matrix (min)'!$B$2:$AD$30,B1493+1,C1493+1)</f>
        <v>38.1</v>
      </c>
      <c r="I1493" cm="1">
        <f t="array" ref="I1493">G1493*(INDEX('Vehicle Fleet'!$D$2:$D$6,A1493)+'Cost Parameters'!$B$2*'Cost Parameters'!$B$3)</f>
        <v>21.726868000000003</v>
      </c>
      <c r="J1493" cm="1">
        <f t="array" ref="J1493">IF(C1493=0,0,INDEX('Delivery Stops'!$D$2:$D$29,C1493))</f>
        <v>133</v>
      </c>
      <c r="K1493">
        <f t="shared" si="92"/>
        <v>0</v>
      </c>
      <c r="L1493">
        <f t="shared" si="93"/>
        <v>0</v>
      </c>
      <c r="M1493">
        <f t="shared" si="94"/>
        <v>0</v>
      </c>
      <c r="N1493">
        <f t="shared" si="95"/>
        <v>0</v>
      </c>
      <c r="O1493" cm="1">
        <f t="array" ref="O1493">((IF(C1493=0,INDEX('Solver Setup'!$M$15:$M$19,A1493),INDEX('Solver Setup'!$G$25:$G$52,C1493))-IF(B1493=0,INDEX('Solver Setup'!$L$15:$L$19,A1493),INDEX('Solver Setup'!$G$25:$G$52,B1493)))*1440-IF(B1493=0,0,INDEX('Solver Setup'!$F$25:$F$52,B1493))-H1493+'Solver Setup'!$B$9*(1-F1493))</f>
        <v>1280.8999999999996</v>
      </c>
    </row>
    <row r="1494" spans="1:15" x14ac:dyDescent="0.2">
      <c r="A1494">
        <v>2</v>
      </c>
      <c r="B1494">
        <v>24</v>
      </c>
      <c r="C1494">
        <v>8</v>
      </c>
      <c r="D1494" t="str" cm="1">
        <f t="array" ref="D1494">IF(B1494=0,"Depot",INDEX('Delivery Stops'!$B$2:$B$29,B1494))</f>
        <v>Children's Academy</v>
      </c>
      <c r="E1494" t="str" cm="1">
        <f t="array" ref="E1494">IF(C1494=0,"Depot",INDEX('Delivery Stops'!$B$2:$B$29,C1494))</f>
        <v>Swimming Pool Supply</v>
      </c>
      <c r="F1494">
        <v>0</v>
      </c>
      <c r="G1494" cm="1">
        <f t="array" ref="G1494">INDEX('Distance Matrix (miles)'!$B$2:$AD$30,B1494+1,C1494+1)</f>
        <v>8.2799999999999994</v>
      </c>
      <c r="H1494" cm="1">
        <f t="array" ref="H1494">INDEX('Travel Time Matrix (min)'!$B$2:$AD$30,B1494+1,C1494+1)</f>
        <v>12.4</v>
      </c>
      <c r="I1494" cm="1">
        <f t="array" ref="I1494">G1494*(INDEX('Vehicle Fleet'!$D$2:$D$6,A1494)+'Cost Parameters'!$B$2*'Cost Parameters'!$B$3)</f>
        <v>7.090992</v>
      </c>
      <c r="J1494" cm="1">
        <f t="array" ref="J1494">IF(C1494=0,0,INDEX('Delivery Stops'!$D$2:$D$29,C1494))</f>
        <v>285</v>
      </c>
      <c r="K1494">
        <f t="shared" si="92"/>
        <v>0</v>
      </c>
      <c r="L1494">
        <f t="shared" si="93"/>
        <v>0</v>
      </c>
      <c r="M1494">
        <f t="shared" si="94"/>
        <v>0</v>
      </c>
      <c r="N1494">
        <f t="shared" si="95"/>
        <v>0</v>
      </c>
      <c r="O1494" cm="1">
        <f t="array" ref="O1494">((IF(C1494=0,INDEX('Solver Setup'!$M$15:$M$19,A1494),INDEX('Solver Setup'!$G$25:$G$52,C1494))-IF(B1494=0,INDEX('Solver Setup'!$L$15:$L$19,A1494),INDEX('Solver Setup'!$G$25:$G$52,B1494)))*1440-IF(B1494=0,0,INDEX('Solver Setup'!$F$25:$F$52,B1494))-H1494+'Solver Setup'!$B$9*(1-F1494))</f>
        <v>1516.5999999999992</v>
      </c>
    </row>
    <row r="1495" spans="1:15" x14ac:dyDescent="0.2">
      <c r="A1495">
        <v>2</v>
      </c>
      <c r="B1495">
        <v>24</v>
      </c>
      <c r="C1495">
        <v>9</v>
      </c>
      <c r="D1495" t="str" cm="1">
        <f t="array" ref="D1495">IF(B1495=0,"Depot",INDEX('Delivery Stops'!$B$2:$B$29,B1495))</f>
        <v>Children's Academy</v>
      </c>
      <c r="E1495" t="str" cm="1">
        <f t="array" ref="E1495">IF(C1495=0,"Depot",INDEX('Delivery Stops'!$B$2:$B$29,C1495))</f>
        <v>Dry Cleaners</v>
      </c>
      <c r="F1495">
        <v>0</v>
      </c>
      <c r="G1495" cm="1">
        <f t="array" ref="G1495">INDEX('Distance Matrix (miles)'!$B$2:$AD$30,B1495+1,C1495+1)</f>
        <v>19.46</v>
      </c>
      <c r="H1495" cm="1">
        <f t="array" ref="H1495">INDEX('Travel Time Matrix (min)'!$B$2:$AD$30,B1495+1,C1495+1)</f>
        <v>29.2</v>
      </c>
      <c r="I1495" cm="1">
        <f t="array" ref="I1495">G1495*(INDEX('Vehicle Fleet'!$D$2:$D$6,A1495)+'Cost Parameters'!$B$2*'Cost Parameters'!$B$3)</f>
        <v>16.665544000000001</v>
      </c>
      <c r="J1495" cm="1">
        <f t="array" ref="J1495">IF(C1495=0,0,INDEX('Delivery Stops'!$D$2:$D$29,C1495))</f>
        <v>24</v>
      </c>
      <c r="K1495">
        <f t="shared" si="92"/>
        <v>0</v>
      </c>
      <c r="L1495">
        <f t="shared" si="93"/>
        <v>0</v>
      </c>
      <c r="M1495">
        <f t="shared" si="94"/>
        <v>0</v>
      </c>
      <c r="N1495">
        <f t="shared" si="95"/>
        <v>0</v>
      </c>
      <c r="O1495" cm="1">
        <f t="array" ref="O1495">((IF(C1495=0,INDEX('Solver Setup'!$M$15:$M$19,A1495),INDEX('Solver Setup'!$G$25:$G$52,C1495))-IF(B1495=0,INDEX('Solver Setup'!$L$15:$L$19,A1495),INDEX('Solver Setup'!$G$25:$G$52,B1495)))*1440-IF(B1495=0,0,INDEX('Solver Setup'!$F$25:$F$52,B1495))-H1495+'Solver Setup'!$B$9*(1-F1495))</f>
        <v>1154.7999999999995</v>
      </c>
    </row>
    <row r="1496" spans="1:15" x14ac:dyDescent="0.2">
      <c r="A1496">
        <v>2</v>
      </c>
      <c r="B1496">
        <v>24</v>
      </c>
      <c r="C1496">
        <v>10</v>
      </c>
      <c r="D1496" t="str" cm="1">
        <f t="array" ref="D1496">IF(B1496=0,"Depot",INDEX('Delivery Stops'!$B$2:$B$29,B1496))</f>
        <v>Children's Academy</v>
      </c>
      <c r="E1496" t="str" cm="1">
        <f t="array" ref="E1496">IF(C1496=0,"Depot",INDEX('Delivery Stops'!$B$2:$B$29,C1496))</f>
        <v>Furniture Warehouse</v>
      </c>
      <c r="F1496">
        <v>0</v>
      </c>
      <c r="G1496" cm="1">
        <f t="array" ref="G1496">INDEX('Distance Matrix (miles)'!$B$2:$AD$30,B1496+1,C1496+1)</f>
        <v>22.58</v>
      </c>
      <c r="H1496" cm="1">
        <f t="array" ref="H1496">INDEX('Travel Time Matrix (min)'!$B$2:$AD$30,B1496+1,C1496+1)</f>
        <v>33.9</v>
      </c>
      <c r="I1496" cm="1">
        <f t="array" ref="I1496">G1496*(INDEX('Vehicle Fleet'!$D$2:$D$6,A1496)+'Cost Parameters'!$B$2*'Cost Parameters'!$B$3)</f>
        <v>19.337512</v>
      </c>
      <c r="J1496" cm="1">
        <f t="array" ref="J1496">IF(C1496=0,0,INDEX('Delivery Stops'!$D$2:$D$29,C1496))</f>
        <v>89</v>
      </c>
      <c r="K1496">
        <f t="shared" si="92"/>
        <v>0</v>
      </c>
      <c r="L1496">
        <f t="shared" si="93"/>
        <v>0</v>
      </c>
      <c r="M1496">
        <f t="shared" si="94"/>
        <v>0</v>
      </c>
      <c r="N1496">
        <f t="shared" si="95"/>
        <v>0</v>
      </c>
      <c r="O1496" cm="1">
        <f t="array" ref="O1496">((IF(C1496=0,INDEX('Solver Setup'!$M$15:$M$19,A1496),INDEX('Solver Setup'!$G$25:$G$52,C1496))-IF(B1496=0,INDEX('Solver Setup'!$L$15:$L$19,A1496),INDEX('Solver Setup'!$G$25:$G$52,B1496)))*1440-IF(B1496=0,0,INDEX('Solver Setup'!$F$25:$F$52,B1496))-H1496+'Solver Setup'!$B$9*(1-F1496))</f>
        <v>1225.099999999999</v>
      </c>
    </row>
    <row r="1497" spans="1:15" x14ac:dyDescent="0.2">
      <c r="A1497">
        <v>2</v>
      </c>
      <c r="B1497">
        <v>24</v>
      </c>
      <c r="C1497">
        <v>11</v>
      </c>
      <c r="D1497" t="str" cm="1">
        <f t="array" ref="D1497">IF(B1497=0,"Depot",INDEX('Delivery Stops'!$B$2:$B$29,B1497))</f>
        <v>Children's Academy</v>
      </c>
      <c r="E1497" t="str" cm="1">
        <f t="array" ref="E1497">IF(C1497=0,"Depot",INDEX('Delivery Stops'!$B$2:$B$29,C1497))</f>
        <v>Pet Hospital</v>
      </c>
      <c r="F1497">
        <v>0</v>
      </c>
      <c r="G1497" cm="1">
        <f t="array" ref="G1497">INDEX('Distance Matrix (miles)'!$B$2:$AD$30,B1497+1,C1497+1)</f>
        <v>19.09</v>
      </c>
      <c r="H1497" cm="1">
        <f t="array" ref="H1497">INDEX('Travel Time Matrix (min)'!$B$2:$AD$30,B1497+1,C1497+1)</f>
        <v>28.6</v>
      </c>
      <c r="I1497" cm="1">
        <f t="array" ref="I1497">G1497*(INDEX('Vehicle Fleet'!$D$2:$D$6,A1497)+'Cost Parameters'!$B$2*'Cost Parameters'!$B$3)</f>
        <v>16.348676000000001</v>
      </c>
      <c r="J1497" cm="1">
        <f t="array" ref="J1497">IF(C1497=0,0,INDEX('Delivery Stops'!$D$2:$D$29,C1497))</f>
        <v>108</v>
      </c>
      <c r="K1497">
        <f t="shared" si="92"/>
        <v>0</v>
      </c>
      <c r="L1497">
        <f t="shared" si="93"/>
        <v>0</v>
      </c>
      <c r="M1497">
        <f t="shared" si="94"/>
        <v>0</v>
      </c>
      <c r="N1497">
        <f t="shared" si="95"/>
        <v>0</v>
      </c>
      <c r="O1497" cm="1">
        <f t="array" ref="O1497">((IF(C1497=0,INDEX('Solver Setup'!$M$15:$M$19,A1497),INDEX('Solver Setup'!$G$25:$G$52,C1497))-IF(B1497=0,INDEX('Solver Setup'!$L$15:$L$19,A1497),INDEX('Solver Setup'!$G$25:$G$52,B1497)))*1440-IF(B1497=0,0,INDEX('Solver Setup'!$F$25:$F$52,B1497))-H1497+'Solver Setup'!$B$9*(1-F1497))</f>
        <v>1155.3999999999996</v>
      </c>
    </row>
    <row r="1498" spans="1:15" x14ac:dyDescent="0.2">
      <c r="A1498">
        <v>2</v>
      </c>
      <c r="B1498">
        <v>24</v>
      </c>
      <c r="C1498">
        <v>12</v>
      </c>
      <c r="D1498" t="str" cm="1">
        <f t="array" ref="D1498">IF(B1498=0,"Depot",INDEX('Delivery Stops'!$B$2:$B$29,B1498))</f>
        <v>Children's Academy</v>
      </c>
      <c r="E1498" t="str" cm="1">
        <f t="array" ref="E1498">IF(C1498=0,"Depot",INDEX('Delivery Stops'!$B$2:$B$29,C1498))</f>
        <v>Tech Solutions Inc</v>
      </c>
      <c r="F1498">
        <v>0</v>
      </c>
      <c r="G1498" cm="1">
        <f t="array" ref="G1498">INDEX('Distance Matrix (miles)'!$B$2:$AD$30,B1498+1,C1498+1)</f>
        <v>22.55</v>
      </c>
      <c r="H1498" cm="1">
        <f t="array" ref="H1498">INDEX('Travel Time Matrix (min)'!$B$2:$AD$30,B1498+1,C1498+1)</f>
        <v>33.799999999999997</v>
      </c>
      <c r="I1498" cm="1">
        <f t="array" ref="I1498">G1498*(INDEX('Vehicle Fleet'!$D$2:$D$6,A1498)+'Cost Parameters'!$B$2*'Cost Parameters'!$B$3)</f>
        <v>19.311820000000001</v>
      </c>
      <c r="J1498" cm="1">
        <f t="array" ref="J1498">IF(C1498=0,0,INDEX('Delivery Stops'!$D$2:$D$29,C1498))</f>
        <v>150</v>
      </c>
      <c r="K1498">
        <f t="shared" si="92"/>
        <v>0</v>
      </c>
      <c r="L1498">
        <f t="shared" si="93"/>
        <v>0</v>
      </c>
      <c r="M1498">
        <f t="shared" si="94"/>
        <v>0</v>
      </c>
      <c r="N1498">
        <f t="shared" si="95"/>
        <v>0</v>
      </c>
      <c r="O1498" cm="1">
        <f t="array" ref="O1498">((IF(C1498=0,INDEX('Solver Setup'!$M$15:$M$19,A1498),INDEX('Solver Setup'!$G$25:$G$52,C1498))-IF(B1498=0,INDEX('Solver Setup'!$L$15:$L$19,A1498),INDEX('Solver Setup'!$G$25:$G$52,B1498)))*1440-IF(B1498=0,0,INDEX('Solver Setup'!$F$25:$F$52,B1498))-H1498+'Solver Setup'!$B$9*(1-F1498))</f>
        <v>1105.1999999999996</v>
      </c>
    </row>
    <row r="1499" spans="1:15" x14ac:dyDescent="0.2">
      <c r="A1499">
        <v>2</v>
      </c>
      <c r="B1499">
        <v>24</v>
      </c>
      <c r="C1499">
        <v>13</v>
      </c>
      <c r="D1499" t="str" cm="1">
        <f t="array" ref="D1499">IF(B1499=0,"Depot",INDEX('Delivery Stops'!$B$2:$B$29,B1499))</f>
        <v>Children's Academy</v>
      </c>
      <c r="E1499" t="str" cm="1">
        <f t="array" ref="E1499">IF(C1499=0,"Depot",INDEX('Delivery Stops'!$B$2:$B$29,C1499))</f>
        <v>Tech Solutions Inc</v>
      </c>
      <c r="F1499">
        <v>0</v>
      </c>
      <c r="G1499" cm="1">
        <f t="array" ref="G1499">INDEX('Distance Matrix (miles)'!$B$2:$AD$30,B1499+1,C1499+1)</f>
        <v>38.840000000000003</v>
      </c>
      <c r="H1499" cm="1">
        <f t="array" ref="H1499">INDEX('Travel Time Matrix (min)'!$B$2:$AD$30,B1499+1,C1499+1)</f>
        <v>58.3</v>
      </c>
      <c r="I1499" cm="1">
        <f t="array" ref="I1499">G1499*(INDEX('Vehicle Fleet'!$D$2:$D$6,A1499)+'Cost Parameters'!$B$2*'Cost Parameters'!$B$3)</f>
        <v>33.262576000000003</v>
      </c>
      <c r="J1499" cm="1">
        <f t="array" ref="J1499">IF(C1499=0,0,INDEX('Delivery Stops'!$D$2:$D$29,C1499))</f>
        <v>38</v>
      </c>
      <c r="K1499">
        <f t="shared" si="92"/>
        <v>0</v>
      </c>
      <c r="L1499">
        <f t="shared" si="93"/>
        <v>0</v>
      </c>
      <c r="M1499">
        <f t="shared" si="94"/>
        <v>0</v>
      </c>
      <c r="N1499">
        <f t="shared" si="95"/>
        <v>0</v>
      </c>
      <c r="O1499" cm="1">
        <f t="array" ref="O1499">((IF(C1499=0,INDEX('Solver Setup'!$M$15:$M$19,A1499),INDEX('Solver Setup'!$G$25:$G$52,C1499))-IF(B1499=0,INDEX('Solver Setup'!$L$15:$L$19,A1499),INDEX('Solver Setup'!$G$25:$G$52,B1499)))*1440-IF(B1499=0,0,INDEX('Solver Setup'!$F$25:$F$52,B1499))-H1499+'Solver Setup'!$B$9*(1-F1499))</f>
        <v>975.69999999999914</v>
      </c>
    </row>
    <row r="1500" spans="1:15" x14ac:dyDescent="0.2">
      <c r="A1500">
        <v>2</v>
      </c>
      <c r="B1500">
        <v>24</v>
      </c>
      <c r="C1500">
        <v>14</v>
      </c>
      <c r="D1500" t="str" cm="1">
        <f t="array" ref="D1500">IF(B1500=0,"Depot",INDEX('Delivery Stops'!$B$2:$B$29,B1500))</f>
        <v>Children's Academy</v>
      </c>
      <c r="E1500" t="str" cm="1">
        <f t="array" ref="E1500">IF(C1500=0,"Depot",INDEX('Delivery Stops'!$B$2:$B$29,C1500))</f>
        <v>Sunrise Senior Living</v>
      </c>
      <c r="F1500">
        <v>0</v>
      </c>
      <c r="G1500" cm="1">
        <f t="array" ref="G1500">INDEX('Distance Matrix (miles)'!$B$2:$AD$30,B1500+1,C1500+1)</f>
        <v>22.31</v>
      </c>
      <c r="H1500" cm="1">
        <f t="array" ref="H1500">INDEX('Travel Time Matrix (min)'!$B$2:$AD$30,B1500+1,C1500+1)</f>
        <v>33.5</v>
      </c>
      <c r="I1500" cm="1">
        <f t="array" ref="I1500">G1500*(INDEX('Vehicle Fleet'!$D$2:$D$6,A1500)+'Cost Parameters'!$B$2*'Cost Parameters'!$B$3)</f>
        <v>19.106283999999999</v>
      </c>
      <c r="J1500" cm="1">
        <f t="array" ref="J1500">IF(C1500=0,0,INDEX('Delivery Stops'!$D$2:$D$29,C1500))</f>
        <v>249</v>
      </c>
      <c r="K1500">
        <f t="shared" si="92"/>
        <v>0</v>
      </c>
      <c r="L1500">
        <f t="shared" si="93"/>
        <v>0</v>
      </c>
      <c r="M1500">
        <f t="shared" si="94"/>
        <v>0</v>
      </c>
      <c r="N1500">
        <f t="shared" si="95"/>
        <v>0</v>
      </c>
      <c r="O1500" cm="1">
        <f t="array" ref="O1500">((IF(C1500=0,INDEX('Solver Setup'!$M$15:$M$19,A1500),INDEX('Solver Setup'!$G$25:$G$52,C1500))-IF(B1500=0,INDEX('Solver Setup'!$L$15:$L$19,A1500),INDEX('Solver Setup'!$G$25:$G$52,B1500)))*1440-IF(B1500=0,0,INDEX('Solver Setup'!$F$25:$F$52,B1500))-H1500+'Solver Setup'!$B$9*(1-F1500))</f>
        <v>1450.4999999999991</v>
      </c>
    </row>
    <row r="1501" spans="1:15" x14ac:dyDescent="0.2">
      <c r="A1501">
        <v>2</v>
      </c>
      <c r="B1501">
        <v>24</v>
      </c>
      <c r="C1501">
        <v>15</v>
      </c>
      <c r="D1501" t="str" cm="1">
        <f t="array" ref="D1501">IF(B1501=0,"Depot",INDEX('Delivery Stops'!$B$2:$B$29,B1501))</f>
        <v>Children's Academy</v>
      </c>
      <c r="E1501" t="str" cm="1">
        <f t="array" ref="E1501">IF(C1501=0,"Depot",INDEX('Delivery Stops'!$B$2:$B$29,C1501))</f>
        <v>Electronics Outlet</v>
      </c>
      <c r="F1501">
        <v>0</v>
      </c>
      <c r="G1501" cm="1">
        <f t="array" ref="G1501">INDEX('Distance Matrix (miles)'!$B$2:$AD$30,B1501+1,C1501+1)</f>
        <v>20.03</v>
      </c>
      <c r="H1501" cm="1">
        <f t="array" ref="H1501">INDEX('Travel Time Matrix (min)'!$B$2:$AD$30,B1501+1,C1501+1)</f>
        <v>30</v>
      </c>
      <c r="I1501" cm="1">
        <f t="array" ref="I1501">G1501*(INDEX('Vehicle Fleet'!$D$2:$D$6,A1501)+'Cost Parameters'!$B$2*'Cost Parameters'!$B$3)</f>
        <v>17.153692000000003</v>
      </c>
      <c r="J1501" cm="1">
        <f t="array" ref="J1501">IF(C1501=0,0,INDEX('Delivery Stops'!$D$2:$D$29,C1501))</f>
        <v>72</v>
      </c>
      <c r="K1501">
        <f t="shared" si="92"/>
        <v>0</v>
      </c>
      <c r="L1501">
        <f t="shared" si="93"/>
        <v>0</v>
      </c>
      <c r="M1501">
        <f t="shared" si="94"/>
        <v>0</v>
      </c>
      <c r="N1501">
        <f t="shared" si="95"/>
        <v>0</v>
      </c>
      <c r="O1501" cm="1">
        <f t="array" ref="O1501">((IF(C1501=0,INDEX('Solver Setup'!$M$15:$M$19,A1501),INDEX('Solver Setup'!$G$25:$G$52,C1501))-IF(B1501=0,INDEX('Solver Setup'!$L$15:$L$19,A1501),INDEX('Solver Setup'!$G$25:$G$52,B1501)))*1440-IF(B1501=0,0,INDEX('Solver Setup'!$F$25:$F$52,B1501))-H1501+'Solver Setup'!$B$9*(1-F1501))</f>
        <v>1018.9999999999995</v>
      </c>
    </row>
    <row r="1502" spans="1:15" x14ac:dyDescent="0.2">
      <c r="A1502">
        <v>2</v>
      </c>
      <c r="B1502">
        <v>24</v>
      </c>
      <c r="C1502">
        <v>16</v>
      </c>
      <c r="D1502" t="str" cm="1">
        <f t="array" ref="D1502">IF(B1502=0,"Depot",INDEX('Delivery Stops'!$B$2:$B$29,B1502))</f>
        <v>Children's Academy</v>
      </c>
      <c r="E1502" t="str" cm="1">
        <f t="array" ref="E1502">IF(C1502=0,"Depot",INDEX('Delivery Stops'!$B$2:$B$29,C1502))</f>
        <v>Bookstore</v>
      </c>
      <c r="F1502">
        <v>0</v>
      </c>
      <c r="G1502" cm="1">
        <f t="array" ref="G1502">INDEX('Distance Matrix (miles)'!$B$2:$AD$30,B1502+1,C1502+1)</f>
        <v>22.56</v>
      </c>
      <c r="H1502" cm="1">
        <f t="array" ref="H1502">INDEX('Travel Time Matrix (min)'!$B$2:$AD$30,B1502+1,C1502+1)</f>
        <v>33.799999999999997</v>
      </c>
      <c r="I1502" cm="1">
        <f t="array" ref="I1502">G1502*(INDEX('Vehicle Fleet'!$D$2:$D$6,A1502)+'Cost Parameters'!$B$2*'Cost Parameters'!$B$3)</f>
        <v>19.320384000000001</v>
      </c>
      <c r="J1502" cm="1">
        <f t="array" ref="J1502">IF(C1502=0,0,INDEX('Delivery Stops'!$D$2:$D$29,C1502))</f>
        <v>152</v>
      </c>
      <c r="K1502">
        <f t="shared" si="92"/>
        <v>0</v>
      </c>
      <c r="L1502">
        <f t="shared" si="93"/>
        <v>0</v>
      </c>
      <c r="M1502">
        <f t="shared" si="94"/>
        <v>0</v>
      </c>
      <c r="N1502">
        <f t="shared" si="95"/>
        <v>0</v>
      </c>
      <c r="O1502" cm="1">
        <f t="array" ref="O1502">((IF(C1502=0,INDEX('Solver Setup'!$M$15:$M$19,A1502),INDEX('Solver Setup'!$G$25:$G$52,C1502))-IF(B1502=0,INDEX('Solver Setup'!$L$15:$L$19,A1502),INDEX('Solver Setup'!$G$25:$G$52,B1502)))*1440-IF(B1502=0,0,INDEX('Solver Setup'!$F$25:$F$52,B1502))-H1502+'Solver Setup'!$B$9*(1-F1502))</f>
        <v>1255.2</v>
      </c>
    </row>
    <row r="1503" spans="1:15" x14ac:dyDescent="0.2">
      <c r="A1503">
        <v>2</v>
      </c>
      <c r="B1503">
        <v>24</v>
      </c>
      <c r="C1503">
        <v>17</v>
      </c>
      <c r="D1503" t="str" cm="1">
        <f t="array" ref="D1503">IF(B1503=0,"Depot",INDEX('Delivery Stops'!$B$2:$B$29,B1503))</f>
        <v>Children's Academy</v>
      </c>
      <c r="E1503" t="str" cm="1">
        <f t="array" ref="E1503">IF(C1503=0,"Depot",INDEX('Delivery Stops'!$B$2:$B$29,C1503))</f>
        <v>Veterinary Clinic</v>
      </c>
      <c r="F1503">
        <v>0</v>
      </c>
      <c r="G1503" cm="1">
        <f t="array" ref="G1503">INDEX('Distance Matrix (miles)'!$B$2:$AD$30,B1503+1,C1503+1)</f>
        <v>31.46</v>
      </c>
      <c r="H1503" cm="1">
        <f t="array" ref="H1503">INDEX('Travel Time Matrix (min)'!$B$2:$AD$30,B1503+1,C1503+1)</f>
        <v>47.2</v>
      </c>
      <c r="I1503" cm="1">
        <f t="array" ref="I1503">G1503*(INDEX('Vehicle Fleet'!$D$2:$D$6,A1503)+'Cost Parameters'!$B$2*'Cost Parameters'!$B$3)</f>
        <v>26.942344000000002</v>
      </c>
      <c r="J1503" cm="1">
        <f t="array" ref="J1503">IF(C1503=0,0,INDEX('Delivery Stops'!$D$2:$D$29,C1503))</f>
        <v>102</v>
      </c>
      <c r="K1503">
        <f t="shared" si="92"/>
        <v>0</v>
      </c>
      <c r="L1503">
        <f t="shared" si="93"/>
        <v>0</v>
      </c>
      <c r="M1503">
        <f t="shared" si="94"/>
        <v>0</v>
      </c>
      <c r="N1503">
        <f t="shared" si="95"/>
        <v>0</v>
      </c>
      <c r="O1503" cm="1">
        <f t="array" ref="O1503">((IF(C1503=0,INDEX('Solver Setup'!$M$15:$M$19,A1503),INDEX('Solver Setup'!$G$25:$G$52,C1503))-IF(B1503=0,INDEX('Solver Setup'!$L$15:$L$19,A1503),INDEX('Solver Setup'!$G$25:$G$52,B1503)))*1440-IF(B1503=0,0,INDEX('Solver Setup'!$F$25:$F$52,B1503))-H1503+'Solver Setup'!$B$9*(1-F1503))</f>
        <v>1076.799999999999</v>
      </c>
    </row>
    <row r="1504" spans="1:15" x14ac:dyDescent="0.2">
      <c r="A1504">
        <v>2</v>
      </c>
      <c r="B1504">
        <v>24</v>
      </c>
      <c r="C1504">
        <v>18</v>
      </c>
      <c r="D1504" t="str" cm="1">
        <f t="array" ref="D1504">IF(B1504=0,"Depot",INDEX('Delivery Stops'!$B$2:$B$29,B1504))</f>
        <v>Children's Academy</v>
      </c>
      <c r="E1504" t="str" cm="1">
        <f t="array" ref="E1504">IF(C1504=0,"Depot",INDEX('Delivery Stops'!$B$2:$B$29,C1504))</f>
        <v>Furniture Warehouse</v>
      </c>
      <c r="F1504">
        <v>0</v>
      </c>
      <c r="G1504" cm="1">
        <f t="array" ref="G1504">INDEX('Distance Matrix (miles)'!$B$2:$AD$30,B1504+1,C1504+1)</f>
        <v>14.39</v>
      </c>
      <c r="H1504" cm="1">
        <f t="array" ref="H1504">INDEX('Travel Time Matrix (min)'!$B$2:$AD$30,B1504+1,C1504+1)</f>
        <v>21.6</v>
      </c>
      <c r="I1504" cm="1">
        <f t="array" ref="I1504">G1504*(INDEX('Vehicle Fleet'!$D$2:$D$6,A1504)+'Cost Parameters'!$B$2*'Cost Parameters'!$B$3)</f>
        <v>12.323596000000002</v>
      </c>
      <c r="J1504" cm="1">
        <f t="array" ref="J1504">IF(C1504=0,0,INDEX('Delivery Stops'!$D$2:$D$29,C1504))</f>
        <v>148</v>
      </c>
      <c r="K1504">
        <f t="shared" si="92"/>
        <v>0</v>
      </c>
      <c r="L1504">
        <f t="shared" si="93"/>
        <v>0</v>
      </c>
      <c r="M1504">
        <f t="shared" si="94"/>
        <v>0</v>
      </c>
      <c r="N1504">
        <f t="shared" si="95"/>
        <v>0</v>
      </c>
      <c r="O1504" cm="1">
        <f t="array" ref="O1504">((IF(C1504=0,INDEX('Solver Setup'!$M$15:$M$19,A1504),INDEX('Solver Setup'!$G$25:$G$52,C1504))-IF(B1504=0,INDEX('Solver Setup'!$L$15:$L$19,A1504),INDEX('Solver Setup'!$G$25:$G$52,B1504)))*1440-IF(B1504=0,0,INDEX('Solver Setup'!$F$25:$F$52,B1504))-H1504+'Solver Setup'!$B$9*(1-F1504))</f>
        <v>1057.3999999999992</v>
      </c>
    </row>
    <row r="1505" spans="1:15" x14ac:dyDescent="0.2">
      <c r="A1505">
        <v>2</v>
      </c>
      <c r="B1505">
        <v>24</v>
      </c>
      <c r="C1505">
        <v>19</v>
      </c>
      <c r="D1505" t="str" cm="1">
        <f t="array" ref="D1505">IF(B1505=0,"Depot",INDEX('Delivery Stops'!$B$2:$B$29,B1505))</f>
        <v>Children's Academy</v>
      </c>
      <c r="E1505" t="str" cm="1">
        <f t="array" ref="E1505">IF(C1505=0,"Depot",INDEX('Delivery Stops'!$B$2:$B$29,C1505))</f>
        <v>Music School</v>
      </c>
      <c r="F1505">
        <v>0</v>
      </c>
      <c r="G1505" cm="1">
        <f t="array" ref="G1505">INDEX('Distance Matrix (miles)'!$B$2:$AD$30,B1505+1,C1505+1)</f>
        <v>16.93</v>
      </c>
      <c r="H1505" cm="1">
        <f t="array" ref="H1505">INDEX('Travel Time Matrix (min)'!$B$2:$AD$30,B1505+1,C1505+1)</f>
        <v>25.4</v>
      </c>
      <c r="I1505" cm="1">
        <f t="array" ref="I1505">G1505*(INDEX('Vehicle Fleet'!$D$2:$D$6,A1505)+'Cost Parameters'!$B$2*'Cost Parameters'!$B$3)</f>
        <v>14.498852000000001</v>
      </c>
      <c r="J1505" cm="1">
        <f t="array" ref="J1505">IF(C1505=0,0,INDEX('Delivery Stops'!$D$2:$D$29,C1505))</f>
        <v>97</v>
      </c>
      <c r="K1505">
        <f t="shared" si="92"/>
        <v>0</v>
      </c>
      <c r="L1505">
        <f t="shared" si="93"/>
        <v>0</v>
      </c>
      <c r="M1505">
        <f t="shared" si="94"/>
        <v>0</v>
      </c>
      <c r="N1505">
        <f t="shared" si="95"/>
        <v>0</v>
      </c>
      <c r="O1505" cm="1">
        <f t="array" ref="O1505">((IF(C1505=0,INDEX('Solver Setup'!$M$15:$M$19,A1505),INDEX('Solver Setup'!$G$25:$G$52,C1505))-IF(B1505=0,INDEX('Solver Setup'!$L$15:$L$19,A1505),INDEX('Solver Setup'!$G$25:$G$52,B1505)))*1440-IF(B1505=0,0,INDEX('Solver Setup'!$F$25:$F$52,B1505))-H1505+'Solver Setup'!$B$9*(1-F1505))</f>
        <v>1023.5999999999996</v>
      </c>
    </row>
    <row r="1506" spans="1:15" x14ac:dyDescent="0.2">
      <c r="A1506">
        <v>2</v>
      </c>
      <c r="B1506">
        <v>24</v>
      </c>
      <c r="C1506">
        <v>20</v>
      </c>
      <c r="D1506" t="str" cm="1">
        <f t="array" ref="D1506">IF(B1506=0,"Depot",INDEX('Delivery Stops'!$B$2:$B$29,B1506))</f>
        <v>Children's Academy</v>
      </c>
      <c r="E1506" t="str" cm="1">
        <f t="array" ref="E1506">IF(C1506=0,"Depot",INDEX('Delivery Stops'!$B$2:$B$29,C1506))</f>
        <v>Elementary School</v>
      </c>
      <c r="F1506">
        <v>0</v>
      </c>
      <c r="G1506" cm="1">
        <f t="array" ref="G1506">INDEX('Distance Matrix (miles)'!$B$2:$AD$30,B1506+1,C1506+1)</f>
        <v>5.5</v>
      </c>
      <c r="H1506" cm="1">
        <f t="array" ref="H1506">INDEX('Travel Time Matrix (min)'!$B$2:$AD$30,B1506+1,C1506+1)</f>
        <v>8.1999999999999993</v>
      </c>
      <c r="I1506" cm="1">
        <f t="array" ref="I1506">G1506*(INDEX('Vehicle Fleet'!$D$2:$D$6,A1506)+'Cost Parameters'!$B$2*'Cost Parameters'!$B$3)</f>
        <v>4.7102000000000004</v>
      </c>
      <c r="J1506" cm="1">
        <f t="array" ref="J1506">IF(C1506=0,0,INDEX('Delivery Stops'!$D$2:$D$29,C1506))</f>
        <v>71</v>
      </c>
      <c r="K1506">
        <f t="shared" si="92"/>
        <v>0</v>
      </c>
      <c r="L1506">
        <f t="shared" si="93"/>
        <v>0</v>
      </c>
      <c r="M1506">
        <f t="shared" si="94"/>
        <v>0</v>
      </c>
      <c r="N1506">
        <f t="shared" si="95"/>
        <v>0</v>
      </c>
      <c r="O1506" cm="1">
        <f t="array" ref="O1506">((IF(C1506=0,INDEX('Solver Setup'!$M$15:$M$19,A1506),INDEX('Solver Setup'!$G$25:$G$52,C1506))-IF(B1506=0,INDEX('Solver Setup'!$L$15:$L$19,A1506),INDEX('Solver Setup'!$G$25:$G$52,B1506)))*1440-IF(B1506=0,0,INDEX('Solver Setup'!$F$25:$F$52,B1506))-H1506+'Solver Setup'!$B$9*(1-F1506))</f>
        <v>1010.8000000000001</v>
      </c>
    </row>
    <row r="1507" spans="1:15" x14ac:dyDescent="0.2">
      <c r="A1507">
        <v>2</v>
      </c>
      <c r="B1507">
        <v>24</v>
      </c>
      <c r="C1507">
        <v>21</v>
      </c>
      <c r="D1507" t="str" cm="1">
        <f t="array" ref="D1507">IF(B1507=0,"Depot",INDEX('Delivery Stops'!$B$2:$B$29,B1507))</f>
        <v>Children's Academy</v>
      </c>
      <c r="E1507" t="str" cm="1">
        <f t="array" ref="E1507">IF(C1507=0,"Depot",INDEX('Delivery Stops'!$B$2:$B$29,C1507))</f>
        <v>Distillery</v>
      </c>
      <c r="F1507">
        <v>0</v>
      </c>
      <c r="G1507" cm="1">
        <f t="array" ref="G1507">INDEX('Distance Matrix (miles)'!$B$2:$AD$30,B1507+1,C1507+1)</f>
        <v>2.19</v>
      </c>
      <c r="H1507" cm="1">
        <f t="array" ref="H1507">INDEX('Travel Time Matrix (min)'!$B$2:$AD$30,B1507+1,C1507+1)</f>
        <v>3.3</v>
      </c>
      <c r="I1507" cm="1">
        <f t="array" ref="I1507">G1507*(INDEX('Vehicle Fleet'!$D$2:$D$6,A1507)+'Cost Parameters'!$B$2*'Cost Parameters'!$B$3)</f>
        <v>1.875516</v>
      </c>
      <c r="J1507" cm="1">
        <f t="array" ref="J1507">IF(C1507=0,0,INDEX('Delivery Stops'!$D$2:$D$29,C1507))</f>
        <v>178</v>
      </c>
      <c r="K1507">
        <f t="shared" si="92"/>
        <v>0</v>
      </c>
      <c r="L1507">
        <f t="shared" si="93"/>
        <v>0</v>
      </c>
      <c r="M1507">
        <f t="shared" si="94"/>
        <v>0</v>
      </c>
      <c r="N1507">
        <f t="shared" si="95"/>
        <v>0</v>
      </c>
      <c r="O1507" cm="1">
        <f t="array" ref="O1507">((IF(C1507=0,INDEX('Solver Setup'!$M$15:$M$19,A1507),INDEX('Solver Setup'!$G$25:$G$52,C1507))-IF(B1507=0,INDEX('Solver Setup'!$L$15:$L$19,A1507),INDEX('Solver Setup'!$G$25:$G$52,B1507)))*1440-IF(B1507=0,0,INDEX('Solver Setup'!$F$25:$F$52,B1507))-H1507+'Solver Setup'!$B$9*(1-F1507))</f>
        <v>1525.6999999999991</v>
      </c>
    </row>
    <row r="1508" spans="1:15" x14ac:dyDescent="0.2">
      <c r="A1508">
        <v>2</v>
      </c>
      <c r="B1508">
        <v>24</v>
      </c>
      <c r="C1508">
        <v>22</v>
      </c>
      <c r="D1508" t="str" cm="1">
        <f t="array" ref="D1508">IF(B1508=0,"Depot",INDEX('Delivery Stops'!$B$2:$B$29,B1508))</f>
        <v>Children's Academy</v>
      </c>
      <c r="E1508" t="str" cm="1">
        <f t="array" ref="E1508">IF(C1508=0,"Depot",INDEX('Delivery Stops'!$B$2:$B$29,C1508))</f>
        <v>Brewery</v>
      </c>
      <c r="F1508">
        <v>0</v>
      </c>
      <c r="G1508" cm="1">
        <f t="array" ref="G1508">INDEX('Distance Matrix (miles)'!$B$2:$AD$30,B1508+1,C1508+1)</f>
        <v>42.21</v>
      </c>
      <c r="H1508" cm="1">
        <f t="array" ref="H1508">INDEX('Travel Time Matrix (min)'!$B$2:$AD$30,B1508+1,C1508+1)</f>
        <v>63.3</v>
      </c>
      <c r="I1508" cm="1">
        <f t="array" ref="I1508">G1508*(INDEX('Vehicle Fleet'!$D$2:$D$6,A1508)+'Cost Parameters'!$B$2*'Cost Parameters'!$B$3)</f>
        <v>36.148644000000004</v>
      </c>
      <c r="J1508" cm="1">
        <f t="array" ref="J1508">IF(C1508=0,0,INDEX('Delivery Stops'!$D$2:$D$29,C1508))</f>
        <v>46</v>
      </c>
      <c r="K1508">
        <f t="shared" si="92"/>
        <v>0</v>
      </c>
      <c r="L1508">
        <f t="shared" si="93"/>
        <v>0</v>
      </c>
      <c r="M1508">
        <f t="shared" si="94"/>
        <v>0</v>
      </c>
      <c r="N1508">
        <f t="shared" si="95"/>
        <v>0</v>
      </c>
      <c r="O1508" cm="1">
        <f t="array" ref="O1508">((IF(C1508=0,INDEX('Solver Setup'!$M$15:$M$19,A1508),INDEX('Solver Setup'!$G$25:$G$52,C1508))-IF(B1508=0,INDEX('Solver Setup'!$L$15:$L$19,A1508),INDEX('Solver Setup'!$G$25:$G$52,B1508)))*1440-IF(B1508=0,0,INDEX('Solver Setup'!$F$25:$F$52,B1508))-H1508+'Solver Setup'!$B$9*(1-F1508))</f>
        <v>1315.7</v>
      </c>
    </row>
    <row r="1509" spans="1:15" x14ac:dyDescent="0.2">
      <c r="A1509">
        <v>2</v>
      </c>
      <c r="B1509">
        <v>24</v>
      </c>
      <c r="C1509">
        <v>23</v>
      </c>
      <c r="D1509" t="str" cm="1">
        <f t="array" ref="D1509">IF(B1509=0,"Depot",INDEX('Delivery Stops'!$B$2:$B$29,B1509))</f>
        <v>Children's Academy</v>
      </c>
      <c r="E1509" t="str" cm="1">
        <f t="array" ref="E1509">IF(C1509=0,"Depot",INDEX('Delivery Stops'!$B$2:$B$29,C1509))</f>
        <v>Distillery</v>
      </c>
      <c r="F1509">
        <v>0</v>
      </c>
      <c r="G1509" cm="1">
        <f t="array" ref="G1509">INDEX('Distance Matrix (miles)'!$B$2:$AD$30,B1509+1,C1509+1)</f>
        <v>18.12</v>
      </c>
      <c r="H1509" cm="1">
        <f t="array" ref="H1509">INDEX('Travel Time Matrix (min)'!$B$2:$AD$30,B1509+1,C1509+1)</f>
        <v>27.2</v>
      </c>
      <c r="I1509" cm="1">
        <f t="array" ref="I1509">G1509*(INDEX('Vehicle Fleet'!$D$2:$D$6,A1509)+'Cost Parameters'!$B$2*'Cost Parameters'!$B$3)</f>
        <v>15.517968000000002</v>
      </c>
      <c r="J1509" cm="1">
        <f t="array" ref="J1509">IF(C1509=0,0,INDEX('Delivery Stops'!$D$2:$D$29,C1509))</f>
        <v>207</v>
      </c>
      <c r="K1509">
        <f t="shared" si="92"/>
        <v>0</v>
      </c>
      <c r="L1509">
        <f t="shared" si="93"/>
        <v>0</v>
      </c>
      <c r="M1509">
        <f t="shared" si="94"/>
        <v>0</v>
      </c>
      <c r="N1509">
        <f t="shared" si="95"/>
        <v>0</v>
      </c>
      <c r="O1509" cm="1">
        <f t="array" ref="O1509">((IF(C1509=0,INDEX('Solver Setup'!$M$15:$M$19,A1509),INDEX('Solver Setup'!$G$25:$G$52,C1509))-IF(B1509=0,INDEX('Solver Setup'!$L$15:$L$19,A1509),INDEX('Solver Setup'!$G$25:$G$52,B1509)))*1440-IF(B1509=0,0,INDEX('Solver Setup'!$F$25:$F$52,B1509))-H1509+'Solver Setup'!$B$9*(1-F1509))</f>
        <v>1246.7999999999995</v>
      </c>
    </row>
    <row r="1510" spans="1:15" x14ac:dyDescent="0.2">
      <c r="A1510">
        <v>2</v>
      </c>
      <c r="B1510">
        <v>24</v>
      </c>
      <c r="C1510">
        <v>25</v>
      </c>
      <c r="D1510" t="str" cm="1">
        <f t="array" ref="D1510">IF(B1510=0,"Depot",INDEX('Delivery Stops'!$B$2:$B$29,B1510))</f>
        <v>Children's Academy</v>
      </c>
      <c r="E1510" t="str" cm="1">
        <f t="array" ref="E1510">IF(C1510=0,"Depot",INDEX('Delivery Stops'!$B$2:$B$29,C1510))</f>
        <v>Public Library</v>
      </c>
      <c r="F1510">
        <v>0</v>
      </c>
      <c r="G1510" cm="1">
        <f t="array" ref="G1510">INDEX('Distance Matrix (miles)'!$B$2:$AD$30,B1510+1,C1510+1)</f>
        <v>26.3</v>
      </c>
      <c r="H1510" cm="1">
        <f t="array" ref="H1510">INDEX('Travel Time Matrix (min)'!$B$2:$AD$30,B1510+1,C1510+1)</f>
        <v>39.4</v>
      </c>
      <c r="I1510" cm="1">
        <f t="array" ref="I1510">G1510*(INDEX('Vehicle Fleet'!$D$2:$D$6,A1510)+'Cost Parameters'!$B$2*'Cost Parameters'!$B$3)</f>
        <v>22.523320000000002</v>
      </c>
      <c r="J1510" cm="1">
        <f t="array" ref="J1510">IF(C1510=0,0,INDEX('Delivery Stops'!$D$2:$D$29,C1510))</f>
        <v>32</v>
      </c>
      <c r="K1510">
        <f t="shared" si="92"/>
        <v>0</v>
      </c>
      <c r="L1510">
        <f t="shared" si="93"/>
        <v>0</v>
      </c>
      <c r="M1510">
        <f t="shared" si="94"/>
        <v>0</v>
      </c>
      <c r="N1510">
        <f t="shared" si="95"/>
        <v>0</v>
      </c>
      <c r="O1510" cm="1">
        <f t="array" ref="O1510">((IF(C1510=0,INDEX('Solver Setup'!$M$15:$M$19,A1510),INDEX('Solver Setup'!$G$25:$G$52,C1510))-IF(B1510=0,INDEX('Solver Setup'!$L$15:$L$19,A1510),INDEX('Solver Setup'!$G$25:$G$52,B1510)))*1440-IF(B1510=0,0,INDEX('Solver Setup'!$F$25:$F$52,B1510))-H1510+'Solver Setup'!$B$9*(1-F1510))</f>
        <v>1294.6000000000001</v>
      </c>
    </row>
    <row r="1511" spans="1:15" x14ac:dyDescent="0.2">
      <c r="A1511">
        <v>2</v>
      </c>
      <c r="B1511">
        <v>24</v>
      </c>
      <c r="C1511">
        <v>26</v>
      </c>
      <c r="D1511" t="str" cm="1">
        <f t="array" ref="D1511">IF(B1511=0,"Depot",INDEX('Delivery Stops'!$B$2:$B$29,B1511))</f>
        <v>Children's Academy</v>
      </c>
      <c r="E1511" t="str" cm="1">
        <f t="array" ref="E1511">IF(C1511=0,"Depot",INDEX('Delivery Stops'!$B$2:$B$29,C1511))</f>
        <v>Bakery &amp; Cafe</v>
      </c>
      <c r="F1511">
        <v>0</v>
      </c>
      <c r="G1511" cm="1">
        <f t="array" ref="G1511">INDEX('Distance Matrix (miles)'!$B$2:$AD$30,B1511+1,C1511+1)</f>
        <v>31.83</v>
      </c>
      <c r="H1511" cm="1">
        <f t="array" ref="H1511">INDEX('Travel Time Matrix (min)'!$B$2:$AD$30,B1511+1,C1511+1)</f>
        <v>47.7</v>
      </c>
      <c r="I1511" cm="1">
        <f t="array" ref="I1511">G1511*(INDEX('Vehicle Fleet'!$D$2:$D$6,A1511)+'Cost Parameters'!$B$2*'Cost Parameters'!$B$3)</f>
        <v>27.259212000000002</v>
      </c>
      <c r="J1511" cm="1">
        <f t="array" ref="J1511">IF(C1511=0,0,INDEX('Delivery Stops'!$D$2:$D$29,C1511))</f>
        <v>211</v>
      </c>
      <c r="K1511">
        <f t="shared" si="92"/>
        <v>0</v>
      </c>
      <c r="L1511">
        <f t="shared" si="93"/>
        <v>0</v>
      </c>
      <c r="M1511">
        <f t="shared" si="94"/>
        <v>0</v>
      </c>
      <c r="N1511">
        <f t="shared" si="95"/>
        <v>0</v>
      </c>
      <c r="O1511" cm="1">
        <f t="array" ref="O1511">((IF(C1511=0,INDEX('Solver Setup'!$M$15:$M$19,A1511),INDEX('Solver Setup'!$G$25:$G$52,C1511))-IF(B1511=0,INDEX('Solver Setup'!$L$15:$L$19,A1511),INDEX('Solver Setup'!$G$25:$G$52,B1511)))*1440-IF(B1511=0,0,INDEX('Solver Setup'!$F$25:$F$52,B1511))-H1511+'Solver Setup'!$B$9*(1-F1511))</f>
        <v>1361.2999999999995</v>
      </c>
    </row>
    <row r="1512" spans="1:15" x14ac:dyDescent="0.2">
      <c r="A1512">
        <v>2</v>
      </c>
      <c r="B1512">
        <v>24</v>
      </c>
      <c r="C1512">
        <v>27</v>
      </c>
      <c r="D1512" t="str" cm="1">
        <f t="array" ref="D1512">IF(B1512=0,"Depot",INDEX('Delivery Stops'!$B$2:$B$29,B1512))</f>
        <v>Children's Academy</v>
      </c>
      <c r="E1512" t="str" cm="1">
        <f t="array" ref="E1512">IF(C1512=0,"Depot",INDEX('Delivery Stops'!$B$2:$B$29,C1512))</f>
        <v>Redstone Elementary School</v>
      </c>
      <c r="F1512">
        <v>0</v>
      </c>
      <c r="G1512" cm="1">
        <f t="array" ref="G1512">INDEX('Distance Matrix (miles)'!$B$2:$AD$30,B1512+1,C1512+1)</f>
        <v>29.01</v>
      </c>
      <c r="H1512" cm="1">
        <f t="array" ref="H1512">INDEX('Travel Time Matrix (min)'!$B$2:$AD$30,B1512+1,C1512+1)</f>
        <v>43.5</v>
      </c>
      <c r="I1512" cm="1">
        <f t="array" ref="I1512">G1512*(INDEX('Vehicle Fleet'!$D$2:$D$6,A1512)+'Cost Parameters'!$B$2*'Cost Parameters'!$B$3)</f>
        <v>24.844164000000003</v>
      </c>
      <c r="J1512" cm="1">
        <f t="array" ref="J1512">IF(C1512=0,0,INDEX('Delivery Stops'!$D$2:$D$29,C1512))</f>
        <v>61</v>
      </c>
      <c r="K1512">
        <f t="shared" si="92"/>
        <v>0</v>
      </c>
      <c r="L1512">
        <f t="shared" si="93"/>
        <v>0</v>
      </c>
      <c r="M1512">
        <f t="shared" si="94"/>
        <v>0</v>
      </c>
      <c r="N1512">
        <f t="shared" si="95"/>
        <v>0</v>
      </c>
      <c r="O1512" cm="1">
        <f t="array" ref="O1512">((IF(C1512=0,INDEX('Solver Setup'!$M$15:$M$19,A1512),INDEX('Solver Setup'!$G$25:$G$52,C1512))-IF(B1512=0,INDEX('Solver Setup'!$L$15:$L$19,A1512),INDEX('Solver Setup'!$G$25:$G$52,B1512)))*1440-IF(B1512=0,0,INDEX('Solver Setup'!$F$25:$F$52,B1512))-H1512+'Solver Setup'!$B$9*(1-F1512))</f>
        <v>1305.4999999999991</v>
      </c>
    </row>
    <row r="1513" spans="1:15" x14ac:dyDescent="0.2">
      <c r="A1513">
        <v>2</v>
      </c>
      <c r="B1513">
        <v>24</v>
      </c>
      <c r="C1513">
        <v>28</v>
      </c>
      <c r="D1513" t="str" cm="1">
        <f t="array" ref="D1513">IF(B1513=0,"Depot",INDEX('Delivery Stops'!$B$2:$B$29,B1513))</f>
        <v>Children's Academy</v>
      </c>
      <c r="E1513" t="str" cm="1">
        <f t="array" ref="E1513">IF(C1513=0,"Depot",INDEX('Delivery Stops'!$B$2:$B$29,C1513))</f>
        <v>Food Bank</v>
      </c>
      <c r="F1513">
        <v>0</v>
      </c>
      <c r="G1513" cm="1">
        <f t="array" ref="G1513">INDEX('Distance Matrix (miles)'!$B$2:$AD$30,B1513+1,C1513+1)</f>
        <v>39.81</v>
      </c>
      <c r="H1513" cm="1">
        <f t="array" ref="H1513">INDEX('Travel Time Matrix (min)'!$B$2:$AD$30,B1513+1,C1513+1)</f>
        <v>59.7</v>
      </c>
      <c r="I1513" cm="1">
        <f t="array" ref="I1513">G1513*(INDEX('Vehicle Fleet'!$D$2:$D$6,A1513)+'Cost Parameters'!$B$2*'Cost Parameters'!$B$3)</f>
        <v>34.093284000000004</v>
      </c>
      <c r="J1513" cm="1">
        <f t="array" ref="J1513">IF(C1513=0,0,INDEX('Delivery Stops'!$D$2:$D$29,C1513))</f>
        <v>168</v>
      </c>
      <c r="K1513">
        <f t="shared" si="92"/>
        <v>0</v>
      </c>
      <c r="L1513">
        <f t="shared" si="93"/>
        <v>0</v>
      </c>
      <c r="M1513">
        <f t="shared" si="94"/>
        <v>0</v>
      </c>
      <c r="N1513">
        <f t="shared" si="95"/>
        <v>0</v>
      </c>
      <c r="O1513" cm="1">
        <f t="array" ref="O1513">((IF(C1513=0,INDEX('Solver Setup'!$M$15:$M$19,A1513),INDEX('Solver Setup'!$G$25:$G$52,C1513))-IF(B1513=0,INDEX('Solver Setup'!$L$15:$L$19,A1513),INDEX('Solver Setup'!$G$25:$G$52,B1513)))*1440-IF(B1513=0,0,INDEX('Solver Setup'!$F$25:$F$52,B1513))-H1513+'Solver Setup'!$B$9*(1-F1513))</f>
        <v>1289.299999999999</v>
      </c>
    </row>
    <row r="1514" spans="1:15" x14ac:dyDescent="0.2">
      <c r="A1514">
        <v>2</v>
      </c>
      <c r="B1514">
        <v>25</v>
      </c>
      <c r="C1514">
        <v>0</v>
      </c>
      <c r="D1514" t="str" cm="1">
        <f t="array" ref="D1514">IF(B1514=0,"Depot",INDEX('Delivery Stops'!$B$2:$B$29,B1514))</f>
        <v>Public Library</v>
      </c>
      <c r="E1514" t="str" cm="1">
        <f t="array" ref="E1514">IF(C1514=0,"Depot",INDEX('Delivery Stops'!$B$2:$B$29,C1514))</f>
        <v>Depot</v>
      </c>
      <c r="F1514">
        <v>0</v>
      </c>
      <c r="G1514" cm="1">
        <f t="array" ref="G1514">INDEX('Distance Matrix (miles)'!$B$2:$AD$30,B1514+1,C1514+1)</f>
        <v>14.09</v>
      </c>
      <c r="H1514" cm="1">
        <f t="array" ref="H1514">INDEX('Travel Time Matrix (min)'!$B$2:$AD$30,B1514+1,C1514+1)</f>
        <v>21.1</v>
      </c>
      <c r="I1514" cm="1">
        <f t="array" ref="I1514">G1514*(INDEX('Vehicle Fleet'!$D$2:$D$6,A1514)+'Cost Parameters'!$B$2*'Cost Parameters'!$B$3)</f>
        <v>12.066676000000001</v>
      </c>
      <c r="J1514" cm="1">
        <f t="array" ref="J1514">IF(C1514=0,0,INDEX('Delivery Stops'!$D$2:$D$29,C1514))</f>
        <v>0</v>
      </c>
      <c r="K1514">
        <f t="shared" si="92"/>
        <v>0</v>
      </c>
      <c r="L1514">
        <f t="shared" si="93"/>
        <v>0</v>
      </c>
      <c r="M1514">
        <f t="shared" si="94"/>
        <v>0</v>
      </c>
      <c r="N1514">
        <f t="shared" si="95"/>
        <v>0</v>
      </c>
      <c r="O1514" cm="1">
        <f t="array" ref="O1514">((IF(C1514=0,INDEX('Solver Setup'!$M$15:$M$19,A1514),INDEX('Solver Setup'!$G$25:$G$52,C1514))-IF(B1514=0,INDEX('Solver Setup'!$L$15:$L$19,A1514),INDEX('Solver Setup'!$G$25:$G$52,B1514)))*1440-IF(B1514=0,0,INDEX('Solver Setup'!$F$25:$F$52,B1514))-H1514+'Solver Setup'!$B$9*(1-F1514))</f>
        <v>703.89999999999952</v>
      </c>
    </row>
    <row r="1515" spans="1:15" x14ac:dyDescent="0.2">
      <c r="A1515">
        <v>2</v>
      </c>
      <c r="B1515">
        <v>25</v>
      </c>
      <c r="C1515">
        <v>1</v>
      </c>
      <c r="D1515" t="str" cm="1">
        <f t="array" ref="D1515">IF(B1515=0,"Depot",INDEX('Delivery Stops'!$B$2:$B$29,B1515))</f>
        <v>Public Library</v>
      </c>
      <c r="E1515" t="str" cm="1">
        <f t="array" ref="E1515">IF(C1515=0,"Depot",INDEX('Delivery Stops'!$B$2:$B$29,C1515))</f>
        <v>Pet Hospital</v>
      </c>
      <c r="F1515">
        <v>0</v>
      </c>
      <c r="G1515" cm="1">
        <f t="array" ref="G1515">INDEX('Distance Matrix (miles)'!$B$2:$AD$30,B1515+1,C1515+1)</f>
        <v>38.770000000000003</v>
      </c>
      <c r="H1515" cm="1">
        <f t="array" ref="H1515">INDEX('Travel Time Matrix (min)'!$B$2:$AD$30,B1515+1,C1515+1)</f>
        <v>58.2</v>
      </c>
      <c r="I1515" cm="1">
        <f t="array" ref="I1515">G1515*(INDEX('Vehicle Fleet'!$D$2:$D$6,A1515)+'Cost Parameters'!$B$2*'Cost Parameters'!$B$3)</f>
        <v>33.202628000000004</v>
      </c>
      <c r="J1515" cm="1">
        <f t="array" ref="J1515">IF(C1515=0,0,INDEX('Delivery Stops'!$D$2:$D$29,C1515))</f>
        <v>204</v>
      </c>
      <c r="K1515">
        <f t="shared" si="92"/>
        <v>0</v>
      </c>
      <c r="L1515">
        <f t="shared" si="93"/>
        <v>0</v>
      </c>
      <c r="M1515">
        <f t="shared" si="94"/>
        <v>0</v>
      </c>
      <c r="N1515">
        <f t="shared" si="95"/>
        <v>0</v>
      </c>
      <c r="O1515" cm="1">
        <f t="array" ref="O1515">((IF(C1515=0,INDEX('Solver Setup'!$M$15:$M$19,A1515),INDEX('Solver Setup'!$G$25:$G$52,C1515))-IF(B1515=0,INDEX('Solver Setup'!$L$15:$L$19,A1515),INDEX('Solver Setup'!$G$25:$G$52,B1515)))*1440-IF(B1515=0,0,INDEX('Solver Setup'!$F$25:$F$52,B1515))-H1515+'Solver Setup'!$B$9*(1-F1515))</f>
        <v>1176.8</v>
      </c>
    </row>
    <row r="1516" spans="1:15" x14ac:dyDescent="0.2">
      <c r="A1516">
        <v>2</v>
      </c>
      <c r="B1516">
        <v>25</v>
      </c>
      <c r="C1516">
        <v>2</v>
      </c>
      <c r="D1516" t="str" cm="1">
        <f t="array" ref="D1516">IF(B1516=0,"Depot",INDEX('Delivery Stops'!$B$2:$B$29,B1516))</f>
        <v>Public Library</v>
      </c>
      <c r="E1516" t="str" cm="1">
        <f t="array" ref="E1516">IF(C1516=0,"Depot",INDEX('Delivery Stops'!$B$2:$B$29,C1516))</f>
        <v>Community Pharmacy</v>
      </c>
      <c r="F1516">
        <v>0</v>
      </c>
      <c r="G1516" cm="1">
        <f t="array" ref="G1516">INDEX('Distance Matrix (miles)'!$B$2:$AD$30,B1516+1,C1516+1)</f>
        <v>16.489999999999998</v>
      </c>
      <c r="H1516" cm="1">
        <f t="array" ref="H1516">INDEX('Travel Time Matrix (min)'!$B$2:$AD$30,B1516+1,C1516+1)</f>
        <v>24.7</v>
      </c>
      <c r="I1516" cm="1">
        <f t="array" ref="I1516">G1516*(INDEX('Vehicle Fleet'!$D$2:$D$6,A1516)+'Cost Parameters'!$B$2*'Cost Parameters'!$B$3)</f>
        <v>14.122036</v>
      </c>
      <c r="J1516" cm="1">
        <f t="array" ref="J1516">IF(C1516=0,0,INDEX('Delivery Stops'!$D$2:$D$29,C1516))</f>
        <v>240</v>
      </c>
      <c r="K1516">
        <f t="shared" si="92"/>
        <v>0</v>
      </c>
      <c r="L1516">
        <f t="shared" si="93"/>
        <v>0</v>
      </c>
      <c r="M1516">
        <f t="shared" si="94"/>
        <v>0</v>
      </c>
      <c r="N1516">
        <f t="shared" si="95"/>
        <v>0</v>
      </c>
      <c r="O1516" cm="1">
        <f t="array" ref="O1516">((IF(C1516=0,INDEX('Solver Setup'!$M$15:$M$19,A1516),INDEX('Solver Setup'!$G$25:$G$52,C1516))-IF(B1516=0,INDEX('Solver Setup'!$L$15:$L$19,A1516),INDEX('Solver Setup'!$G$25:$G$52,B1516)))*1440-IF(B1516=0,0,INDEX('Solver Setup'!$F$25:$F$52,B1516))-H1516+'Solver Setup'!$B$9*(1-F1516))</f>
        <v>1450.299999999999</v>
      </c>
    </row>
    <row r="1517" spans="1:15" x14ac:dyDescent="0.2">
      <c r="A1517">
        <v>2</v>
      </c>
      <c r="B1517">
        <v>25</v>
      </c>
      <c r="C1517">
        <v>3</v>
      </c>
      <c r="D1517" t="str" cm="1">
        <f t="array" ref="D1517">IF(B1517=0,"Depot",INDEX('Delivery Stops'!$B$2:$B$29,B1517))</f>
        <v>Public Library</v>
      </c>
      <c r="E1517" t="str" cm="1">
        <f t="array" ref="E1517">IF(C1517=0,"Depot",INDEX('Delivery Stops'!$B$2:$B$29,C1517))</f>
        <v>Redstone Medical Center</v>
      </c>
      <c r="F1517">
        <v>0</v>
      </c>
      <c r="G1517" cm="1">
        <f t="array" ref="G1517">INDEX('Distance Matrix (miles)'!$B$2:$AD$30,B1517+1,C1517+1)</f>
        <v>30.89</v>
      </c>
      <c r="H1517" cm="1">
        <f t="array" ref="H1517">INDEX('Travel Time Matrix (min)'!$B$2:$AD$30,B1517+1,C1517+1)</f>
        <v>46.3</v>
      </c>
      <c r="I1517" cm="1">
        <f t="array" ref="I1517">G1517*(INDEX('Vehicle Fleet'!$D$2:$D$6,A1517)+'Cost Parameters'!$B$2*'Cost Parameters'!$B$3)</f>
        <v>26.454196000000003</v>
      </c>
      <c r="J1517" cm="1">
        <f t="array" ref="J1517">IF(C1517=0,0,INDEX('Delivery Stops'!$D$2:$D$29,C1517))</f>
        <v>183</v>
      </c>
      <c r="K1517">
        <f t="shared" si="92"/>
        <v>0</v>
      </c>
      <c r="L1517">
        <f t="shared" si="93"/>
        <v>0</v>
      </c>
      <c r="M1517">
        <f t="shared" si="94"/>
        <v>0</v>
      </c>
      <c r="N1517">
        <f t="shared" si="95"/>
        <v>0</v>
      </c>
      <c r="O1517" cm="1">
        <f t="array" ref="O1517">((IF(C1517=0,INDEX('Solver Setup'!$M$15:$M$19,A1517),INDEX('Solver Setup'!$G$25:$G$52,C1517))-IF(B1517=0,INDEX('Solver Setup'!$L$15:$L$19,A1517),INDEX('Solver Setup'!$G$25:$G$52,B1517)))*1440-IF(B1517=0,0,INDEX('Solver Setup'!$F$25:$F$52,B1517))-H1517+'Solver Setup'!$B$9*(1-F1517))</f>
        <v>1443.6999999999996</v>
      </c>
    </row>
    <row r="1518" spans="1:15" x14ac:dyDescent="0.2">
      <c r="A1518">
        <v>2</v>
      </c>
      <c r="B1518">
        <v>25</v>
      </c>
      <c r="C1518">
        <v>4</v>
      </c>
      <c r="D1518" t="str" cm="1">
        <f t="array" ref="D1518">IF(B1518=0,"Depot",INDEX('Delivery Stops'!$B$2:$B$29,B1518))</f>
        <v>Public Library</v>
      </c>
      <c r="E1518" t="str" cm="1">
        <f t="array" ref="E1518">IF(C1518=0,"Depot",INDEX('Delivery Stops'!$B$2:$B$29,C1518))</f>
        <v>Furniture Warehouse</v>
      </c>
      <c r="F1518">
        <v>0</v>
      </c>
      <c r="G1518" cm="1">
        <f t="array" ref="G1518">INDEX('Distance Matrix (miles)'!$B$2:$AD$30,B1518+1,C1518+1)</f>
        <v>14.45</v>
      </c>
      <c r="H1518" cm="1">
        <f t="array" ref="H1518">INDEX('Travel Time Matrix (min)'!$B$2:$AD$30,B1518+1,C1518+1)</f>
        <v>21.7</v>
      </c>
      <c r="I1518" cm="1">
        <f t="array" ref="I1518">G1518*(INDEX('Vehicle Fleet'!$D$2:$D$6,A1518)+'Cost Parameters'!$B$2*'Cost Parameters'!$B$3)</f>
        <v>12.374980000000001</v>
      </c>
      <c r="J1518" cm="1">
        <f t="array" ref="J1518">IF(C1518=0,0,INDEX('Delivery Stops'!$D$2:$D$29,C1518))</f>
        <v>186</v>
      </c>
      <c r="K1518">
        <f t="shared" si="92"/>
        <v>0</v>
      </c>
      <c r="L1518">
        <f t="shared" si="93"/>
        <v>0</v>
      </c>
      <c r="M1518">
        <f t="shared" si="94"/>
        <v>0</v>
      </c>
      <c r="N1518">
        <f t="shared" si="95"/>
        <v>0</v>
      </c>
      <c r="O1518" cm="1">
        <f t="array" ref="O1518">((IF(C1518=0,INDEX('Solver Setup'!$M$15:$M$19,A1518),INDEX('Solver Setup'!$G$25:$G$52,C1518))-IF(B1518=0,INDEX('Solver Setup'!$L$15:$L$19,A1518),INDEX('Solver Setup'!$G$25:$G$52,B1518)))*1440-IF(B1518=0,0,INDEX('Solver Setup'!$F$25:$F$52,B1518))-H1518+'Solver Setup'!$B$9*(1-F1518))</f>
        <v>1198.2999999999995</v>
      </c>
    </row>
    <row r="1519" spans="1:15" x14ac:dyDescent="0.2">
      <c r="A1519">
        <v>2</v>
      </c>
      <c r="B1519">
        <v>25</v>
      </c>
      <c r="C1519">
        <v>5</v>
      </c>
      <c r="D1519" t="str" cm="1">
        <f t="array" ref="D1519">IF(B1519=0,"Depot",INDEX('Delivery Stops'!$B$2:$B$29,B1519))</f>
        <v>Public Library</v>
      </c>
      <c r="E1519" t="str" cm="1">
        <f t="array" ref="E1519">IF(C1519=0,"Depot",INDEX('Delivery Stops'!$B$2:$B$29,C1519))</f>
        <v>Construction Supply</v>
      </c>
      <c r="F1519">
        <v>0</v>
      </c>
      <c r="G1519" cm="1">
        <f t="array" ref="G1519">INDEX('Distance Matrix (miles)'!$B$2:$AD$30,B1519+1,C1519+1)</f>
        <v>13.34</v>
      </c>
      <c r="H1519" cm="1">
        <f t="array" ref="H1519">INDEX('Travel Time Matrix (min)'!$B$2:$AD$30,B1519+1,C1519+1)</f>
        <v>20</v>
      </c>
      <c r="I1519" cm="1">
        <f t="array" ref="I1519">G1519*(INDEX('Vehicle Fleet'!$D$2:$D$6,A1519)+'Cost Parameters'!$B$2*'Cost Parameters'!$B$3)</f>
        <v>11.424376000000001</v>
      </c>
      <c r="J1519" cm="1">
        <f t="array" ref="J1519">IF(C1519=0,0,INDEX('Delivery Stops'!$D$2:$D$29,C1519))</f>
        <v>201</v>
      </c>
      <c r="K1519">
        <f t="shared" si="92"/>
        <v>0</v>
      </c>
      <c r="L1519">
        <f t="shared" si="93"/>
        <v>0</v>
      </c>
      <c r="M1519">
        <f t="shared" si="94"/>
        <v>0</v>
      </c>
      <c r="N1519">
        <f t="shared" si="95"/>
        <v>0</v>
      </c>
      <c r="O1519" cm="1">
        <f t="array" ref="O1519">((IF(C1519=0,INDEX('Solver Setup'!$M$15:$M$19,A1519),INDEX('Solver Setup'!$G$25:$G$52,C1519))-IF(B1519=0,INDEX('Solver Setup'!$L$15:$L$19,A1519),INDEX('Solver Setup'!$G$25:$G$52,B1519)))*1440-IF(B1519=0,0,INDEX('Solver Setup'!$F$25:$F$52,B1519))-H1519+'Solver Setup'!$B$9*(1-F1519))</f>
        <v>1409.9999999999991</v>
      </c>
    </row>
    <row r="1520" spans="1:15" x14ac:dyDescent="0.2">
      <c r="A1520">
        <v>2</v>
      </c>
      <c r="B1520">
        <v>25</v>
      </c>
      <c r="C1520">
        <v>6</v>
      </c>
      <c r="D1520" t="str" cm="1">
        <f t="array" ref="D1520">IF(B1520=0,"Depot",INDEX('Delivery Stops'!$B$2:$B$29,B1520))</f>
        <v>Public Library</v>
      </c>
      <c r="E1520" t="str" cm="1">
        <f t="array" ref="E1520">IF(C1520=0,"Depot",INDEX('Delivery Stops'!$B$2:$B$29,C1520))</f>
        <v>Farm Supply</v>
      </c>
      <c r="F1520">
        <v>0</v>
      </c>
      <c r="G1520" cm="1">
        <f t="array" ref="G1520">INDEX('Distance Matrix (miles)'!$B$2:$AD$30,B1520+1,C1520+1)</f>
        <v>11.16</v>
      </c>
      <c r="H1520" cm="1">
        <f t="array" ref="H1520">INDEX('Travel Time Matrix (min)'!$B$2:$AD$30,B1520+1,C1520+1)</f>
        <v>16.7</v>
      </c>
      <c r="I1520" cm="1">
        <f t="array" ref="I1520">G1520*(INDEX('Vehicle Fleet'!$D$2:$D$6,A1520)+'Cost Parameters'!$B$2*'Cost Parameters'!$B$3)</f>
        <v>9.557424000000001</v>
      </c>
      <c r="J1520" cm="1">
        <f t="array" ref="J1520">IF(C1520=0,0,INDEX('Delivery Stops'!$D$2:$D$29,C1520))</f>
        <v>162</v>
      </c>
      <c r="K1520">
        <f t="shared" si="92"/>
        <v>0</v>
      </c>
      <c r="L1520">
        <f t="shared" si="93"/>
        <v>0</v>
      </c>
      <c r="M1520">
        <f t="shared" si="94"/>
        <v>0</v>
      </c>
      <c r="N1520">
        <f t="shared" si="95"/>
        <v>0</v>
      </c>
      <c r="O1520" cm="1">
        <f t="array" ref="O1520">((IF(C1520=0,INDEX('Solver Setup'!$M$15:$M$19,A1520),INDEX('Solver Setup'!$G$25:$G$52,C1520))-IF(B1520=0,INDEX('Solver Setup'!$L$15:$L$19,A1520),INDEX('Solver Setup'!$G$25:$G$52,B1520)))*1440-IF(B1520=0,0,INDEX('Solver Setup'!$F$25:$F$52,B1520))-H1520+'Solver Setup'!$B$9*(1-F1520))</f>
        <v>1518.2999999999995</v>
      </c>
    </row>
    <row r="1521" spans="1:15" x14ac:dyDescent="0.2">
      <c r="A1521">
        <v>2</v>
      </c>
      <c r="B1521">
        <v>25</v>
      </c>
      <c r="C1521">
        <v>7</v>
      </c>
      <c r="D1521" t="str" cm="1">
        <f t="array" ref="D1521">IF(B1521=0,"Depot",INDEX('Delivery Stops'!$B$2:$B$29,B1521))</f>
        <v>Public Library</v>
      </c>
      <c r="E1521" t="str" cm="1">
        <f t="array" ref="E1521">IF(C1521=0,"Depot",INDEX('Delivery Stops'!$B$2:$B$29,C1521))</f>
        <v>Fish Market</v>
      </c>
      <c r="F1521">
        <v>0</v>
      </c>
      <c r="G1521" cm="1">
        <f t="array" ref="G1521">INDEX('Distance Matrix (miles)'!$B$2:$AD$30,B1521+1,C1521+1)</f>
        <v>4.2</v>
      </c>
      <c r="H1521" cm="1">
        <f t="array" ref="H1521">INDEX('Travel Time Matrix (min)'!$B$2:$AD$30,B1521+1,C1521+1)</f>
        <v>6.3</v>
      </c>
      <c r="I1521" cm="1">
        <f t="array" ref="I1521">G1521*(INDEX('Vehicle Fleet'!$D$2:$D$6,A1521)+'Cost Parameters'!$B$2*'Cost Parameters'!$B$3)</f>
        <v>3.5968800000000005</v>
      </c>
      <c r="J1521" cm="1">
        <f t="array" ref="J1521">IF(C1521=0,0,INDEX('Delivery Stops'!$D$2:$D$29,C1521))</f>
        <v>133</v>
      </c>
      <c r="K1521">
        <f t="shared" si="92"/>
        <v>0</v>
      </c>
      <c r="L1521">
        <f t="shared" si="93"/>
        <v>0</v>
      </c>
      <c r="M1521">
        <f t="shared" si="94"/>
        <v>0</v>
      </c>
      <c r="N1521">
        <f t="shared" si="95"/>
        <v>0</v>
      </c>
      <c r="O1521" cm="1">
        <f t="array" ref="O1521">((IF(C1521=0,INDEX('Solver Setup'!$M$15:$M$19,A1521),INDEX('Solver Setup'!$G$25:$G$52,C1521))-IF(B1521=0,INDEX('Solver Setup'!$L$15:$L$19,A1521),INDEX('Solver Setup'!$G$25:$G$52,B1521)))*1440-IF(B1521=0,0,INDEX('Solver Setup'!$F$25:$F$52,B1521))-H1521+'Solver Setup'!$B$9*(1-F1521))</f>
        <v>1393.6999999999996</v>
      </c>
    </row>
    <row r="1522" spans="1:15" x14ac:dyDescent="0.2">
      <c r="A1522">
        <v>2</v>
      </c>
      <c r="B1522">
        <v>25</v>
      </c>
      <c r="C1522">
        <v>8</v>
      </c>
      <c r="D1522" t="str" cm="1">
        <f t="array" ref="D1522">IF(B1522=0,"Depot",INDEX('Delivery Stops'!$B$2:$B$29,B1522))</f>
        <v>Public Library</v>
      </c>
      <c r="E1522" t="str" cm="1">
        <f t="array" ref="E1522">IF(C1522=0,"Depot",INDEX('Delivery Stops'!$B$2:$B$29,C1522))</f>
        <v>Swimming Pool Supply</v>
      </c>
      <c r="F1522">
        <v>0</v>
      </c>
      <c r="G1522" cm="1">
        <f t="array" ref="G1522">INDEX('Distance Matrix (miles)'!$B$2:$AD$30,B1522+1,C1522+1)</f>
        <v>30.37</v>
      </c>
      <c r="H1522" cm="1">
        <f t="array" ref="H1522">INDEX('Travel Time Matrix (min)'!$B$2:$AD$30,B1522+1,C1522+1)</f>
        <v>45.6</v>
      </c>
      <c r="I1522" cm="1">
        <f t="array" ref="I1522">G1522*(INDEX('Vehicle Fleet'!$D$2:$D$6,A1522)+'Cost Parameters'!$B$2*'Cost Parameters'!$B$3)</f>
        <v>26.008868000000003</v>
      </c>
      <c r="J1522" cm="1">
        <f t="array" ref="J1522">IF(C1522=0,0,INDEX('Delivery Stops'!$D$2:$D$29,C1522))</f>
        <v>285</v>
      </c>
      <c r="K1522">
        <f t="shared" si="92"/>
        <v>0</v>
      </c>
      <c r="L1522">
        <f t="shared" si="93"/>
        <v>0</v>
      </c>
      <c r="M1522">
        <f t="shared" si="94"/>
        <v>0</v>
      </c>
      <c r="N1522">
        <f t="shared" si="95"/>
        <v>0</v>
      </c>
      <c r="O1522" cm="1">
        <f t="array" ref="O1522">((IF(C1522=0,INDEX('Solver Setup'!$M$15:$M$19,A1522),INDEX('Solver Setup'!$G$25:$G$52,C1522))-IF(B1522=0,INDEX('Solver Setup'!$L$15:$L$19,A1522),INDEX('Solver Setup'!$G$25:$G$52,B1522)))*1440-IF(B1522=0,0,INDEX('Solver Setup'!$F$25:$F$52,B1522))-H1522+'Solver Setup'!$B$9*(1-F1522))</f>
        <v>1564.3999999999992</v>
      </c>
    </row>
    <row r="1523" spans="1:15" x14ac:dyDescent="0.2">
      <c r="A1523">
        <v>2</v>
      </c>
      <c r="B1523">
        <v>25</v>
      </c>
      <c r="C1523">
        <v>9</v>
      </c>
      <c r="D1523" t="str" cm="1">
        <f t="array" ref="D1523">IF(B1523=0,"Depot",INDEX('Delivery Stops'!$B$2:$B$29,B1523))</f>
        <v>Public Library</v>
      </c>
      <c r="E1523" t="str" cm="1">
        <f t="array" ref="E1523">IF(C1523=0,"Depot",INDEX('Delivery Stops'!$B$2:$B$29,C1523))</f>
        <v>Dry Cleaners</v>
      </c>
      <c r="F1523">
        <v>0</v>
      </c>
      <c r="G1523" cm="1">
        <f t="array" ref="G1523">INDEX('Distance Matrix (miles)'!$B$2:$AD$30,B1523+1,C1523+1)</f>
        <v>28.52</v>
      </c>
      <c r="H1523" cm="1">
        <f t="array" ref="H1523">INDEX('Travel Time Matrix (min)'!$B$2:$AD$30,B1523+1,C1523+1)</f>
        <v>42.8</v>
      </c>
      <c r="I1523" cm="1">
        <f t="array" ref="I1523">G1523*(INDEX('Vehicle Fleet'!$D$2:$D$6,A1523)+'Cost Parameters'!$B$2*'Cost Parameters'!$B$3)</f>
        <v>24.424528000000002</v>
      </c>
      <c r="J1523" cm="1">
        <f t="array" ref="J1523">IF(C1523=0,0,INDEX('Delivery Stops'!$D$2:$D$29,C1523))</f>
        <v>24</v>
      </c>
      <c r="K1523">
        <f t="shared" si="92"/>
        <v>0</v>
      </c>
      <c r="L1523">
        <f t="shared" si="93"/>
        <v>0</v>
      </c>
      <c r="M1523">
        <f t="shared" si="94"/>
        <v>0</v>
      </c>
      <c r="N1523">
        <f t="shared" si="95"/>
        <v>0</v>
      </c>
      <c r="O1523" cm="1">
        <f t="array" ref="O1523">((IF(C1523=0,INDEX('Solver Setup'!$M$15:$M$19,A1523),INDEX('Solver Setup'!$G$25:$G$52,C1523))-IF(B1523=0,INDEX('Solver Setup'!$L$15:$L$19,A1523),INDEX('Solver Setup'!$G$25:$G$52,B1523)))*1440-IF(B1523=0,0,INDEX('Solver Setup'!$F$25:$F$52,B1523))-H1523+'Solver Setup'!$B$9*(1-F1523))</f>
        <v>1222.1999999999994</v>
      </c>
    </row>
    <row r="1524" spans="1:15" x14ac:dyDescent="0.2">
      <c r="A1524">
        <v>2</v>
      </c>
      <c r="B1524">
        <v>25</v>
      </c>
      <c r="C1524">
        <v>10</v>
      </c>
      <c r="D1524" t="str" cm="1">
        <f t="array" ref="D1524">IF(B1524=0,"Depot",INDEX('Delivery Stops'!$B$2:$B$29,B1524))</f>
        <v>Public Library</v>
      </c>
      <c r="E1524" t="str" cm="1">
        <f t="array" ref="E1524">IF(C1524=0,"Depot",INDEX('Delivery Stops'!$B$2:$B$29,C1524))</f>
        <v>Furniture Warehouse</v>
      </c>
      <c r="F1524">
        <v>0</v>
      </c>
      <c r="G1524" cm="1">
        <f t="array" ref="G1524">INDEX('Distance Matrix (miles)'!$B$2:$AD$30,B1524+1,C1524+1)</f>
        <v>6.73</v>
      </c>
      <c r="H1524" cm="1">
        <f t="array" ref="H1524">INDEX('Travel Time Matrix (min)'!$B$2:$AD$30,B1524+1,C1524+1)</f>
        <v>10.1</v>
      </c>
      <c r="I1524" cm="1">
        <f t="array" ref="I1524">G1524*(INDEX('Vehicle Fleet'!$D$2:$D$6,A1524)+'Cost Parameters'!$B$2*'Cost Parameters'!$B$3)</f>
        <v>5.7635720000000008</v>
      </c>
      <c r="J1524" cm="1">
        <f t="array" ref="J1524">IF(C1524=0,0,INDEX('Delivery Stops'!$D$2:$D$29,C1524))</f>
        <v>89</v>
      </c>
      <c r="K1524">
        <f t="shared" si="92"/>
        <v>0</v>
      </c>
      <c r="L1524">
        <f t="shared" si="93"/>
        <v>0</v>
      </c>
      <c r="M1524">
        <f t="shared" si="94"/>
        <v>0</v>
      </c>
      <c r="N1524">
        <f t="shared" si="95"/>
        <v>0</v>
      </c>
      <c r="O1524" cm="1">
        <f t="array" ref="O1524">((IF(C1524=0,INDEX('Solver Setup'!$M$15:$M$19,A1524),INDEX('Solver Setup'!$G$25:$G$52,C1524))-IF(B1524=0,INDEX('Solver Setup'!$L$15:$L$19,A1524),INDEX('Solver Setup'!$G$25:$G$52,B1524)))*1440-IF(B1524=0,0,INDEX('Solver Setup'!$F$25:$F$52,B1524))-H1524+'Solver Setup'!$B$9*(1-F1524))</f>
        <v>1329.899999999999</v>
      </c>
    </row>
    <row r="1525" spans="1:15" x14ac:dyDescent="0.2">
      <c r="A1525">
        <v>2</v>
      </c>
      <c r="B1525">
        <v>25</v>
      </c>
      <c r="C1525">
        <v>11</v>
      </c>
      <c r="D1525" t="str" cm="1">
        <f t="array" ref="D1525">IF(B1525=0,"Depot",INDEX('Delivery Stops'!$B$2:$B$29,B1525))</f>
        <v>Public Library</v>
      </c>
      <c r="E1525" t="str" cm="1">
        <f t="array" ref="E1525">IF(C1525=0,"Depot",INDEX('Delivery Stops'!$B$2:$B$29,C1525))</f>
        <v>Pet Hospital</v>
      </c>
      <c r="F1525">
        <v>0</v>
      </c>
      <c r="G1525" cm="1">
        <f t="array" ref="G1525">INDEX('Distance Matrix (miles)'!$B$2:$AD$30,B1525+1,C1525+1)</f>
        <v>15.31</v>
      </c>
      <c r="H1525" cm="1">
        <f t="array" ref="H1525">INDEX('Travel Time Matrix (min)'!$B$2:$AD$30,B1525+1,C1525+1)</f>
        <v>23</v>
      </c>
      <c r="I1525" cm="1">
        <f t="array" ref="I1525">G1525*(INDEX('Vehicle Fleet'!$D$2:$D$6,A1525)+'Cost Parameters'!$B$2*'Cost Parameters'!$B$3)</f>
        <v>13.111484000000001</v>
      </c>
      <c r="J1525" cm="1">
        <f t="array" ref="J1525">IF(C1525=0,0,INDEX('Delivery Stops'!$D$2:$D$29,C1525))</f>
        <v>108</v>
      </c>
      <c r="K1525">
        <f t="shared" si="92"/>
        <v>0</v>
      </c>
      <c r="L1525">
        <f t="shared" si="93"/>
        <v>0</v>
      </c>
      <c r="M1525">
        <f t="shared" si="94"/>
        <v>0</v>
      </c>
      <c r="N1525">
        <f t="shared" si="95"/>
        <v>0</v>
      </c>
      <c r="O1525" cm="1">
        <f t="array" ref="O1525">((IF(C1525=0,INDEX('Solver Setup'!$M$15:$M$19,A1525),INDEX('Solver Setup'!$G$25:$G$52,C1525))-IF(B1525=0,INDEX('Solver Setup'!$L$15:$L$19,A1525),INDEX('Solver Setup'!$G$25:$G$52,B1525)))*1440-IF(B1525=0,0,INDEX('Solver Setup'!$F$25:$F$52,B1525))-H1525+'Solver Setup'!$B$9*(1-F1525))</f>
        <v>1241.9999999999995</v>
      </c>
    </row>
    <row r="1526" spans="1:15" x14ac:dyDescent="0.2">
      <c r="A1526">
        <v>2</v>
      </c>
      <c r="B1526">
        <v>25</v>
      </c>
      <c r="C1526">
        <v>12</v>
      </c>
      <c r="D1526" t="str" cm="1">
        <f t="array" ref="D1526">IF(B1526=0,"Depot",INDEX('Delivery Stops'!$B$2:$B$29,B1526))</f>
        <v>Public Library</v>
      </c>
      <c r="E1526" t="str" cm="1">
        <f t="array" ref="E1526">IF(C1526=0,"Depot",INDEX('Delivery Stops'!$B$2:$B$29,C1526))</f>
        <v>Tech Solutions Inc</v>
      </c>
      <c r="F1526">
        <v>0</v>
      </c>
      <c r="G1526" cm="1">
        <f t="array" ref="G1526">INDEX('Distance Matrix (miles)'!$B$2:$AD$30,B1526+1,C1526+1)</f>
        <v>5.38</v>
      </c>
      <c r="H1526" cm="1">
        <f t="array" ref="H1526">INDEX('Travel Time Matrix (min)'!$B$2:$AD$30,B1526+1,C1526+1)</f>
        <v>8.1</v>
      </c>
      <c r="I1526" cm="1">
        <f t="array" ref="I1526">G1526*(INDEX('Vehicle Fleet'!$D$2:$D$6,A1526)+'Cost Parameters'!$B$2*'Cost Parameters'!$B$3)</f>
        <v>4.6074320000000002</v>
      </c>
      <c r="J1526" cm="1">
        <f t="array" ref="J1526">IF(C1526=0,0,INDEX('Delivery Stops'!$D$2:$D$29,C1526))</f>
        <v>150</v>
      </c>
      <c r="K1526">
        <f t="shared" si="92"/>
        <v>0</v>
      </c>
      <c r="L1526">
        <f t="shared" si="93"/>
        <v>0</v>
      </c>
      <c r="M1526">
        <f t="shared" si="94"/>
        <v>0</v>
      </c>
      <c r="N1526">
        <f t="shared" si="95"/>
        <v>0</v>
      </c>
      <c r="O1526" cm="1">
        <f t="array" ref="O1526">((IF(C1526=0,INDEX('Solver Setup'!$M$15:$M$19,A1526),INDEX('Solver Setup'!$G$25:$G$52,C1526))-IF(B1526=0,INDEX('Solver Setup'!$L$15:$L$19,A1526),INDEX('Solver Setup'!$G$25:$G$52,B1526)))*1440-IF(B1526=0,0,INDEX('Solver Setup'!$F$25:$F$52,B1526))-H1526+'Solver Setup'!$B$9*(1-F1526))</f>
        <v>1211.8999999999994</v>
      </c>
    </row>
    <row r="1527" spans="1:15" x14ac:dyDescent="0.2">
      <c r="A1527">
        <v>2</v>
      </c>
      <c r="B1527">
        <v>25</v>
      </c>
      <c r="C1527">
        <v>13</v>
      </c>
      <c r="D1527" t="str" cm="1">
        <f t="array" ref="D1527">IF(B1527=0,"Depot",INDEX('Delivery Stops'!$B$2:$B$29,B1527))</f>
        <v>Public Library</v>
      </c>
      <c r="E1527" t="str" cm="1">
        <f t="array" ref="E1527">IF(C1527=0,"Depot",INDEX('Delivery Stops'!$B$2:$B$29,C1527))</f>
        <v>Tech Solutions Inc</v>
      </c>
      <c r="F1527">
        <v>0</v>
      </c>
      <c r="G1527" cm="1">
        <f t="array" ref="G1527">INDEX('Distance Matrix (miles)'!$B$2:$AD$30,B1527+1,C1527+1)</f>
        <v>12.97</v>
      </c>
      <c r="H1527" cm="1">
        <f t="array" ref="H1527">INDEX('Travel Time Matrix (min)'!$B$2:$AD$30,B1527+1,C1527+1)</f>
        <v>19.5</v>
      </c>
      <c r="I1527" cm="1">
        <f t="array" ref="I1527">G1527*(INDEX('Vehicle Fleet'!$D$2:$D$6,A1527)+'Cost Parameters'!$B$2*'Cost Parameters'!$B$3)</f>
        <v>11.107508000000001</v>
      </c>
      <c r="J1527" cm="1">
        <f t="array" ref="J1527">IF(C1527=0,0,INDEX('Delivery Stops'!$D$2:$D$29,C1527))</f>
        <v>38</v>
      </c>
      <c r="K1527">
        <f t="shared" si="92"/>
        <v>0</v>
      </c>
      <c r="L1527">
        <f t="shared" si="93"/>
        <v>0</v>
      </c>
      <c r="M1527">
        <f t="shared" si="94"/>
        <v>0</v>
      </c>
      <c r="N1527">
        <f t="shared" si="95"/>
        <v>0</v>
      </c>
      <c r="O1527" cm="1">
        <f t="array" ref="O1527">((IF(C1527=0,INDEX('Solver Setup'!$M$15:$M$19,A1527),INDEX('Solver Setup'!$G$25:$G$52,C1527))-IF(B1527=0,INDEX('Solver Setup'!$L$15:$L$19,A1527),INDEX('Solver Setup'!$G$25:$G$52,B1527)))*1440-IF(B1527=0,0,INDEX('Solver Setup'!$F$25:$F$52,B1527))-H1527+'Solver Setup'!$B$9*(1-F1527))</f>
        <v>1095.4999999999991</v>
      </c>
    </row>
    <row r="1528" spans="1:15" x14ac:dyDescent="0.2">
      <c r="A1528">
        <v>2</v>
      </c>
      <c r="B1528">
        <v>25</v>
      </c>
      <c r="C1528">
        <v>14</v>
      </c>
      <c r="D1528" t="str" cm="1">
        <f t="array" ref="D1528">IF(B1528=0,"Depot",INDEX('Delivery Stops'!$B$2:$B$29,B1528))</f>
        <v>Public Library</v>
      </c>
      <c r="E1528" t="str" cm="1">
        <f t="array" ref="E1528">IF(C1528=0,"Depot",INDEX('Delivery Stops'!$B$2:$B$29,C1528))</f>
        <v>Sunrise Senior Living</v>
      </c>
      <c r="F1528">
        <v>0</v>
      </c>
      <c r="G1528" cm="1">
        <f t="array" ref="G1528">INDEX('Distance Matrix (miles)'!$B$2:$AD$30,B1528+1,C1528+1)</f>
        <v>5.87</v>
      </c>
      <c r="H1528" cm="1">
        <f t="array" ref="H1528">INDEX('Travel Time Matrix (min)'!$B$2:$AD$30,B1528+1,C1528+1)</f>
        <v>8.8000000000000007</v>
      </c>
      <c r="I1528" cm="1">
        <f t="array" ref="I1528">G1528*(INDEX('Vehicle Fleet'!$D$2:$D$6,A1528)+'Cost Parameters'!$B$2*'Cost Parameters'!$B$3)</f>
        <v>5.0270680000000008</v>
      </c>
      <c r="J1528" cm="1">
        <f t="array" ref="J1528">IF(C1528=0,0,INDEX('Delivery Stops'!$D$2:$D$29,C1528))</f>
        <v>249</v>
      </c>
      <c r="K1528">
        <f t="shared" si="92"/>
        <v>0</v>
      </c>
      <c r="L1528">
        <f t="shared" si="93"/>
        <v>0</v>
      </c>
      <c r="M1528">
        <f t="shared" si="94"/>
        <v>0</v>
      </c>
      <c r="N1528">
        <f t="shared" si="95"/>
        <v>0</v>
      </c>
      <c r="O1528" cm="1">
        <f t="array" ref="O1528">((IF(C1528=0,INDEX('Solver Setup'!$M$15:$M$19,A1528),INDEX('Solver Setup'!$G$25:$G$52,C1528))-IF(B1528=0,INDEX('Solver Setup'!$L$15:$L$19,A1528),INDEX('Solver Setup'!$G$25:$G$52,B1528)))*1440-IF(B1528=0,0,INDEX('Solver Setup'!$F$25:$F$52,B1528))-H1528+'Solver Setup'!$B$9*(1-F1528))</f>
        <v>1556.1999999999991</v>
      </c>
    </row>
    <row r="1529" spans="1:15" x14ac:dyDescent="0.2">
      <c r="A1529">
        <v>2</v>
      </c>
      <c r="B1529">
        <v>25</v>
      </c>
      <c r="C1529">
        <v>15</v>
      </c>
      <c r="D1529" t="str" cm="1">
        <f t="array" ref="D1529">IF(B1529=0,"Depot",INDEX('Delivery Stops'!$B$2:$B$29,B1529))</f>
        <v>Public Library</v>
      </c>
      <c r="E1529" t="str" cm="1">
        <f t="array" ref="E1529">IF(C1529=0,"Depot",INDEX('Delivery Stops'!$B$2:$B$29,C1529))</f>
        <v>Electronics Outlet</v>
      </c>
      <c r="F1529">
        <v>0</v>
      </c>
      <c r="G1529" cm="1">
        <f t="array" ref="G1529">INDEX('Distance Matrix (miles)'!$B$2:$AD$30,B1529+1,C1529+1)</f>
        <v>13.96</v>
      </c>
      <c r="H1529" cm="1">
        <f t="array" ref="H1529">INDEX('Travel Time Matrix (min)'!$B$2:$AD$30,B1529+1,C1529+1)</f>
        <v>20.9</v>
      </c>
      <c r="I1529" cm="1">
        <f t="array" ref="I1529">G1529*(INDEX('Vehicle Fleet'!$D$2:$D$6,A1529)+'Cost Parameters'!$B$2*'Cost Parameters'!$B$3)</f>
        <v>11.955344000000002</v>
      </c>
      <c r="J1529" cm="1">
        <f t="array" ref="J1529">IF(C1529=0,0,INDEX('Delivery Stops'!$D$2:$D$29,C1529))</f>
        <v>72</v>
      </c>
      <c r="K1529">
        <f t="shared" si="92"/>
        <v>0</v>
      </c>
      <c r="L1529">
        <f t="shared" si="93"/>
        <v>0</v>
      </c>
      <c r="M1529">
        <f t="shared" si="94"/>
        <v>0</v>
      </c>
      <c r="N1529">
        <f t="shared" si="95"/>
        <v>0</v>
      </c>
      <c r="O1529" cm="1">
        <f t="array" ref="O1529">((IF(C1529=0,INDEX('Solver Setup'!$M$15:$M$19,A1529),INDEX('Solver Setup'!$G$25:$G$52,C1529))-IF(B1529=0,INDEX('Solver Setup'!$L$15:$L$19,A1529),INDEX('Solver Setup'!$G$25:$G$52,B1529)))*1440-IF(B1529=0,0,INDEX('Solver Setup'!$F$25:$F$52,B1529))-H1529+'Solver Setup'!$B$9*(1-F1529))</f>
        <v>1109.0999999999995</v>
      </c>
    </row>
    <row r="1530" spans="1:15" x14ac:dyDescent="0.2">
      <c r="A1530">
        <v>2</v>
      </c>
      <c r="B1530">
        <v>25</v>
      </c>
      <c r="C1530">
        <v>16</v>
      </c>
      <c r="D1530" t="str" cm="1">
        <f t="array" ref="D1530">IF(B1530=0,"Depot",INDEX('Delivery Stops'!$B$2:$B$29,B1530))</f>
        <v>Public Library</v>
      </c>
      <c r="E1530" t="str" cm="1">
        <f t="array" ref="E1530">IF(C1530=0,"Depot",INDEX('Delivery Stops'!$B$2:$B$29,C1530))</f>
        <v>Bookstore</v>
      </c>
      <c r="F1530">
        <v>0</v>
      </c>
      <c r="G1530" cm="1">
        <f t="array" ref="G1530">INDEX('Distance Matrix (miles)'!$B$2:$AD$30,B1530+1,C1530+1)</f>
        <v>11.81</v>
      </c>
      <c r="H1530" cm="1">
        <f t="array" ref="H1530">INDEX('Travel Time Matrix (min)'!$B$2:$AD$30,B1530+1,C1530+1)</f>
        <v>17.7</v>
      </c>
      <c r="I1530" cm="1">
        <f t="array" ref="I1530">G1530*(INDEX('Vehicle Fleet'!$D$2:$D$6,A1530)+'Cost Parameters'!$B$2*'Cost Parameters'!$B$3)</f>
        <v>10.114084000000002</v>
      </c>
      <c r="J1530" cm="1">
        <f t="array" ref="J1530">IF(C1530=0,0,INDEX('Delivery Stops'!$D$2:$D$29,C1530))</f>
        <v>152</v>
      </c>
      <c r="K1530">
        <f t="shared" si="92"/>
        <v>0</v>
      </c>
      <c r="L1530">
        <f t="shared" si="93"/>
        <v>0</v>
      </c>
      <c r="M1530">
        <f t="shared" si="94"/>
        <v>0</v>
      </c>
      <c r="N1530">
        <f t="shared" si="95"/>
        <v>0</v>
      </c>
      <c r="O1530" cm="1">
        <f t="array" ref="O1530">((IF(C1530=0,INDEX('Solver Setup'!$M$15:$M$19,A1530),INDEX('Solver Setup'!$G$25:$G$52,C1530))-IF(B1530=0,INDEX('Solver Setup'!$L$15:$L$19,A1530),INDEX('Solver Setup'!$G$25:$G$52,B1530)))*1440-IF(B1530=0,0,INDEX('Solver Setup'!$F$25:$F$52,B1530))-H1530+'Solver Setup'!$B$9*(1-F1530))</f>
        <v>1352.3</v>
      </c>
    </row>
    <row r="1531" spans="1:15" x14ac:dyDescent="0.2">
      <c r="A1531">
        <v>2</v>
      </c>
      <c r="B1531">
        <v>25</v>
      </c>
      <c r="C1531">
        <v>17</v>
      </c>
      <c r="D1531" t="str" cm="1">
        <f t="array" ref="D1531">IF(B1531=0,"Depot",INDEX('Delivery Stops'!$B$2:$B$29,B1531))</f>
        <v>Public Library</v>
      </c>
      <c r="E1531" t="str" cm="1">
        <f t="array" ref="E1531">IF(C1531=0,"Depot",INDEX('Delivery Stops'!$B$2:$B$29,C1531))</f>
        <v>Veterinary Clinic</v>
      </c>
      <c r="F1531">
        <v>0</v>
      </c>
      <c r="G1531" cm="1">
        <f t="array" ref="G1531">INDEX('Distance Matrix (miles)'!$B$2:$AD$30,B1531+1,C1531+1)</f>
        <v>13.24</v>
      </c>
      <c r="H1531" cm="1">
        <f t="array" ref="H1531">INDEX('Travel Time Matrix (min)'!$B$2:$AD$30,B1531+1,C1531+1)</f>
        <v>19.899999999999999</v>
      </c>
      <c r="I1531" cm="1">
        <f t="array" ref="I1531">G1531*(INDEX('Vehicle Fleet'!$D$2:$D$6,A1531)+'Cost Parameters'!$B$2*'Cost Parameters'!$B$3)</f>
        <v>11.338736000000001</v>
      </c>
      <c r="J1531" cm="1">
        <f t="array" ref="J1531">IF(C1531=0,0,INDEX('Delivery Stops'!$D$2:$D$29,C1531))</f>
        <v>102</v>
      </c>
      <c r="K1531">
        <f t="shared" si="92"/>
        <v>0</v>
      </c>
      <c r="L1531">
        <f t="shared" si="93"/>
        <v>0</v>
      </c>
      <c r="M1531">
        <f t="shared" si="94"/>
        <v>0</v>
      </c>
      <c r="N1531">
        <f t="shared" si="95"/>
        <v>0</v>
      </c>
      <c r="O1531" cm="1">
        <f t="array" ref="O1531">((IF(C1531=0,INDEX('Solver Setup'!$M$15:$M$19,A1531),INDEX('Solver Setup'!$G$25:$G$52,C1531))-IF(B1531=0,INDEX('Solver Setup'!$L$15:$L$19,A1531),INDEX('Solver Setup'!$G$25:$G$52,B1531)))*1440-IF(B1531=0,0,INDEX('Solver Setup'!$F$25:$F$52,B1531))-H1531+'Solver Setup'!$B$9*(1-F1531))</f>
        <v>1185.099999999999</v>
      </c>
    </row>
    <row r="1532" spans="1:15" x14ac:dyDescent="0.2">
      <c r="A1532">
        <v>2</v>
      </c>
      <c r="B1532">
        <v>25</v>
      </c>
      <c r="C1532">
        <v>18</v>
      </c>
      <c r="D1532" t="str" cm="1">
        <f t="array" ref="D1532">IF(B1532=0,"Depot",INDEX('Delivery Stops'!$B$2:$B$29,B1532))</f>
        <v>Public Library</v>
      </c>
      <c r="E1532" t="str" cm="1">
        <f t="array" ref="E1532">IF(C1532=0,"Depot",INDEX('Delivery Stops'!$B$2:$B$29,C1532))</f>
        <v>Furniture Warehouse</v>
      </c>
      <c r="F1532">
        <v>0</v>
      </c>
      <c r="G1532" cm="1">
        <f t="array" ref="G1532">INDEX('Distance Matrix (miles)'!$B$2:$AD$30,B1532+1,C1532+1)</f>
        <v>13.87</v>
      </c>
      <c r="H1532" cm="1">
        <f t="array" ref="H1532">INDEX('Travel Time Matrix (min)'!$B$2:$AD$30,B1532+1,C1532+1)</f>
        <v>20.8</v>
      </c>
      <c r="I1532" cm="1">
        <f t="array" ref="I1532">G1532*(INDEX('Vehicle Fleet'!$D$2:$D$6,A1532)+'Cost Parameters'!$B$2*'Cost Parameters'!$B$3)</f>
        <v>11.878268</v>
      </c>
      <c r="J1532" cm="1">
        <f t="array" ref="J1532">IF(C1532=0,0,INDEX('Delivery Stops'!$D$2:$D$29,C1532))</f>
        <v>148</v>
      </c>
      <c r="K1532">
        <f t="shared" si="92"/>
        <v>0</v>
      </c>
      <c r="L1532">
        <f t="shared" si="93"/>
        <v>0</v>
      </c>
      <c r="M1532">
        <f t="shared" si="94"/>
        <v>0</v>
      </c>
      <c r="N1532">
        <f t="shared" si="95"/>
        <v>0</v>
      </c>
      <c r="O1532" cm="1">
        <f t="array" ref="O1532">((IF(C1532=0,INDEX('Solver Setup'!$M$15:$M$19,A1532),INDEX('Solver Setup'!$G$25:$G$52,C1532))-IF(B1532=0,INDEX('Solver Setup'!$L$15:$L$19,A1532),INDEX('Solver Setup'!$G$25:$G$52,B1532)))*1440-IF(B1532=0,0,INDEX('Solver Setup'!$F$25:$F$52,B1532))-H1532+'Solver Setup'!$B$9*(1-F1532))</f>
        <v>1139.1999999999989</v>
      </c>
    </row>
    <row r="1533" spans="1:15" x14ac:dyDescent="0.2">
      <c r="A1533">
        <v>2</v>
      </c>
      <c r="B1533">
        <v>25</v>
      </c>
      <c r="C1533">
        <v>19</v>
      </c>
      <c r="D1533" t="str" cm="1">
        <f t="array" ref="D1533">IF(B1533=0,"Depot",INDEX('Delivery Stops'!$B$2:$B$29,B1533))</f>
        <v>Public Library</v>
      </c>
      <c r="E1533" t="str" cm="1">
        <f t="array" ref="E1533">IF(C1533=0,"Depot",INDEX('Delivery Stops'!$B$2:$B$29,C1533))</f>
        <v>Music School</v>
      </c>
      <c r="F1533">
        <v>0</v>
      </c>
      <c r="G1533" cm="1">
        <f t="array" ref="G1533">INDEX('Distance Matrix (miles)'!$B$2:$AD$30,B1533+1,C1533+1)</f>
        <v>34.18</v>
      </c>
      <c r="H1533" cm="1">
        <f t="array" ref="H1533">INDEX('Travel Time Matrix (min)'!$B$2:$AD$30,B1533+1,C1533+1)</f>
        <v>51.3</v>
      </c>
      <c r="I1533" cm="1">
        <f t="array" ref="I1533">G1533*(INDEX('Vehicle Fleet'!$D$2:$D$6,A1533)+'Cost Parameters'!$B$2*'Cost Parameters'!$B$3)</f>
        <v>29.271752000000003</v>
      </c>
      <c r="J1533" cm="1">
        <f t="array" ref="J1533">IF(C1533=0,0,INDEX('Delivery Stops'!$D$2:$D$29,C1533))</f>
        <v>97</v>
      </c>
      <c r="K1533">
        <f t="shared" si="92"/>
        <v>0</v>
      </c>
      <c r="L1533">
        <f t="shared" si="93"/>
        <v>0</v>
      </c>
      <c r="M1533">
        <f t="shared" si="94"/>
        <v>0</v>
      </c>
      <c r="N1533">
        <f t="shared" si="95"/>
        <v>0</v>
      </c>
      <c r="O1533" cm="1">
        <f t="array" ref="O1533">((IF(C1533=0,INDEX('Solver Setup'!$M$15:$M$19,A1533),INDEX('Solver Setup'!$G$25:$G$52,C1533))-IF(B1533=0,INDEX('Solver Setup'!$L$15:$L$19,A1533),INDEX('Solver Setup'!$G$25:$G$52,B1533)))*1440-IF(B1533=0,0,INDEX('Solver Setup'!$F$25:$F$52,B1533))-H1533+'Solver Setup'!$B$9*(1-F1533))</f>
        <v>1078.6999999999994</v>
      </c>
    </row>
    <row r="1534" spans="1:15" x14ac:dyDescent="0.2">
      <c r="A1534">
        <v>2</v>
      </c>
      <c r="B1534">
        <v>25</v>
      </c>
      <c r="C1534">
        <v>20</v>
      </c>
      <c r="D1534" t="str" cm="1">
        <f t="array" ref="D1534">IF(B1534=0,"Depot",INDEX('Delivery Stops'!$B$2:$B$29,B1534))</f>
        <v>Public Library</v>
      </c>
      <c r="E1534" t="str" cm="1">
        <f t="array" ref="E1534">IF(C1534=0,"Depot",INDEX('Delivery Stops'!$B$2:$B$29,C1534))</f>
        <v>Elementary School</v>
      </c>
      <c r="F1534">
        <v>0</v>
      </c>
      <c r="G1534" cm="1">
        <f t="array" ref="G1534">INDEX('Distance Matrix (miles)'!$B$2:$AD$30,B1534+1,C1534+1)</f>
        <v>29.22</v>
      </c>
      <c r="H1534" cm="1">
        <f t="array" ref="H1534">INDEX('Travel Time Matrix (min)'!$B$2:$AD$30,B1534+1,C1534+1)</f>
        <v>43.8</v>
      </c>
      <c r="I1534" cm="1">
        <f t="array" ref="I1534">G1534*(INDEX('Vehicle Fleet'!$D$2:$D$6,A1534)+'Cost Parameters'!$B$2*'Cost Parameters'!$B$3)</f>
        <v>25.024008000000002</v>
      </c>
      <c r="J1534" cm="1">
        <f t="array" ref="J1534">IF(C1534=0,0,INDEX('Delivery Stops'!$D$2:$D$29,C1534))</f>
        <v>71</v>
      </c>
      <c r="K1534">
        <f t="shared" si="92"/>
        <v>0</v>
      </c>
      <c r="L1534">
        <f t="shared" si="93"/>
        <v>0</v>
      </c>
      <c r="M1534">
        <f t="shared" si="94"/>
        <v>0</v>
      </c>
      <c r="N1534">
        <f t="shared" si="95"/>
        <v>0</v>
      </c>
      <c r="O1534" cm="1">
        <f t="array" ref="O1534">((IF(C1534=0,INDEX('Solver Setup'!$M$15:$M$19,A1534),INDEX('Solver Setup'!$G$25:$G$52,C1534))-IF(B1534=0,INDEX('Solver Setup'!$L$15:$L$19,A1534),INDEX('Solver Setup'!$G$25:$G$52,B1534)))*1440-IF(B1534=0,0,INDEX('Solver Setup'!$F$25:$F$52,B1534))-H1534+'Solver Setup'!$B$9*(1-F1534))</f>
        <v>1056.2</v>
      </c>
    </row>
    <row r="1535" spans="1:15" x14ac:dyDescent="0.2">
      <c r="A1535">
        <v>2</v>
      </c>
      <c r="B1535">
        <v>25</v>
      </c>
      <c r="C1535">
        <v>21</v>
      </c>
      <c r="D1535" t="str" cm="1">
        <f t="array" ref="D1535">IF(B1535=0,"Depot",INDEX('Delivery Stops'!$B$2:$B$29,B1535))</f>
        <v>Public Library</v>
      </c>
      <c r="E1535" t="str" cm="1">
        <f t="array" ref="E1535">IF(C1535=0,"Depot",INDEX('Delivery Stops'!$B$2:$B$29,C1535))</f>
        <v>Distillery</v>
      </c>
      <c r="F1535">
        <v>0</v>
      </c>
      <c r="G1535" cm="1">
        <f t="array" ref="G1535">INDEX('Distance Matrix (miles)'!$B$2:$AD$30,B1535+1,C1535+1)</f>
        <v>28.49</v>
      </c>
      <c r="H1535" cm="1">
        <f t="array" ref="H1535">INDEX('Travel Time Matrix (min)'!$B$2:$AD$30,B1535+1,C1535+1)</f>
        <v>42.7</v>
      </c>
      <c r="I1535" cm="1">
        <f t="array" ref="I1535">G1535*(INDEX('Vehicle Fleet'!$D$2:$D$6,A1535)+'Cost Parameters'!$B$2*'Cost Parameters'!$B$3)</f>
        <v>24.398835999999999</v>
      </c>
      <c r="J1535" cm="1">
        <f t="array" ref="J1535">IF(C1535=0,0,INDEX('Delivery Stops'!$D$2:$D$29,C1535))</f>
        <v>178</v>
      </c>
      <c r="K1535">
        <f t="shared" si="92"/>
        <v>0</v>
      </c>
      <c r="L1535">
        <f t="shared" si="93"/>
        <v>0</v>
      </c>
      <c r="M1535">
        <f t="shared" si="94"/>
        <v>0</v>
      </c>
      <c r="N1535">
        <f t="shared" si="95"/>
        <v>0</v>
      </c>
      <c r="O1535" cm="1">
        <f t="array" ref="O1535">((IF(C1535=0,INDEX('Solver Setup'!$M$15:$M$19,A1535),INDEX('Solver Setup'!$G$25:$G$52,C1535))-IF(B1535=0,INDEX('Solver Setup'!$L$15:$L$19,A1535),INDEX('Solver Setup'!$G$25:$G$52,B1535)))*1440-IF(B1535=0,0,INDEX('Solver Setup'!$F$25:$F$52,B1535))-H1535+'Solver Setup'!$B$9*(1-F1535))</f>
        <v>1567.299999999999</v>
      </c>
    </row>
    <row r="1536" spans="1:15" x14ac:dyDescent="0.2">
      <c r="A1536">
        <v>2</v>
      </c>
      <c r="B1536">
        <v>25</v>
      </c>
      <c r="C1536">
        <v>22</v>
      </c>
      <c r="D1536" t="str" cm="1">
        <f t="array" ref="D1536">IF(B1536=0,"Depot",INDEX('Delivery Stops'!$B$2:$B$29,B1536))</f>
        <v>Public Library</v>
      </c>
      <c r="E1536" t="str" cm="1">
        <f t="array" ref="E1536">IF(C1536=0,"Depot",INDEX('Delivery Stops'!$B$2:$B$29,C1536))</f>
        <v>Brewery</v>
      </c>
      <c r="F1536">
        <v>0</v>
      </c>
      <c r="G1536" cm="1">
        <f t="array" ref="G1536">INDEX('Distance Matrix (miles)'!$B$2:$AD$30,B1536+1,C1536+1)</f>
        <v>17.010000000000002</v>
      </c>
      <c r="H1536" cm="1">
        <f t="array" ref="H1536">INDEX('Travel Time Matrix (min)'!$B$2:$AD$30,B1536+1,C1536+1)</f>
        <v>25.5</v>
      </c>
      <c r="I1536" cm="1">
        <f t="array" ref="I1536">G1536*(INDEX('Vehicle Fleet'!$D$2:$D$6,A1536)+'Cost Parameters'!$B$2*'Cost Parameters'!$B$3)</f>
        <v>14.567364000000001</v>
      </c>
      <c r="J1536" cm="1">
        <f t="array" ref="J1536">IF(C1536=0,0,INDEX('Delivery Stops'!$D$2:$D$29,C1536))</f>
        <v>46</v>
      </c>
      <c r="K1536">
        <f t="shared" si="92"/>
        <v>0</v>
      </c>
      <c r="L1536">
        <f t="shared" si="93"/>
        <v>0</v>
      </c>
      <c r="M1536">
        <f t="shared" si="94"/>
        <v>0</v>
      </c>
      <c r="N1536">
        <f t="shared" si="95"/>
        <v>0</v>
      </c>
      <c r="O1536" cm="1">
        <f t="array" ref="O1536">((IF(C1536=0,INDEX('Solver Setup'!$M$15:$M$19,A1536),INDEX('Solver Setup'!$G$25:$G$52,C1536))-IF(B1536=0,INDEX('Solver Setup'!$L$15:$L$19,A1536),INDEX('Solver Setup'!$G$25:$G$52,B1536)))*1440-IF(B1536=0,0,INDEX('Solver Setup'!$F$25:$F$52,B1536))-H1536+'Solver Setup'!$B$9*(1-F1536))</f>
        <v>1434.5</v>
      </c>
    </row>
    <row r="1537" spans="1:15" x14ac:dyDescent="0.2">
      <c r="A1537">
        <v>2</v>
      </c>
      <c r="B1537">
        <v>25</v>
      </c>
      <c r="C1537">
        <v>23</v>
      </c>
      <c r="D1537" t="str" cm="1">
        <f t="array" ref="D1537">IF(B1537=0,"Depot",INDEX('Delivery Stops'!$B$2:$B$29,B1537))</f>
        <v>Public Library</v>
      </c>
      <c r="E1537" t="str" cm="1">
        <f t="array" ref="E1537">IF(C1537=0,"Depot",INDEX('Delivery Stops'!$B$2:$B$29,C1537))</f>
        <v>Distillery</v>
      </c>
      <c r="F1537">
        <v>0</v>
      </c>
      <c r="G1537" cm="1">
        <f t="array" ref="G1537">INDEX('Distance Matrix (miles)'!$B$2:$AD$30,B1537+1,C1537+1)</f>
        <v>18.829999999999998</v>
      </c>
      <c r="H1537" cm="1">
        <f t="array" ref="H1537">INDEX('Travel Time Matrix (min)'!$B$2:$AD$30,B1537+1,C1537+1)</f>
        <v>28.2</v>
      </c>
      <c r="I1537" cm="1">
        <f t="array" ref="I1537">G1537*(INDEX('Vehicle Fleet'!$D$2:$D$6,A1537)+'Cost Parameters'!$B$2*'Cost Parameters'!$B$3)</f>
        <v>16.126011999999999</v>
      </c>
      <c r="J1537" cm="1">
        <f t="array" ref="J1537">IF(C1537=0,0,INDEX('Delivery Stops'!$D$2:$D$29,C1537))</f>
        <v>207</v>
      </c>
      <c r="K1537">
        <f t="shared" si="92"/>
        <v>0</v>
      </c>
      <c r="L1537">
        <f t="shared" si="93"/>
        <v>0</v>
      </c>
      <c r="M1537">
        <f t="shared" si="94"/>
        <v>0</v>
      </c>
      <c r="N1537">
        <f t="shared" si="95"/>
        <v>0</v>
      </c>
      <c r="O1537" cm="1">
        <f t="array" ref="O1537">((IF(C1537=0,INDEX('Solver Setup'!$M$15:$M$19,A1537),INDEX('Solver Setup'!$G$25:$G$52,C1537))-IF(B1537=0,INDEX('Solver Setup'!$L$15:$L$19,A1537),INDEX('Solver Setup'!$G$25:$G$52,B1537)))*1440-IF(B1537=0,0,INDEX('Solver Setup'!$F$25:$F$52,B1537))-H1537+'Solver Setup'!$B$9*(1-F1537))</f>
        <v>1326.7999999999995</v>
      </c>
    </row>
    <row r="1538" spans="1:15" x14ac:dyDescent="0.2">
      <c r="A1538">
        <v>2</v>
      </c>
      <c r="B1538">
        <v>25</v>
      </c>
      <c r="C1538">
        <v>24</v>
      </c>
      <c r="D1538" t="str" cm="1">
        <f t="array" ref="D1538">IF(B1538=0,"Depot",INDEX('Delivery Stops'!$B$2:$B$29,B1538))</f>
        <v>Public Library</v>
      </c>
      <c r="E1538" t="str" cm="1">
        <f t="array" ref="E1538">IF(C1538=0,"Depot",INDEX('Delivery Stops'!$B$2:$B$29,C1538))</f>
        <v>Children's Academy</v>
      </c>
      <c r="F1538">
        <v>0</v>
      </c>
      <c r="G1538" cm="1">
        <f t="array" ref="G1538">INDEX('Distance Matrix (miles)'!$B$2:$AD$30,B1538+1,C1538+1)</f>
        <v>26.3</v>
      </c>
      <c r="H1538" cm="1">
        <f t="array" ref="H1538">INDEX('Travel Time Matrix (min)'!$B$2:$AD$30,B1538+1,C1538+1)</f>
        <v>39.4</v>
      </c>
      <c r="I1538" cm="1">
        <f t="array" ref="I1538">G1538*(INDEX('Vehicle Fleet'!$D$2:$D$6,A1538)+'Cost Parameters'!$B$2*'Cost Parameters'!$B$3)</f>
        <v>22.523320000000002</v>
      </c>
      <c r="J1538" cm="1">
        <f t="array" ref="J1538">IF(C1538=0,0,INDEX('Delivery Stops'!$D$2:$D$29,C1538))</f>
        <v>28</v>
      </c>
      <c r="K1538">
        <f t="shared" si="92"/>
        <v>0</v>
      </c>
      <c r="L1538">
        <f t="shared" si="93"/>
        <v>0</v>
      </c>
      <c r="M1538">
        <f t="shared" si="94"/>
        <v>0</v>
      </c>
      <c r="N1538">
        <f t="shared" si="95"/>
        <v>0</v>
      </c>
      <c r="O1538" cm="1">
        <f t="array" ref="O1538">((IF(C1538=0,INDEX('Solver Setup'!$M$15:$M$19,A1538),INDEX('Solver Setup'!$G$25:$G$52,C1538))-IF(B1538=0,INDEX('Solver Setup'!$L$15:$L$19,A1538),INDEX('Solver Setup'!$G$25:$G$52,B1538)))*1440-IF(B1538=0,0,INDEX('Solver Setup'!$F$25:$F$52,B1538))-H1538+'Solver Setup'!$B$9*(1-F1538))</f>
        <v>1465.6</v>
      </c>
    </row>
    <row r="1539" spans="1:15" x14ac:dyDescent="0.2">
      <c r="A1539">
        <v>2</v>
      </c>
      <c r="B1539">
        <v>25</v>
      </c>
      <c r="C1539">
        <v>26</v>
      </c>
      <c r="D1539" t="str" cm="1">
        <f t="array" ref="D1539">IF(B1539=0,"Depot",INDEX('Delivery Stops'!$B$2:$B$29,B1539))</f>
        <v>Public Library</v>
      </c>
      <c r="E1539" t="str" cm="1">
        <f t="array" ref="E1539">IF(C1539=0,"Depot",INDEX('Delivery Stops'!$B$2:$B$29,C1539))</f>
        <v>Bakery &amp; Cafe</v>
      </c>
      <c r="F1539">
        <v>0</v>
      </c>
      <c r="G1539" cm="1">
        <f t="array" ref="G1539">INDEX('Distance Matrix (miles)'!$B$2:$AD$30,B1539+1,C1539+1)</f>
        <v>10.53</v>
      </c>
      <c r="H1539" cm="1">
        <f t="array" ref="H1539">INDEX('Travel Time Matrix (min)'!$B$2:$AD$30,B1539+1,C1539+1)</f>
        <v>15.8</v>
      </c>
      <c r="I1539" cm="1">
        <f t="array" ref="I1539">G1539*(INDEX('Vehicle Fleet'!$D$2:$D$6,A1539)+'Cost Parameters'!$B$2*'Cost Parameters'!$B$3)</f>
        <v>9.0178919999999998</v>
      </c>
      <c r="J1539" cm="1">
        <f t="array" ref="J1539">IF(C1539=0,0,INDEX('Delivery Stops'!$D$2:$D$29,C1539))</f>
        <v>211</v>
      </c>
      <c r="K1539">
        <f t="shared" ref="K1539:K1602" si="96">F1539*I1539</f>
        <v>0</v>
      </c>
      <c r="L1539">
        <f t="shared" ref="L1539:L1602" si="97">F1539*G1539</f>
        <v>0</v>
      </c>
      <c r="M1539">
        <f t="shared" ref="M1539:M1602" si="98">F1539*H1539</f>
        <v>0</v>
      </c>
      <c r="N1539">
        <f t="shared" ref="N1539:N1602" si="99">F1539*J1539</f>
        <v>0</v>
      </c>
      <c r="O1539" cm="1">
        <f t="array" ref="O1539">((IF(C1539=0,INDEX('Solver Setup'!$M$15:$M$19,A1539),INDEX('Solver Setup'!$G$25:$G$52,C1539))-IF(B1539=0,INDEX('Solver Setup'!$L$15:$L$19,A1539),INDEX('Solver Setup'!$G$25:$G$52,B1539)))*1440-IF(B1539=0,0,INDEX('Solver Setup'!$F$25:$F$52,B1539))-H1539+'Solver Setup'!$B$9*(1-F1539))</f>
        <v>1474.1999999999996</v>
      </c>
    </row>
    <row r="1540" spans="1:15" x14ac:dyDescent="0.2">
      <c r="A1540">
        <v>2</v>
      </c>
      <c r="B1540">
        <v>25</v>
      </c>
      <c r="C1540">
        <v>27</v>
      </c>
      <c r="D1540" t="str" cm="1">
        <f t="array" ref="D1540">IF(B1540=0,"Depot",INDEX('Delivery Stops'!$B$2:$B$29,B1540))</f>
        <v>Public Library</v>
      </c>
      <c r="E1540" t="str" cm="1">
        <f t="array" ref="E1540">IF(C1540=0,"Depot",INDEX('Delivery Stops'!$B$2:$B$29,C1540))</f>
        <v>Redstone Elementary School</v>
      </c>
      <c r="F1540">
        <v>0</v>
      </c>
      <c r="G1540" cm="1">
        <f t="array" ref="G1540">INDEX('Distance Matrix (miles)'!$B$2:$AD$30,B1540+1,C1540+1)</f>
        <v>8.7799999999999994</v>
      </c>
      <c r="H1540" cm="1">
        <f t="array" ref="H1540">INDEX('Travel Time Matrix (min)'!$B$2:$AD$30,B1540+1,C1540+1)</f>
        <v>13.2</v>
      </c>
      <c r="I1540" cm="1">
        <f t="array" ref="I1540">G1540*(INDEX('Vehicle Fleet'!$D$2:$D$6,A1540)+'Cost Parameters'!$B$2*'Cost Parameters'!$B$3)</f>
        <v>7.5191920000000003</v>
      </c>
      <c r="J1540" cm="1">
        <f t="array" ref="J1540">IF(C1540=0,0,INDEX('Delivery Stops'!$D$2:$D$29,C1540))</f>
        <v>61</v>
      </c>
      <c r="K1540">
        <f t="shared" si="96"/>
        <v>0</v>
      </c>
      <c r="L1540">
        <f t="shared" si="97"/>
        <v>0</v>
      </c>
      <c r="M1540">
        <f t="shared" si="98"/>
        <v>0</v>
      </c>
      <c r="N1540">
        <f t="shared" si="99"/>
        <v>0</v>
      </c>
      <c r="O1540" cm="1">
        <f t="array" ref="O1540">((IF(C1540=0,INDEX('Solver Setup'!$M$15:$M$19,A1540),INDEX('Solver Setup'!$G$25:$G$52,C1540))-IF(B1540=0,INDEX('Solver Setup'!$L$15:$L$19,A1540),INDEX('Solver Setup'!$G$25:$G$52,B1540)))*1440-IF(B1540=0,0,INDEX('Solver Setup'!$F$25:$F$52,B1540))-H1540+'Solver Setup'!$B$9*(1-F1540))</f>
        <v>1416.799999999999</v>
      </c>
    </row>
    <row r="1541" spans="1:15" x14ac:dyDescent="0.2">
      <c r="A1541">
        <v>2</v>
      </c>
      <c r="B1541">
        <v>25</v>
      </c>
      <c r="C1541">
        <v>28</v>
      </c>
      <c r="D1541" t="str" cm="1">
        <f t="array" ref="D1541">IF(B1541=0,"Depot",INDEX('Delivery Stops'!$B$2:$B$29,B1541))</f>
        <v>Public Library</v>
      </c>
      <c r="E1541" t="str" cm="1">
        <f t="array" ref="E1541">IF(C1541=0,"Depot",INDEX('Delivery Stops'!$B$2:$B$29,C1541))</f>
        <v>Food Bank</v>
      </c>
      <c r="F1541">
        <v>0</v>
      </c>
      <c r="G1541" cm="1">
        <f t="array" ref="G1541">INDEX('Distance Matrix (miles)'!$B$2:$AD$30,B1541+1,C1541+1)</f>
        <v>14.93</v>
      </c>
      <c r="H1541" cm="1">
        <f t="array" ref="H1541">INDEX('Travel Time Matrix (min)'!$B$2:$AD$30,B1541+1,C1541+1)</f>
        <v>22.4</v>
      </c>
      <c r="I1541" cm="1">
        <f t="array" ref="I1541">G1541*(INDEX('Vehicle Fleet'!$D$2:$D$6,A1541)+'Cost Parameters'!$B$2*'Cost Parameters'!$B$3)</f>
        <v>12.786052</v>
      </c>
      <c r="J1541" cm="1">
        <f t="array" ref="J1541">IF(C1541=0,0,INDEX('Delivery Stops'!$D$2:$D$29,C1541))</f>
        <v>168</v>
      </c>
      <c r="K1541">
        <f t="shared" si="96"/>
        <v>0</v>
      </c>
      <c r="L1541">
        <f t="shared" si="97"/>
        <v>0</v>
      </c>
      <c r="M1541">
        <f t="shared" si="98"/>
        <v>0</v>
      </c>
      <c r="N1541">
        <f t="shared" si="99"/>
        <v>0</v>
      </c>
      <c r="O1541" cm="1">
        <f t="array" ref="O1541">((IF(C1541=0,INDEX('Solver Setup'!$M$15:$M$19,A1541),INDEX('Solver Setup'!$G$25:$G$52,C1541))-IF(B1541=0,INDEX('Solver Setup'!$L$15:$L$19,A1541),INDEX('Solver Setup'!$G$25:$G$52,B1541)))*1440-IF(B1541=0,0,INDEX('Solver Setup'!$F$25:$F$52,B1541))-H1541+'Solver Setup'!$B$9*(1-F1541))</f>
        <v>1407.599999999999</v>
      </c>
    </row>
    <row r="1542" spans="1:15" x14ac:dyDescent="0.2">
      <c r="A1542">
        <v>2</v>
      </c>
      <c r="B1542">
        <v>26</v>
      </c>
      <c r="C1542">
        <v>0</v>
      </c>
      <c r="D1542" t="str" cm="1">
        <f t="array" ref="D1542">IF(B1542=0,"Depot",INDEX('Delivery Stops'!$B$2:$B$29,B1542))</f>
        <v>Bakery &amp; Cafe</v>
      </c>
      <c r="E1542" t="str" cm="1">
        <f t="array" ref="E1542">IF(C1542=0,"Depot",INDEX('Delivery Stops'!$B$2:$B$29,C1542))</f>
        <v>Depot</v>
      </c>
      <c r="F1542">
        <v>0</v>
      </c>
      <c r="G1542" cm="1">
        <f t="array" ref="G1542">INDEX('Distance Matrix (miles)'!$B$2:$AD$30,B1542+1,C1542+1)</f>
        <v>24.09</v>
      </c>
      <c r="H1542" cm="1">
        <f t="array" ref="H1542">INDEX('Travel Time Matrix (min)'!$B$2:$AD$30,B1542+1,C1542+1)</f>
        <v>36.1</v>
      </c>
      <c r="I1542" cm="1">
        <f t="array" ref="I1542">G1542*(INDEX('Vehicle Fleet'!$D$2:$D$6,A1542)+'Cost Parameters'!$B$2*'Cost Parameters'!$B$3)</f>
        <v>20.630676000000001</v>
      </c>
      <c r="J1542" cm="1">
        <f t="array" ref="J1542">IF(C1542=0,0,INDEX('Delivery Stops'!$D$2:$D$29,C1542))</f>
        <v>0</v>
      </c>
      <c r="K1542">
        <f t="shared" si="96"/>
        <v>0</v>
      </c>
      <c r="L1542">
        <f t="shared" si="97"/>
        <v>0</v>
      </c>
      <c r="M1542">
        <f t="shared" si="98"/>
        <v>0</v>
      </c>
      <c r="N1542">
        <f t="shared" si="99"/>
        <v>0</v>
      </c>
      <c r="O1542" cm="1">
        <f t="array" ref="O1542">((IF(C1542=0,INDEX('Solver Setup'!$M$15:$M$19,A1542),INDEX('Solver Setup'!$G$25:$G$52,C1542))-IF(B1542=0,INDEX('Solver Setup'!$L$15:$L$19,A1542),INDEX('Solver Setup'!$G$25:$G$52,B1542)))*1440-IF(B1542=0,0,INDEX('Solver Setup'!$F$25:$F$52,B1542))-H1542+'Solver Setup'!$B$9*(1-F1542))</f>
        <v>625.9</v>
      </c>
    </row>
    <row r="1543" spans="1:15" x14ac:dyDescent="0.2">
      <c r="A1543">
        <v>2</v>
      </c>
      <c r="B1543">
        <v>26</v>
      </c>
      <c r="C1543">
        <v>1</v>
      </c>
      <c r="D1543" t="str" cm="1">
        <f t="array" ref="D1543">IF(B1543=0,"Depot",INDEX('Delivery Stops'!$B$2:$B$29,B1543))</f>
        <v>Bakery &amp; Cafe</v>
      </c>
      <c r="E1543" t="str" cm="1">
        <f t="array" ref="E1543">IF(C1543=0,"Depot",INDEX('Delivery Stops'!$B$2:$B$29,C1543))</f>
        <v>Pet Hospital</v>
      </c>
      <c r="F1543">
        <v>0</v>
      </c>
      <c r="G1543" cm="1">
        <f t="array" ref="G1543">INDEX('Distance Matrix (miles)'!$B$2:$AD$30,B1543+1,C1543+1)</f>
        <v>48.49</v>
      </c>
      <c r="H1543" cm="1">
        <f t="array" ref="H1543">INDEX('Travel Time Matrix (min)'!$B$2:$AD$30,B1543+1,C1543+1)</f>
        <v>72.7</v>
      </c>
      <c r="I1543" cm="1">
        <f t="array" ref="I1543">G1543*(INDEX('Vehicle Fleet'!$D$2:$D$6,A1543)+'Cost Parameters'!$B$2*'Cost Parameters'!$B$3)</f>
        <v>41.526836000000003</v>
      </c>
      <c r="J1543" cm="1">
        <f t="array" ref="J1543">IF(C1543=0,0,INDEX('Delivery Stops'!$D$2:$D$29,C1543))</f>
        <v>204</v>
      </c>
      <c r="K1543">
        <f t="shared" si="96"/>
        <v>0</v>
      </c>
      <c r="L1543">
        <f t="shared" si="97"/>
        <v>0</v>
      </c>
      <c r="M1543">
        <f t="shared" si="98"/>
        <v>0</v>
      </c>
      <c r="N1543">
        <f t="shared" si="99"/>
        <v>0</v>
      </c>
      <c r="O1543" cm="1">
        <f t="array" ref="O1543">((IF(C1543=0,INDEX('Solver Setup'!$M$15:$M$19,A1543),INDEX('Solver Setup'!$G$25:$G$52,C1543))-IF(B1543=0,INDEX('Solver Setup'!$L$15:$L$19,A1543),INDEX('Solver Setup'!$G$25:$G$52,B1543)))*1440-IF(B1543=0,0,INDEX('Solver Setup'!$F$25:$F$52,B1543))-H1543+'Solver Setup'!$B$9*(1-F1543))</f>
        <v>1099.3000000000006</v>
      </c>
    </row>
    <row r="1544" spans="1:15" x14ac:dyDescent="0.2">
      <c r="A1544">
        <v>2</v>
      </c>
      <c r="B1544">
        <v>26</v>
      </c>
      <c r="C1544">
        <v>2</v>
      </c>
      <c r="D1544" t="str" cm="1">
        <f t="array" ref="D1544">IF(B1544=0,"Depot",INDEX('Delivery Stops'!$B$2:$B$29,B1544))</f>
        <v>Bakery &amp; Cafe</v>
      </c>
      <c r="E1544" t="str" cm="1">
        <f t="array" ref="E1544">IF(C1544=0,"Depot",INDEX('Delivery Stops'!$B$2:$B$29,C1544))</f>
        <v>Community Pharmacy</v>
      </c>
      <c r="F1544">
        <v>0</v>
      </c>
      <c r="G1544" cm="1">
        <f t="array" ref="G1544">INDEX('Distance Matrix (miles)'!$B$2:$AD$30,B1544+1,C1544+1)</f>
        <v>26.68</v>
      </c>
      <c r="H1544" cm="1">
        <f t="array" ref="H1544">INDEX('Travel Time Matrix (min)'!$B$2:$AD$30,B1544+1,C1544+1)</f>
        <v>40</v>
      </c>
      <c r="I1544" cm="1">
        <f t="array" ref="I1544">G1544*(INDEX('Vehicle Fleet'!$D$2:$D$6,A1544)+'Cost Parameters'!$B$2*'Cost Parameters'!$B$3)</f>
        <v>22.848752000000001</v>
      </c>
      <c r="J1544" cm="1">
        <f t="array" ref="J1544">IF(C1544=0,0,INDEX('Delivery Stops'!$D$2:$D$29,C1544))</f>
        <v>240</v>
      </c>
      <c r="K1544">
        <f t="shared" si="96"/>
        <v>0</v>
      </c>
      <c r="L1544">
        <f t="shared" si="97"/>
        <v>0</v>
      </c>
      <c r="M1544">
        <f t="shared" si="98"/>
        <v>0</v>
      </c>
      <c r="N1544">
        <f t="shared" si="99"/>
        <v>0</v>
      </c>
      <c r="O1544" cm="1">
        <f t="array" ref="O1544">((IF(C1544=0,INDEX('Solver Setup'!$M$15:$M$19,A1544),INDEX('Solver Setup'!$G$25:$G$52,C1544))-IF(B1544=0,INDEX('Solver Setup'!$L$15:$L$19,A1544),INDEX('Solver Setup'!$G$25:$G$52,B1544)))*1440-IF(B1544=0,0,INDEX('Solver Setup'!$F$25:$F$52,B1544))-H1544+'Solver Setup'!$B$9*(1-F1544))</f>
        <v>1371.9999999999995</v>
      </c>
    </row>
    <row r="1545" spans="1:15" x14ac:dyDescent="0.2">
      <c r="A1545">
        <v>2</v>
      </c>
      <c r="B1545">
        <v>26</v>
      </c>
      <c r="C1545">
        <v>3</v>
      </c>
      <c r="D1545" t="str" cm="1">
        <f t="array" ref="D1545">IF(B1545=0,"Depot",INDEX('Delivery Stops'!$B$2:$B$29,B1545))</f>
        <v>Bakery &amp; Cafe</v>
      </c>
      <c r="E1545" t="str" cm="1">
        <f t="array" ref="E1545">IF(C1545=0,"Depot",INDEX('Delivery Stops'!$B$2:$B$29,C1545))</f>
        <v>Redstone Medical Center</v>
      </c>
      <c r="F1545">
        <v>0</v>
      </c>
      <c r="G1545" cm="1">
        <f t="array" ref="G1545">INDEX('Distance Matrix (miles)'!$B$2:$AD$30,B1545+1,C1545+1)</f>
        <v>38.46</v>
      </c>
      <c r="H1545" cm="1">
        <f t="array" ref="H1545">INDEX('Travel Time Matrix (min)'!$B$2:$AD$30,B1545+1,C1545+1)</f>
        <v>57.7</v>
      </c>
      <c r="I1545" cm="1">
        <f t="array" ref="I1545">G1545*(INDEX('Vehicle Fleet'!$D$2:$D$6,A1545)+'Cost Parameters'!$B$2*'Cost Parameters'!$B$3)</f>
        <v>32.937144000000004</v>
      </c>
      <c r="J1545" cm="1">
        <f t="array" ref="J1545">IF(C1545=0,0,INDEX('Delivery Stops'!$D$2:$D$29,C1545))</f>
        <v>183</v>
      </c>
      <c r="K1545">
        <f t="shared" si="96"/>
        <v>0</v>
      </c>
      <c r="L1545">
        <f t="shared" si="97"/>
        <v>0</v>
      </c>
      <c r="M1545">
        <f t="shared" si="98"/>
        <v>0</v>
      </c>
      <c r="N1545">
        <f t="shared" si="99"/>
        <v>0</v>
      </c>
      <c r="O1545" cm="1">
        <f t="array" ref="O1545">((IF(C1545=0,INDEX('Solver Setup'!$M$15:$M$19,A1545),INDEX('Solver Setup'!$G$25:$G$52,C1545))-IF(B1545=0,INDEX('Solver Setup'!$L$15:$L$19,A1545),INDEX('Solver Setup'!$G$25:$G$52,B1545)))*1440-IF(B1545=0,0,INDEX('Solver Setup'!$F$25:$F$52,B1545))-H1545+'Solver Setup'!$B$9*(1-F1545))</f>
        <v>1369.3</v>
      </c>
    </row>
    <row r="1546" spans="1:15" x14ac:dyDescent="0.2">
      <c r="A1546">
        <v>2</v>
      </c>
      <c r="B1546">
        <v>26</v>
      </c>
      <c r="C1546">
        <v>4</v>
      </c>
      <c r="D1546" t="str" cm="1">
        <f t="array" ref="D1546">IF(B1546=0,"Depot",INDEX('Delivery Stops'!$B$2:$B$29,B1546))</f>
        <v>Bakery &amp; Cafe</v>
      </c>
      <c r="E1546" t="str" cm="1">
        <f t="array" ref="E1546">IF(C1546=0,"Depot",INDEX('Delivery Stops'!$B$2:$B$29,C1546))</f>
        <v>Furniture Warehouse</v>
      </c>
      <c r="F1546">
        <v>0</v>
      </c>
      <c r="G1546" cm="1">
        <f t="array" ref="G1546">INDEX('Distance Matrix (miles)'!$B$2:$AD$30,B1546+1,C1546+1)</f>
        <v>21.86</v>
      </c>
      <c r="H1546" cm="1">
        <f t="array" ref="H1546">INDEX('Travel Time Matrix (min)'!$B$2:$AD$30,B1546+1,C1546+1)</f>
        <v>32.799999999999997</v>
      </c>
      <c r="I1546" cm="1">
        <f t="array" ref="I1546">G1546*(INDEX('Vehicle Fleet'!$D$2:$D$6,A1546)+'Cost Parameters'!$B$2*'Cost Parameters'!$B$3)</f>
        <v>18.720904000000001</v>
      </c>
      <c r="J1546" cm="1">
        <f t="array" ref="J1546">IF(C1546=0,0,INDEX('Delivery Stops'!$D$2:$D$29,C1546))</f>
        <v>186</v>
      </c>
      <c r="K1546">
        <f t="shared" si="96"/>
        <v>0</v>
      </c>
      <c r="L1546">
        <f t="shared" si="97"/>
        <v>0</v>
      </c>
      <c r="M1546">
        <f t="shared" si="98"/>
        <v>0</v>
      </c>
      <c r="N1546">
        <f t="shared" si="99"/>
        <v>0</v>
      </c>
      <c r="O1546" cm="1">
        <f t="array" ref="O1546">((IF(C1546=0,INDEX('Solver Setup'!$M$15:$M$19,A1546),INDEX('Solver Setup'!$G$25:$G$52,C1546))-IF(B1546=0,INDEX('Solver Setup'!$L$15:$L$19,A1546),INDEX('Solver Setup'!$G$25:$G$52,B1546)))*1440-IF(B1546=0,0,INDEX('Solver Setup'!$F$25:$F$52,B1546))-H1546+'Solver Setup'!$B$9*(1-F1546))</f>
        <v>1124.2</v>
      </c>
    </row>
    <row r="1547" spans="1:15" x14ac:dyDescent="0.2">
      <c r="A1547">
        <v>2</v>
      </c>
      <c r="B1547">
        <v>26</v>
      </c>
      <c r="C1547">
        <v>5</v>
      </c>
      <c r="D1547" t="str" cm="1">
        <f t="array" ref="D1547">IF(B1547=0,"Depot",INDEX('Delivery Stops'!$B$2:$B$29,B1547))</f>
        <v>Bakery &amp; Cafe</v>
      </c>
      <c r="E1547" t="str" cm="1">
        <f t="array" ref="E1547">IF(C1547=0,"Depot",INDEX('Delivery Stops'!$B$2:$B$29,C1547))</f>
        <v>Construction Supply</v>
      </c>
      <c r="F1547">
        <v>0</v>
      </c>
      <c r="G1547" cm="1">
        <f t="array" ref="G1547">INDEX('Distance Matrix (miles)'!$B$2:$AD$30,B1547+1,C1547+1)</f>
        <v>16.170000000000002</v>
      </c>
      <c r="H1547" cm="1">
        <f t="array" ref="H1547">INDEX('Travel Time Matrix (min)'!$B$2:$AD$30,B1547+1,C1547+1)</f>
        <v>24.3</v>
      </c>
      <c r="I1547" cm="1">
        <f t="array" ref="I1547">G1547*(INDEX('Vehicle Fleet'!$D$2:$D$6,A1547)+'Cost Parameters'!$B$2*'Cost Parameters'!$B$3)</f>
        <v>13.847988000000003</v>
      </c>
      <c r="J1547" cm="1">
        <f t="array" ref="J1547">IF(C1547=0,0,INDEX('Delivery Stops'!$D$2:$D$29,C1547))</f>
        <v>201</v>
      </c>
      <c r="K1547">
        <f t="shared" si="96"/>
        <v>0</v>
      </c>
      <c r="L1547">
        <f t="shared" si="97"/>
        <v>0</v>
      </c>
      <c r="M1547">
        <f t="shared" si="98"/>
        <v>0</v>
      </c>
      <c r="N1547">
        <f t="shared" si="99"/>
        <v>0</v>
      </c>
      <c r="O1547" cm="1">
        <f t="array" ref="O1547">((IF(C1547=0,INDEX('Solver Setup'!$M$15:$M$19,A1547),INDEX('Solver Setup'!$G$25:$G$52,C1547))-IF(B1547=0,INDEX('Solver Setup'!$L$15:$L$19,A1547),INDEX('Solver Setup'!$G$25:$G$52,B1547)))*1440-IF(B1547=0,0,INDEX('Solver Setup'!$F$25:$F$52,B1547))-H1547+'Solver Setup'!$B$9*(1-F1547))</f>
        <v>1342.6999999999996</v>
      </c>
    </row>
    <row r="1548" spans="1:15" x14ac:dyDescent="0.2">
      <c r="A1548">
        <v>2</v>
      </c>
      <c r="B1548">
        <v>26</v>
      </c>
      <c r="C1548">
        <v>6</v>
      </c>
      <c r="D1548" t="str" cm="1">
        <f t="array" ref="D1548">IF(B1548=0,"Depot",INDEX('Delivery Stops'!$B$2:$B$29,B1548))</f>
        <v>Bakery &amp; Cafe</v>
      </c>
      <c r="E1548" t="str" cm="1">
        <f t="array" ref="E1548">IF(C1548=0,"Depot",INDEX('Delivery Stops'!$B$2:$B$29,C1548))</f>
        <v>Farm Supply</v>
      </c>
      <c r="F1548">
        <v>0</v>
      </c>
      <c r="G1548" cm="1">
        <f t="array" ref="G1548">INDEX('Distance Matrix (miles)'!$B$2:$AD$30,B1548+1,C1548+1)</f>
        <v>20.329999999999998</v>
      </c>
      <c r="H1548" cm="1">
        <f t="array" ref="H1548">INDEX('Travel Time Matrix (min)'!$B$2:$AD$30,B1548+1,C1548+1)</f>
        <v>30.5</v>
      </c>
      <c r="I1548" cm="1">
        <f t="array" ref="I1548">G1548*(INDEX('Vehicle Fleet'!$D$2:$D$6,A1548)+'Cost Parameters'!$B$2*'Cost Parameters'!$B$3)</f>
        <v>17.410612</v>
      </c>
      <c r="J1548" cm="1">
        <f t="array" ref="J1548">IF(C1548=0,0,INDEX('Delivery Stops'!$D$2:$D$29,C1548))</f>
        <v>162</v>
      </c>
      <c r="K1548">
        <f t="shared" si="96"/>
        <v>0</v>
      </c>
      <c r="L1548">
        <f t="shared" si="97"/>
        <v>0</v>
      </c>
      <c r="M1548">
        <f t="shared" si="98"/>
        <v>0</v>
      </c>
      <c r="N1548">
        <f t="shared" si="99"/>
        <v>0</v>
      </c>
      <c r="O1548" cm="1">
        <f t="array" ref="O1548">((IF(C1548=0,INDEX('Solver Setup'!$M$15:$M$19,A1548),INDEX('Solver Setup'!$G$25:$G$52,C1548))-IF(B1548=0,INDEX('Solver Setup'!$L$15:$L$19,A1548),INDEX('Solver Setup'!$G$25:$G$52,B1548)))*1440-IF(B1548=0,0,INDEX('Solver Setup'!$F$25:$F$52,B1548))-H1548+'Solver Setup'!$B$9*(1-F1548))</f>
        <v>1441.5</v>
      </c>
    </row>
    <row r="1549" spans="1:15" x14ac:dyDescent="0.2">
      <c r="A1549">
        <v>2</v>
      </c>
      <c r="B1549">
        <v>26</v>
      </c>
      <c r="C1549">
        <v>7</v>
      </c>
      <c r="D1549" t="str" cm="1">
        <f t="array" ref="D1549">IF(B1549=0,"Depot",INDEX('Delivery Stops'!$B$2:$B$29,B1549))</f>
        <v>Bakery &amp; Cafe</v>
      </c>
      <c r="E1549" t="str" cm="1">
        <f t="array" ref="E1549">IF(C1549=0,"Depot",INDEX('Delivery Stops'!$B$2:$B$29,C1549))</f>
        <v>Fish Market</v>
      </c>
      <c r="F1549">
        <v>0</v>
      </c>
      <c r="G1549" cm="1">
        <f t="array" ref="G1549">INDEX('Distance Matrix (miles)'!$B$2:$AD$30,B1549+1,C1549+1)</f>
        <v>14.72</v>
      </c>
      <c r="H1549" cm="1">
        <f t="array" ref="H1549">INDEX('Travel Time Matrix (min)'!$B$2:$AD$30,B1549+1,C1549+1)</f>
        <v>22.1</v>
      </c>
      <c r="I1549" cm="1">
        <f t="array" ref="I1549">G1549*(INDEX('Vehicle Fleet'!$D$2:$D$6,A1549)+'Cost Parameters'!$B$2*'Cost Parameters'!$B$3)</f>
        <v>12.606208000000001</v>
      </c>
      <c r="J1549" cm="1">
        <f t="array" ref="J1549">IF(C1549=0,0,INDEX('Delivery Stops'!$D$2:$D$29,C1549))</f>
        <v>133</v>
      </c>
      <c r="K1549">
        <f t="shared" si="96"/>
        <v>0</v>
      </c>
      <c r="L1549">
        <f t="shared" si="97"/>
        <v>0</v>
      </c>
      <c r="M1549">
        <f t="shared" si="98"/>
        <v>0</v>
      </c>
      <c r="N1549">
        <f t="shared" si="99"/>
        <v>0</v>
      </c>
      <c r="O1549" cm="1">
        <f t="array" ref="O1549">((IF(C1549=0,INDEX('Solver Setup'!$M$15:$M$19,A1549),INDEX('Solver Setup'!$G$25:$G$52,C1549))-IF(B1549=0,INDEX('Solver Setup'!$L$15:$L$19,A1549),INDEX('Solver Setup'!$G$25:$G$52,B1549)))*1440-IF(B1549=0,0,INDEX('Solver Setup'!$F$25:$F$52,B1549))-H1549+'Solver Setup'!$B$9*(1-F1549))</f>
        <v>1314.9</v>
      </c>
    </row>
    <row r="1550" spans="1:15" x14ac:dyDescent="0.2">
      <c r="A1550">
        <v>2</v>
      </c>
      <c r="B1550">
        <v>26</v>
      </c>
      <c r="C1550">
        <v>8</v>
      </c>
      <c r="D1550" t="str" cm="1">
        <f t="array" ref="D1550">IF(B1550=0,"Depot",INDEX('Delivery Stops'!$B$2:$B$29,B1550))</f>
        <v>Bakery &amp; Cafe</v>
      </c>
      <c r="E1550" t="str" cm="1">
        <f t="array" ref="E1550">IF(C1550=0,"Depot",INDEX('Delivery Stops'!$B$2:$B$29,C1550))</f>
        <v>Swimming Pool Supply</v>
      </c>
      <c r="F1550">
        <v>0</v>
      </c>
      <c r="G1550" cm="1">
        <f t="array" ref="G1550">INDEX('Distance Matrix (miles)'!$B$2:$AD$30,B1550+1,C1550+1)</f>
        <v>33.44</v>
      </c>
      <c r="H1550" cm="1">
        <f t="array" ref="H1550">INDEX('Travel Time Matrix (min)'!$B$2:$AD$30,B1550+1,C1550+1)</f>
        <v>50.2</v>
      </c>
      <c r="I1550" cm="1">
        <f t="array" ref="I1550">G1550*(INDEX('Vehicle Fleet'!$D$2:$D$6,A1550)+'Cost Parameters'!$B$2*'Cost Parameters'!$B$3)</f>
        <v>28.638016</v>
      </c>
      <c r="J1550" cm="1">
        <f t="array" ref="J1550">IF(C1550=0,0,INDEX('Delivery Stops'!$D$2:$D$29,C1550))</f>
        <v>285</v>
      </c>
      <c r="K1550">
        <f t="shared" si="96"/>
        <v>0</v>
      </c>
      <c r="L1550">
        <f t="shared" si="97"/>
        <v>0</v>
      </c>
      <c r="M1550">
        <f t="shared" si="98"/>
        <v>0</v>
      </c>
      <c r="N1550">
        <f t="shared" si="99"/>
        <v>0</v>
      </c>
      <c r="O1550" cm="1">
        <f t="array" ref="O1550">((IF(C1550=0,INDEX('Solver Setup'!$M$15:$M$19,A1550),INDEX('Solver Setup'!$G$25:$G$52,C1550))-IF(B1550=0,INDEX('Solver Setup'!$L$15:$L$19,A1550),INDEX('Solver Setup'!$G$25:$G$52,B1550)))*1440-IF(B1550=0,0,INDEX('Solver Setup'!$F$25:$F$52,B1550))-H1550+'Solver Setup'!$B$9*(1-F1550))</f>
        <v>1496.7999999999995</v>
      </c>
    </row>
    <row r="1551" spans="1:15" x14ac:dyDescent="0.2">
      <c r="A1551">
        <v>2</v>
      </c>
      <c r="B1551">
        <v>26</v>
      </c>
      <c r="C1551">
        <v>9</v>
      </c>
      <c r="D1551" t="str" cm="1">
        <f t="array" ref="D1551">IF(B1551=0,"Depot",INDEX('Delivery Stops'!$B$2:$B$29,B1551))</f>
        <v>Bakery &amp; Cafe</v>
      </c>
      <c r="E1551" t="str" cm="1">
        <f t="array" ref="E1551">IF(C1551=0,"Depot",INDEX('Delivery Stops'!$B$2:$B$29,C1551))</f>
        <v>Dry Cleaners</v>
      </c>
      <c r="F1551">
        <v>0</v>
      </c>
      <c r="G1551" cm="1">
        <f t="array" ref="G1551">INDEX('Distance Matrix (miles)'!$B$2:$AD$30,B1551+1,C1551+1)</f>
        <v>38.25</v>
      </c>
      <c r="H1551" cm="1">
        <f t="array" ref="H1551">INDEX('Travel Time Matrix (min)'!$B$2:$AD$30,B1551+1,C1551+1)</f>
        <v>57.4</v>
      </c>
      <c r="I1551" cm="1">
        <f t="array" ref="I1551">G1551*(INDEX('Vehicle Fleet'!$D$2:$D$6,A1551)+'Cost Parameters'!$B$2*'Cost Parameters'!$B$3)</f>
        <v>32.757300000000001</v>
      </c>
      <c r="J1551" cm="1">
        <f t="array" ref="J1551">IF(C1551=0,0,INDEX('Delivery Stops'!$D$2:$D$29,C1551))</f>
        <v>24</v>
      </c>
      <c r="K1551">
        <f t="shared" si="96"/>
        <v>0</v>
      </c>
      <c r="L1551">
        <f t="shared" si="97"/>
        <v>0</v>
      </c>
      <c r="M1551">
        <f t="shared" si="98"/>
        <v>0</v>
      </c>
      <c r="N1551">
        <f t="shared" si="99"/>
        <v>0</v>
      </c>
      <c r="O1551" cm="1">
        <f t="array" ref="O1551">((IF(C1551=0,INDEX('Solver Setup'!$M$15:$M$19,A1551),INDEX('Solver Setup'!$G$25:$G$52,C1551))-IF(B1551=0,INDEX('Solver Setup'!$L$15:$L$19,A1551),INDEX('Solver Setup'!$G$25:$G$52,B1551)))*1440-IF(B1551=0,0,INDEX('Solver Setup'!$F$25:$F$52,B1551))-H1551+'Solver Setup'!$B$9*(1-F1551))</f>
        <v>1144.5999999999999</v>
      </c>
    </row>
    <row r="1552" spans="1:15" x14ac:dyDescent="0.2">
      <c r="A1552">
        <v>2</v>
      </c>
      <c r="B1552">
        <v>26</v>
      </c>
      <c r="C1552">
        <v>10</v>
      </c>
      <c r="D1552" t="str" cm="1">
        <f t="array" ref="D1552">IF(B1552=0,"Depot",INDEX('Delivery Stops'!$B$2:$B$29,B1552))</f>
        <v>Bakery &amp; Cafe</v>
      </c>
      <c r="E1552" t="str" cm="1">
        <f t="array" ref="E1552">IF(C1552=0,"Depot",INDEX('Delivery Stops'!$B$2:$B$29,C1552))</f>
        <v>Furniture Warehouse</v>
      </c>
      <c r="F1552">
        <v>0</v>
      </c>
      <c r="G1552" cm="1">
        <f t="array" ref="G1552">INDEX('Distance Matrix (miles)'!$B$2:$AD$30,B1552+1,C1552+1)</f>
        <v>17.07</v>
      </c>
      <c r="H1552" cm="1">
        <f t="array" ref="H1552">INDEX('Travel Time Matrix (min)'!$B$2:$AD$30,B1552+1,C1552+1)</f>
        <v>25.6</v>
      </c>
      <c r="I1552" cm="1">
        <f t="array" ref="I1552">G1552*(INDEX('Vehicle Fleet'!$D$2:$D$6,A1552)+'Cost Parameters'!$B$2*'Cost Parameters'!$B$3)</f>
        <v>14.618748000000002</v>
      </c>
      <c r="J1552" cm="1">
        <f t="array" ref="J1552">IF(C1552=0,0,INDEX('Delivery Stops'!$D$2:$D$29,C1552))</f>
        <v>89</v>
      </c>
      <c r="K1552">
        <f t="shared" si="96"/>
        <v>0</v>
      </c>
      <c r="L1552">
        <f t="shared" si="97"/>
        <v>0</v>
      </c>
      <c r="M1552">
        <f t="shared" si="98"/>
        <v>0</v>
      </c>
      <c r="N1552">
        <f t="shared" si="99"/>
        <v>0</v>
      </c>
      <c r="O1552" cm="1">
        <f t="array" ref="O1552">((IF(C1552=0,INDEX('Solver Setup'!$M$15:$M$19,A1552),INDEX('Solver Setup'!$G$25:$G$52,C1552))-IF(B1552=0,INDEX('Solver Setup'!$L$15:$L$19,A1552),INDEX('Solver Setup'!$G$25:$G$52,B1552)))*1440-IF(B1552=0,0,INDEX('Solver Setup'!$F$25:$F$52,B1552))-H1552+'Solver Setup'!$B$9*(1-F1552))</f>
        <v>1251.3999999999994</v>
      </c>
    </row>
    <row r="1553" spans="1:15" x14ac:dyDescent="0.2">
      <c r="A1553">
        <v>2</v>
      </c>
      <c r="B1553">
        <v>26</v>
      </c>
      <c r="C1553">
        <v>11</v>
      </c>
      <c r="D1553" t="str" cm="1">
        <f t="array" ref="D1553">IF(B1553=0,"Depot",INDEX('Delivery Stops'!$B$2:$B$29,B1553))</f>
        <v>Bakery &amp; Cafe</v>
      </c>
      <c r="E1553" t="str" cm="1">
        <f t="array" ref="E1553">IF(C1553=0,"Depot",INDEX('Delivery Stops'!$B$2:$B$29,C1553))</f>
        <v>Pet Hospital</v>
      </c>
      <c r="F1553">
        <v>0</v>
      </c>
      <c r="G1553" cm="1">
        <f t="array" ref="G1553">INDEX('Distance Matrix (miles)'!$B$2:$AD$30,B1553+1,C1553+1)</f>
        <v>25.39</v>
      </c>
      <c r="H1553" cm="1">
        <f t="array" ref="H1553">INDEX('Travel Time Matrix (min)'!$B$2:$AD$30,B1553+1,C1553+1)</f>
        <v>38.1</v>
      </c>
      <c r="I1553" cm="1">
        <f t="array" ref="I1553">G1553*(INDEX('Vehicle Fleet'!$D$2:$D$6,A1553)+'Cost Parameters'!$B$2*'Cost Parameters'!$B$3)</f>
        <v>21.743996000000003</v>
      </c>
      <c r="J1553" cm="1">
        <f t="array" ref="J1553">IF(C1553=0,0,INDEX('Delivery Stops'!$D$2:$D$29,C1553))</f>
        <v>108</v>
      </c>
      <c r="K1553">
        <f t="shared" si="96"/>
        <v>0</v>
      </c>
      <c r="L1553">
        <f t="shared" si="97"/>
        <v>0</v>
      </c>
      <c r="M1553">
        <f t="shared" si="98"/>
        <v>0</v>
      </c>
      <c r="N1553">
        <f t="shared" si="99"/>
        <v>0</v>
      </c>
      <c r="O1553" cm="1">
        <f t="array" ref="O1553">((IF(C1553=0,INDEX('Solver Setup'!$M$15:$M$19,A1553),INDEX('Solver Setup'!$G$25:$G$52,C1553))-IF(B1553=0,INDEX('Solver Setup'!$L$15:$L$19,A1553),INDEX('Solver Setup'!$G$25:$G$52,B1553)))*1440-IF(B1553=0,0,INDEX('Solver Setup'!$F$25:$F$52,B1553))-H1553+'Solver Setup'!$B$9*(1-F1553))</f>
        <v>1163.9000000000001</v>
      </c>
    </row>
    <row r="1554" spans="1:15" x14ac:dyDescent="0.2">
      <c r="A1554">
        <v>2</v>
      </c>
      <c r="B1554">
        <v>26</v>
      </c>
      <c r="C1554">
        <v>12</v>
      </c>
      <c r="D1554" t="str" cm="1">
        <f t="array" ref="D1554">IF(B1554=0,"Depot",INDEX('Delivery Stops'!$B$2:$B$29,B1554))</f>
        <v>Bakery &amp; Cafe</v>
      </c>
      <c r="E1554" t="str" cm="1">
        <f t="array" ref="E1554">IF(C1554=0,"Depot",INDEX('Delivery Stops'!$B$2:$B$29,C1554))</f>
        <v>Tech Solutions Inc</v>
      </c>
      <c r="F1554">
        <v>0</v>
      </c>
      <c r="G1554" cm="1">
        <f t="array" ref="G1554">INDEX('Distance Matrix (miles)'!$B$2:$AD$30,B1554+1,C1554+1)</f>
        <v>15.54</v>
      </c>
      <c r="H1554" cm="1">
        <f t="array" ref="H1554">INDEX('Travel Time Matrix (min)'!$B$2:$AD$30,B1554+1,C1554+1)</f>
        <v>23.3</v>
      </c>
      <c r="I1554" cm="1">
        <f t="array" ref="I1554">G1554*(INDEX('Vehicle Fleet'!$D$2:$D$6,A1554)+'Cost Parameters'!$B$2*'Cost Parameters'!$B$3)</f>
        <v>13.308456</v>
      </c>
      <c r="J1554" cm="1">
        <f t="array" ref="J1554">IF(C1554=0,0,INDEX('Delivery Stops'!$D$2:$D$29,C1554))</f>
        <v>150</v>
      </c>
      <c r="K1554">
        <f t="shared" si="96"/>
        <v>0</v>
      </c>
      <c r="L1554">
        <f t="shared" si="97"/>
        <v>0</v>
      </c>
      <c r="M1554">
        <f t="shared" si="98"/>
        <v>0</v>
      </c>
      <c r="N1554">
        <f t="shared" si="99"/>
        <v>0</v>
      </c>
      <c r="O1554" cm="1">
        <f t="array" ref="O1554">((IF(C1554=0,INDEX('Solver Setup'!$M$15:$M$19,A1554),INDEX('Solver Setup'!$G$25:$G$52,C1554))-IF(B1554=0,INDEX('Solver Setup'!$L$15:$L$19,A1554),INDEX('Solver Setup'!$G$25:$G$52,B1554)))*1440-IF(B1554=0,0,INDEX('Solver Setup'!$F$25:$F$52,B1554))-H1554+'Solver Setup'!$B$9*(1-F1554))</f>
        <v>1133.7</v>
      </c>
    </row>
    <row r="1555" spans="1:15" x14ac:dyDescent="0.2">
      <c r="A1555">
        <v>2</v>
      </c>
      <c r="B1555">
        <v>26</v>
      </c>
      <c r="C1555">
        <v>13</v>
      </c>
      <c r="D1555" t="str" cm="1">
        <f t="array" ref="D1555">IF(B1555=0,"Depot",INDEX('Delivery Stops'!$B$2:$B$29,B1555))</f>
        <v>Bakery &amp; Cafe</v>
      </c>
      <c r="E1555" t="str" cm="1">
        <f t="array" ref="E1555">IF(C1555=0,"Depot",INDEX('Delivery Stops'!$B$2:$B$29,C1555))</f>
        <v>Tech Solutions Inc</v>
      </c>
      <c r="F1555">
        <v>0</v>
      </c>
      <c r="G1555" cm="1">
        <f t="array" ref="G1555">INDEX('Distance Matrix (miles)'!$B$2:$AD$30,B1555+1,C1555+1)</f>
        <v>16.079999999999998</v>
      </c>
      <c r="H1555" cm="1">
        <f t="array" ref="H1555">INDEX('Travel Time Matrix (min)'!$B$2:$AD$30,B1555+1,C1555+1)</f>
        <v>24.1</v>
      </c>
      <c r="I1555" cm="1">
        <f t="array" ref="I1555">G1555*(INDEX('Vehicle Fleet'!$D$2:$D$6,A1555)+'Cost Parameters'!$B$2*'Cost Parameters'!$B$3)</f>
        <v>13.770911999999999</v>
      </c>
      <c r="J1555" cm="1">
        <f t="array" ref="J1555">IF(C1555=0,0,INDEX('Delivery Stops'!$D$2:$D$29,C1555))</f>
        <v>38</v>
      </c>
      <c r="K1555">
        <f t="shared" si="96"/>
        <v>0</v>
      </c>
      <c r="L1555">
        <f t="shared" si="97"/>
        <v>0</v>
      </c>
      <c r="M1555">
        <f t="shared" si="98"/>
        <v>0</v>
      </c>
      <c r="N1555">
        <f t="shared" si="99"/>
        <v>0</v>
      </c>
      <c r="O1555" cm="1">
        <f t="array" ref="O1555">((IF(C1555=0,INDEX('Solver Setup'!$M$15:$M$19,A1555),INDEX('Solver Setup'!$G$25:$G$52,C1555))-IF(B1555=0,INDEX('Solver Setup'!$L$15:$L$19,A1555),INDEX('Solver Setup'!$G$25:$G$52,B1555)))*1440-IF(B1555=0,0,INDEX('Solver Setup'!$F$25:$F$52,B1555))-H1555+'Solver Setup'!$B$9*(1-F1555))</f>
        <v>1027.8999999999994</v>
      </c>
    </row>
    <row r="1556" spans="1:15" x14ac:dyDescent="0.2">
      <c r="A1556">
        <v>2</v>
      </c>
      <c r="B1556">
        <v>26</v>
      </c>
      <c r="C1556">
        <v>14</v>
      </c>
      <c r="D1556" t="str" cm="1">
        <f t="array" ref="D1556">IF(B1556=0,"Depot",INDEX('Delivery Stops'!$B$2:$B$29,B1556))</f>
        <v>Bakery &amp; Cafe</v>
      </c>
      <c r="E1556" t="str" cm="1">
        <f t="array" ref="E1556">IF(C1556=0,"Depot",INDEX('Delivery Stops'!$B$2:$B$29,C1556))</f>
        <v>Sunrise Senior Living</v>
      </c>
      <c r="F1556">
        <v>0</v>
      </c>
      <c r="G1556" cm="1">
        <f t="array" ref="G1556">INDEX('Distance Matrix (miles)'!$B$2:$AD$30,B1556+1,C1556+1)</f>
        <v>10.16</v>
      </c>
      <c r="H1556" cm="1">
        <f t="array" ref="H1556">INDEX('Travel Time Matrix (min)'!$B$2:$AD$30,B1556+1,C1556+1)</f>
        <v>15.2</v>
      </c>
      <c r="I1556" cm="1">
        <f t="array" ref="I1556">G1556*(INDEX('Vehicle Fleet'!$D$2:$D$6,A1556)+'Cost Parameters'!$B$2*'Cost Parameters'!$B$3)</f>
        <v>8.7010240000000003</v>
      </c>
      <c r="J1556" cm="1">
        <f t="array" ref="J1556">IF(C1556=0,0,INDEX('Delivery Stops'!$D$2:$D$29,C1556))</f>
        <v>249</v>
      </c>
      <c r="K1556">
        <f t="shared" si="96"/>
        <v>0</v>
      </c>
      <c r="L1556">
        <f t="shared" si="97"/>
        <v>0</v>
      </c>
      <c r="M1556">
        <f t="shared" si="98"/>
        <v>0</v>
      </c>
      <c r="N1556">
        <f t="shared" si="99"/>
        <v>0</v>
      </c>
      <c r="O1556" cm="1">
        <f t="array" ref="O1556">((IF(C1556=0,INDEX('Solver Setup'!$M$15:$M$19,A1556),INDEX('Solver Setup'!$G$25:$G$52,C1556))-IF(B1556=0,INDEX('Solver Setup'!$L$15:$L$19,A1556),INDEX('Solver Setup'!$G$25:$G$52,B1556)))*1440-IF(B1556=0,0,INDEX('Solver Setup'!$F$25:$F$52,B1556))-H1556+'Solver Setup'!$B$9*(1-F1556))</f>
        <v>1486.7999999999995</v>
      </c>
    </row>
    <row r="1557" spans="1:15" x14ac:dyDescent="0.2">
      <c r="A1557">
        <v>2</v>
      </c>
      <c r="B1557">
        <v>26</v>
      </c>
      <c r="C1557">
        <v>15</v>
      </c>
      <c r="D1557" t="str" cm="1">
        <f t="array" ref="D1557">IF(B1557=0,"Depot",INDEX('Delivery Stops'!$B$2:$B$29,B1557))</f>
        <v>Bakery &amp; Cafe</v>
      </c>
      <c r="E1557" t="str" cm="1">
        <f t="array" ref="E1557">IF(C1557=0,"Depot",INDEX('Delivery Stops'!$B$2:$B$29,C1557))</f>
        <v>Electronics Outlet</v>
      </c>
      <c r="F1557">
        <v>0</v>
      </c>
      <c r="G1557" cm="1">
        <f t="array" ref="G1557">INDEX('Distance Matrix (miles)'!$B$2:$AD$30,B1557+1,C1557+1)</f>
        <v>24.16</v>
      </c>
      <c r="H1557" cm="1">
        <f t="array" ref="H1557">INDEX('Travel Time Matrix (min)'!$B$2:$AD$30,B1557+1,C1557+1)</f>
        <v>36.200000000000003</v>
      </c>
      <c r="I1557" cm="1">
        <f t="array" ref="I1557">G1557*(INDEX('Vehicle Fleet'!$D$2:$D$6,A1557)+'Cost Parameters'!$B$2*'Cost Parameters'!$B$3)</f>
        <v>20.690624</v>
      </c>
      <c r="J1557" cm="1">
        <f t="array" ref="J1557">IF(C1557=0,0,INDEX('Delivery Stops'!$D$2:$D$29,C1557))</f>
        <v>72</v>
      </c>
      <c r="K1557">
        <f t="shared" si="96"/>
        <v>0</v>
      </c>
      <c r="L1557">
        <f t="shared" si="97"/>
        <v>0</v>
      </c>
      <c r="M1557">
        <f t="shared" si="98"/>
        <v>0</v>
      </c>
      <c r="N1557">
        <f t="shared" si="99"/>
        <v>0</v>
      </c>
      <c r="O1557" cm="1">
        <f t="array" ref="O1557">((IF(C1557=0,INDEX('Solver Setup'!$M$15:$M$19,A1557),INDEX('Solver Setup'!$G$25:$G$52,C1557))-IF(B1557=0,INDEX('Solver Setup'!$L$15:$L$19,A1557),INDEX('Solver Setup'!$G$25:$G$52,B1557)))*1440-IF(B1557=0,0,INDEX('Solver Setup'!$F$25:$F$52,B1557))-H1557+'Solver Setup'!$B$9*(1-F1557))</f>
        <v>1030.8</v>
      </c>
    </row>
    <row r="1558" spans="1:15" x14ac:dyDescent="0.2">
      <c r="A1558">
        <v>2</v>
      </c>
      <c r="B1558">
        <v>26</v>
      </c>
      <c r="C1558">
        <v>16</v>
      </c>
      <c r="D1558" t="str" cm="1">
        <f t="array" ref="D1558">IF(B1558=0,"Depot",INDEX('Delivery Stops'!$B$2:$B$29,B1558))</f>
        <v>Bakery &amp; Cafe</v>
      </c>
      <c r="E1558" t="str" cm="1">
        <f t="array" ref="E1558">IF(C1558=0,"Depot",INDEX('Delivery Stops'!$B$2:$B$29,C1558))</f>
        <v>Bookstore</v>
      </c>
      <c r="F1558">
        <v>0</v>
      </c>
      <c r="G1558" cm="1">
        <f t="array" ref="G1558">INDEX('Distance Matrix (miles)'!$B$2:$AD$30,B1558+1,C1558+1)</f>
        <v>22.28</v>
      </c>
      <c r="H1558" cm="1">
        <f t="array" ref="H1558">INDEX('Travel Time Matrix (min)'!$B$2:$AD$30,B1558+1,C1558+1)</f>
        <v>33.4</v>
      </c>
      <c r="I1558" cm="1">
        <f t="array" ref="I1558">G1558*(INDEX('Vehicle Fleet'!$D$2:$D$6,A1558)+'Cost Parameters'!$B$2*'Cost Parameters'!$B$3)</f>
        <v>19.080592000000003</v>
      </c>
      <c r="J1558" cm="1">
        <f t="array" ref="J1558">IF(C1558=0,0,INDEX('Delivery Stops'!$D$2:$D$29,C1558))</f>
        <v>152</v>
      </c>
      <c r="K1558">
        <f t="shared" si="96"/>
        <v>0</v>
      </c>
      <c r="L1558">
        <f t="shared" si="97"/>
        <v>0</v>
      </c>
      <c r="M1558">
        <f t="shared" si="98"/>
        <v>0</v>
      </c>
      <c r="N1558">
        <f t="shared" si="99"/>
        <v>0</v>
      </c>
      <c r="O1558" cm="1">
        <f t="array" ref="O1558">((IF(C1558=0,INDEX('Solver Setup'!$M$15:$M$19,A1558),INDEX('Solver Setup'!$G$25:$G$52,C1558))-IF(B1558=0,INDEX('Solver Setup'!$L$15:$L$19,A1558),INDEX('Solver Setup'!$G$25:$G$52,B1558)))*1440-IF(B1558=0,0,INDEX('Solver Setup'!$F$25:$F$52,B1558))-H1558+'Solver Setup'!$B$9*(1-F1558))</f>
        <v>1273.6000000000006</v>
      </c>
    </row>
    <row r="1559" spans="1:15" x14ac:dyDescent="0.2">
      <c r="A1559">
        <v>2</v>
      </c>
      <c r="B1559">
        <v>26</v>
      </c>
      <c r="C1559">
        <v>17</v>
      </c>
      <c r="D1559" t="str" cm="1">
        <f t="array" ref="D1559">IF(B1559=0,"Depot",INDEX('Delivery Stops'!$B$2:$B$29,B1559))</f>
        <v>Bakery &amp; Cafe</v>
      </c>
      <c r="E1559" t="str" cm="1">
        <f t="array" ref="E1559">IF(C1559=0,"Depot",INDEX('Delivery Stops'!$B$2:$B$29,C1559))</f>
        <v>Veterinary Clinic</v>
      </c>
      <c r="F1559">
        <v>0</v>
      </c>
      <c r="G1559" cm="1">
        <f t="array" ref="G1559">INDEX('Distance Matrix (miles)'!$B$2:$AD$30,B1559+1,C1559+1)</f>
        <v>3.69</v>
      </c>
      <c r="H1559" cm="1">
        <f t="array" ref="H1559">INDEX('Travel Time Matrix (min)'!$B$2:$AD$30,B1559+1,C1559+1)</f>
        <v>5.5</v>
      </c>
      <c r="I1559" cm="1">
        <f t="array" ref="I1559">G1559*(INDEX('Vehicle Fleet'!$D$2:$D$6,A1559)+'Cost Parameters'!$B$2*'Cost Parameters'!$B$3)</f>
        <v>3.1601159999999999</v>
      </c>
      <c r="J1559" cm="1">
        <f t="array" ref="J1559">IF(C1559=0,0,INDEX('Delivery Stops'!$D$2:$D$29,C1559))</f>
        <v>102</v>
      </c>
      <c r="K1559">
        <f t="shared" si="96"/>
        <v>0</v>
      </c>
      <c r="L1559">
        <f t="shared" si="97"/>
        <v>0</v>
      </c>
      <c r="M1559">
        <f t="shared" si="98"/>
        <v>0</v>
      </c>
      <c r="N1559">
        <f t="shared" si="99"/>
        <v>0</v>
      </c>
      <c r="O1559" cm="1">
        <f t="array" ref="O1559">((IF(C1559=0,INDEX('Solver Setup'!$M$15:$M$19,A1559),INDEX('Solver Setup'!$G$25:$G$52,C1559))-IF(B1559=0,INDEX('Solver Setup'!$L$15:$L$19,A1559),INDEX('Solver Setup'!$G$25:$G$52,B1559)))*1440-IF(B1559=0,0,INDEX('Solver Setup'!$F$25:$F$52,B1559))-H1559+'Solver Setup'!$B$9*(1-F1559))</f>
        <v>1136.4999999999995</v>
      </c>
    </row>
    <row r="1560" spans="1:15" x14ac:dyDescent="0.2">
      <c r="A1560">
        <v>2</v>
      </c>
      <c r="B1560">
        <v>26</v>
      </c>
      <c r="C1560">
        <v>18</v>
      </c>
      <c r="D1560" t="str" cm="1">
        <f t="array" ref="D1560">IF(B1560=0,"Depot",INDEX('Delivery Stops'!$B$2:$B$29,B1560))</f>
        <v>Bakery &amp; Cafe</v>
      </c>
      <c r="E1560" t="str" cm="1">
        <f t="array" ref="E1560">IF(C1560=0,"Depot",INDEX('Delivery Stops'!$B$2:$B$29,C1560))</f>
        <v>Furniture Warehouse</v>
      </c>
      <c r="F1560">
        <v>0</v>
      </c>
      <c r="G1560" cm="1">
        <f t="array" ref="G1560">INDEX('Distance Matrix (miles)'!$B$2:$AD$30,B1560+1,C1560+1)</f>
        <v>22.51</v>
      </c>
      <c r="H1560" cm="1">
        <f t="array" ref="H1560">INDEX('Travel Time Matrix (min)'!$B$2:$AD$30,B1560+1,C1560+1)</f>
        <v>33.799999999999997</v>
      </c>
      <c r="I1560" cm="1">
        <f t="array" ref="I1560">G1560*(INDEX('Vehicle Fleet'!$D$2:$D$6,A1560)+'Cost Parameters'!$B$2*'Cost Parameters'!$B$3)</f>
        <v>19.277564000000002</v>
      </c>
      <c r="J1560" cm="1">
        <f t="array" ref="J1560">IF(C1560=0,0,INDEX('Delivery Stops'!$D$2:$D$29,C1560))</f>
        <v>148</v>
      </c>
      <c r="K1560">
        <f t="shared" si="96"/>
        <v>0</v>
      </c>
      <c r="L1560">
        <f t="shared" si="97"/>
        <v>0</v>
      </c>
      <c r="M1560">
        <f t="shared" si="98"/>
        <v>0</v>
      </c>
      <c r="N1560">
        <f t="shared" si="99"/>
        <v>0</v>
      </c>
      <c r="O1560" cm="1">
        <f t="array" ref="O1560">((IF(C1560=0,INDEX('Solver Setup'!$M$15:$M$19,A1560),INDEX('Solver Setup'!$G$25:$G$52,C1560))-IF(B1560=0,INDEX('Solver Setup'!$L$15:$L$19,A1560),INDEX('Solver Setup'!$G$25:$G$52,B1560)))*1440-IF(B1560=0,0,INDEX('Solver Setup'!$F$25:$F$52,B1560))-H1560+'Solver Setup'!$B$9*(1-F1560))</f>
        <v>1063.1999999999994</v>
      </c>
    </row>
    <row r="1561" spans="1:15" x14ac:dyDescent="0.2">
      <c r="A1561">
        <v>2</v>
      </c>
      <c r="B1561">
        <v>26</v>
      </c>
      <c r="C1561">
        <v>19</v>
      </c>
      <c r="D1561" t="str" cm="1">
        <f t="array" ref="D1561">IF(B1561=0,"Depot",INDEX('Delivery Stops'!$B$2:$B$29,B1561))</f>
        <v>Bakery &amp; Cafe</v>
      </c>
      <c r="E1561" t="str" cm="1">
        <f t="array" ref="E1561">IF(C1561=0,"Depot",INDEX('Delivery Stops'!$B$2:$B$29,C1561))</f>
        <v>Music School</v>
      </c>
      <c r="F1561">
        <v>0</v>
      </c>
      <c r="G1561" cm="1">
        <f t="array" ref="G1561">INDEX('Distance Matrix (miles)'!$B$2:$AD$30,B1561+1,C1561+1)</f>
        <v>42.91</v>
      </c>
      <c r="H1561" cm="1">
        <f t="array" ref="H1561">INDEX('Travel Time Matrix (min)'!$B$2:$AD$30,B1561+1,C1561+1)</f>
        <v>64.400000000000006</v>
      </c>
      <c r="I1561" cm="1">
        <f t="array" ref="I1561">G1561*(INDEX('Vehicle Fleet'!$D$2:$D$6,A1561)+'Cost Parameters'!$B$2*'Cost Parameters'!$B$3)</f>
        <v>36.748123999999997</v>
      </c>
      <c r="J1561" cm="1">
        <f t="array" ref="J1561">IF(C1561=0,0,INDEX('Delivery Stops'!$D$2:$D$29,C1561))</f>
        <v>97</v>
      </c>
      <c r="K1561">
        <f t="shared" si="96"/>
        <v>0</v>
      </c>
      <c r="L1561">
        <f t="shared" si="97"/>
        <v>0</v>
      </c>
      <c r="M1561">
        <f t="shared" si="98"/>
        <v>0</v>
      </c>
      <c r="N1561">
        <f t="shared" si="99"/>
        <v>0</v>
      </c>
      <c r="O1561" cm="1">
        <f t="array" ref="O1561">((IF(C1561=0,INDEX('Solver Setup'!$M$15:$M$19,A1561),INDEX('Solver Setup'!$G$25:$G$52,C1561))-IF(B1561=0,INDEX('Solver Setup'!$L$15:$L$19,A1561),INDEX('Solver Setup'!$G$25:$G$52,B1561)))*1440-IF(B1561=0,0,INDEX('Solver Setup'!$F$25:$F$52,B1561))-H1561+'Solver Setup'!$B$9*(1-F1561))</f>
        <v>1002.6</v>
      </c>
    </row>
    <row r="1562" spans="1:15" x14ac:dyDescent="0.2">
      <c r="A1562">
        <v>2</v>
      </c>
      <c r="B1562">
        <v>26</v>
      </c>
      <c r="C1562">
        <v>20</v>
      </c>
      <c r="D1562" t="str" cm="1">
        <f t="array" ref="D1562">IF(B1562=0,"Depot",INDEX('Delivery Stops'!$B$2:$B$29,B1562))</f>
        <v>Bakery &amp; Cafe</v>
      </c>
      <c r="E1562" t="str" cm="1">
        <f t="array" ref="E1562">IF(C1562=0,"Depot",INDEX('Delivery Stops'!$B$2:$B$29,C1562))</f>
        <v>Elementary School</v>
      </c>
      <c r="F1562">
        <v>0</v>
      </c>
      <c r="G1562" cm="1">
        <f t="array" ref="G1562">INDEX('Distance Matrix (miles)'!$B$2:$AD$30,B1562+1,C1562+1)</f>
        <v>33.17</v>
      </c>
      <c r="H1562" cm="1">
        <f t="array" ref="H1562">INDEX('Travel Time Matrix (min)'!$B$2:$AD$30,B1562+1,C1562+1)</f>
        <v>49.8</v>
      </c>
      <c r="I1562" cm="1">
        <f t="array" ref="I1562">G1562*(INDEX('Vehicle Fleet'!$D$2:$D$6,A1562)+'Cost Parameters'!$B$2*'Cost Parameters'!$B$3)</f>
        <v>28.406788000000002</v>
      </c>
      <c r="J1562" cm="1">
        <f t="array" ref="J1562">IF(C1562=0,0,INDEX('Delivery Stops'!$D$2:$D$29,C1562))</f>
        <v>71</v>
      </c>
      <c r="K1562">
        <f t="shared" si="96"/>
        <v>0</v>
      </c>
      <c r="L1562">
        <f t="shared" si="97"/>
        <v>0</v>
      </c>
      <c r="M1562">
        <f t="shared" si="98"/>
        <v>0</v>
      </c>
      <c r="N1562">
        <f t="shared" si="99"/>
        <v>0</v>
      </c>
      <c r="O1562" cm="1">
        <f t="array" ref="O1562">((IF(C1562=0,INDEX('Solver Setup'!$M$15:$M$19,A1562),INDEX('Solver Setup'!$G$25:$G$52,C1562))-IF(B1562=0,INDEX('Solver Setup'!$L$15:$L$19,A1562),INDEX('Solver Setup'!$G$25:$G$52,B1562)))*1440-IF(B1562=0,0,INDEX('Solver Setup'!$F$25:$F$52,B1562))-H1562+'Solver Setup'!$B$9*(1-F1562))</f>
        <v>987.2000000000005</v>
      </c>
    </row>
    <row r="1563" spans="1:15" x14ac:dyDescent="0.2">
      <c r="A1563">
        <v>2</v>
      </c>
      <c r="B1563">
        <v>26</v>
      </c>
      <c r="C1563">
        <v>21</v>
      </c>
      <c r="D1563" t="str" cm="1">
        <f t="array" ref="D1563">IF(B1563=0,"Depot",INDEX('Delivery Stops'!$B$2:$B$29,B1563))</f>
        <v>Bakery &amp; Cafe</v>
      </c>
      <c r="E1563" t="str" cm="1">
        <f t="array" ref="E1563">IF(C1563=0,"Depot",INDEX('Delivery Stops'!$B$2:$B$29,C1563))</f>
        <v>Distillery</v>
      </c>
      <c r="F1563">
        <v>0</v>
      </c>
      <c r="G1563" cm="1">
        <f t="array" ref="G1563">INDEX('Distance Matrix (miles)'!$B$2:$AD$30,B1563+1,C1563+1)</f>
        <v>33.93</v>
      </c>
      <c r="H1563" cm="1">
        <f t="array" ref="H1563">INDEX('Travel Time Matrix (min)'!$B$2:$AD$30,B1563+1,C1563+1)</f>
        <v>50.9</v>
      </c>
      <c r="I1563" cm="1">
        <f t="array" ref="I1563">G1563*(INDEX('Vehicle Fleet'!$D$2:$D$6,A1563)+'Cost Parameters'!$B$2*'Cost Parameters'!$B$3)</f>
        <v>29.057652000000001</v>
      </c>
      <c r="J1563" cm="1">
        <f t="array" ref="J1563">IF(C1563=0,0,INDEX('Delivery Stops'!$D$2:$D$29,C1563))</f>
        <v>178</v>
      </c>
      <c r="K1563">
        <f t="shared" si="96"/>
        <v>0</v>
      </c>
      <c r="L1563">
        <f t="shared" si="97"/>
        <v>0</v>
      </c>
      <c r="M1563">
        <f t="shared" si="98"/>
        <v>0</v>
      </c>
      <c r="N1563">
        <f t="shared" si="99"/>
        <v>0</v>
      </c>
      <c r="O1563" cm="1">
        <f t="array" ref="O1563">((IF(C1563=0,INDEX('Solver Setup'!$M$15:$M$19,A1563),INDEX('Solver Setup'!$G$25:$G$52,C1563))-IF(B1563=0,INDEX('Solver Setup'!$L$15:$L$19,A1563),INDEX('Solver Setup'!$G$25:$G$52,B1563)))*1440-IF(B1563=0,0,INDEX('Solver Setup'!$F$25:$F$52,B1563))-H1563+'Solver Setup'!$B$9*(1-F1563))</f>
        <v>1496.0999999999997</v>
      </c>
    </row>
    <row r="1564" spans="1:15" x14ac:dyDescent="0.2">
      <c r="A1564">
        <v>2</v>
      </c>
      <c r="B1564">
        <v>26</v>
      </c>
      <c r="C1564">
        <v>22</v>
      </c>
      <c r="D1564" t="str" cm="1">
        <f t="array" ref="D1564">IF(B1564=0,"Depot",INDEX('Delivery Stops'!$B$2:$B$29,B1564))</f>
        <v>Bakery &amp; Cafe</v>
      </c>
      <c r="E1564" t="str" cm="1">
        <f t="array" ref="E1564">IF(C1564=0,"Depot",INDEX('Delivery Stops'!$B$2:$B$29,C1564))</f>
        <v>Brewery</v>
      </c>
      <c r="F1564">
        <v>0</v>
      </c>
      <c r="G1564" cm="1">
        <f t="array" ref="G1564">INDEX('Distance Matrix (miles)'!$B$2:$AD$30,B1564+1,C1564+1)</f>
        <v>20.66</v>
      </c>
      <c r="H1564" cm="1">
        <f t="array" ref="H1564">INDEX('Travel Time Matrix (min)'!$B$2:$AD$30,B1564+1,C1564+1)</f>
        <v>31</v>
      </c>
      <c r="I1564" cm="1">
        <f t="array" ref="I1564">G1564*(INDEX('Vehicle Fleet'!$D$2:$D$6,A1564)+'Cost Parameters'!$B$2*'Cost Parameters'!$B$3)</f>
        <v>17.693224000000001</v>
      </c>
      <c r="J1564" cm="1">
        <f t="array" ref="J1564">IF(C1564=0,0,INDEX('Delivery Stops'!$D$2:$D$29,C1564))</f>
        <v>46</v>
      </c>
      <c r="K1564">
        <f t="shared" si="96"/>
        <v>0</v>
      </c>
      <c r="L1564">
        <f t="shared" si="97"/>
        <v>0</v>
      </c>
      <c r="M1564">
        <f t="shared" si="98"/>
        <v>0</v>
      </c>
      <c r="N1564">
        <f t="shared" si="99"/>
        <v>0</v>
      </c>
      <c r="O1564" cm="1">
        <f t="array" ref="O1564">((IF(C1564=0,INDEX('Solver Setup'!$M$15:$M$19,A1564),INDEX('Solver Setup'!$G$25:$G$52,C1564))-IF(B1564=0,INDEX('Solver Setup'!$L$15:$L$19,A1564),INDEX('Solver Setup'!$G$25:$G$52,B1564)))*1440-IF(B1564=0,0,INDEX('Solver Setup'!$F$25:$F$52,B1564))-H1564+'Solver Setup'!$B$9*(1-F1564))</f>
        <v>1366.0000000000005</v>
      </c>
    </row>
    <row r="1565" spans="1:15" x14ac:dyDescent="0.2">
      <c r="A1565">
        <v>2</v>
      </c>
      <c r="B1565">
        <v>26</v>
      </c>
      <c r="C1565">
        <v>23</v>
      </c>
      <c r="D1565" t="str" cm="1">
        <f t="array" ref="D1565">IF(B1565=0,"Depot",INDEX('Delivery Stops'!$B$2:$B$29,B1565))</f>
        <v>Bakery &amp; Cafe</v>
      </c>
      <c r="E1565" t="str" cm="1">
        <f t="array" ref="E1565">IF(C1565=0,"Depot",INDEX('Delivery Stops'!$B$2:$B$29,C1565))</f>
        <v>Distillery</v>
      </c>
      <c r="F1565">
        <v>0</v>
      </c>
      <c r="G1565" cm="1">
        <f t="array" ref="G1565">INDEX('Distance Matrix (miles)'!$B$2:$AD$30,B1565+1,C1565+1)</f>
        <v>28.77</v>
      </c>
      <c r="H1565" cm="1">
        <f t="array" ref="H1565">INDEX('Travel Time Matrix (min)'!$B$2:$AD$30,B1565+1,C1565+1)</f>
        <v>43.2</v>
      </c>
      <c r="I1565" cm="1">
        <f t="array" ref="I1565">G1565*(INDEX('Vehicle Fleet'!$D$2:$D$6,A1565)+'Cost Parameters'!$B$2*'Cost Parameters'!$B$3)</f>
        <v>24.638628000000001</v>
      </c>
      <c r="J1565" cm="1">
        <f t="array" ref="J1565">IF(C1565=0,0,INDEX('Delivery Stops'!$D$2:$D$29,C1565))</f>
        <v>207</v>
      </c>
      <c r="K1565">
        <f t="shared" si="96"/>
        <v>0</v>
      </c>
      <c r="L1565">
        <f t="shared" si="97"/>
        <v>0</v>
      </c>
      <c r="M1565">
        <f t="shared" si="98"/>
        <v>0</v>
      </c>
      <c r="N1565">
        <f t="shared" si="99"/>
        <v>0</v>
      </c>
      <c r="O1565" cm="1">
        <f t="array" ref="O1565">((IF(C1565=0,INDEX('Solver Setup'!$M$15:$M$19,A1565),INDEX('Solver Setup'!$G$25:$G$52,C1565))-IF(B1565=0,INDEX('Solver Setup'!$L$15:$L$19,A1565),INDEX('Solver Setup'!$G$25:$G$52,B1565)))*1440-IF(B1565=0,0,INDEX('Solver Setup'!$F$25:$F$52,B1565))-H1565+'Solver Setup'!$B$9*(1-F1565))</f>
        <v>1248.8</v>
      </c>
    </row>
    <row r="1566" spans="1:15" x14ac:dyDescent="0.2">
      <c r="A1566">
        <v>2</v>
      </c>
      <c r="B1566">
        <v>26</v>
      </c>
      <c r="C1566">
        <v>24</v>
      </c>
      <c r="D1566" t="str" cm="1">
        <f t="array" ref="D1566">IF(B1566=0,"Depot",INDEX('Delivery Stops'!$B$2:$B$29,B1566))</f>
        <v>Bakery &amp; Cafe</v>
      </c>
      <c r="E1566" t="str" cm="1">
        <f t="array" ref="E1566">IF(C1566=0,"Depot",INDEX('Delivery Stops'!$B$2:$B$29,C1566))</f>
        <v>Children's Academy</v>
      </c>
      <c r="F1566">
        <v>0</v>
      </c>
      <c r="G1566" cm="1">
        <f t="array" ref="G1566">INDEX('Distance Matrix (miles)'!$B$2:$AD$30,B1566+1,C1566+1)</f>
        <v>31.83</v>
      </c>
      <c r="H1566" cm="1">
        <f t="array" ref="H1566">INDEX('Travel Time Matrix (min)'!$B$2:$AD$30,B1566+1,C1566+1)</f>
        <v>47.7</v>
      </c>
      <c r="I1566" cm="1">
        <f t="array" ref="I1566">G1566*(INDEX('Vehicle Fleet'!$D$2:$D$6,A1566)+'Cost Parameters'!$B$2*'Cost Parameters'!$B$3)</f>
        <v>27.259212000000002</v>
      </c>
      <c r="J1566" cm="1">
        <f t="array" ref="J1566">IF(C1566=0,0,INDEX('Delivery Stops'!$D$2:$D$29,C1566))</f>
        <v>28</v>
      </c>
      <c r="K1566">
        <f t="shared" si="96"/>
        <v>0</v>
      </c>
      <c r="L1566">
        <f t="shared" si="97"/>
        <v>0</v>
      </c>
      <c r="M1566">
        <f t="shared" si="98"/>
        <v>0</v>
      </c>
      <c r="N1566">
        <f t="shared" si="99"/>
        <v>0</v>
      </c>
      <c r="O1566" cm="1">
        <f t="array" ref="O1566">((IF(C1566=0,INDEX('Solver Setup'!$M$15:$M$19,A1566),INDEX('Solver Setup'!$G$25:$G$52,C1566))-IF(B1566=0,INDEX('Solver Setup'!$L$15:$L$19,A1566),INDEX('Solver Setup'!$G$25:$G$52,B1566)))*1440-IF(B1566=0,0,INDEX('Solver Setup'!$F$25:$F$52,B1566))-H1566+'Solver Setup'!$B$9*(1-F1566))</f>
        <v>1394.3000000000004</v>
      </c>
    </row>
    <row r="1567" spans="1:15" x14ac:dyDescent="0.2">
      <c r="A1567">
        <v>2</v>
      </c>
      <c r="B1567">
        <v>26</v>
      </c>
      <c r="C1567">
        <v>25</v>
      </c>
      <c r="D1567" t="str" cm="1">
        <f t="array" ref="D1567">IF(B1567=0,"Depot",INDEX('Delivery Stops'!$B$2:$B$29,B1567))</f>
        <v>Bakery &amp; Cafe</v>
      </c>
      <c r="E1567" t="str" cm="1">
        <f t="array" ref="E1567">IF(C1567=0,"Depot",INDEX('Delivery Stops'!$B$2:$B$29,C1567))</f>
        <v>Public Library</v>
      </c>
      <c r="F1567">
        <v>0</v>
      </c>
      <c r="G1567" cm="1">
        <f t="array" ref="G1567">INDEX('Distance Matrix (miles)'!$B$2:$AD$30,B1567+1,C1567+1)</f>
        <v>10.53</v>
      </c>
      <c r="H1567" cm="1">
        <f t="array" ref="H1567">INDEX('Travel Time Matrix (min)'!$B$2:$AD$30,B1567+1,C1567+1)</f>
        <v>15.8</v>
      </c>
      <c r="I1567" cm="1">
        <f t="array" ref="I1567">G1567*(INDEX('Vehicle Fleet'!$D$2:$D$6,A1567)+'Cost Parameters'!$B$2*'Cost Parameters'!$B$3)</f>
        <v>9.0178919999999998</v>
      </c>
      <c r="J1567" cm="1">
        <f t="array" ref="J1567">IF(C1567=0,0,INDEX('Delivery Stops'!$D$2:$D$29,C1567))</f>
        <v>32</v>
      </c>
      <c r="K1567">
        <f t="shared" si="96"/>
        <v>0</v>
      </c>
      <c r="L1567">
        <f t="shared" si="97"/>
        <v>0</v>
      </c>
      <c r="M1567">
        <f t="shared" si="98"/>
        <v>0</v>
      </c>
      <c r="N1567">
        <f t="shared" si="99"/>
        <v>0</v>
      </c>
      <c r="O1567" cm="1">
        <f t="array" ref="O1567">((IF(C1567=0,INDEX('Solver Setup'!$M$15:$M$19,A1567),INDEX('Solver Setup'!$G$25:$G$52,C1567))-IF(B1567=0,INDEX('Solver Setup'!$L$15:$L$19,A1567),INDEX('Solver Setup'!$G$25:$G$52,B1567)))*1440-IF(B1567=0,0,INDEX('Solver Setup'!$F$25:$F$52,B1567))-H1567+'Solver Setup'!$B$9*(1-F1567))</f>
        <v>1336.2000000000005</v>
      </c>
    </row>
    <row r="1568" spans="1:15" x14ac:dyDescent="0.2">
      <c r="A1568">
        <v>2</v>
      </c>
      <c r="B1568">
        <v>26</v>
      </c>
      <c r="C1568">
        <v>27</v>
      </c>
      <c r="D1568" t="str" cm="1">
        <f t="array" ref="D1568">IF(B1568=0,"Depot",INDEX('Delivery Stops'!$B$2:$B$29,B1568))</f>
        <v>Bakery &amp; Cafe</v>
      </c>
      <c r="E1568" t="str" cm="1">
        <f t="array" ref="E1568">IF(C1568=0,"Depot",INDEX('Delivery Stops'!$B$2:$B$29,C1568))</f>
        <v>Redstone Elementary School</v>
      </c>
      <c r="F1568">
        <v>0</v>
      </c>
      <c r="G1568" cm="1">
        <f t="array" ref="G1568">INDEX('Distance Matrix (miles)'!$B$2:$AD$30,B1568+1,C1568+1)</f>
        <v>2.83</v>
      </c>
      <c r="H1568" cm="1">
        <f t="array" ref="H1568">INDEX('Travel Time Matrix (min)'!$B$2:$AD$30,B1568+1,C1568+1)</f>
        <v>4.2</v>
      </c>
      <c r="I1568" cm="1">
        <f t="array" ref="I1568">G1568*(INDEX('Vehicle Fleet'!$D$2:$D$6,A1568)+'Cost Parameters'!$B$2*'Cost Parameters'!$B$3)</f>
        <v>2.4236120000000003</v>
      </c>
      <c r="J1568" cm="1">
        <f t="array" ref="J1568">IF(C1568=0,0,INDEX('Delivery Stops'!$D$2:$D$29,C1568))</f>
        <v>61</v>
      </c>
      <c r="K1568">
        <f t="shared" si="96"/>
        <v>0</v>
      </c>
      <c r="L1568">
        <f t="shared" si="97"/>
        <v>0</v>
      </c>
      <c r="M1568">
        <f t="shared" si="98"/>
        <v>0</v>
      </c>
      <c r="N1568">
        <f t="shared" si="99"/>
        <v>0</v>
      </c>
      <c r="O1568" cm="1">
        <f t="array" ref="O1568">((IF(C1568=0,INDEX('Solver Setup'!$M$15:$M$19,A1568),INDEX('Solver Setup'!$G$25:$G$52,C1568))-IF(B1568=0,INDEX('Solver Setup'!$L$15:$L$19,A1568),INDEX('Solver Setup'!$G$25:$G$52,B1568)))*1440-IF(B1568=0,0,INDEX('Solver Setup'!$F$25:$F$52,B1568))-H1568+'Solver Setup'!$B$9*(1-F1568))</f>
        <v>1362.7999999999995</v>
      </c>
    </row>
    <row r="1569" spans="1:15" x14ac:dyDescent="0.2">
      <c r="A1569">
        <v>2</v>
      </c>
      <c r="B1569">
        <v>26</v>
      </c>
      <c r="C1569">
        <v>28</v>
      </c>
      <c r="D1569" t="str" cm="1">
        <f t="array" ref="D1569">IF(B1569=0,"Depot",INDEX('Delivery Stops'!$B$2:$B$29,B1569))</f>
        <v>Bakery &amp; Cafe</v>
      </c>
      <c r="E1569" t="str" cm="1">
        <f t="array" ref="E1569">IF(C1569=0,"Depot",INDEX('Delivery Stops'!$B$2:$B$29,C1569))</f>
        <v>Food Bank</v>
      </c>
      <c r="F1569">
        <v>0</v>
      </c>
      <c r="G1569" cm="1">
        <f t="array" ref="G1569">INDEX('Distance Matrix (miles)'!$B$2:$AD$30,B1569+1,C1569+1)</f>
        <v>19.59</v>
      </c>
      <c r="H1569" cm="1">
        <f t="array" ref="H1569">INDEX('Travel Time Matrix (min)'!$B$2:$AD$30,B1569+1,C1569+1)</f>
        <v>29.4</v>
      </c>
      <c r="I1569" cm="1">
        <f t="array" ref="I1569">G1569*(INDEX('Vehicle Fleet'!$D$2:$D$6,A1569)+'Cost Parameters'!$B$2*'Cost Parameters'!$B$3)</f>
        <v>16.776876000000001</v>
      </c>
      <c r="J1569" cm="1">
        <f t="array" ref="J1569">IF(C1569=0,0,INDEX('Delivery Stops'!$D$2:$D$29,C1569))</f>
        <v>168</v>
      </c>
      <c r="K1569">
        <f t="shared" si="96"/>
        <v>0</v>
      </c>
      <c r="L1569">
        <f t="shared" si="97"/>
        <v>0</v>
      </c>
      <c r="M1569">
        <f t="shared" si="98"/>
        <v>0</v>
      </c>
      <c r="N1569">
        <f t="shared" si="99"/>
        <v>0</v>
      </c>
      <c r="O1569" cm="1">
        <f t="array" ref="O1569">((IF(C1569=0,INDEX('Solver Setup'!$M$15:$M$19,A1569),INDEX('Solver Setup'!$G$25:$G$52,C1569))-IF(B1569=0,INDEX('Solver Setup'!$L$15:$L$19,A1569),INDEX('Solver Setup'!$G$25:$G$52,B1569)))*1440-IF(B1569=0,0,INDEX('Solver Setup'!$F$25:$F$52,B1569))-H1569+'Solver Setup'!$B$9*(1-F1569))</f>
        <v>1337.5999999999995</v>
      </c>
    </row>
    <row r="1570" spans="1:15" x14ac:dyDescent="0.2">
      <c r="A1570">
        <v>2</v>
      </c>
      <c r="B1570">
        <v>27</v>
      </c>
      <c r="C1570">
        <v>0</v>
      </c>
      <c r="D1570" t="str" cm="1">
        <f t="array" ref="D1570">IF(B1570=0,"Depot",INDEX('Delivery Stops'!$B$2:$B$29,B1570))</f>
        <v>Redstone Elementary School</v>
      </c>
      <c r="E1570" t="str" cm="1">
        <f t="array" ref="E1570">IF(C1570=0,"Depot",INDEX('Delivery Stops'!$B$2:$B$29,C1570))</f>
        <v>Depot</v>
      </c>
      <c r="F1570">
        <v>0</v>
      </c>
      <c r="G1570" cm="1">
        <f t="array" ref="G1570">INDEX('Distance Matrix (miles)'!$B$2:$AD$30,B1570+1,C1570+1)</f>
        <v>21.73</v>
      </c>
      <c r="H1570" cm="1">
        <f t="array" ref="H1570">INDEX('Travel Time Matrix (min)'!$B$2:$AD$30,B1570+1,C1570+1)</f>
        <v>32.6</v>
      </c>
      <c r="I1570" cm="1">
        <f t="array" ref="I1570">G1570*(INDEX('Vehicle Fleet'!$D$2:$D$6,A1570)+'Cost Parameters'!$B$2*'Cost Parameters'!$B$3)</f>
        <v>18.609572</v>
      </c>
      <c r="J1570" cm="1">
        <f t="array" ref="J1570">IF(C1570=0,0,INDEX('Delivery Stops'!$D$2:$D$29,C1570))</f>
        <v>0</v>
      </c>
      <c r="K1570">
        <f t="shared" si="96"/>
        <v>0</v>
      </c>
      <c r="L1570">
        <f t="shared" si="97"/>
        <v>0</v>
      </c>
      <c r="M1570">
        <f t="shared" si="98"/>
        <v>0</v>
      </c>
      <c r="N1570">
        <f t="shared" si="99"/>
        <v>0</v>
      </c>
      <c r="O1570" cm="1">
        <f t="array" ref="O1570">((IF(C1570=0,INDEX('Solver Setup'!$M$15:$M$19,A1570),INDEX('Solver Setup'!$G$25:$G$52,C1570))-IF(B1570=0,INDEX('Solver Setup'!$L$15:$L$19,A1570),INDEX('Solver Setup'!$G$25:$G$52,B1570)))*1440-IF(B1570=0,0,INDEX('Solver Setup'!$F$25:$F$52,B1570))-H1570+'Solver Setup'!$B$9*(1-F1570))</f>
        <v>673.40000000000043</v>
      </c>
    </row>
    <row r="1571" spans="1:15" x14ac:dyDescent="0.2">
      <c r="A1571">
        <v>2</v>
      </c>
      <c r="B1571">
        <v>27</v>
      </c>
      <c r="C1571">
        <v>1</v>
      </c>
      <c r="D1571" t="str" cm="1">
        <f t="array" ref="D1571">IF(B1571=0,"Depot",INDEX('Delivery Stops'!$B$2:$B$29,B1571))</f>
        <v>Redstone Elementary School</v>
      </c>
      <c r="E1571" t="str" cm="1">
        <f t="array" ref="E1571">IF(C1571=0,"Depot",INDEX('Delivery Stops'!$B$2:$B$29,C1571))</f>
        <v>Pet Hospital</v>
      </c>
      <c r="F1571">
        <v>0</v>
      </c>
      <c r="G1571" cm="1">
        <f t="array" ref="G1571">INDEX('Distance Matrix (miles)'!$B$2:$AD$30,B1571+1,C1571+1)</f>
        <v>45.95</v>
      </c>
      <c r="H1571" cm="1">
        <f t="array" ref="H1571">INDEX('Travel Time Matrix (min)'!$B$2:$AD$30,B1571+1,C1571+1)</f>
        <v>68.900000000000006</v>
      </c>
      <c r="I1571" cm="1">
        <f t="array" ref="I1571">G1571*(INDEX('Vehicle Fleet'!$D$2:$D$6,A1571)+'Cost Parameters'!$B$2*'Cost Parameters'!$B$3)</f>
        <v>39.351580000000006</v>
      </c>
      <c r="J1571" cm="1">
        <f t="array" ref="J1571">IF(C1571=0,0,INDEX('Delivery Stops'!$D$2:$D$29,C1571))</f>
        <v>204</v>
      </c>
      <c r="K1571">
        <f t="shared" si="96"/>
        <v>0</v>
      </c>
      <c r="L1571">
        <f t="shared" si="97"/>
        <v>0</v>
      </c>
      <c r="M1571">
        <f t="shared" si="98"/>
        <v>0</v>
      </c>
      <c r="N1571">
        <f t="shared" si="99"/>
        <v>0</v>
      </c>
      <c r="O1571" cm="1">
        <f t="array" ref="O1571">((IF(C1571=0,INDEX('Solver Setup'!$M$15:$M$19,A1571),INDEX('Solver Setup'!$G$25:$G$52,C1571))-IF(B1571=0,INDEX('Solver Setup'!$L$15:$L$19,A1571),INDEX('Solver Setup'!$G$25:$G$52,B1571)))*1440-IF(B1571=0,0,INDEX('Solver Setup'!$F$25:$F$52,B1571))-H1571+'Solver Setup'!$B$9*(1-F1571))</f>
        <v>1147.100000000001</v>
      </c>
    </row>
    <row r="1572" spans="1:15" x14ac:dyDescent="0.2">
      <c r="A1572">
        <v>2</v>
      </c>
      <c r="B1572">
        <v>27</v>
      </c>
      <c r="C1572">
        <v>2</v>
      </c>
      <c r="D1572" t="str" cm="1">
        <f t="array" ref="D1572">IF(B1572=0,"Depot",INDEX('Delivery Stops'!$B$2:$B$29,B1572))</f>
        <v>Redstone Elementary School</v>
      </c>
      <c r="E1572" t="str" cm="1">
        <f t="array" ref="E1572">IF(C1572=0,"Depot",INDEX('Delivery Stops'!$B$2:$B$29,C1572))</f>
        <v>Community Pharmacy</v>
      </c>
      <c r="F1572">
        <v>0</v>
      </c>
      <c r="G1572" cm="1">
        <f t="array" ref="G1572">INDEX('Distance Matrix (miles)'!$B$2:$AD$30,B1572+1,C1572+1)</f>
        <v>24.38</v>
      </c>
      <c r="H1572" cm="1">
        <f t="array" ref="H1572">INDEX('Travel Time Matrix (min)'!$B$2:$AD$30,B1572+1,C1572+1)</f>
        <v>36.6</v>
      </c>
      <c r="I1572" cm="1">
        <f t="array" ref="I1572">G1572*(INDEX('Vehicle Fleet'!$D$2:$D$6,A1572)+'Cost Parameters'!$B$2*'Cost Parameters'!$B$3)</f>
        <v>20.879031999999999</v>
      </c>
      <c r="J1572" cm="1">
        <f t="array" ref="J1572">IF(C1572=0,0,INDEX('Delivery Stops'!$D$2:$D$29,C1572))</f>
        <v>240</v>
      </c>
      <c r="K1572">
        <f t="shared" si="96"/>
        <v>0</v>
      </c>
      <c r="L1572">
        <f t="shared" si="97"/>
        <v>0</v>
      </c>
      <c r="M1572">
        <f t="shared" si="98"/>
        <v>0</v>
      </c>
      <c r="N1572">
        <f t="shared" si="99"/>
        <v>0</v>
      </c>
      <c r="O1572" cm="1">
        <f t="array" ref="O1572">((IF(C1572=0,INDEX('Solver Setup'!$M$15:$M$19,A1572),INDEX('Solver Setup'!$G$25:$G$52,C1572))-IF(B1572=0,INDEX('Solver Setup'!$L$15:$L$19,A1572),INDEX('Solver Setup'!$G$25:$G$52,B1572)))*1440-IF(B1572=0,0,INDEX('Solver Setup'!$F$25:$F$52,B1572))-H1572+'Solver Setup'!$B$9*(1-F1572))</f>
        <v>1419.4</v>
      </c>
    </row>
    <row r="1573" spans="1:15" x14ac:dyDescent="0.2">
      <c r="A1573">
        <v>2</v>
      </c>
      <c r="B1573">
        <v>27</v>
      </c>
      <c r="C1573">
        <v>3</v>
      </c>
      <c r="D1573" t="str" cm="1">
        <f t="array" ref="D1573">IF(B1573=0,"Depot",INDEX('Delivery Stops'!$B$2:$B$29,B1573))</f>
        <v>Redstone Elementary School</v>
      </c>
      <c r="E1573" t="str" cm="1">
        <f t="array" ref="E1573">IF(C1573=0,"Depot",INDEX('Delivery Stops'!$B$2:$B$29,C1573))</f>
        <v>Redstone Medical Center</v>
      </c>
      <c r="F1573">
        <v>0</v>
      </c>
      <c r="G1573" cm="1">
        <f t="array" ref="G1573">INDEX('Distance Matrix (miles)'!$B$2:$AD$30,B1573+1,C1573+1)</f>
        <v>35.65</v>
      </c>
      <c r="H1573" cm="1">
        <f t="array" ref="H1573">INDEX('Travel Time Matrix (min)'!$B$2:$AD$30,B1573+1,C1573+1)</f>
        <v>53.5</v>
      </c>
      <c r="I1573" cm="1">
        <f t="array" ref="I1573">G1573*(INDEX('Vehicle Fleet'!$D$2:$D$6,A1573)+'Cost Parameters'!$B$2*'Cost Parameters'!$B$3)</f>
        <v>30.530660000000001</v>
      </c>
      <c r="J1573" cm="1">
        <f t="array" ref="J1573">IF(C1573=0,0,INDEX('Delivery Stops'!$D$2:$D$29,C1573))</f>
        <v>183</v>
      </c>
      <c r="K1573">
        <f t="shared" si="96"/>
        <v>0</v>
      </c>
      <c r="L1573">
        <f t="shared" si="97"/>
        <v>0</v>
      </c>
      <c r="M1573">
        <f t="shared" si="98"/>
        <v>0</v>
      </c>
      <c r="N1573">
        <f t="shared" si="99"/>
        <v>0</v>
      </c>
      <c r="O1573" cm="1">
        <f t="array" ref="O1573">((IF(C1573=0,INDEX('Solver Setup'!$M$15:$M$19,A1573),INDEX('Solver Setup'!$G$25:$G$52,C1573))-IF(B1573=0,INDEX('Solver Setup'!$L$15:$L$19,A1573),INDEX('Solver Setup'!$G$25:$G$52,B1573)))*1440-IF(B1573=0,0,INDEX('Solver Setup'!$F$25:$F$52,B1573))-H1573+'Solver Setup'!$B$9*(1-F1573))</f>
        <v>1417.5000000000005</v>
      </c>
    </row>
    <row r="1574" spans="1:15" x14ac:dyDescent="0.2">
      <c r="A1574">
        <v>2</v>
      </c>
      <c r="B1574">
        <v>27</v>
      </c>
      <c r="C1574">
        <v>4</v>
      </c>
      <c r="D1574" t="str" cm="1">
        <f t="array" ref="D1574">IF(B1574=0,"Depot",INDEX('Delivery Stops'!$B$2:$B$29,B1574))</f>
        <v>Redstone Elementary School</v>
      </c>
      <c r="E1574" t="str" cm="1">
        <f t="array" ref="E1574">IF(C1574=0,"Depot",INDEX('Delivery Stops'!$B$2:$B$29,C1574))</f>
        <v>Furniture Warehouse</v>
      </c>
      <c r="F1574">
        <v>0</v>
      </c>
      <c r="G1574" cm="1">
        <f t="array" ref="G1574">INDEX('Distance Matrix (miles)'!$B$2:$AD$30,B1574+1,C1574+1)</f>
        <v>19.09</v>
      </c>
      <c r="H1574" cm="1">
        <f t="array" ref="H1574">INDEX('Travel Time Matrix (min)'!$B$2:$AD$30,B1574+1,C1574+1)</f>
        <v>28.6</v>
      </c>
      <c r="I1574" cm="1">
        <f t="array" ref="I1574">G1574*(INDEX('Vehicle Fleet'!$D$2:$D$6,A1574)+'Cost Parameters'!$B$2*'Cost Parameters'!$B$3)</f>
        <v>16.348676000000001</v>
      </c>
      <c r="J1574" cm="1">
        <f t="array" ref="J1574">IF(C1574=0,0,INDEX('Delivery Stops'!$D$2:$D$29,C1574))</f>
        <v>186</v>
      </c>
      <c r="K1574">
        <f t="shared" si="96"/>
        <v>0</v>
      </c>
      <c r="L1574">
        <f t="shared" si="97"/>
        <v>0</v>
      </c>
      <c r="M1574">
        <f t="shared" si="98"/>
        <v>0</v>
      </c>
      <c r="N1574">
        <f t="shared" si="99"/>
        <v>0</v>
      </c>
      <c r="O1574" cm="1">
        <f t="array" ref="O1574">((IF(C1574=0,INDEX('Solver Setup'!$M$15:$M$19,A1574),INDEX('Solver Setup'!$G$25:$G$52,C1574))-IF(B1574=0,INDEX('Solver Setup'!$L$15:$L$19,A1574),INDEX('Solver Setup'!$G$25:$G$52,B1574)))*1440-IF(B1574=0,0,INDEX('Solver Setup'!$F$25:$F$52,B1574))-H1574+'Solver Setup'!$B$9*(1-F1574))</f>
        <v>1172.4000000000005</v>
      </c>
    </row>
    <row r="1575" spans="1:15" x14ac:dyDescent="0.2">
      <c r="A1575">
        <v>2</v>
      </c>
      <c r="B1575">
        <v>27</v>
      </c>
      <c r="C1575">
        <v>5</v>
      </c>
      <c r="D1575" t="str" cm="1">
        <f t="array" ref="D1575">IF(B1575=0,"Depot",INDEX('Delivery Stops'!$B$2:$B$29,B1575))</f>
        <v>Redstone Elementary School</v>
      </c>
      <c r="E1575" t="str" cm="1">
        <f t="array" ref="E1575">IF(C1575=0,"Depot",INDEX('Delivery Stops'!$B$2:$B$29,C1575))</f>
        <v>Construction Supply</v>
      </c>
      <c r="F1575">
        <v>0</v>
      </c>
      <c r="G1575" cm="1">
        <f t="array" ref="G1575">INDEX('Distance Matrix (miles)'!$B$2:$AD$30,B1575+1,C1575+1)</f>
        <v>13.39</v>
      </c>
      <c r="H1575" cm="1">
        <f t="array" ref="H1575">INDEX('Travel Time Matrix (min)'!$B$2:$AD$30,B1575+1,C1575+1)</f>
        <v>20.100000000000001</v>
      </c>
      <c r="I1575" cm="1">
        <f t="array" ref="I1575">G1575*(INDEX('Vehicle Fleet'!$D$2:$D$6,A1575)+'Cost Parameters'!$B$2*'Cost Parameters'!$B$3)</f>
        <v>11.467196000000001</v>
      </c>
      <c r="J1575" cm="1">
        <f t="array" ref="J1575">IF(C1575=0,0,INDEX('Delivery Stops'!$D$2:$D$29,C1575))</f>
        <v>201</v>
      </c>
      <c r="K1575">
        <f t="shared" si="96"/>
        <v>0</v>
      </c>
      <c r="L1575">
        <f t="shared" si="97"/>
        <v>0</v>
      </c>
      <c r="M1575">
        <f t="shared" si="98"/>
        <v>0</v>
      </c>
      <c r="N1575">
        <f t="shared" si="99"/>
        <v>0</v>
      </c>
      <c r="O1575" cm="1">
        <f t="array" ref="O1575">((IF(C1575=0,INDEX('Solver Setup'!$M$15:$M$19,A1575),INDEX('Solver Setup'!$G$25:$G$52,C1575))-IF(B1575=0,INDEX('Solver Setup'!$L$15:$L$19,A1575),INDEX('Solver Setup'!$G$25:$G$52,B1575)))*1440-IF(B1575=0,0,INDEX('Solver Setup'!$F$25:$F$52,B1575))-H1575+'Solver Setup'!$B$9*(1-F1575))</f>
        <v>1390.9</v>
      </c>
    </row>
    <row r="1576" spans="1:15" x14ac:dyDescent="0.2">
      <c r="A1576">
        <v>2</v>
      </c>
      <c r="B1576">
        <v>27</v>
      </c>
      <c r="C1576">
        <v>6</v>
      </c>
      <c r="D1576" t="str" cm="1">
        <f t="array" ref="D1576">IF(B1576=0,"Depot",INDEX('Delivery Stops'!$B$2:$B$29,B1576))</f>
        <v>Redstone Elementary School</v>
      </c>
      <c r="E1576" t="str" cm="1">
        <f t="array" ref="E1576">IF(C1576=0,"Depot",INDEX('Delivery Stops'!$B$2:$B$29,C1576))</f>
        <v>Farm Supply</v>
      </c>
      <c r="F1576">
        <v>0</v>
      </c>
      <c r="G1576" cm="1">
        <f t="array" ref="G1576">INDEX('Distance Matrix (miles)'!$B$2:$AD$30,B1576+1,C1576+1)</f>
        <v>17.79</v>
      </c>
      <c r="H1576" cm="1">
        <f t="array" ref="H1576">INDEX('Travel Time Matrix (min)'!$B$2:$AD$30,B1576+1,C1576+1)</f>
        <v>26.7</v>
      </c>
      <c r="I1576" cm="1">
        <f t="array" ref="I1576">G1576*(INDEX('Vehicle Fleet'!$D$2:$D$6,A1576)+'Cost Parameters'!$B$2*'Cost Parameters'!$B$3)</f>
        <v>15.235355999999999</v>
      </c>
      <c r="J1576" cm="1">
        <f t="array" ref="J1576">IF(C1576=0,0,INDEX('Delivery Stops'!$D$2:$D$29,C1576))</f>
        <v>162</v>
      </c>
      <c r="K1576">
        <f t="shared" si="96"/>
        <v>0</v>
      </c>
      <c r="L1576">
        <f t="shared" si="97"/>
        <v>0</v>
      </c>
      <c r="M1576">
        <f t="shared" si="98"/>
        <v>0</v>
      </c>
      <c r="N1576">
        <f t="shared" si="99"/>
        <v>0</v>
      </c>
      <c r="O1576" cm="1">
        <f t="array" ref="O1576">((IF(C1576=0,INDEX('Solver Setup'!$M$15:$M$19,A1576),INDEX('Solver Setup'!$G$25:$G$52,C1576))-IF(B1576=0,INDEX('Solver Setup'!$L$15:$L$19,A1576),INDEX('Solver Setup'!$G$25:$G$52,B1576)))*1440-IF(B1576=0,0,INDEX('Solver Setup'!$F$25:$F$52,B1576))-H1576+'Solver Setup'!$B$9*(1-F1576))</f>
        <v>1489.3000000000004</v>
      </c>
    </row>
    <row r="1577" spans="1:15" x14ac:dyDescent="0.2">
      <c r="A1577">
        <v>2</v>
      </c>
      <c r="B1577">
        <v>27</v>
      </c>
      <c r="C1577">
        <v>7</v>
      </c>
      <c r="D1577" t="str" cm="1">
        <f t="array" ref="D1577">IF(B1577=0,"Depot",INDEX('Delivery Stops'!$B$2:$B$29,B1577))</f>
        <v>Redstone Elementary School</v>
      </c>
      <c r="E1577" t="str" cm="1">
        <f t="array" ref="E1577">IF(C1577=0,"Depot",INDEX('Delivery Stops'!$B$2:$B$29,C1577))</f>
        <v>Fish Market</v>
      </c>
      <c r="F1577">
        <v>0</v>
      </c>
      <c r="G1577" cm="1">
        <f t="array" ref="G1577">INDEX('Distance Matrix (miles)'!$B$2:$AD$30,B1577+1,C1577+1)</f>
        <v>12.94</v>
      </c>
      <c r="H1577" cm="1">
        <f t="array" ref="H1577">INDEX('Travel Time Matrix (min)'!$B$2:$AD$30,B1577+1,C1577+1)</f>
        <v>19.399999999999999</v>
      </c>
      <c r="I1577" cm="1">
        <f t="array" ref="I1577">G1577*(INDEX('Vehicle Fleet'!$D$2:$D$6,A1577)+'Cost Parameters'!$B$2*'Cost Parameters'!$B$3)</f>
        <v>11.081816</v>
      </c>
      <c r="J1577" cm="1">
        <f t="array" ref="J1577">IF(C1577=0,0,INDEX('Delivery Stops'!$D$2:$D$29,C1577))</f>
        <v>133</v>
      </c>
      <c r="K1577">
        <f t="shared" si="96"/>
        <v>0</v>
      </c>
      <c r="L1577">
        <f t="shared" si="97"/>
        <v>0</v>
      </c>
      <c r="M1577">
        <f t="shared" si="98"/>
        <v>0</v>
      </c>
      <c r="N1577">
        <f t="shared" si="99"/>
        <v>0</v>
      </c>
      <c r="O1577" cm="1">
        <f t="array" ref="O1577">((IF(C1577=0,INDEX('Solver Setup'!$M$15:$M$19,A1577),INDEX('Solver Setup'!$G$25:$G$52,C1577))-IF(B1577=0,INDEX('Solver Setup'!$L$15:$L$19,A1577),INDEX('Solver Setup'!$G$25:$G$52,B1577)))*1440-IF(B1577=0,0,INDEX('Solver Setup'!$F$25:$F$52,B1577))-H1577+'Solver Setup'!$B$9*(1-F1577))</f>
        <v>1361.6000000000006</v>
      </c>
    </row>
    <row r="1578" spans="1:15" x14ac:dyDescent="0.2">
      <c r="A1578">
        <v>2</v>
      </c>
      <c r="B1578">
        <v>27</v>
      </c>
      <c r="C1578">
        <v>8</v>
      </c>
      <c r="D1578" t="str" cm="1">
        <f t="array" ref="D1578">IF(B1578=0,"Depot",INDEX('Delivery Stops'!$B$2:$B$29,B1578))</f>
        <v>Redstone Elementary School</v>
      </c>
      <c r="E1578" t="str" cm="1">
        <f t="array" ref="E1578">IF(C1578=0,"Depot",INDEX('Delivery Stops'!$B$2:$B$29,C1578))</f>
        <v>Swimming Pool Supply</v>
      </c>
      <c r="F1578">
        <v>0</v>
      </c>
      <c r="G1578" cm="1">
        <f t="array" ref="G1578">INDEX('Distance Matrix (miles)'!$B$2:$AD$30,B1578+1,C1578+1)</f>
        <v>30.78</v>
      </c>
      <c r="H1578" cm="1">
        <f t="array" ref="H1578">INDEX('Travel Time Matrix (min)'!$B$2:$AD$30,B1578+1,C1578+1)</f>
        <v>46.2</v>
      </c>
      <c r="I1578" cm="1">
        <f t="array" ref="I1578">G1578*(INDEX('Vehicle Fleet'!$D$2:$D$6,A1578)+'Cost Parameters'!$B$2*'Cost Parameters'!$B$3)</f>
        <v>26.359992000000002</v>
      </c>
      <c r="J1578" cm="1">
        <f t="array" ref="J1578">IF(C1578=0,0,INDEX('Delivery Stops'!$D$2:$D$29,C1578))</f>
        <v>285</v>
      </c>
      <c r="K1578">
        <f t="shared" si="96"/>
        <v>0</v>
      </c>
      <c r="L1578">
        <f t="shared" si="97"/>
        <v>0</v>
      </c>
      <c r="M1578">
        <f t="shared" si="98"/>
        <v>0</v>
      </c>
      <c r="N1578">
        <f t="shared" si="99"/>
        <v>0</v>
      </c>
      <c r="O1578" cm="1">
        <f t="array" ref="O1578">((IF(C1578=0,INDEX('Solver Setup'!$M$15:$M$19,A1578),INDEX('Solver Setup'!$G$25:$G$52,C1578))-IF(B1578=0,INDEX('Solver Setup'!$L$15:$L$19,A1578),INDEX('Solver Setup'!$G$25:$G$52,B1578)))*1440-IF(B1578=0,0,INDEX('Solver Setup'!$F$25:$F$52,B1578))-H1578+'Solver Setup'!$B$9*(1-F1578))</f>
        <v>1544.8000000000002</v>
      </c>
    </row>
    <row r="1579" spans="1:15" x14ac:dyDescent="0.2">
      <c r="A1579">
        <v>2</v>
      </c>
      <c r="B1579">
        <v>27</v>
      </c>
      <c r="C1579">
        <v>9</v>
      </c>
      <c r="D1579" t="str" cm="1">
        <f t="array" ref="D1579">IF(B1579=0,"Depot",INDEX('Delivery Stops'!$B$2:$B$29,B1579))</f>
        <v>Redstone Elementary School</v>
      </c>
      <c r="E1579" t="str" cm="1">
        <f t="array" ref="E1579">IF(C1579=0,"Depot",INDEX('Delivery Stops'!$B$2:$B$29,C1579))</f>
        <v>Dry Cleaners</v>
      </c>
      <c r="F1579">
        <v>0</v>
      </c>
      <c r="G1579" cm="1">
        <f t="array" ref="G1579">INDEX('Distance Matrix (miles)'!$B$2:$AD$30,B1579+1,C1579+1)</f>
        <v>35.72</v>
      </c>
      <c r="H1579" cm="1">
        <f t="array" ref="H1579">INDEX('Travel Time Matrix (min)'!$B$2:$AD$30,B1579+1,C1579+1)</f>
        <v>53.6</v>
      </c>
      <c r="I1579" cm="1">
        <f t="array" ref="I1579">G1579*(INDEX('Vehicle Fleet'!$D$2:$D$6,A1579)+'Cost Parameters'!$B$2*'Cost Parameters'!$B$3)</f>
        <v>30.590608</v>
      </c>
      <c r="J1579" cm="1">
        <f t="array" ref="J1579">IF(C1579=0,0,INDEX('Delivery Stops'!$D$2:$D$29,C1579))</f>
        <v>24</v>
      </c>
      <c r="K1579">
        <f t="shared" si="96"/>
        <v>0</v>
      </c>
      <c r="L1579">
        <f t="shared" si="97"/>
        <v>0</v>
      </c>
      <c r="M1579">
        <f t="shared" si="98"/>
        <v>0</v>
      </c>
      <c r="N1579">
        <f t="shared" si="99"/>
        <v>0</v>
      </c>
      <c r="O1579" cm="1">
        <f t="array" ref="O1579">((IF(C1579=0,INDEX('Solver Setup'!$M$15:$M$19,A1579),INDEX('Solver Setup'!$G$25:$G$52,C1579))-IF(B1579=0,INDEX('Solver Setup'!$L$15:$L$19,A1579),INDEX('Solver Setup'!$G$25:$G$52,B1579)))*1440-IF(B1579=0,0,INDEX('Solver Setup'!$F$25:$F$52,B1579))-H1579+'Solver Setup'!$B$9*(1-F1579))</f>
        <v>1192.4000000000005</v>
      </c>
    </row>
    <row r="1580" spans="1:15" x14ac:dyDescent="0.2">
      <c r="A1580">
        <v>2</v>
      </c>
      <c r="B1580">
        <v>27</v>
      </c>
      <c r="C1580">
        <v>10</v>
      </c>
      <c r="D1580" t="str" cm="1">
        <f t="array" ref="D1580">IF(B1580=0,"Depot",INDEX('Delivery Stops'!$B$2:$B$29,B1580))</f>
        <v>Redstone Elementary School</v>
      </c>
      <c r="E1580" t="str" cm="1">
        <f t="array" ref="E1580">IF(C1580=0,"Depot",INDEX('Delivery Stops'!$B$2:$B$29,C1580))</f>
        <v>Furniture Warehouse</v>
      </c>
      <c r="F1580">
        <v>0</v>
      </c>
      <c r="G1580" cm="1">
        <f t="array" ref="G1580">INDEX('Distance Matrix (miles)'!$B$2:$AD$30,B1580+1,C1580+1)</f>
        <v>14.96</v>
      </c>
      <c r="H1580" cm="1">
        <f t="array" ref="H1580">INDEX('Travel Time Matrix (min)'!$B$2:$AD$30,B1580+1,C1580+1)</f>
        <v>22.4</v>
      </c>
      <c r="I1580" cm="1">
        <f t="array" ref="I1580">G1580*(INDEX('Vehicle Fleet'!$D$2:$D$6,A1580)+'Cost Parameters'!$B$2*'Cost Parameters'!$B$3)</f>
        <v>12.811744000000001</v>
      </c>
      <c r="J1580" cm="1">
        <f t="array" ref="J1580">IF(C1580=0,0,INDEX('Delivery Stops'!$D$2:$D$29,C1580))</f>
        <v>89</v>
      </c>
      <c r="K1580">
        <f t="shared" si="96"/>
        <v>0</v>
      </c>
      <c r="L1580">
        <f t="shared" si="97"/>
        <v>0</v>
      </c>
      <c r="M1580">
        <f t="shared" si="98"/>
        <v>0</v>
      </c>
      <c r="N1580">
        <f t="shared" si="99"/>
        <v>0</v>
      </c>
      <c r="O1580" cm="1">
        <f t="array" ref="O1580">((IF(C1580=0,INDEX('Solver Setup'!$M$15:$M$19,A1580),INDEX('Solver Setup'!$G$25:$G$52,C1580))-IF(B1580=0,INDEX('Solver Setup'!$L$15:$L$19,A1580),INDEX('Solver Setup'!$G$25:$G$52,B1580)))*1440-IF(B1580=0,0,INDEX('Solver Setup'!$F$25:$F$52,B1580))-H1580+'Solver Setup'!$B$9*(1-F1580))</f>
        <v>1298.5999999999999</v>
      </c>
    </row>
    <row r="1581" spans="1:15" x14ac:dyDescent="0.2">
      <c r="A1581">
        <v>2</v>
      </c>
      <c r="B1581">
        <v>27</v>
      </c>
      <c r="C1581">
        <v>11</v>
      </c>
      <c r="D1581" t="str" cm="1">
        <f t="array" ref="D1581">IF(B1581=0,"Depot",INDEX('Delivery Stops'!$B$2:$B$29,B1581))</f>
        <v>Redstone Elementary School</v>
      </c>
      <c r="E1581" t="str" cm="1">
        <f t="array" ref="E1581">IF(C1581=0,"Depot",INDEX('Delivery Stops'!$B$2:$B$29,C1581))</f>
        <v>Pet Hospital</v>
      </c>
      <c r="F1581">
        <v>0</v>
      </c>
      <c r="G1581" cm="1">
        <f t="array" ref="G1581">INDEX('Distance Matrix (miles)'!$B$2:$AD$30,B1581+1,C1581+1)</f>
        <v>23.04</v>
      </c>
      <c r="H1581" cm="1">
        <f t="array" ref="H1581">INDEX('Travel Time Matrix (min)'!$B$2:$AD$30,B1581+1,C1581+1)</f>
        <v>34.6</v>
      </c>
      <c r="I1581" cm="1">
        <f t="array" ref="I1581">G1581*(INDEX('Vehicle Fleet'!$D$2:$D$6,A1581)+'Cost Parameters'!$B$2*'Cost Parameters'!$B$3)</f>
        <v>19.731456000000001</v>
      </c>
      <c r="J1581" cm="1">
        <f t="array" ref="J1581">IF(C1581=0,0,INDEX('Delivery Stops'!$D$2:$D$29,C1581))</f>
        <v>108</v>
      </c>
      <c r="K1581">
        <f t="shared" si="96"/>
        <v>0</v>
      </c>
      <c r="L1581">
        <f t="shared" si="97"/>
        <v>0</v>
      </c>
      <c r="M1581">
        <f t="shared" si="98"/>
        <v>0</v>
      </c>
      <c r="N1581">
        <f t="shared" si="99"/>
        <v>0</v>
      </c>
      <c r="O1581" cm="1">
        <f t="array" ref="O1581">((IF(C1581=0,INDEX('Solver Setup'!$M$15:$M$19,A1581),INDEX('Solver Setup'!$G$25:$G$52,C1581))-IF(B1581=0,INDEX('Solver Setup'!$L$15:$L$19,A1581),INDEX('Solver Setup'!$G$25:$G$52,B1581)))*1440-IF(B1581=0,0,INDEX('Solver Setup'!$F$25:$F$52,B1581))-H1581+'Solver Setup'!$B$9*(1-F1581))</f>
        <v>1211.4000000000005</v>
      </c>
    </row>
    <row r="1582" spans="1:15" x14ac:dyDescent="0.2">
      <c r="A1582">
        <v>2</v>
      </c>
      <c r="B1582">
        <v>27</v>
      </c>
      <c r="C1582">
        <v>12</v>
      </c>
      <c r="D1582" t="str" cm="1">
        <f t="array" ref="D1582">IF(B1582=0,"Depot",INDEX('Delivery Stops'!$B$2:$B$29,B1582))</f>
        <v>Redstone Elementary School</v>
      </c>
      <c r="E1582" t="str" cm="1">
        <f t="array" ref="E1582">IF(C1582=0,"Depot",INDEX('Delivery Stops'!$B$2:$B$29,C1582))</f>
        <v>Tech Solutions Inc</v>
      </c>
      <c r="F1582">
        <v>0</v>
      </c>
      <c r="G1582" cm="1">
        <f t="array" ref="G1582">INDEX('Distance Matrix (miles)'!$B$2:$AD$30,B1582+1,C1582+1)</f>
        <v>13.37</v>
      </c>
      <c r="H1582" cm="1">
        <f t="array" ref="H1582">INDEX('Travel Time Matrix (min)'!$B$2:$AD$30,B1582+1,C1582+1)</f>
        <v>20.100000000000001</v>
      </c>
      <c r="I1582" cm="1">
        <f t="array" ref="I1582">G1582*(INDEX('Vehicle Fleet'!$D$2:$D$6,A1582)+'Cost Parameters'!$B$2*'Cost Parameters'!$B$3)</f>
        <v>11.450068</v>
      </c>
      <c r="J1582" cm="1">
        <f t="array" ref="J1582">IF(C1582=0,0,INDEX('Delivery Stops'!$D$2:$D$29,C1582))</f>
        <v>150</v>
      </c>
      <c r="K1582">
        <f t="shared" si="96"/>
        <v>0</v>
      </c>
      <c r="L1582">
        <f t="shared" si="97"/>
        <v>0</v>
      </c>
      <c r="M1582">
        <f t="shared" si="98"/>
        <v>0</v>
      </c>
      <c r="N1582">
        <f t="shared" si="99"/>
        <v>0</v>
      </c>
      <c r="O1582" cm="1">
        <f t="array" ref="O1582">((IF(C1582=0,INDEX('Solver Setup'!$M$15:$M$19,A1582),INDEX('Solver Setup'!$G$25:$G$52,C1582))-IF(B1582=0,INDEX('Solver Setup'!$L$15:$L$19,A1582),INDEX('Solver Setup'!$G$25:$G$52,B1582)))*1440-IF(B1582=0,0,INDEX('Solver Setup'!$F$25:$F$52,B1582))-H1582+'Solver Setup'!$B$9*(1-F1582))</f>
        <v>1180.9000000000005</v>
      </c>
    </row>
    <row r="1583" spans="1:15" x14ac:dyDescent="0.2">
      <c r="A1583">
        <v>2</v>
      </c>
      <c r="B1583">
        <v>27</v>
      </c>
      <c r="C1583">
        <v>13</v>
      </c>
      <c r="D1583" t="str" cm="1">
        <f t="array" ref="D1583">IF(B1583=0,"Depot",INDEX('Delivery Stops'!$B$2:$B$29,B1583))</f>
        <v>Redstone Elementary School</v>
      </c>
      <c r="E1583" t="str" cm="1">
        <f t="array" ref="E1583">IF(C1583=0,"Depot",INDEX('Delivery Stops'!$B$2:$B$29,C1583))</f>
        <v>Tech Solutions Inc</v>
      </c>
      <c r="F1583">
        <v>0</v>
      </c>
      <c r="G1583" cm="1">
        <f t="array" ref="G1583">INDEX('Distance Matrix (miles)'!$B$2:$AD$30,B1583+1,C1583+1)</f>
        <v>16.75</v>
      </c>
      <c r="H1583" cm="1">
        <f t="array" ref="H1583">INDEX('Travel Time Matrix (min)'!$B$2:$AD$30,B1583+1,C1583+1)</f>
        <v>25.1</v>
      </c>
      <c r="I1583" cm="1">
        <f t="array" ref="I1583">G1583*(INDEX('Vehicle Fleet'!$D$2:$D$6,A1583)+'Cost Parameters'!$B$2*'Cost Parameters'!$B$3)</f>
        <v>14.344700000000001</v>
      </c>
      <c r="J1583" cm="1">
        <f t="array" ref="J1583">IF(C1583=0,0,INDEX('Delivery Stops'!$D$2:$D$29,C1583))</f>
        <v>38</v>
      </c>
      <c r="K1583">
        <f t="shared" si="96"/>
        <v>0</v>
      </c>
      <c r="L1583">
        <f t="shared" si="97"/>
        <v>0</v>
      </c>
      <c r="M1583">
        <f t="shared" si="98"/>
        <v>0</v>
      </c>
      <c r="N1583">
        <f t="shared" si="99"/>
        <v>0</v>
      </c>
      <c r="O1583" cm="1">
        <f t="array" ref="O1583">((IF(C1583=0,INDEX('Solver Setup'!$M$15:$M$19,A1583),INDEX('Solver Setup'!$G$25:$G$52,C1583))-IF(B1583=0,INDEX('Solver Setup'!$L$15:$L$19,A1583),INDEX('Solver Setup'!$G$25:$G$52,B1583)))*1440-IF(B1583=0,0,INDEX('Solver Setup'!$F$25:$F$52,B1583))-H1583+'Solver Setup'!$B$9*(1-F1583))</f>
        <v>1070.9000000000001</v>
      </c>
    </row>
    <row r="1584" spans="1:15" x14ac:dyDescent="0.2">
      <c r="A1584">
        <v>2</v>
      </c>
      <c r="B1584">
        <v>27</v>
      </c>
      <c r="C1584">
        <v>14</v>
      </c>
      <c r="D1584" t="str" cm="1">
        <f t="array" ref="D1584">IF(B1584=0,"Depot",INDEX('Delivery Stops'!$B$2:$B$29,B1584))</f>
        <v>Redstone Elementary School</v>
      </c>
      <c r="E1584" t="str" cm="1">
        <f t="array" ref="E1584">IF(C1584=0,"Depot",INDEX('Delivery Stops'!$B$2:$B$29,C1584))</f>
        <v>Sunrise Senior Living</v>
      </c>
      <c r="F1584">
        <v>0</v>
      </c>
      <c r="G1584" cm="1">
        <f t="array" ref="G1584">INDEX('Distance Matrix (miles)'!$B$2:$AD$30,B1584+1,C1584+1)</f>
        <v>7.42</v>
      </c>
      <c r="H1584" cm="1">
        <f t="array" ref="H1584">INDEX('Travel Time Matrix (min)'!$B$2:$AD$30,B1584+1,C1584+1)</f>
        <v>11.1</v>
      </c>
      <c r="I1584" cm="1">
        <f t="array" ref="I1584">G1584*(INDEX('Vehicle Fleet'!$D$2:$D$6,A1584)+'Cost Parameters'!$B$2*'Cost Parameters'!$B$3)</f>
        <v>6.3544879999999999</v>
      </c>
      <c r="J1584" cm="1">
        <f t="array" ref="J1584">IF(C1584=0,0,INDEX('Delivery Stops'!$D$2:$D$29,C1584))</f>
        <v>249</v>
      </c>
      <c r="K1584">
        <f t="shared" si="96"/>
        <v>0</v>
      </c>
      <c r="L1584">
        <f t="shared" si="97"/>
        <v>0</v>
      </c>
      <c r="M1584">
        <f t="shared" si="98"/>
        <v>0</v>
      </c>
      <c r="N1584">
        <f t="shared" si="99"/>
        <v>0</v>
      </c>
      <c r="O1584" cm="1">
        <f t="array" ref="O1584">((IF(C1584=0,INDEX('Solver Setup'!$M$15:$M$19,A1584),INDEX('Solver Setup'!$G$25:$G$52,C1584))-IF(B1584=0,INDEX('Solver Setup'!$L$15:$L$19,A1584),INDEX('Solver Setup'!$G$25:$G$52,B1584)))*1440-IF(B1584=0,0,INDEX('Solver Setup'!$F$25:$F$52,B1584))-H1584+'Solver Setup'!$B$9*(1-F1584))</f>
        <v>1534.9</v>
      </c>
    </row>
    <row r="1585" spans="1:15" x14ac:dyDescent="0.2">
      <c r="A1585">
        <v>2</v>
      </c>
      <c r="B1585">
        <v>27</v>
      </c>
      <c r="C1585">
        <v>15</v>
      </c>
      <c r="D1585" t="str" cm="1">
        <f t="array" ref="D1585">IF(B1585=0,"Depot",INDEX('Delivery Stops'!$B$2:$B$29,B1585))</f>
        <v>Redstone Elementary School</v>
      </c>
      <c r="E1585" t="str" cm="1">
        <f t="array" ref="E1585">IF(C1585=0,"Depot",INDEX('Delivery Stops'!$B$2:$B$29,C1585))</f>
        <v>Electronics Outlet</v>
      </c>
      <c r="F1585">
        <v>0</v>
      </c>
      <c r="G1585" cm="1">
        <f t="array" ref="G1585">INDEX('Distance Matrix (miles)'!$B$2:$AD$30,B1585+1,C1585+1)</f>
        <v>21.88</v>
      </c>
      <c r="H1585" cm="1">
        <f t="array" ref="H1585">INDEX('Travel Time Matrix (min)'!$B$2:$AD$30,B1585+1,C1585+1)</f>
        <v>32.799999999999997</v>
      </c>
      <c r="I1585" cm="1">
        <f t="array" ref="I1585">G1585*(INDEX('Vehicle Fleet'!$D$2:$D$6,A1585)+'Cost Parameters'!$B$2*'Cost Parameters'!$B$3)</f>
        <v>18.738032</v>
      </c>
      <c r="J1585" cm="1">
        <f t="array" ref="J1585">IF(C1585=0,0,INDEX('Delivery Stops'!$D$2:$D$29,C1585))</f>
        <v>72</v>
      </c>
      <c r="K1585">
        <f t="shared" si="96"/>
        <v>0</v>
      </c>
      <c r="L1585">
        <f t="shared" si="97"/>
        <v>0</v>
      </c>
      <c r="M1585">
        <f t="shared" si="98"/>
        <v>0</v>
      </c>
      <c r="N1585">
        <f t="shared" si="99"/>
        <v>0</v>
      </c>
      <c r="O1585" cm="1">
        <f t="array" ref="O1585">((IF(C1585=0,INDEX('Solver Setup'!$M$15:$M$19,A1585),INDEX('Solver Setup'!$G$25:$G$52,C1585))-IF(B1585=0,INDEX('Solver Setup'!$L$15:$L$19,A1585),INDEX('Solver Setup'!$G$25:$G$52,B1585)))*1440-IF(B1585=0,0,INDEX('Solver Setup'!$F$25:$F$52,B1585))-H1585+'Solver Setup'!$B$9*(1-F1585))</f>
        <v>1078.2000000000005</v>
      </c>
    </row>
    <row r="1586" spans="1:15" x14ac:dyDescent="0.2">
      <c r="A1586">
        <v>2</v>
      </c>
      <c r="B1586">
        <v>27</v>
      </c>
      <c r="C1586">
        <v>16</v>
      </c>
      <c r="D1586" t="str" cm="1">
        <f t="array" ref="D1586">IF(B1586=0,"Depot",INDEX('Delivery Stops'!$B$2:$B$29,B1586))</f>
        <v>Redstone Elementary School</v>
      </c>
      <c r="E1586" t="str" cm="1">
        <f t="array" ref="E1586">IF(C1586=0,"Depot",INDEX('Delivery Stops'!$B$2:$B$29,C1586))</f>
        <v>Bookstore</v>
      </c>
      <c r="F1586">
        <v>0</v>
      </c>
      <c r="G1586" cm="1">
        <f t="array" ref="G1586">INDEX('Distance Matrix (miles)'!$B$2:$AD$30,B1586+1,C1586+1)</f>
        <v>20.21</v>
      </c>
      <c r="H1586" cm="1">
        <f t="array" ref="H1586">INDEX('Travel Time Matrix (min)'!$B$2:$AD$30,B1586+1,C1586+1)</f>
        <v>30.3</v>
      </c>
      <c r="I1586" cm="1">
        <f t="array" ref="I1586">G1586*(INDEX('Vehicle Fleet'!$D$2:$D$6,A1586)+'Cost Parameters'!$B$2*'Cost Parameters'!$B$3)</f>
        <v>17.307844000000003</v>
      </c>
      <c r="J1586" cm="1">
        <f t="array" ref="J1586">IF(C1586=0,0,INDEX('Delivery Stops'!$D$2:$D$29,C1586))</f>
        <v>152</v>
      </c>
      <c r="K1586">
        <f t="shared" si="96"/>
        <v>0</v>
      </c>
      <c r="L1586">
        <f t="shared" si="97"/>
        <v>0</v>
      </c>
      <c r="M1586">
        <f t="shared" si="98"/>
        <v>0</v>
      </c>
      <c r="N1586">
        <f t="shared" si="99"/>
        <v>0</v>
      </c>
      <c r="O1586" cm="1">
        <f t="array" ref="O1586">((IF(C1586=0,INDEX('Solver Setup'!$M$15:$M$19,A1586),INDEX('Solver Setup'!$G$25:$G$52,C1586))-IF(B1586=0,INDEX('Solver Setup'!$L$15:$L$19,A1586),INDEX('Solver Setup'!$G$25:$G$52,B1586)))*1440-IF(B1586=0,0,INDEX('Solver Setup'!$F$25:$F$52,B1586))-H1586+'Solver Setup'!$B$9*(1-F1586))</f>
        <v>1320.700000000001</v>
      </c>
    </row>
    <row r="1587" spans="1:15" x14ac:dyDescent="0.2">
      <c r="A1587">
        <v>2</v>
      </c>
      <c r="B1587">
        <v>27</v>
      </c>
      <c r="C1587">
        <v>17</v>
      </c>
      <c r="D1587" t="str" cm="1">
        <f t="array" ref="D1587">IF(B1587=0,"Depot",INDEX('Delivery Stops'!$B$2:$B$29,B1587))</f>
        <v>Redstone Elementary School</v>
      </c>
      <c r="E1587" t="str" cm="1">
        <f t="array" ref="E1587">IF(C1587=0,"Depot",INDEX('Delivery Stops'!$B$2:$B$29,C1587))</f>
        <v>Veterinary Clinic</v>
      </c>
      <c r="F1587">
        <v>0</v>
      </c>
      <c r="G1587" cm="1">
        <f t="array" ref="G1587">INDEX('Distance Matrix (miles)'!$B$2:$AD$30,B1587+1,C1587+1)</f>
        <v>4.46</v>
      </c>
      <c r="H1587" cm="1">
        <f t="array" ref="H1587">INDEX('Travel Time Matrix (min)'!$B$2:$AD$30,B1587+1,C1587+1)</f>
        <v>6.7</v>
      </c>
      <c r="I1587" cm="1">
        <f t="array" ref="I1587">G1587*(INDEX('Vehicle Fleet'!$D$2:$D$6,A1587)+'Cost Parameters'!$B$2*'Cost Parameters'!$B$3)</f>
        <v>3.8195440000000001</v>
      </c>
      <c r="J1587" cm="1">
        <f t="array" ref="J1587">IF(C1587=0,0,INDEX('Delivery Stops'!$D$2:$D$29,C1587))</f>
        <v>102</v>
      </c>
      <c r="K1587">
        <f t="shared" si="96"/>
        <v>0</v>
      </c>
      <c r="L1587">
        <f t="shared" si="97"/>
        <v>0</v>
      </c>
      <c r="M1587">
        <f t="shared" si="98"/>
        <v>0</v>
      </c>
      <c r="N1587">
        <f t="shared" si="99"/>
        <v>0</v>
      </c>
      <c r="O1587" cm="1">
        <f t="array" ref="O1587">((IF(C1587=0,INDEX('Solver Setup'!$M$15:$M$19,A1587),INDEX('Solver Setup'!$G$25:$G$52,C1587))-IF(B1587=0,INDEX('Solver Setup'!$L$15:$L$19,A1587),INDEX('Solver Setup'!$G$25:$G$52,B1587)))*1440-IF(B1587=0,0,INDEX('Solver Setup'!$F$25:$F$52,B1587))-H1587+'Solver Setup'!$B$9*(1-F1587))</f>
        <v>1179.3</v>
      </c>
    </row>
    <row r="1588" spans="1:15" x14ac:dyDescent="0.2">
      <c r="A1588">
        <v>2</v>
      </c>
      <c r="B1588">
        <v>27</v>
      </c>
      <c r="C1588">
        <v>18</v>
      </c>
      <c r="D1588" t="str" cm="1">
        <f t="array" ref="D1588">IF(B1588=0,"Depot",INDEX('Delivery Stops'!$B$2:$B$29,B1588))</f>
        <v>Redstone Elementary School</v>
      </c>
      <c r="E1588" t="str" cm="1">
        <f t="array" ref="E1588">IF(C1588=0,"Depot",INDEX('Delivery Stops'!$B$2:$B$29,C1588))</f>
        <v>Furniture Warehouse</v>
      </c>
      <c r="F1588">
        <v>0</v>
      </c>
      <c r="G1588" cm="1">
        <f t="array" ref="G1588">INDEX('Distance Matrix (miles)'!$B$2:$AD$30,B1588+1,C1588+1)</f>
        <v>19.86</v>
      </c>
      <c r="H1588" cm="1">
        <f t="array" ref="H1588">INDEX('Travel Time Matrix (min)'!$B$2:$AD$30,B1588+1,C1588+1)</f>
        <v>29.8</v>
      </c>
      <c r="I1588" cm="1">
        <f t="array" ref="I1588">G1588*(INDEX('Vehicle Fleet'!$D$2:$D$6,A1588)+'Cost Parameters'!$B$2*'Cost Parameters'!$B$3)</f>
        <v>17.008103999999999</v>
      </c>
      <c r="J1588" cm="1">
        <f t="array" ref="J1588">IF(C1588=0,0,INDEX('Delivery Stops'!$D$2:$D$29,C1588))</f>
        <v>148</v>
      </c>
      <c r="K1588">
        <f t="shared" si="96"/>
        <v>0</v>
      </c>
      <c r="L1588">
        <f t="shared" si="97"/>
        <v>0</v>
      </c>
      <c r="M1588">
        <f t="shared" si="98"/>
        <v>0</v>
      </c>
      <c r="N1588">
        <f t="shared" si="99"/>
        <v>0</v>
      </c>
      <c r="O1588" cm="1">
        <f t="array" ref="O1588">((IF(C1588=0,INDEX('Solver Setup'!$M$15:$M$19,A1588),INDEX('Solver Setup'!$G$25:$G$52,C1588))-IF(B1588=0,INDEX('Solver Setup'!$L$15:$L$19,A1588),INDEX('Solver Setup'!$G$25:$G$52,B1588)))*1440-IF(B1588=0,0,INDEX('Solver Setup'!$F$25:$F$52,B1588))-H1588+'Solver Setup'!$B$9*(1-F1588))</f>
        <v>1111.2</v>
      </c>
    </row>
    <row r="1589" spans="1:15" x14ac:dyDescent="0.2">
      <c r="A1589">
        <v>2</v>
      </c>
      <c r="B1589">
        <v>27</v>
      </c>
      <c r="C1589">
        <v>19</v>
      </c>
      <c r="D1589" t="str" cm="1">
        <f t="array" ref="D1589">IF(B1589=0,"Depot",INDEX('Delivery Stops'!$B$2:$B$29,B1589))</f>
        <v>Redstone Elementary School</v>
      </c>
      <c r="E1589" t="str" cm="1">
        <f t="array" ref="E1589">IF(C1589=0,"Depot",INDEX('Delivery Stops'!$B$2:$B$29,C1589))</f>
        <v>Music School</v>
      </c>
      <c r="F1589">
        <v>0</v>
      </c>
      <c r="G1589" cm="1">
        <f t="array" ref="G1589">INDEX('Distance Matrix (miles)'!$B$2:$AD$30,B1589+1,C1589+1)</f>
        <v>40.18</v>
      </c>
      <c r="H1589" cm="1">
        <f t="array" ref="H1589">INDEX('Travel Time Matrix (min)'!$B$2:$AD$30,B1589+1,C1589+1)</f>
        <v>60.3</v>
      </c>
      <c r="I1589" cm="1">
        <f t="array" ref="I1589">G1589*(INDEX('Vehicle Fleet'!$D$2:$D$6,A1589)+'Cost Parameters'!$B$2*'Cost Parameters'!$B$3)</f>
        <v>34.410152000000004</v>
      </c>
      <c r="J1589" cm="1">
        <f t="array" ref="J1589">IF(C1589=0,0,INDEX('Delivery Stops'!$D$2:$D$29,C1589))</f>
        <v>97</v>
      </c>
      <c r="K1589">
        <f t="shared" si="96"/>
        <v>0</v>
      </c>
      <c r="L1589">
        <f t="shared" si="97"/>
        <v>0</v>
      </c>
      <c r="M1589">
        <f t="shared" si="98"/>
        <v>0</v>
      </c>
      <c r="N1589">
        <f t="shared" si="99"/>
        <v>0</v>
      </c>
      <c r="O1589" cm="1">
        <f t="array" ref="O1589">((IF(C1589=0,INDEX('Solver Setup'!$M$15:$M$19,A1589),INDEX('Solver Setup'!$G$25:$G$52,C1589))-IF(B1589=0,INDEX('Solver Setup'!$L$15:$L$19,A1589),INDEX('Solver Setup'!$G$25:$G$52,B1589)))*1440-IF(B1589=0,0,INDEX('Solver Setup'!$F$25:$F$52,B1589))-H1589+'Solver Setup'!$B$9*(1-F1589))</f>
        <v>1050.7000000000005</v>
      </c>
    </row>
    <row r="1590" spans="1:15" x14ac:dyDescent="0.2">
      <c r="A1590">
        <v>2</v>
      </c>
      <c r="B1590">
        <v>27</v>
      </c>
      <c r="C1590">
        <v>20</v>
      </c>
      <c r="D1590" t="str" cm="1">
        <f t="array" ref="D1590">IF(B1590=0,"Depot",INDEX('Delivery Stops'!$B$2:$B$29,B1590))</f>
        <v>Redstone Elementary School</v>
      </c>
      <c r="E1590" t="str" cm="1">
        <f t="array" ref="E1590">IF(C1590=0,"Depot",INDEX('Delivery Stops'!$B$2:$B$29,C1590))</f>
        <v>Elementary School</v>
      </c>
      <c r="F1590">
        <v>0</v>
      </c>
      <c r="G1590" cm="1">
        <f t="array" ref="G1590">INDEX('Distance Matrix (miles)'!$B$2:$AD$30,B1590+1,C1590+1)</f>
        <v>30.43</v>
      </c>
      <c r="H1590" cm="1">
        <f t="array" ref="H1590">INDEX('Travel Time Matrix (min)'!$B$2:$AD$30,B1590+1,C1590+1)</f>
        <v>45.6</v>
      </c>
      <c r="I1590" cm="1">
        <f t="array" ref="I1590">G1590*(INDEX('Vehicle Fleet'!$D$2:$D$6,A1590)+'Cost Parameters'!$B$2*'Cost Parameters'!$B$3)</f>
        <v>26.060252000000002</v>
      </c>
      <c r="J1590" cm="1">
        <f t="array" ref="J1590">IF(C1590=0,0,INDEX('Delivery Stops'!$D$2:$D$29,C1590))</f>
        <v>71</v>
      </c>
      <c r="K1590">
        <f t="shared" si="96"/>
        <v>0</v>
      </c>
      <c r="L1590">
        <f t="shared" si="97"/>
        <v>0</v>
      </c>
      <c r="M1590">
        <f t="shared" si="98"/>
        <v>0</v>
      </c>
      <c r="N1590">
        <f t="shared" si="99"/>
        <v>0</v>
      </c>
      <c r="O1590" cm="1">
        <f t="array" ref="O1590">((IF(C1590=0,INDEX('Solver Setup'!$M$15:$M$19,A1590),INDEX('Solver Setup'!$G$25:$G$52,C1590))-IF(B1590=0,INDEX('Solver Setup'!$L$15:$L$19,A1590),INDEX('Solver Setup'!$G$25:$G$52,B1590)))*1440-IF(B1590=0,0,INDEX('Solver Setup'!$F$25:$F$52,B1590))-H1590+'Solver Setup'!$B$9*(1-F1590))</f>
        <v>1035.400000000001</v>
      </c>
    </row>
    <row r="1591" spans="1:15" x14ac:dyDescent="0.2">
      <c r="A1591">
        <v>2</v>
      </c>
      <c r="B1591">
        <v>27</v>
      </c>
      <c r="C1591">
        <v>21</v>
      </c>
      <c r="D1591" t="str" cm="1">
        <f t="array" ref="D1591">IF(B1591=0,"Depot",INDEX('Delivery Stops'!$B$2:$B$29,B1591))</f>
        <v>Redstone Elementary School</v>
      </c>
      <c r="E1591" t="str" cm="1">
        <f t="array" ref="E1591">IF(C1591=0,"Depot",INDEX('Delivery Stops'!$B$2:$B$29,C1591))</f>
        <v>Distillery</v>
      </c>
      <c r="F1591">
        <v>0</v>
      </c>
      <c r="G1591" cm="1">
        <f t="array" ref="G1591">INDEX('Distance Matrix (miles)'!$B$2:$AD$30,B1591+1,C1591+1)</f>
        <v>31.11</v>
      </c>
      <c r="H1591" cm="1">
        <f t="array" ref="H1591">INDEX('Travel Time Matrix (min)'!$B$2:$AD$30,B1591+1,C1591+1)</f>
        <v>46.7</v>
      </c>
      <c r="I1591" cm="1">
        <f t="array" ref="I1591">G1591*(INDEX('Vehicle Fleet'!$D$2:$D$6,A1591)+'Cost Parameters'!$B$2*'Cost Parameters'!$B$3)</f>
        <v>26.642604000000002</v>
      </c>
      <c r="J1591" cm="1">
        <f t="array" ref="J1591">IF(C1591=0,0,INDEX('Delivery Stops'!$D$2:$D$29,C1591))</f>
        <v>178</v>
      </c>
      <c r="K1591">
        <f t="shared" si="96"/>
        <v>0</v>
      </c>
      <c r="L1591">
        <f t="shared" si="97"/>
        <v>0</v>
      </c>
      <c r="M1591">
        <f t="shared" si="98"/>
        <v>0</v>
      </c>
      <c r="N1591">
        <f t="shared" si="99"/>
        <v>0</v>
      </c>
      <c r="O1591" cm="1">
        <f t="array" ref="O1591">((IF(C1591=0,INDEX('Solver Setup'!$M$15:$M$19,A1591),INDEX('Solver Setup'!$G$25:$G$52,C1591))-IF(B1591=0,INDEX('Solver Setup'!$L$15:$L$19,A1591),INDEX('Solver Setup'!$G$25:$G$52,B1591)))*1440-IF(B1591=0,0,INDEX('Solver Setup'!$F$25:$F$52,B1591))-H1591+'Solver Setup'!$B$9*(1-F1591))</f>
        <v>1544.3000000000002</v>
      </c>
    </row>
    <row r="1592" spans="1:15" x14ac:dyDescent="0.2">
      <c r="A1592">
        <v>2</v>
      </c>
      <c r="B1592">
        <v>27</v>
      </c>
      <c r="C1592">
        <v>22</v>
      </c>
      <c r="D1592" t="str" cm="1">
        <f t="array" ref="D1592">IF(B1592=0,"Depot",INDEX('Delivery Stops'!$B$2:$B$29,B1592))</f>
        <v>Redstone Elementary School</v>
      </c>
      <c r="E1592" t="str" cm="1">
        <f t="array" ref="E1592">IF(C1592=0,"Depot",INDEX('Delivery Stops'!$B$2:$B$29,C1592))</f>
        <v>Brewery</v>
      </c>
      <c r="F1592">
        <v>0</v>
      </c>
      <c r="G1592" cm="1">
        <f t="array" ref="G1592">INDEX('Distance Matrix (miles)'!$B$2:$AD$30,B1592+1,C1592+1)</f>
        <v>21.36</v>
      </c>
      <c r="H1592" cm="1">
        <f t="array" ref="H1592">INDEX('Travel Time Matrix (min)'!$B$2:$AD$30,B1592+1,C1592+1)</f>
        <v>32</v>
      </c>
      <c r="I1592" cm="1">
        <f t="array" ref="I1592">G1592*(INDEX('Vehicle Fleet'!$D$2:$D$6,A1592)+'Cost Parameters'!$B$2*'Cost Parameters'!$B$3)</f>
        <v>18.292704000000001</v>
      </c>
      <c r="J1592" cm="1">
        <f t="array" ref="J1592">IF(C1592=0,0,INDEX('Delivery Stops'!$D$2:$D$29,C1592))</f>
        <v>46</v>
      </c>
      <c r="K1592">
        <f t="shared" si="96"/>
        <v>0</v>
      </c>
      <c r="L1592">
        <f t="shared" si="97"/>
        <v>0</v>
      </c>
      <c r="M1592">
        <f t="shared" si="98"/>
        <v>0</v>
      </c>
      <c r="N1592">
        <f t="shared" si="99"/>
        <v>0</v>
      </c>
      <c r="O1592" cm="1">
        <f t="array" ref="O1592">((IF(C1592=0,INDEX('Solver Setup'!$M$15:$M$19,A1592),INDEX('Solver Setup'!$G$25:$G$52,C1592))-IF(B1592=0,INDEX('Solver Setup'!$L$15:$L$19,A1592),INDEX('Solver Setup'!$G$25:$G$52,B1592)))*1440-IF(B1592=0,0,INDEX('Solver Setup'!$F$25:$F$52,B1592))-H1592+'Solver Setup'!$B$9*(1-F1592))</f>
        <v>1409.0000000000009</v>
      </c>
    </row>
    <row r="1593" spans="1:15" x14ac:dyDescent="0.2">
      <c r="A1593">
        <v>2</v>
      </c>
      <c r="B1593">
        <v>27</v>
      </c>
      <c r="C1593">
        <v>23</v>
      </c>
      <c r="D1593" t="str" cm="1">
        <f t="array" ref="D1593">IF(B1593=0,"Depot",INDEX('Delivery Stops'!$B$2:$B$29,B1593))</f>
        <v>Redstone Elementary School</v>
      </c>
      <c r="E1593" t="str" cm="1">
        <f t="array" ref="E1593">IF(C1593=0,"Depot",INDEX('Delivery Stops'!$B$2:$B$29,C1593))</f>
        <v>Distillery</v>
      </c>
      <c r="F1593">
        <v>0</v>
      </c>
      <c r="G1593" cm="1">
        <f t="array" ref="G1593">INDEX('Distance Matrix (miles)'!$B$2:$AD$30,B1593+1,C1593+1)</f>
        <v>26.35</v>
      </c>
      <c r="H1593" cm="1">
        <f t="array" ref="H1593">INDEX('Travel Time Matrix (min)'!$B$2:$AD$30,B1593+1,C1593+1)</f>
        <v>39.5</v>
      </c>
      <c r="I1593" cm="1">
        <f t="array" ref="I1593">G1593*(INDEX('Vehicle Fleet'!$D$2:$D$6,A1593)+'Cost Parameters'!$B$2*'Cost Parameters'!$B$3)</f>
        <v>22.566140000000004</v>
      </c>
      <c r="J1593" cm="1">
        <f t="array" ref="J1593">IF(C1593=0,0,INDEX('Delivery Stops'!$D$2:$D$29,C1593))</f>
        <v>207</v>
      </c>
      <c r="K1593">
        <f t="shared" si="96"/>
        <v>0</v>
      </c>
      <c r="L1593">
        <f t="shared" si="97"/>
        <v>0</v>
      </c>
      <c r="M1593">
        <f t="shared" si="98"/>
        <v>0</v>
      </c>
      <c r="N1593">
        <f t="shared" si="99"/>
        <v>0</v>
      </c>
      <c r="O1593" cm="1">
        <f t="array" ref="O1593">((IF(C1593=0,INDEX('Solver Setup'!$M$15:$M$19,A1593),INDEX('Solver Setup'!$G$25:$G$52,C1593))-IF(B1593=0,INDEX('Solver Setup'!$L$15:$L$19,A1593),INDEX('Solver Setup'!$G$25:$G$52,B1593)))*1440-IF(B1593=0,0,INDEX('Solver Setup'!$F$25:$F$52,B1593))-H1593+'Solver Setup'!$B$9*(1-F1593))</f>
        <v>1296.5000000000005</v>
      </c>
    </row>
    <row r="1594" spans="1:15" x14ac:dyDescent="0.2">
      <c r="A1594">
        <v>2</v>
      </c>
      <c r="B1594">
        <v>27</v>
      </c>
      <c r="C1594">
        <v>24</v>
      </c>
      <c r="D1594" t="str" cm="1">
        <f t="array" ref="D1594">IF(B1594=0,"Depot",INDEX('Delivery Stops'!$B$2:$B$29,B1594))</f>
        <v>Redstone Elementary School</v>
      </c>
      <c r="E1594" t="str" cm="1">
        <f t="array" ref="E1594">IF(C1594=0,"Depot",INDEX('Delivery Stops'!$B$2:$B$29,C1594))</f>
        <v>Children's Academy</v>
      </c>
      <c r="F1594">
        <v>0</v>
      </c>
      <c r="G1594" cm="1">
        <f t="array" ref="G1594">INDEX('Distance Matrix (miles)'!$B$2:$AD$30,B1594+1,C1594+1)</f>
        <v>29.01</v>
      </c>
      <c r="H1594" cm="1">
        <f t="array" ref="H1594">INDEX('Travel Time Matrix (min)'!$B$2:$AD$30,B1594+1,C1594+1)</f>
        <v>43.5</v>
      </c>
      <c r="I1594" cm="1">
        <f t="array" ref="I1594">G1594*(INDEX('Vehicle Fleet'!$D$2:$D$6,A1594)+'Cost Parameters'!$B$2*'Cost Parameters'!$B$3)</f>
        <v>24.844164000000003</v>
      </c>
      <c r="J1594" cm="1">
        <f t="array" ref="J1594">IF(C1594=0,0,INDEX('Delivery Stops'!$D$2:$D$29,C1594))</f>
        <v>28</v>
      </c>
      <c r="K1594">
        <f t="shared" si="96"/>
        <v>0</v>
      </c>
      <c r="L1594">
        <f t="shared" si="97"/>
        <v>0</v>
      </c>
      <c r="M1594">
        <f t="shared" si="98"/>
        <v>0</v>
      </c>
      <c r="N1594">
        <f t="shared" si="99"/>
        <v>0</v>
      </c>
      <c r="O1594" cm="1">
        <f t="array" ref="O1594">((IF(C1594=0,INDEX('Solver Setup'!$M$15:$M$19,A1594),INDEX('Solver Setup'!$G$25:$G$52,C1594))-IF(B1594=0,INDEX('Solver Setup'!$L$15:$L$19,A1594),INDEX('Solver Setup'!$G$25:$G$52,B1594)))*1440-IF(B1594=0,0,INDEX('Solver Setup'!$F$25:$F$52,B1594))-H1594+'Solver Setup'!$B$9*(1-F1594))</f>
        <v>1442.5000000000009</v>
      </c>
    </row>
    <row r="1595" spans="1:15" x14ac:dyDescent="0.2">
      <c r="A1595">
        <v>2</v>
      </c>
      <c r="B1595">
        <v>27</v>
      </c>
      <c r="C1595">
        <v>25</v>
      </c>
      <c r="D1595" t="str" cm="1">
        <f t="array" ref="D1595">IF(B1595=0,"Depot",INDEX('Delivery Stops'!$B$2:$B$29,B1595))</f>
        <v>Redstone Elementary School</v>
      </c>
      <c r="E1595" t="str" cm="1">
        <f t="array" ref="E1595">IF(C1595=0,"Depot",INDEX('Delivery Stops'!$B$2:$B$29,C1595))</f>
        <v>Public Library</v>
      </c>
      <c r="F1595">
        <v>0</v>
      </c>
      <c r="G1595" cm="1">
        <f t="array" ref="G1595">INDEX('Distance Matrix (miles)'!$B$2:$AD$30,B1595+1,C1595+1)</f>
        <v>8.7799999999999994</v>
      </c>
      <c r="H1595" cm="1">
        <f t="array" ref="H1595">INDEX('Travel Time Matrix (min)'!$B$2:$AD$30,B1595+1,C1595+1)</f>
        <v>13.2</v>
      </c>
      <c r="I1595" cm="1">
        <f t="array" ref="I1595">G1595*(INDEX('Vehicle Fleet'!$D$2:$D$6,A1595)+'Cost Parameters'!$B$2*'Cost Parameters'!$B$3)</f>
        <v>7.5191920000000003</v>
      </c>
      <c r="J1595" cm="1">
        <f t="array" ref="J1595">IF(C1595=0,0,INDEX('Delivery Stops'!$D$2:$D$29,C1595))</f>
        <v>32</v>
      </c>
      <c r="K1595">
        <f t="shared" si="96"/>
        <v>0</v>
      </c>
      <c r="L1595">
        <f t="shared" si="97"/>
        <v>0</v>
      </c>
      <c r="M1595">
        <f t="shared" si="98"/>
        <v>0</v>
      </c>
      <c r="N1595">
        <f t="shared" si="99"/>
        <v>0</v>
      </c>
      <c r="O1595" cm="1">
        <f t="array" ref="O1595">((IF(C1595=0,INDEX('Solver Setup'!$M$15:$M$19,A1595),INDEX('Solver Setup'!$G$25:$G$52,C1595))-IF(B1595=0,INDEX('Solver Setup'!$L$15:$L$19,A1595),INDEX('Solver Setup'!$G$25:$G$52,B1595)))*1440-IF(B1595=0,0,INDEX('Solver Setup'!$F$25:$F$52,B1595))-H1595+'Solver Setup'!$B$9*(1-F1595))</f>
        <v>1382.8000000000011</v>
      </c>
    </row>
    <row r="1596" spans="1:15" x14ac:dyDescent="0.2">
      <c r="A1596">
        <v>2</v>
      </c>
      <c r="B1596">
        <v>27</v>
      </c>
      <c r="C1596">
        <v>26</v>
      </c>
      <c r="D1596" t="str" cm="1">
        <f t="array" ref="D1596">IF(B1596=0,"Depot",INDEX('Delivery Stops'!$B$2:$B$29,B1596))</f>
        <v>Redstone Elementary School</v>
      </c>
      <c r="E1596" t="str" cm="1">
        <f t="array" ref="E1596">IF(C1596=0,"Depot",INDEX('Delivery Stops'!$B$2:$B$29,C1596))</f>
        <v>Bakery &amp; Cafe</v>
      </c>
      <c r="F1596">
        <v>0</v>
      </c>
      <c r="G1596" cm="1">
        <f t="array" ref="G1596">INDEX('Distance Matrix (miles)'!$B$2:$AD$30,B1596+1,C1596+1)</f>
        <v>2.83</v>
      </c>
      <c r="H1596" cm="1">
        <f t="array" ref="H1596">INDEX('Travel Time Matrix (min)'!$B$2:$AD$30,B1596+1,C1596+1)</f>
        <v>4.2</v>
      </c>
      <c r="I1596" cm="1">
        <f t="array" ref="I1596">G1596*(INDEX('Vehicle Fleet'!$D$2:$D$6,A1596)+'Cost Parameters'!$B$2*'Cost Parameters'!$B$3)</f>
        <v>2.4236120000000003</v>
      </c>
      <c r="J1596" cm="1">
        <f t="array" ref="J1596">IF(C1596=0,0,INDEX('Delivery Stops'!$D$2:$D$29,C1596))</f>
        <v>211</v>
      </c>
      <c r="K1596">
        <f t="shared" si="96"/>
        <v>0</v>
      </c>
      <c r="L1596">
        <f t="shared" si="97"/>
        <v>0</v>
      </c>
      <c r="M1596">
        <f t="shared" si="98"/>
        <v>0</v>
      </c>
      <c r="N1596">
        <f t="shared" si="99"/>
        <v>0</v>
      </c>
      <c r="O1596" cm="1">
        <f t="array" ref="O1596">((IF(C1596=0,INDEX('Solver Setup'!$M$15:$M$19,A1596),INDEX('Solver Setup'!$G$25:$G$52,C1596))-IF(B1596=0,INDEX('Solver Setup'!$L$15:$L$19,A1596),INDEX('Solver Setup'!$G$25:$G$52,B1596)))*1440-IF(B1596=0,0,INDEX('Solver Setup'!$F$25:$F$52,B1596))-H1596+'Solver Setup'!$B$9*(1-F1596))</f>
        <v>1466.8000000000004</v>
      </c>
    </row>
    <row r="1597" spans="1:15" x14ac:dyDescent="0.2">
      <c r="A1597">
        <v>2</v>
      </c>
      <c r="B1597">
        <v>27</v>
      </c>
      <c r="C1597">
        <v>28</v>
      </c>
      <c r="D1597" t="str" cm="1">
        <f t="array" ref="D1597">IF(B1597=0,"Depot",INDEX('Delivery Stops'!$B$2:$B$29,B1597))</f>
        <v>Redstone Elementary School</v>
      </c>
      <c r="E1597" t="str" cm="1">
        <f t="array" ref="E1597">IF(C1597=0,"Depot",INDEX('Delivery Stops'!$B$2:$B$29,C1597))</f>
        <v>Food Bank</v>
      </c>
      <c r="F1597">
        <v>0</v>
      </c>
      <c r="G1597" cm="1">
        <f t="array" ref="G1597">INDEX('Distance Matrix (miles)'!$B$2:$AD$30,B1597+1,C1597+1)</f>
        <v>19.989999999999998</v>
      </c>
      <c r="H1597" cm="1">
        <f t="array" ref="H1597">INDEX('Travel Time Matrix (min)'!$B$2:$AD$30,B1597+1,C1597+1)</f>
        <v>30</v>
      </c>
      <c r="I1597" cm="1">
        <f t="array" ref="I1597">G1597*(INDEX('Vehicle Fleet'!$D$2:$D$6,A1597)+'Cost Parameters'!$B$2*'Cost Parameters'!$B$3)</f>
        <v>17.119436</v>
      </c>
      <c r="J1597" cm="1">
        <f t="array" ref="J1597">IF(C1597=0,0,INDEX('Delivery Stops'!$D$2:$D$29,C1597))</f>
        <v>168</v>
      </c>
      <c r="K1597">
        <f t="shared" si="96"/>
        <v>0</v>
      </c>
      <c r="L1597">
        <f t="shared" si="97"/>
        <v>0</v>
      </c>
      <c r="M1597">
        <f t="shared" si="98"/>
        <v>0</v>
      </c>
      <c r="N1597">
        <f t="shared" si="99"/>
        <v>0</v>
      </c>
      <c r="O1597" cm="1">
        <f t="array" ref="O1597">((IF(C1597=0,INDEX('Solver Setup'!$M$15:$M$19,A1597),INDEX('Solver Setup'!$G$25:$G$52,C1597))-IF(B1597=0,INDEX('Solver Setup'!$L$15:$L$19,A1597),INDEX('Solver Setup'!$G$25:$G$52,B1597)))*1440-IF(B1597=0,0,INDEX('Solver Setup'!$F$25:$F$52,B1597))-H1597+'Solver Setup'!$B$9*(1-F1597))</f>
        <v>1381</v>
      </c>
    </row>
    <row r="1598" spans="1:15" x14ac:dyDescent="0.2">
      <c r="A1598">
        <v>2</v>
      </c>
      <c r="B1598">
        <v>28</v>
      </c>
      <c r="C1598">
        <v>0</v>
      </c>
      <c r="D1598" t="str" cm="1">
        <f t="array" ref="D1598">IF(B1598=0,"Depot",INDEX('Delivery Stops'!$B$2:$B$29,B1598))</f>
        <v>Food Bank</v>
      </c>
      <c r="E1598" t="str" cm="1">
        <f t="array" ref="E1598">IF(C1598=0,"Depot",INDEX('Delivery Stops'!$B$2:$B$29,C1598))</f>
        <v>Depot</v>
      </c>
      <c r="F1598">
        <v>0</v>
      </c>
      <c r="G1598" cm="1">
        <f t="array" ref="G1598">INDEX('Distance Matrix (miles)'!$B$2:$AD$30,B1598+1,C1598+1)</f>
        <v>23.04</v>
      </c>
      <c r="H1598" cm="1">
        <f t="array" ref="H1598">INDEX('Travel Time Matrix (min)'!$B$2:$AD$30,B1598+1,C1598+1)</f>
        <v>34.6</v>
      </c>
      <c r="I1598" cm="1">
        <f t="array" ref="I1598">G1598*(INDEX('Vehicle Fleet'!$D$2:$D$6,A1598)+'Cost Parameters'!$B$2*'Cost Parameters'!$B$3)</f>
        <v>19.731456000000001</v>
      </c>
      <c r="J1598" cm="1">
        <f t="array" ref="J1598">IF(C1598=0,0,INDEX('Delivery Stops'!$D$2:$D$29,C1598))</f>
        <v>0</v>
      </c>
      <c r="K1598">
        <f t="shared" si="96"/>
        <v>0</v>
      </c>
      <c r="L1598">
        <f t="shared" si="97"/>
        <v>0</v>
      </c>
      <c r="M1598">
        <f t="shared" si="98"/>
        <v>0</v>
      </c>
      <c r="N1598">
        <f t="shared" si="99"/>
        <v>0</v>
      </c>
      <c r="O1598" cm="1">
        <f t="array" ref="O1598">((IF(C1598=0,INDEX('Solver Setup'!$M$15:$M$19,A1598),INDEX('Solver Setup'!$G$25:$G$52,C1598))-IF(B1598=0,INDEX('Solver Setup'!$L$15:$L$19,A1598),INDEX('Solver Setup'!$G$25:$G$52,B1598)))*1440-IF(B1598=0,0,INDEX('Solver Setup'!$F$25:$F$52,B1598))-H1598+'Solver Setup'!$B$9*(1-F1598))</f>
        <v>675.40000000000043</v>
      </c>
    </row>
    <row r="1599" spans="1:15" x14ac:dyDescent="0.2">
      <c r="A1599">
        <v>2</v>
      </c>
      <c r="B1599">
        <v>28</v>
      </c>
      <c r="C1599">
        <v>1</v>
      </c>
      <c r="D1599" t="str" cm="1">
        <f t="array" ref="D1599">IF(B1599=0,"Depot",INDEX('Delivery Stops'!$B$2:$B$29,B1599))</f>
        <v>Food Bank</v>
      </c>
      <c r="E1599" t="str" cm="1">
        <f t="array" ref="E1599">IF(C1599=0,"Depot",INDEX('Delivery Stops'!$B$2:$B$29,C1599))</f>
        <v>Pet Hospital</v>
      </c>
      <c r="F1599">
        <v>0</v>
      </c>
      <c r="G1599" cm="1">
        <f t="array" ref="G1599">INDEX('Distance Matrix (miles)'!$B$2:$AD$30,B1599+1,C1599+1)</f>
        <v>45.27</v>
      </c>
      <c r="H1599" cm="1">
        <f t="array" ref="H1599">INDEX('Travel Time Matrix (min)'!$B$2:$AD$30,B1599+1,C1599+1)</f>
        <v>67.900000000000006</v>
      </c>
      <c r="I1599" cm="1">
        <f t="array" ref="I1599">G1599*(INDEX('Vehicle Fleet'!$D$2:$D$6,A1599)+'Cost Parameters'!$B$2*'Cost Parameters'!$B$3)</f>
        <v>38.769228000000005</v>
      </c>
      <c r="J1599" cm="1">
        <f t="array" ref="J1599">IF(C1599=0,0,INDEX('Delivery Stops'!$D$2:$D$29,C1599))</f>
        <v>204</v>
      </c>
      <c r="K1599">
        <f t="shared" si="96"/>
        <v>0</v>
      </c>
      <c r="L1599">
        <f t="shared" si="97"/>
        <v>0</v>
      </c>
      <c r="M1599">
        <f t="shared" si="98"/>
        <v>0</v>
      </c>
      <c r="N1599">
        <f t="shared" si="99"/>
        <v>0</v>
      </c>
      <c r="O1599" cm="1">
        <f t="array" ref="O1599">((IF(C1599=0,INDEX('Solver Setup'!$M$15:$M$19,A1599),INDEX('Solver Setup'!$G$25:$G$52,C1599))-IF(B1599=0,INDEX('Solver Setup'!$L$15:$L$19,A1599),INDEX('Solver Setup'!$G$25:$G$52,B1599)))*1440-IF(B1599=0,0,INDEX('Solver Setup'!$F$25:$F$52,B1599))-H1599+'Solver Setup'!$B$9*(1-F1599))</f>
        <v>1152.100000000001</v>
      </c>
    </row>
    <row r="1600" spans="1:15" x14ac:dyDescent="0.2">
      <c r="A1600">
        <v>2</v>
      </c>
      <c r="B1600">
        <v>28</v>
      </c>
      <c r="C1600">
        <v>2</v>
      </c>
      <c r="D1600" t="str" cm="1">
        <f t="array" ref="D1600">IF(B1600=0,"Depot",INDEX('Delivery Stops'!$B$2:$B$29,B1600))</f>
        <v>Food Bank</v>
      </c>
      <c r="E1600" t="str" cm="1">
        <f t="array" ref="E1600">IF(C1600=0,"Depot",INDEX('Delivery Stops'!$B$2:$B$29,C1600))</f>
        <v>Community Pharmacy</v>
      </c>
      <c r="F1600">
        <v>0</v>
      </c>
      <c r="G1600" cm="1">
        <f t="array" ref="G1600">INDEX('Distance Matrix (miles)'!$B$2:$AD$30,B1600+1,C1600+1)</f>
        <v>24.01</v>
      </c>
      <c r="H1600" cm="1">
        <f t="array" ref="H1600">INDEX('Travel Time Matrix (min)'!$B$2:$AD$30,B1600+1,C1600+1)</f>
        <v>36</v>
      </c>
      <c r="I1600" cm="1">
        <f t="array" ref="I1600">G1600*(INDEX('Vehicle Fleet'!$D$2:$D$6,A1600)+'Cost Parameters'!$B$2*'Cost Parameters'!$B$3)</f>
        <v>20.562164000000003</v>
      </c>
      <c r="J1600" cm="1">
        <f t="array" ref="J1600">IF(C1600=0,0,INDEX('Delivery Stops'!$D$2:$D$29,C1600))</f>
        <v>240</v>
      </c>
      <c r="K1600">
        <f t="shared" si="96"/>
        <v>0</v>
      </c>
      <c r="L1600">
        <f t="shared" si="97"/>
        <v>0</v>
      </c>
      <c r="M1600">
        <f t="shared" si="98"/>
        <v>0</v>
      </c>
      <c r="N1600">
        <f t="shared" si="99"/>
        <v>0</v>
      </c>
      <c r="O1600" cm="1">
        <f t="array" ref="O1600">((IF(C1600=0,INDEX('Solver Setup'!$M$15:$M$19,A1600),INDEX('Solver Setup'!$G$25:$G$52,C1600))-IF(B1600=0,INDEX('Solver Setup'!$L$15:$L$19,A1600),INDEX('Solver Setup'!$G$25:$G$52,B1600)))*1440-IF(B1600=0,0,INDEX('Solver Setup'!$F$25:$F$52,B1600))-H1600+'Solver Setup'!$B$9*(1-F1600))</f>
        <v>1424</v>
      </c>
    </row>
    <row r="1601" spans="1:15" x14ac:dyDescent="0.2">
      <c r="A1601">
        <v>2</v>
      </c>
      <c r="B1601">
        <v>28</v>
      </c>
      <c r="C1601">
        <v>3</v>
      </c>
      <c r="D1601" t="str" cm="1">
        <f t="array" ref="D1601">IF(B1601=0,"Depot",INDEX('Delivery Stops'!$B$2:$B$29,B1601))</f>
        <v>Food Bank</v>
      </c>
      <c r="E1601" t="str" cm="1">
        <f t="array" ref="E1601">IF(C1601=0,"Depot",INDEX('Delivery Stops'!$B$2:$B$29,C1601))</f>
        <v>Redstone Medical Center</v>
      </c>
      <c r="F1601">
        <v>0</v>
      </c>
      <c r="G1601" cm="1">
        <f t="array" ref="G1601">INDEX('Distance Matrix (miles)'!$B$2:$AD$30,B1601+1,C1601+1)</f>
        <v>42.27</v>
      </c>
      <c r="H1601" cm="1">
        <f t="array" ref="H1601">INDEX('Travel Time Matrix (min)'!$B$2:$AD$30,B1601+1,C1601+1)</f>
        <v>63.4</v>
      </c>
      <c r="I1601" cm="1">
        <f t="array" ref="I1601">G1601*(INDEX('Vehicle Fleet'!$D$2:$D$6,A1601)+'Cost Parameters'!$B$2*'Cost Parameters'!$B$3)</f>
        <v>36.200028000000003</v>
      </c>
      <c r="J1601" cm="1">
        <f t="array" ref="J1601">IF(C1601=0,0,INDEX('Delivery Stops'!$D$2:$D$29,C1601))</f>
        <v>183</v>
      </c>
      <c r="K1601">
        <f t="shared" si="96"/>
        <v>0</v>
      </c>
      <c r="L1601">
        <f t="shared" si="97"/>
        <v>0</v>
      </c>
      <c r="M1601">
        <f t="shared" si="98"/>
        <v>0</v>
      </c>
      <c r="N1601">
        <f t="shared" si="99"/>
        <v>0</v>
      </c>
      <c r="O1601" cm="1">
        <f t="array" ref="O1601">((IF(C1601=0,INDEX('Solver Setup'!$M$15:$M$19,A1601),INDEX('Solver Setup'!$G$25:$G$52,C1601))-IF(B1601=0,INDEX('Solver Setup'!$L$15:$L$19,A1601),INDEX('Solver Setup'!$G$25:$G$52,B1601)))*1440-IF(B1601=0,0,INDEX('Solver Setup'!$F$25:$F$52,B1601))-H1601+'Solver Setup'!$B$9*(1-F1601))</f>
        <v>1411.6000000000006</v>
      </c>
    </row>
    <row r="1602" spans="1:15" x14ac:dyDescent="0.2">
      <c r="A1602">
        <v>2</v>
      </c>
      <c r="B1602">
        <v>28</v>
      </c>
      <c r="C1602">
        <v>4</v>
      </c>
      <c r="D1602" t="str" cm="1">
        <f t="array" ref="D1602">IF(B1602=0,"Depot",INDEX('Delivery Stops'!$B$2:$B$29,B1602))</f>
        <v>Food Bank</v>
      </c>
      <c r="E1602" t="str" cm="1">
        <f t="array" ref="E1602">IF(C1602=0,"Depot",INDEX('Delivery Stops'!$B$2:$B$29,C1602))</f>
        <v>Furniture Warehouse</v>
      </c>
      <c r="F1602">
        <v>0</v>
      </c>
      <c r="G1602" cm="1">
        <f t="array" ref="G1602">INDEX('Distance Matrix (miles)'!$B$2:$AD$30,B1602+1,C1602+1)</f>
        <v>27.56</v>
      </c>
      <c r="H1602" cm="1">
        <f t="array" ref="H1602">INDEX('Travel Time Matrix (min)'!$B$2:$AD$30,B1602+1,C1602+1)</f>
        <v>41.3</v>
      </c>
      <c r="I1602" cm="1">
        <f t="array" ref="I1602">G1602*(INDEX('Vehicle Fleet'!$D$2:$D$6,A1602)+'Cost Parameters'!$B$2*'Cost Parameters'!$B$3)</f>
        <v>23.602384000000001</v>
      </c>
      <c r="J1602" cm="1">
        <f t="array" ref="J1602">IF(C1602=0,0,INDEX('Delivery Stops'!$D$2:$D$29,C1602))</f>
        <v>186</v>
      </c>
      <c r="K1602">
        <f t="shared" si="96"/>
        <v>0</v>
      </c>
      <c r="L1602">
        <f t="shared" si="97"/>
        <v>0</v>
      </c>
      <c r="M1602">
        <f t="shared" si="98"/>
        <v>0</v>
      </c>
      <c r="N1602">
        <f t="shared" si="99"/>
        <v>0</v>
      </c>
      <c r="O1602" cm="1">
        <f t="array" ref="O1602">((IF(C1602=0,INDEX('Solver Setup'!$M$15:$M$19,A1602),INDEX('Solver Setup'!$G$25:$G$52,C1602))-IF(B1602=0,INDEX('Solver Setup'!$L$15:$L$19,A1602),INDEX('Solver Setup'!$G$25:$G$52,B1602)))*1440-IF(B1602=0,0,INDEX('Solver Setup'!$F$25:$F$52,B1602))-H1602+'Solver Setup'!$B$9*(1-F1602))</f>
        <v>1163.7000000000005</v>
      </c>
    </row>
    <row r="1603" spans="1:15" x14ac:dyDescent="0.2">
      <c r="A1603">
        <v>2</v>
      </c>
      <c r="B1603">
        <v>28</v>
      </c>
      <c r="C1603">
        <v>5</v>
      </c>
      <c r="D1603" t="str" cm="1">
        <f t="array" ref="D1603">IF(B1603=0,"Depot",INDEX('Delivery Stops'!$B$2:$B$29,B1603))</f>
        <v>Food Bank</v>
      </c>
      <c r="E1603" t="str" cm="1">
        <f t="array" ref="E1603">IF(C1603=0,"Depot",INDEX('Delivery Stops'!$B$2:$B$29,C1603))</f>
        <v>Construction Supply</v>
      </c>
      <c r="F1603">
        <v>0</v>
      </c>
      <c r="G1603" cm="1">
        <f t="array" ref="G1603">INDEX('Distance Matrix (miles)'!$B$2:$AD$30,B1603+1,C1603+1)</f>
        <v>28.26</v>
      </c>
      <c r="H1603" cm="1">
        <f t="array" ref="H1603">INDEX('Travel Time Matrix (min)'!$B$2:$AD$30,B1603+1,C1603+1)</f>
        <v>42.4</v>
      </c>
      <c r="I1603" cm="1">
        <f t="array" ref="I1603">G1603*(INDEX('Vehicle Fleet'!$D$2:$D$6,A1603)+'Cost Parameters'!$B$2*'Cost Parameters'!$B$3)</f>
        <v>24.201864000000004</v>
      </c>
      <c r="J1603" cm="1">
        <f t="array" ref="J1603">IF(C1603=0,0,INDEX('Delivery Stops'!$D$2:$D$29,C1603))</f>
        <v>201</v>
      </c>
      <c r="K1603">
        <f t="shared" ref="K1603:K1666" si="100">F1603*I1603</f>
        <v>0</v>
      </c>
      <c r="L1603">
        <f t="shared" ref="L1603:L1666" si="101">F1603*G1603</f>
        <v>0</v>
      </c>
      <c r="M1603">
        <f t="shared" ref="M1603:M1666" si="102">F1603*H1603</f>
        <v>0</v>
      </c>
      <c r="N1603">
        <f t="shared" ref="N1603:N1666" si="103">F1603*J1603</f>
        <v>0</v>
      </c>
      <c r="O1603" cm="1">
        <f t="array" ref="O1603">((IF(C1603=0,INDEX('Solver Setup'!$M$15:$M$19,A1603),INDEX('Solver Setup'!$G$25:$G$52,C1603))-IF(B1603=0,INDEX('Solver Setup'!$L$15:$L$19,A1603),INDEX('Solver Setup'!$G$25:$G$52,B1603)))*1440-IF(B1603=0,0,INDEX('Solver Setup'!$F$25:$F$52,B1603))-H1603+'Solver Setup'!$B$9*(1-F1603))</f>
        <v>1372.6</v>
      </c>
    </row>
    <row r="1604" spans="1:15" x14ac:dyDescent="0.2">
      <c r="A1604">
        <v>2</v>
      </c>
      <c r="B1604">
        <v>28</v>
      </c>
      <c r="C1604">
        <v>6</v>
      </c>
      <c r="D1604" t="str" cm="1">
        <f t="array" ref="D1604">IF(B1604=0,"Depot",INDEX('Delivery Stops'!$B$2:$B$29,B1604))</f>
        <v>Food Bank</v>
      </c>
      <c r="E1604" t="str" cm="1">
        <f t="array" ref="E1604">IF(C1604=0,"Depot",INDEX('Delivery Stops'!$B$2:$B$29,C1604))</f>
        <v>Farm Supply</v>
      </c>
      <c r="F1604">
        <v>0</v>
      </c>
      <c r="G1604" cm="1">
        <f t="array" ref="G1604">INDEX('Distance Matrix (miles)'!$B$2:$AD$30,B1604+1,C1604+1)</f>
        <v>22.85</v>
      </c>
      <c r="H1604" cm="1">
        <f t="array" ref="H1604">INDEX('Travel Time Matrix (min)'!$B$2:$AD$30,B1604+1,C1604+1)</f>
        <v>34.299999999999997</v>
      </c>
      <c r="I1604" cm="1">
        <f t="array" ref="I1604">G1604*(INDEX('Vehicle Fleet'!$D$2:$D$6,A1604)+'Cost Parameters'!$B$2*'Cost Parameters'!$B$3)</f>
        <v>19.568740000000002</v>
      </c>
      <c r="J1604" cm="1">
        <f t="array" ref="J1604">IF(C1604=0,0,INDEX('Delivery Stops'!$D$2:$D$29,C1604))</f>
        <v>162</v>
      </c>
      <c r="K1604">
        <f t="shared" si="100"/>
        <v>0</v>
      </c>
      <c r="L1604">
        <f t="shared" si="101"/>
        <v>0</v>
      </c>
      <c r="M1604">
        <f t="shared" si="102"/>
        <v>0</v>
      </c>
      <c r="N1604">
        <f t="shared" si="103"/>
        <v>0</v>
      </c>
      <c r="O1604" cm="1">
        <f t="array" ref="O1604">((IF(C1604=0,INDEX('Solver Setup'!$M$15:$M$19,A1604),INDEX('Solver Setup'!$G$25:$G$52,C1604))-IF(B1604=0,INDEX('Solver Setup'!$L$15:$L$19,A1604),INDEX('Solver Setup'!$G$25:$G$52,B1604)))*1440-IF(B1604=0,0,INDEX('Solver Setup'!$F$25:$F$52,B1604))-H1604+'Solver Setup'!$B$9*(1-F1604))</f>
        <v>1485.7000000000005</v>
      </c>
    </row>
    <row r="1605" spans="1:15" x14ac:dyDescent="0.2">
      <c r="A1605">
        <v>2</v>
      </c>
      <c r="B1605">
        <v>28</v>
      </c>
      <c r="C1605">
        <v>7</v>
      </c>
      <c r="D1605" t="str" cm="1">
        <f t="array" ref="D1605">IF(B1605=0,"Depot",INDEX('Delivery Stops'!$B$2:$B$29,B1605))</f>
        <v>Food Bank</v>
      </c>
      <c r="E1605" t="str" cm="1">
        <f t="array" ref="E1605">IF(C1605=0,"Depot",INDEX('Delivery Stops'!$B$2:$B$29,C1605))</f>
        <v>Fish Market</v>
      </c>
      <c r="F1605">
        <v>0</v>
      </c>
      <c r="G1605" cm="1">
        <f t="array" ref="G1605">INDEX('Distance Matrix (miles)'!$B$2:$AD$30,B1605+1,C1605+1)</f>
        <v>14.49</v>
      </c>
      <c r="H1605" cm="1">
        <f t="array" ref="H1605">INDEX('Travel Time Matrix (min)'!$B$2:$AD$30,B1605+1,C1605+1)</f>
        <v>21.7</v>
      </c>
      <c r="I1605" cm="1">
        <f t="array" ref="I1605">G1605*(INDEX('Vehicle Fleet'!$D$2:$D$6,A1605)+'Cost Parameters'!$B$2*'Cost Parameters'!$B$3)</f>
        <v>12.409236000000002</v>
      </c>
      <c r="J1605" cm="1">
        <f t="array" ref="J1605">IF(C1605=0,0,INDEX('Delivery Stops'!$D$2:$D$29,C1605))</f>
        <v>133</v>
      </c>
      <c r="K1605">
        <f t="shared" si="100"/>
        <v>0</v>
      </c>
      <c r="L1605">
        <f t="shared" si="101"/>
        <v>0</v>
      </c>
      <c r="M1605">
        <f t="shared" si="102"/>
        <v>0</v>
      </c>
      <c r="N1605">
        <f t="shared" si="103"/>
        <v>0</v>
      </c>
      <c r="O1605" cm="1">
        <f t="array" ref="O1605">((IF(C1605=0,INDEX('Solver Setup'!$M$15:$M$19,A1605),INDEX('Solver Setup'!$G$25:$G$52,C1605))-IF(B1605=0,INDEX('Solver Setup'!$L$15:$L$19,A1605),INDEX('Solver Setup'!$G$25:$G$52,B1605)))*1440-IF(B1605=0,0,INDEX('Solver Setup'!$F$25:$F$52,B1605))-H1605+'Solver Setup'!$B$9*(1-F1605))</f>
        <v>1363.3000000000004</v>
      </c>
    </row>
    <row r="1606" spans="1:15" x14ac:dyDescent="0.2">
      <c r="A1606">
        <v>2</v>
      </c>
      <c r="B1606">
        <v>28</v>
      </c>
      <c r="C1606">
        <v>8</v>
      </c>
      <c r="D1606" t="str" cm="1">
        <f t="array" ref="D1606">IF(B1606=0,"Depot",INDEX('Delivery Stops'!$B$2:$B$29,B1606))</f>
        <v>Food Bank</v>
      </c>
      <c r="E1606" t="str" cm="1">
        <f t="array" ref="E1606">IF(C1606=0,"Depot",INDEX('Delivery Stops'!$B$2:$B$29,C1606))</f>
        <v>Swimming Pool Supply</v>
      </c>
      <c r="F1606">
        <v>0</v>
      </c>
      <c r="G1606" cm="1">
        <f t="array" ref="G1606">INDEX('Distance Matrix (miles)'!$B$2:$AD$30,B1606+1,C1606+1)</f>
        <v>44.87</v>
      </c>
      <c r="H1606" cm="1">
        <f t="array" ref="H1606">INDEX('Travel Time Matrix (min)'!$B$2:$AD$30,B1606+1,C1606+1)</f>
        <v>67.3</v>
      </c>
      <c r="I1606" cm="1">
        <f t="array" ref="I1606">G1606*(INDEX('Vehicle Fleet'!$D$2:$D$6,A1606)+'Cost Parameters'!$B$2*'Cost Parameters'!$B$3)</f>
        <v>38.426667999999999</v>
      </c>
      <c r="J1606" cm="1">
        <f t="array" ref="J1606">IF(C1606=0,0,INDEX('Delivery Stops'!$D$2:$D$29,C1606))</f>
        <v>285</v>
      </c>
      <c r="K1606">
        <f t="shared" si="100"/>
        <v>0</v>
      </c>
      <c r="L1606">
        <f t="shared" si="101"/>
        <v>0</v>
      </c>
      <c r="M1606">
        <f t="shared" si="102"/>
        <v>0</v>
      </c>
      <c r="N1606">
        <f t="shared" si="103"/>
        <v>0</v>
      </c>
      <c r="O1606" cm="1">
        <f t="array" ref="O1606">((IF(C1606=0,INDEX('Solver Setup'!$M$15:$M$19,A1606),INDEX('Solver Setup'!$G$25:$G$52,C1606))-IF(B1606=0,INDEX('Solver Setup'!$L$15:$L$19,A1606),INDEX('Solver Setup'!$G$25:$G$52,B1606)))*1440-IF(B1606=0,0,INDEX('Solver Setup'!$F$25:$F$52,B1606))-H1606+'Solver Setup'!$B$9*(1-F1606))</f>
        <v>1527.7</v>
      </c>
    </row>
    <row r="1607" spans="1:15" x14ac:dyDescent="0.2">
      <c r="A1607">
        <v>2</v>
      </c>
      <c r="B1607">
        <v>28</v>
      </c>
      <c r="C1607">
        <v>9</v>
      </c>
      <c r="D1607" t="str" cm="1">
        <f t="array" ref="D1607">IF(B1607=0,"Depot",INDEX('Delivery Stops'!$B$2:$B$29,B1607))</f>
        <v>Food Bank</v>
      </c>
      <c r="E1607" t="str" cm="1">
        <f t="array" ref="E1607">IF(C1607=0,"Depot",INDEX('Delivery Stops'!$B$2:$B$29,C1607))</f>
        <v>Dry Cleaners</v>
      </c>
      <c r="F1607">
        <v>0</v>
      </c>
      <c r="G1607" cm="1">
        <f t="array" ref="G1607">INDEX('Distance Matrix (miles)'!$B$2:$AD$30,B1607+1,C1607+1)</f>
        <v>35.89</v>
      </c>
      <c r="H1607" cm="1">
        <f t="array" ref="H1607">INDEX('Travel Time Matrix (min)'!$B$2:$AD$30,B1607+1,C1607+1)</f>
        <v>53.8</v>
      </c>
      <c r="I1607" cm="1">
        <f t="array" ref="I1607">G1607*(INDEX('Vehicle Fleet'!$D$2:$D$6,A1607)+'Cost Parameters'!$B$2*'Cost Parameters'!$B$3)</f>
        <v>30.736196000000003</v>
      </c>
      <c r="J1607" cm="1">
        <f t="array" ref="J1607">IF(C1607=0,0,INDEX('Delivery Stops'!$D$2:$D$29,C1607))</f>
        <v>24</v>
      </c>
      <c r="K1607">
        <f t="shared" si="100"/>
        <v>0</v>
      </c>
      <c r="L1607">
        <f t="shared" si="101"/>
        <v>0</v>
      </c>
      <c r="M1607">
        <f t="shared" si="102"/>
        <v>0</v>
      </c>
      <c r="N1607">
        <f t="shared" si="103"/>
        <v>0</v>
      </c>
      <c r="O1607" cm="1">
        <f t="array" ref="O1607">((IF(C1607=0,INDEX('Solver Setup'!$M$15:$M$19,A1607),INDEX('Solver Setup'!$G$25:$G$52,C1607))-IF(B1607=0,INDEX('Solver Setup'!$L$15:$L$19,A1607),INDEX('Solver Setup'!$G$25:$G$52,B1607)))*1440-IF(B1607=0,0,INDEX('Solver Setup'!$F$25:$F$52,B1607))-H1607+'Solver Setup'!$B$9*(1-F1607))</f>
        <v>1196.2000000000005</v>
      </c>
    </row>
    <row r="1608" spans="1:15" x14ac:dyDescent="0.2">
      <c r="A1608">
        <v>2</v>
      </c>
      <c r="B1608">
        <v>28</v>
      </c>
      <c r="C1608">
        <v>10</v>
      </c>
      <c r="D1608" t="str" cm="1">
        <f t="array" ref="D1608">IF(B1608=0,"Depot",INDEX('Delivery Stops'!$B$2:$B$29,B1608))</f>
        <v>Food Bank</v>
      </c>
      <c r="E1608" t="str" cm="1">
        <f t="array" ref="E1608">IF(C1608=0,"Depot",INDEX('Delivery Stops'!$B$2:$B$29,C1608))</f>
        <v>Furniture Warehouse</v>
      </c>
      <c r="F1608">
        <v>0</v>
      </c>
      <c r="G1608" cm="1">
        <f t="array" ref="G1608">INDEX('Distance Matrix (miles)'!$B$2:$AD$30,B1608+1,C1608+1)</f>
        <v>17.25</v>
      </c>
      <c r="H1608" cm="1">
        <f t="array" ref="H1608">INDEX('Travel Time Matrix (min)'!$B$2:$AD$30,B1608+1,C1608+1)</f>
        <v>25.9</v>
      </c>
      <c r="I1608" cm="1">
        <f t="array" ref="I1608">G1608*(INDEX('Vehicle Fleet'!$D$2:$D$6,A1608)+'Cost Parameters'!$B$2*'Cost Parameters'!$B$3)</f>
        <v>14.772900000000002</v>
      </c>
      <c r="J1608" cm="1">
        <f t="array" ref="J1608">IF(C1608=0,0,INDEX('Delivery Stops'!$D$2:$D$29,C1608))</f>
        <v>89</v>
      </c>
      <c r="K1608">
        <f t="shared" si="100"/>
        <v>0</v>
      </c>
      <c r="L1608">
        <f t="shared" si="101"/>
        <v>0</v>
      </c>
      <c r="M1608">
        <f t="shared" si="102"/>
        <v>0</v>
      </c>
      <c r="N1608">
        <f t="shared" si="103"/>
        <v>0</v>
      </c>
      <c r="O1608" cm="1">
        <f t="array" ref="O1608">((IF(C1608=0,INDEX('Solver Setup'!$M$15:$M$19,A1608),INDEX('Solver Setup'!$G$25:$G$52,C1608))-IF(B1608=0,INDEX('Solver Setup'!$L$15:$L$19,A1608),INDEX('Solver Setup'!$G$25:$G$52,B1608)))*1440-IF(B1608=0,0,INDEX('Solver Setup'!$F$25:$F$52,B1608))-H1608+'Solver Setup'!$B$9*(1-F1608))</f>
        <v>1299.0999999999999</v>
      </c>
    </row>
    <row r="1609" spans="1:15" x14ac:dyDescent="0.2">
      <c r="A1609">
        <v>2</v>
      </c>
      <c r="B1609">
        <v>28</v>
      </c>
      <c r="C1609">
        <v>11</v>
      </c>
      <c r="D1609" t="str" cm="1">
        <f t="array" ref="D1609">IF(B1609=0,"Depot",INDEX('Delivery Stops'!$B$2:$B$29,B1609))</f>
        <v>Food Bank</v>
      </c>
      <c r="E1609" t="str" cm="1">
        <f t="array" ref="E1609">IF(C1609=0,"Depot",INDEX('Delivery Stops'!$B$2:$B$29,C1609))</f>
        <v>Pet Hospital</v>
      </c>
      <c r="F1609">
        <v>0</v>
      </c>
      <c r="G1609" cm="1">
        <f t="array" ref="G1609">INDEX('Distance Matrix (miles)'!$B$2:$AD$30,B1609+1,C1609+1)</f>
        <v>23.63</v>
      </c>
      <c r="H1609" cm="1">
        <f t="array" ref="H1609">INDEX('Travel Time Matrix (min)'!$B$2:$AD$30,B1609+1,C1609+1)</f>
        <v>35.4</v>
      </c>
      <c r="I1609" cm="1">
        <f t="array" ref="I1609">G1609*(INDEX('Vehicle Fleet'!$D$2:$D$6,A1609)+'Cost Parameters'!$B$2*'Cost Parameters'!$B$3)</f>
        <v>20.236732</v>
      </c>
      <c r="J1609" cm="1">
        <f t="array" ref="J1609">IF(C1609=0,0,INDEX('Delivery Stops'!$D$2:$D$29,C1609))</f>
        <v>108</v>
      </c>
      <c r="K1609">
        <f t="shared" si="100"/>
        <v>0</v>
      </c>
      <c r="L1609">
        <f t="shared" si="101"/>
        <v>0</v>
      </c>
      <c r="M1609">
        <f t="shared" si="102"/>
        <v>0</v>
      </c>
      <c r="N1609">
        <f t="shared" si="103"/>
        <v>0</v>
      </c>
      <c r="O1609" cm="1">
        <f t="array" ref="O1609">((IF(C1609=0,INDEX('Solver Setup'!$M$15:$M$19,A1609),INDEX('Solver Setup'!$G$25:$G$52,C1609))-IF(B1609=0,INDEX('Solver Setup'!$L$15:$L$19,A1609),INDEX('Solver Setup'!$G$25:$G$52,B1609)))*1440-IF(B1609=0,0,INDEX('Solver Setup'!$F$25:$F$52,B1609))-H1609+'Solver Setup'!$B$9*(1-F1609))</f>
        <v>1214.6000000000006</v>
      </c>
    </row>
    <row r="1610" spans="1:15" x14ac:dyDescent="0.2">
      <c r="A1610">
        <v>2</v>
      </c>
      <c r="B1610">
        <v>28</v>
      </c>
      <c r="C1610">
        <v>12</v>
      </c>
      <c r="D1610" t="str" cm="1">
        <f t="array" ref="D1610">IF(B1610=0,"Depot",INDEX('Delivery Stops'!$B$2:$B$29,B1610))</f>
        <v>Food Bank</v>
      </c>
      <c r="E1610" t="str" cm="1">
        <f t="array" ref="E1610">IF(C1610=0,"Depot",INDEX('Delivery Stops'!$B$2:$B$29,C1610))</f>
        <v>Tech Solutions Inc</v>
      </c>
      <c r="F1610">
        <v>0</v>
      </c>
      <c r="G1610" cm="1">
        <f t="array" ref="G1610">INDEX('Distance Matrix (miles)'!$B$2:$AD$30,B1610+1,C1610+1)</f>
        <v>17.29</v>
      </c>
      <c r="H1610" cm="1">
        <f t="array" ref="H1610">INDEX('Travel Time Matrix (min)'!$B$2:$AD$30,B1610+1,C1610+1)</f>
        <v>25.9</v>
      </c>
      <c r="I1610" cm="1">
        <f t="array" ref="I1610">G1610*(INDEX('Vehicle Fleet'!$D$2:$D$6,A1610)+'Cost Parameters'!$B$2*'Cost Parameters'!$B$3)</f>
        <v>14.807156000000001</v>
      </c>
      <c r="J1610" cm="1">
        <f t="array" ref="J1610">IF(C1610=0,0,INDEX('Delivery Stops'!$D$2:$D$29,C1610))</f>
        <v>150</v>
      </c>
      <c r="K1610">
        <f t="shared" si="100"/>
        <v>0</v>
      </c>
      <c r="L1610">
        <f t="shared" si="101"/>
        <v>0</v>
      </c>
      <c r="M1610">
        <f t="shared" si="102"/>
        <v>0</v>
      </c>
      <c r="N1610">
        <f t="shared" si="103"/>
        <v>0</v>
      </c>
      <c r="O1610" cm="1">
        <f t="array" ref="O1610">((IF(C1610=0,INDEX('Solver Setup'!$M$15:$M$19,A1610),INDEX('Solver Setup'!$G$25:$G$52,C1610))-IF(B1610=0,INDEX('Solver Setup'!$L$15:$L$19,A1610),INDEX('Solver Setup'!$G$25:$G$52,B1610)))*1440-IF(B1610=0,0,INDEX('Solver Setup'!$F$25:$F$52,B1610))-H1610+'Solver Setup'!$B$9*(1-F1610))</f>
        <v>1179.1000000000006</v>
      </c>
    </row>
    <row r="1611" spans="1:15" x14ac:dyDescent="0.2">
      <c r="A1611">
        <v>2</v>
      </c>
      <c r="B1611">
        <v>28</v>
      </c>
      <c r="C1611">
        <v>13</v>
      </c>
      <c r="D1611" t="str" cm="1">
        <f t="array" ref="D1611">IF(B1611=0,"Depot",INDEX('Delivery Stops'!$B$2:$B$29,B1611))</f>
        <v>Food Bank</v>
      </c>
      <c r="E1611" t="str" cm="1">
        <f t="array" ref="E1611">IF(C1611=0,"Depot",INDEX('Delivery Stops'!$B$2:$B$29,C1611))</f>
        <v>Tech Solutions Inc</v>
      </c>
      <c r="F1611">
        <v>0</v>
      </c>
      <c r="G1611" cm="1">
        <f t="array" ref="G1611">INDEX('Distance Matrix (miles)'!$B$2:$AD$30,B1611+1,C1611+1)</f>
        <v>3.8</v>
      </c>
      <c r="H1611" cm="1">
        <f t="array" ref="H1611">INDEX('Travel Time Matrix (min)'!$B$2:$AD$30,B1611+1,C1611+1)</f>
        <v>5.7</v>
      </c>
      <c r="I1611" cm="1">
        <f t="array" ref="I1611">G1611*(INDEX('Vehicle Fleet'!$D$2:$D$6,A1611)+'Cost Parameters'!$B$2*'Cost Parameters'!$B$3)</f>
        <v>3.2543199999999999</v>
      </c>
      <c r="J1611" cm="1">
        <f t="array" ref="J1611">IF(C1611=0,0,INDEX('Delivery Stops'!$D$2:$D$29,C1611))</f>
        <v>38</v>
      </c>
      <c r="K1611">
        <f t="shared" si="100"/>
        <v>0</v>
      </c>
      <c r="L1611">
        <f t="shared" si="101"/>
        <v>0</v>
      </c>
      <c r="M1611">
        <f t="shared" si="102"/>
        <v>0</v>
      </c>
      <c r="N1611">
        <f t="shared" si="103"/>
        <v>0</v>
      </c>
      <c r="O1611" cm="1">
        <f t="array" ref="O1611">((IF(C1611=0,INDEX('Solver Setup'!$M$15:$M$19,A1611),INDEX('Solver Setup'!$G$25:$G$52,C1611))-IF(B1611=0,INDEX('Solver Setup'!$L$15:$L$19,A1611),INDEX('Solver Setup'!$G$25:$G$52,B1611)))*1440-IF(B1611=0,0,INDEX('Solver Setup'!$F$25:$F$52,B1611))-H1611+'Solver Setup'!$B$9*(1-F1611))</f>
        <v>1094.3</v>
      </c>
    </row>
    <row r="1612" spans="1:15" x14ac:dyDescent="0.2">
      <c r="A1612">
        <v>2</v>
      </c>
      <c r="B1612">
        <v>28</v>
      </c>
      <c r="C1612">
        <v>14</v>
      </c>
      <c r="D1612" t="str" cm="1">
        <f t="array" ref="D1612">IF(B1612=0,"Depot",INDEX('Delivery Stops'!$B$2:$B$29,B1612))</f>
        <v>Food Bank</v>
      </c>
      <c r="E1612" t="str" cm="1">
        <f t="array" ref="E1612">IF(C1612=0,"Depot",INDEX('Delivery Stops'!$B$2:$B$29,C1612))</f>
        <v>Sunrise Senior Living</v>
      </c>
      <c r="F1612">
        <v>0</v>
      </c>
      <c r="G1612" cm="1">
        <f t="array" ref="G1612">INDEX('Distance Matrix (miles)'!$B$2:$AD$30,B1612+1,C1612+1)</f>
        <v>20.72</v>
      </c>
      <c r="H1612" cm="1">
        <f t="array" ref="H1612">INDEX('Travel Time Matrix (min)'!$B$2:$AD$30,B1612+1,C1612+1)</f>
        <v>31.1</v>
      </c>
      <c r="I1612" cm="1">
        <f t="array" ref="I1612">G1612*(INDEX('Vehicle Fleet'!$D$2:$D$6,A1612)+'Cost Parameters'!$B$2*'Cost Parameters'!$B$3)</f>
        <v>17.744607999999999</v>
      </c>
      <c r="J1612" cm="1">
        <f t="array" ref="J1612">IF(C1612=0,0,INDEX('Delivery Stops'!$D$2:$D$29,C1612))</f>
        <v>249</v>
      </c>
      <c r="K1612">
        <f t="shared" si="100"/>
        <v>0</v>
      </c>
      <c r="L1612">
        <f t="shared" si="101"/>
        <v>0</v>
      </c>
      <c r="M1612">
        <f t="shared" si="102"/>
        <v>0</v>
      </c>
      <c r="N1612">
        <f t="shared" si="103"/>
        <v>0</v>
      </c>
      <c r="O1612" cm="1">
        <f t="array" ref="O1612">((IF(C1612=0,INDEX('Solver Setup'!$M$15:$M$19,A1612),INDEX('Solver Setup'!$G$25:$G$52,C1612))-IF(B1612=0,INDEX('Solver Setup'!$L$15:$L$19,A1612),INDEX('Solver Setup'!$G$25:$G$52,B1612)))*1440-IF(B1612=0,0,INDEX('Solver Setup'!$F$25:$F$52,B1612))-H1612+'Solver Setup'!$B$9*(1-F1612))</f>
        <v>1518.9</v>
      </c>
    </row>
    <row r="1613" spans="1:15" x14ac:dyDescent="0.2">
      <c r="A1613">
        <v>2</v>
      </c>
      <c r="B1613">
        <v>28</v>
      </c>
      <c r="C1613">
        <v>15</v>
      </c>
      <c r="D1613" t="str" cm="1">
        <f t="array" ref="D1613">IF(B1613=0,"Depot",INDEX('Delivery Stops'!$B$2:$B$29,B1613))</f>
        <v>Food Bank</v>
      </c>
      <c r="E1613" t="str" cm="1">
        <f t="array" ref="E1613">IF(C1613=0,"Depot",INDEX('Delivery Stops'!$B$2:$B$29,C1613))</f>
        <v>Electronics Outlet</v>
      </c>
      <c r="F1613">
        <v>0</v>
      </c>
      <c r="G1613" cm="1">
        <f t="array" ref="G1613">INDEX('Distance Matrix (miles)'!$B$2:$AD$30,B1613+1,C1613+1)</f>
        <v>22.13</v>
      </c>
      <c r="H1613" cm="1">
        <f t="array" ref="H1613">INDEX('Travel Time Matrix (min)'!$B$2:$AD$30,B1613+1,C1613+1)</f>
        <v>33.200000000000003</v>
      </c>
      <c r="I1613" cm="1">
        <f t="array" ref="I1613">G1613*(INDEX('Vehicle Fleet'!$D$2:$D$6,A1613)+'Cost Parameters'!$B$2*'Cost Parameters'!$B$3)</f>
        <v>18.952131999999999</v>
      </c>
      <c r="J1613" cm="1">
        <f t="array" ref="J1613">IF(C1613=0,0,INDEX('Delivery Stops'!$D$2:$D$29,C1613))</f>
        <v>72</v>
      </c>
      <c r="K1613">
        <f t="shared" si="100"/>
        <v>0</v>
      </c>
      <c r="L1613">
        <f t="shared" si="101"/>
        <v>0</v>
      </c>
      <c r="M1613">
        <f t="shared" si="102"/>
        <v>0</v>
      </c>
      <c r="N1613">
        <f t="shared" si="103"/>
        <v>0</v>
      </c>
      <c r="O1613" cm="1">
        <f t="array" ref="O1613">((IF(C1613=0,INDEX('Solver Setup'!$M$15:$M$19,A1613),INDEX('Solver Setup'!$G$25:$G$52,C1613))-IF(B1613=0,INDEX('Solver Setup'!$L$15:$L$19,A1613),INDEX('Solver Setup'!$G$25:$G$52,B1613)))*1440-IF(B1613=0,0,INDEX('Solver Setup'!$F$25:$F$52,B1613))-H1613+'Solver Setup'!$B$9*(1-F1613))</f>
        <v>1081.8000000000006</v>
      </c>
    </row>
    <row r="1614" spans="1:15" x14ac:dyDescent="0.2">
      <c r="A1614">
        <v>2</v>
      </c>
      <c r="B1614">
        <v>28</v>
      </c>
      <c r="C1614">
        <v>16</v>
      </c>
      <c r="D1614" t="str" cm="1">
        <f t="array" ref="D1614">IF(B1614=0,"Depot",INDEX('Delivery Stops'!$B$2:$B$29,B1614))</f>
        <v>Food Bank</v>
      </c>
      <c r="E1614" t="str" cm="1">
        <f t="array" ref="E1614">IF(C1614=0,"Depot",INDEX('Delivery Stops'!$B$2:$B$29,C1614))</f>
        <v>Bookstore</v>
      </c>
      <c r="F1614">
        <v>0</v>
      </c>
      <c r="G1614" cm="1">
        <f t="array" ref="G1614">INDEX('Distance Matrix (miles)'!$B$2:$AD$30,B1614+1,C1614+1)</f>
        <v>19</v>
      </c>
      <c r="H1614" cm="1">
        <f t="array" ref="H1614">INDEX('Travel Time Matrix (min)'!$B$2:$AD$30,B1614+1,C1614+1)</f>
        <v>28.5</v>
      </c>
      <c r="I1614" cm="1">
        <f t="array" ref="I1614">G1614*(INDEX('Vehicle Fleet'!$D$2:$D$6,A1614)+'Cost Parameters'!$B$2*'Cost Parameters'!$B$3)</f>
        <v>16.271599999999999</v>
      </c>
      <c r="J1614" cm="1">
        <f t="array" ref="J1614">IF(C1614=0,0,INDEX('Delivery Stops'!$D$2:$D$29,C1614))</f>
        <v>152</v>
      </c>
      <c r="K1614">
        <f t="shared" si="100"/>
        <v>0</v>
      </c>
      <c r="L1614">
        <f t="shared" si="101"/>
        <v>0</v>
      </c>
      <c r="M1614">
        <f t="shared" si="102"/>
        <v>0</v>
      </c>
      <c r="N1614">
        <f t="shared" si="103"/>
        <v>0</v>
      </c>
      <c r="O1614" cm="1">
        <f t="array" ref="O1614">((IF(C1614=0,INDEX('Solver Setup'!$M$15:$M$19,A1614),INDEX('Solver Setup'!$G$25:$G$52,C1614))-IF(B1614=0,INDEX('Solver Setup'!$L$15:$L$19,A1614),INDEX('Solver Setup'!$G$25:$G$52,B1614)))*1440-IF(B1614=0,0,INDEX('Solver Setup'!$F$25:$F$52,B1614))-H1614+'Solver Setup'!$B$9*(1-F1614))</f>
        <v>1326.5000000000009</v>
      </c>
    </row>
    <row r="1615" spans="1:15" x14ac:dyDescent="0.2">
      <c r="A1615">
        <v>2</v>
      </c>
      <c r="B1615">
        <v>28</v>
      </c>
      <c r="C1615">
        <v>17</v>
      </c>
      <c r="D1615" t="str" cm="1">
        <f t="array" ref="D1615">IF(B1615=0,"Depot",INDEX('Delivery Stops'!$B$2:$B$29,B1615))</f>
        <v>Food Bank</v>
      </c>
      <c r="E1615" t="str" cm="1">
        <f t="array" ref="E1615">IF(C1615=0,"Depot",INDEX('Delivery Stops'!$B$2:$B$29,C1615))</f>
        <v>Veterinary Clinic</v>
      </c>
      <c r="F1615">
        <v>0</v>
      </c>
      <c r="G1615" cm="1">
        <f t="array" ref="G1615">INDEX('Distance Matrix (miles)'!$B$2:$AD$30,B1615+1,C1615+1)</f>
        <v>23.28</v>
      </c>
      <c r="H1615" cm="1">
        <f t="array" ref="H1615">INDEX('Travel Time Matrix (min)'!$B$2:$AD$30,B1615+1,C1615+1)</f>
        <v>34.9</v>
      </c>
      <c r="I1615" cm="1">
        <f t="array" ref="I1615">G1615*(INDEX('Vehicle Fleet'!$D$2:$D$6,A1615)+'Cost Parameters'!$B$2*'Cost Parameters'!$B$3)</f>
        <v>19.936992000000004</v>
      </c>
      <c r="J1615" cm="1">
        <f t="array" ref="J1615">IF(C1615=0,0,INDEX('Delivery Stops'!$D$2:$D$29,C1615))</f>
        <v>102</v>
      </c>
      <c r="K1615">
        <f t="shared" si="100"/>
        <v>0</v>
      </c>
      <c r="L1615">
        <f t="shared" si="101"/>
        <v>0</v>
      </c>
      <c r="M1615">
        <f t="shared" si="102"/>
        <v>0</v>
      </c>
      <c r="N1615">
        <f t="shared" si="103"/>
        <v>0</v>
      </c>
      <c r="O1615" cm="1">
        <f t="array" ref="O1615">((IF(C1615=0,INDEX('Solver Setup'!$M$15:$M$19,A1615),INDEX('Solver Setup'!$G$25:$G$52,C1615))-IF(B1615=0,INDEX('Solver Setup'!$L$15:$L$19,A1615),INDEX('Solver Setup'!$G$25:$G$52,B1615)))*1440-IF(B1615=0,0,INDEX('Solver Setup'!$F$25:$F$52,B1615))-H1615+'Solver Setup'!$B$9*(1-F1615))</f>
        <v>1155.0999999999999</v>
      </c>
    </row>
    <row r="1616" spans="1:15" x14ac:dyDescent="0.2">
      <c r="A1616">
        <v>2</v>
      </c>
      <c r="B1616">
        <v>28</v>
      </c>
      <c r="C1616">
        <v>18</v>
      </c>
      <c r="D1616" t="str" cm="1">
        <f t="array" ref="D1616">IF(B1616=0,"Depot",INDEX('Delivery Stops'!$B$2:$B$29,B1616))</f>
        <v>Food Bank</v>
      </c>
      <c r="E1616" t="str" cm="1">
        <f t="array" ref="E1616">IF(C1616=0,"Depot",INDEX('Delivery Stops'!$B$2:$B$29,C1616))</f>
        <v>Furniture Warehouse</v>
      </c>
      <c r="F1616">
        <v>0</v>
      </c>
      <c r="G1616" cm="1">
        <f t="array" ref="G1616">INDEX('Distance Matrix (miles)'!$B$2:$AD$30,B1616+1,C1616+1)</f>
        <v>25.74</v>
      </c>
      <c r="H1616" cm="1">
        <f t="array" ref="H1616">INDEX('Travel Time Matrix (min)'!$B$2:$AD$30,B1616+1,C1616+1)</f>
        <v>38.6</v>
      </c>
      <c r="I1616" cm="1">
        <f t="array" ref="I1616">G1616*(INDEX('Vehicle Fleet'!$D$2:$D$6,A1616)+'Cost Parameters'!$B$2*'Cost Parameters'!$B$3)</f>
        <v>22.043735999999999</v>
      </c>
      <c r="J1616" cm="1">
        <f t="array" ref="J1616">IF(C1616=0,0,INDEX('Delivery Stops'!$D$2:$D$29,C1616))</f>
        <v>148</v>
      </c>
      <c r="K1616">
        <f t="shared" si="100"/>
        <v>0</v>
      </c>
      <c r="L1616">
        <f t="shared" si="101"/>
        <v>0</v>
      </c>
      <c r="M1616">
        <f t="shared" si="102"/>
        <v>0</v>
      </c>
      <c r="N1616">
        <f t="shared" si="103"/>
        <v>0</v>
      </c>
      <c r="O1616" cm="1">
        <f t="array" ref="O1616">((IF(C1616=0,INDEX('Solver Setup'!$M$15:$M$19,A1616),INDEX('Solver Setup'!$G$25:$G$52,C1616))-IF(B1616=0,INDEX('Solver Setup'!$L$15:$L$19,A1616),INDEX('Solver Setup'!$G$25:$G$52,B1616)))*1440-IF(B1616=0,0,INDEX('Solver Setup'!$F$25:$F$52,B1616))-H1616+'Solver Setup'!$B$9*(1-F1616))</f>
        <v>1106.4000000000001</v>
      </c>
    </row>
    <row r="1617" spans="1:15" x14ac:dyDescent="0.2">
      <c r="A1617">
        <v>2</v>
      </c>
      <c r="B1617">
        <v>28</v>
      </c>
      <c r="C1617">
        <v>19</v>
      </c>
      <c r="D1617" t="str" cm="1">
        <f t="array" ref="D1617">IF(B1617=0,"Depot",INDEX('Delivery Stops'!$B$2:$B$29,B1617))</f>
        <v>Food Bank</v>
      </c>
      <c r="E1617" t="str" cm="1">
        <f t="array" ref="E1617">IF(C1617=0,"Depot",INDEX('Delivery Stops'!$B$2:$B$29,C1617))</f>
        <v>Music School</v>
      </c>
      <c r="F1617">
        <v>0</v>
      </c>
      <c r="G1617" cm="1">
        <f t="array" ref="G1617">INDEX('Distance Matrix (miles)'!$B$2:$AD$30,B1617+1,C1617+1)</f>
        <v>43.54</v>
      </c>
      <c r="H1617" cm="1">
        <f t="array" ref="H1617">INDEX('Travel Time Matrix (min)'!$B$2:$AD$30,B1617+1,C1617+1)</f>
        <v>65.3</v>
      </c>
      <c r="I1617" cm="1">
        <f t="array" ref="I1617">G1617*(INDEX('Vehicle Fleet'!$D$2:$D$6,A1617)+'Cost Parameters'!$B$2*'Cost Parameters'!$B$3)</f>
        <v>37.287655999999998</v>
      </c>
      <c r="J1617" cm="1">
        <f t="array" ref="J1617">IF(C1617=0,0,INDEX('Delivery Stops'!$D$2:$D$29,C1617))</f>
        <v>97</v>
      </c>
      <c r="K1617">
        <f t="shared" si="100"/>
        <v>0</v>
      </c>
      <c r="L1617">
        <f t="shared" si="101"/>
        <v>0</v>
      </c>
      <c r="M1617">
        <f t="shared" si="102"/>
        <v>0</v>
      </c>
      <c r="N1617">
        <f t="shared" si="103"/>
        <v>0</v>
      </c>
      <c r="O1617" cm="1">
        <f t="array" ref="O1617">((IF(C1617=0,INDEX('Solver Setup'!$M$15:$M$19,A1617),INDEX('Solver Setup'!$G$25:$G$52,C1617))-IF(B1617=0,INDEX('Solver Setup'!$L$15:$L$19,A1617),INDEX('Solver Setup'!$G$25:$G$52,B1617)))*1440-IF(B1617=0,0,INDEX('Solver Setup'!$F$25:$F$52,B1617))-H1617+'Solver Setup'!$B$9*(1-F1617))</f>
        <v>1049.7000000000005</v>
      </c>
    </row>
    <row r="1618" spans="1:15" x14ac:dyDescent="0.2">
      <c r="A1618">
        <v>2</v>
      </c>
      <c r="B1618">
        <v>28</v>
      </c>
      <c r="C1618">
        <v>20</v>
      </c>
      <c r="D1618" t="str" cm="1">
        <f t="array" ref="D1618">IF(B1618=0,"Depot",INDEX('Delivery Stops'!$B$2:$B$29,B1618))</f>
        <v>Food Bank</v>
      </c>
      <c r="E1618" t="str" cm="1">
        <f t="array" ref="E1618">IF(C1618=0,"Depot",INDEX('Delivery Stops'!$B$2:$B$29,C1618))</f>
        <v>Elementary School</v>
      </c>
      <c r="F1618">
        <v>0</v>
      </c>
      <c r="G1618" cm="1">
        <f t="array" ref="G1618">INDEX('Distance Matrix (miles)'!$B$2:$AD$30,B1618+1,C1618+1)</f>
        <v>43.44</v>
      </c>
      <c r="H1618" cm="1">
        <f t="array" ref="H1618">INDEX('Travel Time Matrix (min)'!$B$2:$AD$30,B1618+1,C1618+1)</f>
        <v>65.2</v>
      </c>
      <c r="I1618" cm="1">
        <f t="array" ref="I1618">G1618*(INDEX('Vehicle Fleet'!$D$2:$D$6,A1618)+'Cost Parameters'!$B$2*'Cost Parameters'!$B$3)</f>
        <v>37.202016</v>
      </c>
      <c r="J1618" cm="1">
        <f t="array" ref="J1618">IF(C1618=0,0,INDEX('Delivery Stops'!$D$2:$D$29,C1618))</f>
        <v>71</v>
      </c>
      <c r="K1618">
        <f t="shared" si="100"/>
        <v>0</v>
      </c>
      <c r="L1618">
        <f t="shared" si="101"/>
        <v>0</v>
      </c>
      <c r="M1618">
        <f t="shared" si="102"/>
        <v>0</v>
      </c>
      <c r="N1618">
        <f t="shared" si="103"/>
        <v>0</v>
      </c>
      <c r="O1618" cm="1">
        <f t="array" ref="O1618">((IF(C1618=0,INDEX('Solver Setup'!$M$15:$M$19,A1618),INDEX('Solver Setup'!$G$25:$G$52,C1618))-IF(B1618=0,INDEX('Solver Setup'!$L$15:$L$19,A1618),INDEX('Solver Setup'!$G$25:$G$52,B1618)))*1440-IF(B1618=0,0,INDEX('Solver Setup'!$F$25:$F$52,B1618))-H1618+'Solver Setup'!$B$9*(1-F1618))</f>
        <v>1019.8000000000011</v>
      </c>
    </row>
    <row r="1619" spans="1:15" x14ac:dyDescent="0.2">
      <c r="A1619">
        <v>2</v>
      </c>
      <c r="B1619">
        <v>28</v>
      </c>
      <c r="C1619">
        <v>21</v>
      </c>
      <c r="D1619" t="str" cm="1">
        <f t="array" ref="D1619">IF(B1619=0,"Depot",INDEX('Delivery Stops'!$B$2:$B$29,B1619))</f>
        <v>Food Bank</v>
      </c>
      <c r="E1619" t="str" cm="1">
        <f t="array" ref="E1619">IF(C1619=0,"Depot",INDEX('Delivery Stops'!$B$2:$B$29,C1619))</f>
        <v>Distillery</v>
      </c>
      <c r="F1619">
        <v>0</v>
      </c>
      <c r="G1619" cm="1">
        <f t="array" ref="G1619">INDEX('Distance Matrix (miles)'!$B$2:$AD$30,B1619+1,C1619+1)</f>
        <v>41.95</v>
      </c>
      <c r="H1619" cm="1">
        <f t="array" ref="H1619">INDEX('Travel Time Matrix (min)'!$B$2:$AD$30,B1619+1,C1619+1)</f>
        <v>62.9</v>
      </c>
      <c r="I1619" cm="1">
        <f t="array" ref="I1619">G1619*(INDEX('Vehicle Fleet'!$D$2:$D$6,A1619)+'Cost Parameters'!$B$2*'Cost Parameters'!$B$3)</f>
        <v>35.925980000000003</v>
      </c>
      <c r="J1619" cm="1">
        <f t="array" ref="J1619">IF(C1619=0,0,INDEX('Delivery Stops'!$D$2:$D$29,C1619))</f>
        <v>178</v>
      </c>
      <c r="K1619">
        <f t="shared" si="100"/>
        <v>0</v>
      </c>
      <c r="L1619">
        <f t="shared" si="101"/>
        <v>0</v>
      </c>
      <c r="M1619">
        <f t="shared" si="102"/>
        <v>0</v>
      </c>
      <c r="N1619">
        <f t="shared" si="103"/>
        <v>0</v>
      </c>
      <c r="O1619" cm="1">
        <f t="array" ref="O1619">((IF(C1619=0,INDEX('Solver Setup'!$M$15:$M$19,A1619),INDEX('Solver Setup'!$G$25:$G$52,C1619))-IF(B1619=0,INDEX('Solver Setup'!$L$15:$L$19,A1619),INDEX('Solver Setup'!$G$25:$G$52,B1619)))*1440-IF(B1619=0,0,INDEX('Solver Setup'!$F$25:$F$52,B1619))-H1619+'Solver Setup'!$B$9*(1-F1619))</f>
        <v>1532.1000000000001</v>
      </c>
    </row>
    <row r="1620" spans="1:15" x14ac:dyDescent="0.2">
      <c r="A1620">
        <v>2</v>
      </c>
      <c r="B1620">
        <v>28</v>
      </c>
      <c r="C1620">
        <v>22</v>
      </c>
      <c r="D1620" t="str" cm="1">
        <f t="array" ref="D1620">IF(B1620=0,"Depot",INDEX('Delivery Stops'!$B$2:$B$29,B1620))</f>
        <v>Food Bank</v>
      </c>
      <c r="E1620" t="str" cm="1">
        <f t="array" ref="E1620">IF(C1620=0,"Depot",INDEX('Delivery Stops'!$B$2:$B$29,C1620))</f>
        <v>Brewery</v>
      </c>
      <c r="F1620">
        <v>0</v>
      </c>
      <c r="G1620" cm="1">
        <f t="array" ref="G1620">INDEX('Distance Matrix (miles)'!$B$2:$AD$30,B1620+1,C1620+1)</f>
        <v>2.4900000000000002</v>
      </c>
      <c r="H1620" cm="1">
        <f t="array" ref="H1620">INDEX('Travel Time Matrix (min)'!$B$2:$AD$30,B1620+1,C1620+1)</f>
        <v>3.7</v>
      </c>
      <c r="I1620" cm="1">
        <f t="array" ref="I1620">G1620*(INDEX('Vehicle Fleet'!$D$2:$D$6,A1620)+'Cost Parameters'!$B$2*'Cost Parameters'!$B$3)</f>
        <v>2.1324360000000002</v>
      </c>
      <c r="J1620" cm="1">
        <f t="array" ref="J1620">IF(C1620=0,0,INDEX('Delivery Stops'!$D$2:$D$29,C1620))</f>
        <v>46</v>
      </c>
      <c r="K1620">
        <f t="shared" si="100"/>
        <v>0</v>
      </c>
      <c r="L1620">
        <f t="shared" si="101"/>
        <v>0</v>
      </c>
      <c r="M1620">
        <f t="shared" si="102"/>
        <v>0</v>
      </c>
      <c r="N1620">
        <f t="shared" si="103"/>
        <v>0</v>
      </c>
      <c r="O1620" cm="1">
        <f t="array" ref="O1620">((IF(C1620=0,INDEX('Solver Setup'!$M$15:$M$19,A1620),INDEX('Solver Setup'!$G$25:$G$52,C1620))-IF(B1620=0,INDEX('Solver Setup'!$L$15:$L$19,A1620),INDEX('Solver Setup'!$G$25:$G$52,B1620)))*1440-IF(B1620=0,0,INDEX('Solver Setup'!$F$25:$F$52,B1620))-H1620+'Solver Setup'!$B$9*(1-F1620))</f>
        <v>1441.3000000000009</v>
      </c>
    </row>
    <row r="1621" spans="1:15" x14ac:dyDescent="0.2">
      <c r="A1621">
        <v>2</v>
      </c>
      <c r="B1621">
        <v>28</v>
      </c>
      <c r="C1621">
        <v>23</v>
      </c>
      <c r="D1621" t="str" cm="1">
        <f t="array" ref="D1621">IF(B1621=0,"Depot",INDEX('Delivery Stops'!$B$2:$B$29,B1621))</f>
        <v>Food Bank</v>
      </c>
      <c r="E1621" t="str" cm="1">
        <f t="array" ref="E1621">IF(C1621=0,"Depot",INDEX('Delivery Stops'!$B$2:$B$29,C1621))</f>
        <v>Distillery</v>
      </c>
      <c r="F1621">
        <v>0</v>
      </c>
      <c r="G1621" cm="1">
        <f t="array" ref="G1621">INDEX('Distance Matrix (miles)'!$B$2:$AD$30,B1621+1,C1621+1)</f>
        <v>26.89</v>
      </c>
      <c r="H1621" cm="1">
        <f t="array" ref="H1621">INDEX('Travel Time Matrix (min)'!$B$2:$AD$30,B1621+1,C1621+1)</f>
        <v>40.299999999999997</v>
      </c>
      <c r="I1621" cm="1">
        <f t="array" ref="I1621">G1621*(INDEX('Vehicle Fleet'!$D$2:$D$6,A1621)+'Cost Parameters'!$B$2*'Cost Parameters'!$B$3)</f>
        <v>23.028596</v>
      </c>
      <c r="J1621" cm="1">
        <f t="array" ref="J1621">IF(C1621=0,0,INDEX('Delivery Stops'!$D$2:$D$29,C1621))</f>
        <v>207</v>
      </c>
      <c r="K1621">
        <f t="shared" si="100"/>
        <v>0</v>
      </c>
      <c r="L1621">
        <f t="shared" si="101"/>
        <v>0</v>
      </c>
      <c r="M1621">
        <f t="shared" si="102"/>
        <v>0</v>
      </c>
      <c r="N1621">
        <f t="shared" si="103"/>
        <v>0</v>
      </c>
      <c r="O1621" cm="1">
        <f t="array" ref="O1621">((IF(C1621=0,INDEX('Solver Setup'!$M$15:$M$19,A1621),INDEX('Solver Setup'!$G$25:$G$52,C1621))-IF(B1621=0,INDEX('Solver Setup'!$L$15:$L$19,A1621),INDEX('Solver Setup'!$G$25:$G$52,B1621)))*1440-IF(B1621=0,0,INDEX('Solver Setup'!$F$25:$F$52,B1621))-H1621+'Solver Setup'!$B$9*(1-F1621))</f>
        <v>1299.7000000000005</v>
      </c>
    </row>
    <row r="1622" spans="1:15" x14ac:dyDescent="0.2">
      <c r="A1622">
        <v>2</v>
      </c>
      <c r="B1622">
        <v>28</v>
      </c>
      <c r="C1622">
        <v>24</v>
      </c>
      <c r="D1622" t="str" cm="1">
        <f t="array" ref="D1622">IF(B1622=0,"Depot",INDEX('Delivery Stops'!$B$2:$B$29,B1622))</f>
        <v>Food Bank</v>
      </c>
      <c r="E1622" t="str" cm="1">
        <f t="array" ref="E1622">IF(C1622=0,"Depot",INDEX('Delivery Stops'!$B$2:$B$29,C1622))</f>
        <v>Children's Academy</v>
      </c>
      <c r="F1622">
        <v>0</v>
      </c>
      <c r="G1622" cm="1">
        <f t="array" ref="G1622">INDEX('Distance Matrix (miles)'!$B$2:$AD$30,B1622+1,C1622+1)</f>
        <v>39.81</v>
      </c>
      <c r="H1622" cm="1">
        <f t="array" ref="H1622">INDEX('Travel Time Matrix (min)'!$B$2:$AD$30,B1622+1,C1622+1)</f>
        <v>59.7</v>
      </c>
      <c r="I1622" cm="1">
        <f t="array" ref="I1622">G1622*(INDEX('Vehicle Fleet'!$D$2:$D$6,A1622)+'Cost Parameters'!$B$2*'Cost Parameters'!$B$3)</f>
        <v>34.093284000000004</v>
      </c>
      <c r="J1622" cm="1">
        <f t="array" ref="J1622">IF(C1622=0,0,INDEX('Delivery Stops'!$D$2:$D$29,C1622))</f>
        <v>28</v>
      </c>
      <c r="K1622">
        <f t="shared" si="100"/>
        <v>0</v>
      </c>
      <c r="L1622">
        <f t="shared" si="101"/>
        <v>0</v>
      </c>
      <c r="M1622">
        <f t="shared" si="102"/>
        <v>0</v>
      </c>
      <c r="N1622">
        <f t="shared" si="103"/>
        <v>0</v>
      </c>
      <c r="O1622" cm="1">
        <f t="array" ref="O1622">((IF(C1622=0,INDEX('Solver Setup'!$M$15:$M$19,A1622),INDEX('Solver Setup'!$G$25:$G$52,C1622))-IF(B1622=0,INDEX('Solver Setup'!$L$15:$L$19,A1622),INDEX('Solver Setup'!$G$25:$G$52,B1622)))*1440-IF(B1622=0,0,INDEX('Solver Setup'!$F$25:$F$52,B1622))-H1622+'Solver Setup'!$B$9*(1-F1622))</f>
        <v>1430.3000000000009</v>
      </c>
    </row>
    <row r="1623" spans="1:15" x14ac:dyDescent="0.2">
      <c r="A1623">
        <v>2</v>
      </c>
      <c r="B1623">
        <v>28</v>
      </c>
      <c r="C1623">
        <v>25</v>
      </c>
      <c r="D1623" t="str" cm="1">
        <f t="array" ref="D1623">IF(B1623=0,"Depot",INDEX('Delivery Stops'!$B$2:$B$29,B1623))</f>
        <v>Food Bank</v>
      </c>
      <c r="E1623" t="str" cm="1">
        <f t="array" ref="E1623">IF(C1623=0,"Depot",INDEX('Delivery Stops'!$B$2:$B$29,C1623))</f>
        <v>Public Library</v>
      </c>
      <c r="F1623">
        <v>0</v>
      </c>
      <c r="G1623" cm="1">
        <f t="array" ref="G1623">INDEX('Distance Matrix (miles)'!$B$2:$AD$30,B1623+1,C1623+1)</f>
        <v>14.93</v>
      </c>
      <c r="H1623" cm="1">
        <f t="array" ref="H1623">INDEX('Travel Time Matrix (min)'!$B$2:$AD$30,B1623+1,C1623+1)</f>
        <v>22.4</v>
      </c>
      <c r="I1623" cm="1">
        <f t="array" ref="I1623">G1623*(INDEX('Vehicle Fleet'!$D$2:$D$6,A1623)+'Cost Parameters'!$B$2*'Cost Parameters'!$B$3)</f>
        <v>12.786052</v>
      </c>
      <c r="J1623" cm="1">
        <f t="array" ref="J1623">IF(C1623=0,0,INDEX('Delivery Stops'!$D$2:$D$29,C1623))</f>
        <v>32</v>
      </c>
      <c r="K1623">
        <f t="shared" si="100"/>
        <v>0</v>
      </c>
      <c r="L1623">
        <f t="shared" si="101"/>
        <v>0</v>
      </c>
      <c r="M1623">
        <f t="shared" si="102"/>
        <v>0</v>
      </c>
      <c r="N1623">
        <f t="shared" si="103"/>
        <v>0</v>
      </c>
      <c r="O1623" cm="1">
        <f t="array" ref="O1623">((IF(C1623=0,INDEX('Solver Setup'!$M$15:$M$19,A1623),INDEX('Solver Setup'!$G$25:$G$52,C1623))-IF(B1623=0,INDEX('Solver Setup'!$L$15:$L$19,A1623),INDEX('Solver Setup'!$G$25:$G$52,B1623)))*1440-IF(B1623=0,0,INDEX('Solver Setup'!$F$25:$F$52,B1623))-H1623+'Solver Setup'!$B$9*(1-F1623))</f>
        <v>1377.600000000001</v>
      </c>
    </row>
    <row r="1624" spans="1:15" x14ac:dyDescent="0.2">
      <c r="A1624">
        <v>2</v>
      </c>
      <c r="B1624">
        <v>28</v>
      </c>
      <c r="C1624">
        <v>26</v>
      </c>
      <c r="D1624" t="str" cm="1">
        <f t="array" ref="D1624">IF(B1624=0,"Depot",INDEX('Delivery Stops'!$B$2:$B$29,B1624))</f>
        <v>Food Bank</v>
      </c>
      <c r="E1624" t="str" cm="1">
        <f t="array" ref="E1624">IF(C1624=0,"Depot",INDEX('Delivery Stops'!$B$2:$B$29,C1624))</f>
        <v>Bakery &amp; Cafe</v>
      </c>
      <c r="F1624">
        <v>0</v>
      </c>
      <c r="G1624" cm="1">
        <f t="array" ref="G1624">INDEX('Distance Matrix (miles)'!$B$2:$AD$30,B1624+1,C1624+1)</f>
        <v>19.59</v>
      </c>
      <c r="H1624" cm="1">
        <f t="array" ref="H1624">INDEX('Travel Time Matrix (min)'!$B$2:$AD$30,B1624+1,C1624+1)</f>
        <v>29.4</v>
      </c>
      <c r="I1624" cm="1">
        <f t="array" ref="I1624">G1624*(INDEX('Vehicle Fleet'!$D$2:$D$6,A1624)+'Cost Parameters'!$B$2*'Cost Parameters'!$B$3)</f>
        <v>16.776876000000001</v>
      </c>
      <c r="J1624" cm="1">
        <f t="array" ref="J1624">IF(C1624=0,0,INDEX('Delivery Stops'!$D$2:$D$29,C1624))</f>
        <v>211</v>
      </c>
      <c r="K1624">
        <f t="shared" si="100"/>
        <v>0</v>
      </c>
      <c r="L1624">
        <f t="shared" si="101"/>
        <v>0</v>
      </c>
      <c r="M1624">
        <f t="shared" si="102"/>
        <v>0</v>
      </c>
      <c r="N1624">
        <f t="shared" si="103"/>
        <v>0</v>
      </c>
      <c r="O1624" cm="1">
        <f t="array" ref="O1624">((IF(C1624=0,INDEX('Solver Setup'!$M$15:$M$19,A1624),INDEX('Solver Setup'!$G$25:$G$52,C1624))-IF(B1624=0,INDEX('Solver Setup'!$L$15:$L$19,A1624),INDEX('Solver Setup'!$G$25:$G$52,B1624)))*1440-IF(B1624=0,0,INDEX('Solver Setup'!$F$25:$F$52,B1624))-H1624+'Solver Setup'!$B$9*(1-F1624))</f>
        <v>1445.6000000000006</v>
      </c>
    </row>
    <row r="1625" spans="1:15" x14ac:dyDescent="0.2">
      <c r="A1625">
        <v>2</v>
      </c>
      <c r="B1625">
        <v>28</v>
      </c>
      <c r="C1625">
        <v>27</v>
      </c>
      <c r="D1625" t="str" cm="1">
        <f t="array" ref="D1625">IF(B1625=0,"Depot",INDEX('Delivery Stops'!$B$2:$B$29,B1625))</f>
        <v>Food Bank</v>
      </c>
      <c r="E1625" t="str" cm="1">
        <f t="array" ref="E1625">IF(C1625=0,"Depot",INDEX('Delivery Stops'!$B$2:$B$29,C1625))</f>
        <v>Redstone Elementary School</v>
      </c>
      <c r="F1625">
        <v>0</v>
      </c>
      <c r="G1625" cm="1">
        <f t="array" ref="G1625">INDEX('Distance Matrix (miles)'!$B$2:$AD$30,B1625+1,C1625+1)</f>
        <v>19.989999999999998</v>
      </c>
      <c r="H1625" cm="1">
        <f t="array" ref="H1625">INDEX('Travel Time Matrix (min)'!$B$2:$AD$30,B1625+1,C1625+1)</f>
        <v>30</v>
      </c>
      <c r="I1625" cm="1">
        <f t="array" ref="I1625">G1625*(INDEX('Vehicle Fleet'!$D$2:$D$6,A1625)+'Cost Parameters'!$B$2*'Cost Parameters'!$B$3)</f>
        <v>17.119436</v>
      </c>
      <c r="J1625" cm="1">
        <f t="array" ref="J1625">IF(C1625=0,0,INDEX('Delivery Stops'!$D$2:$D$29,C1625))</f>
        <v>61</v>
      </c>
      <c r="K1625">
        <f t="shared" si="100"/>
        <v>0</v>
      </c>
      <c r="L1625">
        <f t="shared" si="101"/>
        <v>0</v>
      </c>
      <c r="M1625">
        <f t="shared" si="102"/>
        <v>0</v>
      </c>
      <c r="N1625">
        <f t="shared" si="103"/>
        <v>0</v>
      </c>
      <c r="O1625" cm="1">
        <f t="array" ref="O1625">((IF(C1625=0,INDEX('Solver Setup'!$M$15:$M$19,A1625),INDEX('Solver Setup'!$G$25:$G$52,C1625))-IF(B1625=0,INDEX('Solver Setup'!$L$15:$L$19,A1625),INDEX('Solver Setup'!$G$25:$G$52,B1625)))*1440-IF(B1625=0,0,INDEX('Solver Setup'!$F$25:$F$52,B1625))-H1625+'Solver Setup'!$B$9*(1-F1625))</f>
        <v>1385</v>
      </c>
    </row>
    <row r="1626" spans="1:15" x14ac:dyDescent="0.2">
      <c r="A1626">
        <v>3</v>
      </c>
      <c r="B1626">
        <v>0</v>
      </c>
      <c r="C1626">
        <v>1</v>
      </c>
      <c r="D1626" t="str" cm="1">
        <f t="array" ref="D1626">IF(B1626=0,"Depot",INDEX('Delivery Stops'!$B$2:$B$29,B1626))</f>
        <v>Depot</v>
      </c>
      <c r="E1626" t="str" cm="1">
        <f t="array" ref="E1626">IF(C1626=0,"Depot",INDEX('Delivery Stops'!$B$2:$B$29,C1626))</f>
        <v>Pet Hospital</v>
      </c>
      <c r="F1626">
        <v>0</v>
      </c>
      <c r="G1626" cm="1">
        <f t="array" ref="G1626">INDEX('Distance Matrix (miles)'!$B$2:$AD$30,B1626+1,C1626+1)</f>
        <v>24.68</v>
      </c>
      <c r="H1626" cm="1">
        <f t="array" ref="H1626">INDEX('Travel Time Matrix (min)'!$B$2:$AD$30,B1626+1,C1626+1)</f>
        <v>37</v>
      </c>
      <c r="I1626" cm="1">
        <f t="array" ref="I1626">G1626*(INDEX('Vehicle Fleet'!$D$2:$D$6,A1626)+'Cost Parameters'!$B$2*'Cost Parameters'!$B$3)</f>
        <v>28.539952000000003</v>
      </c>
      <c r="J1626" cm="1">
        <f t="array" ref="J1626">IF(C1626=0,0,INDEX('Delivery Stops'!$D$2:$D$29,C1626))</f>
        <v>204</v>
      </c>
      <c r="K1626">
        <f t="shared" si="100"/>
        <v>0</v>
      </c>
      <c r="L1626">
        <f t="shared" si="101"/>
        <v>0</v>
      </c>
      <c r="M1626">
        <f t="shared" si="102"/>
        <v>0</v>
      </c>
      <c r="N1626">
        <f t="shared" si="103"/>
        <v>0</v>
      </c>
      <c r="O1626" cm="1">
        <f t="array" ref="O1626">((IF(C1626=0,INDEX('Solver Setup'!$M$15:$M$19,A1626),INDEX('Solver Setup'!$G$25:$G$52,C1626))-IF(B1626=0,INDEX('Solver Setup'!$L$15:$L$19,A1626),INDEX('Solver Setup'!$G$25:$G$52,B1626)))*1440-IF(B1626=0,0,INDEX('Solver Setup'!$F$25:$F$52,B1626))-H1626+'Solver Setup'!$B$9*(1-F1626))</f>
        <v>1913.0000000000005</v>
      </c>
    </row>
    <row r="1627" spans="1:15" x14ac:dyDescent="0.2">
      <c r="A1627">
        <v>3</v>
      </c>
      <c r="B1627">
        <v>0</v>
      </c>
      <c r="C1627">
        <v>2</v>
      </c>
      <c r="D1627" t="str" cm="1">
        <f t="array" ref="D1627">IF(B1627=0,"Depot",INDEX('Delivery Stops'!$B$2:$B$29,B1627))</f>
        <v>Depot</v>
      </c>
      <c r="E1627" t="str" cm="1">
        <f t="array" ref="E1627">IF(C1627=0,"Depot",INDEX('Delivery Stops'!$B$2:$B$29,C1627))</f>
        <v>Community Pharmacy</v>
      </c>
      <c r="F1627">
        <v>0</v>
      </c>
      <c r="G1627" cm="1">
        <f t="array" ref="G1627">INDEX('Distance Matrix (miles)'!$B$2:$AD$30,B1627+1,C1627+1)</f>
        <v>2.8</v>
      </c>
      <c r="H1627" cm="1">
        <f t="array" ref="H1627">INDEX('Travel Time Matrix (min)'!$B$2:$AD$30,B1627+1,C1627+1)</f>
        <v>4.2</v>
      </c>
      <c r="I1627" cm="1">
        <f t="array" ref="I1627">G1627*(INDEX('Vehicle Fleet'!$D$2:$D$6,A1627)+'Cost Parameters'!$B$2*'Cost Parameters'!$B$3)</f>
        <v>3.2379199999999999</v>
      </c>
      <c r="J1627" cm="1">
        <f t="array" ref="J1627">IF(C1627=0,0,INDEX('Delivery Stops'!$D$2:$D$29,C1627))</f>
        <v>240</v>
      </c>
      <c r="K1627">
        <f t="shared" si="100"/>
        <v>0</v>
      </c>
      <c r="L1627">
        <f t="shared" si="101"/>
        <v>0</v>
      </c>
      <c r="M1627">
        <f t="shared" si="102"/>
        <v>0</v>
      </c>
      <c r="N1627">
        <f t="shared" si="103"/>
        <v>0</v>
      </c>
      <c r="O1627" cm="1">
        <f t="array" ref="O1627">((IF(C1627=0,INDEX('Solver Setup'!$M$15:$M$19,A1627),INDEX('Solver Setup'!$G$25:$G$52,C1627))-IF(B1627=0,INDEX('Solver Setup'!$L$15:$L$19,A1627),INDEX('Solver Setup'!$G$25:$G$52,B1627)))*1440-IF(B1627=0,0,INDEX('Solver Setup'!$F$25:$F$52,B1627))-H1627+'Solver Setup'!$B$9*(1-F1627))</f>
        <v>2185.7999999999993</v>
      </c>
    </row>
    <row r="1628" spans="1:15" x14ac:dyDescent="0.2">
      <c r="A1628">
        <v>3</v>
      </c>
      <c r="B1628">
        <v>0</v>
      </c>
      <c r="C1628">
        <v>3</v>
      </c>
      <c r="D1628" t="str" cm="1">
        <f t="array" ref="D1628">IF(B1628=0,"Depot",INDEX('Delivery Stops'!$B$2:$B$29,B1628))</f>
        <v>Depot</v>
      </c>
      <c r="E1628" t="str" cm="1">
        <f t="array" ref="E1628">IF(C1628=0,"Depot",INDEX('Delivery Stops'!$B$2:$B$29,C1628))</f>
        <v>Redstone Medical Center</v>
      </c>
      <c r="F1628">
        <v>0</v>
      </c>
      <c r="G1628" cm="1">
        <f t="array" ref="G1628">INDEX('Distance Matrix (miles)'!$B$2:$AD$30,B1628+1,C1628+1)</f>
        <v>19.3</v>
      </c>
      <c r="H1628" cm="1">
        <f t="array" ref="H1628">INDEX('Travel Time Matrix (min)'!$B$2:$AD$30,B1628+1,C1628+1)</f>
        <v>29</v>
      </c>
      <c r="I1628" cm="1">
        <f t="array" ref="I1628">G1628*(INDEX('Vehicle Fleet'!$D$2:$D$6,A1628)+'Cost Parameters'!$B$2*'Cost Parameters'!$B$3)</f>
        <v>22.318520000000003</v>
      </c>
      <c r="J1628" cm="1">
        <f t="array" ref="J1628">IF(C1628=0,0,INDEX('Delivery Stops'!$D$2:$D$29,C1628))</f>
        <v>183</v>
      </c>
      <c r="K1628">
        <f t="shared" si="100"/>
        <v>0</v>
      </c>
      <c r="L1628">
        <f t="shared" si="101"/>
        <v>0</v>
      </c>
      <c r="M1628">
        <f t="shared" si="102"/>
        <v>0</v>
      </c>
      <c r="N1628">
        <f t="shared" si="103"/>
        <v>0</v>
      </c>
      <c r="O1628" cm="1">
        <f t="array" ref="O1628">((IF(C1628=0,INDEX('Solver Setup'!$M$15:$M$19,A1628),INDEX('Solver Setup'!$G$25:$G$52,C1628))-IF(B1628=0,INDEX('Solver Setup'!$L$15:$L$19,A1628),INDEX('Solver Setup'!$G$25:$G$52,B1628)))*1440-IF(B1628=0,0,INDEX('Solver Setup'!$F$25:$F$52,B1628))-H1628+'Solver Setup'!$B$9*(1-F1628))</f>
        <v>2176</v>
      </c>
    </row>
    <row r="1629" spans="1:15" x14ac:dyDescent="0.2">
      <c r="A1629">
        <v>3</v>
      </c>
      <c r="B1629">
        <v>0</v>
      </c>
      <c r="C1629">
        <v>4</v>
      </c>
      <c r="D1629" t="str" cm="1">
        <f t="array" ref="D1629">IF(B1629=0,"Depot",INDEX('Delivery Stops'!$B$2:$B$29,B1629))</f>
        <v>Depot</v>
      </c>
      <c r="E1629" t="str" cm="1">
        <f t="array" ref="E1629">IF(C1629=0,"Depot",INDEX('Delivery Stops'!$B$2:$B$29,C1629))</f>
        <v>Furniture Warehouse</v>
      </c>
      <c r="F1629">
        <v>0</v>
      </c>
      <c r="G1629" cm="1">
        <f t="array" ref="G1629">INDEX('Distance Matrix (miles)'!$B$2:$AD$30,B1629+1,C1629+1)</f>
        <v>8.4600000000000009</v>
      </c>
      <c r="H1629" cm="1">
        <f t="array" ref="H1629">INDEX('Travel Time Matrix (min)'!$B$2:$AD$30,B1629+1,C1629+1)</f>
        <v>12.7</v>
      </c>
      <c r="I1629" cm="1">
        <f t="array" ref="I1629">G1629*(INDEX('Vehicle Fleet'!$D$2:$D$6,A1629)+'Cost Parameters'!$B$2*'Cost Parameters'!$B$3)</f>
        <v>9.7831440000000018</v>
      </c>
      <c r="J1629" cm="1">
        <f t="array" ref="J1629">IF(C1629=0,0,INDEX('Delivery Stops'!$D$2:$D$29,C1629))</f>
        <v>186</v>
      </c>
      <c r="K1629">
        <f t="shared" si="100"/>
        <v>0</v>
      </c>
      <c r="L1629">
        <f t="shared" si="101"/>
        <v>0</v>
      </c>
      <c r="M1629">
        <f t="shared" si="102"/>
        <v>0</v>
      </c>
      <c r="N1629">
        <f t="shared" si="103"/>
        <v>0</v>
      </c>
      <c r="O1629" cm="1">
        <f t="array" ref="O1629">((IF(C1629=0,INDEX('Solver Setup'!$M$15:$M$19,A1629),INDEX('Solver Setup'!$G$25:$G$52,C1629))-IF(B1629=0,INDEX('Solver Setup'!$L$15:$L$19,A1629),INDEX('Solver Setup'!$G$25:$G$52,B1629)))*1440-IF(B1629=0,0,INDEX('Solver Setup'!$F$25:$F$52,B1629))-H1629+'Solver Setup'!$B$9*(1-F1629))</f>
        <v>1922.3</v>
      </c>
    </row>
    <row r="1630" spans="1:15" x14ac:dyDescent="0.2">
      <c r="A1630">
        <v>3</v>
      </c>
      <c r="B1630">
        <v>0</v>
      </c>
      <c r="C1630">
        <v>5</v>
      </c>
      <c r="D1630" t="str" cm="1">
        <f t="array" ref="D1630">IF(B1630=0,"Depot",INDEX('Delivery Stops'!$B$2:$B$29,B1630))</f>
        <v>Depot</v>
      </c>
      <c r="E1630" t="str" cm="1">
        <f t="array" ref="E1630">IF(C1630=0,"Depot",INDEX('Delivery Stops'!$B$2:$B$29,C1630))</f>
        <v>Construction Supply</v>
      </c>
      <c r="F1630">
        <v>0</v>
      </c>
      <c r="G1630" cm="1">
        <f t="array" ref="G1630">INDEX('Distance Matrix (miles)'!$B$2:$AD$30,B1630+1,C1630+1)</f>
        <v>16.04</v>
      </c>
      <c r="H1630" cm="1">
        <f t="array" ref="H1630">INDEX('Travel Time Matrix (min)'!$B$2:$AD$30,B1630+1,C1630+1)</f>
        <v>24.1</v>
      </c>
      <c r="I1630" cm="1">
        <f t="array" ref="I1630">G1630*(INDEX('Vehicle Fleet'!$D$2:$D$6,A1630)+'Cost Parameters'!$B$2*'Cost Parameters'!$B$3)</f>
        <v>18.548656000000001</v>
      </c>
      <c r="J1630" cm="1">
        <f t="array" ref="J1630">IF(C1630=0,0,INDEX('Delivery Stops'!$D$2:$D$29,C1630))</f>
        <v>201</v>
      </c>
      <c r="K1630">
        <f t="shared" si="100"/>
        <v>0</v>
      </c>
      <c r="L1630">
        <f t="shared" si="101"/>
        <v>0</v>
      </c>
      <c r="M1630">
        <f t="shared" si="102"/>
        <v>0</v>
      </c>
      <c r="N1630">
        <f t="shared" si="103"/>
        <v>0</v>
      </c>
      <c r="O1630" cm="1">
        <f t="array" ref="O1630">((IF(C1630=0,INDEX('Solver Setup'!$M$15:$M$19,A1630),INDEX('Solver Setup'!$G$25:$G$52,C1630))-IF(B1630=0,INDEX('Solver Setup'!$L$15:$L$19,A1630),INDEX('Solver Setup'!$G$25:$G$52,B1630)))*1440-IF(B1630=0,0,INDEX('Solver Setup'!$F$25:$F$52,B1630))-H1630+'Solver Setup'!$B$9*(1-F1630))</f>
        <v>2120.8999999999996</v>
      </c>
    </row>
    <row r="1631" spans="1:15" x14ac:dyDescent="0.2">
      <c r="A1631">
        <v>3</v>
      </c>
      <c r="B1631">
        <v>0</v>
      </c>
      <c r="C1631">
        <v>6</v>
      </c>
      <c r="D1631" t="str" cm="1">
        <f t="array" ref="D1631">IF(B1631=0,"Depot",INDEX('Delivery Stops'!$B$2:$B$29,B1631))</f>
        <v>Depot</v>
      </c>
      <c r="E1631" t="str" cm="1">
        <f t="array" ref="E1631">IF(C1631=0,"Depot",INDEX('Delivery Stops'!$B$2:$B$29,C1631))</f>
        <v>Farm Supply</v>
      </c>
      <c r="F1631">
        <v>0</v>
      </c>
      <c r="G1631" cm="1">
        <f t="array" ref="G1631">INDEX('Distance Matrix (miles)'!$B$2:$AD$30,B1631+1,C1631+1)</f>
        <v>4.67</v>
      </c>
      <c r="H1631" cm="1">
        <f t="array" ref="H1631">INDEX('Travel Time Matrix (min)'!$B$2:$AD$30,B1631+1,C1631+1)</f>
        <v>7</v>
      </c>
      <c r="I1631" cm="1">
        <f t="array" ref="I1631">G1631*(INDEX('Vehicle Fleet'!$D$2:$D$6,A1631)+'Cost Parameters'!$B$2*'Cost Parameters'!$B$3)</f>
        <v>5.4003880000000004</v>
      </c>
      <c r="J1631" cm="1">
        <f t="array" ref="J1631">IF(C1631=0,0,INDEX('Delivery Stops'!$D$2:$D$29,C1631))</f>
        <v>162</v>
      </c>
      <c r="K1631">
        <f t="shared" si="100"/>
        <v>0</v>
      </c>
      <c r="L1631">
        <f t="shared" si="101"/>
        <v>0</v>
      </c>
      <c r="M1631">
        <f t="shared" si="102"/>
        <v>0</v>
      </c>
      <c r="N1631">
        <f t="shared" si="103"/>
        <v>0</v>
      </c>
      <c r="O1631" cm="1">
        <f t="array" ref="O1631">((IF(C1631=0,INDEX('Solver Setup'!$M$15:$M$19,A1631),INDEX('Solver Setup'!$G$25:$G$52,C1631))-IF(B1631=0,INDEX('Solver Setup'!$L$15:$L$19,A1631),INDEX('Solver Setup'!$G$25:$G$52,B1631)))*1440-IF(B1631=0,0,INDEX('Solver Setup'!$F$25:$F$52,B1631))-H1631+'Solver Setup'!$B$9*(1-F1631))</f>
        <v>2243</v>
      </c>
    </row>
    <row r="1632" spans="1:15" x14ac:dyDescent="0.2">
      <c r="A1632">
        <v>3</v>
      </c>
      <c r="B1632">
        <v>0</v>
      </c>
      <c r="C1632">
        <v>7</v>
      </c>
      <c r="D1632" t="str" cm="1">
        <f t="array" ref="D1632">IF(B1632=0,"Depot",INDEX('Delivery Stops'!$B$2:$B$29,B1632))</f>
        <v>Depot</v>
      </c>
      <c r="E1632" t="str" cm="1">
        <f t="array" ref="E1632">IF(C1632=0,"Depot",INDEX('Delivery Stops'!$B$2:$B$29,C1632))</f>
        <v>Fish Market</v>
      </c>
      <c r="F1632">
        <v>0</v>
      </c>
      <c r="G1632" cm="1">
        <f t="array" ref="G1632">INDEX('Distance Matrix (miles)'!$B$2:$AD$30,B1632+1,C1632+1)</f>
        <v>10.63</v>
      </c>
      <c r="H1632" cm="1">
        <f t="array" ref="H1632">INDEX('Travel Time Matrix (min)'!$B$2:$AD$30,B1632+1,C1632+1)</f>
        <v>15.9</v>
      </c>
      <c r="I1632" cm="1">
        <f t="array" ref="I1632">G1632*(INDEX('Vehicle Fleet'!$D$2:$D$6,A1632)+'Cost Parameters'!$B$2*'Cost Parameters'!$B$3)</f>
        <v>12.292532000000001</v>
      </c>
      <c r="J1632" cm="1">
        <f t="array" ref="J1632">IF(C1632=0,0,INDEX('Delivery Stops'!$D$2:$D$29,C1632))</f>
        <v>133</v>
      </c>
      <c r="K1632">
        <f t="shared" si="100"/>
        <v>0</v>
      </c>
      <c r="L1632">
        <f t="shared" si="101"/>
        <v>0</v>
      </c>
      <c r="M1632">
        <f t="shared" si="102"/>
        <v>0</v>
      </c>
      <c r="N1632">
        <f t="shared" si="103"/>
        <v>0</v>
      </c>
      <c r="O1632" cm="1">
        <f t="array" ref="O1632">((IF(C1632=0,INDEX('Solver Setup'!$M$15:$M$19,A1632),INDEX('Solver Setup'!$G$25:$G$52,C1632))-IF(B1632=0,INDEX('Solver Setup'!$L$15:$L$19,A1632),INDEX('Solver Setup'!$G$25:$G$52,B1632)))*1440-IF(B1632=0,0,INDEX('Solver Setup'!$F$25:$F$52,B1632))-H1632+'Solver Setup'!$B$9*(1-F1632))</f>
        <v>2099.1</v>
      </c>
    </row>
    <row r="1633" spans="1:15" x14ac:dyDescent="0.2">
      <c r="A1633">
        <v>3</v>
      </c>
      <c r="B1633">
        <v>0</v>
      </c>
      <c r="C1633">
        <v>8</v>
      </c>
      <c r="D1633" t="str" cm="1">
        <f t="array" ref="D1633">IF(B1633=0,"Depot",INDEX('Delivery Stops'!$B$2:$B$29,B1633))</f>
        <v>Depot</v>
      </c>
      <c r="E1633" t="str" cm="1">
        <f t="array" ref="E1633">IF(C1633=0,"Depot",INDEX('Delivery Stops'!$B$2:$B$29,C1633))</f>
        <v>Swimming Pool Supply</v>
      </c>
      <c r="F1633">
        <v>0</v>
      </c>
      <c r="G1633" cm="1">
        <f t="array" ref="G1633">INDEX('Distance Matrix (miles)'!$B$2:$AD$30,B1633+1,C1633+1)</f>
        <v>25.87</v>
      </c>
      <c r="H1633" cm="1">
        <f t="array" ref="H1633">INDEX('Travel Time Matrix (min)'!$B$2:$AD$30,B1633+1,C1633+1)</f>
        <v>38.799999999999997</v>
      </c>
      <c r="I1633" cm="1">
        <f t="array" ref="I1633">G1633*(INDEX('Vehicle Fleet'!$D$2:$D$6,A1633)+'Cost Parameters'!$B$2*'Cost Parameters'!$B$3)</f>
        <v>29.916068000000003</v>
      </c>
      <c r="J1633" cm="1">
        <f t="array" ref="J1633">IF(C1633=0,0,INDEX('Delivery Stops'!$D$2:$D$29,C1633))</f>
        <v>285</v>
      </c>
      <c r="K1633">
        <f t="shared" si="100"/>
        <v>0</v>
      </c>
      <c r="L1633">
        <f t="shared" si="101"/>
        <v>0</v>
      </c>
      <c r="M1633">
        <f t="shared" si="102"/>
        <v>0</v>
      </c>
      <c r="N1633">
        <f t="shared" si="103"/>
        <v>0</v>
      </c>
      <c r="O1633" cm="1">
        <f t="array" ref="O1633">((IF(C1633=0,INDEX('Solver Setup'!$M$15:$M$19,A1633),INDEX('Solver Setup'!$G$25:$G$52,C1633))-IF(B1633=0,INDEX('Solver Setup'!$L$15:$L$19,A1633),INDEX('Solver Setup'!$G$25:$G$52,B1633)))*1440-IF(B1633=0,0,INDEX('Solver Setup'!$F$25:$F$52,B1633))-H1633+'Solver Setup'!$B$9*(1-F1633))</f>
        <v>2286.1999999999998</v>
      </c>
    </row>
    <row r="1634" spans="1:15" x14ac:dyDescent="0.2">
      <c r="A1634">
        <v>3</v>
      </c>
      <c r="B1634">
        <v>0</v>
      </c>
      <c r="C1634">
        <v>9</v>
      </c>
      <c r="D1634" t="str" cm="1">
        <f t="array" ref="D1634">IF(B1634=0,"Depot",INDEX('Delivery Stops'!$B$2:$B$29,B1634))</f>
        <v>Depot</v>
      </c>
      <c r="E1634" t="str" cm="1">
        <f t="array" ref="E1634">IF(C1634=0,"Depot",INDEX('Delivery Stops'!$B$2:$B$29,C1634))</f>
        <v>Dry Cleaners</v>
      </c>
      <c r="F1634">
        <v>0</v>
      </c>
      <c r="G1634" cm="1">
        <f t="array" ref="G1634">INDEX('Distance Matrix (miles)'!$B$2:$AD$30,B1634+1,C1634+1)</f>
        <v>14.44</v>
      </c>
      <c r="H1634" cm="1">
        <f t="array" ref="H1634">INDEX('Travel Time Matrix (min)'!$B$2:$AD$30,B1634+1,C1634+1)</f>
        <v>21.7</v>
      </c>
      <c r="I1634" cm="1">
        <f t="array" ref="I1634">G1634*(INDEX('Vehicle Fleet'!$D$2:$D$6,A1634)+'Cost Parameters'!$B$2*'Cost Parameters'!$B$3)</f>
        <v>16.698416000000002</v>
      </c>
      <c r="J1634" cm="1">
        <f t="array" ref="J1634">IF(C1634=0,0,INDEX('Delivery Stops'!$D$2:$D$29,C1634))</f>
        <v>24</v>
      </c>
      <c r="K1634">
        <f t="shared" si="100"/>
        <v>0</v>
      </c>
      <c r="L1634">
        <f t="shared" si="101"/>
        <v>0</v>
      </c>
      <c r="M1634">
        <f t="shared" si="102"/>
        <v>0</v>
      </c>
      <c r="N1634">
        <f t="shared" si="103"/>
        <v>0</v>
      </c>
      <c r="O1634" cm="1">
        <f t="array" ref="O1634">((IF(C1634=0,INDEX('Solver Setup'!$M$15:$M$19,A1634),INDEX('Solver Setup'!$G$25:$G$52,C1634))-IF(B1634=0,INDEX('Solver Setup'!$L$15:$L$19,A1634),INDEX('Solver Setup'!$G$25:$G$52,B1634)))*1440-IF(B1634=0,0,INDEX('Solver Setup'!$F$25:$F$52,B1634))-H1634+'Solver Setup'!$B$9*(1-F1634))</f>
        <v>1958.3</v>
      </c>
    </row>
    <row r="1635" spans="1:15" x14ac:dyDescent="0.2">
      <c r="A1635">
        <v>3</v>
      </c>
      <c r="B1635">
        <v>0</v>
      </c>
      <c r="C1635">
        <v>10</v>
      </c>
      <c r="D1635" t="str" cm="1">
        <f t="array" ref="D1635">IF(B1635=0,"Depot",INDEX('Delivery Stops'!$B$2:$B$29,B1635))</f>
        <v>Depot</v>
      </c>
      <c r="E1635" t="str" cm="1">
        <f t="array" ref="E1635">IF(C1635=0,"Depot",INDEX('Delivery Stops'!$B$2:$B$29,C1635))</f>
        <v>Furniture Warehouse</v>
      </c>
      <c r="F1635">
        <v>0</v>
      </c>
      <c r="G1635" cm="1">
        <f t="array" ref="G1635">INDEX('Distance Matrix (miles)'!$B$2:$AD$30,B1635+1,C1635+1)</f>
        <v>7.45</v>
      </c>
      <c r="H1635" cm="1">
        <f t="array" ref="H1635">INDEX('Travel Time Matrix (min)'!$B$2:$AD$30,B1635+1,C1635+1)</f>
        <v>11.2</v>
      </c>
      <c r="I1635" cm="1">
        <f t="array" ref="I1635">G1635*(INDEX('Vehicle Fleet'!$D$2:$D$6,A1635)+'Cost Parameters'!$B$2*'Cost Parameters'!$B$3)</f>
        <v>8.6151800000000005</v>
      </c>
      <c r="J1635" cm="1">
        <f t="array" ref="J1635">IF(C1635=0,0,INDEX('Delivery Stops'!$D$2:$D$29,C1635))</f>
        <v>89</v>
      </c>
      <c r="K1635">
        <f t="shared" si="100"/>
        <v>0</v>
      </c>
      <c r="L1635">
        <f t="shared" si="101"/>
        <v>0</v>
      </c>
      <c r="M1635">
        <f t="shared" si="102"/>
        <v>0</v>
      </c>
      <c r="N1635">
        <f t="shared" si="103"/>
        <v>0</v>
      </c>
      <c r="O1635" cm="1">
        <f t="array" ref="O1635">((IF(C1635=0,INDEX('Solver Setup'!$M$15:$M$19,A1635),INDEX('Solver Setup'!$G$25:$G$52,C1635))-IF(B1635=0,INDEX('Solver Setup'!$L$15:$L$19,A1635),INDEX('Solver Setup'!$G$25:$G$52,B1635)))*1440-IF(B1635=0,0,INDEX('Solver Setup'!$F$25:$F$52,B1635))-H1635+'Solver Setup'!$B$9*(1-F1635))</f>
        <v>2043.7999999999995</v>
      </c>
    </row>
    <row r="1636" spans="1:15" x14ac:dyDescent="0.2">
      <c r="A1636">
        <v>3</v>
      </c>
      <c r="B1636">
        <v>0</v>
      </c>
      <c r="C1636">
        <v>11</v>
      </c>
      <c r="D1636" t="str" cm="1">
        <f t="array" ref="D1636">IF(B1636=0,"Depot",INDEX('Delivery Stops'!$B$2:$B$29,B1636))</f>
        <v>Depot</v>
      </c>
      <c r="E1636" t="str" cm="1">
        <f t="array" ref="E1636">IF(C1636=0,"Depot",INDEX('Delivery Stops'!$B$2:$B$29,C1636))</f>
        <v>Pet Hospital</v>
      </c>
      <c r="F1636">
        <v>0</v>
      </c>
      <c r="G1636" cm="1">
        <f t="array" ref="G1636">INDEX('Distance Matrix (miles)'!$B$2:$AD$30,B1636+1,C1636+1)</f>
        <v>1.35</v>
      </c>
      <c r="H1636" cm="1">
        <f t="array" ref="H1636">INDEX('Travel Time Matrix (min)'!$B$2:$AD$30,B1636+1,C1636+1)</f>
        <v>2</v>
      </c>
      <c r="I1636" cm="1">
        <f t="array" ref="I1636">G1636*(INDEX('Vehicle Fleet'!$D$2:$D$6,A1636)+'Cost Parameters'!$B$2*'Cost Parameters'!$B$3)</f>
        <v>1.5611400000000002</v>
      </c>
      <c r="J1636" cm="1">
        <f t="array" ref="J1636">IF(C1636=0,0,INDEX('Delivery Stops'!$D$2:$D$29,C1636))</f>
        <v>108</v>
      </c>
      <c r="K1636">
        <f t="shared" si="100"/>
        <v>0</v>
      </c>
      <c r="L1636">
        <f t="shared" si="101"/>
        <v>0</v>
      </c>
      <c r="M1636">
        <f t="shared" si="102"/>
        <v>0</v>
      </c>
      <c r="N1636">
        <f t="shared" si="103"/>
        <v>0</v>
      </c>
      <c r="O1636" cm="1">
        <f t="array" ref="O1636">((IF(C1636=0,INDEX('Solver Setup'!$M$15:$M$19,A1636),INDEX('Solver Setup'!$G$25:$G$52,C1636))-IF(B1636=0,INDEX('Solver Setup'!$L$15:$L$19,A1636),INDEX('Solver Setup'!$G$25:$G$52,B1636)))*1440-IF(B1636=0,0,INDEX('Solver Setup'!$F$25:$F$52,B1636))-H1636+'Solver Setup'!$B$9*(1-F1636))</f>
        <v>1978</v>
      </c>
    </row>
    <row r="1637" spans="1:15" x14ac:dyDescent="0.2">
      <c r="A1637">
        <v>3</v>
      </c>
      <c r="B1637">
        <v>0</v>
      </c>
      <c r="C1637">
        <v>12</v>
      </c>
      <c r="D1637" t="str" cm="1">
        <f t="array" ref="D1637">IF(B1637=0,"Depot",INDEX('Delivery Stops'!$B$2:$B$29,B1637))</f>
        <v>Depot</v>
      </c>
      <c r="E1637" t="str" cm="1">
        <f t="array" ref="E1637">IF(C1637=0,"Depot",INDEX('Delivery Stops'!$B$2:$B$29,C1637))</f>
        <v>Tech Solutions Inc</v>
      </c>
      <c r="F1637">
        <v>0</v>
      </c>
      <c r="G1637" cm="1">
        <f t="array" ref="G1637">INDEX('Distance Matrix (miles)'!$B$2:$AD$30,B1637+1,C1637+1)</f>
        <v>8.7200000000000006</v>
      </c>
      <c r="H1637" cm="1">
        <f t="array" ref="H1637">INDEX('Travel Time Matrix (min)'!$B$2:$AD$30,B1637+1,C1637+1)</f>
        <v>13.1</v>
      </c>
      <c r="I1637" cm="1">
        <f t="array" ref="I1637">G1637*(INDEX('Vehicle Fleet'!$D$2:$D$6,A1637)+'Cost Parameters'!$B$2*'Cost Parameters'!$B$3)</f>
        <v>10.083808000000001</v>
      </c>
      <c r="J1637" cm="1">
        <f t="array" ref="J1637">IF(C1637=0,0,INDEX('Delivery Stops'!$D$2:$D$29,C1637))</f>
        <v>150</v>
      </c>
      <c r="K1637">
        <f t="shared" si="100"/>
        <v>0</v>
      </c>
      <c r="L1637">
        <f t="shared" si="101"/>
        <v>0</v>
      </c>
      <c r="M1637">
        <f t="shared" si="102"/>
        <v>0</v>
      </c>
      <c r="N1637">
        <f t="shared" si="103"/>
        <v>0</v>
      </c>
      <c r="O1637" cm="1">
        <f t="array" ref="O1637">((IF(C1637=0,INDEX('Solver Setup'!$M$15:$M$19,A1637),INDEX('Solver Setup'!$G$25:$G$52,C1637))-IF(B1637=0,INDEX('Solver Setup'!$L$15:$L$19,A1637),INDEX('Solver Setup'!$G$25:$G$52,B1637)))*1440-IF(B1637=0,0,INDEX('Solver Setup'!$F$25:$F$52,B1637))-H1637+'Solver Setup'!$B$9*(1-F1637))</f>
        <v>1921.9</v>
      </c>
    </row>
    <row r="1638" spans="1:15" x14ac:dyDescent="0.2">
      <c r="A1638">
        <v>3</v>
      </c>
      <c r="B1638">
        <v>0</v>
      </c>
      <c r="C1638">
        <v>13</v>
      </c>
      <c r="D1638" t="str" cm="1">
        <f t="array" ref="D1638">IF(B1638=0,"Depot",INDEX('Delivery Stops'!$B$2:$B$29,B1638))</f>
        <v>Depot</v>
      </c>
      <c r="E1638" t="str" cm="1">
        <f t="array" ref="E1638">IF(C1638=0,"Depot",INDEX('Delivery Stops'!$B$2:$B$29,C1638))</f>
        <v>Tech Solutions Inc</v>
      </c>
      <c r="F1638">
        <v>0</v>
      </c>
      <c r="G1638" cm="1">
        <f t="array" ref="G1638">INDEX('Distance Matrix (miles)'!$B$2:$AD$30,B1638+1,C1638+1)</f>
        <v>23.26</v>
      </c>
      <c r="H1638" cm="1">
        <f t="array" ref="H1638">INDEX('Travel Time Matrix (min)'!$B$2:$AD$30,B1638+1,C1638+1)</f>
        <v>34.9</v>
      </c>
      <c r="I1638" cm="1">
        <f t="array" ref="I1638">G1638*(INDEX('Vehicle Fleet'!$D$2:$D$6,A1638)+'Cost Parameters'!$B$2*'Cost Parameters'!$B$3)</f>
        <v>26.897864000000006</v>
      </c>
      <c r="J1638" cm="1">
        <f t="array" ref="J1638">IF(C1638=0,0,INDEX('Delivery Stops'!$D$2:$D$29,C1638))</f>
        <v>38</v>
      </c>
      <c r="K1638">
        <f t="shared" si="100"/>
        <v>0</v>
      </c>
      <c r="L1638">
        <f t="shared" si="101"/>
        <v>0</v>
      </c>
      <c r="M1638">
        <f t="shared" si="102"/>
        <v>0</v>
      </c>
      <c r="N1638">
        <f t="shared" si="103"/>
        <v>0</v>
      </c>
      <c r="O1638" cm="1">
        <f t="array" ref="O1638">((IF(C1638=0,INDEX('Solver Setup'!$M$15:$M$19,A1638),INDEX('Solver Setup'!$G$25:$G$52,C1638))-IF(B1638=0,INDEX('Solver Setup'!$L$15:$L$19,A1638),INDEX('Solver Setup'!$G$25:$G$52,B1638)))*1440-IF(B1638=0,0,INDEX('Solver Setup'!$F$25:$F$52,B1638))-H1638+'Solver Setup'!$B$9*(1-F1638))</f>
        <v>1795.0999999999995</v>
      </c>
    </row>
    <row r="1639" spans="1:15" x14ac:dyDescent="0.2">
      <c r="A1639">
        <v>3</v>
      </c>
      <c r="B1639">
        <v>0</v>
      </c>
      <c r="C1639">
        <v>14</v>
      </c>
      <c r="D1639" t="str" cm="1">
        <f t="array" ref="D1639">IF(B1639=0,"Depot",INDEX('Delivery Stops'!$B$2:$B$29,B1639))</f>
        <v>Depot</v>
      </c>
      <c r="E1639" t="str" cm="1">
        <f t="array" ref="E1639">IF(C1639=0,"Depot",INDEX('Delivery Stops'!$B$2:$B$29,C1639))</f>
        <v>Sunrise Senior Living</v>
      </c>
      <c r="F1639">
        <v>0</v>
      </c>
      <c r="G1639" cm="1">
        <f t="array" ref="G1639">INDEX('Distance Matrix (miles)'!$B$2:$AD$30,B1639+1,C1639+1)</f>
        <v>14.86</v>
      </c>
      <c r="H1639" cm="1">
        <f t="array" ref="H1639">INDEX('Travel Time Matrix (min)'!$B$2:$AD$30,B1639+1,C1639+1)</f>
        <v>22.3</v>
      </c>
      <c r="I1639" cm="1">
        <f t="array" ref="I1639">G1639*(INDEX('Vehicle Fleet'!$D$2:$D$6,A1639)+'Cost Parameters'!$B$2*'Cost Parameters'!$B$3)</f>
        <v>17.184104000000001</v>
      </c>
      <c r="J1639" cm="1">
        <f t="array" ref="J1639">IF(C1639=0,0,INDEX('Delivery Stops'!$D$2:$D$29,C1639))</f>
        <v>249</v>
      </c>
      <c r="K1639">
        <f t="shared" si="100"/>
        <v>0</v>
      </c>
      <c r="L1639">
        <f t="shared" si="101"/>
        <v>0</v>
      </c>
      <c r="M1639">
        <f t="shared" si="102"/>
        <v>0</v>
      </c>
      <c r="N1639">
        <f t="shared" si="103"/>
        <v>0</v>
      </c>
      <c r="O1639" cm="1">
        <f t="array" ref="O1639">((IF(C1639=0,INDEX('Solver Setup'!$M$15:$M$19,A1639),INDEX('Solver Setup'!$G$25:$G$52,C1639))-IF(B1639=0,INDEX('Solver Setup'!$L$15:$L$19,A1639),INDEX('Solver Setup'!$G$25:$G$52,B1639)))*1440-IF(B1639=0,0,INDEX('Solver Setup'!$F$25:$F$52,B1639))-H1639+'Solver Setup'!$B$9*(1-F1639))</f>
        <v>2257.6999999999998</v>
      </c>
    </row>
    <row r="1640" spans="1:15" x14ac:dyDescent="0.2">
      <c r="A1640">
        <v>3</v>
      </c>
      <c r="B1640">
        <v>0</v>
      </c>
      <c r="C1640">
        <v>15</v>
      </c>
      <c r="D1640" t="str" cm="1">
        <f t="array" ref="D1640">IF(B1640=0,"Depot",INDEX('Delivery Stops'!$B$2:$B$29,B1640))</f>
        <v>Depot</v>
      </c>
      <c r="E1640" t="str" cm="1">
        <f t="array" ref="E1640">IF(C1640=0,"Depot",INDEX('Delivery Stops'!$B$2:$B$29,C1640))</f>
        <v>Electronics Outlet</v>
      </c>
      <c r="F1640">
        <v>0</v>
      </c>
      <c r="G1640" cm="1">
        <f t="array" ref="G1640">INDEX('Distance Matrix (miles)'!$B$2:$AD$30,B1640+1,C1640+1)</f>
        <v>1.25</v>
      </c>
      <c r="H1640" cm="1">
        <f t="array" ref="H1640">INDEX('Travel Time Matrix (min)'!$B$2:$AD$30,B1640+1,C1640+1)</f>
        <v>1.9</v>
      </c>
      <c r="I1640" cm="1">
        <f t="array" ref="I1640">G1640*(INDEX('Vehicle Fleet'!$D$2:$D$6,A1640)+'Cost Parameters'!$B$2*'Cost Parameters'!$B$3)</f>
        <v>1.4455</v>
      </c>
      <c r="J1640" cm="1">
        <f t="array" ref="J1640">IF(C1640=0,0,INDEX('Delivery Stops'!$D$2:$D$29,C1640))</f>
        <v>72</v>
      </c>
      <c r="K1640">
        <f t="shared" si="100"/>
        <v>0</v>
      </c>
      <c r="L1640">
        <f t="shared" si="101"/>
        <v>0</v>
      </c>
      <c r="M1640">
        <f t="shared" si="102"/>
        <v>0</v>
      </c>
      <c r="N1640">
        <f t="shared" si="103"/>
        <v>0</v>
      </c>
      <c r="O1640" cm="1">
        <f t="array" ref="O1640">((IF(C1640=0,INDEX('Solver Setup'!$M$15:$M$19,A1640),INDEX('Solver Setup'!$G$25:$G$52,C1640))-IF(B1640=0,INDEX('Solver Setup'!$L$15:$L$19,A1640),INDEX('Solver Setup'!$G$25:$G$52,B1640)))*1440-IF(B1640=0,0,INDEX('Solver Setup'!$F$25:$F$52,B1640))-H1640+'Solver Setup'!$B$9*(1-F1640))</f>
        <v>1843.1</v>
      </c>
    </row>
    <row r="1641" spans="1:15" x14ac:dyDescent="0.2">
      <c r="A1641">
        <v>3</v>
      </c>
      <c r="B1641">
        <v>0</v>
      </c>
      <c r="C1641">
        <v>16</v>
      </c>
      <c r="D1641" t="str" cm="1">
        <f t="array" ref="D1641">IF(B1641=0,"Depot",INDEX('Delivery Stops'!$B$2:$B$29,B1641))</f>
        <v>Depot</v>
      </c>
      <c r="E1641" t="str" cm="1">
        <f t="array" ref="E1641">IF(C1641=0,"Depot",INDEX('Delivery Stops'!$B$2:$B$29,C1641))</f>
        <v>Bookstore</v>
      </c>
      <c r="F1641">
        <v>0</v>
      </c>
      <c r="G1641" cm="1">
        <f t="array" ref="G1641">INDEX('Distance Matrix (miles)'!$B$2:$AD$30,B1641+1,C1641+1)</f>
        <v>4.12</v>
      </c>
      <c r="H1641" cm="1">
        <f t="array" ref="H1641">INDEX('Travel Time Matrix (min)'!$B$2:$AD$30,B1641+1,C1641+1)</f>
        <v>6.2</v>
      </c>
      <c r="I1641" cm="1">
        <f t="array" ref="I1641">G1641*(INDEX('Vehicle Fleet'!$D$2:$D$6,A1641)+'Cost Parameters'!$B$2*'Cost Parameters'!$B$3)</f>
        <v>4.7643680000000002</v>
      </c>
      <c r="J1641" cm="1">
        <f t="array" ref="J1641">IF(C1641=0,0,INDEX('Delivery Stops'!$D$2:$D$29,C1641))</f>
        <v>152</v>
      </c>
      <c r="K1641">
        <f t="shared" si="100"/>
        <v>0</v>
      </c>
      <c r="L1641">
        <f t="shared" si="101"/>
        <v>0</v>
      </c>
      <c r="M1641">
        <f t="shared" si="102"/>
        <v>0</v>
      </c>
      <c r="N1641">
        <f t="shared" si="103"/>
        <v>0</v>
      </c>
      <c r="O1641" cm="1">
        <f t="array" ref="O1641">((IF(C1641=0,INDEX('Solver Setup'!$M$15:$M$19,A1641),INDEX('Solver Setup'!$G$25:$G$52,C1641))-IF(B1641=0,INDEX('Solver Setup'!$L$15:$L$19,A1641),INDEX('Solver Setup'!$G$25:$G$52,B1641)))*1440-IF(B1641=0,0,INDEX('Solver Setup'!$F$25:$F$52,B1641))-H1641+'Solver Setup'!$B$9*(1-F1641))</f>
        <v>2078.8000000000002</v>
      </c>
    </row>
    <row r="1642" spans="1:15" x14ac:dyDescent="0.2">
      <c r="A1642">
        <v>3</v>
      </c>
      <c r="B1642">
        <v>0</v>
      </c>
      <c r="C1642">
        <v>17</v>
      </c>
      <c r="D1642" t="str" cm="1">
        <f t="array" ref="D1642">IF(B1642=0,"Depot",INDEX('Delivery Stops'!$B$2:$B$29,B1642))</f>
        <v>Depot</v>
      </c>
      <c r="E1642" t="str" cm="1">
        <f t="array" ref="E1642">IF(C1642=0,"Depot",INDEX('Delivery Stops'!$B$2:$B$29,C1642))</f>
        <v>Veterinary Clinic</v>
      </c>
      <c r="F1642">
        <v>0</v>
      </c>
      <c r="G1642" cm="1">
        <f t="array" ref="G1642">INDEX('Distance Matrix (miles)'!$B$2:$AD$30,B1642+1,C1642+1)</f>
        <v>25.97</v>
      </c>
      <c r="H1642" cm="1">
        <f t="array" ref="H1642">INDEX('Travel Time Matrix (min)'!$B$2:$AD$30,B1642+1,C1642+1)</f>
        <v>39</v>
      </c>
      <c r="I1642" cm="1">
        <f t="array" ref="I1642">G1642*(INDEX('Vehicle Fleet'!$D$2:$D$6,A1642)+'Cost Parameters'!$B$2*'Cost Parameters'!$B$3)</f>
        <v>30.031708000000002</v>
      </c>
      <c r="J1642" cm="1">
        <f t="array" ref="J1642">IF(C1642=0,0,INDEX('Delivery Stops'!$D$2:$D$29,C1642))</f>
        <v>102</v>
      </c>
      <c r="K1642">
        <f t="shared" si="100"/>
        <v>0</v>
      </c>
      <c r="L1642">
        <f t="shared" si="101"/>
        <v>0</v>
      </c>
      <c r="M1642">
        <f t="shared" si="102"/>
        <v>0</v>
      </c>
      <c r="N1642">
        <f t="shared" si="103"/>
        <v>0</v>
      </c>
      <c r="O1642" cm="1">
        <f t="array" ref="O1642">((IF(C1642=0,INDEX('Solver Setup'!$M$15:$M$19,A1642),INDEX('Solver Setup'!$G$25:$G$52,C1642))-IF(B1642=0,INDEX('Solver Setup'!$L$15:$L$19,A1642),INDEX('Solver Setup'!$G$25:$G$52,B1642)))*1440-IF(B1642=0,0,INDEX('Solver Setup'!$F$25:$F$52,B1642))-H1642+'Solver Setup'!$B$9*(1-F1642))</f>
        <v>1880.9999999999995</v>
      </c>
    </row>
    <row r="1643" spans="1:15" x14ac:dyDescent="0.2">
      <c r="A1643">
        <v>3</v>
      </c>
      <c r="B1643">
        <v>0</v>
      </c>
      <c r="C1643">
        <v>18</v>
      </c>
      <c r="D1643" t="str" cm="1">
        <f t="array" ref="D1643">IF(B1643=0,"Depot",INDEX('Delivery Stops'!$B$2:$B$29,B1643))</f>
        <v>Depot</v>
      </c>
      <c r="E1643" t="str" cm="1">
        <f t="array" ref="E1643">IF(C1643=0,"Depot",INDEX('Delivery Stops'!$B$2:$B$29,C1643))</f>
        <v>Furniture Warehouse</v>
      </c>
      <c r="F1643">
        <v>0</v>
      </c>
      <c r="G1643" cm="1">
        <f t="array" ref="G1643">INDEX('Distance Matrix (miles)'!$B$2:$AD$30,B1643+1,C1643+1)</f>
        <v>5.26</v>
      </c>
      <c r="H1643" cm="1">
        <f t="array" ref="H1643">INDEX('Travel Time Matrix (min)'!$B$2:$AD$30,B1643+1,C1643+1)</f>
        <v>7.9</v>
      </c>
      <c r="I1643" cm="1">
        <f t="array" ref="I1643">G1643*(INDEX('Vehicle Fleet'!$D$2:$D$6,A1643)+'Cost Parameters'!$B$2*'Cost Parameters'!$B$3)</f>
        <v>6.0826640000000003</v>
      </c>
      <c r="J1643" cm="1">
        <f t="array" ref="J1643">IF(C1643=0,0,INDEX('Delivery Stops'!$D$2:$D$29,C1643))</f>
        <v>148</v>
      </c>
      <c r="K1643">
        <f t="shared" si="100"/>
        <v>0</v>
      </c>
      <c r="L1643">
        <f t="shared" si="101"/>
        <v>0</v>
      </c>
      <c r="M1643">
        <f t="shared" si="102"/>
        <v>0</v>
      </c>
      <c r="N1643">
        <f t="shared" si="103"/>
        <v>0</v>
      </c>
      <c r="O1643" cm="1">
        <f t="array" ref="O1643">((IF(C1643=0,INDEX('Solver Setup'!$M$15:$M$19,A1643),INDEX('Solver Setup'!$G$25:$G$52,C1643))-IF(B1643=0,INDEX('Solver Setup'!$L$15:$L$19,A1643),INDEX('Solver Setup'!$G$25:$G$52,B1643)))*1440-IF(B1643=0,0,INDEX('Solver Setup'!$F$25:$F$52,B1643))-H1643+'Solver Setup'!$B$9*(1-F1643))</f>
        <v>1867.0999999999995</v>
      </c>
    </row>
    <row r="1644" spans="1:15" x14ac:dyDescent="0.2">
      <c r="A1644">
        <v>3</v>
      </c>
      <c r="B1644">
        <v>0</v>
      </c>
      <c r="C1644">
        <v>19</v>
      </c>
      <c r="D1644" t="str" cm="1">
        <f t="array" ref="D1644">IF(B1644=0,"Depot",INDEX('Delivery Stops'!$B$2:$B$29,B1644))</f>
        <v>Depot</v>
      </c>
      <c r="E1644" t="str" cm="1">
        <f t="array" ref="E1644">IF(C1644=0,"Depot",INDEX('Delivery Stops'!$B$2:$B$29,C1644))</f>
        <v>Music School</v>
      </c>
      <c r="F1644">
        <v>0</v>
      </c>
      <c r="G1644" cm="1">
        <f t="array" ref="G1644">INDEX('Distance Matrix (miles)'!$B$2:$AD$30,B1644+1,C1644+1)</f>
        <v>20.84</v>
      </c>
      <c r="H1644" cm="1">
        <f t="array" ref="H1644">INDEX('Travel Time Matrix (min)'!$B$2:$AD$30,B1644+1,C1644+1)</f>
        <v>31.3</v>
      </c>
      <c r="I1644" cm="1">
        <f t="array" ref="I1644">G1644*(INDEX('Vehicle Fleet'!$D$2:$D$6,A1644)+'Cost Parameters'!$B$2*'Cost Parameters'!$B$3)</f>
        <v>24.099376000000003</v>
      </c>
      <c r="J1644" cm="1">
        <f t="array" ref="J1644">IF(C1644=0,0,INDEX('Delivery Stops'!$D$2:$D$29,C1644))</f>
        <v>97</v>
      </c>
      <c r="K1644">
        <f t="shared" si="100"/>
        <v>0</v>
      </c>
      <c r="L1644">
        <f t="shared" si="101"/>
        <v>0</v>
      </c>
      <c r="M1644">
        <f t="shared" si="102"/>
        <v>0</v>
      </c>
      <c r="N1644">
        <f t="shared" si="103"/>
        <v>0</v>
      </c>
      <c r="O1644" cm="1">
        <f t="array" ref="O1644">((IF(C1644=0,INDEX('Solver Setup'!$M$15:$M$19,A1644),INDEX('Solver Setup'!$G$25:$G$52,C1644))-IF(B1644=0,INDEX('Solver Setup'!$L$15:$L$19,A1644),INDEX('Solver Setup'!$G$25:$G$52,B1644)))*1440-IF(B1644=0,0,INDEX('Solver Setup'!$F$25:$F$52,B1644))-H1644+'Solver Setup'!$B$9*(1-F1644))</f>
        <v>1813.7</v>
      </c>
    </row>
    <row r="1645" spans="1:15" x14ac:dyDescent="0.2">
      <c r="A1645">
        <v>3</v>
      </c>
      <c r="B1645">
        <v>0</v>
      </c>
      <c r="C1645">
        <v>20</v>
      </c>
      <c r="D1645" t="str" cm="1">
        <f t="array" ref="D1645">IF(B1645=0,"Depot",INDEX('Delivery Stops'!$B$2:$B$29,B1645))</f>
        <v>Depot</v>
      </c>
      <c r="E1645" t="str" cm="1">
        <f t="array" ref="E1645">IF(C1645=0,"Depot",INDEX('Delivery Stops'!$B$2:$B$29,C1645))</f>
        <v>Elementary School</v>
      </c>
      <c r="F1645">
        <v>0</v>
      </c>
      <c r="G1645" cm="1">
        <f t="array" ref="G1645">INDEX('Distance Matrix (miles)'!$B$2:$AD$30,B1645+1,C1645+1)</f>
        <v>23.63</v>
      </c>
      <c r="H1645" cm="1">
        <f t="array" ref="H1645">INDEX('Travel Time Matrix (min)'!$B$2:$AD$30,B1645+1,C1645+1)</f>
        <v>35.4</v>
      </c>
      <c r="I1645" cm="1">
        <f t="array" ref="I1645">G1645*(INDEX('Vehicle Fleet'!$D$2:$D$6,A1645)+'Cost Parameters'!$B$2*'Cost Parameters'!$B$3)</f>
        <v>27.325732000000002</v>
      </c>
      <c r="J1645" cm="1">
        <f t="array" ref="J1645">IF(C1645=0,0,INDEX('Delivery Stops'!$D$2:$D$29,C1645))</f>
        <v>71</v>
      </c>
      <c r="K1645">
        <f t="shared" si="100"/>
        <v>0</v>
      </c>
      <c r="L1645">
        <f t="shared" si="101"/>
        <v>0</v>
      </c>
      <c r="M1645">
        <f t="shared" si="102"/>
        <v>0</v>
      </c>
      <c r="N1645">
        <f t="shared" si="103"/>
        <v>0</v>
      </c>
      <c r="O1645" cm="1">
        <f t="array" ref="O1645">((IF(C1645=0,INDEX('Solver Setup'!$M$15:$M$19,A1645),INDEX('Solver Setup'!$G$25:$G$52,C1645))-IF(B1645=0,INDEX('Solver Setup'!$L$15:$L$19,A1645),INDEX('Solver Setup'!$G$25:$G$52,B1645)))*1440-IF(B1645=0,0,INDEX('Solver Setup'!$F$25:$F$52,B1645))-H1645+'Solver Setup'!$B$9*(1-F1645))</f>
        <v>1779.6000000000006</v>
      </c>
    </row>
    <row r="1646" spans="1:15" x14ac:dyDescent="0.2">
      <c r="A1646">
        <v>3</v>
      </c>
      <c r="B1646">
        <v>0</v>
      </c>
      <c r="C1646">
        <v>21</v>
      </c>
      <c r="D1646" t="str" cm="1">
        <f t="array" ref="D1646">IF(B1646=0,"Depot",INDEX('Delivery Stops'!$B$2:$B$29,B1646))</f>
        <v>Depot</v>
      </c>
      <c r="E1646" t="str" cm="1">
        <f t="array" ref="E1646">IF(C1646=0,"Depot",INDEX('Delivery Stops'!$B$2:$B$29,C1646))</f>
        <v>Distillery</v>
      </c>
      <c r="F1646">
        <v>0</v>
      </c>
      <c r="G1646" cm="1">
        <f t="array" ref="G1646">INDEX('Distance Matrix (miles)'!$B$2:$AD$30,B1646+1,C1646+1)</f>
        <v>20.67</v>
      </c>
      <c r="H1646" cm="1">
        <f t="array" ref="H1646">INDEX('Travel Time Matrix (min)'!$B$2:$AD$30,B1646+1,C1646+1)</f>
        <v>31</v>
      </c>
      <c r="I1646" cm="1">
        <f t="array" ref="I1646">G1646*(INDEX('Vehicle Fleet'!$D$2:$D$6,A1646)+'Cost Parameters'!$B$2*'Cost Parameters'!$B$3)</f>
        <v>23.902788000000005</v>
      </c>
      <c r="J1646" cm="1">
        <f t="array" ref="J1646">IF(C1646=0,0,INDEX('Delivery Stops'!$D$2:$D$29,C1646))</f>
        <v>178</v>
      </c>
      <c r="K1646">
        <f t="shared" si="100"/>
        <v>0</v>
      </c>
      <c r="L1646">
        <f t="shared" si="101"/>
        <v>0</v>
      </c>
      <c r="M1646">
        <f t="shared" si="102"/>
        <v>0</v>
      </c>
      <c r="N1646">
        <f t="shared" si="103"/>
        <v>0</v>
      </c>
      <c r="O1646" cm="1">
        <f t="array" ref="O1646">((IF(C1646=0,INDEX('Solver Setup'!$M$15:$M$19,A1646),INDEX('Solver Setup'!$G$25:$G$52,C1646))-IF(B1646=0,INDEX('Solver Setup'!$L$15:$L$19,A1646),INDEX('Solver Setup'!$G$25:$G$52,B1646)))*1440-IF(B1646=0,0,INDEX('Solver Setup'!$F$25:$F$52,B1646))-H1646+'Solver Setup'!$B$9*(1-F1646))</f>
        <v>2293.9999999999995</v>
      </c>
    </row>
    <row r="1647" spans="1:15" x14ac:dyDescent="0.2">
      <c r="A1647">
        <v>3</v>
      </c>
      <c r="B1647">
        <v>0</v>
      </c>
      <c r="C1647">
        <v>22</v>
      </c>
      <c r="D1647" t="str" cm="1">
        <f t="array" ref="D1647">IF(B1647=0,"Depot",INDEX('Delivery Stops'!$B$2:$B$29,B1647))</f>
        <v>Depot</v>
      </c>
      <c r="E1647" t="str" cm="1">
        <f t="array" ref="E1647">IF(C1647=0,"Depot",INDEX('Delivery Stops'!$B$2:$B$29,C1647))</f>
        <v>Brewery</v>
      </c>
      <c r="F1647">
        <v>0</v>
      </c>
      <c r="G1647" cm="1">
        <f t="array" ref="G1647">INDEX('Distance Matrix (miles)'!$B$2:$AD$30,B1647+1,C1647+1)</f>
        <v>25.53</v>
      </c>
      <c r="H1647" cm="1">
        <f t="array" ref="H1647">INDEX('Travel Time Matrix (min)'!$B$2:$AD$30,B1647+1,C1647+1)</f>
        <v>38.299999999999997</v>
      </c>
      <c r="I1647" cm="1">
        <f t="array" ref="I1647">G1647*(INDEX('Vehicle Fleet'!$D$2:$D$6,A1647)+'Cost Parameters'!$B$2*'Cost Parameters'!$B$3)</f>
        <v>29.522892000000002</v>
      </c>
      <c r="J1647" cm="1">
        <f t="array" ref="J1647">IF(C1647=0,0,INDEX('Delivery Stops'!$D$2:$D$29,C1647))</f>
        <v>46</v>
      </c>
      <c r="K1647">
        <f t="shared" si="100"/>
        <v>0</v>
      </c>
      <c r="L1647">
        <f t="shared" si="101"/>
        <v>0</v>
      </c>
      <c r="M1647">
        <f t="shared" si="102"/>
        <v>0</v>
      </c>
      <c r="N1647">
        <f t="shared" si="103"/>
        <v>0</v>
      </c>
      <c r="O1647" cm="1">
        <f t="array" ref="O1647">((IF(C1647=0,INDEX('Solver Setup'!$M$15:$M$19,A1647),INDEX('Solver Setup'!$G$25:$G$52,C1647))-IF(B1647=0,INDEX('Solver Setup'!$L$15:$L$19,A1647),INDEX('Solver Setup'!$G$25:$G$52,B1647)))*1440-IF(B1647=0,0,INDEX('Solver Setup'!$F$25:$F$52,B1647))-H1647+'Solver Setup'!$B$9*(1-F1647))</f>
        <v>2136.7000000000007</v>
      </c>
    </row>
    <row r="1648" spans="1:15" x14ac:dyDescent="0.2">
      <c r="A1648">
        <v>3</v>
      </c>
      <c r="B1648">
        <v>0</v>
      </c>
      <c r="C1648">
        <v>23</v>
      </c>
      <c r="D1648" t="str" cm="1">
        <f t="array" ref="D1648">IF(B1648=0,"Depot",INDEX('Delivery Stops'!$B$2:$B$29,B1648))</f>
        <v>Depot</v>
      </c>
      <c r="E1648" t="str" cm="1">
        <f t="array" ref="E1648">IF(C1648=0,"Depot",INDEX('Delivery Stops'!$B$2:$B$29,C1648))</f>
        <v>Distillery</v>
      </c>
      <c r="F1648">
        <v>0</v>
      </c>
      <c r="G1648" cm="1">
        <f t="array" ref="G1648">INDEX('Distance Matrix (miles)'!$B$2:$AD$30,B1648+1,C1648+1)</f>
        <v>4.74</v>
      </c>
      <c r="H1648" cm="1">
        <f t="array" ref="H1648">INDEX('Travel Time Matrix (min)'!$B$2:$AD$30,B1648+1,C1648+1)</f>
        <v>7.1</v>
      </c>
      <c r="I1648" cm="1">
        <f t="array" ref="I1648">G1648*(INDEX('Vehicle Fleet'!$D$2:$D$6,A1648)+'Cost Parameters'!$B$2*'Cost Parameters'!$B$3)</f>
        <v>5.4813360000000007</v>
      </c>
      <c r="J1648" cm="1">
        <f t="array" ref="J1648">IF(C1648=0,0,INDEX('Delivery Stops'!$D$2:$D$29,C1648))</f>
        <v>207</v>
      </c>
      <c r="K1648">
        <f t="shared" si="100"/>
        <v>0</v>
      </c>
      <c r="L1648">
        <f t="shared" si="101"/>
        <v>0</v>
      </c>
      <c r="M1648">
        <f t="shared" si="102"/>
        <v>0</v>
      </c>
      <c r="N1648">
        <f t="shared" si="103"/>
        <v>0</v>
      </c>
      <c r="O1648" cm="1">
        <f t="array" ref="O1648">((IF(C1648=0,INDEX('Solver Setup'!$M$15:$M$19,A1648),INDEX('Solver Setup'!$G$25:$G$52,C1648))-IF(B1648=0,INDEX('Solver Setup'!$L$15:$L$19,A1648),INDEX('Solver Setup'!$G$25:$G$52,B1648)))*1440-IF(B1648=0,0,INDEX('Solver Setup'!$F$25:$F$52,B1648))-H1648+'Solver Setup'!$B$9*(1-F1648))</f>
        <v>2062.9</v>
      </c>
    </row>
    <row r="1649" spans="1:15" x14ac:dyDescent="0.2">
      <c r="A1649">
        <v>3</v>
      </c>
      <c r="B1649">
        <v>0</v>
      </c>
      <c r="C1649">
        <v>24</v>
      </c>
      <c r="D1649" t="str" cm="1">
        <f t="array" ref="D1649">IF(B1649=0,"Depot",INDEX('Delivery Stops'!$B$2:$B$29,B1649))</f>
        <v>Depot</v>
      </c>
      <c r="E1649" t="str" cm="1">
        <f t="array" ref="E1649">IF(C1649=0,"Depot",INDEX('Delivery Stops'!$B$2:$B$29,C1649))</f>
        <v>Children's Academy</v>
      </c>
      <c r="F1649">
        <v>0</v>
      </c>
      <c r="G1649" cm="1">
        <f t="array" ref="G1649">INDEX('Distance Matrix (miles)'!$B$2:$AD$30,B1649+1,C1649+1)</f>
        <v>18.78</v>
      </c>
      <c r="H1649" cm="1">
        <f t="array" ref="H1649">INDEX('Travel Time Matrix (min)'!$B$2:$AD$30,B1649+1,C1649+1)</f>
        <v>28.2</v>
      </c>
      <c r="I1649" cm="1">
        <f t="array" ref="I1649">G1649*(INDEX('Vehicle Fleet'!$D$2:$D$6,A1649)+'Cost Parameters'!$B$2*'Cost Parameters'!$B$3)</f>
        <v>21.717192000000004</v>
      </c>
      <c r="J1649" cm="1">
        <f t="array" ref="J1649">IF(C1649=0,0,INDEX('Delivery Stops'!$D$2:$D$29,C1649))</f>
        <v>28</v>
      </c>
      <c r="K1649">
        <f t="shared" si="100"/>
        <v>0</v>
      </c>
      <c r="L1649">
        <f t="shared" si="101"/>
        <v>0</v>
      </c>
      <c r="M1649">
        <f t="shared" si="102"/>
        <v>0</v>
      </c>
      <c r="N1649">
        <f t="shared" si="103"/>
        <v>0</v>
      </c>
      <c r="O1649" cm="1">
        <f t="array" ref="O1649">((IF(C1649=0,INDEX('Solver Setup'!$M$15:$M$19,A1649),INDEX('Solver Setup'!$G$25:$G$52,C1649))-IF(B1649=0,INDEX('Solver Setup'!$L$15:$L$19,A1649),INDEX('Solver Setup'!$G$25:$G$52,B1649)))*1440-IF(B1649=0,0,INDEX('Solver Setup'!$F$25:$F$52,B1649))-H1649+'Solver Setup'!$B$9*(1-F1649))</f>
        <v>2191.8000000000002</v>
      </c>
    </row>
    <row r="1650" spans="1:15" x14ac:dyDescent="0.2">
      <c r="A1650">
        <v>3</v>
      </c>
      <c r="B1650">
        <v>0</v>
      </c>
      <c r="C1650">
        <v>25</v>
      </c>
      <c r="D1650" t="str" cm="1">
        <f t="array" ref="D1650">IF(B1650=0,"Depot",INDEX('Delivery Stops'!$B$2:$B$29,B1650))</f>
        <v>Depot</v>
      </c>
      <c r="E1650" t="str" cm="1">
        <f t="array" ref="E1650">IF(C1650=0,"Depot",INDEX('Delivery Stops'!$B$2:$B$29,C1650))</f>
        <v>Public Library</v>
      </c>
      <c r="F1650">
        <v>0</v>
      </c>
      <c r="G1650" cm="1">
        <f t="array" ref="G1650">INDEX('Distance Matrix (miles)'!$B$2:$AD$30,B1650+1,C1650+1)</f>
        <v>14.09</v>
      </c>
      <c r="H1650" cm="1">
        <f t="array" ref="H1650">INDEX('Travel Time Matrix (min)'!$B$2:$AD$30,B1650+1,C1650+1)</f>
        <v>21.1</v>
      </c>
      <c r="I1650" cm="1">
        <f t="array" ref="I1650">G1650*(INDEX('Vehicle Fleet'!$D$2:$D$6,A1650)+'Cost Parameters'!$B$2*'Cost Parameters'!$B$3)</f>
        <v>16.293676000000001</v>
      </c>
      <c r="J1650" cm="1">
        <f t="array" ref="J1650">IF(C1650=0,0,INDEX('Delivery Stops'!$D$2:$D$29,C1650))</f>
        <v>32</v>
      </c>
      <c r="K1650">
        <f t="shared" si="100"/>
        <v>0</v>
      </c>
      <c r="L1650">
        <f t="shared" si="101"/>
        <v>0</v>
      </c>
      <c r="M1650">
        <f t="shared" si="102"/>
        <v>0</v>
      </c>
      <c r="N1650">
        <f t="shared" si="103"/>
        <v>0</v>
      </c>
      <c r="O1650" cm="1">
        <f t="array" ref="O1650">((IF(C1650=0,INDEX('Solver Setup'!$M$15:$M$19,A1650),INDEX('Solver Setup'!$G$25:$G$52,C1650))-IF(B1650=0,INDEX('Solver Setup'!$L$15:$L$19,A1650),INDEX('Solver Setup'!$G$25:$G$52,B1650)))*1440-IF(B1650=0,0,INDEX('Solver Setup'!$F$25:$F$52,B1650))-H1650+'Solver Setup'!$B$9*(1-F1650))</f>
        <v>2108.9000000000005</v>
      </c>
    </row>
    <row r="1651" spans="1:15" x14ac:dyDescent="0.2">
      <c r="A1651">
        <v>3</v>
      </c>
      <c r="B1651">
        <v>0</v>
      </c>
      <c r="C1651">
        <v>26</v>
      </c>
      <c r="D1651" t="str" cm="1">
        <f t="array" ref="D1651">IF(B1651=0,"Depot",INDEX('Delivery Stops'!$B$2:$B$29,B1651))</f>
        <v>Depot</v>
      </c>
      <c r="E1651" t="str" cm="1">
        <f t="array" ref="E1651">IF(C1651=0,"Depot",INDEX('Delivery Stops'!$B$2:$B$29,C1651))</f>
        <v>Bakery &amp; Cafe</v>
      </c>
      <c r="F1651">
        <v>0</v>
      </c>
      <c r="G1651" cm="1">
        <f t="array" ref="G1651">INDEX('Distance Matrix (miles)'!$B$2:$AD$30,B1651+1,C1651+1)</f>
        <v>24.09</v>
      </c>
      <c r="H1651" cm="1">
        <f t="array" ref="H1651">INDEX('Travel Time Matrix (min)'!$B$2:$AD$30,B1651+1,C1651+1)</f>
        <v>36.1</v>
      </c>
      <c r="I1651" cm="1">
        <f t="array" ref="I1651">G1651*(INDEX('Vehicle Fleet'!$D$2:$D$6,A1651)+'Cost Parameters'!$B$2*'Cost Parameters'!$B$3)</f>
        <v>27.857676000000001</v>
      </c>
      <c r="J1651" cm="1">
        <f t="array" ref="J1651">IF(C1651=0,0,INDEX('Delivery Stops'!$D$2:$D$29,C1651))</f>
        <v>211</v>
      </c>
      <c r="K1651">
        <f t="shared" si="100"/>
        <v>0</v>
      </c>
      <c r="L1651">
        <f t="shared" si="101"/>
        <v>0</v>
      </c>
      <c r="M1651">
        <f t="shared" si="102"/>
        <v>0</v>
      </c>
      <c r="N1651">
        <f t="shared" si="103"/>
        <v>0</v>
      </c>
      <c r="O1651" cm="1">
        <f t="array" ref="O1651">((IF(C1651=0,INDEX('Solver Setup'!$M$15:$M$19,A1651),INDEX('Solver Setup'!$G$25:$G$52,C1651))-IF(B1651=0,INDEX('Solver Setup'!$L$15:$L$19,A1651),INDEX('Solver Setup'!$G$25:$G$52,B1651)))*1440-IF(B1651=0,0,INDEX('Solver Setup'!$F$25:$F$52,B1651))-H1651+'Solver Setup'!$B$9*(1-F1651))</f>
        <v>2168.9</v>
      </c>
    </row>
    <row r="1652" spans="1:15" x14ac:dyDescent="0.2">
      <c r="A1652">
        <v>3</v>
      </c>
      <c r="B1652">
        <v>0</v>
      </c>
      <c r="C1652">
        <v>27</v>
      </c>
      <c r="D1652" t="str" cm="1">
        <f t="array" ref="D1652">IF(B1652=0,"Depot",INDEX('Delivery Stops'!$B$2:$B$29,B1652))</f>
        <v>Depot</v>
      </c>
      <c r="E1652" t="str" cm="1">
        <f t="array" ref="E1652">IF(C1652=0,"Depot",INDEX('Delivery Stops'!$B$2:$B$29,C1652))</f>
        <v>Redstone Elementary School</v>
      </c>
      <c r="F1652">
        <v>0</v>
      </c>
      <c r="G1652" cm="1">
        <f t="array" ref="G1652">INDEX('Distance Matrix (miles)'!$B$2:$AD$30,B1652+1,C1652+1)</f>
        <v>21.73</v>
      </c>
      <c r="H1652" cm="1">
        <f t="array" ref="H1652">INDEX('Travel Time Matrix (min)'!$B$2:$AD$30,B1652+1,C1652+1)</f>
        <v>32.6</v>
      </c>
      <c r="I1652" cm="1">
        <f t="array" ref="I1652">G1652*(INDEX('Vehicle Fleet'!$D$2:$D$6,A1652)+'Cost Parameters'!$B$2*'Cost Parameters'!$B$3)</f>
        <v>25.128572000000002</v>
      </c>
      <c r="J1652" cm="1">
        <f t="array" ref="J1652">IF(C1652=0,0,INDEX('Delivery Stops'!$D$2:$D$29,C1652))</f>
        <v>61</v>
      </c>
      <c r="K1652">
        <f t="shared" si="100"/>
        <v>0</v>
      </c>
      <c r="L1652">
        <f t="shared" si="101"/>
        <v>0</v>
      </c>
      <c r="M1652">
        <f t="shared" si="102"/>
        <v>0</v>
      </c>
      <c r="N1652">
        <f t="shared" si="103"/>
        <v>0</v>
      </c>
      <c r="O1652" cm="1">
        <f t="array" ref="O1652">((IF(C1652=0,INDEX('Solver Setup'!$M$15:$M$19,A1652),INDEX('Solver Setup'!$G$25:$G$52,C1652))-IF(B1652=0,INDEX('Solver Setup'!$L$15:$L$19,A1652),INDEX('Solver Setup'!$G$25:$G$52,B1652)))*1440-IF(B1652=0,0,INDEX('Solver Setup'!$F$25:$F$52,B1652))-H1652+'Solver Setup'!$B$9*(1-F1652))</f>
        <v>2112.3999999999996</v>
      </c>
    </row>
    <row r="1653" spans="1:15" x14ac:dyDescent="0.2">
      <c r="A1653">
        <v>3</v>
      </c>
      <c r="B1653">
        <v>0</v>
      </c>
      <c r="C1653">
        <v>28</v>
      </c>
      <c r="D1653" t="str" cm="1">
        <f t="array" ref="D1653">IF(B1653=0,"Depot",INDEX('Delivery Stops'!$B$2:$B$29,B1653))</f>
        <v>Depot</v>
      </c>
      <c r="E1653" t="str" cm="1">
        <f t="array" ref="E1653">IF(C1653=0,"Depot",INDEX('Delivery Stops'!$B$2:$B$29,C1653))</f>
        <v>Food Bank</v>
      </c>
      <c r="F1653">
        <v>0</v>
      </c>
      <c r="G1653" cm="1">
        <f t="array" ref="G1653">INDEX('Distance Matrix (miles)'!$B$2:$AD$30,B1653+1,C1653+1)</f>
        <v>23.04</v>
      </c>
      <c r="H1653" cm="1">
        <f t="array" ref="H1653">INDEX('Travel Time Matrix (min)'!$B$2:$AD$30,B1653+1,C1653+1)</f>
        <v>34.6</v>
      </c>
      <c r="I1653" cm="1">
        <f t="array" ref="I1653">G1653*(INDEX('Vehicle Fleet'!$D$2:$D$6,A1653)+'Cost Parameters'!$B$2*'Cost Parameters'!$B$3)</f>
        <v>26.643456</v>
      </c>
      <c r="J1653" cm="1">
        <f t="array" ref="J1653">IF(C1653=0,0,INDEX('Delivery Stops'!$D$2:$D$29,C1653))</f>
        <v>168</v>
      </c>
      <c r="K1653">
        <f t="shared" si="100"/>
        <v>0</v>
      </c>
      <c r="L1653">
        <f t="shared" si="101"/>
        <v>0</v>
      </c>
      <c r="M1653">
        <f t="shared" si="102"/>
        <v>0</v>
      </c>
      <c r="N1653">
        <f t="shared" si="103"/>
        <v>0</v>
      </c>
      <c r="O1653" cm="1">
        <f t="array" ref="O1653">((IF(C1653=0,INDEX('Solver Setup'!$M$15:$M$19,A1653),INDEX('Solver Setup'!$G$25:$G$52,C1653))-IF(B1653=0,INDEX('Solver Setup'!$L$15:$L$19,A1653),INDEX('Solver Setup'!$G$25:$G$52,B1653)))*1440-IF(B1653=0,0,INDEX('Solver Setup'!$F$25:$F$52,B1653))-H1653+'Solver Setup'!$B$9*(1-F1653))</f>
        <v>2110.3999999999996</v>
      </c>
    </row>
    <row r="1654" spans="1:15" x14ac:dyDescent="0.2">
      <c r="A1654">
        <v>3</v>
      </c>
      <c r="B1654">
        <v>1</v>
      </c>
      <c r="C1654">
        <v>0</v>
      </c>
      <c r="D1654" t="str" cm="1">
        <f t="array" ref="D1654">IF(B1654=0,"Depot",INDEX('Delivery Stops'!$B$2:$B$29,B1654))</f>
        <v>Pet Hospital</v>
      </c>
      <c r="E1654" t="str" cm="1">
        <f t="array" ref="E1654">IF(C1654=0,"Depot",INDEX('Delivery Stops'!$B$2:$B$29,C1654))</f>
        <v>Depot</v>
      </c>
      <c r="F1654">
        <v>0</v>
      </c>
      <c r="G1654" cm="1">
        <f t="array" ref="G1654">INDEX('Distance Matrix (miles)'!$B$2:$AD$30,B1654+1,C1654+1)</f>
        <v>24.68</v>
      </c>
      <c r="H1654" cm="1">
        <f t="array" ref="H1654">INDEX('Travel Time Matrix (min)'!$B$2:$AD$30,B1654+1,C1654+1)</f>
        <v>37</v>
      </c>
      <c r="I1654" cm="1">
        <f t="array" ref="I1654">G1654*(INDEX('Vehicle Fleet'!$D$2:$D$6,A1654)+'Cost Parameters'!$B$2*'Cost Parameters'!$B$3)</f>
        <v>28.539952000000003</v>
      </c>
      <c r="J1654" cm="1">
        <f t="array" ref="J1654">IF(C1654=0,0,INDEX('Delivery Stops'!$D$2:$D$29,C1654))</f>
        <v>0</v>
      </c>
      <c r="K1654">
        <f t="shared" si="100"/>
        <v>0</v>
      </c>
      <c r="L1654">
        <f t="shared" si="101"/>
        <v>0</v>
      </c>
      <c r="M1654">
        <f t="shared" si="102"/>
        <v>0</v>
      </c>
      <c r="N1654">
        <f t="shared" si="103"/>
        <v>0</v>
      </c>
      <c r="O1654" cm="1">
        <f t="array" ref="O1654">((IF(C1654=0,INDEX('Solver Setup'!$M$15:$M$19,A1654),INDEX('Solver Setup'!$G$25:$G$52,C1654))-IF(B1654=0,INDEX('Solver Setup'!$L$15:$L$19,A1654),INDEX('Solver Setup'!$G$25:$G$52,B1654)))*1440-IF(B1654=0,0,INDEX('Solver Setup'!$F$25:$F$52,B1654))-H1654+'Solver Setup'!$B$9*(1-F1654))</f>
        <v>863.99999999999955</v>
      </c>
    </row>
    <row r="1655" spans="1:15" x14ac:dyDescent="0.2">
      <c r="A1655">
        <v>3</v>
      </c>
      <c r="B1655">
        <v>1</v>
      </c>
      <c r="C1655">
        <v>2</v>
      </c>
      <c r="D1655" t="str" cm="1">
        <f t="array" ref="D1655">IF(B1655=0,"Depot",INDEX('Delivery Stops'!$B$2:$B$29,B1655))</f>
        <v>Pet Hospital</v>
      </c>
      <c r="E1655" t="str" cm="1">
        <f t="array" ref="E1655">IF(C1655=0,"Depot",INDEX('Delivery Stops'!$B$2:$B$29,C1655))</f>
        <v>Community Pharmacy</v>
      </c>
      <c r="F1655">
        <v>0</v>
      </c>
      <c r="G1655" cm="1">
        <f t="array" ref="G1655">INDEX('Distance Matrix (miles)'!$B$2:$AD$30,B1655+1,C1655+1)</f>
        <v>22.47</v>
      </c>
      <c r="H1655" cm="1">
        <f t="array" ref="H1655">INDEX('Travel Time Matrix (min)'!$B$2:$AD$30,B1655+1,C1655+1)</f>
        <v>33.700000000000003</v>
      </c>
      <c r="I1655" cm="1">
        <f t="array" ref="I1655">G1655*(INDEX('Vehicle Fleet'!$D$2:$D$6,A1655)+'Cost Parameters'!$B$2*'Cost Parameters'!$B$3)</f>
        <v>25.984308000000002</v>
      </c>
      <c r="J1655" cm="1">
        <f t="array" ref="J1655">IF(C1655=0,0,INDEX('Delivery Stops'!$D$2:$D$29,C1655))</f>
        <v>240</v>
      </c>
      <c r="K1655">
        <f t="shared" si="100"/>
        <v>0</v>
      </c>
      <c r="L1655">
        <f t="shared" si="101"/>
        <v>0</v>
      </c>
      <c r="M1655">
        <f t="shared" si="102"/>
        <v>0</v>
      </c>
      <c r="N1655">
        <f t="shared" si="103"/>
        <v>0</v>
      </c>
      <c r="O1655" cm="1">
        <f t="array" ref="O1655">((IF(C1655=0,INDEX('Solver Setup'!$M$15:$M$19,A1655),INDEX('Solver Setup'!$G$25:$G$52,C1655))-IF(B1655=0,INDEX('Solver Setup'!$L$15:$L$19,A1655),INDEX('Solver Setup'!$G$25:$G$52,B1655)))*1440-IF(B1655=0,0,INDEX('Solver Setup'!$F$25:$F$52,B1655))-H1655+'Solver Setup'!$B$9*(1-F1655))</f>
        <v>1617.299999999999</v>
      </c>
    </row>
    <row r="1656" spans="1:15" x14ac:dyDescent="0.2">
      <c r="A1656">
        <v>3</v>
      </c>
      <c r="B1656">
        <v>1</v>
      </c>
      <c r="C1656">
        <v>3</v>
      </c>
      <c r="D1656" t="str" cm="1">
        <f t="array" ref="D1656">IF(B1656=0,"Depot",INDEX('Delivery Stops'!$B$2:$B$29,B1656))</f>
        <v>Pet Hospital</v>
      </c>
      <c r="E1656" t="str" cm="1">
        <f t="array" ref="E1656">IF(C1656=0,"Depot",INDEX('Delivery Stops'!$B$2:$B$29,C1656))</f>
        <v>Redstone Medical Center</v>
      </c>
      <c r="F1656">
        <v>0</v>
      </c>
      <c r="G1656" cm="1">
        <f t="array" ref="G1656">INDEX('Distance Matrix (miles)'!$B$2:$AD$30,B1656+1,C1656+1)</f>
        <v>17</v>
      </c>
      <c r="H1656" cm="1">
        <f t="array" ref="H1656">INDEX('Travel Time Matrix (min)'!$B$2:$AD$30,B1656+1,C1656+1)</f>
        <v>25.5</v>
      </c>
      <c r="I1656" cm="1">
        <f t="array" ref="I1656">G1656*(INDEX('Vehicle Fleet'!$D$2:$D$6,A1656)+'Cost Parameters'!$B$2*'Cost Parameters'!$B$3)</f>
        <v>19.658800000000003</v>
      </c>
      <c r="J1656" cm="1">
        <f t="array" ref="J1656">IF(C1656=0,0,INDEX('Delivery Stops'!$D$2:$D$29,C1656))</f>
        <v>183</v>
      </c>
      <c r="K1656">
        <f t="shared" si="100"/>
        <v>0</v>
      </c>
      <c r="L1656">
        <f t="shared" si="101"/>
        <v>0</v>
      </c>
      <c r="M1656">
        <f t="shared" si="102"/>
        <v>0</v>
      </c>
      <c r="N1656">
        <f t="shared" si="103"/>
        <v>0</v>
      </c>
      <c r="O1656" cm="1">
        <f t="array" ref="O1656">((IF(C1656=0,INDEX('Solver Setup'!$M$15:$M$19,A1656),INDEX('Solver Setup'!$G$25:$G$52,C1656))-IF(B1656=0,INDEX('Solver Setup'!$L$15:$L$19,A1656),INDEX('Solver Setup'!$G$25:$G$52,B1656)))*1440-IF(B1656=0,0,INDEX('Solver Setup'!$F$25:$F$52,B1656))-H1656+'Solver Setup'!$B$9*(1-F1656))</f>
        <v>1640.4999999999995</v>
      </c>
    </row>
    <row r="1657" spans="1:15" x14ac:dyDescent="0.2">
      <c r="A1657">
        <v>3</v>
      </c>
      <c r="B1657">
        <v>1</v>
      </c>
      <c r="C1657">
        <v>4</v>
      </c>
      <c r="D1657" t="str" cm="1">
        <f t="array" ref="D1657">IF(B1657=0,"Depot",INDEX('Delivery Stops'!$B$2:$B$29,B1657))</f>
        <v>Pet Hospital</v>
      </c>
      <c r="E1657" t="str" cm="1">
        <f t="array" ref="E1657">IF(C1657=0,"Depot",INDEX('Delivery Stops'!$B$2:$B$29,C1657))</f>
        <v>Furniture Warehouse</v>
      </c>
      <c r="F1657">
        <v>0</v>
      </c>
      <c r="G1657" cm="1">
        <f t="array" ref="G1657">INDEX('Distance Matrix (miles)'!$B$2:$AD$30,B1657+1,C1657+1)</f>
        <v>27.84</v>
      </c>
      <c r="H1657" cm="1">
        <f t="array" ref="H1657">INDEX('Travel Time Matrix (min)'!$B$2:$AD$30,B1657+1,C1657+1)</f>
        <v>41.8</v>
      </c>
      <c r="I1657" cm="1">
        <f t="array" ref="I1657">G1657*(INDEX('Vehicle Fleet'!$D$2:$D$6,A1657)+'Cost Parameters'!$B$2*'Cost Parameters'!$B$3)</f>
        <v>32.194176000000006</v>
      </c>
      <c r="J1657" cm="1">
        <f t="array" ref="J1657">IF(C1657=0,0,INDEX('Delivery Stops'!$D$2:$D$29,C1657))</f>
        <v>186</v>
      </c>
      <c r="K1657">
        <f t="shared" si="100"/>
        <v>0</v>
      </c>
      <c r="L1657">
        <f t="shared" si="101"/>
        <v>0</v>
      </c>
      <c r="M1657">
        <f t="shared" si="102"/>
        <v>0</v>
      </c>
      <c r="N1657">
        <f t="shared" si="103"/>
        <v>0</v>
      </c>
      <c r="O1657" cm="1">
        <f t="array" ref="O1657">((IF(C1657=0,INDEX('Solver Setup'!$M$15:$M$19,A1657),INDEX('Solver Setup'!$G$25:$G$52,C1657))-IF(B1657=0,INDEX('Solver Setup'!$L$15:$L$19,A1657),INDEX('Solver Setup'!$G$25:$G$52,B1657)))*1440-IF(B1657=0,0,INDEX('Solver Setup'!$F$25:$F$52,B1657))-H1657+'Solver Setup'!$B$9*(1-F1657))</f>
        <v>1354.1999999999996</v>
      </c>
    </row>
    <row r="1658" spans="1:15" x14ac:dyDescent="0.2">
      <c r="A1658">
        <v>3</v>
      </c>
      <c r="B1658">
        <v>1</v>
      </c>
      <c r="C1658">
        <v>5</v>
      </c>
      <c r="D1658" t="str" cm="1">
        <f t="array" ref="D1658">IF(B1658=0,"Depot",INDEX('Delivery Stops'!$B$2:$B$29,B1658))</f>
        <v>Pet Hospital</v>
      </c>
      <c r="E1658" t="str" cm="1">
        <f t="array" ref="E1658">IF(C1658=0,"Depot",INDEX('Delivery Stops'!$B$2:$B$29,C1658))</f>
        <v>Construction Supply</v>
      </c>
      <c r="F1658">
        <v>0</v>
      </c>
      <c r="G1658" cm="1">
        <f t="array" ref="G1658">INDEX('Distance Matrix (miles)'!$B$2:$AD$30,B1658+1,C1658+1)</f>
        <v>36.49</v>
      </c>
      <c r="H1658" cm="1">
        <f t="array" ref="H1658">INDEX('Travel Time Matrix (min)'!$B$2:$AD$30,B1658+1,C1658+1)</f>
        <v>54.7</v>
      </c>
      <c r="I1658" cm="1">
        <f t="array" ref="I1658">G1658*(INDEX('Vehicle Fleet'!$D$2:$D$6,A1658)+'Cost Parameters'!$B$2*'Cost Parameters'!$B$3)</f>
        <v>42.197036000000004</v>
      </c>
      <c r="J1658" cm="1">
        <f t="array" ref="J1658">IF(C1658=0,0,INDEX('Delivery Stops'!$D$2:$D$29,C1658))</f>
        <v>201</v>
      </c>
      <c r="K1658">
        <f t="shared" si="100"/>
        <v>0</v>
      </c>
      <c r="L1658">
        <f t="shared" si="101"/>
        <v>0</v>
      </c>
      <c r="M1658">
        <f t="shared" si="102"/>
        <v>0</v>
      </c>
      <c r="N1658">
        <f t="shared" si="103"/>
        <v>0</v>
      </c>
      <c r="O1658" cm="1">
        <f t="array" ref="O1658">((IF(C1658=0,INDEX('Solver Setup'!$M$15:$M$19,A1658),INDEX('Solver Setup'!$G$25:$G$52,C1658))-IF(B1658=0,INDEX('Solver Setup'!$L$15:$L$19,A1658),INDEX('Solver Setup'!$G$25:$G$52,B1658)))*1440-IF(B1658=0,0,INDEX('Solver Setup'!$F$25:$F$52,B1658))-H1658+'Solver Setup'!$B$9*(1-F1658))</f>
        <v>1551.299999999999</v>
      </c>
    </row>
    <row r="1659" spans="1:15" x14ac:dyDescent="0.2">
      <c r="A1659">
        <v>3</v>
      </c>
      <c r="B1659">
        <v>1</v>
      </c>
      <c r="C1659">
        <v>6</v>
      </c>
      <c r="D1659" t="str" cm="1">
        <f t="array" ref="D1659">IF(B1659=0,"Depot",INDEX('Delivery Stops'!$B$2:$B$29,B1659))</f>
        <v>Pet Hospital</v>
      </c>
      <c r="E1659" t="str" cm="1">
        <f t="array" ref="E1659">IF(C1659=0,"Depot",INDEX('Delivery Stops'!$B$2:$B$29,C1659))</f>
        <v>Farm Supply</v>
      </c>
      <c r="F1659">
        <v>0</v>
      </c>
      <c r="G1659" cm="1">
        <f t="array" ref="G1659">INDEX('Distance Matrix (miles)'!$B$2:$AD$30,B1659+1,C1659+1)</f>
        <v>28.17</v>
      </c>
      <c r="H1659" cm="1">
        <f t="array" ref="H1659">INDEX('Travel Time Matrix (min)'!$B$2:$AD$30,B1659+1,C1659+1)</f>
        <v>42.3</v>
      </c>
      <c r="I1659" cm="1">
        <f t="array" ref="I1659">G1659*(INDEX('Vehicle Fleet'!$D$2:$D$6,A1659)+'Cost Parameters'!$B$2*'Cost Parameters'!$B$3)</f>
        <v>32.575788000000003</v>
      </c>
      <c r="J1659" cm="1">
        <f t="array" ref="J1659">IF(C1659=0,0,INDEX('Delivery Stops'!$D$2:$D$29,C1659))</f>
        <v>162</v>
      </c>
      <c r="K1659">
        <f t="shared" si="100"/>
        <v>0</v>
      </c>
      <c r="L1659">
        <f t="shared" si="101"/>
        <v>0</v>
      </c>
      <c r="M1659">
        <f t="shared" si="102"/>
        <v>0</v>
      </c>
      <c r="N1659">
        <f t="shared" si="103"/>
        <v>0</v>
      </c>
      <c r="O1659" cm="1">
        <f t="array" ref="O1659">((IF(C1659=0,INDEX('Solver Setup'!$M$15:$M$19,A1659),INDEX('Solver Setup'!$G$25:$G$52,C1659))-IF(B1659=0,INDEX('Solver Setup'!$L$15:$L$19,A1659),INDEX('Solver Setup'!$G$25:$G$52,B1659)))*1440-IF(B1659=0,0,INDEX('Solver Setup'!$F$25:$F$52,B1659))-H1659+'Solver Setup'!$B$9*(1-F1659))</f>
        <v>1668.6999999999994</v>
      </c>
    </row>
    <row r="1660" spans="1:15" x14ac:dyDescent="0.2">
      <c r="A1660">
        <v>3</v>
      </c>
      <c r="B1660">
        <v>1</v>
      </c>
      <c r="C1660">
        <v>7</v>
      </c>
      <c r="D1660" t="str" cm="1">
        <f t="array" ref="D1660">IF(B1660=0,"Depot",INDEX('Delivery Stops'!$B$2:$B$29,B1660))</f>
        <v>Pet Hospital</v>
      </c>
      <c r="E1660" t="str" cm="1">
        <f t="array" ref="E1660">IF(C1660=0,"Depot",INDEX('Delivery Stops'!$B$2:$B$29,C1660))</f>
        <v>Fish Market</v>
      </c>
      <c r="F1660">
        <v>0</v>
      </c>
      <c r="G1660" cm="1">
        <f t="array" ref="G1660">INDEX('Distance Matrix (miles)'!$B$2:$AD$30,B1660+1,C1660+1)</f>
        <v>35.21</v>
      </c>
      <c r="H1660" cm="1">
        <f t="array" ref="H1660">INDEX('Travel Time Matrix (min)'!$B$2:$AD$30,B1660+1,C1660+1)</f>
        <v>52.8</v>
      </c>
      <c r="I1660" cm="1">
        <f t="array" ref="I1660">G1660*(INDEX('Vehicle Fleet'!$D$2:$D$6,A1660)+'Cost Parameters'!$B$2*'Cost Parameters'!$B$3)</f>
        <v>40.716844000000002</v>
      </c>
      <c r="J1660" cm="1">
        <f t="array" ref="J1660">IF(C1660=0,0,INDEX('Delivery Stops'!$D$2:$D$29,C1660))</f>
        <v>133</v>
      </c>
      <c r="K1660">
        <f t="shared" si="100"/>
        <v>0</v>
      </c>
      <c r="L1660">
        <f t="shared" si="101"/>
        <v>0</v>
      </c>
      <c r="M1660">
        <f t="shared" si="102"/>
        <v>0</v>
      </c>
      <c r="N1660">
        <f t="shared" si="103"/>
        <v>0</v>
      </c>
      <c r="O1660" cm="1">
        <f t="array" ref="O1660">((IF(C1660=0,INDEX('Solver Setup'!$M$15:$M$19,A1660),INDEX('Solver Setup'!$G$25:$G$52,C1660))-IF(B1660=0,INDEX('Solver Setup'!$L$15:$L$19,A1660),INDEX('Solver Setup'!$G$25:$G$52,B1660)))*1440-IF(B1660=0,0,INDEX('Solver Setup'!$F$25:$F$52,B1660))-H1660+'Solver Setup'!$B$9*(1-F1660))</f>
        <v>1523.1999999999996</v>
      </c>
    </row>
    <row r="1661" spans="1:15" x14ac:dyDescent="0.2">
      <c r="A1661">
        <v>3</v>
      </c>
      <c r="B1661">
        <v>1</v>
      </c>
      <c r="C1661">
        <v>8</v>
      </c>
      <c r="D1661" t="str" cm="1">
        <f t="array" ref="D1661">IF(B1661=0,"Depot",INDEX('Delivery Stops'!$B$2:$B$29,B1661))</f>
        <v>Pet Hospital</v>
      </c>
      <c r="E1661" t="str" cm="1">
        <f t="array" ref="E1661">IF(C1661=0,"Depot",INDEX('Delivery Stops'!$B$2:$B$29,C1661))</f>
        <v>Swimming Pool Supply</v>
      </c>
      <c r="F1661">
        <v>0</v>
      </c>
      <c r="G1661" cm="1">
        <f t="array" ref="G1661">INDEX('Distance Matrix (miles)'!$B$2:$AD$30,B1661+1,C1661+1)</f>
        <v>33.79</v>
      </c>
      <c r="H1661" cm="1">
        <f t="array" ref="H1661">INDEX('Travel Time Matrix (min)'!$B$2:$AD$30,B1661+1,C1661+1)</f>
        <v>50.7</v>
      </c>
      <c r="I1661" cm="1">
        <f t="array" ref="I1661">G1661*(INDEX('Vehicle Fleet'!$D$2:$D$6,A1661)+'Cost Parameters'!$B$2*'Cost Parameters'!$B$3)</f>
        <v>39.074756000000001</v>
      </c>
      <c r="J1661" cm="1">
        <f t="array" ref="J1661">IF(C1661=0,0,INDEX('Delivery Stops'!$D$2:$D$29,C1661))</f>
        <v>285</v>
      </c>
      <c r="K1661">
        <f t="shared" si="100"/>
        <v>0</v>
      </c>
      <c r="L1661">
        <f t="shared" si="101"/>
        <v>0</v>
      </c>
      <c r="M1661">
        <f t="shared" si="102"/>
        <v>0</v>
      </c>
      <c r="N1661">
        <f t="shared" si="103"/>
        <v>0</v>
      </c>
      <c r="O1661" cm="1">
        <f t="array" ref="O1661">((IF(C1661=0,INDEX('Solver Setup'!$M$15:$M$19,A1661),INDEX('Solver Setup'!$G$25:$G$52,C1661))-IF(B1661=0,INDEX('Solver Setup'!$L$15:$L$19,A1661),INDEX('Solver Setup'!$G$25:$G$52,B1661)))*1440-IF(B1661=0,0,INDEX('Solver Setup'!$F$25:$F$52,B1661))-H1661+'Solver Setup'!$B$9*(1-F1661))</f>
        <v>1735.299999999999</v>
      </c>
    </row>
    <row r="1662" spans="1:15" x14ac:dyDescent="0.2">
      <c r="A1662">
        <v>3</v>
      </c>
      <c r="B1662">
        <v>1</v>
      </c>
      <c r="C1662">
        <v>9</v>
      </c>
      <c r="D1662" t="str" cm="1">
        <f t="array" ref="D1662">IF(B1662=0,"Depot",INDEX('Delivery Stops'!$B$2:$B$29,B1662))</f>
        <v>Pet Hospital</v>
      </c>
      <c r="E1662" t="str" cm="1">
        <f t="array" ref="E1662">IF(C1662=0,"Depot",INDEX('Delivery Stops'!$B$2:$B$29,C1662))</f>
        <v>Dry Cleaners</v>
      </c>
      <c r="F1662">
        <v>0</v>
      </c>
      <c r="G1662" cm="1">
        <f t="array" ref="G1662">INDEX('Distance Matrix (miles)'!$B$2:$AD$30,B1662+1,C1662+1)</f>
        <v>10.26</v>
      </c>
      <c r="H1662" cm="1">
        <f t="array" ref="H1662">INDEX('Travel Time Matrix (min)'!$B$2:$AD$30,B1662+1,C1662+1)</f>
        <v>15.4</v>
      </c>
      <c r="I1662" cm="1">
        <f t="array" ref="I1662">G1662*(INDEX('Vehicle Fleet'!$D$2:$D$6,A1662)+'Cost Parameters'!$B$2*'Cost Parameters'!$B$3)</f>
        <v>11.864664000000001</v>
      </c>
      <c r="J1662" cm="1">
        <f t="array" ref="J1662">IF(C1662=0,0,INDEX('Delivery Stops'!$D$2:$D$29,C1662))</f>
        <v>24</v>
      </c>
      <c r="K1662">
        <f t="shared" si="100"/>
        <v>0</v>
      </c>
      <c r="L1662">
        <f t="shared" si="101"/>
        <v>0</v>
      </c>
      <c r="M1662">
        <f t="shared" si="102"/>
        <v>0</v>
      </c>
      <c r="N1662">
        <f t="shared" si="103"/>
        <v>0</v>
      </c>
      <c r="O1662" cm="1">
        <f t="array" ref="O1662">((IF(C1662=0,INDEX('Solver Setup'!$M$15:$M$19,A1662),INDEX('Solver Setup'!$G$25:$G$52,C1662))-IF(B1662=0,INDEX('Solver Setup'!$L$15:$L$19,A1662),INDEX('Solver Setup'!$G$25:$G$52,B1662)))*1440-IF(B1662=0,0,INDEX('Solver Setup'!$F$25:$F$52,B1662))-H1662+'Solver Setup'!$B$9*(1-F1662))</f>
        <v>1425.5999999999995</v>
      </c>
    </row>
    <row r="1663" spans="1:15" x14ac:dyDescent="0.2">
      <c r="A1663">
        <v>3</v>
      </c>
      <c r="B1663">
        <v>1</v>
      </c>
      <c r="C1663">
        <v>10</v>
      </c>
      <c r="D1663" t="str" cm="1">
        <f t="array" ref="D1663">IF(B1663=0,"Depot",INDEX('Delivery Stops'!$B$2:$B$29,B1663))</f>
        <v>Pet Hospital</v>
      </c>
      <c r="E1663" t="str" cm="1">
        <f t="array" ref="E1663">IF(C1663=0,"Depot",INDEX('Delivery Stops'!$B$2:$B$29,C1663))</f>
        <v>Furniture Warehouse</v>
      </c>
      <c r="F1663">
        <v>0</v>
      </c>
      <c r="G1663" cm="1">
        <f t="array" ref="G1663">INDEX('Distance Matrix (miles)'!$B$2:$AD$30,B1663+1,C1663+1)</f>
        <v>32.11</v>
      </c>
      <c r="H1663" cm="1">
        <f t="array" ref="H1663">INDEX('Travel Time Matrix (min)'!$B$2:$AD$30,B1663+1,C1663+1)</f>
        <v>48.2</v>
      </c>
      <c r="I1663" cm="1">
        <f t="array" ref="I1663">G1663*(INDEX('Vehicle Fleet'!$D$2:$D$6,A1663)+'Cost Parameters'!$B$2*'Cost Parameters'!$B$3)</f>
        <v>37.132004000000002</v>
      </c>
      <c r="J1663" cm="1">
        <f t="array" ref="J1663">IF(C1663=0,0,INDEX('Delivery Stops'!$D$2:$D$29,C1663))</f>
        <v>89</v>
      </c>
      <c r="K1663">
        <f t="shared" si="100"/>
        <v>0</v>
      </c>
      <c r="L1663">
        <f t="shared" si="101"/>
        <v>0</v>
      </c>
      <c r="M1663">
        <f t="shared" si="102"/>
        <v>0</v>
      </c>
      <c r="N1663">
        <f t="shared" si="103"/>
        <v>0</v>
      </c>
      <c r="O1663" cm="1">
        <f t="array" ref="O1663">((IF(C1663=0,INDEX('Solver Setup'!$M$15:$M$19,A1663),INDEX('Solver Setup'!$G$25:$G$52,C1663))-IF(B1663=0,INDEX('Solver Setup'!$L$15:$L$19,A1663),INDEX('Solver Setup'!$G$25:$G$52,B1663)))*1440-IF(B1663=0,0,INDEX('Solver Setup'!$F$25:$F$52,B1663))-H1663+'Solver Setup'!$B$9*(1-F1663))</f>
        <v>1467.799999999999</v>
      </c>
    </row>
    <row r="1664" spans="1:15" x14ac:dyDescent="0.2">
      <c r="A1664">
        <v>3</v>
      </c>
      <c r="B1664">
        <v>1</v>
      </c>
      <c r="C1664">
        <v>11</v>
      </c>
      <c r="D1664" t="str" cm="1">
        <f t="array" ref="D1664">IF(B1664=0,"Depot",INDEX('Delivery Stops'!$B$2:$B$29,B1664))</f>
        <v>Pet Hospital</v>
      </c>
      <c r="E1664" t="str" cm="1">
        <f t="array" ref="E1664">IF(C1664=0,"Depot",INDEX('Delivery Stops'!$B$2:$B$29,C1664))</f>
        <v>Pet Hospital</v>
      </c>
      <c r="F1664">
        <v>0</v>
      </c>
      <c r="G1664" cm="1">
        <f t="array" ref="G1664">INDEX('Distance Matrix (miles)'!$B$2:$AD$30,B1664+1,C1664+1)</f>
        <v>23.5</v>
      </c>
      <c r="H1664" cm="1">
        <f t="array" ref="H1664">INDEX('Travel Time Matrix (min)'!$B$2:$AD$30,B1664+1,C1664+1)</f>
        <v>35.200000000000003</v>
      </c>
      <c r="I1664" cm="1">
        <f t="array" ref="I1664">G1664*(INDEX('Vehicle Fleet'!$D$2:$D$6,A1664)+'Cost Parameters'!$B$2*'Cost Parameters'!$B$3)</f>
        <v>27.175400000000003</v>
      </c>
      <c r="J1664" cm="1">
        <f t="array" ref="J1664">IF(C1664=0,0,INDEX('Delivery Stops'!$D$2:$D$29,C1664))</f>
        <v>108</v>
      </c>
      <c r="K1664">
        <f t="shared" si="100"/>
        <v>0</v>
      </c>
      <c r="L1664">
        <f t="shared" si="101"/>
        <v>0</v>
      </c>
      <c r="M1664">
        <f t="shared" si="102"/>
        <v>0</v>
      </c>
      <c r="N1664">
        <f t="shared" si="103"/>
        <v>0</v>
      </c>
      <c r="O1664" cm="1">
        <f t="array" ref="O1664">((IF(C1664=0,INDEX('Solver Setup'!$M$15:$M$19,A1664),INDEX('Solver Setup'!$G$25:$G$52,C1664))-IF(B1664=0,INDEX('Solver Setup'!$L$15:$L$19,A1664),INDEX('Solver Setup'!$G$25:$G$52,B1664)))*1440-IF(B1664=0,0,INDEX('Solver Setup'!$F$25:$F$52,B1664))-H1664+'Solver Setup'!$B$9*(1-F1664))</f>
        <v>1405.7999999999995</v>
      </c>
    </row>
    <row r="1665" spans="1:15" x14ac:dyDescent="0.2">
      <c r="A1665">
        <v>3</v>
      </c>
      <c r="B1665">
        <v>1</v>
      </c>
      <c r="C1665">
        <v>12</v>
      </c>
      <c r="D1665" t="str" cm="1">
        <f t="array" ref="D1665">IF(B1665=0,"Depot",INDEX('Delivery Stops'!$B$2:$B$29,B1665))</f>
        <v>Pet Hospital</v>
      </c>
      <c r="E1665" t="str" cm="1">
        <f t="array" ref="E1665">IF(C1665=0,"Depot",INDEX('Delivery Stops'!$B$2:$B$29,C1665))</f>
        <v>Tech Solutions Inc</v>
      </c>
      <c r="F1665">
        <v>0</v>
      </c>
      <c r="G1665" cm="1">
        <f t="array" ref="G1665">INDEX('Distance Matrix (miles)'!$B$2:$AD$30,B1665+1,C1665+1)</f>
        <v>33.39</v>
      </c>
      <c r="H1665" cm="1">
        <f t="array" ref="H1665">INDEX('Travel Time Matrix (min)'!$B$2:$AD$30,B1665+1,C1665+1)</f>
        <v>50.1</v>
      </c>
      <c r="I1665" cm="1">
        <f t="array" ref="I1665">G1665*(INDEX('Vehicle Fleet'!$D$2:$D$6,A1665)+'Cost Parameters'!$B$2*'Cost Parameters'!$B$3)</f>
        <v>38.612196000000004</v>
      </c>
      <c r="J1665" cm="1">
        <f t="array" ref="J1665">IF(C1665=0,0,INDEX('Delivery Stops'!$D$2:$D$29,C1665))</f>
        <v>150</v>
      </c>
      <c r="K1665">
        <f t="shared" si="100"/>
        <v>0</v>
      </c>
      <c r="L1665">
        <f t="shared" si="101"/>
        <v>0</v>
      </c>
      <c r="M1665">
        <f t="shared" si="102"/>
        <v>0</v>
      </c>
      <c r="N1665">
        <f t="shared" si="103"/>
        <v>0</v>
      </c>
      <c r="O1665" cm="1">
        <f t="array" ref="O1665">((IF(C1665=0,INDEX('Solver Setup'!$M$15:$M$19,A1665),INDEX('Solver Setup'!$G$25:$G$52,C1665))-IF(B1665=0,INDEX('Solver Setup'!$L$15:$L$19,A1665),INDEX('Solver Setup'!$G$25:$G$52,B1665)))*1440-IF(B1665=0,0,INDEX('Solver Setup'!$F$25:$F$52,B1665))-H1665+'Solver Setup'!$B$9*(1-F1665))</f>
        <v>1345.8999999999994</v>
      </c>
    </row>
    <row r="1666" spans="1:15" x14ac:dyDescent="0.2">
      <c r="A1666">
        <v>3</v>
      </c>
      <c r="B1666">
        <v>1</v>
      </c>
      <c r="C1666">
        <v>13</v>
      </c>
      <c r="D1666" t="str" cm="1">
        <f t="array" ref="D1666">IF(B1666=0,"Depot",INDEX('Delivery Stops'!$B$2:$B$29,B1666))</f>
        <v>Pet Hospital</v>
      </c>
      <c r="E1666" t="str" cm="1">
        <f t="array" ref="E1666">IF(C1666=0,"Depot",INDEX('Delivery Stops'!$B$2:$B$29,C1666))</f>
        <v>Tech Solutions Inc</v>
      </c>
      <c r="F1666">
        <v>0</v>
      </c>
      <c r="G1666" cm="1">
        <f t="array" ref="G1666">INDEX('Distance Matrix (miles)'!$B$2:$AD$30,B1666+1,C1666+1)</f>
        <v>46.57</v>
      </c>
      <c r="H1666" cm="1">
        <f t="array" ref="H1666">INDEX('Travel Time Matrix (min)'!$B$2:$AD$30,B1666+1,C1666+1)</f>
        <v>69.900000000000006</v>
      </c>
      <c r="I1666" cm="1">
        <f t="array" ref="I1666">G1666*(INDEX('Vehicle Fleet'!$D$2:$D$6,A1666)+'Cost Parameters'!$B$2*'Cost Parameters'!$B$3)</f>
        <v>53.853548000000004</v>
      </c>
      <c r="J1666" cm="1">
        <f t="array" ref="J1666">IF(C1666=0,0,INDEX('Delivery Stops'!$D$2:$D$29,C1666))</f>
        <v>38</v>
      </c>
      <c r="K1666">
        <f t="shared" si="100"/>
        <v>0</v>
      </c>
      <c r="L1666">
        <f t="shared" si="101"/>
        <v>0</v>
      </c>
      <c r="M1666">
        <f t="shared" si="102"/>
        <v>0</v>
      </c>
      <c r="N1666">
        <f t="shared" si="103"/>
        <v>0</v>
      </c>
      <c r="O1666" cm="1">
        <f t="array" ref="O1666">((IF(C1666=0,INDEX('Solver Setup'!$M$15:$M$19,A1666),INDEX('Solver Setup'!$G$25:$G$52,C1666))-IF(B1666=0,INDEX('Solver Setup'!$L$15:$L$19,A1666),INDEX('Solver Setup'!$G$25:$G$52,B1666)))*1440-IF(B1666=0,0,INDEX('Solver Setup'!$F$25:$F$52,B1666))-H1666+'Solver Setup'!$B$9*(1-F1666))</f>
        <v>1221.099999999999</v>
      </c>
    </row>
    <row r="1667" spans="1:15" x14ac:dyDescent="0.2">
      <c r="A1667">
        <v>3</v>
      </c>
      <c r="B1667">
        <v>1</v>
      </c>
      <c r="C1667">
        <v>14</v>
      </c>
      <c r="D1667" t="str" cm="1">
        <f t="array" ref="D1667">IF(B1667=0,"Depot",INDEX('Delivery Stops'!$B$2:$B$29,B1667))</f>
        <v>Pet Hospital</v>
      </c>
      <c r="E1667" t="str" cm="1">
        <f t="array" ref="E1667">IF(C1667=0,"Depot",INDEX('Delivery Stops'!$B$2:$B$29,C1667))</f>
        <v>Sunrise Senior Living</v>
      </c>
      <c r="F1667">
        <v>0</v>
      </c>
      <c r="G1667" cm="1">
        <f t="array" ref="G1667">INDEX('Distance Matrix (miles)'!$B$2:$AD$30,B1667+1,C1667+1)</f>
        <v>38.65</v>
      </c>
      <c r="H1667" cm="1">
        <f t="array" ref="H1667">INDEX('Travel Time Matrix (min)'!$B$2:$AD$30,B1667+1,C1667+1)</f>
        <v>58</v>
      </c>
      <c r="I1667" cm="1">
        <f t="array" ref="I1667">G1667*(INDEX('Vehicle Fleet'!$D$2:$D$6,A1667)+'Cost Parameters'!$B$2*'Cost Parameters'!$B$3)</f>
        <v>44.694859999999998</v>
      </c>
      <c r="J1667" cm="1">
        <f t="array" ref="J1667">IF(C1667=0,0,INDEX('Delivery Stops'!$D$2:$D$29,C1667))</f>
        <v>249</v>
      </c>
      <c r="K1667">
        <f t="shared" ref="K1667:K1730" si="104">F1667*I1667</f>
        <v>0</v>
      </c>
      <c r="L1667">
        <f t="shared" ref="L1667:L1730" si="105">F1667*G1667</f>
        <v>0</v>
      </c>
      <c r="M1667">
        <f t="shared" ref="M1667:M1730" si="106">F1667*H1667</f>
        <v>0</v>
      </c>
      <c r="N1667">
        <f t="shared" ref="N1667:N1730" si="107">F1667*J1667</f>
        <v>0</v>
      </c>
      <c r="O1667" cm="1">
        <f t="array" ref="O1667">((IF(C1667=0,INDEX('Solver Setup'!$M$15:$M$19,A1667),INDEX('Solver Setup'!$G$25:$G$52,C1667))-IF(B1667=0,INDEX('Solver Setup'!$L$15:$L$19,A1667),INDEX('Solver Setup'!$G$25:$G$52,B1667)))*1440-IF(B1667=0,0,INDEX('Solver Setup'!$F$25:$F$52,B1667))-H1667+'Solver Setup'!$B$9*(1-F1667))</f>
        <v>1682.9999999999991</v>
      </c>
    </row>
    <row r="1668" spans="1:15" x14ac:dyDescent="0.2">
      <c r="A1668">
        <v>3</v>
      </c>
      <c r="B1668">
        <v>1</v>
      </c>
      <c r="C1668">
        <v>15</v>
      </c>
      <c r="D1668" t="str" cm="1">
        <f t="array" ref="D1668">IF(B1668=0,"Depot",INDEX('Delivery Stops'!$B$2:$B$29,B1668))</f>
        <v>Pet Hospital</v>
      </c>
      <c r="E1668" t="str" cm="1">
        <f t="array" ref="E1668">IF(C1668=0,"Depot",INDEX('Delivery Stops'!$B$2:$B$29,C1668))</f>
        <v>Electronics Outlet</v>
      </c>
      <c r="F1668">
        <v>0</v>
      </c>
      <c r="G1668" cm="1">
        <f t="array" ref="G1668">INDEX('Distance Matrix (miles)'!$B$2:$AD$30,B1668+1,C1668+1)</f>
        <v>24.94</v>
      </c>
      <c r="H1668" cm="1">
        <f t="array" ref="H1668">INDEX('Travel Time Matrix (min)'!$B$2:$AD$30,B1668+1,C1668+1)</f>
        <v>37.4</v>
      </c>
      <c r="I1668" cm="1">
        <f t="array" ref="I1668">G1668*(INDEX('Vehicle Fleet'!$D$2:$D$6,A1668)+'Cost Parameters'!$B$2*'Cost Parameters'!$B$3)</f>
        <v>28.840616000000004</v>
      </c>
      <c r="J1668" cm="1">
        <f t="array" ref="J1668">IF(C1668=0,0,INDEX('Delivery Stops'!$D$2:$D$29,C1668))</f>
        <v>72</v>
      </c>
      <c r="K1668">
        <f t="shared" si="104"/>
        <v>0</v>
      </c>
      <c r="L1668">
        <f t="shared" si="105"/>
        <v>0</v>
      </c>
      <c r="M1668">
        <f t="shared" si="106"/>
        <v>0</v>
      </c>
      <c r="N1668">
        <f t="shared" si="107"/>
        <v>0</v>
      </c>
      <c r="O1668" cm="1">
        <f t="array" ref="O1668">((IF(C1668=0,INDEX('Solver Setup'!$M$15:$M$19,A1668),INDEX('Solver Setup'!$G$25:$G$52,C1668))-IF(B1668=0,INDEX('Solver Setup'!$L$15:$L$19,A1668),INDEX('Solver Setup'!$G$25:$G$52,B1668)))*1440-IF(B1668=0,0,INDEX('Solver Setup'!$F$25:$F$52,B1668))-H1668+'Solver Setup'!$B$9*(1-F1668))</f>
        <v>1268.5999999999995</v>
      </c>
    </row>
    <row r="1669" spans="1:15" x14ac:dyDescent="0.2">
      <c r="A1669">
        <v>3</v>
      </c>
      <c r="B1669">
        <v>1</v>
      </c>
      <c r="C1669">
        <v>16</v>
      </c>
      <c r="D1669" t="str" cm="1">
        <f t="array" ref="D1669">IF(B1669=0,"Depot",INDEX('Delivery Stops'!$B$2:$B$29,B1669))</f>
        <v>Pet Hospital</v>
      </c>
      <c r="E1669" t="str" cm="1">
        <f t="array" ref="E1669">IF(C1669=0,"Depot",INDEX('Delivery Stops'!$B$2:$B$29,C1669))</f>
        <v>Bookstore</v>
      </c>
      <c r="F1669">
        <v>0</v>
      </c>
      <c r="G1669" cm="1">
        <f t="array" ref="G1669">INDEX('Distance Matrix (miles)'!$B$2:$AD$30,B1669+1,C1669+1)</f>
        <v>27.64</v>
      </c>
      <c r="H1669" cm="1">
        <f t="array" ref="H1669">INDEX('Travel Time Matrix (min)'!$B$2:$AD$30,B1669+1,C1669+1)</f>
        <v>41.5</v>
      </c>
      <c r="I1669" cm="1">
        <f t="array" ref="I1669">G1669*(INDEX('Vehicle Fleet'!$D$2:$D$6,A1669)+'Cost Parameters'!$B$2*'Cost Parameters'!$B$3)</f>
        <v>31.962896000000004</v>
      </c>
      <c r="J1669" cm="1">
        <f t="array" ref="J1669">IF(C1669=0,0,INDEX('Delivery Stops'!$D$2:$D$29,C1669))</f>
        <v>152</v>
      </c>
      <c r="K1669">
        <f t="shared" si="104"/>
        <v>0</v>
      </c>
      <c r="L1669">
        <f t="shared" si="105"/>
        <v>0</v>
      </c>
      <c r="M1669">
        <f t="shared" si="106"/>
        <v>0</v>
      </c>
      <c r="N1669">
        <f t="shared" si="107"/>
        <v>0</v>
      </c>
      <c r="O1669" cm="1">
        <f t="array" ref="O1669">((IF(C1669=0,INDEX('Solver Setup'!$M$15:$M$19,A1669),INDEX('Solver Setup'!$G$25:$G$52,C1669))-IF(B1669=0,INDEX('Solver Setup'!$L$15:$L$19,A1669),INDEX('Solver Setup'!$G$25:$G$52,B1669)))*1440-IF(B1669=0,0,INDEX('Solver Setup'!$F$25:$F$52,B1669))-H1669+'Solver Setup'!$B$9*(1-F1669))</f>
        <v>1504.5</v>
      </c>
    </row>
    <row r="1670" spans="1:15" x14ac:dyDescent="0.2">
      <c r="A1670">
        <v>3</v>
      </c>
      <c r="B1670">
        <v>1</v>
      </c>
      <c r="C1670">
        <v>17</v>
      </c>
      <c r="D1670" t="str" cm="1">
        <f t="array" ref="D1670">IF(B1670=0,"Depot",INDEX('Delivery Stops'!$B$2:$B$29,B1670))</f>
        <v>Pet Hospital</v>
      </c>
      <c r="E1670" t="str" cm="1">
        <f t="array" ref="E1670">IF(C1670=0,"Depot",INDEX('Delivery Stops'!$B$2:$B$29,C1670))</f>
        <v>Veterinary Clinic</v>
      </c>
      <c r="F1670">
        <v>0</v>
      </c>
      <c r="G1670" cm="1">
        <f t="array" ref="G1670">INDEX('Distance Matrix (miles)'!$B$2:$AD$30,B1670+1,C1670+1)</f>
        <v>49.91</v>
      </c>
      <c r="H1670" cm="1">
        <f t="array" ref="H1670">INDEX('Travel Time Matrix (min)'!$B$2:$AD$30,B1670+1,C1670+1)</f>
        <v>74.900000000000006</v>
      </c>
      <c r="I1670" cm="1">
        <f t="array" ref="I1670">G1670*(INDEX('Vehicle Fleet'!$D$2:$D$6,A1670)+'Cost Parameters'!$B$2*'Cost Parameters'!$B$3)</f>
        <v>57.715924000000001</v>
      </c>
      <c r="J1670" cm="1">
        <f t="array" ref="J1670">IF(C1670=0,0,INDEX('Delivery Stops'!$D$2:$D$29,C1670))</f>
        <v>102</v>
      </c>
      <c r="K1670">
        <f t="shared" si="104"/>
        <v>0</v>
      </c>
      <c r="L1670">
        <f t="shared" si="105"/>
        <v>0</v>
      </c>
      <c r="M1670">
        <f t="shared" si="106"/>
        <v>0</v>
      </c>
      <c r="N1670">
        <f t="shared" si="107"/>
        <v>0</v>
      </c>
      <c r="O1670" cm="1">
        <f t="array" ref="O1670">((IF(C1670=0,INDEX('Solver Setup'!$M$15:$M$19,A1670),INDEX('Solver Setup'!$G$25:$G$52,C1670))-IF(B1670=0,INDEX('Solver Setup'!$L$15:$L$19,A1670),INDEX('Solver Setup'!$G$25:$G$52,B1670)))*1440-IF(B1670=0,0,INDEX('Solver Setup'!$F$25:$F$52,B1670))-H1670+'Solver Setup'!$B$9*(1-F1670))</f>
        <v>1306.099999999999</v>
      </c>
    </row>
    <row r="1671" spans="1:15" x14ac:dyDescent="0.2">
      <c r="A1671">
        <v>3</v>
      </c>
      <c r="B1671">
        <v>1</v>
      </c>
      <c r="C1671">
        <v>18</v>
      </c>
      <c r="D1671" t="str" cm="1">
        <f t="array" ref="D1671">IF(B1671=0,"Depot",INDEX('Delivery Stops'!$B$2:$B$29,B1671))</f>
        <v>Pet Hospital</v>
      </c>
      <c r="E1671" t="str" cm="1">
        <f t="array" ref="E1671">IF(C1671=0,"Depot",INDEX('Delivery Stops'!$B$2:$B$29,C1671))</f>
        <v>Furniture Warehouse</v>
      </c>
      <c r="F1671">
        <v>0</v>
      </c>
      <c r="G1671" cm="1">
        <f t="array" ref="G1671">INDEX('Distance Matrix (miles)'!$B$2:$AD$30,B1671+1,C1671+1)</f>
        <v>26.23</v>
      </c>
      <c r="H1671" cm="1">
        <f t="array" ref="H1671">INDEX('Travel Time Matrix (min)'!$B$2:$AD$30,B1671+1,C1671+1)</f>
        <v>39.299999999999997</v>
      </c>
      <c r="I1671" cm="1">
        <f t="array" ref="I1671">G1671*(INDEX('Vehicle Fleet'!$D$2:$D$6,A1671)+'Cost Parameters'!$B$2*'Cost Parameters'!$B$3)</f>
        <v>30.332372000000003</v>
      </c>
      <c r="J1671" cm="1">
        <f t="array" ref="J1671">IF(C1671=0,0,INDEX('Delivery Stops'!$D$2:$D$29,C1671))</f>
        <v>148</v>
      </c>
      <c r="K1671">
        <f t="shared" si="104"/>
        <v>0</v>
      </c>
      <c r="L1671">
        <f t="shared" si="105"/>
        <v>0</v>
      </c>
      <c r="M1671">
        <f t="shared" si="106"/>
        <v>0</v>
      </c>
      <c r="N1671">
        <f t="shared" si="107"/>
        <v>0</v>
      </c>
      <c r="O1671" cm="1">
        <f t="array" ref="O1671">((IF(C1671=0,INDEX('Solver Setup'!$M$15:$M$19,A1671),INDEX('Solver Setup'!$G$25:$G$52,C1671))-IF(B1671=0,INDEX('Solver Setup'!$L$15:$L$19,A1671),INDEX('Solver Setup'!$G$25:$G$52,B1671)))*1440-IF(B1671=0,0,INDEX('Solver Setup'!$F$25:$F$52,B1671))-H1671+'Solver Setup'!$B$9*(1-F1671))</f>
        <v>1296.6999999999989</v>
      </c>
    </row>
    <row r="1672" spans="1:15" x14ac:dyDescent="0.2">
      <c r="A1672">
        <v>3</v>
      </c>
      <c r="B1672">
        <v>1</v>
      </c>
      <c r="C1672">
        <v>19</v>
      </c>
      <c r="D1672" t="str" cm="1">
        <f t="array" ref="D1672">IF(B1672=0,"Depot",INDEX('Delivery Stops'!$B$2:$B$29,B1672))</f>
        <v>Pet Hospital</v>
      </c>
      <c r="E1672" t="str" cm="1">
        <f t="array" ref="E1672">IF(C1672=0,"Depot",INDEX('Delivery Stops'!$B$2:$B$29,C1672))</f>
        <v>Music School</v>
      </c>
      <c r="F1672">
        <v>0</v>
      </c>
      <c r="G1672" cm="1">
        <f t="array" ref="G1672">INDEX('Distance Matrix (miles)'!$B$2:$AD$30,B1672+1,C1672+1)</f>
        <v>9.6300000000000008</v>
      </c>
      <c r="H1672" cm="1">
        <f t="array" ref="H1672">INDEX('Travel Time Matrix (min)'!$B$2:$AD$30,B1672+1,C1672+1)</f>
        <v>14.4</v>
      </c>
      <c r="I1672" cm="1">
        <f t="array" ref="I1672">G1672*(INDEX('Vehicle Fleet'!$D$2:$D$6,A1672)+'Cost Parameters'!$B$2*'Cost Parameters'!$B$3)</f>
        <v>11.136132000000002</v>
      </c>
      <c r="J1672" cm="1">
        <f t="array" ref="J1672">IF(C1672=0,0,INDEX('Delivery Stops'!$D$2:$D$29,C1672))</f>
        <v>97</v>
      </c>
      <c r="K1672">
        <f t="shared" si="104"/>
        <v>0</v>
      </c>
      <c r="L1672">
        <f t="shared" si="105"/>
        <v>0</v>
      </c>
      <c r="M1672">
        <f t="shared" si="106"/>
        <v>0</v>
      </c>
      <c r="N1672">
        <f t="shared" si="107"/>
        <v>0</v>
      </c>
      <c r="O1672" cm="1">
        <f t="array" ref="O1672">((IF(C1672=0,INDEX('Solver Setup'!$M$15:$M$19,A1672),INDEX('Solver Setup'!$G$25:$G$52,C1672))-IF(B1672=0,INDEX('Solver Setup'!$L$15:$L$19,A1672),INDEX('Solver Setup'!$G$25:$G$52,B1672)))*1440-IF(B1672=0,0,INDEX('Solver Setup'!$F$25:$F$52,B1672))-H1672+'Solver Setup'!$B$9*(1-F1672))</f>
        <v>1291.5999999999995</v>
      </c>
    </row>
    <row r="1673" spans="1:15" x14ac:dyDescent="0.2">
      <c r="A1673">
        <v>3</v>
      </c>
      <c r="B1673">
        <v>1</v>
      </c>
      <c r="C1673">
        <v>20</v>
      </c>
      <c r="D1673" t="str" cm="1">
        <f t="array" ref="D1673">IF(B1673=0,"Depot",INDEX('Delivery Stops'!$B$2:$B$29,B1673))</f>
        <v>Pet Hospital</v>
      </c>
      <c r="E1673" t="str" cm="1">
        <f t="array" ref="E1673">IF(C1673=0,"Depot",INDEX('Delivery Stops'!$B$2:$B$29,C1673))</f>
        <v>Elementary School</v>
      </c>
      <c r="F1673">
        <v>0</v>
      </c>
      <c r="G1673" cm="1">
        <f t="array" ref="G1673">INDEX('Distance Matrix (miles)'!$B$2:$AD$30,B1673+1,C1673+1)</f>
        <v>30.99</v>
      </c>
      <c r="H1673" cm="1">
        <f t="array" ref="H1673">INDEX('Travel Time Matrix (min)'!$B$2:$AD$30,B1673+1,C1673+1)</f>
        <v>46.5</v>
      </c>
      <c r="I1673" cm="1">
        <f t="array" ref="I1673">G1673*(INDEX('Vehicle Fleet'!$D$2:$D$6,A1673)+'Cost Parameters'!$B$2*'Cost Parameters'!$B$3)</f>
        <v>35.836835999999998</v>
      </c>
      <c r="J1673" cm="1">
        <f t="array" ref="J1673">IF(C1673=0,0,INDEX('Delivery Stops'!$D$2:$D$29,C1673))</f>
        <v>71</v>
      </c>
      <c r="K1673">
        <f t="shared" si="104"/>
        <v>0</v>
      </c>
      <c r="L1673">
        <f t="shared" si="105"/>
        <v>0</v>
      </c>
      <c r="M1673">
        <f t="shared" si="106"/>
        <v>0</v>
      </c>
      <c r="N1673">
        <f t="shared" si="107"/>
        <v>0</v>
      </c>
      <c r="O1673" cm="1">
        <f t="array" ref="O1673">((IF(C1673=0,INDEX('Solver Setup'!$M$15:$M$19,A1673),INDEX('Solver Setup'!$G$25:$G$52,C1673))-IF(B1673=0,INDEX('Solver Setup'!$L$15:$L$19,A1673),INDEX('Solver Setup'!$G$25:$G$52,B1673)))*1440-IF(B1673=0,0,INDEX('Solver Setup'!$F$25:$F$52,B1673))-H1673+'Solver Setup'!$B$9*(1-F1673))</f>
        <v>1229.5</v>
      </c>
    </row>
    <row r="1674" spans="1:15" x14ac:dyDescent="0.2">
      <c r="A1674">
        <v>3</v>
      </c>
      <c r="B1674">
        <v>1</v>
      </c>
      <c r="C1674">
        <v>21</v>
      </c>
      <c r="D1674" t="str" cm="1">
        <f t="array" ref="D1674">IF(B1674=0,"Depot",INDEX('Delivery Stops'!$B$2:$B$29,B1674))</f>
        <v>Pet Hospital</v>
      </c>
      <c r="E1674" t="str" cm="1">
        <f t="array" ref="E1674">IF(C1674=0,"Depot",INDEX('Delivery Stops'!$B$2:$B$29,C1674))</f>
        <v>Distillery</v>
      </c>
      <c r="F1674">
        <v>0</v>
      </c>
      <c r="G1674" cm="1">
        <f t="array" ref="G1674">INDEX('Distance Matrix (miles)'!$B$2:$AD$30,B1674+1,C1674+1)</f>
        <v>26.06</v>
      </c>
      <c r="H1674" cm="1">
        <f t="array" ref="H1674">INDEX('Travel Time Matrix (min)'!$B$2:$AD$30,B1674+1,C1674+1)</f>
        <v>39.1</v>
      </c>
      <c r="I1674" cm="1">
        <f t="array" ref="I1674">G1674*(INDEX('Vehicle Fleet'!$D$2:$D$6,A1674)+'Cost Parameters'!$B$2*'Cost Parameters'!$B$3)</f>
        <v>30.135784000000001</v>
      </c>
      <c r="J1674" cm="1">
        <f t="array" ref="J1674">IF(C1674=0,0,INDEX('Delivery Stops'!$D$2:$D$29,C1674))</f>
        <v>178</v>
      </c>
      <c r="K1674">
        <f t="shared" si="104"/>
        <v>0</v>
      </c>
      <c r="L1674">
        <f t="shared" si="105"/>
        <v>0</v>
      </c>
      <c r="M1674">
        <f t="shared" si="106"/>
        <v>0</v>
      </c>
      <c r="N1674">
        <f t="shared" si="107"/>
        <v>0</v>
      </c>
      <c r="O1674" cm="1">
        <f t="array" ref="O1674">((IF(C1674=0,INDEX('Solver Setup'!$M$15:$M$19,A1674),INDEX('Solver Setup'!$G$25:$G$52,C1674))-IF(B1674=0,INDEX('Solver Setup'!$L$15:$L$19,A1674),INDEX('Solver Setup'!$G$25:$G$52,B1674)))*1440-IF(B1674=0,0,INDEX('Solver Setup'!$F$25:$F$52,B1674))-H1674+'Solver Setup'!$B$9*(1-F1674))</f>
        <v>1746.8999999999992</v>
      </c>
    </row>
    <row r="1675" spans="1:15" x14ac:dyDescent="0.2">
      <c r="A1675">
        <v>3</v>
      </c>
      <c r="B1675">
        <v>1</v>
      </c>
      <c r="C1675">
        <v>22</v>
      </c>
      <c r="D1675" t="str" cm="1">
        <f t="array" ref="D1675">IF(B1675=0,"Depot",INDEX('Delivery Stops'!$B$2:$B$29,B1675))</f>
        <v>Pet Hospital</v>
      </c>
      <c r="E1675" t="str" cm="1">
        <f t="array" ref="E1675">IF(C1675=0,"Depot",INDEX('Delivery Stops'!$B$2:$B$29,C1675))</f>
        <v>Brewery</v>
      </c>
      <c r="F1675">
        <v>0</v>
      </c>
      <c r="G1675" cm="1">
        <f t="array" ref="G1675">INDEX('Distance Matrix (miles)'!$B$2:$AD$30,B1675+1,C1675+1)</f>
        <v>47.62</v>
      </c>
      <c r="H1675" cm="1">
        <f t="array" ref="H1675">INDEX('Travel Time Matrix (min)'!$B$2:$AD$30,B1675+1,C1675+1)</f>
        <v>71.400000000000006</v>
      </c>
      <c r="I1675" cm="1">
        <f t="array" ref="I1675">G1675*(INDEX('Vehicle Fleet'!$D$2:$D$6,A1675)+'Cost Parameters'!$B$2*'Cost Parameters'!$B$3)</f>
        <v>55.067768000000001</v>
      </c>
      <c r="J1675" cm="1">
        <f t="array" ref="J1675">IF(C1675=0,0,INDEX('Delivery Stops'!$D$2:$D$29,C1675))</f>
        <v>46</v>
      </c>
      <c r="K1675">
        <f t="shared" si="104"/>
        <v>0</v>
      </c>
      <c r="L1675">
        <f t="shared" si="105"/>
        <v>0</v>
      </c>
      <c r="M1675">
        <f t="shared" si="106"/>
        <v>0</v>
      </c>
      <c r="N1675">
        <f t="shared" si="107"/>
        <v>0</v>
      </c>
      <c r="O1675" cm="1">
        <f t="array" ref="O1675">((IF(C1675=0,INDEX('Solver Setup'!$M$15:$M$19,A1675),INDEX('Solver Setup'!$G$25:$G$52,C1675))-IF(B1675=0,INDEX('Solver Setup'!$L$15:$L$19,A1675),INDEX('Solver Setup'!$G$25:$G$52,B1675)))*1440-IF(B1675=0,0,INDEX('Solver Setup'!$F$25:$F$52,B1675))-H1675+'Solver Setup'!$B$9*(1-F1675))</f>
        <v>1564.6</v>
      </c>
    </row>
    <row r="1676" spans="1:15" x14ac:dyDescent="0.2">
      <c r="A1676">
        <v>3</v>
      </c>
      <c r="B1676">
        <v>1</v>
      </c>
      <c r="C1676">
        <v>23</v>
      </c>
      <c r="D1676" t="str" cm="1">
        <f t="array" ref="D1676">IF(B1676=0,"Depot",INDEX('Delivery Stops'!$B$2:$B$29,B1676))</f>
        <v>Pet Hospital</v>
      </c>
      <c r="E1676" t="str" cm="1">
        <f t="array" ref="E1676">IF(C1676=0,"Depot",INDEX('Delivery Stops'!$B$2:$B$29,C1676))</f>
        <v>Distillery</v>
      </c>
      <c r="F1676">
        <v>0</v>
      </c>
      <c r="G1676" cm="1">
        <f t="array" ref="G1676">INDEX('Distance Matrix (miles)'!$B$2:$AD$30,B1676+1,C1676+1)</f>
        <v>19.940000000000001</v>
      </c>
      <c r="H1676" cm="1">
        <f t="array" ref="H1676">INDEX('Travel Time Matrix (min)'!$B$2:$AD$30,B1676+1,C1676+1)</f>
        <v>29.9</v>
      </c>
      <c r="I1676" cm="1">
        <f t="array" ref="I1676">G1676*(INDEX('Vehicle Fleet'!$D$2:$D$6,A1676)+'Cost Parameters'!$B$2*'Cost Parameters'!$B$3)</f>
        <v>23.058616000000004</v>
      </c>
      <c r="J1676" cm="1">
        <f t="array" ref="J1676">IF(C1676=0,0,INDEX('Delivery Stops'!$D$2:$D$29,C1676))</f>
        <v>207</v>
      </c>
      <c r="K1676">
        <f t="shared" si="104"/>
        <v>0</v>
      </c>
      <c r="L1676">
        <f t="shared" si="105"/>
        <v>0</v>
      </c>
      <c r="M1676">
        <f t="shared" si="106"/>
        <v>0</v>
      </c>
      <c r="N1676">
        <f t="shared" si="107"/>
        <v>0</v>
      </c>
      <c r="O1676" cm="1">
        <f t="array" ref="O1676">((IF(C1676=0,INDEX('Solver Setup'!$M$15:$M$19,A1676),INDEX('Solver Setup'!$G$25:$G$52,C1676))-IF(B1676=0,INDEX('Solver Setup'!$L$15:$L$19,A1676),INDEX('Solver Setup'!$G$25:$G$52,B1676)))*1440-IF(B1676=0,0,INDEX('Solver Setup'!$F$25:$F$52,B1676))-H1676+'Solver Setup'!$B$9*(1-F1676))</f>
        <v>1501.0999999999995</v>
      </c>
    </row>
    <row r="1677" spans="1:15" x14ac:dyDescent="0.2">
      <c r="A1677">
        <v>3</v>
      </c>
      <c r="B1677">
        <v>1</v>
      </c>
      <c r="C1677">
        <v>24</v>
      </c>
      <c r="D1677" t="str" cm="1">
        <f t="array" ref="D1677">IF(B1677=0,"Depot",INDEX('Delivery Stops'!$B$2:$B$29,B1677))</f>
        <v>Pet Hospital</v>
      </c>
      <c r="E1677" t="str" cm="1">
        <f t="array" ref="E1677">IF(C1677=0,"Depot",INDEX('Delivery Stops'!$B$2:$B$29,C1677))</f>
        <v>Children's Academy</v>
      </c>
      <c r="F1677">
        <v>0</v>
      </c>
      <c r="G1677" cm="1">
        <f t="array" ref="G1677">INDEX('Distance Matrix (miles)'!$B$2:$AD$30,B1677+1,C1677+1)</f>
        <v>26.2</v>
      </c>
      <c r="H1677" cm="1">
        <f t="array" ref="H1677">INDEX('Travel Time Matrix (min)'!$B$2:$AD$30,B1677+1,C1677+1)</f>
        <v>39.299999999999997</v>
      </c>
      <c r="I1677" cm="1">
        <f t="array" ref="I1677">G1677*(INDEX('Vehicle Fleet'!$D$2:$D$6,A1677)+'Cost Parameters'!$B$2*'Cost Parameters'!$B$3)</f>
        <v>30.297680000000003</v>
      </c>
      <c r="J1677" cm="1">
        <f t="array" ref="J1677">IF(C1677=0,0,INDEX('Delivery Stops'!$D$2:$D$29,C1677))</f>
        <v>28</v>
      </c>
      <c r="K1677">
        <f t="shared" si="104"/>
        <v>0</v>
      </c>
      <c r="L1677">
        <f t="shared" si="105"/>
        <v>0</v>
      </c>
      <c r="M1677">
        <f t="shared" si="106"/>
        <v>0</v>
      </c>
      <c r="N1677">
        <f t="shared" si="107"/>
        <v>0</v>
      </c>
      <c r="O1677" cm="1">
        <f t="array" ref="O1677">((IF(C1677=0,INDEX('Solver Setup'!$M$15:$M$19,A1677),INDEX('Solver Setup'!$G$25:$G$52,C1677))-IF(B1677=0,INDEX('Solver Setup'!$L$15:$L$19,A1677),INDEX('Solver Setup'!$G$25:$G$52,B1677)))*1440-IF(B1677=0,0,INDEX('Solver Setup'!$F$25:$F$52,B1677))-H1677+'Solver Setup'!$B$9*(1-F1677))</f>
        <v>1641.6999999999998</v>
      </c>
    </row>
    <row r="1678" spans="1:15" x14ac:dyDescent="0.2">
      <c r="A1678">
        <v>3</v>
      </c>
      <c r="B1678">
        <v>1</v>
      </c>
      <c r="C1678">
        <v>25</v>
      </c>
      <c r="D1678" t="str" cm="1">
        <f t="array" ref="D1678">IF(B1678=0,"Depot",INDEX('Delivery Stops'!$B$2:$B$29,B1678))</f>
        <v>Pet Hospital</v>
      </c>
      <c r="E1678" t="str" cm="1">
        <f t="array" ref="E1678">IF(C1678=0,"Depot",INDEX('Delivery Stops'!$B$2:$B$29,C1678))</f>
        <v>Public Library</v>
      </c>
      <c r="F1678">
        <v>0</v>
      </c>
      <c r="G1678" cm="1">
        <f t="array" ref="G1678">INDEX('Distance Matrix (miles)'!$B$2:$AD$30,B1678+1,C1678+1)</f>
        <v>38.770000000000003</v>
      </c>
      <c r="H1678" cm="1">
        <f t="array" ref="H1678">INDEX('Travel Time Matrix (min)'!$B$2:$AD$30,B1678+1,C1678+1)</f>
        <v>58.2</v>
      </c>
      <c r="I1678" cm="1">
        <f t="array" ref="I1678">G1678*(INDEX('Vehicle Fleet'!$D$2:$D$6,A1678)+'Cost Parameters'!$B$2*'Cost Parameters'!$B$3)</f>
        <v>44.833628000000004</v>
      </c>
      <c r="J1678" cm="1">
        <f t="array" ref="J1678">IF(C1678=0,0,INDEX('Delivery Stops'!$D$2:$D$29,C1678))</f>
        <v>32</v>
      </c>
      <c r="K1678">
        <f t="shared" si="104"/>
        <v>0</v>
      </c>
      <c r="L1678">
        <f t="shared" si="105"/>
        <v>0</v>
      </c>
      <c r="M1678">
        <f t="shared" si="106"/>
        <v>0</v>
      </c>
      <c r="N1678">
        <f t="shared" si="107"/>
        <v>0</v>
      </c>
      <c r="O1678" cm="1">
        <f t="array" ref="O1678">((IF(C1678=0,INDEX('Solver Setup'!$M$15:$M$19,A1678),INDEX('Solver Setup'!$G$25:$G$52,C1678))-IF(B1678=0,INDEX('Solver Setup'!$L$15:$L$19,A1678),INDEX('Solver Setup'!$G$25:$G$52,B1678)))*1440-IF(B1678=0,0,INDEX('Solver Setup'!$F$25:$F$52,B1678))-H1678+'Solver Setup'!$B$9*(1-F1678))</f>
        <v>1532.8</v>
      </c>
    </row>
    <row r="1679" spans="1:15" x14ac:dyDescent="0.2">
      <c r="A1679">
        <v>3</v>
      </c>
      <c r="B1679">
        <v>1</v>
      </c>
      <c r="C1679">
        <v>26</v>
      </c>
      <c r="D1679" t="str" cm="1">
        <f t="array" ref="D1679">IF(B1679=0,"Depot",INDEX('Delivery Stops'!$B$2:$B$29,B1679))</f>
        <v>Pet Hospital</v>
      </c>
      <c r="E1679" t="str" cm="1">
        <f t="array" ref="E1679">IF(C1679=0,"Depot",INDEX('Delivery Stops'!$B$2:$B$29,C1679))</f>
        <v>Bakery &amp; Cafe</v>
      </c>
      <c r="F1679">
        <v>0</v>
      </c>
      <c r="G1679" cm="1">
        <f t="array" ref="G1679">INDEX('Distance Matrix (miles)'!$B$2:$AD$30,B1679+1,C1679+1)</f>
        <v>48.49</v>
      </c>
      <c r="H1679" cm="1">
        <f t="array" ref="H1679">INDEX('Travel Time Matrix (min)'!$B$2:$AD$30,B1679+1,C1679+1)</f>
        <v>72.7</v>
      </c>
      <c r="I1679" cm="1">
        <f t="array" ref="I1679">G1679*(INDEX('Vehicle Fleet'!$D$2:$D$6,A1679)+'Cost Parameters'!$B$2*'Cost Parameters'!$B$3)</f>
        <v>56.073836000000007</v>
      </c>
      <c r="J1679" cm="1">
        <f t="array" ref="J1679">IF(C1679=0,0,INDEX('Delivery Stops'!$D$2:$D$29,C1679))</f>
        <v>211</v>
      </c>
      <c r="K1679">
        <f t="shared" si="104"/>
        <v>0</v>
      </c>
      <c r="L1679">
        <f t="shared" si="105"/>
        <v>0</v>
      </c>
      <c r="M1679">
        <f t="shared" si="106"/>
        <v>0</v>
      </c>
      <c r="N1679">
        <f t="shared" si="107"/>
        <v>0</v>
      </c>
      <c r="O1679" cm="1">
        <f t="array" ref="O1679">((IF(C1679=0,INDEX('Solver Setup'!$M$15:$M$19,A1679),INDEX('Solver Setup'!$G$25:$G$52,C1679))-IF(B1679=0,INDEX('Solver Setup'!$L$15:$L$19,A1679),INDEX('Solver Setup'!$G$25:$G$52,B1679)))*1440-IF(B1679=0,0,INDEX('Solver Setup'!$F$25:$F$52,B1679))-H1679+'Solver Setup'!$B$9*(1-F1679))</f>
        <v>1593.2999999999995</v>
      </c>
    </row>
    <row r="1680" spans="1:15" x14ac:dyDescent="0.2">
      <c r="A1680">
        <v>3</v>
      </c>
      <c r="B1680">
        <v>1</v>
      </c>
      <c r="C1680">
        <v>27</v>
      </c>
      <c r="D1680" t="str" cm="1">
        <f t="array" ref="D1680">IF(B1680=0,"Depot",INDEX('Delivery Stops'!$B$2:$B$29,B1680))</f>
        <v>Pet Hospital</v>
      </c>
      <c r="E1680" t="str" cm="1">
        <f t="array" ref="E1680">IF(C1680=0,"Depot",INDEX('Delivery Stops'!$B$2:$B$29,C1680))</f>
        <v>Redstone Elementary School</v>
      </c>
      <c r="F1680">
        <v>0</v>
      </c>
      <c r="G1680" cm="1">
        <f t="array" ref="G1680">INDEX('Distance Matrix (miles)'!$B$2:$AD$30,B1680+1,C1680+1)</f>
        <v>45.95</v>
      </c>
      <c r="H1680" cm="1">
        <f t="array" ref="H1680">INDEX('Travel Time Matrix (min)'!$B$2:$AD$30,B1680+1,C1680+1)</f>
        <v>68.900000000000006</v>
      </c>
      <c r="I1680" cm="1">
        <f t="array" ref="I1680">G1680*(INDEX('Vehicle Fleet'!$D$2:$D$6,A1680)+'Cost Parameters'!$B$2*'Cost Parameters'!$B$3)</f>
        <v>53.136580000000009</v>
      </c>
      <c r="J1680" cm="1">
        <f t="array" ref="J1680">IF(C1680=0,0,INDEX('Delivery Stops'!$D$2:$D$29,C1680))</f>
        <v>61</v>
      </c>
      <c r="K1680">
        <f t="shared" si="104"/>
        <v>0</v>
      </c>
      <c r="L1680">
        <f t="shared" si="105"/>
        <v>0</v>
      </c>
      <c r="M1680">
        <f t="shared" si="106"/>
        <v>0</v>
      </c>
      <c r="N1680">
        <f t="shared" si="107"/>
        <v>0</v>
      </c>
      <c r="O1680" cm="1">
        <f t="array" ref="O1680">((IF(C1680=0,INDEX('Solver Setup'!$M$15:$M$19,A1680),INDEX('Solver Setup'!$G$25:$G$52,C1680))-IF(B1680=0,INDEX('Solver Setup'!$L$15:$L$19,A1680),INDEX('Solver Setup'!$G$25:$G$52,B1680)))*1440-IF(B1680=0,0,INDEX('Solver Setup'!$F$25:$F$52,B1680))-H1680+'Solver Setup'!$B$9*(1-F1680))</f>
        <v>1537.099999999999</v>
      </c>
    </row>
    <row r="1681" spans="1:15" x14ac:dyDescent="0.2">
      <c r="A1681">
        <v>3</v>
      </c>
      <c r="B1681">
        <v>1</v>
      </c>
      <c r="C1681">
        <v>28</v>
      </c>
      <c r="D1681" t="str" cm="1">
        <f t="array" ref="D1681">IF(B1681=0,"Depot",INDEX('Delivery Stops'!$B$2:$B$29,B1681))</f>
        <v>Pet Hospital</v>
      </c>
      <c r="E1681" t="str" cm="1">
        <f t="array" ref="E1681">IF(C1681=0,"Depot",INDEX('Delivery Stops'!$B$2:$B$29,C1681))</f>
        <v>Food Bank</v>
      </c>
      <c r="F1681">
        <v>0</v>
      </c>
      <c r="G1681" cm="1">
        <f t="array" ref="G1681">INDEX('Distance Matrix (miles)'!$B$2:$AD$30,B1681+1,C1681+1)</f>
        <v>45.27</v>
      </c>
      <c r="H1681" cm="1">
        <f t="array" ref="H1681">INDEX('Travel Time Matrix (min)'!$B$2:$AD$30,B1681+1,C1681+1)</f>
        <v>67.900000000000006</v>
      </c>
      <c r="I1681" cm="1">
        <f t="array" ref="I1681">G1681*(INDEX('Vehicle Fleet'!$D$2:$D$6,A1681)+'Cost Parameters'!$B$2*'Cost Parameters'!$B$3)</f>
        <v>52.350228000000008</v>
      </c>
      <c r="J1681" cm="1">
        <f t="array" ref="J1681">IF(C1681=0,0,INDEX('Delivery Stops'!$D$2:$D$29,C1681))</f>
        <v>168</v>
      </c>
      <c r="K1681">
        <f t="shared" si="104"/>
        <v>0</v>
      </c>
      <c r="L1681">
        <f t="shared" si="105"/>
        <v>0</v>
      </c>
      <c r="M1681">
        <f t="shared" si="106"/>
        <v>0</v>
      </c>
      <c r="N1681">
        <f t="shared" si="107"/>
        <v>0</v>
      </c>
      <c r="O1681" cm="1">
        <f t="array" ref="O1681">((IF(C1681=0,INDEX('Solver Setup'!$M$15:$M$19,A1681),INDEX('Solver Setup'!$G$25:$G$52,C1681))-IF(B1681=0,INDEX('Solver Setup'!$L$15:$L$19,A1681),INDEX('Solver Setup'!$G$25:$G$52,B1681)))*1440-IF(B1681=0,0,INDEX('Solver Setup'!$F$25:$F$52,B1681))-H1681+'Solver Setup'!$B$9*(1-F1681))</f>
        <v>1538.099999999999</v>
      </c>
    </row>
    <row r="1682" spans="1:15" x14ac:dyDescent="0.2">
      <c r="A1682">
        <v>3</v>
      </c>
      <c r="B1682">
        <v>2</v>
      </c>
      <c r="C1682">
        <v>0</v>
      </c>
      <c r="D1682" t="str" cm="1">
        <f t="array" ref="D1682">IF(B1682=0,"Depot",INDEX('Delivery Stops'!$B$2:$B$29,B1682))</f>
        <v>Community Pharmacy</v>
      </c>
      <c r="E1682" t="str" cm="1">
        <f t="array" ref="E1682">IF(C1682=0,"Depot",INDEX('Delivery Stops'!$B$2:$B$29,C1682))</f>
        <v>Depot</v>
      </c>
      <c r="F1682">
        <v>0</v>
      </c>
      <c r="G1682" cm="1">
        <f t="array" ref="G1682">INDEX('Distance Matrix (miles)'!$B$2:$AD$30,B1682+1,C1682+1)</f>
        <v>2.8</v>
      </c>
      <c r="H1682" cm="1">
        <f t="array" ref="H1682">INDEX('Travel Time Matrix (min)'!$B$2:$AD$30,B1682+1,C1682+1)</f>
        <v>4.2</v>
      </c>
      <c r="I1682" cm="1">
        <f t="array" ref="I1682">G1682*(INDEX('Vehicle Fleet'!$D$2:$D$6,A1682)+'Cost Parameters'!$B$2*'Cost Parameters'!$B$3)</f>
        <v>3.2379199999999999</v>
      </c>
      <c r="J1682" cm="1">
        <f t="array" ref="J1682">IF(C1682=0,0,INDEX('Delivery Stops'!$D$2:$D$29,C1682))</f>
        <v>0</v>
      </c>
      <c r="K1682">
        <f t="shared" si="104"/>
        <v>0</v>
      </c>
      <c r="L1682">
        <f t="shared" si="105"/>
        <v>0</v>
      </c>
      <c r="M1682">
        <f t="shared" si="106"/>
        <v>0</v>
      </c>
      <c r="N1682">
        <f t="shared" si="107"/>
        <v>0</v>
      </c>
      <c r="O1682" cm="1">
        <f t="array" ref="O1682">((IF(C1682=0,INDEX('Solver Setup'!$M$15:$M$19,A1682),INDEX('Solver Setup'!$G$25:$G$52,C1682))-IF(B1682=0,INDEX('Solver Setup'!$L$15:$L$19,A1682),INDEX('Solver Setup'!$G$25:$G$52,B1682)))*1440-IF(B1682=0,0,INDEX('Solver Setup'!$F$25:$F$52,B1682))-H1682+'Solver Setup'!$B$9*(1-F1682))</f>
        <v>674.80000000000041</v>
      </c>
    </row>
    <row r="1683" spans="1:15" x14ac:dyDescent="0.2">
      <c r="A1683">
        <v>3</v>
      </c>
      <c r="B1683">
        <v>2</v>
      </c>
      <c r="C1683">
        <v>1</v>
      </c>
      <c r="D1683" t="str" cm="1">
        <f t="array" ref="D1683">IF(B1683=0,"Depot",INDEX('Delivery Stops'!$B$2:$B$29,B1683))</f>
        <v>Community Pharmacy</v>
      </c>
      <c r="E1683" t="str" cm="1">
        <f t="array" ref="E1683">IF(C1683=0,"Depot",INDEX('Delivery Stops'!$B$2:$B$29,C1683))</f>
        <v>Pet Hospital</v>
      </c>
      <c r="F1683">
        <v>0</v>
      </c>
      <c r="G1683" cm="1">
        <f t="array" ref="G1683">INDEX('Distance Matrix (miles)'!$B$2:$AD$30,B1683+1,C1683+1)</f>
        <v>22.47</v>
      </c>
      <c r="H1683" cm="1">
        <f t="array" ref="H1683">INDEX('Travel Time Matrix (min)'!$B$2:$AD$30,B1683+1,C1683+1)</f>
        <v>33.700000000000003</v>
      </c>
      <c r="I1683" cm="1">
        <f t="array" ref="I1683">G1683*(INDEX('Vehicle Fleet'!$D$2:$D$6,A1683)+'Cost Parameters'!$B$2*'Cost Parameters'!$B$3)</f>
        <v>25.984308000000002</v>
      </c>
      <c r="J1683" cm="1">
        <f t="array" ref="J1683">IF(C1683=0,0,INDEX('Delivery Stops'!$D$2:$D$29,C1683))</f>
        <v>204</v>
      </c>
      <c r="K1683">
        <f t="shared" si="104"/>
        <v>0</v>
      </c>
      <c r="L1683">
        <f t="shared" si="105"/>
        <v>0</v>
      </c>
      <c r="M1683">
        <f t="shared" si="106"/>
        <v>0</v>
      </c>
      <c r="N1683">
        <f t="shared" si="107"/>
        <v>0</v>
      </c>
      <c r="O1683" cm="1">
        <f t="array" ref="O1683">((IF(C1683=0,INDEX('Solver Setup'!$M$15:$M$19,A1683),INDEX('Solver Setup'!$G$25:$G$52,C1683))-IF(B1683=0,INDEX('Solver Setup'!$L$15:$L$19,A1683),INDEX('Solver Setup'!$G$25:$G$52,B1683)))*1440-IF(B1683=0,0,INDEX('Solver Setup'!$F$25:$F$52,B1683))-H1683+'Solver Setup'!$B$9*(1-F1683))</f>
        <v>1155.3000000000009</v>
      </c>
    </row>
    <row r="1684" spans="1:15" x14ac:dyDescent="0.2">
      <c r="A1684">
        <v>3</v>
      </c>
      <c r="B1684">
        <v>2</v>
      </c>
      <c r="C1684">
        <v>3</v>
      </c>
      <c r="D1684" t="str" cm="1">
        <f t="array" ref="D1684">IF(B1684=0,"Depot",INDEX('Delivery Stops'!$B$2:$B$29,B1684))</f>
        <v>Community Pharmacy</v>
      </c>
      <c r="E1684" t="str" cm="1">
        <f t="array" ref="E1684">IF(C1684=0,"Depot",INDEX('Delivery Stops'!$B$2:$B$29,C1684))</f>
        <v>Redstone Medical Center</v>
      </c>
      <c r="F1684">
        <v>0</v>
      </c>
      <c r="G1684" cm="1">
        <f t="array" ref="G1684">INDEX('Distance Matrix (miles)'!$B$2:$AD$30,B1684+1,C1684+1)</f>
        <v>18.989999999999998</v>
      </c>
      <c r="H1684" cm="1">
        <f t="array" ref="H1684">INDEX('Travel Time Matrix (min)'!$B$2:$AD$30,B1684+1,C1684+1)</f>
        <v>28.5</v>
      </c>
      <c r="I1684" cm="1">
        <f t="array" ref="I1684">G1684*(INDEX('Vehicle Fleet'!$D$2:$D$6,A1684)+'Cost Parameters'!$B$2*'Cost Parameters'!$B$3)</f>
        <v>21.960035999999999</v>
      </c>
      <c r="J1684" cm="1">
        <f t="array" ref="J1684">IF(C1684=0,0,INDEX('Delivery Stops'!$D$2:$D$29,C1684))</f>
        <v>183</v>
      </c>
      <c r="K1684">
        <f t="shared" si="104"/>
        <v>0</v>
      </c>
      <c r="L1684">
        <f t="shared" si="105"/>
        <v>0</v>
      </c>
      <c r="M1684">
        <f t="shared" si="106"/>
        <v>0</v>
      </c>
      <c r="N1684">
        <f t="shared" si="107"/>
        <v>0</v>
      </c>
      <c r="O1684" cm="1">
        <f t="array" ref="O1684">((IF(C1684=0,INDEX('Solver Setup'!$M$15:$M$19,A1684),INDEX('Solver Setup'!$G$25:$G$52,C1684))-IF(B1684=0,INDEX('Solver Setup'!$L$15:$L$19,A1684),INDEX('Solver Setup'!$G$25:$G$52,B1684)))*1440-IF(B1684=0,0,INDEX('Solver Setup'!$F$25:$F$52,B1684))-H1684+'Solver Setup'!$B$9*(1-F1684))</f>
        <v>1415.5000000000005</v>
      </c>
    </row>
    <row r="1685" spans="1:15" x14ac:dyDescent="0.2">
      <c r="A1685">
        <v>3</v>
      </c>
      <c r="B1685">
        <v>2</v>
      </c>
      <c r="C1685">
        <v>4</v>
      </c>
      <c r="D1685" t="str" cm="1">
        <f t="array" ref="D1685">IF(B1685=0,"Depot",INDEX('Delivery Stops'!$B$2:$B$29,B1685))</f>
        <v>Community Pharmacy</v>
      </c>
      <c r="E1685" t="str" cm="1">
        <f t="array" ref="E1685">IF(C1685=0,"Depot",INDEX('Delivery Stops'!$B$2:$B$29,C1685))</f>
        <v>Furniture Warehouse</v>
      </c>
      <c r="F1685">
        <v>0</v>
      </c>
      <c r="G1685" cm="1">
        <f t="array" ref="G1685">INDEX('Distance Matrix (miles)'!$B$2:$AD$30,B1685+1,C1685+1)</f>
        <v>10.74</v>
      </c>
      <c r="H1685" cm="1">
        <f t="array" ref="H1685">INDEX('Travel Time Matrix (min)'!$B$2:$AD$30,B1685+1,C1685+1)</f>
        <v>16.100000000000001</v>
      </c>
      <c r="I1685" cm="1">
        <f t="array" ref="I1685">G1685*(INDEX('Vehicle Fleet'!$D$2:$D$6,A1685)+'Cost Parameters'!$B$2*'Cost Parameters'!$B$3)</f>
        <v>12.419736000000002</v>
      </c>
      <c r="J1685" cm="1">
        <f t="array" ref="J1685">IF(C1685=0,0,INDEX('Delivery Stops'!$D$2:$D$29,C1685))</f>
        <v>186</v>
      </c>
      <c r="K1685">
        <f t="shared" si="104"/>
        <v>0</v>
      </c>
      <c r="L1685">
        <f t="shared" si="105"/>
        <v>0</v>
      </c>
      <c r="M1685">
        <f t="shared" si="106"/>
        <v>0</v>
      </c>
      <c r="N1685">
        <f t="shared" si="107"/>
        <v>0</v>
      </c>
      <c r="O1685" cm="1">
        <f t="array" ref="O1685">((IF(C1685=0,INDEX('Solver Setup'!$M$15:$M$19,A1685),INDEX('Solver Setup'!$G$25:$G$52,C1685))-IF(B1685=0,INDEX('Solver Setup'!$L$15:$L$19,A1685),INDEX('Solver Setup'!$G$25:$G$52,B1685)))*1440-IF(B1685=0,0,INDEX('Solver Setup'!$F$25:$F$52,B1685))-H1685+'Solver Setup'!$B$9*(1-F1685))</f>
        <v>1157.9000000000005</v>
      </c>
    </row>
    <row r="1686" spans="1:15" x14ac:dyDescent="0.2">
      <c r="A1686">
        <v>3</v>
      </c>
      <c r="B1686">
        <v>2</v>
      </c>
      <c r="C1686">
        <v>5</v>
      </c>
      <c r="D1686" t="str" cm="1">
        <f t="array" ref="D1686">IF(B1686=0,"Depot",INDEX('Delivery Stops'!$B$2:$B$29,B1686))</f>
        <v>Community Pharmacy</v>
      </c>
      <c r="E1686" t="str" cm="1">
        <f t="array" ref="E1686">IF(C1686=0,"Depot",INDEX('Delivery Stops'!$B$2:$B$29,C1686))</f>
        <v>Construction Supply</v>
      </c>
      <c r="F1686">
        <v>0</v>
      </c>
      <c r="G1686" cm="1">
        <f t="array" ref="G1686">INDEX('Distance Matrix (miles)'!$B$2:$AD$30,B1686+1,C1686+1)</f>
        <v>18.72</v>
      </c>
      <c r="H1686" cm="1">
        <f t="array" ref="H1686">INDEX('Travel Time Matrix (min)'!$B$2:$AD$30,B1686+1,C1686+1)</f>
        <v>28.1</v>
      </c>
      <c r="I1686" cm="1">
        <f t="array" ref="I1686">G1686*(INDEX('Vehicle Fleet'!$D$2:$D$6,A1686)+'Cost Parameters'!$B$2*'Cost Parameters'!$B$3)</f>
        <v>21.647808000000001</v>
      </c>
      <c r="J1686" cm="1">
        <f t="array" ref="J1686">IF(C1686=0,0,INDEX('Delivery Stops'!$D$2:$D$29,C1686))</f>
        <v>201</v>
      </c>
      <c r="K1686">
        <f t="shared" si="104"/>
        <v>0</v>
      </c>
      <c r="L1686">
        <f t="shared" si="105"/>
        <v>0</v>
      </c>
      <c r="M1686">
        <f t="shared" si="106"/>
        <v>0</v>
      </c>
      <c r="N1686">
        <f t="shared" si="107"/>
        <v>0</v>
      </c>
      <c r="O1686" cm="1">
        <f t="array" ref="O1686">((IF(C1686=0,INDEX('Solver Setup'!$M$15:$M$19,A1686),INDEX('Solver Setup'!$G$25:$G$52,C1686))-IF(B1686=0,INDEX('Solver Setup'!$L$15:$L$19,A1686),INDEX('Solver Setup'!$G$25:$G$52,B1686)))*1440-IF(B1686=0,0,INDEX('Solver Setup'!$F$25:$F$52,B1686))-H1686+'Solver Setup'!$B$9*(1-F1686))</f>
        <v>1355.8999999999999</v>
      </c>
    </row>
    <row r="1687" spans="1:15" x14ac:dyDescent="0.2">
      <c r="A1687">
        <v>3</v>
      </c>
      <c r="B1687">
        <v>2</v>
      </c>
      <c r="C1687">
        <v>6</v>
      </c>
      <c r="D1687" t="str" cm="1">
        <f t="array" ref="D1687">IF(B1687=0,"Depot",INDEX('Delivery Stops'!$B$2:$B$29,B1687))</f>
        <v>Community Pharmacy</v>
      </c>
      <c r="E1687" t="str" cm="1">
        <f t="array" ref="E1687">IF(C1687=0,"Depot",INDEX('Delivery Stops'!$B$2:$B$29,C1687))</f>
        <v>Farm Supply</v>
      </c>
      <c r="F1687">
        <v>0</v>
      </c>
      <c r="G1687" cm="1">
        <f t="array" ref="G1687">INDEX('Distance Matrix (miles)'!$B$2:$AD$30,B1687+1,C1687+1)</f>
        <v>7.45</v>
      </c>
      <c r="H1687" cm="1">
        <f t="array" ref="H1687">INDEX('Travel Time Matrix (min)'!$B$2:$AD$30,B1687+1,C1687+1)</f>
        <v>11.2</v>
      </c>
      <c r="I1687" cm="1">
        <f t="array" ref="I1687">G1687*(INDEX('Vehicle Fleet'!$D$2:$D$6,A1687)+'Cost Parameters'!$B$2*'Cost Parameters'!$B$3)</f>
        <v>8.6151800000000005</v>
      </c>
      <c r="J1687" cm="1">
        <f t="array" ref="J1687">IF(C1687=0,0,INDEX('Delivery Stops'!$D$2:$D$29,C1687))</f>
        <v>162</v>
      </c>
      <c r="K1687">
        <f t="shared" si="104"/>
        <v>0</v>
      </c>
      <c r="L1687">
        <f t="shared" si="105"/>
        <v>0</v>
      </c>
      <c r="M1687">
        <f t="shared" si="106"/>
        <v>0</v>
      </c>
      <c r="N1687">
        <f t="shared" si="107"/>
        <v>0</v>
      </c>
      <c r="O1687" cm="1">
        <f t="array" ref="O1687">((IF(C1687=0,INDEX('Solver Setup'!$M$15:$M$19,A1687),INDEX('Solver Setup'!$G$25:$G$52,C1687))-IF(B1687=0,INDEX('Solver Setup'!$L$15:$L$19,A1687),INDEX('Solver Setup'!$G$25:$G$52,B1687)))*1440-IF(B1687=0,0,INDEX('Solver Setup'!$F$25:$F$52,B1687))-H1687+'Solver Setup'!$B$9*(1-F1687))</f>
        <v>1477.8000000000004</v>
      </c>
    </row>
    <row r="1688" spans="1:15" x14ac:dyDescent="0.2">
      <c r="A1688">
        <v>3</v>
      </c>
      <c r="B1688">
        <v>2</v>
      </c>
      <c r="C1688">
        <v>7</v>
      </c>
      <c r="D1688" t="str" cm="1">
        <f t="array" ref="D1688">IF(B1688=0,"Depot",INDEX('Delivery Stops'!$B$2:$B$29,B1688))</f>
        <v>Community Pharmacy</v>
      </c>
      <c r="E1688" t="str" cm="1">
        <f t="array" ref="E1688">IF(C1688=0,"Depot",INDEX('Delivery Stops'!$B$2:$B$29,C1688))</f>
        <v>Fish Market</v>
      </c>
      <c r="F1688">
        <v>0</v>
      </c>
      <c r="G1688" cm="1">
        <f t="array" ref="G1688">INDEX('Distance Matrix (miles)'!$B$2:$AD$30,B1688+1,C1688+1)</f>
        <v>12.75</v>
      </c>
      <c r="H1688" cm="1">
        <f t="array" ref="H1688">INDEX('Travel Time Matrix (min)'!$B$2:$AD$30,B1688+1,C1688+1)</f>
        <v>19.100000000000001</v>
      </c>
      <c r="I1688" cm="1">
        <f t="array" ref="I1688">G1688*(INDEX('Vehicle Fleet'!$D$2:$D$6,A1688)+'Cost Parameters'!$B$2*'Cost Parameters'!$B$3)</f>
        <v>14.744100000000001</v>
      </c>
      <c r="J1688" cm="1">
        <f t="array" ref="J1688">IF(C1688=0,0,INDEX('Delivery Stops'!$D$2:$D$29,C1688))</f>
        <v>133</v>
      </c>
      <c r="K1688">
        <f t="shared" si="104"/>
        <v>0</v>
      </c>
      <c r="L1688">
        <f t="shared" si="105"/>
        <v>0</v>
      </c>
      <c r="M1688">
        <f t="shared" si="106"/>
        <v>0</v>
      </c>
      <c r="N1688">
        <f t="shared" si="107"/>
        <v>0</v>
      </c>
      <c r="O1688" cm="1">
        <f t="array" ref="O1688">((IF(C1688=0,INDEX('Solver Setup'!$M$15:$M$19,A1688),INDEX('Solver Setup'!$G$25:$G$52,C1688))-IF(B1688=0,INDEX('Solver Setup'!$L$15:$L$19,A1688),INDEX('Solver Setup'!$G$25:$G$52,B1688)))*1440-IF(B1688=0,0,INDEX('Solver Setup'!$F$25:$F$52,B1688))-H1688+'Solver Setup'!$B$9*(1-F1688))</f>
        <v>1334.9000000000005</v>
      </c>
    </row>
    <row r="1689" spans="1:15" x14ac:dyDescent="0.2">
      <c r="A1689">
        <v>3</v>
      </c>
      <c r="B1689">
        <v>2</v>
      </c>
      <c r="C1689">
        <v>8</v>
      </c>
      <c r="D1689" t="str" cm="1">
        <f t="array" ref="D1689">IF(B1689=0,"Depot",INDEX('Delivery Stops'!$B$2:$B$29,B1689))</f>
        <v>Community Pharmacy</v>
      </c>
      <c r="E1689" t="str" cm="1">
        <f t="array" ref="E1689">IF(C1689=0,"Depot",INDEX('Delivery Stops'!$B$2:$B$29,C1689))</f>
        <v>Swimming Pool Supply</v>
      </c>
      <c r="F1689">
        <v>0</v>
      </c>
      <c r="G1689" cm="1">
        <f t="array" ref="G1689">INDEX('Distance Matrix (miles)'!$B$2:$AD$30,B1689+1,C1689+1)</f>
        <v>27.38</v>
      </c>
      <c r="H1689" cm="1">
        <f t="array" ref="H1689">INDEX('Travel Time Matrix (min)'!$B$2:$AD$30,B1689+1,C1689+1)</f>
        <v>41.1</v>
      </c>
      <c r="I1689" cm="1">
        <f t="array" ref="I1689">G1689*(INDEX('Vehicle Fleet'!$D$2:$D$6,A1689)+'Cost Parameters'!$B$2*'Cost Parameters'!$B$3)</f>
        <v>31.662232000000003</v>
      </c>
      <c r="J1689" cm="1">
        <f t="array" ref="J1689">IF(C1689=0,0,INDEX('Delivery Stops'!$D$2:$D$29,C1689))</f>
        <v>285</v>
      </c>
      <c r="K1689">
        <f t="shared" si="104"/>
        <v>0</v>
      </c>
      <c r="L1689">
        <f t="shared" si="105"/>
        <v>0</v>
      </c>
      <c r="M1689">
        <f t="shared" si="106"/>
        <v>0</v>
      </c>
      <c r="N1689">
        <f t="shared" si="107"/>
        <v>0</v>
      </c>
      <c r="O1689" cm="1">
        <f t="array" ref="O1689">((IF(C1689=0,INDEX('Solver Setup'!$M$15:$M$19,A1689),INDEX('Solver Setup'!$G$25:$G$52,C1689))-IF(B1689=0,INDEX('Solver Setup'!$L$15:$L$19,A1689),INDEX('Solver Setup'!$G$25:$G$52,B1689)))*1440-IF(B1689=0,0,INDEX('Solver Setup'!$F$25:$F$52,B1689))-H1689+'Solver Setup'!$B$9*(1-F1689))</f>
        <v>1522.9</v>
      </c>
    </row>
    <row r="1690" spans="1:15" x14ac:dyDescent="0.2">
      <c r="A1690">
        <v>3</v>
      </c>
      <c r="B1690">
        <v>2</v>
      </c>
      <c r="C1690">
        <v>9</v>
      </c>
      <c r="D1690" t="str" cm="1">
        <f t="array" ref="D1690">IF(B1690=0,"Depot",INDEX('Delivery Stops'!$B$2:$B$29,B1690))</f>
        <v>Community Pharmacy</v>
      </c>
      <c r="E1690" t="str" cm="1">
        <f t="array" ref="E1690">IF(C1690=0,"Depot",INDEX('Delivery Stops'!$B$2:$B$29,C1690))</f>
        <v>Dry Cleaners</v>
      </c>
      <c r="F1690">
        <v>0</v>
      </c>
      <c r="G1690" cm="1">
        <f t="array" ref="G1690">INDEX('Distance Matrix (miles)'!$B$2:$AD$30,B1690+1,C1690+1)</f>
        <v>12.38</v>
      </c>
      <c r="H1690" cm="1">
        <f t="array" ref="H1690">INDEX('Travel Time Matrix (min)'!$B$2:$AD$30,B1690+1,C1690+1)</f>
        <v>18.600000000000001</v>
      </c>
      <c r="I1690" cm="1">
        <f t="array" ref="I1690">G1690*(INDEX('Vehicle Fleet'!$D$2:$D$6,A1690)+'Cost Parameters'!$B$2*'Cost Parameters'!$B$3)</f>
        <v>14.316232000000003</v>
      </c>
      <c r="J1690" cm="1">
        <f t="array" ref="J1690">IF(C1690=0,0,INDEX('Delivery Stops'!$D$2:$D$29,C1690))</f>
        <v>24</v>
      </c>
      <c r="K1690">
        <f t="shared" si="104"/>
        <v>0</v>
      </c>
      <c r="L1690">
        <f t="shared" si="105"/>
        <v>0</v>
      </c>
      <c r="M1690">
        <f t="shared" si="106"/>
        <v>0</v>
      </c>
      <c r="N1690">
        <f t="shared" si="107"/>
        <v>0</v>
      </c>
      <c r="O1690" cm="1">
        <f t="array" ref="O1690">((IF(C1690=0,INDEX('Solver Setup'!$M$15:$M$19,A1690),INDEX('Solver Setup'!$G$25:$G$52,C1690))-IF(B1690=0,INDEX('Solver Setup'!$L$15:$L$19,A1690),INDEX('Solver Setup'!$G$25:$G$52,B1690)))*1440-IF(B1690=0,0,INDEX('Solver Setup'!$F$25:$F$52,B1690))-H1690+'Solver Setup'!$B$9*(1-F1690))</f>
        <v>1200.4000000000005</v>
      </c>
    </row>
    <row r="1691" spans="1:15" x14ac:dyDescent="0.2">
      <c r="A1691">
        <v>3</v>
      </c>
      <c r="B1691">
        <v>2</v>
      </c>
      <c r="C1691">
        <v>10</v>
      </c>
      <c r="D1691" t="str" cm="1">
        <f t="array" ref="D1691">IF(B1691=0,"Depot",INDEX('Delivery Stops'!$B$2:$B$29,B1691))</f>
        <v>Community Pharmacy</v>
      </c>
      <c r="E1691" t="str" cm="1">
        <f t="array" ref="E1691">IF(C1691=0,"Depot",INDEX('Delivery Stops'!$B$2:$B$29,C1691))</f>
        <v>Furniture Warehouse</v>
      </c>
      <c r="F1691">
        <v>0</v>
      </c>
      <c r="G1691" cm="1">
        <f t="array" ref="G1691">INDEX('Distance Matrix (miles)'!$B$2:$AD$30,B1691+1,C1691+1)</f>
        <v>9.76</v>
      </c>
      <c r="H1691" cm="1">
        <f t="array" ref="H1691">INDEX('Travel Time Matrix (min)'!$B$2:$AD$30,B1691+1,C1691+1)</f>
        <v>14.6</v>
      </c>
      <c r="I1691" cm="1">
        <f t="array" ref="I1691">G1691*(INDEX('Vehicle Fleet'!$D$2:$D$6,A1691)+'Cost Parameters'!$B$2*'Cost Parameters'!$B$3)</f>
        <v>11.286464</v>
      </c>
      <c r="J1691" cm="1">
        <f t="array" ref="J1691">IF(C1691=0,0,INDEX('Delivery Stops'!$D$2:$D$29,C1691))</f>
        <v>89</v>
      </c>
      <c r="K1691">
        <f t="shared" si="104"/>
        <v>0</v>
      </c>
      <c r="L1691">
        <f t="shared" si="105"/>
        <v>0</v>
      </c>
      <c r="M1691">
        <f t="shared" si="106"/>
        <v>0</v>
      </c>
      <c r="N1691">
        <f t="shared" si="107"/>
        <v>0</v>
      </c>
      <c r="O1691" cm="1">
        <f t="array" ref="O1691">((IF(C1691=0,INDEX('Solver Setup'!$M$15:$M$19,A1691),INDEX('Solver Setup'!$G$25:$G$52,C1691))-IF(B1691=0,INDEX('Solver Setup'!$L$15:$L$19,A1691),INDEX('Solver Setup'!$G$25:$G$52,B1691)))*1440-IF(B1691=0,0,INDEX('Solver Setup'!$F$25:$F$52,B1691))-H1691+'Solver Setup'!$B$9*(1-F1691))</f>
        <v>1279.3999999999999</v>
      </c>
    </row>
    <row r="1692" spans="1:15" x14ac:dyDescent="0.2">
      <c r="A1692">
        <v>3</v>
      </c>
      <c r="B1692">
        <v>2</v>
      </c>
      <c r="C1692">
        <v>11</v>
      </c>
      <c r="D1692" t="str" cm="1">
        <f t="array" ref="D1692">IF(B1692=0,"Depot",INDEX('Delivery Stops'!$B$2:$B$29,B1692))</f>
        <v>Community Pharmacy</v>
      </c>
      <c r="E1692" t="str" cm="1">
        <f t="array" ref="E1692">IF(C1692=0,"Depot",INDEX('Delivery Stops'!$B$2:$B$29,C1692))</f>
        <v>Pet Hospital</v>
      </c>
      <c r="F1692">
        <v>0</v>
      </c>
      <c r="G1692" cm="1">
        <f t="array" ref="G1692">INDEX('Distance Matrix (miles)'!$B$2:$AD$30,B1692+1,C1692+1)</f>
        <v>1.48</v>
      </c>
      <c r="H1692" cm="1">
        <f t="array" ref="H1692">INDEX('Travel Time Matrix (min)'!$B$2:$AD$30,B1692+1,C1692+1)</f>
        <v>2.2000000000000002</v>
      </c>
      <c r="I1692" cm="1">
        <f t="array" ref="I1692">G1692*(INDEX('Vehicle Fleet'!$D$2:$D$6,A1692)+'Cost Parameters'!$B$2*'Cost Parameters'!$B$3)</f>
        <v>1.7114720000000001</v>
      </c>
      <c r="J1692" cm="1">
        <f t="array" ref="J1692">IF(C1692=0,0,INDEX('Delivery Stops'!$D$2:$D$29,C1692))</f>
        <v>108</v>
      </c>
      <c r="K1692">
        <f t="shared" si="104"/>
        <v>0</v>
      </c>
      <c r="L1692">
        <f t="shared" si="105"/>
        <v>0</v>
      </c>
      <c r="M1692">
        <f t="shared" si="106"/>
        <v>0</v>
      </c>
      <c r="N1692">
        <f t="shared" si="107"/>
        <v>0</v>
      </c>
      <c r="O1692" cm="1">
        <f t="array" ref="O1692">((IF(C1692=0,INDEX('Solver Setup'!$M$15:$M$19,A1692),INDEX('Solver Setup'!$G$25:$G$52,C1692))-IF(B1692=0,INDEX('Solver Setup'!$L$15:$L$19,A1692),INDEX('Solver Setup'!$G$25:$G$52,B1692)))*1440-IF(B1692=0,0,INDEX('Solver Setup'!$F$25:$F$52,B1692))-H1692+'Solver Setup'!$B$9*(1-F1692))</f>
        <v>1216.8000000000004</v>
      </c>
    </row>
    <row r="1693" spans="1:15" x14ac:dyDescent="0.2">
      <c r="A1693">
        <v>3</v>
      </c>
      <c r="B1693">
        <v>2</v>
      </c>
      <c r="C1693">
        <v>12</v>
      </c>
      <c r="D1693" t="str" cm="1">
        <f t="array" ref="D1693">IF(B1693=0,"Depot",INDEX('Delivery Stops'!$B$2:$B$29,B1693))</f>
        <v>Community Pharmacy</v>
      </c>
      <c r="E1693" t="str" cm="1">
        <f t="array" ref="E1693">IF(C1693=0,"Depot",INDEX('Delivery Stops'!$B$2:$B$29,C1693))</f>
        <v>Tech Solutions Inc</v>
      </c>
      <c r="F1693">
        <v>0</v>
      </c>
      <c r="G1693" cm="1">
        <f t="array" ref="G1693">INDEX('Distance Matrix (miles)'!$B$2:$AD$30,B1693+1,C1693+1)</f>
        <v>11.18</v>
      </c>
      <c r="H1693" cm="1">
        <f t="array" ref="H1693">INDEX('Travel Time Matrix (min)'!$B$2:$AD$30,B1693+1,C1693+1)</f>
        <v>16.8</v>
      </c>
      <c r="I1693" cm="1">
        <f t="array" ref="I1693">G1693*(INDEX('Vehicle Fleet'!$D$2:$D$6,A1693)+'Cost Parameters'!$B$2*'Cost Parameters'!$B$3)</f>
        <v>12.928552000000002</v>
      </c>
      <c r="J1693" cm="1">
        <f t="array" ref="J1693">IF(C1693=0,0,INDEX('Delivery Stops'!$D$2:$D$29,C1693))</f>
        <v>150</v>
      </c>
      <c r="K1693">
        <f t="shared" si="104"/>
        <v>0</v>
      </c>
      <c r="L1693">
        <f t="shared" si="105"/>
        <v>0</v>
      </c>
      <c r="M1693">
        <f t="shared" si="106"/>
        <v>0</v>
      </c>
      <c r="N1693">
        <f t="shared" si="107"/>
        <v>0</v>
      </c>
      <c r="O1693" cm="1">
        <f t="array" ref="O1693">((IF(C1693=0,INDEX('Solver Setup'!$M$15:$M$19,A1693),INDEX('Solver Setup'!$G$25:$G$52,C1693))-IF(B1693=0,INDEX('Solver Setup'!$L$15:$L$19,A1693),INDEX('Solver Setup'!$G$25:$G$52,B1693)))*1440-IF(B1693=0,0,INDEX('Solver Setup'!$F$25:$F$52,B1693))-H1693+'Solver Setup'!$B$9*(1-F1693))</f>
        <v>1157.2000000000005</v>
      </c>
    </row>
    <row r="1694" spans="1:15" x14ac:dyDescent="0.2">
      <c r="A1694">
        <v>3</v>
      </c>
      <c r="B1694">
        <v>2</v>
      </c>
      <c r="C1694">
        <v>13</v>
      </c>
      <c r="D1694" t="str" cm="1">
        <f t="array" ref="D1694">IF(B1694=0,"Depot",INDEX('Delivery Stops'!$B$2:$B$29,B1694))</f>
        <v>Community Pharmacy</v>
      </c>
      <c r="E1694" t="str" cm="1">
        <f t="array" ref="E1694">IF(C1694=0,"Depot",INDEX('Delivery Stops'!$B$2:$B$29,C1694))</f>
        <v>Tech Solutions Inc</v>
      </c>
      <c r="F1694">
        <v>0</v>
      </c>
      <c r="G1694" cm="1">
        <f t="array" ref="G1694">INDEX('Distance Matrix (miles)'!$B$2:$AD$30,B1694+1,C1694+1)</f>
        <v>24.64</v>
      </c>
      <c r="H1694" cm="1">
        <f t="array" ref="H1694">INDEX('Travel Time Matrix (min)'!$B$2:$AD$30,B1694+1,C1694+1)</f>
        <v>37</v>
      </c>
      <c r="I1694" cm="1">
        <f t="array" ref="I1694">G1694*(INDEX('Vehicle Fleet'!$D$2:$D$6,A1694)+'Cost Parameters'!$B$2*'Cost Parameters'!$B$3)</f>
        <v>28.493696000000003</v>
      </c>
      <c r="J1694" cm="1">
        <f t="array" ref="J1694">IF(C1694=0,0,INDEX('Delivery Stops'!$D$2:$D$29,C1694))</f>
        <v>38</v>
      </c>
      <c r="K1694">
        <f t="shared" si="104"/>
        <v>0</v>
      </c>
      <c r="L1694">
        <f t="shared" si="105"/>
        <v>0</v>
      </c>
      <c r="M1694">
        <f t="shared" si="106"/>
        <v>0</v>
      </c>
      <c r="N1694">
        <f t="shared" si="107"/>
        <v>0</v>
      </c>
      <c r="O1694" cm="1">
        <f t="array" ref="O1694">((IF(C1694=0,INDEX('Solver Setup'!$M$15:$M$19,A1694),INDEX('Solver Setup'!$G$25:$G$52,C1694))-IF(B1694=0,INDEX('Solver Setup'!$L$15:$L$19,A1694),INDEX('Solver Setup'!$G$25:$G$52,B1694)))*1440-IF(B1694=0,0,INDEX('Solver Setup'!$F$25:$F$52,B1694))-H1694+'Solver Setup'!$B$9*(1-F1694))</f>
        <v>1032</v>
      </c>
    </row>
    <row r="1695" spans="1:15" x14ac:dyDescent="0.2">
      <c r="A1695">
        <v>3</v>
      </c>
      <c r="B1695">
        <v>2</v>
      </c>
      <c r="C1695">
        <v>14</v>
      </c>
      <c r="D1695" t="str" cm="1">
        <f t="array" ref="D1695">IF(B1695=0,"Depot",INDEX('Delivery Stops'!$B$2:$B$29,B1695))</f>
        <v>Community Pharmacy</v>
      </c>
      <c r="E1695" t="str" cm="1">
        <f t="array" ref="E1695">IF(C1695=0,"Depot",INDEX('Delivery Stops'!$B$2:$B$29,C1695))</f>
        <v>Sunrise Senior Living</v>
      </c>
      <c r="F1695">
        <v>0</v>
      </c>
      <c r="G1695" cm="1">
        <f t="array" ref="G1695">INDEX('Distance Matrix (miles)'!$B$2:$AD$30,B1695+1,C1695+1)</f>
        <v>17.62</v>
      </c>
      <c r="H1695" cm="1">
        <f t="array" ref="H1695">INDEX('Travel Time Matrix (min)'!$B$2:$AD$30,B1695+1,C1695+1)</f>
        <v>26.4</v>
      </c>
      <c r="I1695" cm="1">
        <f t="array" ref="I1695">G1695*(INDEX('Vehicle Fleet'!$D$2:$D$6,A1695)+'Cost Parameters'!$B$2*'Cost Parameters'!$B$3)</f>
        <v>20.375768000000004</v>
      </c>
      <c r="J1695" cm="1">
        <f t="array" ref="J1695">IF(C1695=0,0,INDEX('Delivery Stops'!$D$2:$D$29,C1695))</f>
        <v>249</v>
      </c>
      <c r="K1695">
        <f t="shared" si="104"/>
        <v>0</v>
      </c>
      <c r="L1695">
        <f t="shared" si="105"/>
        <v>0</v>
      </c>
      <c r="M1695">
        <f t="shared" si="106"/>
        <v>0</v>
      </c>
      <c r="N1695">
        <f t="shared" si="107"/>
        <v>0</v>
      </c>
      <c r="O1695" cm="1">
        <f t="array" ref="O1695">((IF(C1695=0,INDEX('Solver Setup'!$M$15:$M$19,A1695),INDEX('Solver Setup'!$G$25:$G$52,C1695))-IF(B1695=0,INDEX('Solver Setup'!$L$15:$L$19,A1695),INDEX('Solver Setup'!$G$25:$G$52,B1695)))*1440-IF(B1695=0,0,INDEX('Solver Setup'!$F$25:$F$52,B1695))-H1695+'Solver Setup'!$B$9*(1-F1695))</f>
        <v>1492.6</v>
      </c>
    </row>
    <row r="1696" spans="1:15" x14ac:dyDescent="0.2">
      <c r="A1696">
        <v>3</v>
      </c>
      <c r="B1696">
        <v>2</v>
      </c>
      <c r="C1696">
        <v>15</v>
      </c>
      <c r="D1696" t="str" cm="1">
        <f t="array" ref="D1696">IF(B1696=0,"Depot",INDEX('Delivery Stops'!$B$2:$B$29,B1696))</f>
        <v>Community Pharmacy</v>
      </c>
      <c r="E1696" t="str" cm="1">
        <f t="array" ref="E1696">IF(C1696=0,"Depot",INDEX('Delivery Stops'!$B$2:$B$29,C1696))</f>
        <v>Electronics Outlet</v>
      </c>
      <c r="F1696">
        <v>0</v>
      </c>
      <c r="G1696" cm="1">
        <f t="array" ref="G1696">INDEX('Distance Matrix (miles)'!$B$2:$AD$30,B1696+1,C1696+1)</f>
        <v>2.5299999999999998</v>
      </c>
      <c r="H1696" cm="1">
        <f t="array" ref="H1696">INDEX('Travel Time Matrix (min)'!$B$2:$AD$30,B1696+1,C1696+1)</f>
        <v>3.8</v>
      </c>
      <c r="I1696" cm="1">
        <f t="array" ref="I1696">G1696*(INDEX('Vehicle Fleet'!$D$2:$D$6,A1696)+'Cost Parameters'!$B$2*'Cost Parameters'!$B$3)</f>
        <v>2.9256920000000002</v>
      </c>
      <c r="J1696" cm="1">
        <f t="array" ref="J1696">IF(C1696=0,0,INDEX('Delivery Stops'!$D$2:$D$29,C1696))</f>
        <v>72</v>
      </c>
      <c r="K1696">
        <f t="shared" si="104"/>
        <v>0</v>
      </c>
      <c r="L1696">
        <f t="shared" si="105"/>
        <v>0</v>
      </c>
      <c r="M1696">
        <f t="shared" si="106"/>
        <v>0</v>
      </c>
      <c r="N1696">
        <f t="shared" si="107"/>
        <v>0</v>
      </c>
      <c r="O1696" cm="1">
        <f t="array" ref="O1696">((IF(C1696=0,INDEX('Solver Setup'!$M$15:$M$19,A1696),INDEX('Solver Setup'!$G$25:$G$52,C1696))-IF(B1696=0,INDEX('Solver Setup'!$L$15:$L$19,A1696),INDEX('Solver Setup'!$G$25:$G$52,B1696)))*1440-IF(B1696=0,0,INDEX('Solver Setup'!$F$25:$F$52,B1696))-H1696+'Solver Setup'!$B$9*(1-F1696))</f>
        <v>1080.2000000000005</v>
      </c>
    </row>
    <row r="1697" spans="1:15" x14ac:dyDescent="0.2">
      <c r="A1697">
        <v>3</v>
      </c>
      <c r="B1697">
        <v>2</v>
      </c>
      <c r="C1697">
        <v>16</v>
      </c>
      <c r="D1697" t="str" cm="1">
        <f t="array" ref="D1697">IF(B1697=0,"Depot",INDEX('Delivery Stops'!$B$2:$B$29,B1697))</f>
        <v>Community Pharmacy</v>
      </c>
      <c r="E1697" t="str" cm="1">
        <f t="array" ref="E1697">IF(C1697=0,"Depot",INDEX('Delivery Stops'!$B$2:$B$29,C1697))</f>
        <v>Bookstore</v>
      </c>
      <c r="F1697">
        <v>0</v>
      </c>
      <c r="G1697" cm="1">
        <f t="array" ref="G1697">INDEX('Distance Matrix (miles)'!$B$2:$AD$30,B1697+1,C1697+1)</f>
        <v>5.24</v>
      </c>
      <c r="H1697" cm="1">
        <f t="array" ref="H1697">INDEX('Travel Time Matrix (min)'!$B$2:$AD$30,B1697+1,C1697+1)</f>
        <v>7.9</v>
      </c>
      <c r="I1697" cm="1">
        <f t="array" ref="I1697">G1697*(INDEX('Vehicle Fleet'!$D$2:$D$6,A1697)+'Cost Parameters'!$B$2*'Cost Parameters'!$B$3)</f>
        <v>6.0595360000000005</v>
      </c>
      <c r="J1697" cm="1">
        <f t="array" ref="J1697">IF(C1697=0,0,INDEX('Delivery Stops'!$D$2:$D$29,C1697))</f>
        <v>152</v>
      </c>
      <c r="K1697">
        <f t="shared" si="104"/>
        <v>0</v>
      </c>
      <c r="L1697">
        <f t="shared" si="105"/>
        <v>0</v>
      </c>
      <c r="M1697">
        <f t="shared" si="106"/>
        <v>0</v>
      </c>
      <c r="N1697">
        <f t="shared" si="107"/>
        <v>0</v>
      </c>
      <c r="O1697" cm="1">
        <f t="array" ref="O1697">((IF(C1697=0,INDEX('Solver Setup'!$M$15:$M$19,A1697),INDEX('Solver Setup'!$G$25:$G$52,C1697))-IF(B1697=0,INDEX('Solver Setup'!$L$15:$L$19,A1697),INDEX('Solver Setup'!$G$25:$G$52,B1697)))*1440-IF(B1697=0,0,INDEX('Solver Setup'!$F$25:$F$52,B1697))-H1697+'Solver Setup'!$B$9*(1-F1697))</f>
        <v>1316.1000000000008</v>
      </c>
    </row>
    <row r="1698" spans="1:15" x14ac:dyDescent="0.2">
      <c r="A1698">
        <v>3</v>
      </c>
      <c r="B1698">
        <v>2</v>
      </c>
      <c r="C1698">
        <v>17</v>
      </c>
      <c r="D1698" t="str" cm="1">
        <f t="array" ref="D1698">IF(B1698=0,"Depot",INDEX('Delivery Stops'!$B$2:$B$29,B1698))</f>
        <v>Community Pharmacy</v>
      </c>
      <c r="E1698" t="str" cm="1">
        <f t="array" ref="E1698">IF(C1698=0,"Depot",INDEX('Delivery Stops'!$B$2:$B$29,C1698))</f>
        <v>Veterinary Clinic</v>
      </c>
      <c r="F1698">
        <v>0</v>
      </c>
      <c r="G1698" cm="1">
        <f t="array" ref="G1698">INDEX('Distance Matrix (miles)'!$B$2:$AD$30,B1698+1,C1698+1)</f>
        <v>28.66</v>
      </c>
      <c r="H1698" cm="1">
        <f t="array" ref="H1698">INDEX('Travel Time Matrix (min)'!$B$2:$AD$30,B1698+1,C1698+1)</f>
        <v>43</v>
      </c>
      <c r="I1698" cm="1">
        <f t="array" ref="I1698">G1698*(INDEX('Vehicle Fleet'!$D$2:$D$6,A1698)+'Cost Parameters'!$B$2*'Cost Parameters'!$B$3)</f>
        <v>33.142424000000005</v>
      </c>
      <c r="J1698" cm="1">
        <f t="array" ref="J1698">IF(C1698=0,0,INDEX('Delivery Stops'!$D$2:$D$29,C1698))</f>
        <v>102</v>
      </c>
      <c r="K1698">
        <f t="shared" si="104"/>
        <v>0</v>
      </c>
      <c r="L1698">
        <f t="shared" si="105"/>
        <v>0</v>
      </c>
      <c r="M1698">
        <f t="shared" si="106"/>
        <v>0</v>
      </c>
      <c r="N1698">
        <f t="shared" si="107"/>
        <v>0</v>
      </c>
      <c r="O1698" cm="1">
        <f t="array" ref="O1698">((IF(C1698=0,INDEX('Solver Setup'!$M$15:$M$19,A1698),INDEX('Solver Setup'!$G$25:$G$52,C1698))-IF(B1698=0,INDEX('Solver Setup'!$L$15:$L$19,A1698),INDEX('Solver Setup'!$G$25:$G$52,B1698)))*1440-IF(B1698=0,0,INDEX('Solver Setup'!$F$25:$F$52,B1698))-H1698+'Solver Setup'!$B$9*(1-F1698))</f>
        <v>1116</v>
      </c>
    </row>
    <row r="1699" spans="1:15" x14ac:dyDescent="0.2">
      <c r="A1699">
        <v>3</v>
      </c>
      <c r="B1699">
        <v>2</v>
      </c>
      <c r="C1699">
        <v>18</v>
      </c>
      <c r="D1699" t="str" cm="1">
        <f t="array" ref="D1699">IF(B1699=0,"Depot",INDEX('Delivery Stops'!$B$2:$B$29,B1699))</f>
        <v>Community Pharmacy</v>
      </c>
      <c r="E1699" t="str" cm="1">
        <f t="array" ref="E1699">IF(C1699=0,"Depot",INDEX('Delivery Stops'!$B$2:$B$29,C1699))</f>
        <v>Furniture Warehouse</v>
      </c>
      <c r="F1699">
        <v>0</v>
      </c>
      <c r="G1699" cm="1">
        <f t="array" ref="G1699">INDEX('Distance Matrix (miles)'!$B$2:$AD$30,B1699+1,C1699+1)</f>
        <v>7.57</v>
      </c>
      <c r="H1699" cm="1">
        <f t="array" ref="H1699">INDEX('Travel Time Matrix (min)'!$B$2:$AD$30,B1699+1,C1699+1)</f>
        <v>11.4</v>
      </c>
      <c r="I1699" cm="1">
        <f t="array" ref="I1699">G1699*(INDEX('Vehicle Fleet'!$D$2:$D$6,A1699)+'Cost Parameters'!$B$2*'Cost Parameters'!$B$3)</f>
        <v>8.7539480000000012</v>
      </c>
      <c r="J1699" cm="1">
        <f t="array" ref="J1699">IF(C1699=0,0,INDEX('Delivery Stops'!$D$2:$D$29,C1699))</f>
        <v>148</v>
      </c>
      <c r="K1699">
        <f t="shared" si="104"/>
        <v>0</v>
      </c>
      <c r="L1699">
        <f t="shared" si="105"/>
        <v>0</v>
      </c>
      <c r="M1699">
        <f t="shared" si="106"/>
        <v>0</v>
      </c>
      <c r="N1699">
        <f t="shared" si="107"/>
        <v>0</v>
      </c>
      <c r="O1699" cm="1">
        <f t="array" ref="O1699">((IF(C1699=0,INDEX('Solver Setup'!$M$15:$M$19,A1699),INDEX('Solver Setup'!$G$25:$G$52,C1699))-IF(B1699=0,INDEX('Solver Setup'!$L$15:$L$19,A1699),INDEX('Solver Setup'!$G$25:$G$52,B1699)))*1440-IF(B1699=0,0,INDEX('Solver Setup'!$F$25:$F$52,B1699))-H1699+'Solver Setup'!$B$9*(1-F1699))</f>
        <v>1102.5999999999999</v>
      </c>
    </row>
    <row r="1700" spans="1:15" x14ac:dyDescent="0.2">
      <c r="A1700">
        <v>3</v>
      </c>
      <c r="B1700">
        <v>2</v>
      </c>
      <c r="C1700">
        <v>19</v>
      </c>
      <c r="D1700" t="str" cm="1">
        <f t="array" ref="D1700">IF(B1700=0,"Depot",INDEX('Delivery Stops'!$B$2:$B$29,B1700))</f>
        <v>Community Pharmacy</v>
      </c>
      <c r="E1700" t="str" cm="1">
        <f t="array" ref="E1700">IF(C1700=0,"Depot",INDEX('Delivery Stops'!$B$2:$B$29,C1700))</f>
        <v>Music School</v>
      </c>
      <c r="F1700">
        <v>0</v>
      </c>
      <c r="G1700" cm="1">
        <f t="array" ref="G1700">INDEX('Distance Matrix (miles)'!$B$2:$AD$30,B1700+1,C1700+1)</f>
        <v>19.53</v>
      </c>
      <c r="H1700" cm="1">
        <f t="array" ref="H1700">INDEX('Travel Time Matrix (min)'!$B$2:$AD$30,B1700+1,C1700+1)</f>
        <v>29.3</v>
      </c>
      <c r="I1700" cm="1">
        <f t="array" ref="I1700">G1700*(INDEX('Vehicle Fleet'!$D$2:$D$6,A1700)+'Cost Parameters'!$B$2*'Cost Parameters'!$B$3)</f>
        <v>22.584492000000004</v>
      </c>
      <c r="J1700" cm="1">
        <f t="array" ref="J1700">IF(C1700=0,0,INDEX('Delivery Stops'!$D$2:$D$29,C1700))</f>
        <v>97</v>
      </c>
      <c r="K1700">
        <f t="shared" si="104"/>
        <v>0</v>
      </c>
      <c r="L1700">
        <f t="shared" si="105"/>
        <v>0</v>
      </c>
      <c r="M1700">
        <f t="shared" si="106"/>
        <v>0</v>
      </c>
      <c r="N1700">
        <f t="shared" si="107"/>
        <v>0</v>
      </c>
      <c r="O1700" cm="1">
        <f t="array" ref="O1700">((IF(C1700=0,INDEX('Solver Setup'!$M$15:$M$19,A1700),INDEX('Solver Setup'!$G$25:$G$52,C1700))-IF(B1700=0,INDEX('Solver Setup'!$L$15:$L$19,A1700),INDEX('Solver Setup'!$G$25:$G$52,B1700)))*1440-IF(B1700=0,0,INDEX('Solver Setup'!$F$25:$F$52,B1700))-H1700+'Solver Setup'!$B$9*(1-F1700))</f>
        <v>1054.7000000000005</v>
      </c>
    </row>
    <row r="1701" spans="1:15" x14ac:dyDescent="0.2">
      <c r="A1701">
        <v>3</v>
      </c>
      <c r="B1701">
        <v>2</v>
      </c>
      <c r="C1701">
        <v>20</v>
      </c>
      <c r="D1701" t="str" cm="1">
        <f t="array" ref="D1701">IF(B1701=0,"Depot",INDEX('Delivery Stops'!$B$2:$B$29,B1701))</f>
        <v>Community Pharmacy</v>
      </c>
      <c r="E1701" t="str" cm="1">
        <f t="array" ref="E1701">IF(C1701=0,"Depot",INDEX('Delivery Stops'!$B$2:$B$29,C1701))</f>
        <v>Elementary School</v>
      </c>
      <c r="F1701">
        <v>0</v>
      </c>
      <c r="G1701" cm="1">
        <f t="array" ref="G1701">INDEX('Distance Matrix (miles)'!$B$2:$AD$30,B1701+1,C1701+1)</f>
        <v>24.99</v>
      </c>
      <c r="H1701" cm="1">
        <f t="array" ref="H1701">INDEX('Travel Time Matrix (min)'!$B$2:$AD$30,B1701+1,C1701+1)</f>
        <v>37.5</v>
      </c>
      <c r="I1701" cm="1">
        <f t="array" ref="I1701">G1701*(INDEX('Vehicle Fleet'!$D$2:$D$6,A1701)+'Cost Parameters'!$B$2*'Cost Parameters'!$B$3)</f>
        <v>28.898436</v>
      </c>
      <c r="J1701" cm="1">
        <f t="array" ref="J1701">IF(C1701=0,0,INDEX('Delivery Stops'!$D$2:$D$29,C1701))</f>
        <v>71</v>
      </c>
      <c r="K1701">
        <f t="shared" si="104"/>
        <v>0</v>
      </c>
      <c r="L1701">
        <f t="shared" si="105"/>
        <v>0</v>
      </c>
      <c r="M1701">
        <f t="shared" si="106"/>
        <v>0</v>
      </c>
      <c r="N1701">
        <f t="shared" si="107"/>
        <v>0</v>
      </c>
      <c r="O1701" cm="1">
        <f t="array" ref="O1701">((IF(C1701=0,INDEX('Solver Setup'!$M$15:$M$19,A1701),INDEX('Solver Setup'!$G$25:$G$52,C1701))-IF(B1701=0,INDEX('Solver Setup'!$L$15:$L$19,A1701),INDEX('Solver Setup'!$G$25:$G$52,B1701)))*1440-IF(B1701=0,0,INDEX('Solver Setup'!$F$25:$F$52,B1701))-H1701+'Solver Setup'!$B$9*(1-F1701))</f>
        <v>1016.5000000000009</v>
      </c>
    </row>
    <row r="1702" spans="1:15" x14ac:dyDescent="0.2">
      <c r="A1702">
        <v>3</v>
      </c>
      <c r="B1702">
        <v>2</v>
      </c>
      <c r="C1702">
        <v>21</v>
      </c>
      <c r="D1702" t="str" cm="1">
        <f t="array" ref="D1702">IF(B1702=0,"Depot",INDEX('Delivery Stops'!$B$2:$B$29,B1702))</f>
        <v>Community Pharmacy</v>
      </c>
      <c r="E1702" t="str" cm="1">
        <f t="array" ref="E1702">IF(C1702=0,"Depot",INDEX('Delivery Stops'!$B$2:$B$29,C1702))</f>
        <v>Distillery</v>
      </c>
      <c r="F1702">
        <v>0</v>
      </c>
      <c r="G1702" cm="1">
        <f t="array" ref="G1702">INDEX('Distance Matrix (miles)'!$B$2:$AD$30,B1702+1,C1702+1)</f>
        <v>21.59</v>
      </c>
      <c r="H1702" cm="1">
        <f t="array" ref="H1702">INDEX('Travel Time Matrix (min)'!$B$2:$AD$30,B1702+1,C1702+1)</f>
        <v>32.4</v>
      </c>
      <c r="I1702" cm="1">
        <f t="array" ref="I1702">G1702*(INDEX('Vehicle Fleet'!$D$2:$D$6,A1702)+'Cost Parameters'!$B$2*'Cost Parameters'!$B$3)</f>
        <v>24.966676000000003</v>
      </c>
      <c r="J1702" cm="1">
        <f t="array" ref="J1702">IF(C1702=0,0,INDEX('Delivery Stops'!$D$2:$D$29,C1702))</f>
        <v>178</v>
      </c>
      <c r="K1702">
        <f t="shared" si="104"/>
        <v>0</v>
      </c>
      <c r="L1702">
        <f t="shared" si="105"/>
        <v>0</v>
      </c>
      <c r="M1702">
        <f t="shared" si="106"/>
        <v>0</v>
      </c>
      <c r="N1702">
        <f t="shared" si="107"/>
        <v>0</v>
      </c>
      <c r="O1702" cm="1">
        <f t="array" ref="O1702">((IF(C1702=0,INDEX('Solver Setup'!$M$15:$M$19,A1702),INDEX('Solver Setup'!$G$25:$G$52,C1702))-IF(B1702=0,INDEX('Solver Setup'!$L$15:$L$19,A1702),INDEX('Solver Setup'!$G$25:$G$52,B1702)))*1440-IF(B1702=0,0,INDEX('Solver Setup'!$F$25:$F$52,B1702))-H1702+'Solver Setup'!$B$9*(1-F1702))</f>
        <v>1531.6</v>
      </c>
    </row>
    <row r="1703" spans="1:15" x14ac:dyDescent="0.2">
      <c r="A1703">
        <v>3</v>
      </c>
      <c r="B1703">
        <v>2</v>
      </c>
      <c r="C1703">
        <v>22</v>
      </c>
      <c r="D1703" t="str" cm="1">
        <f t="array" ref="D1703">IF(B1703=0,"Depot",INDEX('Delivery Stops'!$B$2:$B$29,B1703))</f>
        <v>Community Pharmacy</v>
      </c>
      <c r="E1703" t="str" cm="1">
        <f t="array" ref="E1703">IF(C1703=0,"Depot",INDEX('Delivery Stops'!$B$2:$B$29,C1703))</f>
        <v>Brewery</v>
      </c>
      <c r="F1703">
        <v>0</v>
      </c>
      <c r="G1703" cm="1">
        <f t="array" ref="G1703">INDEX('Distance Matrix (miles)'!$B$2:$AD$30,B1703+1,C1703+1)</f>
        <v>26.48</v>
      </c>
      <c r="H1703" cm="1">
        <f t="array" ref="H1703">INDEX('Travel Time Matrix (min)'!$B$2:$AD$30,B1703+1,C1703+1)</f>
        <v>39.700000000000003</v>
      </c>
      <c r="I1703" cm="1">
        <f t="array" ref="I1703">G1703*(INDEX('Vehicle Fleet'!$D$2:$D$6,A1703)+'Cost Parameters'!$B$2*'Cost Parameters'!$B$3)</f>
        <v>30.621472000000004</v>
      </c>
      <c r="J1703" cm="1">
        <f t="array" ref="J1703">IF(C1703=0,0,INDEX('Delivery Stops'!$D$2:$D$29,C1703))</f>
        <v>46</v>
      </c>
      <c r="K1703">
        <f t="shared" si="104"/>
        <v>0</v>
      </c>
      <c r="L1703">
        <f t="shared" si="105"/>
        <v>0</v>
      </c>
      <c r="M1703">
        <f t="shared" si="106"/>
        <v>0</v>
      </c>
      <c r="N1703">
        <f t="shared" si="107"/>
        <v>0</v>
      </c>
      <c r="O1703" cm="1">
        <f t="array" ref="O1703">((IF(C1703=0,INDEX('Solver Setup'!$M$15:$M$19,A1703),INDEX('Solver Setup'!$G$25:$G$52,C1703))-IF(B1703=0,INDEX('Solver Setup'!$L$15:$L$19,A1703),INDEX('Solver Setup'!$G$25:$G$52,B1703)))*1440-IF(B1703=0,0,INDEX('Solver Setup'!$F$25:$F$52,B1703))-H1703+'Solver Setup'!$B$9*(1-F1703))</f>
        <v>1374.3000000000009</v>
      </c>
    </row>
    <row r="1704" spans="1:15" x14ac:dyDescent="0.2">
      <c r="A1704">
        <v>3</v>
      </c>
      <c r="B1704">
        <v>2</v>
      </c>
      <c r="C1704">
        <v>23</v>
      </c>
      <c r="D1704" t="str" cm="1">
        <f t="array" ref="D1704">IF(B1704=0,"Depot",INDEX('Delivery Stops'!$B$2:$B$29,B1704))</f>
        <v>Community Pharmacy</v>
      </c>
      <c r="E1704" t="str" cm="1">
        <f t="array" ref="E1704">IF(C1704=0,"Depot",INDEX('Delivery Stops'!$B$2:$B$29,C1704))</f>
        <v>Distillery</v>
      </c>
      <c r="F1704">
        <v>0</v>
      </c>
      <c r="G1704" cm="1">
        <f t="array" ref="G1704">INDEX('Distance Matrix (miles)'!$B$2:$AD$30,B1704+1,C1704+1)</f>
        <v>2.88</v>
      </c>
      <c r="H1704" cm="1">
        <f t="array" ref="H1704">INDEX('Travel Time Matrix (min)'!$B$2:$AD$30,B1704+1,C1704+1)</f>
        <v>4.3</v>
      </c>
      <c r="I1704" cm="1">
        <f t="array" ref="I1704">G1704*(INDEX('Vehicle Fleet'!$D$2:$D$6,A1704)+'Cost Parameters'!$B$2*'Cost Parameters'!$B$3)</f>
        <v>3.3304320000000001</v>
      </c>
      <c r="J1704" cm="1">
        <f t="array" ref="J1704">IF(C1704=0,0,INDEX('Delivery Stops'!$D$2:$D$29,C1704))</f>
        <v>207</v>
      </c>
      <c r="K1704">
        <f t="shared" si="104"/>
        <v>0</v>
      </c>
      <c r="L1704">
        <f t="shared" si="105"/>
        <v>0</v>
      </c>
      <c r="M1704">
        <f t="shared" si="106"/>
        <v>0</v>
      </c>
      <c r="N1704">
        <f t="shared" si="107"/>
        <v>0</v>
      </c>
      <c r="O1704" cm="1">
        <f t="array" ref="O1704">((IF(C1704=0,INDEX('Solver Setup'!$M$15:$M$19,A1704),INDEX('Solver Setup'!$G$25:$G$52,C1704))-IF(B1704=0,INDEX('Solver Setup'!$L$15:$L$19,A1704),INDEX('Solver Setup'!$G$25:$G$52,B1704)))*1440-IF(B1704=0,0,INDEX('Solver Setup'!$F$25:$F$52,B1704))-H1704+'Solver Setup'!$B$9*(1-F1704))</f>
        <v>1304.7000000000005</v>
      </c>
    </row>
    <row r="1705" spans="1:15" x14ac:dyDescent="0.2">
      <c r="A1705">
        <v>3</v>
      </c>
      <c r="B1705">
        <v>2</v>
      </c>
      <c r="C1705">
        <v>24</v>
      </c>
      <c r="D1705" t="str" cm="1">
        <f t="array" ref="D1705">IF(B1705=0,"Depot",INDEX('Delivery Stops'!$B$2:$B$29,B1705))</f>
        <v>Community Pharmacy</v>
      </c>
      <c r="E1705" t="str" cm="1">
        <f t="array" ref="E1705">IF(C1705=0,"Depot",INDEX('Delivery Stops'!$B$2:$B$29,C1705))</f>
        <v>Children's Academy</v>
      </c>
      <c r="F1705">
        <v>0</v>
      </c>
      <c r="G1705" cm="1">
        <f t="array" ref="G1705">INDEX('Distance Matrix (miles)'!$B$2:$AD$30,B1705+1,C1705+1)</f>
        <v>19.86</v>
      </c>
      <c r="H1705" cm="1">
        <f t="array" ref="H1705">INDEX('Travel Time Matrix (min)'!$B$2:$AD$30,B1705+1,C1705+1)</f>
        <v>29.8</v>
      </c>
      <c r="I1705" cm="1">
        <f t="array" ref="I1705">G1705*(INDEX('Vehicle Fleet'!$D$2:$D$6,A1705)+'Cost Parameters'!$B$2*'Cost Parameters'!$B$3)</f>
        <v>22.966104000000001</v>
      </c>
      <c r="J1705" cm="1">
        <f t="array" ref="J1705">IF(C1705=0,0,INDEX('Delivery Stops'!$D$2:$D$29,C1705))</f>
        <v>28</v>
      </c>
      <c r="K1705">
        <f t="shared" si="104"/>
        <v>0</v>
      </c>
      <c r="L1705">
        <f t="shared" si="105"/>
        <v>0</v>
      </c>
      <c r="M1705">
        <f t="shared" si="106"/>
        <v>0</v>
      </c>
      <c r="N1705">
        <f t="shared" si="107"/>
        <v>0</v>
      </c>
      <c r="O1705" cm="1">
        <f t="array" ref="O1705">((IF(C1705=0,INDEX('Solver Setup'!$M$15:$M$19,A1705),INDEX('Solver Setup'!$G$25:$G$52,C1705))-IF(B1705=0,INDEX('Solver Setup'!$L$15:$L$19,A1705),INDEX('Solver Setup'!$G$25:$G$52,B1705)))*1440-IF(B1705=0,0,INDEX('Solver Setup'!$F$25:$F$52,B1705))-H1705+'Solver Setup'!$B$9*(1-F1705))</f>
        <v>1429.200000000001</v>
      </c>
    </row>
    <row r="1706" spans="1:15" x14ac:dyDescent="0.2">
      <c r="A1706">
        <v>3</v>
      </c>
      <c r="B1706">
        <v>2</v>
      </c>
      <c r="C1706">
        <v>25</v>
      </c>
      <c r="D1706" t="str" cm="1">
        <f t="array" ref="D1706">IF(B1706=0,"Depot",INDEX('Delivery Stops'!$B$2:$B$29,B1706))</f>
        <v>Community Pharmacy</v>
      </c>
      <c r="E1706" t="str" cm="1">
        <f t="array" ref="E1706">IF(C1706=0,"Depot",INDEX('Delivery Stops'!$B$2:$B$29,C1706))</f>
        <v>Public Library</v>
      </c>
      <c r="F1706">
        <v>0</v>
      </c>
      <c r="G1706" cm="1">
        <f t="array" ref="G1706">INDEX('Distance Matrix (miles)'!$B$2:$AD$30,B1706+1,C1706+1)</f>
        <v>16.489999999999998</v>
      </c>
      <c r="H1706" cm="1">
        <f t="array" ref="H1706">INDEX('Travel Time Matrix (min)'!$B$2:$AD$30,B1706+1,C1706+1)</f>
        <v>24.7</v>
      </c>
      <c r="I1706" cm="1">
        <f t="array" ref="I1706">G1706*(INDEX('Vehicle Fleet'!$D$2:$D$6,A1706)+'Cost Parameters'!$B$2*'Cost Parameters'!$B$3)</f>
        <v>19.069036000000001</v>
      </c>
      <c r="J1706" cm="1">
        <f t="array" ref="J1706">IF(C1706=0,0,INDEX('Delivery Stops'!$D$2:$D$29,C1706))</f>
        <v>32</v>
      </c>
      <c r="K1706">
        <f t="shared" si="104"/>
        <v>0</v>
      </c>
      <c r="L1706">
        <f t="shared" si="105"/>
        <v>0</v>
      </c>
      <c r="M1706">
        <f t="shared" si="106"/>
        <v>0</v>
      </c>
      <c r="N1706">
        <f t="shared" si="107"/>
        <v>0</v>
      </c>
      <c r="O1706" cm="1">
        <f t="array" ref="O1706">((IF(C1706=0,INDEX('Solver Setup'!$M$15:$M$19,A1706),INDEX('Solver Setup'!$G$25:$G$52,C1706))-IF(B1706=0,INDEX('Solver Setup'!$L$15:$L$19,A1706),INDEX('Solver Setup'!$G$25:$G$52,B1706)))*1440-IF(B1706=0,0,INDEX('Solver Setup'!$F$25:$F$52,B1706))-H1706+'Solver Setup'!$B$9*(1-F1706))</f>
        <v>1344.3000000000009</v>
      </c>
    </row>
    <row r="1707" spans="1:15" x14ac:dyDescent="0.2">
      <c r="A1707">
        <v>3</v>
      </c>
      <c r="B1707">
        <v>2</v>
      </c>
      <c r="C1707">
        <v>26</v>
      </c>
      <c r="D1707" t="str" cm="1">
        <f t="array" ref="D1707">IF(B1707=0,"Depot",INDEX('Delivery Stops'!$B$2:$B$29,B1707))</f>
        <v>Community Pharmacy</v>
      </c>
      <c r="E1707" t="str" cm="1">
        <f t="array" ref="E1707">IF(C1707=0,"Depot",INDEX('Delivery Stops'!$B$2:$B$29,C1707))</f>
        <v>Bakery &amp; Cafe</v>
      </c>
      <c r="F1707">
        <v>0</v>
      </c>
      <c r="G1707" cm="1">
        <f t="array" ref="G1707">INDEX('Distance Matrix (miles)'!$B$2:$AD$30,B1707+1,C1707+1)</f>
        <v>26.68</v>
      </c>
      <c r="H1707" cm="1">
        <f t="array" ref="H1707">INDEX('Travel Time Matrix (min)'!$B$2:$AD$30,B1707+1,C1707+1)</f>
        <v>40</v>
      </c>
      <c r="I1707" cm="1">
        <f t="array" ref="I1707">G1707*(INDEX('Vehicle Fleet'!$D$2:$D$6,A1707)+'Cost Parameters'!$B$2*'Cost Parameters'!$B$3)</f>
        <v>30.852752000000002</v>
      </c>
      <c r="J1707" cm="1">
        <f t="array" ref="J1707">IF(C1707=0,0,INDEX('Delivery Stops'!$D$2:$D$29,C1707))</f>
        <v>211</v>
      </c>
      <c r="K1707">
        <f t="shared" si="104"/>
        <v>0</v>
      </c>
      <c r="L1707">
        <f t="shared" si="105"/>
        <v>0</v>
      </c>
      <c r="M1707">
        <f t="shared" si="106"/>
        <v>0</v>
      </c>
      <c r="N1707">
        <f t="shared" si="107"/>
        <v>0</v>
      </c>
      <c r="O1707" cm="1">
        <f t="array" ref="O1707">((IF(C1707=0,INDEX('Solver Setup'!$M$15:$M$19,A1707),INDEX('Solver Setup'!$G$25:$G$52,C1707))-IF(B1707=0,INDEX('Solver Setup'!$L$15:$L$19,A1707),INDEX('Solver Setup'!$G$25:$G$52,B1707)))*1440-IF(B1707=0,0,INDEX('Solver Setup'!$F$25:$F$52,B1707))-H1707+'Solver Setup'!$B$9*(1-F1707))</f>
        <v>1404.0000000000005</v>
      </c>
    </row>
    <row r="1708" spans="1:15" x14ac:dyDescent="0.2">
      <c r="A1708">
        <v>3</v>
      </c>
      <c r="B1708">
        <v>2</v>
      </c>
      <c r="C1708">
        <v>27</v>
      </c>
      <c r="D1708" t="str" cm="1">
        <f t="array" ref="D1708">IF(B1708=0,"Depot",INDEX('Delivery Stops'!$B$2:$B$29,B1708))</f>
        <v>Community Pharmacy</v>
      </c>
      <c r="E1708" t="str" cm="1">
        <f t="array" ref="E1708">IF(C1708=0,"Depot",INDEX('Delivery Stops'!$B$2:$B$29,C1708))</f>
        <v>Redstone Elementary School</v>
      </c>
      <c r="F1708">
        <v>0</v>
      </c>
      <c r="G1708" cm="1">
        <f t="array" ref="G1708">INDEX('Distance Matrix (miles)'!$B$2:$AD$30,B1708+1,C1708+1)</f>
        <v>24.38</v>
      </c>
      <c r="H1708" cm="1">
        <f t="array" ref="H1708">INDEX('Travel Time Matrix (min)'!$B$2:$AD$30,B1708+1,C1708+1)</f>
        <v>36.6</v>
      </c>
      <c r="I1708" cm="1">
        <f t="array" ref="I1708">G1708*(INDEX('Vehicle Fleet'!$D$2:$D$6,A1708)+'Cost Parameters'!$B$2*'Cost Parameters'!$B$3)</f>
        <v>28.193032000000002</v>
      </c>
      <c r="J1708" cm="1">
        <f t="array" ref="J1708">IF(C1708=0,0,INDEX('Delivery Stops'!$D$2:$D$29,C1708))</f>
        <v>61</v>
      </c>
      <c r="K1708">
        <f t="shared" si="104"/>
        <v>0</v>
      </c>
      <c r="L1708">
        <f t="shared" si="105"/>
        <v>0</v>
      </c>
      <c r="M1708">
        <f t="shared" si="106"/>
        <v>0</v>
      </c>
      <c r="N1708">
        <f t="shared" si="107"/>
        <v>0</v>
      </c>
      <c r="O1708" cm="1">
        <f t="array" ref="O1708">((IF(C1708=0,INDEX('Solver Setup'!$M$15:$M$19,A1708),INDEX('Solver Setup'!$G$25:$G$52,C1708))-IF(B1708=0,INDEX('Solver Setup'!$L$15:$L$19,A1708),INDEX('Solver Setup'!$G$25:$G$52,B1708)))*1440-IF(B1708=0,0,INDEX('Solver Setup'!$F$25:$F$52,B1708))-H1708+'Solver Setup'!$B$9*(1-F1708))</f>
        <v>1347.3999999999999</v>
      </c>
    </row>
    <row r="1709" spans="1:15" x14ac:dyDescent="0.2">
      <c r="A1709">
        <v>3</v>
      </c>
      <c r="B1709">
        <v>2</v>
      </c>
      <c r="C1709">
        <v>28</v>
      </c>
      <c r="D1709" t="str" cm="1">
        <f t="array" ref="D1709">IF(B1709=0,"Depot",INDEX('Delivery Stops'!$B$2:$B$29,B1709))</f>
        <v>Community Pharmacy</v>
      </c>
      <c r="E1709" t="str" cm="1">
        <f t="array" ref="E1709">IF(C1709=0,"Depot",INDEX('Delivery Stops'!$B$2:$B$29,C1709))</f>
        <v>Food Bank</v>
      </c>
      <c r="F1709">
        <v>0</v>
      </c>
      <c r="G1709" cm="1">
        <f t="array" ref="G1709">INDEX('Distance Matrix (miles)'!$B$2:$AD$30,B1709+1,C1709+1)</f>
        <v>24.01</v>
      </c>
      <c r="H1709" cm="1">
        <f t="array" ref="H1709">INDEX('Travel Time Matrix (min)'!$B$2:$AD$30,B1709+1,C1709+1)</f>
        <v>36</v>
      </c>
      <c r="I1709" cm="1">
        <f t="array" ref="I1709">G1709*(INDEX('Vehicle Fleet'!$D$2:$D$6,A1709)+'Cost Parameters'!$B$2*'Cost Parameters'!$B$3)</f>
        <v>27.765164000000006</v>
      </c>
      <c r="J1709" cm="1">
        <f t="array" ref="J1709">IF(C1709=0,0,INDEX('Delivery Stops'!$D$2:$D$29,C1709))</f>
        <v>168</v>
      </c>
      <c r="K1709">
        <f t="shared" si="104"/>
        <v>0</v>
      </c>
      <c r="L1709">
        <f t="shared" si="105"/>
        <v>0</v>
      </c>
      <c r="M1709">
        <f t="shared" si="106"/>
        <v>0</v>
      </c>
      <c r="N1709">
        <f t="shared" si="107"/>
        <v>0</v>
      </c>
      <c r="O1709" cm="1">
        <f t="array" ref="O1709">((IF(C1709=0,INDEX('Solver Setup'!$M$15:$M$19,A1709),INDEX('Solver Setup'!$G$25:$G$52,C1709))-IF(B1709=0,INDEX('Solver Setup'!$L$15:$L$19,A1709),INDEX('Solver Setup'!$G$25:$G$52,B1709)))*1440-IF(B1709=0,0,INDEX('Solver Setup'!$F$25:$F$52,B1709))-H1709+'Solver Setup'!$B$9*(1-F1709))</f>
        <v>1348</v>
      </c>
    </row>
    <row r="1710" spans="1:15" x14ac:dyDescent="0.2">
      <c r="A1710">
        <v>3</v>
      </c>
      <c r="B1710">
        <v>3</v>
      </c>
      <c r="C1710">
        <v>0</v>
      </c>
      <c r="D1710" t="str" cm="1">
        <f t="array" ref="D1710">IF(B1710=0,"Depot",INDEX('Delivery Stops'!$B$2:$B$29,B1710))</f>
        <v>Redstone Medical Center</v>
      </c>
      <c r="E1710" t="str" cm="1">
        <f t="array" ref="E1710">IF(C1710=0,"Depot",INDEX('Delivery Stops'!$B$2:$B$29,C1710))</f>
        <v>Depot</v>
      </c>
      <c r="F1710">
        <v>0</v>
      </c>
      <c r="G1710" cm="1">
        <f t="array" ref="G1710">INDEX('Distance Matrix (miles)'!$B$2:$AD$30,B1710+1,C1710+1)</f>
        <v>19.3</v>
      </c>
      <c r="H1710" cm="1">
        <f t="array" ref="H1710">INDEX('Travel Time Matrix (min)'!$B$2:$AD$30,B1710+1,C1710+1)</f>
        <v>29</v>
      </c>
      <c r="I1710" cm="1">
        <f t="array" ref="I1710">G1710*(INDEX('Vehicle Fleet'!$D$2:$D$6,A1710)+'Cost Parameters'!$B$2*'Cost Parameters'!$B$3)</f>
        <v>22.318520000000003</v>
      </c>
      <c r="J1710" cm="1">
        <f t="array" ref="J1710">IF(C1710=0,0,INDEX('Delivery Stops'!$D$2:$D$29,C1710))</f>
        <v>0</v>
      </c>
      <c r="K1710">
        <f t="shared" si="104"/>
        <v>0</v>
      </c>
      <c r="L1710">
        <f t="shared" si="105"/>
        <v>0</v>
      </c>
      <c r="M1710">
        <f t="shared" si="106"/>
        <v>0</v>
      </c>
      <c r="N1710">
        <f t="shared" si="107"/>
        <v>0</v>
      </c>
      <c r="O1710" cm="1">
        <f t="array" ref="O1710">((IF(C1710=0,INDEX('Solver Setup'!$M$15:$M$19,A1710),INDEX('Solver Setup'!$G$25:$G$52,C1710))-IF(B1710=0,INDEX('Solver Setup'!$L$15:$L$19,A1710),INDEX('Solver Setup'!$G$25:$G$52,B1710)))*1440-IF(B1710=0,0,INDEX('Solver Setup'!$F$25:$F$52,B1710))-H1710+'Solver Setup'!$B$9*(1-F1710))</f>
        <v>629</v>
      </c>
    </row>
    <row r="1711" spans="1:15" x14ac:dyDescent="0.2">
      <c r="A1711">
        <v>3</v>
      </c>
      <c r="B1711">
        <v>3</v>
      </c>
      <c r="C1711">
        <v>1</v>
      </c>
      <c r="D1711" t="str" cm="1">
        <f t="array" ref="D1711">IF(B1711=0,"Depot",INDEX('Delivery Stops'!$B$2:$B$29,B1711))</f>
        <v>Redstone Medical Center</v>
      </c>
      <c r="E1711" t="str" cm="1">
        <f t="array" ref="E1711">IF(C1711=0,"Depot",INDEX('Delivery Stops'!$B$2:$B$29,C1711))</f>
        <v>Pet Hospital</v>
      </c>
      <c r="F1711">
        <v>0</v>
      </c>
      <c r="G1711" cm="1">
        <f t="array" ref="G1711">INDEX('Distance Matrix (miles)'!$B$2:$AD$30,B1711+1,C1711+1)</f>
        <v>17</v>
      </c>
      <c r="H1711" cm="1">
        <f t="array" ref="H1711">INDEX('Travel Time Matrix (min)'!$B$2:$AD$30,B1711+1,C1711+1)</f>
        <v>25.5</v>
      </c>
      <c r="I1711" cm="1">
        <f t="array" ref="I1711">G1711*(INDEX('Vehicle Fleet'!$D$2:$D$6,A1711)+'Cost Parameters'!$B$2*'Cost Parameters'!$B$3)</f>
        <v>19.658800000000003</v>
      </c>
      <c r="J1711" cm="1">
        <f t="array" ref="J1711">IF(C1711=0,0,INDEX('Delivery Stops'!$D$2:$D$29,C1711))</f>
        <v>204</v>
      </c>
      <c r="K1711">
        <f t="shared" si="104"/>
        <v>0</v>
      </c>
      <c r="L1711">
        <f t="shared" si="105"/>
        <v>0</v>
      </c>
      <c r="M1711">
        <f t="shared" si="106"/>
        <v>0</v>
      </c>
      <c r="N1711">
        <f t="shared" si="107"/>
        <v>0</v>
      </c>
      <c r="O1711" cm="1">
        <f t="array" ref="O1711">((IF(C1711=0,INDEX('Solver Setup'!$M$15:$M$19,A1711),INDEX('Solver Setup'!$G$25:$G$52,C1711))-IF(B1711=0,INDEX('Solver Setup'!$L$15:$L$19,A1711),INDEX('Solver Setup'!$G$25:$G$52,B1711)))*1440-IF(B1711=0,0,INDEX('Solver Setup'!$F$25:$F$52,B1711))-H1711+'Solver Setup'!$B$9*(1-F1711))</f>
        <v>1142.5000000000005</v>
      </c>
    </row>
    <row r="1712" spans="1:15" x14ac:dyDescent="0.2">
      <c r="A1712">
        <v>3</v>
      </c>
      <c r="B1712">
        <v>3</v>
      </c>
      <c r="C1712">
        <v>2</v>
      </c>
      <c r="D1712" t="str" cm="1">
        <f t="array" ref="D1712">IF(B1712=0,"Depot",INDEX('Delivery Stops'!$B$2:$B$29,B1712))</f>
        <v>Redstone Medical Center</v>
      </c>
      <c r="E1712" t="str" cm="1">
        <f t="array" ref="E1712">IF(C1712=0,"Depot",INDEX('Delivery Stops'!$B$2:$B$29,C1712))</f>
        <v>Community Pharmacy</v>
      </c>
      <c r="F1712">
        <v>0</v>
      </c>
      <c r="G1712" cm="1">
        <f t="array" ref="G1712">INDEX('Distance Matrix (miles)'!$B$2:$AD$30,B1712+1,C1712+1)</f>
        <v>18.989999999999998</v>
      </c>
      <c r="H1712" cm="1">
        <f t="array" ref="H1712">INDEX('Travel Time Matrix (min)'!$B$2:$AD$30,B1712+1,C1712+1)</f>
        <v>28.5</v>
      </c>
      <c r="I1712" cm="1">
        <f t="array" ref="I1712">G1712*(INDEX('Vehicle Fleet'!$D$2:$D$6,A1712)+'Cost Parameters'!$B$2*'Cost Parameters'!$B$3)</f>
        <v>21.960035999999999</v>
      </c>
      <c r="J1712" cm="1">
        <f t="array" ref="J1712">IF(C1712=0,0,INDEX('Delivery Stops'!$D$2:$D$29,C1712))</f>
        <v>240</v>
      </c>
      <c r="K1712">
        <f t="shared" si="104"/>
        <v>0</v>
      </c>
      <c r="L1712">
        <f t="shared" si="105"/>
        <v>0</v>
      </c>
      <c r="M1712">
        <f t="shared" si="106"/>
        <v>0</v>
      </c>
      <c r="N1712">
        <f t="shared" si="107"/>
        <v>0</v>
      </c>
      <c r="O1712" cm="1">
        <f t="array" ref="O1712">((IF(C1712=0,INDEX('Solver Setup'!$M$15:$M$19,A1712),INDEX('Solver Setup'!$G$25:$G$52,C1712))-IF(B1712=0,INDEX('Solver Setup'!$L$15:$L$19,A1712),INDEX('Solver Setup'!$G$25:$G$52,B1712)))*1440-IF(B1712=0,0,INDEX('Solver Setup'!$F$25:$F$52,B1712))-H1712+'Solver Setup'!$B$9*(1-F1712))</f>
        <v>1379.4999999999995</v>
      </c>
    </row>
    <row r="1713" spans="1:15" x14ac:dyDescent="0.2">
      <c r="A1713">
        <v>3</v>
      </c>
      <c r="B1713">
        <v>3</v>
      </c>
      <c r="C1713">
        <v>4</v>
      </c>
      <c r="D1713" t="str" cm="1">
        <f t="array" ref="D1713">IF(B1713=0,"Depot",INDEX('Delivery Stops'!$B$2:$B$29,B1713))</f>
        <v>Redstone Medical Center</v>
      </c>
      <c r="E1713" t="str" cm="1">
        <f t="array" ref="E1713">IF(C1713=0,"Depot",INDEX('Delivery Stops'!$B$2:$B$29,C1713))</f>
        <v>Furniture Warehouse</v>
      </c>
      <c r="F1713">
        <v>0</v>
      </c>
      <c r="G1713" cm="1">
        <f t="array" ref="G1713">INDEX('Distance Matrix (miles)'!$B$2:$AD$30,B1713+1,C1713+1)</f>
        <v>16.71</v>
      </c>
      <c r="H1713" cm="1">
        <f t="array" ref="H1713">INDEX('Travel Time Matrix (min)'!$B$2:$AD$30,B1713+1,C1713+1)</f>
        <v>25.1</v>
      </c>
      <c r="I1713" cm="1">
        <f t="array" ref="I1713">G1713*(INDEX('Vehicle Fleet'!$D$2:$D$6,A1713)+'Cost Parameters'!$B$2*'Cost Parameters'!$B$3)</f>
        <v>19.323444000000002</v>
      </c>
      <c r="J1713" cm="1">
        <f t="array" ref="J1713">IF(C1713=0,0,INDEX('Delivery Stops'!$D$2:$D$29,C1713))</f>
        <v>186</v>
      </c>
      <c r="K1713">
        <f t="shared" si="104"/>
        <v>0</v>
      </c>
      <c r="L1713">
        <f t="shared" si="105"/>
        <v>0</v>
      </c>
      <c r="M1713">
        <f t="shared" si="106"/>
        <v>0</v>
      </c>
      <c r="N1713">
        <f t="shared" si="107"/>
        <v>0</v>
      </c>
      <c r="O1713" cm="1">
        <f t="array" ref="O1713">((IF(C1713=0,INDEX('Solver Setup'!$M$15:$M$19,A1713),INDEX('Solver Setup'!$G$25:$G$52,C1713))-IF(B1713=0,INDEX('Solver Setup'!$L$15:$L$19,A1713),INDEX('Solver Setup'!$G$25:$G$52,B1713)))*1440-IF(B1713=0,0,INDEX('Solver Setup'!$F$25:$F$52,B1713))-H1713+'Solver Setup'!$B$9*(1-F1713))</f>
        <v>1127.9000000000001</v>
      </c>
    </row>
    <row r="1714" spans="1:15" x14ac:dyDescent="0.2">
      <c r="A1714">
        <v>3</v>
      </c>
      <c r="B1714">
        <v>3</v>
      </c>
      <c r="C1714">
        <v>5</v>
      </c>
      <c r="D1714" t="str" cm="1">
        <f t="array" ref="D1714">IF(B1714=0,"Depot",INDEX('Delivery Stops'!$B$2:$B$29,B1714))</f>
        <v>Redstone Medical Center</v>
      </c>
      <c r="E1714" t="str" cm="1">
        <f t="array" ref="E1714">IF(C1714=0,"Depot",INDEX('Delivery Stops'!$B$2:$B$29,C1714))</f>
        <v>Construction Supply</v>
      </c>
      <c r="F1714">
        <v>0</v>
      </c>
      <c r="G1714" cm="1">
        <f t="array" ref="G1714">INDEX('Distance Matrix (miles)'!$B$2:$AD$30,B1714+1,C1714+1)</f>
        <v>23.46</v>
      </c>
      <c r="H1714" cm="1">
        <f t="array" ref="H1714">INDEX('Travel Time Matrix (min)'!$B$2:$AD$30,B1714+1,C1714+1)</f>
        <v>35.200000000000003</v>
      </c>
      <c r="I1714" cm="1">
        <f t="array" ref="I1714">G1714*(INDEX('Vehicle Fleet'!$D$2:$D$6,A1714)+'Cost Parameters'!$B$2*'Cost Parameters'!$B$3)</f>
        <v>27.129144000000004</v>
      </c>
      <c r="J1714" cm="1">
        <f t="array" ref="J1714">IF(C1714=0,0,INDEX('Delivery Stops'!$D$2:$D$29,C1714))</f>
        <v>201</v>
      </c>
      <c r="K1714">
        <f t="shared" si="104"/>
        <v>0</v>
      </c>
      <c r="L1714">
        <f t="shared" si="105"/>
        <v>0</v>
      </c>
      <c r="M1714">
        <f t="shared" si="106"/>
        <v>0</v>
      </c>
      <c r="N1714">
        <f t="shared" si="107"/>
        <v>0</v>
      </c>
      <c r="O1714" cm="1">
        <f t="array" ref="O1714">((IF(C1714=0,INDEX('Solver Setup'!$M$15:$M$19,A1714),INDEX('Solver Setup'!$G$25:$G$52,C1714))-IF(B1714=0,INDEX('Solver Setup'!$L$15:$L$19,A1714),INDEX('Solver Setup'!$G$25:$G$52,B1714)))*1440-IF(B1714=0,0,INDEX('Solver Setup'!$F$25:$F$52,B1714))-H1714+'Solver Setup'!$B$9*(1-F1714))</f>
        <v>1327.7999999999995</v>
      </c>
    </row>
    <row r="1715" spans="1:15" x14ac:dyDescent="0.2">
      <c r="A1715">
        <v>3</v>
      </c>
      <c r="B1715">
        <v>3</v>
      </c>
      <c r="C1715">
        <v>6</v>
      </c>
      <c r="D1715" t="str" cm="1">
        <f t="array" ref="D1715">IF(B1715=0,"Depot",INDEX('Delivery Stops'!$B$2:$B$29,B1715))</f>
        <v>Redstone Medical Center</v>
      </c>
      <c r="E1715" t="str" cm="1">
        <f t="array" ref="E1715">IF(C1715=0,"Depot",INDEX('Delivery Stops'!$B$2:$B$29,C1715))</f>
        <v>Farm Supply</v>
      </c>
      <c r="F1715">
        <v>0</v>
      </c>
      <c r="G1715" cm="1">
        <f t="array" ref="G1715">INDEX('Distance Matrix (miles)'!$B$2:$AD$30,B1715+1,C1715+1)</f>
        <v>19.98</v>
      </c>
      <c r="H1715" cm="1">
        <f t="array" ref="H1715">INDEX('Travel Time Matrix (min)'!$B$2:$AD$30,B1715+1,C1715+1)</f>
        <v>30</v>
      </c>
      <c r="I1715" cm="1">
        <f t="array" ref="I1715">G1715*(INDEX('Vehicle Fleet'!$D$2:$D$6,A1715)+'Cost Parameters'!$B$2*'Cost Parameters'!$B$3)</f>
        <v>23.104872000000004</v>
      </c>
      <c r="J1715" cm="1">
        <f t="array" ref="J1715">IF(C1715=0,0,INDEX('Delivery Stops'!$D$2:$D$29,C1715))</f>
        <v>162</v>
      </c>
      <c r="K1715">
        <f t="shared" si="104"/>
        <v>0</v>
      </c>
      <c r="L1715">
        <f t="shared" si="105"/>
        <v>0</v>
      </c>
      <c r="M1715">
        <f t="shared" si="106"/>
        <v>0</v>
      </c>
      <c r="N1715">
        <f t="shared" si="107"/>
        <v>0</v>
      </c>
      <c r="O1715" cm="1">
        <f t="array" ref="O1715">((IF(C1715=0,INDEX('Solver Setup'!$M$15:$M$19,A1715),INDEX('Solver Setup'!$G$25:$G$52,C1715))-IF(B1715=0,INDEX('Solver Setup'!$L$15:$L$19,A1715),INDEX('Solver Setup'!$G$25:$G$52,B1715)))*1440-IF(B1715=0,0,INDEX('Solver Setup'!$F$25:$F$52,B1715))-H1715+'Solver Setup'!$B$9*(1-F1715))</f>
        <v>1438</v>
      </c>
    </row>
    <row r="1716" spans="1:15" x14ac:dyDescent="0.2">
      <c r="A1716">
        <v>3</v>
      </c>
      <c r="B1716">
        <v>3</v>
      </c>
      <c r="C1716">
        <v>7</v>
      </c>
      <c r="D1716" t="str" cm="1">
        <f t="array" ref="D1716">IF(B1716=0,"Depot",INDEX('Delivery Stops'!$B$2:$B$29,B1716))</f>
        <v>Redstone Medical Center</v>
      </c>
      <c r="E1716" t="str" cm="1">
        <f t="array" ref="E1716">IF(C1716=0,"Depot",INDEX('Delivery Stops'!$B$2:$B$29,C1716))</f>
        <v>Fish Market</v>
      </c>
      <c r="F1716">
        <v>0</v>
      </c>
      <c r="G1716" cm="1">
        <f t="array" ref="G1716">INDEX('Distance Matrix (miles)'!$B$2:$AD$30,B1716+1,C1716+1)</f>
        <v>28.72</v>
      </c>
      <c r="H1716" cm="1">
        <f t="array" ref="H1716">INDEX('Travel Time Matrix (min)'!$B$2:$AD$30,B1716+1,C1716+1)</f>
        <v>43.1</v>
      </c>
      <c r="I1716" cm="1">
        <f t="array" ref="I1716">G1716*(INDEX('Vehicle Fleet'!$D$2:$D$6,A1716)+'Cost Parameters'!$B$2*'Cost Parameters'!$B$3)</f>
        <v>33.211808000000005</v>
      </c>
      <c r="J1716" cm="1">
        <f t="array" ref="J1716">IF(C1716=0,0,INDEX('Delivery Stops'!$D$2:$D$29,C1716))</f>
        <v>133</v>
      </c>
      <c r="K1716">
        <f t="shared" si="104"/>
        <v>0</v>
      </c>
      <c r="L1716">
        <f t="shared" si="105"/>
        <v>0</v>
      </c>
      <c r="M1716">
        <f t="shared" si="106"/>
        <v>0</v>
      </c>
      <c r="N1716">
        <f t="shared" si="107"/>
        <v>0</v>
      </c>
      <c r="O1716" cm="1">
        <f t="array" ref="O1716">((IF(C1716=0,INDEX('Solver Setup'!$M$15:$M$19,A1716),INDEX('Solver Setup'!$G$25:$G$52,C1716))-IF(B1716=0,INDEX('Solver Setup'!$L$15:$L$19,A1716),INDEX('Solver Setup'!$G$25:$G$52,B1716)))*1440-IF(B1716=0,0,INDEX('Solver Setup'!$F$25:$F$52,B1716))-H1716+'Solver Setup'!$B$9*(1-F1716))</f>
        <v>1289.9000000000001</v>
      </c>
    </row>
    <row r="1717" spans="1:15" x14ac:dyDescent="0.2">
      <c r="A1717">
        <v>3</v>
      </c>
      <c r="B1717">
        <v>3</v>
      </c>
      <c r="C1717">
        <v>8</v>
      </c>
      <c r="D1717" t="str" cm="1">
        <f t="array" ref="D1717">IF(B1717=0,"Depot",INDEX('Delivery Stops'!$B$2:$B$29,B1717))</f>
        <v>Redstone Medical Center</v>
      </c>
      <c r="E1717" t="str" cm="1">
        <f t="array" ref="E1717">IF(C1717=0,"Depot",INDEX('Delivery Stops'!$B$2:$B$29,C1717))</f>
        <v>Swimming Pool Supply</v>
      </c>
      <c r="F1717">
        <v>0</v>
      </c>
      <c r="G1717" cm="1">
        <f t="array" ref="G1717">INDEX('Distance Matrix (miles)'!$B$2:$AD$30,B1717+1,C1717+1)</f>
        <v>16.8</v>
      </c>
      <c r="H1717" cm="1">
        <f t="array" ref="H1717">INDEX('Travel Time Matrix (min)'!$B$2:$AD$30,B1717+1,C1717+1)</f>
        <v>25.2</v>
      </c>
      <c r="I1717" cm="1">
        <f t="array" ref="I1717">G1717*(INDEX('Vehicle Fleet'!$D$2:$D$6,A1717)+'Cost Parameters'!$B$2*'Cost Parameters'!$B$3)</f>
        <v>19.427520000000001</v>
      </c>
      <c r="J1717" cm="1">
        <f t="array" ref="J1717">IF(C1717=0,0,INDEX('Delivery Stops'!$D$2:$D$29,C1717))</f>
        <v>285</v>
      </c>
      <c r="K1717">
        <f t="shared" si="104"/>
        <v>0</v>
      </c>
      <c r="L1717">
        <f t="shared" si="105"/>
        <v>0</v>
      </c>
      <c r="M1717">
        <f t="shared" si="106"/>
        <v>0</v>
      </c>
      <c r="N1717">
        <f t="shared" si="107"/>
        <v>0</v>
      </c>
      <c r="O1717" cm="1">
        <f t="array" ref="O1717">((IF(C1717=0,INDEX('Solver Setup'!$M$15:$M$19,A1717),INDEX('Solver Setup'!$G$25:$G$52,C1717))-IF(B1717=0,INDEX('Solver Setup'!$L$15:$L$19,A1717),INDEX('Solver Setup'!$G$25:$G$52,B1717)))*1440-IF(B1717=0,0,INDEX('Solver Setup'!$F$25:$F$52,B1717))-H1717+'Solver Setup'!$B$9*(1-F1717))</f>
        <v>1517.7999999999995</v>
      </c>
    </row>
    <row r="1718" spans="1:15" x14ac:dyDescent="0.2">
      <c r="A1718">
        <v>3</v>
      </c>
      <c r="B1718">
        <v>3</v>
      </c>
      <c r="C1718">
        <v>9</v>
      </c>
      <c r="D1718" t="str" cm="1">
        <f t="array" ref="D1718">IF(B1718=0,"Depot",INDEX('Delivery Stops'!$B$2:$B$29,B1718))</f>
        <v>Redstone Medical Center</v>
      </c>
      <c r="E1718" t="str" cm="1">
        <f t="array" ref="E1718">IF(C1718=0,"Depot",INDEX('Delivery Stops'!$B$2:$B$29,C1718))</f>
        <v>Dry Cleaners</v>
      </c>
      <c r="F1718">
        <v>0</v>
      </c>
      <c r="G1718" cm="1">
        <f t="array" ref="G1718">INDEX('Distance Matrix (miles)'!$B$2:$AD$30,B1718+1,C1718+1)</f>
        <v>12.66</v>
      </c>
      <c r="H1718" cm="1">
        <f t="array" ref="H1718">INDEX('Travel Time Matrix (min)'!$B$2:$AD$30,B1718+1,C1718+1)</f>
        <v>19</v>
      </c>
      <c r="I1718" cm="1">
        <f t="array" ref="I1718">G1718*(INDEX('Vehicle Fleet'!$D$2:$D$6,A1718)+'Cost Parameters'!$B$2*'Cost Parameters'!$B$3)</f>
        <v>14.640024000000002</v>
      </c>
      <c r="J1718" cm="1">
        <f t="array" ref="J1718">IF(C1718=0,0,INDEX('Delivery Stops'!$D$2:$D$29,C1718))</f>
        <v>24</v>
      </c>
      <c r="K1718">
        <f t="shared" si="104"/>
        <v>0</v>
      </c>
      <c r="L1718">
        <f t="shared" si="105"/>
        <v>0</v>
      </c>
      <c r="M1718">
        <f t="shared" si="106"/>
        <v>0</v>
      </c>
      <c r="N1718">
        <f t="shared" si="107"/>
        <v>0</v>
      </c>
      <c r="O1718" cm="1">
        <f t="array" ref="O1718">((IF(C1718=0,INDEX('Solver Setup'!$M$15:$M$19,A1718),INDEX('Solver Setup'!$G$25:$G$52,C1718))-IF(B1718=0,INDEX('Solver Setup'!$L$15:$L$19,A1718),INDEX('Solver Setup'!$G$25:$G$52,B1718)))*1440-IF(B1718=0,0,INDEX('Solver Setup'!$F$25:$F$52,B1718))-H1718+'Solver Setup'!$B$9*(1-F1718))</f>
        <v>1179</v>
      </c>
    </row>
    <row r="1719" spans="1:15" x14ac:dyDescent="0.2">
      <c r="A1719">
        <v>3</v>
      </c>
      <c r="B1719">
        <v>3</v>
      </c>
      <c r="C1719">
        <v>10</v>
      </c>
      <c r="D1719" t="str" cm="1">
        <f t="array" ref="D1719">IF(B1719=0,"Depot",INDEX('Delivery Stops'!$B$2:$B$29,B1719))</f>
        <v>Redstone Medical Center</v>
      </c>
      <c r="E1719" t="str" cm="1">
        <f t="array" ref="E1719">IF(C1719=0,"Depot",INDEX('Delivery Stops'!$B$2:$B$29,C1719))</f>
        <v>Furniture Warehouse</v>
      </c>
      <c r="F1719">
        <v>0</v>
      </c>
      <c r="G1719" cm="1">
        <f t="array" ref="G1719">INDEX('Distance Matrix (miles)'!$B$2:$AD$30,B1719+1,C1719+1)</f>
        <v>25.51</v>
      </c>
      <c r="H1719" cm="1">
        <f t="array" ref="H1719">INDEX('Travel Time Matrix (min)'!$B$2:$AD$30,B1719+1,C1719+1)</f>
        <v>38.299999999999997</v>
      </c>
      <c r="I1719" cm="1">
        <f t="array" ref="I1719">G1719*(INDEX('Vehicle Fleet'!$D$2:$D$6,A1719)+'Cost Parameters'!$B$2*'Cost Parameters'!$B$3)</f>
        <v>29.499764000000003</v>
      </c>
      <c r="J1719" cm="1">
        <f t="array" ref="J1719">IF(C1719=0,0,INDEX('Delivery Stops'!$D$2:$D$29,C1719))</f>
        <v>89</v>
      </c>
      <c r="K1719">
        <f t="shared" si="104"/>
        <v>0</v>
      </c>
      <c r="L1719">
        <f t="shared" si="105"/>
        <v>0</v>
      </c>
      <c r="M1719">
        <f t="shared" si="106"/>
        <v>0</v>
      </c>
      <c r="N1719">
        <f t="shared" si="107"/>
        <v>0</v>
      </c>
      <c r="O1719" cm="1">
        <f t="array" ref="O1719">((IF(C1719=0,INDEX('Solver Setup'!$M$15:$M$19,A1719),INDEX('Solver Setup'!$G$25:$G$52,C1719))-IF(B1719=0,INDEX('Solver Setup'!$L$15:$L$19,A1719),INDEX('Solver Setup'!$G$25:$G$52,B1719)))*1440-IF(B1719=0,0,INDEX('Solver Setup'!$F$25:$F$52,B1719))-H1719+'Solver Setup'!$B$9*(1-F1719))</f>
        <v>1234.6999999999994</v>
      </c>
    </row>
    <row r="1720" spans="1:15" x14ac:dyDescent="0.2">
      <c r="A1720">
        <v>3</v>
      </c>
      <c r="B1720">
        <v>3</v>
      </c>
      <c r="C1720">
        <v>11</v>
      </c>
      <c r="D1720" t="str" cm="1">
        <f t="array" ref="D1720">IF(B1720=0,"Depot",INDEX('Delivery Stops'!$B$2:$B$29,B1720))</f>
        <v>Redstone Medical Center</v>
      </c>
      <c r="E1720" t="str" cm="1">
        <f t="array" ref="E1720">IF(C1720=0,"Depot",INDEX('Delivery Stops'!$B$2:$B$29,C1720))</f>
        <v>Pet Hospital</v>
      </c>
      <c r="F1720">
        <v>0</v>
      </c>
      <c r="G1720" cm="1">
        <f t="array" ref="G1720">INDEX('Distance Matrix (miles)'!$B$2:$AD$30,B1720+1,C1720+1)</f>
        <v>18.93</v>
      </c>
      <c r="H1720" cm="1">
        <f t="array" ref="H1720">INDEX('Travel Time Matrix (min)'!$B$2:$AD$30,B1720+1,C1720+1)</f>
        <v>28.4</v>
      </c>
      <c r="I1720" cm="1">
        <f t="array" ref="I1720">G1720*(INDEX('Vehicle Fleet'!$D$2:$D$6,A1720)+'Cost Parameters'!$B$2*'Cost Parameters'!$B$3)</f>
        <v>21.890652000000003</v>
      </c>
      <c r="J1720" cm="1">
        <f t="array" ref="J1720">IF(C1720=0,0,INDEX('Delivery Stops'!$D$2:$D$29,C1720))</f>
        <v>108</v>
      </c>
      <c r="K1720">
        <f t="shared" si="104"/>
        <v>0</v>
      </c>
      <c r="L1720">
        <f t="shared" si="105"/>
        <v>0</v>
      </c>
      <c r="M1720">
        <f t="shared" si="106"/>
        <v>0</v>
      </c>
      <c r="N1720">
        <f t="shared" si="107"/>
        <v>0</v>
      </c>
      <c r="O1720" cm="1">
        <f t="array" ref="O1720">((IF(C1720=0,INDEX('Solver Setup'!$M$15:$M$19,A1720),INDEX('Solver Setup'!$G$25:$G$52,C1720))-IF(B1720=0,INDEX('Solver Setup'!$L$15:$L$19,A1720),INDEX('Solver Setup'!$G$25:$G$52,B1720)))*1440-IF(B1720=0,0,INDEX('Solver Setup'!$F$25:$F$52,B1720))-H1720+'Solver Setup'!$B$9*(1-F1720))</f>
        <v>1169.5999999999999</v>
      </c>
    </row>
    <row r="1721" spans="1:15" x14ac:dyDescent="0.2">
      <c r="A1721">
        <v>3</v>
      </c>
      <c r="B1721">
        <v>3</v>
      </c>
      <c r="C1721">
        <v>12</v>
      </c>
      <c r="D1721" t="str" cm="1">
        <f t="array" ref="D1721">IF(B1721=0,"Depot",INDEX('Delivery Stops'!$B$2:$B$29,B1721))</f>
        <v>Redstone Medical Center</v>
      </c>
      <c r="E1721" t="str" cm="1">
        <f t="array" ref="E1721">IF(C1721=0,"Depot",INDEX('Delivery Stops'!$B$2:$B$29,C1721))</f>
        <v>Tech Solutions Inc</v>
      </c>
      <c r="F1721">
        <v>0</v>
      </c>
      <c r="G1721" cm="1">
        <f t="array" ref="G1721">INDEX('Distance Matrix (miles)'!$B$2:$AD$30,B1721+1,C1721+1)</f>
        <v>26.08</v>
      </c>
      <c r="H1721" cm="1">
        <f t="array" ref="H1721">INDEX('Travel Time Matrix (min)'!$B$2:$AD$30,B1721+1,C1721+1)</f>
        <v>39.1</v>
      </c>
      <c r="I1721" cm="1">
        <f t="array" ref="I1721">G1721*(INDEX('Vehicle Fleet'!$D$2:$D$6,A1721)+'Cost Parameters'!$B$2*'Cost Parameters'!$B$3)</f>
        <v>30.158912000000001</v>
      </c>
      <c r="J1721" cm="1">
        <f t="array" ref="J1721">IF(C1721=0,0,INDEX('Delivery Stops'!$D$2:$D$29,C1721))</f>
        <v>150</v>
      </c>
      <c r="K1721">
        <f t="shared" si="104"/>
        <v>0</v>
      </c>
      <c r="L1721">
        <f t="shared" si="105"/>
        <v>0</v>
      </c>
      <c r="M1721">
        <f t="shared" si="106"/>
        <v>0</v>
      </c>
      <c r="N1721">
        <f t="shared" si="107"/>
        <v>0</v>
      </c>
      <c r="O1721" cm="1">
        <f t="array" ref="O1721">((IF(C1721=0,INDEX('Solver Setup'!$M$15:$M$19,A1721),INDEX('Solver Setup'!$G$25:$G$52,C1721))-IF(B1721=0,INDEX('Solver Setup'!$L$15:$L$19,A1721),INDEX('Solver Setup'!$G$25:$G$52,B1721)))*1440-IF(B1721=0,0,INDEX('Solver Setup'!$F$25:$F$52,B1721))-H1721+'Solver Setup'!$B$9*(1-F1721))</f>
        <v>1113.9000000000001</v>
      </c>
    </row>
    <row r="1722" spans="1:15" x14ac:dyDescent="0.2">
      <c r="A1722">
        <v>3</v>
      </c>
      <c r="B1722">
        <v>3</v>
      </c>
      <c r="C1722">
        <v>13</v>
      </c>
      <c r="D1722" t="str" cm="1">
        <f t="array" ref="D1722">IF(B1722=0,"Depot",INDEX('Delivery Stops'!$B$2:$B$29,B1722))</f>
        <v>Redstone Medical Center</v>
      </c>
      <c r="E1722" t="str" cm="1">
        <f t="array" ref="E1722">IF(C1722=0,"Depot",INDEX('Delivery Stops'!$B$2:$B$29,C1722))</f>
        <v>Tech Solutions Inc</v>
      </c>
      <c r="F1722">
        <v>0</v>
      </c>
      <c r="G1722" cm="1">
        <f t="array" ref="G1722">INDEX('Distance Matrix (miles)'!$B$2:$AD$30,B1722+1,C1722+1)</f>
        <v>42.16</v>
      </c>
      <c r="H1722" cm="1">
        <f t="array" ref="H1722">INDEX('Travel Time Matrix (min)'!$B$2:$AD$30,B1722+1,C1722+1)</f>
        <v>63.2</v>
      </c>
      <c r="I1722" cm="1">
        <f t="array" ref="I1722">G1722*(INDEX('Vehicle Fleet'!$D$2:$D$6,A1722)+'Cost Parameters'!$B$2*'Cost Parameters'!$B$3)</f>
        <v>48.753824000000002</v>
      </c>
      <c r="J1722" cm="1">
        <f t="array" ref="J1722">IF(C1722=0,0,INDEX('Delivery Stops'!$D$2:$D$29,C1722))</f>
        <v>38</v>
      </c>
      <c r="K1722">
        <f t="shared" si="104"/>
        <v>0</v>
      </c>
      <c r="L1722">
        <f t="shared" si="105"/>
        <v>0</v>
      </c>
      <c r="M1722">
        <f t="shared" si="106"/>
        <v>0</v>
      </c>
      <c r="N1722">
        <f t="shared" si="107"/>
        <v>0</v>
      </c>
      <c r="O1722" cm="1">
        <f t="array" ref="O1722">((IF(C1722=0,INDEX('Solver Setup'!$M$15:$M$19,A1722),INDEX('Solver Setup'!$G$25:$G$52,C1722))-IF(B1722=0,INDEX('Solver Setup'!$L$15:$L$19,A1722),INDEX('Solver Setup'!$G$25:$G$52,B1722)))*1440-IF(B1722=0,0,INDEX('Solver Setup'!$F$25:$F$52,B1722))-H1722+'Solver Setup'!$B$9*(1-F1722))</f>
        <v>984.7999999999995</v>
      </c>
    </row>
    <row r="1723" spans="1:15" x14ac:dyDescent="0.2">
      <c r="A1723">
        <v>3</v>
      </c>
      <c r="B1723">
        <v>3</v>
      </c>
      <c r="C1723">
        <v>14</v>
      </c>
      <c r="D1723" t="str" cm="1">
        <f t="array" ref="D1723">IF(B1723=0,"Depot",INDEX('Delivery Stops'!$B$2:$B$29,B1723))</f>
        <v>Redstone Medical Center</v>
      </c>
      <c r="E1723" t="str" cm="1">
        <f t="array" ref="E1723">IF(C1723=0,"Depot",INDEX('Delivery Stops'!$B$2:$B$29,C1723))</f>
        <v>Sunrise Senior Living</v>
      </c>
      <c r="F1723">
        <v>0</v>
      </c>
      <c r="G1723" cm="1">
        <f t="array" ref="G1723">INDEX('Distance Matrix (miles)'!$B$2:$AD$30,B1723+1,C1723+1)</f>
        <v>28.35</v>
      </c>
      <c r="H1723" cm="1">
        <f t="array" ref="H1723">INDEX('Travel Time Matrix (min)'!$B$2:$AD$30,B1723+1,C1723+1)</f>
        <v>42.5</v>
      </c>
      <c r="I1723" cm="1">
        <f t="array" ref="I1723">G1723*(INDEX('Vehicle Fleet'!$D$2:$D$6,A1723)+'Cost Parameters'!$B$2*'Cost Parameters'!$B$3)</f>
        <v>32.783940000000001</v>
      </c>
      <c r="J1723" cm="1">
        <f t="array" ref="J1723">IF(C1723=0,0,INDEX('Delivery Stops'!$D$2:$D$29,C1723))</f>
        <v>249</v>
      </c>
      <c r="K1723">
        <f t="shared" si="104"/>
        <v>0</v>
      </c>
      <c r="L1723">
        <f t="shared" si="105"/>
        <v>0</v>
      </c>
      <c r="M1723">
        <f t="shared" si="106"/>
        <v>0</v>
      </c>
      <c r="N1723">
        <f t="shared" si="107"/>
        <v>0</v>
      </c>
      <c r="O1723" cm="1">
        <f t="array" ref="O1723">((IF(C1723=0,INDEX('Solver Setup'!$M$15:$M$19,A1723),INDEX('Solver Setup'!$G$25:$G$52,C1723))-IF(B1723=0,INDEX('Solver Setup'!$L$15:$L$19,A1723),INDEX('Solver Setup'!$G$25:$G$52,B1723)))*1440-IF(B1723=0,0,INDEX('Solver Setup'!$F$25:$F$52,B1723))-H1723+'Solver Setup'!$B$9*(1-F1723))</f>
        <v>1455.4999999999995</v>
      </c>
    </row>
    <row r="1724" spans="1:15" x14ac:dyDescent="0.2">
      <c r="A1724">
        <v>3</v>
      </c>
      <c r="B1724">
        <v>3</v>
      </c>
      <c r="C1724">
        <v>15</v>
      </c>
      <c r="D1724" t="str" cm="1">
        <f t="array" ref="D1724">IF(B1724=0,"Depot",INDEX('Delivery Stops'!$B$2:$B$29,B1724))</f>
        <v>Redstone Medical Center</v>
      </c>
      <c r="E1724" t="str" cm="1">
        <f t="array" ref="E1724">IF(C1724=0,"Depot",INDEX('Delivery Stops'!$B$2:$B$29,C1724))</f>
        <v>Electronics Outlet</v>
      </c>
      <c r="F1724">
        <v>0</v>
      </c>
      <c r="G1724" cm="1">
        <f t="array" ref="G1724">INDEX('Distance Matrix (miles)'!$B$2:$AD$30,B1724+1,C1724+1)</f>
        <v>20.329999999999998</v>
      </c>
      <c r="H1724" cm="1">
        <f t="array" ref="H1724">INDEX('Travel Time Matrix (min)'!$B$2:$AD$30,B1724+1,C1724+1)</f>
        <v>30.5</v>
      </c>
      <c r="I1724" cm="1">
        <f t="array" ref="I1724">G1724*(INDEX('Vehicle Fleet'!$D$2:$D$6,A1724)+'Cost Parameters'!$B$2*'Cost Parameters'!$B$3)</f>
        <v>23.509612000000001</v>
      </c>
      <c r="J1724" cm="1">
        <f t="array" ref="J1724">IF(C1724=0,0,INDEX('Delivery Stops'!$D$2:$D$29,C1724))</f>
        <v>72</v>
      </c>
      <c r="K1724">
        <f t="shared" si="104"/>
        <v>0</v>
      </c>
      <c r="L1724">
        <f t="shared" si="105"/>
        <v>0</v>
      </c>
      <c r="M1724">
        <f t="shared" si="106"/>
        <v>0</v>
      </c>
      <c r="N1724">
        <f t="shared" si="107"/>
        <v>0</v>
      </c>
      <c r="O1724" cm="1">
        <f t="array" ref="O1724">((IF(C1724=0,INDEX('Solver Setup'!$M$15:$M$19,A1724),INDEX('Solver Setup'!$G$25:$G$52,C1724))-IF(B1724=0,INDEX('Solver Setup'!$L$15:$L$19,A1724),INDEX('Solver Setup'!$G$25:$G$52,B1724)))*1440-IF(B1724=0,0,INDEX('Solver Setup'!$F$25:$F$52,B1724))-H1724+'Solver Setup'!$B$9*(1-F1724))</f>
        <v>1032.5</v>
      </c>
    </row>
    <row r="1725" spans="1:15" x14ac:dyDescent="0.2">
      <c r="A1725">
        <v>3</v>
      </c>
      <c r="B1725">
        <v>3</v>
      </c>
      <c r="C1725">
        <v>16</v>
      </c>
      <c r="D1725" t="str" cm="1">
        <f t="array" ref="D1725">IF(B1725=0,"Depot",INDEX('Delivery Stops'!$B$2:$B$29,B1725))</f>
        <v>Redstone Medical Center</v>
      </c>
      <c r="E1725" t="str" cm="1">
        <f t="array" ref="E1725">IF(C1725=0,"Depot",INDEX('Delivery Stops'!$B$2:$B$29,C1725))</f>
        <v>Bookstore</v>
      </c>
      <c r="F1725">
        <v>0</v>
      </c>
      <c r="G1725" cm="1">
        <f t="array" ref="G1725">INDEX('Distance Matrix (miles)'!$B$2:$AD$30,B1725+1,C1725+1)</f>
        <v>23.41</v>
      </c>
      <c r="H1725" cm="1">
        <f t="array" ref="H1725">INDEX('Travel Time Matrix (min)'!$B$2:$AD$30,B1725+1,C1725+1)</f>
        <v>35.1</v>
      </c>
      <c r="I1725" cm="1">
        <f t="array" ref="I1725">G1725*(INDEX('Vehicle Fleet'!$D$2:$D$6,A1725)+'Cost Parameters'!$B$2*'Cost Parameters'!$B$3)</f>
        <v>27.071324000000001</v>
      </c>
      <c r="J1725" cm="1">
        <f t="array" ref="J1725">IF(C1725=0,0,INDEX('Delivery Stops'!$D$2:$D$29,C1725))</f>
        <v>152</v>
      </c>
      <c r="K1725">
        <f t="shared" si="104"/>
        <v>0</v>
      </c>
      <c r="L1725">
        <f t="shared" si="105"/>
        <v>0</v>
      </c>
      <c r="M1725">
        <f t="shared" si="106"/>
        <v>0</v>
      </c>
      <c r="N1725">
        <f t="shared" si="107"/>
        <v>0</v>
      </c>
      <c r="O1725" cm="1">
        <f t="array" ref="O1725">((IF(C1725=0,INDEX('Solver Setup'!$M$15:$M$19,A1725),INDEX('Solver Setup'!$G$25:$G$52,C1725))-IF(B1725=0,INDEX('Solver Setup'!$L$15:$L$19,A1725),INDEX('Solver Setup'!$G$25:$G$52,B1725)))*1440-IF(B1725=0,0,INDEX('Solver Setup'!$F$25:$F$52,B1725))-H1725+'Solver Setup'!$B$9*(1-F1725))</f>
        <v>1267.9000000000005</v>
      </c>
    </row>
    <row r="1726" spans="1:15" x14ac:dyDescent="0.2">
      <c r="A1726">
        <v>3</v>
      </c>
      <c r="B1726">
        <v>3</v>
      </c>
      <c r="C1726">
        <v>17</v>
      </c>
      <c r="D1726" t="str" cm="1">
        <f t="array" ref="D1726">IF(B1726=0,"Depot",INDEX('Delivery Stops'!$B$2:$B$29,B1726))</f>
        <v>Redstone Medical Center</v>
      </c>
      <c r="E1726" t="str" cm="1">
        <f t="array" ref="E1726">IF(C1726=0,"Depot",INDEX('Delivery Stops'!$B$2:$B$29,C1726))</f>
        <v>Veterinary Clinic</v>
      </c>
      <c r="F1726">
        <v>0</v>
      </c>
      <c r="G1726" cm="1">
        <f t="array" ref="G1726">INDEX('Distance Matrix (miles)'!$B$2:$AD$30,B1726+1,C1726+1)</f>
        <v>38.78</v>
      </c>
      <c r="H1726" cm="1">
        <f t="array" ref="H1726">INDEX('Travel Time Matrix (min)'!$B$2:$AD$30,B1726+1,C1726+1)</f>
        <v>58.2</v>
      </c>
      <c r="I1726" cm="1">
        <f t="array" ref="I1726">G1726*(INDEX('Vehicle Fleet'!$D$2:$D$6,A1726)+'Cost Parameters'!$B$2*'Cost Parameters'!$B$3)</f>
        <v>44.845192000000004</v>
      </c>
      <c r="J1726" cm="1">
        <f t="array" ref="J1726">IF(C1726=0,0,INDEX('Delivery Stops'!$D$2:$D$29,C1726))</f>
        <v>102</v>
      </c>
      <c r="K1726">
        <f t="shared" si="104"/>
        <v>0</v>
      </c>
      <c r="L1726">
        <f t="shared" si="105"/>
        <v>0</v>
      </c>
      <c r="M1726">
        <f t="shared" si="106"/>
        <v>0</v>
      </c>
      <c r="N1726">
        <f t="shared" si="107"/>
        <v>0</v>
      </c>
      <c r="O1726" cm="1">
        <f t="array" ref="O1726">((IF(C1726=0,INDEX('Solver Setup'!$M$15:$M$19,A1726),INDEX('Solver Setup'!$G$25:$G$52,C1726))-IF(B1726=0,INDEX('Solver Setup'!$L$15:$L$19,A1726),INDEX('Solver Setup'!$G$25:$G$52,B1726)))*1440-IF(B1726=0,0,INDEX('Solver Setup'!$F$25:$F$52,B1726))-H1726+'Solver Setup'!$B$9*(1-F1726))</f>
        <v>1079.7999999999995</v>
      </c>
    </row>
    <row r="1727" spans="1:15" x14ac:dyDescent="0.2">
      <c r="A1727">
        <v>3</v>
      </c>
      <c r="B1727">
        <v>3</v>
      </c>
      <c r="C1727">
        <v>18</v>
      </c>
      <c r="D1727" t="str" cm="1">
        <f t="array" ref="D1727">IF(B1727=0,"Depot",INDEX('Delivery Stops'!$B$2:$B$29,B1727))</f>
        <v>Redstone Medical Center</v>
      </c>
      <c r="E1727" t="str" cm="1">
        <f t="array" ref="E1727">IF(C1727=0,"Depot",INDEX('Delivery Stops'!$B$2:$B$29,C1727))</f>
        <v>Furniture Warehouse</v>
      </c>
      <c r="F1727">
        <v>0</v>
      </c>
      <c r="G1727" cm="1">
        <f t="array" ref="G1727">INDEX('Distance Matrix (miles)'!$B$2:$AD$30,B1727+1,C1727+1)</f>
        <v>17.11</v>
      </c>
      <c r="H1727" cm="1">
        <f t="array" ref="H1727">INDEX('Travel Time Matrix (min)'!$B$2:$AD$30,B1727+1,C1727+1)</f>
        <v>25.7</v>
      </c>
      <c r="I1727" cm="1">
        <f t="array" ref="I1727">G1727*(INDEX('Vehicle Fleet'!$D$2:$D$6,A1727)+'Cost Parameters'!$B$2*'Cost Parameters'!$B$3)</f>
        <v>19.786004000000002</v>
      </c>
      <c r="J1727" cm="1">
        <f t="array" ref="J1727">IF(C1727=0,0,INDEX('Delivery Stops'!$D$2:$D$29,C1727))</f>
        <v>148</v>
      </c>
      <c r="K1727">
        <f t="shared" si="104"/>
        <v>0</v>
      </c>
      <c r="L1727">
        <f t="shared" si="105"/>
        <v>0</v>
      </c>
      <c r="M1727">
        <f t="shared" si="106"/>
        <v>0</v>
      </c>
      <c r="N1727">
        <f t="shared" si="107"/>
        <v>0</v>
      </c>
      <c r="O1727" cm="1">
        <f t="array" ref="O1727">((IF(C1727=0,INDEX('Solver Setup'!$M$15:$M$19,A1727),INDEX('Solver Setup'!$G$25:$G$52,C1727))-IF(B1727=0,INDEX('Solver Setup'!$L$15:$L$19,A1727),INDEX('Solver Setup'!$G$25:$G$52,B1727)))*1440-IF(B1727=0,0,INDEX('Solver Setup'!$F$25:$F$52,B1727))-H1727+'Solver Setup'!$B$9*(1-F1727))</f>
        <v>1067.2999999999995</v>
      </c>
    </row>
    <row r="1728" spans="1:15" x14ac:dyDescent="0.2">
      <c r="A1728">
        <v>3</v>
      </c>
      <c r="B1728">
        <v>3</v>
      </c>
      <c r="C1728">
        <v>19</v>
      </c>
      <c r="D1728" t="str" cm="1">
        <f t="array" ref="D1728">IF(B1728=0,"Depot",INDEX('Delivery Stops'!$B$2:$B$29,B1728))</f>
        <v>Redstone Medical Center</v>
      </c>
      <c r="E1728" t="str" cm="1">
        <f t="array" ref="E1728">IF(C1728=0,"Depot",INDEX('Delivery Stops'!$B$2:$B$29,C1728))</f>
        <v>Music School</v>
      </c>
      <c r="F1728">
        <v>0</v>
      </c>
      <c r="G1728" cm="1">
        <f t="array" ref="G1728">INDEX('Distance Matrix (miles)'!$B$2:$AD$30,B1728+1,C1728+1)</f>
        <v>7.44</v>
      </c>
      <c r="H1728" cm="1">
        <f t="array" ref="H1728">INDEX('Travel Time Matrix (min)'!$B$2:$AD$30,B1728+1,C1728+1)</f>
        <v>11.2</v>
      </c>
      <c r="I1728" cm="1">
        <f t="array" ref="I1728">G1728*(INDEX('Vehicle Fleet'!$D$2:$D$6,A1728)+'Cost Parameters'!$B$2*'Cost Parameters'!$B$3)</f>
        <v>8.6036160000000006</v>
      </c>
      <c r="J1728" cm="1">
        <f t="array" ref="J1728">IF(C1728=0,0,INDEX('Delivery Stops'!$D$2:$D$29,C1728))</f>
        <v>97</v>
      </c>
      <c r="K1728">
        <f t="shared" si="104"/>
        <v>0</v>
      </c>
      <c r="L1728">
        <f t="shared" si="105"/>
        <v>0</v>
      </c>
      <c r="M1728">
        <f t="shared" si="106"/>
        <v>0</v>
      </c>
      <c r="N1728">
        <f t="shared" si="107"/>
        <v>0</v>
      </c>
      <c r="O1728" cm="1">
        <f t="array" ref="O1728">((IF(C1728=0,INDEX('Solver Setup'!$M$15:$M$19,A1728),INDEX('Solver Setup'!$G$25:$G$52,C1728))-IF(B1728=0,INDEX('Solver Setup'!$L$15:$L$19,A1728),INDEX('Solver Setup'!$G$25:$G$52,B1728)))*1440-IF(B1728=0,0,INDEX('Solver Setup'!$F$25:$F$52,B1728))-H1728+'Solver Setup'!$B$9*(1-F1728))</f>
        <v>1051.8</v>
      </c>
    </row>
    <row r="1729" spans="1:15" x14ac:dyDescent="0.2">
      <c r="A1729">
        <v>3</v>
      </c>
      <c r="B1729">
        <v>3</v>
      </c>
      <c r="C1729">
        <v>20</v>
      </c>
      <c r="D1729" t="str" cm="1">
        <f t="array" ref="D1729">IF(B1729=0,"Depot",INDEX('Delivery Stops'!$B$2:$B$29,B1729))</f>
        <v>Redstone Medical Center</v>
      </c>
      <c r="E1729" t="str" cm="1">
        <f t="array" ref="E1729">IF(C1729=0,"Depot",INDEX('Delivery Stops'!$B$2:$B$29,C1729))</f>
        <v>Elementary School</v>
      </c>
      <c r="F1729">
        <v>0</v>
      </c>
      <c r="G1729" cm="1">
        <f t="array" ref="G1729">INDEX('Distance Matrix (miles)'!$B$2:$AD$30,B1729+1,C1729+1)</f>
        <v>14.02</v>
      </c>
      <c r="H1729" cm="1">
        <f t="array" ref="H1729">INDEX('Travel Time Matrix (min)'!$B$2:$AD$30,B1729+1,C1729+1)</f>
        <v>21</v>
      </c>
      <c r="I1729" cm="1">
        <f t="array" ref="I1729">G1729*(INDEX('Vehicle Fleet'!$D$2:$D$6,A1729)+'Cost Parameters'!$B$2*'Cost Parameters'!$B$3)</f>
        <v>16.212728000000002</v>
      </c>
      <c r="J1729" cm="1">
        <f t="array" ref="J1729">IF(C1729=0,0,INDEX('Delivery Stops'!$D$2:$D$29,C1729))</f>
        <v>71</v>
      </c>
      <c r="K1729">
        <f t="shared" si="104"/>
        <v>0</v>
      </c>
      <c r="L1729">
        <f t="shared" si="105"/>
        <v>0</v>
      </c>
      <c r="M1729">
        <f t="shared" si="106"/>
        <v>0</v>
      </c>
      <c r="N1729">
        <f t="shared" si="107"/>
        <v>0</v>
      </c>
      <c r="O1729" cm="1">
        <f t="array" ref="O1729">((IF(C1729=0,INDEX('Solver Setup'!$M$15:$M$19,A1729),INDEX('Solver Setup'!$G$25:$G$52,C1729))-IF(B1729=0,INDEX('Solver Setup'!$L$15:$L$19,A1729),INDEX('Solver Setup'!$G$25:$G$52,B1729)))*1440-IF(B1729=0,0,INDEX('Solver Setup'!$F$25:$F$52,B1729))-H1729+'Solver Setup'!$B$9*(1-F1729))</f>
        <v>1012.0000000000005</v>
      </c>
    </row>
    <row r="1730" spans="1:15" x14ac:dyDescent="0.2">
      <c r="A1730">
        <v>3</v>
      </c>
      <c r="B1730">
        <v>3</v>
      </c>
      <c r="C1730">
        <v>21</v>
      </c>
      <c r="D1730" t="str" cm="1">
        <f t="array" ref="D1730">IF(B1730=0,"Depot",INDEX('Delivery Stops'!$B$2:$B$29,B1730))</f>
        <v>Redstone Medical Center</v>
      </c>
      <c r="E1730" t="str" cm="1">
        <f t="array" ref="E1730">IF(C1730=0,"Depot",INDEX('Delivery Stops'!$B$2:$B$29,C1730))</f>
        <v>Distillery</v>
      </c>
      <c r="F1730">
        <v>0</v>
      </c>
      <c r="G1730" cm="1">
        <f t="array" ref="G1730">INDEX('Distance Matrix (miles)'!$B$2:$AD$30,B1730+1,C1730+1)</f>
        <v>9.14</v>
      </c>
      <c r="H1730" cm="1">
        <f t="array" ref="H1730">INDEX('Travel Time Matrix (min)'!$B$2:$AD$30,B1730+1,C1730+1)</f>
        <v>13.7</v>
      </c>
      <c r="I1730" cm="1">
        <f t="array" ref="I1730">G1730*(INDEX('Vehicle Fleet'!$D$2:$D$6,A1730)+'Cost Parameters'!$B$2*'Cost Parameters'!$B$3)</f>
        <v>10.569496000000001</v>
      </c>
      <c r="J1730" cm="1">
        <f t="array" ref="J1730">IF(C1730=0,0,INDEX('Delivery Stops'!$D$2:$D$29,C1730))</f>
        <v>178</v>
      </c>
      <c r="K1730">
        <f t="shared" si="104"/>
        <v>0</v>
      </c>
      <c r="L1730">
        <f t="shared" si="105"/>
        <v>0</v>
      </c>
      <c r="M1730">
        <f t="shared" si="106"/>
        <v>0</v>
      </c>
      <c r="N1730">
        <f t="shared" si="107"/>
        <v>0</v>
      </c>
      <c r="O1730" cm="1">
        <f t="array" ref="O1730">((IF(C1730=0,INDEX('Solver Setup'!$M$15:$M$19,A1730),INDEX('Solver Setup'!$G$25:$G$52,C1730))-IF(B1730=0,INDEX('Solver Setup'!$L$15:$L$19,A1730),INDEX('Solver Setup'!$G$25:$G$52,B1730)))*1440-IF(B1730=0,0,INDEX('Solver Setup'!$F$25:$F$52,B1730))-H1730+'Solver Setup'!$B$9*(1-F1730))</f>
        <v>1529.2999999999995</v>
      </c>
    </row>
    <row r="1731" spans="1:15" x14ac:dyDescent="0.2">
      <c r="A1731">
        <v>3</v>
      </c>
      <c r="B1731">
        <v>3</v>
      </c>
      <c r="C1731">
        <v>22</v>
      </c>
      <c r="D1731" t="str" cm="1">
        <f t="array" ref="D1731">IF(B1731=0,"Depot",INDEX('Delivery Stops'!$B$2:$B$29,B1731))</f>
        <v>Redstone Medical Center</v>
      </c>
      <c r="E1731" t="str" cm="1">
        <f t="array" ref="E1731">IF(C1731=0,"Depot",INDEX('Delivery Stops'!$B$2:$B$29,C1731))</f>
        <v>Brewery</v>
      </c>
      <c r="F1731">
        <v>0</v>
      </c>
      <c r="G1731" cm="1">
        <f t="array" ref="G1731">INDEX('Distance Matrix (miles)'!$B$2:$AD$30,B1731+1,C1731+1)</f>
        <v>44.76</v>
      </c>
      <c r="H1731" cm="1">
        <f t="array" ref="H1731">INDEX('Travel Time Matrix (min)'!$B$2:$AD$30,B1731+1,C1731+1)</f>
        <v>67.099999999999994</v>
      </c>
      <c r="I1731" cm="1">
        <f t="array" ref="I1731">G1731*(INDEX('Vehicle Fleet'!$D$2:$D$6,A1731)+'Cost Parameters'!$B$2*'Cost Parameters'!$B$3)</f>
        <v>51.760463999999999</v>
      </c>
      <c r="J1731" cm="1">
        <f t="array" ref="J1731">IF(C1731=0,0,INDEX('Delivery Stops'!$D$2:$D$29,C1731))</f>
        <v>46</v>
      </c>
      <c r="K1731">
        <f t="shared" ref="K1731:K1794" si="108">F1731*I1731</f>
        <v>0</v>
      </c>
      <c r="L1731">
        <f t="shared" ref="L1731:L1794" si="109">F1731*G1731</f>
        <v>0</v>
      </c>
      <c r="M1731">
        <f t="shared" ref="M1731:M1794" si="110">F1731*H1731</f>
        <v>0</v>
      </c>
      <c r="N1731">
        <f t="shared" ref="N1731:N1794" si="111">F1731*J1731</f>
        <v>0</v>
      </c>
      <c r="O1731" cm="1">
        <f t="array" ref="O1731">((IF(C1731=0,INDEX('Solver Setup'!$M$15:$M$19,A1731),INDEX('Solver Setup'!$G$25:$G$52,C1731))-IF(B1731=0,INDEX('Solver Setup'!$L$15:$L$19,A1731),INDEX('Solver Setup'!$G$25:$G$52,B1731)))*1440-IF(B1731=0,0,INDEX('Solver Setup'!$F$25:$F$52,B1731))-H1731+'Solver Setup'!$B$9*(1-F1731))</f>
        <v>1325.9000000000005</v>
      </c>
    </row>
    <row r="1732" spans="1:15" x14ac:dyDescent="0.2">
      <c r="A1732">
        <v>3</v>
      </c>
      <c r="B1732">
        <v>3</v>
      </c>
      <c r="C1732">
        <v>23</v>
      </c>
      <c r="D1732" t="str" cm="1">
        <f t="array" ref="D1732">IF(B1732=0,"Depot",INDEX('Delivery Stops'!$B$2:$B$29,B1732))</f>
        <v>Redstone Medical Center</v>
      </c>
      <c r="E1732" t="str" cm="1">
        <f t="array" ref="E1732">IF(C1732=0,"Depot",INDEX('Delivery Stops'!$B$2:$B$29,C1732))</f>
        <v>Distillery</v>
      </c>
      <c r="F1732">
        <v>0</v>
      </c>
      <c r="G1732" cm="1">
        <f t="array" ref="G1732">INDEX('Distance Matrix (miles)'!$B$2:$AD$30,B1732+1,C1732+1)</f>
        <v>16.329999999999998</v>
      </c>
      <c r="H1732" cm="1">
        <f t="array" ref="H1732">INDEX('Travel Time Matrix (min)'!$B$2:$AD$30,B1732+1,C1732+1)</f>
        <v>24.5</v>
      </c>
      <c r="I1732" cm="1">
        <f t="array" ref="I1732">G1732*(INDEX('Vehicle Fleet'!$D$2:$D$6,A1732)+'Cost Parameters'!$B$2*'Cost Parameters'!$B$3)</f>
        <v>18.884011999999998</v>
      </c>
      <c r="J1732" cm="1">
        <f t="array" ref="J1732">IF(C1732=0,0,INDEX('Delivery Stops'!$D$2:$D$29,C1732))</f>
        <v>207</v>
      </c>
      <c r="K1732">
        <f t="shared" si="108"/>
        <v>0</v>
      </c>
      <c r="L1732">
        <f t="shared" si="109"/>
        <v>0</v>
      </c>
      <c r="M1732">
        <f t="shared" si="110"/>
        <v>0</v>
      </c>
      <c r="N1732">
        <f t="shared" si="111"/>
        <v>0</v>
      </c>
      <c r="O1732" cm="1">
        <f t="array" ref="O1732">((IF(C1732=0,INDEX('Solver Setup'!$M$15:$M$19,A1732),INDEX('Solver Setup'!$G$25:$G$52,C1732))-IF(B1732=0,INDEX('Solver Setup'!$L$15:$L$19,A1732),INDEX('Solver Setup'!$G$25:$G$52,B1732)))*1440-IF(B1732=0,0,INDEX('Solver Setup'!$F$25:$F$52,B1732))-H1732+'Solver Setup'!$B$9*(1-F1732))</f>
        <v>1263.5</v>
      </c>
    </row>
    <row r="1733" spans="1:15" x14ac:dyDescent="0.2">
      <c r="A1733">
        <v>3</v>
      </c>
      <c r="B1733">
        <v>3</v>
      </c>
      <c r="C1733">
        <v>24</v>
      </c>
      <c r="D1733" t="str" cm="1">
        <f t="array" ref="D1733">IF(B1733=0,"Depot",INDEX('Delivery Stops'!$B$2:$B$29,B1733))</f>
        <v>Redstone Medical Center</v>
      </c>
      <c r="E1733" t="str" cm="1">
        <f t="array" ref="E1733">IF(C1733=0,"Depot",INDEX('Delivery Stops'!$B$2:$B$29,C1733))</f>
        <v>Children's Academy</v>
      </c>
      <c r="F1733">
        <v>0</v>
      </c>
      <c r="G1733" cm="1">
        <f t="array" ref="G1733">INDEX('Distance Matrix (miles)'!$B$2:$AD$30,B1733+1,C1733+1)</f>
        <v>9.66</v>
      </c>
      <c r="H1733" cm="1">
        <f t="array" ref="H1733">INDEX('Travel Time Matrix (min)'!$B$2:$AD$30,B1733+1,C1733+1)</f>
        <v>14.5</v>
      </c>
      <c r="I1733" cm="1">
        <f t="array" ref="I1733">G1733*(INDEX('Vehicle Fleet'!$D$2:$D$6,A1733)+'Cost Parameters'!$B$2*'Cost Parameters'!$B$3)</f>
        <v>11.170824000000001</v>
      </c>
      <c r="J1733" cm="1">
        <f t="array" ref="J1733">IF(C1733=0,0,INDEX('Delivery Stops'!$D$2:$D$29,C1733))</f>
        <v>28</v>
      </c>
      <c r="K1733">
        <f t="shared" si="108"/>
        <v>0</v>
      </c>
      <c r="L1733">
        <f t="shared" si="109"/>
        <v>0</v>
      </c>
      <c r="M1733">
        <f t="shared" si="110"/>
        <v>0</v>
      </c>
      <c r="N1733">
        <f t="shared" si="111"/>
        <v>0</v>
      </c>
      <c r="O1733" cm="1">
        <f t="array" ref="O1733">((IF(C1733=0,INDEX('Solver Setup'!$M$15:$M$19,A1733),INDEX('Solver Setup'!$G$25:$G$52,C1733))-IF(B1733=0,INDEX('Solver Setup'!$L$15:$L$19,A1733),INDEX('Solver Setup'!$G$25:$G$52,B1733)))*1440-IF(B1733=0,0,INDEX('Solver Setup'!$F$25:$F$52,B1733))-H1733+'Solver Setup'!$B$9*(1-F1733))</f>
        <v>1423.5000000000005</v>
      </c>
    </row>
    <row r="1734" spans="1:15" x14ac:dyDescent="0.2">
      <c r="A1734">
        <v>3</v>
      </c>
      <c r="B1734">
        <v>3</v>
      </c>
      <c r="C1734">
        <v>25</v>
      </c>
      <c r="D1734" t="str" cm="1">
        <f t="array" ref="D1734">IF(B1734=0,"Depot",INDEX('Delivery Stops'!$B$2:$B$29,B1734))</f>
        <v>Redstone Medical Center</v>
      </c>
      <c r="E1734" t="str" cm="1">
        <f t="array" ref="E1734">IF(C1734=0,"Depot",INDEX('Delivery Stops'!$B$2:$B$29,C1734))</f>
        <v>Public Library</v>
      </c>
      <c r="F1734">
        <v>0</v>
      </c>
      <c r="G1734" cm="1">
        <f t="array" ref="G1734">INDEX('Distance Matrix (miles)'!$B$2:$AD$30,B1734+1,C1734+1)</f>
        <v>30.89</v>
      </c>
      <c r="H1734" cm="1">
        <f t="array" ref="H1734">INDEX('Travel Time Matrix (min)'!$B$2:$AD$30,B1734+1,C1734+1)</f>
        <v>46.3</v>
      </c>
      <c r="I1734" cm="1">
        <f t="array" ref="I1734">G1734*(INDEX('Vehicle Fleet'!$D$2:$D$6,A1734)+'Cost Parameters'!$B$2*'Cost Parameters'!$B$3)</f>
        <v>35.721196000000006</v>
      </c>
      <c r="J1734" cm="1">
        <f t="array" ref="J1734">IF(C1734=0,0,INDEX('Delivery Stops'!$D$2:$D$29,C1734))</f>
        <v>32</v>
      </c>
      <c r="K1734">
        <f t="shared" si="108"/>
        <v>0</v>
      </c>
      <c r="L1734">
        <f t="shared" si="109"/>
        <v>0</v>
      </c>
      <c r="M1734">
        <f t="shared" si="110"/>
        <v>0</v>
      </c>
      <c r="N1734">
        <f t="shared" si="111"/>
        <v>0</v>
      </c>
      <c r="O1734" cm="1">
        <f t="array" ref="O1734">((IF(C1734=0,INDEX('Solver Setup'!$M$15:$M$19,A1734),INDEX('Solver Setup'!$G$25:$G$52,C1734))-IF(B1734=0,INDEX('Solver Setup'!$L$15:$L$19,A1734),INDEX('Solver Setup'!$G$25:$G$52,B1734)))*1440-IF(B1734=0,0,INDEX('Solver Setup'!$F$25:$F$52,B1734))-H1734+'Solver Setup'!$B$9*(1-F1734))</f>
        <v>1301.7000000000005</v>
      </c>
    </row>
    <row r="1735" spans="1:15" x14ac:dyDescent="0.2">
      <c r="A1735">
        <v>3</v>
      </c>
      <c r="B1735">
        <v>3</v>
      </c>
      <c r="C1735">
        <v>26</v>
      </c>
      <c r="D1735" t="str" cm="1">
        <f t="array" ref="D1735">IF(B1735=0,"Depot",INDEX('Delivery Stops'!$B$2:$B$29,B1735))</f>
        <v>Redstone Medical Center</v>
      </c>
      <c r="E1735" t="str" cm="1">
        <f t="array" ref="E1735">IF(C1735=0,"Depot",INDEX('Delivery Stops'!$B$2:$B$29,C1735))</f>
        <v>Bakery &amp; Cafe</v>
      </c>
      <c r="F1735">
        <v>0</v>
      </c>
      <c r="G1735" cm="1">
        <f t="array" ref="G1735">INDEX('Distance Matrix (miles)'!$B$2:$AD$30,B1735+1,C1735+1)</f>
        <v>38.46</v>
      </c>
      <c r="H1735" cm="1">
        <f t="array" ref="H1735">INDEX('Travel Time Matrix (min)'!$B$2:$AD$30,B1735+1,C1735+1)</f>
        <v>57.7</v>
      </c>
      <c r="I1735" cm="1">
        <f t="array" ref="I1735">G1735*(INDEX('Vehicle Fleet'!$D$2:$D$6,A1735)+'Cost Parameters'!$B$2*'Cost Parameters'!$B$3)</f>
        <v>44.475144000000007</v>
      </c>
      <c r="J1735" cm="1">
        <f t="array" ref="J1735">IF(C1735=0,0,INDEX('Delivery Stops'!$D$2:$D$29,C1735))</f>
        <v>211</v>
      </c>
      <c r="K1735">
        <f t="shared" si="108"/>
        <v>0</v>
      </c>
      <c r="L1735">
        <f t="shared" si="109"/>
        <v>0</v>
      </c>
      <c r="M1735">
        <f t="shared" si="110"/>
        <v>0</v>
      </c>
      <c r="N1735">
        <f t="shared" si="111"/>
        <v>0</v>
      </c>
      <c r="O1735" cm="1">
        <f t="array" ref="O1735">((IF(C1735=0,INDEX('Solver Setup'!$M$15:$M$19,A1735),INDEX('Solver Setup'!$G$25:$G$52,C1735))-IF(B1735=0,INDEX('Solver Setup'!$L$15:$L$19,A1735),INDEX('Solver Setup'!$G$25:$G$52,B1735)))*1440-IF(B1735=0,0,INDEX('Solver Setup'!$F$25:$F$52,B1735))-H1735+'Solver Setup'!$B$9*(1-F1735))</f>
        <v>1365.3</v>
      </c>
    </row>
    <row r="1736" spans="1:15" x14ac:dyDescent="0.2">
      <c r="A1736">
        <v>3</v>
      </c>
      <c r="B1736">
        <v>3</v>
      </c>
      <c r="C1736">
        <v>27</v>
      </c>
      <c r="D1736" t="str" cm="1">
        <f t="array" ref="D1736">IF(B1736=0,"Depot",INDEX('Delivery Stops'!$B$2:$B$29,B1736))</f>
        <v>Redstone Medical Center</v>
      </c>
      <c r="E1736" t="str" cm="1">
        <f t="array" ref="E1736">IF(C1736=0,"Depot",INDEX('Delivery Stops'!$B$2:$B$29,C1736))</f>
        <v>Redstone Elementary School</v>
      </c>
      <c r="F1736">
        <v>0</v>
      </c>
      <c r="G1736" cm="1">
        <f t="array" ref="G1736">INDEX('Distance Matrix (miles)'!$B$2:$AD$30,B1736+1,C1736+1)</f>
        <v>35.65</v>
      </c>
      <c r="H1736" cm="1">
        <f t="array" ref="H1736">INDEX('Travel Time Matrix (min)'!$B$2:$AD$30,B1736+1,C1736+1)</f>
        <v>53.5</v>
      </c>
      <c r="I1736" cm="1">
        <f t="array" ref="I1736">G1736*(INDEX('Vehicle Fleet'!$D$2:$D$6,A1736)+'Cost Parameters'!$B$2*'Cost Parameters'!$B$3)</f>
        <v>41.225660000000005</v>
      </c>
      <c r="J1736" cm="1">
        <f t="array" ref="J1736">IF(C1736=0,0,INDEX('Delivery Stops'!$D$2:$D$29,C1736))</f>
        <v>61</v>
      </c>
      <c r="K1736">
        <f t="shared" si="108"/>
        <v>0</v>
      </c>
      <c r="L1736">
        <f t="shared" si="109"/>
        <v>0</v>
      </c>
      <c r="M1736">
        <f t="shared" si="110"/>
        <v>0</v>
      </c>
      <c r="N1736">
        <f t="shared" si="111"/>
        <v>0</v>
      </c>
      <c r="O1736" cm="1">
        <f t="array" ref="O1736">((IF(C1736=0,INDEX('Solver Setup'!$M$15:$M$19,A1736),INDEX('Solver Setup'!$G$25:$G$52,C1736))-IF(B1736=0,INDEX('Solver Setup'!$L$15:$L$19,A1736),INDEX('Solver Setup'!$G$25:$G$52,B1736)))*1440-IF(B1736=0,0,INDEX('Solver Setup'!$F$25:$F$52,B1736))-H1736+'Solver Setup'!$B$9*(1-F1736))</f>
        <v>1309.4999999999995</v>
      </c>
    </row>
    <row r="1737" spans="1:15" x14ac:dyDescent="0.2">
      <c r="A1737">
        <v>3</v>
      </c>
      <c r="B1737">
        <v>3</v>
      </c>
      <c r="C1737">
        <v>28</v>
      </c>
      <c r="D1737" t="str" cm="1">
        <f t="array" ref="D1737">IF(B1737=0,"Depot",INDEX('Delivery Stops'!$B$2:$B$29,B1737))</f>
        <v>Redstone Medical Center</v>
      </c>
      <c r="E1737" t="str" cm="1">
        <f t="array" ref="E1737">IF(C1737=0,"Depot",INDEX('Delivery Stops'!$B$2:$B$29,C1737))</f>
        <v>Food Bank</v>
      </c>
      <c r="F1737">
        <v>0</v>
      </c>
      <c r="G1737" cm="1">
        <f t="array" ref="G1737">INDEX('Distance Matrix (miles)'!$B$2:$AD$30,B1737+1,C1737+1)</f>
        <v>42.27</v>
      </c>
      <c r="H1737" cm="1">
        <f t="array" ref="H1737">INDEX('Travel Time Matrix (min)'!$B$2:$AD$30,B1737+1,C1737+1)</f>
        <v>63.4</v>
      </c>
      <c r="I1737" cm="1">
        <f t="array" ref="I1737">G1737*(INDEX('Vehicle Fleet'!$D$2:$D$6,A1737)+'Cost Parameters'!$B$2*'Cost Parameters'!$B$3)</f>
        <v>48.881028000000008</v>
      </c>
      <c r="J1737" cm="1">
        <f t="array" ref="J1737">IF(C1737=0,0,INDEX('Delivery Stops'!$D$2:$D$29,C1737))</f>
        <v>168</v>
      </c>
      <c r="K1737">
        <f t="shared" si="108"/>
        <v>0</v>
      </c>
      <c r="L1737">
        <f t="shared" si="109"/>
        <v>0</v>
      </c>
      <c r="M1737">
        <f t="shared" si="110"/>
        <v>0</v>
      </c>
      <c r="N1737">
        <f t="shared" si="111"/>
        <v>0</v>
      </c>
      <c r="O1737" cm="1">
        <f t="array" ref="O1737">((IF(C1737=0,INDEX('Solver Setup'!$M$15:$M$19,A1737),INDEX('Solver Setup'!$G$25:$G$52,C1737))-IF(B1737=0,INDEX('Solver Setup'!$L$15:$L$19,A1737),INDEX('Solver Setup'!$G$25:$G$52,B1737)))*1440-IF(B1737=0,0,INDEX('Solver Setup'!$F$25:$F$52,B1737))-H1737+'Solver Setup'!$B$9*(1-F1737))</f>
        <v>1299.5999999999995</v>
      </c>
    </row>
    <row r="1738" spans="1:15" x14ac:dyDescent="0.2">
      <c r="A1738">
        <v>3</v>
      </c>
      <c r="B1738">
        <v>4</v>
      </c>
      <c r="C1738">
        <v>0</v>
      </c>
      <c r="D1738" t="str" cm="1">
        <f t="array" ref="D1738">IF(B1738=0,"Depot",INDEX('Delivery Stops'!$B$2:$B$29,B1738))</f>
        <v>Furniture Warehouse</v>
      </c>
      <c r="E1738" t="str" cm="1">
        <f t="array" ref="E1738">IF(C1738=0,"Depot",INDEX('Delivery Stops'!$B$2:$B$29,C1738))</f>
        <v>Depot</v>
      </c>
      <c r="F1738">
        <v>0</v>
      </c>
      <c r="G1738" cm="1">
        <f t="array" ref="G1738">INDEX('Distance Matrix (miles)'!$B$2:$AD$30,B1738+1,C1738+1)</f>
        <v>8.4600000000000009</v>
      </c>
      <c r="H1738" cm="1">
        <f t="array" ref="H1738">INDEX('Travel Time Matrix (min)'!$B$2:$AD$30,B1738+1,C1738+1)</f>
        <v>12.7</v>
      </c>
      <c r="I1738" cm="1">
        <f t="array" ref="I1738">G1738*(INDEX('Vehicle Fleet'!$D$2:$D$6,A1738)+'Cost Parameters'!$B$2*'Cost Parameters'!$B$3)</f>
        <v>9.7831440000000018</v>
      </c>
      <c r="J1738" cm="1">
        <f t="array" ref="J1738">IF(C1738=0,0,INDEX('Delivery Stops'!$D$2:$D$29,C1738))</f>
        <v>0</v>
      </c>
      <c r="K1738">
        <f t="shared" si="108"/>
        <v>0</v>
      </c>
      <c r="L1738">
        <f t="shared" si="109"/>
        <v>0</v>
      </c>
      <c r="M1738">
        <f t="shared" si="110"/>
        <v>0</v>
      </c>
      <c r="N1738">
        <f t="shared" si="111"/>
        <v>0</v>
      </c>
      <c r="O1738" cm="1">
        <f t="array" ref="O1738">((IF(C1738=0,INDEX('Solver Setup'!$M$15:$M$19,A1738),INDEX('Solver Setup'!$G$25:$G$52,C1738))-IF(B1738=0,INDEX('Solver Setup'!$L$15:$L$19,A1738),INDEX('Solver Setup'!$G$25:$G$52,B1738)))*1440-IF(B1738=0,0,INDEX('Solver Setup'!$F$25:$F$52,B1738))-H1738+'Solver Setup'!$B$9*(1-F1738))</f>
        <v>908.3</v>
      </c>
    </row>
    <row r="1739" spans="1:15" x14ac:dyDescent="0.2">
      <c r="A1739">
        <v>3</v>
      </c>
      <c r="B1739">
        <v>4</v>
      </c>
      <c r="C1739">
        <v>1</v>
      </c>
      <c r="D1739" t="str" cm="1">
        <f t="array" ref="D1739">IF(B1739=0,"Depot",INDEX('Delivery Stops'!$B$2:$B$29,B1739))</f>
        <v>Furniture Warehouse</v>
      </c>
      <c r="E1739" t="str" cm="1">
        <f t="array" ref="E1739">IF(C1739=0,"Depot",INDEX('Delivery Stops'!$B$2:$B$29,C1739))</f>
        <v>Pet Hospital</v>
      </c>
      <c r="F1739">
        <v>0</v>
      </c>
      <c r="G1739" cm="1">
        <f t="array" ref="G1739">INDEX('Distance Matrix (miles)'!$B$2:$AD$30,B1739+1,C1739+1)</f>
        <v>27.84</v>
      </c>
      <c r="H1739" cm="1">
        <f t="array" ref="H1739">INDEX('Travel Time Matrix (min)'!$B$2:$AD$30,B1739+1,C1739+1)</f>
        <v>41.8</v>
      </c>
      <c r="I1739" cm="1">
        <f t="array" ref="I1739">G1739*(INDEX('Vehicle Fleet'!$D$2:$D$6,A1739)+'Cost Parameters'!$B$2*'Cost Parameters'!$B$3)</f>
        <v>32.194176000000006</v>
      </c>
      <c r="J1739" cm="1">
        <f t="array" ref="J1739">IF(C1739=0,0,INDEX('Delivery Stops'!$D$2:$D$29,C1739))</f>
        <v>204</v>
      </c>
      <c r="K1739">
        <f t="shared" si="108"/>
        <v>0</v>
      </c>
      <c r="L1739">
        <f t="shared" si="109"/>
        <v>0</v>
      </c>
      <c r="M1739">
        <f t="shared" si="110"/>
        <v>0</v>
      </c>
      <c r="N1739">
        <f t="shared" si="111"/>
        <v>0</v>
      </c>
      <c r="O1739" cm="1">
        <f t="array" ref="O1739">((IF(C1739=0,INDEX('Solver Setup'!$M$15:$M$19,A1739),INDEX('Solver Setup'!$G$25:$G$52,C1739))-IF(B1739=0,INDEX('Solver Setup'!$L$15:$L$19,A1739),INDEX('Solver Setup'!$G$25:$G$52,B1739)))*1440-IF(B1739=0,0,INDEX('Solver Setup'!$F$25:$F$52,B1739))-H1739+'Solver Setup'!$B$9*(1-F1739))</f>
        <v>1389.2000000000005</v>
      </c>
    </row>
    <row r="1740" spans="1:15" x14ac:dyDescent="0.2">
      <c r="A1740">
        <v>3</v>
      </c>
      <c r="B1740">
        <v>4</v>
      </c>
      <c r="C1740">
        <v>2</v>
      </c>
      <c r="D1740" t="str" cm="1">
        <f t="array" ref="D1740">IF(B1740=0,"Depot",INDEX('Delivery Stops'!$B$2:$B$29,B1740))</f>
        <v>Furniture Warehouse</v>
      </c>
      <c r="E1740" t="str" cm="1">
        <f t="array" ref="E1740">IF(C1740=0,"Depot",INDEX('Delivery Stops'!$B$2:$B$29,C1740))</f>
        <v>Community Pharmacy</v>
      </c>
      <c r="F1740">
        <v>0</v>
      </c>
      <c r="G1740" cm="1">
        <f t="array" ref="G1740">INDEX('Distance Matrix (miles)'!$B$2:$AD$30,B1740+1,C1740+1)</f>
        <v>10.74</v>
      </c>
      <c r="H1740" cm="1">
        <f t="array" ref="H1740">INDEX('Travel Time Matrix (min)'!$B$2:$AD$30,B1740+1,C1740+1)</f>
        <v>16.100000000000001</v>
      </c>
      <c r="I1740" cm="1">
        <f t="array" ref="I1740">G1740*(INDEX('Vehicle Fleet'!$D$2:$D$6,A1740)+'Cost Parameters'!$B$2*'Cost Parameters'!$B$3)</f>
        <v>12.419736000000002</v>
      </c>
      <c r="J1740" cm="1">
        <f t="array" ref="J1740">IF(C1740=0,0,INDEX('Delivery Stops'!$D$2:$D$29,C1740))</f>
        <v>240</v>
      </c>
      <c r="K1740">
        <f t="shared" si="108"/>
        <v>0</v>
      </c>
      <c r="L1740">
        <f t="shared" si="109"/>
        <v>0</v>
      </c>
      <c r="M1740">
        <f t="shared" si="110"/>
        <v>0</v>
      </c>
      <c r="N1740">
        <f t="shared" si="111"/>
        <v>0</v>
      </c>
      <c r="O1740" cm="1">
        <f t="array" ref="O1740">((IF(C1740=0,INDEX('Solver Setup'!$M$15:$M$19,A1740),INDEX('Solver Setup'!$G$25:$G$52,C1740))-IF(B1740=0,INDEX('Solver Setup'!$L$15:$L$19,A1740),INDEX('Solver Setup'!$G$25:$G$52,B1740)))*1440-IF(B1740=0,0,INDEX('Solver Setup'!$F$25:$F$52,B1740))-H1740+'Solver Setup'!$B$9*(1-F1740))</f>
        <v>1654.8999999999996</v>
      </c>
    </row>
    <row r="1741" spans="1:15" x14ac:dyDescent="0.2">
      <c r="A1741">
        <v>3</v>
      </c>
      <c r="B1741">
        <v>4</v>
      </c>
      <c r="C1741">
        <v>3</v>
      </c>
      <c r="D1741" t="str" cm="1">
        <f t="array" ref="D1741">IF(B1741=0,"Depot",INDEX('Delivery Stops'!$B$2:$B$29,B1741))</f>
        <v>Furniture Warehouse</v>
      </c>
      <c r="E1741" t="str" cm="1">
        <f t="array" ref="E1741">IF(C1741=0,"Depot",INDEX('Delivery Stops'!$B$2:$B$29,C1741))</f>
        <v>Redstone Medical Center</v>
      </c>
      <c r="F1741">
        <v>0</v>
      </c>
      <c r="G1741" cm="1">
        <f t="array" ref="G1741">INDEX('Distance Matrix (miles)'!$B$2:$AD$30,B1741+1,C1741+1)</f>
        <v>16.71</v>
      </c>
      <c r="H1741" cm="1">
        <f t="array" ref="H1741">INDEX('Travel Time Matrix (min)'!$B$2:$AD$30,B1741+1,C1741+1)</f>
        <v>25.1</v>
      </c>
      <c r="I1741" cm="1">
        <f t="array" ref="I1741">G1741*(INDEX('Vehicle Fleet'!$D$2:$D$6,A1741)+'Cost Parameters'!$B$2*'Cost Parameters'!$B$3)</f>
        <v>19.323444000000002</v>
      </c>
      <c r="J1741" cm="1">
        <f t="array" ref="J1741">IF(C1741=0,0,INDEX('Delivery Stops'!$D$2:$D$29,C1741))</f>
        <v>183</v>
      </c>
      <c r="K1741">
        <f t="shared" si="108"/>
        <v>0</v>
      </c>
      <c r="L1741">
        <f t="shared" si="109"/>
        <v>0</v>
      </c>
      <c r="M1741">
        <f t="shared" si="110"/>
        <v>0</v>
      </c>
      <c r="N1741">
        <f t="shared" si="111"/>
        <v>0</v>
      </c>
      <c r="O1741" cm="1">
        <f t="array" ref="O1741">((IF(C1741=0,INDEX('Solver Setup'!$M$15:$M$19,A1741),INDEX('Solver Setup'!$G$25:$G$52,C1741))-IF(B1741=0,INDEX('Solver Setup'!$L$15:$L$19,A1741),INDEX('Solver Setup'!$G$25:$G$52,B1741)))*1440-IF(B1741=0,0,INDEX('Solver Setup'!$F$25:$F$52,B1741))-H1741+'Solver Setup'!$B$9*(1-F1741))</f>
        <v>1660.9</v>
      </c>
    </row>
    <row r="1742" spans="1:15" x14ac:dyDescent="0.2">
      <c r="A1742">
        <v>3</v>
      </c>
      <c r="B1742">
        <v>4</v>
      </c>
      <c r="C1742">
        <v>5</v>
      </c>
      <c r="D1742" t="str" cm="1">
        <f t="array" ref="D1742">IF(B1742=0,"Depot",INDEX('Delivery Stops'!$B$2:$B$29,B1742))</f>
        <v>Furniture Warehouse</v>
      </c>
      <c r="E1742" t="str" cm="1">
        <f t="array" ref="E1742">IF(C1742=0,"Depot",INDEX('Delivery Stops'!$B$2:$B$29,C1742))</f>
        <v>Construction Supply</v>
      </c>
      <c r="F1742">
        <v>0</v>
      </c>
      <c r="G1742" cm="1">
        <f t="array" ref="G1742">INDEX('Distance Matrix (miles)'!$B$2:$AD$30,B1742+1,C1742+1)</f>
        <v>8.8800000000000008</v>
      </c>
      <c r="H1742" cm="1">
        <f t="array" ref="H1742">INDEX('Travel Time Matrix (min)'!$B$2:$AD$30,B1742+1,C1742+1)</f>
        <v>13.3</v>
      </c>
      <c r="I1742" cm="1">
        <f t="array" ref="I1742">G1742*(INDEX('Vehicle Fleet'!$D$2:$D$6,A1742)+'Cost Parameters'!$B$2*'Cost Parameters'!$B$3)</f>
        <v>10.268832000000002</v>
      </c>
      <c r="J1742" cm="1">
        <f t="array" ref="J1742">IF(C1742=0,0,INDEX('Delivery Stops'!$D$2:$D$29,C1742))</f>
        <v>201</v>
      </c>
      <c r="K1742">
        <f t="shared" si="108"/>
        <v>0</v>
      </c>
      <c r="L1742">
        <f t="shared" si="109"/>
        <v>0</v>
      </c>
      <c r="M1742">
        <f t="shared" si="110"/>
        <v>0</v>
      </c>
      <c r="N1742">
        <f t="shared" si="111"/>
        <v>0</v>
      </c>
      <c r="O1742" cm="1">
        <f t="array" ref="O1742">((IF(C1742=0,INDEX('Solver Setup'!$M$15:$M$19,A1742),INDEX('Solver Setup'!$G$25:$G$52,C1742))-IF(B1742=0,INDEX('Solver Setup'!$L$15:$L$19,A1742),INDEX('Solver Setup'!$G$25:$G$52,B1742)))*1440-IF(B1742=0,0,INDEX('Solver Setup'!$F$25:$F$52,B1742))-H1742+'Solver Setup'!$B$9*(1-F1742))</f>
        <v>1612.6999999999994</v>
      </c>
    </row>
    <row r="1743" spans="1:15" x14ac:dyDescent="0.2">
      <c r="A1743">
        <v>3</v>
      </c>
      <c r="B1743">
        <v>4</v>
      </c>
      <c r="C1743">
        <v>6</v>
      </c>
      <c r="D1743" t="str" cm="1">
        <f t="array" ref="D1743">IF(B1743=0,"Depot",INDEX('Delivery Stops'!$B$2:$B$29,B1743))</f>
        <v>Furniture Warehouse</v>
      </c>
      <c r="E1743" t="str" cm="1">
        <f t="array" ref="E1743">IF(C1743=0,"Depot",INDEX('Delivery Stops'!$B$2:$B$29,C1743))</f>
        <v>Farm Supply</v>
      </c>
      <c r="F1743">
        <v>0</v>
      </c>
      <c r="G1743" cm="1">
        <f t="array" ref="G1743">INDEX('Distance Matrix (miles)'!$B$2:$AD$30,B1743+1,C1743+1)</f>
        <v>5.13</v>
      </c>
      <c r="H1743" cm="1">
        <f t="array" ref="H1743">INDEX('Travel Time Matrix (min)'!$B$2:$AD$30,B1743+1,C1743+1)</f>
        <v>7.7</v>
      </c>
      <c r="I1743" cm="1">
        <f t="array" ref="I1743">G1743*(INDEX('Vehicle Fleet'!$D$2:$D$6,A1743)+'Cost Parameters'!$B$2*'Cost Parameters'!$B$3)</f>
        <v>5.9323320000000006</v>
      </c>
      <c r="J1743" cm="1">
        <f t="array" ref="J1743">IF(C1743=0,0,INDEX('Delivery Stops'!$D$2:$D$29,C1743))</f>
        <v>162</v>
      </c>
      <c r="K1743">
        <f t="shared" si="108"/>
        <v>0</v>
      </c>
      <c r="L1743">
        <f t="shared" si="109"/>
        <v>0</v>
      </c>
      <c r="M1743">
        <f t="shared" si="110"/>
        <v>0</v>
      </c>
      <c r="N1743">
        <f t="shared" si="111"/>
        <v>0</v>
      </c>
      <c r="O1743" cm="1">
        <f t="array" ref="O1743">((IF(C1743=0,INDEX('Solver Setup'!$M$15:$M$19,A1743),INDEX('Solver Setup'!$G$25:$G$52,C1743))-IF(B1743=0,INDEX('Solver Setup'!$L$15:$L$19,A1743),INDEX('Solver Setup'!$G$25:$G$52,B1743)))*1440-IF(B1743=0,0,INDEX('Solver Setup'!$F$25:$F$52,B1743))-H1743+'Solver Setup'!$B$9*(1-F1743))</f>
        <v>1723.3</v>
      </c>
    </row>
    <row r="1744" spans="1:15" x14ac:dyDescent="0.2">
      <c r="A1744">
        <v>3</v>
      </c>
      <c r="B1744">
        <v>4</v>
      </c>
      <c r="C1744">
        <v>7</v>
      </c>
      <c r="D1744" t="str" cm="1">
        <f t="array" ref="D1744">IF(B1744=0,"Depot",INDEX('Delivery Stops'!$B$2:$B$29,B1744))</f>
        <v>Furniture Warehouse</v>
      </c>
      <c r="E1744" t="str" cm="1">
        <f t="array" ref="E1744">IF(C1744=0,"Depot",INDEX('Delivery Stops'!$B$2:$B$29,C1744))</f>
        <v>Fish Market</v>
      </c>
      <c r="F1744">
        <v>0</v>
      </c>
      <c r="G1744" cm="1">
        <f t="array" ref="G1744">INDEX('Distance Matrix (miles)'!$B$2:$AD$30,B1744+1,C1744+1)</f>
        <v>13.13</v>
      </c>
      <c r="H1744" cm="1">
        <f t="array" ref="H1744">INDEX('Travel Time Matrix (min)'!$B$2:$AD$30,B1744+1,C1744+1)</f>
        <v>19.7</v>
      </c>
      <c r="I1744" cm="1">
        <f t="array" ref="I1744">G1744*(INDEX('Vehicle Fleet'!$D$2:$D$6,A1744)+'Cost Parameters'!$B$2*'Cost Parameters'!$B$3)</f>
        <v>15.183532000000001</v>
      </c>
      <c r="J1744" cm="1">
        <f t="array" ref="J1744">IF(C1744=0,0,INDEX('Delivery Stops'!$D$2:$D$29,C1744))</f>
        <v>133</v>
      </c>
      <c r="K1744">
        <f t="shared" si="108"/>
        <v>0</v>
      </c>
      <c r="L1744">
        <f t="shared" si="109"/>
        <v>0</v>
      </c>
      <c r="M1744">
        <f t="shared" si="110"/>
        <v>0</v>
      </c>
      <c r="N1744">
        <f t="shared" si="111"/>
        <v>0</v>
      </c>
      <c r="O1744" cm="1">
        <f t="array" ref="O1744">((IF(C1744=0,INDEX('Solver Setup'!$M$15:$M$19,A1744),INDEX('Solver Setup'!$G$25:$G$52,C1744))-IF(B1744=0,INDEX('Solver Setup'!$L$15:$L$19,A1744),INDEX('Solver Setup'!$G$25:$G$52,B1744)))*1440-IF(B1744=0,0,INDEX('Solver Setup'!$F$25:$F$52,B1744))-H1744+'Solver Setup'!$B$9*(1-F1744))</f>
        <v>1576.3</v>
      </c>
    </row>
    <row r="1745" spans="1:15" x14ac:dyDescent="0.2">
      <c r="A1745">
        <v>3</v>
      </c>
      <c r="B1745">
        <v>4</v>
      </c>
      <c r="C1745">
        <v>8</v>
      </c>
      <c r="D1745" t="str" cm="1">
        <f t="array" ref="D1745">IF(B1745=0,"Depot",INDEX('Delivery Stops'!$B$2:$B$29,B1745))</f>
        <v>Furniture Warehouse</v>
      </c>
      <c r="E1745" t="str" cm="1">
        <f t="array" ref="E1745">IF(C1745=0,"Depot",INDEX('Delivery Stops'!$B$2:$B$29,C1745))</f>
        <v>Swimming Pool Supply</v>
      </c>
      <c r="F1745">
        <v>0</v>
      </c>
      <c r="G1745" cm="1">
        <f t="array" ref="G1745">INDEX('Distance Matrix (miles)'!$B$2:$AD$30,B1745+1,C1745+1)</f>
        <v>18.100000000000001</v>
      </c>
      <c r="H1745" cm="1">
        <f t="array" ref="H1745">INDEX('Travel Time Matrix (min)'!$B$2:$AD$30,B1745+1,C1745+1)</f>
        <v>27.2</v>
      </c>
      <c r="I1745" cm="1">
        <f t="array" ref="I1745">G1745*(INDEX('Vehicle Fleet'!$D$2:$D$6,A1745)+'Cost Parameters'!$B$2*'Cost Parameters'!$B$3)</f>
        <v>20.930840000000003</v>
      </c>
      <c r="J1745" cm="1">
        <f t="array" ref="J1745">IF(C1745=0,0,INDEX('Delivery Stops'!$D$2:$D$29,C1745))</f>
        <v>285</v>
      </c>
      <c r="K1745">
        <f t="shared" si="108"/>
        <v>0</v>
      </c>
      <c r="L1745">
        <f t="shared" si="109"/>
        <v>0</v>
      </c>
      <c r="M1745">
        <f t="shared" si="110"/>
        <v>0</v>
      </c>
      <c r="N1745">
        <f t="shared" si="111"/>
        <v>0</v>
      </c>
      <c r="O1745" cm="1">
        <f t="array" ref="O1745">((IF(C1745=0,INDEX('Solver Setup'!$M$15:$M$19,A1745),INDEX('Solver Setup'!$G$25:$G$52,C1745))-IF(B1745=0,INDEX('Solver Setup'!$L$15:$L$19,A1745),INDEX('Solver Setup'!$G$25:$G$52,B1745)))*1440-IF(B1745=0,0,INDEX('Solver Setup'!$F$25:$F$52,B1745))-H1745+'Solver Setup'!$B$9*(1-F1745))</f>
        <v>1778.7999999999995</v>
      </c>
    </row>
    <row r="1746" spans="1:15" x14ac:dyDescent="0.2">
      <c r="A1746">
        <v>3</v>
      </c>
      <c r="B1746">
        <v>4</v>
      </c>
      <c r="C1746">
        <v>9</v>
      </c>
      <c r="D1746" t="str" cm="1">
        <f t="array" ref="D1746">IF(B1746=0,"Depot",INDEX('Delivery Stops'!$B$2:$B$29,B1746))</f>
        <v>Furniture Warehouse</v>
      </c>
      <c r="E1746" t="str" cm="1">
        <f t="array" ref="E1746">IF(C1746=0,"Depot",INDEX('Delivery Stops'!$B$2:$B$29,C1746))</f>
        <v>Dry Cleaners</v>
      </c>
      <c r="F1746">
        <v>0</v>
      </c>
      <c r="G1746" cm="1">
        <f t="array" ref="G1746">INDEX('Distance Matrix (miles)'!$B$2:$AD$30,B1746+1,C1746+1)</f>
        <v>18.04</v>
      </c>
      <c r="H1746" cm="1">
        <f t="array" ref="H1746">INDEX('Travel Time Matrix (min)'!$B$2:$AD$30,B1746+1,C1746+1)</f>
        <v>27.1</v>
      </c>
      <c r="I1746" cm="1">
        <f t="array" ref="I1746">G1746*(INDEX('Vehicle Fleet'!$D$2:$D$6,A1746)+'Cost Parameters'!$B$2*'Cost Parameters'!$B$3)</f>
        <v>20.861456</v>
      </c>
      <c r="J1746" cm="1">
        <f t="array" ref="J1746">IF(C1746=0,0,INDEX('Delivery Stops'!$D$2:$D$29,C1746))</f>
        <v>24</v>
      </c>
      <c r="K1746">
        <f t="shared" si="108"/>
        <v>0</v>
      </c>
      <c r="L1746">
        <f t="shared" si="109"/>
        <v>0</v>
      </c>
      <c r="M1746">
        <f t="shared" si="110"/>
        <v>0</v>
      </c>
      <c r="N1746">
        <f t="shared" si="111"/>
        <v>0</v>
      </c>
      <c r="O1746" cm="1">
        <f t="array" ref="O1746">((IF(C1746=0,INDEX('Solver Setup'!$M$15:$M$19,A1746),INDEX('Solver Setup'!$G$25:$G$52,C1746))-IF(B1746=0,INDEX('Solver Setup'!$L$15:$L$19,A1746),INDEX('Solver Setup'!$G$25:$G$52,B1746)))*1440-IF(B1746=0,0,INDEX('Solver Setup'!$F$25:$F$52,B1746))-H1746+'Solver Setup'!$B$9*(1-F1746))</f>
        <v>1433.9</v>
      </c>
    </row>
    <row r="1747" spans="1:15" x14ac:dyDescent="0.2">
      <c r="A1747">
        <v>3</v>
      </c>
      <c r="B1747">
        <v>4</v>
      </c>
      <c r="C1747">
        <v>10</v>
      </c>
      <c r="D1747" t="str" cm="1">
        <f t="array" ref="D1747">IF(B1747=0,"Depot",INDEX('Delivery Stops'!$B$2:$B$29,B1747))</f>
        <v>Furniture Warehouse</v>
      </c>
      <c r="E1747" t="str" cm="1">
        <f t="array" ref="E1747">IF(C1747=0,"Depot",INDEX('Delivery Stops'!$B$2:$B$29,C1747))</f>
        <v>Furniture Warehouse</v>
      </c>
      <c r="F1747">
        <v>0</v>
      </c>
      <c r="G1747" cm="1">
        <f t="array" ref="G1747">INDEX('Distance Matrix (miles)'!$B$2:$AD$30,B1747+1,C1747+1)</f>
        <v>10.36</v>
      </c>
      <c r="H1747" cm="1">
        <f t="array" ref="H1747">INDEX('Travel Time Matrix (min)'!$B$2:$AD$30,B1747+1,C1747+1)</f>
        <v>15.5</v>
      </c>
      <c r="I1747" cm="1">
        <f t="array" ref="I1747">G1747*(INDEX('Vehicle Fleet'!$D$2:$D$6,A1747)+'Cost Parameters'!$B$2*'Cost Parameters'!$B$3)</f>
        <v>11.980304</v>
      </c>
      <c r="J1747" cm="1">
        <f t="array" ref="J1747">IF(C1747=0,0,INDEX('Delivery Stops'!$D$2:$D$29,C1747))</f>
        <v>89</v>
      </c>
      <c r="K1747">
        <f t="shared" si="108"/>
        <v>0</v>
      </c>
      <c r="L1747">
        <f t="shared" si="109"/>
        <v>0</v>
      </c>
      <c r="M1747">
        <f t="shared" si="110"/>
        <v>0</v>
      </c>
      <c r="N1747">
        <f t="shared" si="111"/>
        <v>0</v>
      </c>
      <c r="O1747" cm="1">
        <f t="array" ref="O1747">((IF(C1747=0,INDEX('Solver Setup'!$M$15:$M$19,A1747),INDEX('Solver Setup'!$G$25:$G$52,C1747))-IF(B1747=0,INDEX('Solver Setup'!$L$15:$L$19,A1747),INDEX('Solver Setup'!$G$25:$G$52,B1747)))*1440-IF(B1747=0,0,INDEX('Solver Setup'!$F$25:$F$52,B1747))-H1747+'Solver Setup'!$B$9*(1-F1747))</f>
        <v>1520.4999999999995</v>
      </c>
    </row>
    <row r="1748" spans="1:15" x14ac:dyDescent="0.2">
      <c r="A1748">
        <v>3</v>
      </c>
      <c r="B1748">
        <v>4</v>
      </c>
      <c r="C1748">
        <v>11</v>
      </c>
      <c r="D1748" t="str" cm="1">
        <f t="array" ref="D1748">IF(B1748=0,"Depot",INDEX('Delivery Stops'!$B$2:$B$29,B1748))</f>
        <v>Furniture Warehouse</v>
      </c>
      <c r="E1748" t="str" cm="1">
        <f t="array" ref="E1748">IF(C1748=0,"Depot",INDEX('Delivery Stops'!$B$2:$B$29,C1748))</f>
        <v>Pet Hospital</v>
      </c>
      <c r="F1748">
        <v>0</v>
      </c>
      <c r="G1748" cm="1">
        <f t="array" ref="G1748">INDEX('Distance Matrix (miles)'!$B$2:$AD$30,B1748+1,C1748+1)</f>
        <v>9.41</v>
      </c>
      <c r="H1748" cm="1">
        <f t="array" ref="H1748">INDEX('Travel Time Matrix (min)'!$B$2:$AD$30,B1748+1,C1748+1)</f>
        <v>14.1</v>
      </c>
      <c r="I1748" cm="1">
        <f t="array" ref="I1748">G1748*(INDEX('Vehicle Fleet'!$D$2:$D$6,A1748)+'Cost Parameters'!$B$2*'Cost Parameters'!$B$3)</f>
        <v>10.881724</v>
      </c>
      <c r="J1748" cm="1">
        <f t="array" ref="J1748">IF(C1748=0,0,INDEX('Delivery Stops'!$D$2:$D$29,C1748))</f>
        <v>108</v>
      </c>
      <c r="K1748">
        <f t="shared" si="108"/>
        <v>0</v>
      </c>
      <c r="L1748">
        <f t="shared" si="109"/>
        <v>0</v>
      </c>
      <c r="M1748">
        <f t="shared" si="110"/>
        <v>0</v>
      </c>
      <c r="N1748">
        <f t="shared" si="111"/>
        <v>0</v>
      </c>
      <c r="O1748" cm="1">
        <f t="array" ref="O1748">((IF(C1748=0,INDEX('Solver Setup'!$M$15:$M$19,A1748),INDEX('Solver Setup'!$G$25:$G$52,C1748))-IF(B1748=0,INDEX('Solver Setup'!$L$15:$L$19,A1748),INDEX('Solver Setup'!$G$25:$G$52,B1748)))*1440-IF(B1748=0,0,INDEX('Solver Setup'!$F$25:$F$52,B1748))-H1748+'Solver Setup'!$B$9*(1-F1748))</f>
        <v>1446.9</v>
      </c>
    </row>
    <row r="1749" spans="1:15" x14ac:dyDescent="0.2">
      <c r="A1749">
        <v>3</v>
      </c>
      <c r="B1749">
        <v>4</v>
      </c>
      <c r="C1749">
        <v>12</v>
      </c>
      <c r="D1749" t="str" cm="1">
        <f t="array" ref="D1749">IF(B1749=0,"Depot",INDEX('Delivery Stops'!$B$2:$B$29,B1749))</f>
        <v>Furniture Warehouse</v>
      </c>
      <c r="E1749" t="str" cm="1">
        <f t="array" ref="E1749">IF(C1749=0,"Depot",INDEX('Delivery Stops'!$B$2:$B$29,C1749))</f>
        <v>Tech Solutions Inc</v>
      </c>
      <c r="F1749">
        <v>0</v>
      </c>
      <c r="G1749" cm="1">
        <f t="array" ref="G1749">INDEX('Distance Matrix (miles)'!$B$2:$AD$30,B1749+1,C1749+1)</f>
        <v>10.32</v>
      </c>
      <c r="H1749" cm="1">
        <f t="array" ref="H1749">INDEX('Travel Time Matrix (min)'!$B$2:$AD$30,B1749+1,C1749+1)</f>
        <v>15.5</v>
      </c>
      <c r="I1749" cm="1">
        <f t="array" ref="I1749">G1749*(INDEX('Vehicle Fleet'!$D$2:$D$6,A1749)+'Cost Parameters'!$B$2*'Cost Parameters'!$B$3)</f>
        <v>11.934048000000001</v>
      </c>
      <c r="J1749" cm="1">
        <f t="array" ref="J1749">IF(C1749=0,0,INDEX('Delivery Stops'!$D$2:$D$29,C1749))</f>
        <v>150</v>
      </c>
      <c r="K1749">
        <f t="shared" si="108"/>
        <v>0</v>
      </c>
      <c r="L1749">
        <f t="shared" si="109"/>
        <v>0</v>
      </c>
      <c r="M1749">
        <f t="shared" si="110"/>
        <v>0</v>
      </c>
      <c r="N1749">
        <f t="shared" si="111"/>
        <v>0</v>
      </c>
      <c r="O1749" cm="1">
        <f t="array" ref="O1749">((IF(C1749=0,INDEX('Solver Setup'!$M$15:$M$19,A1749),INDEX('Solver Setup'!$G$25:$G$52,C1749))-IF(B1749=0,INDEX('Solver Setup'!$L$15:$L$19,A1749),INDEX('Solver Setup'!$G$25:$G$52,B1749)))*1440-IF(B1749=0,0,INDEX('Solver Setup'!$F$25:$F$52,B1749))-H1749+'Solver Setup'!$B$9*(1-F1749))</f>
        <v>1400.5</v>
      </c>
    </row>
    <row r="1750" spans="1:15" x14ac:dyDescent="0.2">
      <c r="A1750">
        <v>3</v>
      </c>
      <c r="B1750">
        <v>4</v>
      </c>
      <c r="C1750">
        <v>13</v>
      </c>
      <c r="D1750" t="str" cm="1">
        <f t="array" ref="D1750">IF(B1750=0,"Depot",INDEX('Delivery Stops'!$B$2:$B$29,B1750))</f>
        <v>Furniture Warehouse</v>
      </c>
      <c r="E1750" t="str" cm="1">
        <f t="array" ref="E1750">IF(C1750=0,"Depot",INDEX('Delivery Stops'!$B$2:$B$29,C1750))</f>
        <v>Tech Solutions Inc</v>
      </c>
      <c r="F1750">
        <v>0</v>
      </c>
      <c r="G1750" cm="1">
        <f t="array" ref="G1750">INDEX('Distance Matrix (miles)'!$B$2:$AD$30,B1750+1,C1750+1)</f>
        <v>26.66</v>
      </c>
      <c r="H1750" cm="1">
        <f t="array" ref="H1750">INDEX('Travel Time Matrix (min)'!$B$2:$AD$30,B1750+1,C1750+1)</f>
        <v>40</v>
      </c>
      <c r="I1750" cm="1">
        <f t="array" ref="I1750">G1750*(INDEX('Vehicle Fleet'!$D$2:$D$6,A1750)+'Cost Parameters'!$B$2*'Cost Parameters'!$B$3)</f>
        <v>30.829624000000003</v>
      </c>
      <c r="J1750" cm="1">
        <f t="array" ref="J1750">IF(C1750=0,0,INDEX('Delivery Stops'!$D$2:$D$29,C1750))</f>
        <v>38</v>
      </c>
      <c r="K1750">
        <f t="shared" si="108"/>
        <v>0</v>
      </c>
      <c r="L1750">
        <f t="shared" si="109"/>
        <v>0</v>
      </c>
      <c r="M1750">
        <f t="shared" si="110"/>
        <v>0</v>
      </c>
      <c r="N1750">
        <f t="shared" si="111"/>
        <v>0</v>
      </c>
      <c r="O1750" cm="1">
        <f t="array" ref="O1750">((IF(C1750=0,INDEX('Solver Setup'!$M$15:$M$19,A1750),INDEX('Solver Setup'!$G$25:$G$52,C1750))-IF(B1750=0,INDEX('Solver Setup'!$L$15:$L$19,A1750),INDEX('Solver Setup'!$G$25:$G$52,B1750)))*1440-IF(B1750=0,0,INDEX('Solver Setup'!$F$25:$F$52,B1750))-H1750+'Solver Setup'!$B$9*(1-F1750))</f>
        <v>1270.9999999999995</v>
      </c>
    </row>
    <row r="1751" spans="1:15" x14ac:dyDescent="0.2">
      <c r="A1751">
        <v>3</v>
      </c>
      <c r="B1751">
        <v>4</v>
      </c>
      <c r="C1751">
        <v>14</v>
      </c>
      <c r="D1751" t="str" cm="1">
        <f t="array" ref="D1751">IF(B1751=0,"Depot",INDEX('Delivery Stops'!$B$2:$B$29,B1751))</f>
        <v>Furniture Warehouse</v>
      </c>
      <c r="E1751" t="str" cm="1">
        <f t="array" ref="E1751">IF(C1751=0,"Depot",INDEX('Delivery Stops'!$B$2:$B$29,C1751))</f>
        <v>Sunrise Senior Living</v>
      </c>
      <c r="F1751">
        <v>0</v>
      </c>
      <c r="G1751" cm="1">
        <f t="array" ref="G1751">INDEX('Distance Matrix (miles)'!$B$2:$AD$30,B1751+1,C1751+1)</f>
        <v>11.71</v>
      </c>
      <c r="H1751" cm="1">
        <f t="array" ref="H1751">INDEX('Travel Time Matrix (min)'!$B$2:$AD$30,B1751+1,C1751+1)</f>
        <v>17.600000000000001</v>
      </c>
      <c r="I1751" cm="1">
        <f t="array" ref="I1751">G1751*(INDEX('Vehicle Fleet'!$D$2:$D$6,A1751)+'Cost Parameters'!$B$2*'Cost Parameters'!$B$3)</f>
        <v>13.541444000000002</v>
      </c>
      <c r="J1751" cm="1">
        <f t="array" ref="J1751">IF(C1751=0,0,INDEX('Delivery Stops'!$D$2:$D$29,C1751))</f>
        <v>249</v>
      </c>
      <c r="K1751">
        <f t="shared" si="108"/>
        <v>0</v>
      </c>
      <c r="L1751">
        <f t="shared" si="109"/>
        <v>0</v>
      </c>
      <c r="M1751">
        <f t="shared" si="110"/>
        <v>0</v>
      </c>
      <c r="N1751">
        <f t="shared" si="111"/>
        <v>0</v>
      </c>
      <c r="O1751" cm="1">
        <f t="array" ref="O1751">((IF(C1751=0,INDEX('Solver Setup'!$M$15:$M$19,A1751),INDEX('Solver Setup'!$G$25:$G$52,C1751))-IF(B1751=0,INDEX('Solver Setup'!$L$15:$L$19,A1751),INDEX('Solver Setup'!$G$25:$G$52,B1751)))*1440-IF(B1751=0,0,INDEX('Solver Setup'!$F$25:$F$52,B1751))-H1751+'Solver Setup'!$B$9*(1-F1751))</f>
        <v>1743.3999999999996</v>
      </c>
    </row>
    <row r="1752" spans="1:15" x14ac:dyDescent="0.2">
      <c r="A1752">
        <v>3</v>
      </c>
      <c r="B1752">
        <v>4</v>
      </c>
      <c r="C1752">
        <v>15</v>
      </c>
      <c r="D1752" t="str" cm="1">
        <f t="array" ref="D1752">IF(B1752=0,"Depot",INDEX('Delivery Stops'!$B$2:$B$29,B1752))</f>
        <v>Furniture Warehouse</v>
      </c>
      <c r="E1752" t="str" cm="1">
        <f t="array" ref="E1752">IF(C1752=0,"Depot",INDEX('Delivery Stops'!$B$2:$B$29,C1752))</f>
        <v>Electronics Outlet</v>
      </c>
      <c r="F1752">
        <v>0</v>
      </c>
      <c r="G1752" cm="1">
        <f t="array" ref="G1752">INDEX('Distance Matrix (miles)'!$B$2:$AD$30,B1752+1,C1752+1)</f>
        <v>9.6199999999999992</v>
      </c>
      <c r="H1752" cm="1">
        <f t="array" ref="H1752">INDEX('Travel Time Matrix (min)'!$B$2:$AD$30,B1752+1,C1752+1)</f>
        <v>14.4</v>
      </c>
      <c r="I1752" cm="1">
        <f t="array" ref="I1752">G1752*(INDEX('Vehicle Fleet'!$D$2:$D$6,A1752)+'Cost Parameters'!$B$2*'Cost Parameters'!$B$3)</f>
        <v>11.124568</v>
      </c>
      <c r="J1752" cm="1">
        <f t="array" ref="J1752">IF(C1752=0,0,INDEX('Delivery Stops'!$D$2:$D$29,C1752))</f>
        <v>72</v>
      </c>
      <c r="K1752">
        <f t="shared" si="108"/>
        <v>0</v>
      </c>
      <c r="L1752">
        <f t="shared" si="109"/>
        <v>0</v>
      </c>
      <c r="M1752">
        <f t="shared" si="110"/>
        <v>0</v>
      </c>
      <c r="N1752">
        <f t="shared" si="111"/>
        <v>0</v>
      </c>
      <c r="O1752" cm="1">
        <f t="array" ref="O1752">((IF(C1752=0,INDEX('Solver Setup'!$M$15:$M$19,A1752),INDEX('Solver Setup'!$G$25:$G$52,C1752))-IF(B1752=0,INDEX('Solver Setup'!$L$15:$L$19,A1752),INDEX('Solver Setup'!$G$25:$G$52,B1752)))*1440-IF(B1752=0,0,INDEX('Solver Setup'!$F$25:$F$52,B1752))-H1752+'Solver Setup'!$B$9*(1-F1752))</f>
        <v>1311.6</v>
      </c>
    </row>
    <row r="1753" spans="1:15" x14ac:dyDescent="0.2">
      <c r="A1753">
        <v>3</v>
      </c>
      <c r="B1753">
        <v>4</v>
      </c>
      <c r="C1753">
        <v>16</v>
      </c>
      <c r="D1753" t="str" cm="1">
        <f t="array" ref="D1753">IF(B1753=0,"Depot",INDEX('Delivery Stops'!$B$2:$B$29,B1753))</f>
        <v>Furniture Warehouse</v>
      </c>
      <c r="E1753" t="str" cm="1">
        <f t="array" ref="E1753">IF(C1753=0,"Depot",INDEX('Delivery Stops'!$B$2:$B$29,C1753))</f>
        <v>Bookstore</v>
      </c>
      <c r="F1753">
        <v>0</v>
      </c>
      <c r="G1753" cm="1">
        <f t="array" ref="G1753">INDEX('Distance Matrix (miles)'!$B$2:$AD$30,B1753+1,C1753+1)</f>
        <v>11.3</v>
      </c>
      <c r="H1753" cm="1">
        <f t="array" ref="H1753">INDEX('Travel Time Matrix (min)'!$B$2:$AD$30,B1753+1,C1753+1)</f>
        <v>17</v>
      </c>
      <c r="I1753" cm="1">
        <f t="array" ref="I1753">G1753*(INDEX('Vehicle Fleet'!$D$2:$D$6,A1753)+'Cost Parameters'!$B$2*'Cost Parameters'!$B$3)</f>
        <v>13.067320000000002</v>
      </c>
      <c r="J1753" cm="1">
        <f t="array" ref="J1753">IF(C1753=0,0,INDEX('Delivery Stops'!$D$2:$D$29,C1753))</f>
        <v>152</v>
      </c>
      <c r="K1753">
        <f t="shared" si="108"/>
        <v>0</v>
      </c>
      <c r="L1753">
        <f t="shared" si="109"/>
        <v>0</v>
      </c>
      <c r="M1753">
        <f t="shared" si="110"/>
        <v>0</v>
      </c>
      <c r="N1753">
        <f t="shared" si="111"/>
        <v>0</v>
      </c>
      <c r="O1753" cm="1">
        <f t="array" ref="O1753">((IF(C1753=0,INDEX('Solver Setup'!$M$15:$M$19,A1753),INDEX('Solver Setup'!$G$25:$G$52,C1753))-IF(B1753=0,INDEX('Solver Setup'!$L$15:$L$19,A1753),INDEX('Solver Setup'!$G$25:$G$52,B1753)))*1440-IF(B1753=0,0,INDEX('Solver Setup'!$F$25:$F$52,B1753))-H1753+'Solver Setup'!$B$9*(1-F1753))</f>
        <v>1549.0000000000005</v>
      </c>
    </row>
    <row r="1754" spans="1:15" x14ac:dyDescent="0.2">
      <c r="A1754">
        <v>3</v>
      </c>
      <c r="B1754">
        <v>4</v>
      </c>
      <c r="C1754">
        <v>17</v>
      </c>
      <c r="D1754" t="str" cm="1">
        <f t="array" ref="D1754">IF(B1754=0,"Depot",INDEX('Delivery Stops'!$B$2:$B$29,B1754))</f>
        <v>Furniture Warehouse</v>
      </c>
      <c r="E1754" t="str" cm="1">
        <f t="array" ref="E1754">IF(C1754=0,"Depot",INDEX('Delivery Stops'!$B$2:$B$29,C1754))</f>
        <v>Veterinary Clinic</v>
      </c>
      <c r="F1754">
        <v>0</v>
      </c>
      <c r="G1754" cm="1">
        <f t="array" ref="G1754">INDEX('Distance Matrix (miles)'!$B$2:$AD$30,B1754+1,C1754+1)</f>
        <v>22.57</v>
      </c>
      <c r="H1754" cm="1">
        <f t="array" ref="H1754">INDEX('Travel Time Matrix (min)'!$B$2:$AD$30,B1754+1,C1754+1)</f>
        <v>33.9</v>
      </c>
      <c r="I1754" cm="1">
        <f t="array" ref="I1754">G1754*(INDEX('Vehicle Fleet'!$D$2:$D$6,A1754)+'Cost Parameters'!$B$2*'Cost Parameters'!$B$3)</f>
        <v>26.099948000000001</v>
      </c>
      <c r="J1754" cm="1">
        <f t="array" ref="J1754">IF(C1754=0,0,INDEX('Delivery Stops'!$D$2:$D$29,C1754))</f>
        <v>102</v>
      </c>
      <c r="K1754">
        <f t="shared" si="108"/>
        <v>0</v>
      </c>
      <c r="L1754">
        <f t="shared" si="109"/>
        <v>0</v>
      </c>
      <c r="M1754">
        <f t="shared" si="110"/>
        <v>0</v>
      </c>
      <c r="N1754">
        <f t="shared" si="111"/>
        <v>0</v>
      </c>
      <c r="O1754" cm="1">
        <f t="array" ref="O1754">((IF(C1754=0,INDEX('Solver Setup'!$M$15:$M$19,A1754),INDEX('Solver Setup'!$G$25:$G$52,C1754))-IF(B1754=0,INDEX('Solver Setup'!$L$15:$L$19,A1754),INDEX('Solver Setup'!$G$25:$G$52,B1754)))*1440-IF(B1754=0,0,INDEX('Solver Setup'!$F$25:$F$52,B1754))-H1754+'Solver Setup'!$B$9*(1-F1754))</f>
        <v>1367.0999999999995</v>
      </c>
    </row>
    <row r="1755" spans="1:15" x14ac:dyDescent="0.2">
      <c r="A1755">
        <v>3</v>
      </c>
      <c r="B1755">
        <v>4</v>
      </c>
      <c r="C1755">
        <v>18</v>
      </c>
      <c r="D1755" t="str" cm="1">
        <f t="array" ref="D1755">IF(B1755=0,"Depot",INDEX('Delivery Stops'!$B$2:$B$29,B1755))</f>
        <v>Furniture Warehouse</v>
      </c>
      <c r="E1755" t="str" cm="1">
        <f t="array" ref="E1755">IF(C1755=0,"Depot",INDEX('Delivery Stops'!$B$2:$B$29,C1755))</f>
        <v>Furniture Warehouse</v>
      </c>
      <c r="F1755">
        <v>0</v>
      </c>
      <c r="G1755" cm="1">
        <f t="array" ref="G1755">INDEX('Distance Matrix (miles)'!$B$2:$AD$30,B1755+1,C1755+1)</f>
        <v>3.21</v>
      </c>
      <c r="H1755" cm="1">
        <f t="array" ref="H1755">INDEX('Travel Time Matrix (min)'!$B$2:$AD$30,B1755+1,C1755+1)</f>
        <v>4.8</v>
      </c>
      <c r="I1755" cm="1">
        <f t="array" ref="I1755">G1755*(INDEX('Vehicle Fleet'!$D$2:$D$6,A1755)+'Cost Parameters'!$B$2*'Cost Parameters'!$B$3)</f>
        <v>3.7120440000000001</v>
      </c>
      <c r="J1755" cm="1">
        <f t="array" ref="J1755">IF(C1755=0,0,INDEX('Delivery Stops'!$D$2:$D$29,C1755))</f>
        <v>148</v>
      </c>
      <c r="K1755">
        <f t="shared" si="108"/>
        <v>0</v>
      </c>
      <c r="L1755">
        <f t="shared" si="109"/>
        <v>0</v>
      </c>
      <c r="M1755">
        <f t="shared" si="110"/>
        <v>0</v>
      </c>
      <c r="N1755">
        <f t="shared" si="111"/>
        <v>0</v>
      </c>
      <c r="O1755" cm="1">
        <f t="array" ref="O1755">((IF(C1755=0,INDEX('Solver Setup'!$M$15:$M$19,A1755),INDEX('Solver Setup'!$G$25:$G$52,C1755))-IF(B1755=0,INDEX('Solver Setup'!$L$15:$L$19,A1755),INDEX('Solver Setup'!$G$25:$G$52,B1755)))*1440-IF(B1755=0,0,INDEX('Solver Setup'!$F$25:$F$52,B1755))-H1755+'Solver Setup'!$B$9*(1-F1755))</f>
        <v>1351.1999999999996</v>
      </c>
    </row>
    <row r="1756" spans="1:15" x14ac:dyDescent="0.2">
      <c r="A1756">
        <v>3</v>
      </c>
      <c r="B1756">
        <v>4</v>
      </c>
      <c r="C1756">
        <v>19</v>
      </c>
      <c r="D1756" t="str" cm="1">
        <f t="array" ref="D1756">IF(B1756=0,"Depot",INDEX('Delivery Stops'!$B$2:$B$29,B1756))</f>
        <v>Furniture Warehouse</v>
      </c>
      <c r="E1756" t="str" cm="1">
        <f t="array" ref="E1756">IF(C1756=0,"Depot",INDEX('Delivery Stops'!$B$2:$B$29,C1756))</f>
        <v>Music School</v>
      </c>
      <c r="F1756">
        <v>0</v>
      </c>
      <c r="G1756" cm="1">
        <f t="array" ref="G1756">INDEX('Distance Matrix (miles)'!$B$2:$AD$30,B1756+1,C1756+1)</f>
        <v>21.18</v>
      </c>
      <c r="H1756" cm="1">
        <f t="array" ref="H1756">INDEX('Travel Time Matrix (min)'!$B$2:$AD$30,B1756+1,C1756+1)</f>
        <v>31.8</v>
      </c>
      <c r="I1756" cm="1">
        <f t="array" ref="I1756">G1756*(INDEX('Vehicle Fleet'!$D$2:$D$6,A1756)+'Cost Parameters'!$B$2*'Cost Parameters'!$B$3)</f>
        <v>24.492552000000003</v>
      </c>
      <c r="J1756" cm="1">
        <f t="array" ref="J1756">IF(C1756=0,0,INDEX('Delivery Stops'!$D$2:$D$29,C1756))</f>
        <v>97</v>
      </c>
      <c r="K1756">
        <f t="shared" si="108"/>
        <v>0</v>
      </c>
      <c r="L1756">
        <f t="shared" si="109"/>
        <v>0</v>
      </c>
      <c r="M1756">
        <f t="shared" si="110"/>
        <v>0</v>
      </c>
      <c r="N1756">
        <f t="shared" si="111"/>
        <v>0</v>
      </c>
      <c r="O1756" cm="1">
        <f t="array" ref="O1756">((IF(C1756=0,INDEX('Solver Setup'!$M$15:$M$19,A1756),INDEX('Solver Setup'!$G$25:$G$52,C1756))-IF(B1756=0,INDEX('Solver Setup'!$L$15:$L$19,A1756),INDEX('Solver Setup'!$G$25:$G$52,B1756)))*1440-IF(B1756=0,0,INDEX('Solver Setup'!$F$25:$F$52,B1756))-H1756+'Solver Setup'!$B$9*(1-F1756))</f>
        <v>1294.2</v>
      </c>
    </row>
    <row r="1757" spans="1:15" x14ac:dyDescent="0.2">
      <c r="A1757">
        <v>3</v>
      </c>
      <c r="B1757">
        <v>4</v>
      </c>
      <c r="C1757">
        <v>20</v>
      </c>
      <c r="D1757" t="str" cm="1">
        <f t="array" ref="D1757">IF(B1757=0,"Depot",INDEX('Delivery Stops'!$B$2:$B$29,B1757))</f>
        <v>Furniture Warehouse</v>
      </c>
      <c r="E1757" t="str" cm="1">
        <f t="array" ref="E1757">IF(C1757=0,"Depot",INDEX('Delivery Stops'!$B$2:$B$29,C1757))</f>
        <v>Elementary School</v>
      </c>
      <c r="F1757">
        <v>0</v>
      </c>
      <c r="G1757" cm="1">
        <f t="array" ref="G1757">INDEX('Distance Matrix (miles)'!$B$2:$AD$30,B1757+1,C1757+1)</f>
        <v>16.21</v>
      </c>
      <c r="H1757" cm="1">
        <f t="array" ref="H1757">INDEX('Travel Time Matrix (min)'!$B$2:$AD$30,B1757+1,C1757+1)</f>
        <v>24.3</v>
      </c>
      <c r="I1757" cm="1">
        <f t="array" ref="I1757">G1757*(INDEX('Vehicle Fleet'!$D$2:$D$6,A1757)+'Cost Parameters'!$B$2*'Cost Parameters'!$B$3)</f>
        <v>18.745244000000003</v>
      </c>
      <c r="J1757" cm="1">
        <f t="array" ref="J1757">IF(C1757=0,0,INDEX('Delivery Stops'!$D$2:$D$29,C1757))</f>
        <v>71</v>
      </c>
      <c r="K1757">
        <f t="shared" si="108"/>
        <v>0</v>
      </c>
      <c r="L1757">
        <f t="shared" si="109"/>
        <v>0</v>
      </c>
      <c r="M1757">
        <f t="shared" si="110"/>
        <v>0</v>
      </c>
      <c r="N1757">
        <f t="shared" si="111"/>
        <v>0</v>
      </c>
      <c r="O1757" cm="1">
        <f t="array" ref="O1757">((IF(C1757=0,INDEX('Solver Setup'!$M$15:$M$19,A1757),INDEX('Solver Setup'!$G$25:$G$52,C1757))-IF(B1757=0,INDEX('Solver Setup'!$L$15:$L$19,A1757),INDEX('Solver Setup'!$G$25:$G$52,B1757)))*1440-IF(B1757=0,0,INDEX('Solver Setup'!$F$25:$F$52,B1757))-H1757+'Solver Setup'!$B$9*(1-F1757))</f>
        <v>1271.7000000000005</v>
      </c>
    </row>
    <row r="1758" spans="1:15" x14ac:dyDescent="0.2">
      <c r="A1758">
        <v>3</v>
      </c>
      <c r="B1758">
        <v>4</v>
      </c>
      <c r="C1758">
        <v>21</v>
      </c>
      <c r="D1758" t="str" cm="1">
        <f t="array" ref="D1758">IF(B1758=0,"Depot",INDEX('Delivery Stops'!$B$2:$B$29,B1758))</f>
        <v>Furniture Warehouse</v>
      </c>
      <c r="E1758" t="str" cm="1">
        <f t="array" ref="E1758">IF(C1758=0,"Depot",INDEX('Delivery Stops'!$B$2:$B$29,C1758))</f>
        <v>Distillery</v>
      </c>
      <c r="F1758">
        <v>0</v>
      </c>
      <c r="G1758" cm="1">
        <f t="array" ref="G1758">INDEX('Distance Matrix (miles)'!$B$2:$AD$30,B1758+1,C1758+1)</f>
        <v>14.4</v>
      </c>
      <c r="H1758" cm="1">
        <f t="array" ref="H1758">INDEX('Travel Time Matrix (min)'!$B$2:$AD$30,B1758+1,C1758+1)</f>
        <v>21.6</v>
      </c>
      <c r="I1758" cm="1">
        <f t="array" ref="I1758">G1758*(INDEX('Vehicle Fleet'!$D$2:$D$6,A1758)+'Cost Parameters'!$B$2*'Cost Parameters'!$B$3)</f>
        <v>16.652160000000002</v>
      </c>
      <c r="J1758" cm="1">
        <f t="array" ref="J1758">IF(C1758=0,0,INDEX('Delivery Stops'!$D$2:$D$29,C1758))</f>
        <v>178</v>
      </c>
      <c r="K1758">
        <f t="shared" si="108"/>
        <v>0</v>
      </c>
      <c r="L1758">
        <f t="shared" si="109"/>
        <v>0</v>
      </c>
      <c r="M1758">
        <f t="shared" si="110"/>
        <v>0</v>
      </c>
      <c r="N1758">
        <f t="shared" si="111"/>
        <v>0</v>
      </c>
      <c r="O1758" cm="1">
        <f t="array" ref="O1758">((IF(C1758=0,INDEX('Solver Setup'!$M$15:$M$19,A1758),INDEX('Solver Setup'!$G$25:$G$52,C1758))-IF(B1758=0,INDEX('Solver Setup'!$L$15:$L$19,A1758),INDEX('Solver Setup'!$G$25:$G$52,B1758)))*1440-IF(B1758=0,0,INDEX('Solver Setup'!$F$25:$F$52,B1758))-H1758+'Solver Setup'!$B$9*(1-F1758))</f>
        <v>1784.3999999999996</v>
      </c>
    </row>
    <row r="1759" spans="1:15" x14ac:dyDescent="0.2">
      <c r="A1759">
        <v>3</v>
      </c>
      <c r="B1759">
        <v>4</v>
      </c>
      <c r="C1759">
        <v>22</v>
      </c>
      <c r="D1759" t="str" cm="1">
        <f t="array" ref="D1759">IF(B1759=0,"Depot",INDEX('Delivery Stops'!$B$2:$B$29,B1759))</f>
        <v>Furniture Warehouse</v>
      </c>
      <c r="E1759" t="str" cm="1">
        <f t="array" ref="E1759">IF(C1759=0,"Depot",INDEX('Delivery Stops'!$B$2:$B$29,C1759))</f>
        <v>Brewery</v>
      </c>
      <c r="F1759">
        <v>0</v>
      </c>
      <c r="G1759" cm="1">
        <f t="array" ref="G1759">INDEX('Distance Matrix (miles)'!$B$2:$AD$30,B1759+1,C1759+1)</f>
        <v>29.96</v>
      </c>
      <c r="H1759" cm="1">
        <f t="array" ref="H1759">INDEX('Travel Time Matrix (min)'!$B$2:$AD$30,B1759+1,C1759+1)</f>
        <v>44.9</v>
      </c>
      <c r="I1759" cm="1">
        <f t="array" ref="I1759">G1759*(INDEX('Vehicle Fleet'!$D$2:$D$6,A1759)+'Cost Parameters'!$B$2*'Cost Parameters'!$B$3)</f>
        <v>34.645744000000001</v>
      </c>
      <c r="J1759" cm="1">
        <f t="array" ref="J1759">IF(C1759=0,0,INDEX('Delivery Stops'!$D$2:$D$29,C1759))</f>
        <v>46</v>
      </c>
      <c r="K1759">
        <f t="shared" si="108"/>
        <v>0</v>
      </c>
      <c r="L1759">
        <f t="shared" si="109"/>
        <v>0</v>
      </c>
      <c r="M1759">
        <f t="shared" si="110"/>
        <v>0</v>
      </c>
      <c r="N1759">
        <f t="shared" si="111"/>
        <v>0</v>
      </c>
      <c r="O1759" cm="1">
        <f t="array" ref="O1759">((IF(C1759=0,INDEX('Solver Setup'!$M$15:$M$19,A1759),INDEX('Solver Setup'!$G$25:$G$52,C1759))-IF(B1759=0,INDEX('Solver Setup'!$L$15:$L$19,A1759),INDEX('Solver Setup'!$G$25:$G$52,B1759)))*1440-IF(B1759=0,0,INDEX('Solver Setup'!$F$25:$F$52,B1759))-H1759+'Solver Setup'!$B$9*(1-F1759))</f>
        <v>1611.1000000000004</v>
      </c>
    </row>
    <row r="1760" spans="1:15" x14ac:dyDescent="0.2">
      <c r="A1760">
        <v>3</v>
      </c>
      <c r="B1760">
        <v>4</v>
      </c>
      <c r="C1760">
        <v>23</v>
      </c>
      <c r="D1760" t="str" cm="1">
        <f t="array" ref="D1760">IF(B1760=0,"Depot",INDEX('Delivery Stops'!$B$2:$B$29,B1760))</f>
        <v>Furniture Warehouse</v>
      </c>
      <c r="E1760" t="str" cm="1">
        <f t="array" ref="E1760">IF(C1760=0,"Depot",INDEX('Delivery Stops'!$B$2:$B$29,C1760))</f>
        <v>Distillery</v>
      </c>
      <c r="F1760">
        <v>0</v>
      </c>
      <c r="G1760" cm="1">
        <f t="array" ref="G1760">INDEX('Distance Matrix (miles)'!$B$2:$AD$30,B1760+1,C1760+1)</f>
        <v>10.72</v>
      </c>
      <c r="H1760" cm="1">
        <f t="array" ref="H1760">INDEX('Travel Time Matrix (min)'!$B$2:$AD$30,B1760+1,C1760+1)</f>
        <v>16.100000000000001</v>
      </c>
      <c r="I1760" cm="1">
        <f t="array" ref="I1760">G1760*(INDEX('Vehicle Fleet'!$D$2:$D$6,A1760)+'Cost Parameters'!$B$2*'Cost Parameters'!$B$3)</f>
        <v>12.396608000000002</v>
      </c>
      <c r="J1760" cm="1">
        <f t="array" ref="J1760">IF(C1760=0,0,INDEX('Delivery Stops'!$D$2:$D$29,C1760))</f>
        <v>207</v>
      </c>
      <c r="K1760">
        <f t="shared" si="108"/>
        <v>0</v>
      </c>
      <c r="L1760">
        <f t="shared" si="109"/>
        <v>0</v>
      </c>
      <c r="M1760">
        <f t="shared" si="110"/>
        <v>0</v>
      </c>
      <c r="N1760">
        <f t="shared" si="111"/>
        <v>0</v>
      </c>
      <c r="O1760" cm="1">
        <f t="array" ref="O1760">((IF(C1760=0,INDEX('Solver Setup'!$M$15:$M$19,A1760),INDEX('Solver Setup'!$G$25:$G$52,C1760))-IF(B1760=0,INDEX('Solver Setup'!$L$15:$L$19,A1760),INDEX('Solver Setup'!$G$25:$G$52,B1760)))*1440-IF(B1760=0,0,INDEX('Solver Setup'!$F$25:$F$52,B1760))-H1760+'Solver Setup'!$B$9*(1-F1760))</f>
        <v>1534.9</v>
      </c>
    </row>
    <row r="1761" spans="1:15" x14ac:dyDescent="0.2">
      <c r="A1761">
        <v>3</v>
      </c>
      <c r="B1761">
        <v>4</v>
      </c>
      <c r="C1761">
        <v>24</v>
      </c>
      <c r="D1761" t="str" cm="1">
        <f t="array" ref="D1761">IF(B1761=0,"Depot",INDEX('Delivery Stops'!$B$2:$B$29,B1761))</f>
        <v>Furniture Warehouse</v>
      </c>
      <c r="E1761" t="str" cm="1">
        <f t="array" ref="E1761">IF(C1761=0,"Depot",INDEX('Delivery Stops'!$B$2:$B$29,C1761))</f>
        <v>Children's Academy</v>
      </c>
      <c r="F1761">
        <v>0</v>
      </c>
      <c r="G1761" cm="1">
        <f t="array" ref="G1761">INDEX('Distance Matrix (miles)'!$B$2:$AD$30,B1761+1,C1761+1)</f>
        <v>12.25</v>
      </c>
      <c r="H1761" cm="1">
        <f t="array" ref="H1761">INDEX('Travel Time Matrix (min)'!$B$2:$AD$30,B1761+1,C1761+1)</f>
        <v>18.399999999999999</v>
      </c>
      <c r="I1761" cm="1">
        <f t="array" ref="I1761">G1761*(INDEX('Vehicle Fleet'!$D$2:$D$6,A1761)+'Cost Parameters'!$B$2*'Cost Parameters'!$B$3)</f>
        <v>14.165900000000001</v>
      </c>
      <c r="J1761" cm="1">
        <f t="array" ref="J1761">IF(C1761=0,0,INDEX('Delivery Stops'!$D$2:$D$29,C1761))</f>
        <v>28</v>
      </c>
      <c r="K1761">
        <f t="shared" si="108"/>
        <v>0</v>
      </c>
      <c r="L1761">
        <f t="shared" si="109"/>
        <v>0</v>
      </c>
      <c r="M1761">
        <f t="shared" si="110"/>
        <v>0</v>
      </c>
      <c r="N1761">
        <f t="shared" si="111"/>
        <v>0</v>
      </c>
      <c r="O1761" cm="1">
        <f t="array" ref="O1761">((IF(C1761=0,INDEX('Solver Setup'!$M$15:$M$19,A1761),INDEX('Solver Setup'!$G$25:$G$52,C1761))-IF(B1761=0,INDEX('Solver Setup'!$L$15:$L$19,A1761),INDEX('Solver Setup'!$G$25:$G$52,B1761)))*1440-IF(B1761=0,0,INDEX('Solver Setup'!$F$25:$F$52,B1761))-H1761+'Solver Setup'!$B$9*(1-F1761))</f>
        <v>1682.6000000000004</v>
      </c>
    </row>
    <row r="1762" spans="1:15" x14ac:dyDescent="0.2">
      <c r="A1762">
        <v>3</v>
      </c>
      <c r="B1762">
        <v>4</v>
      </c>
      <c r="C1762">
        <v>25</v>
      </c>
      <c r="D1762" t="str" cm="1">
        <f t="array" ref="D1762">IF(B1762=0,"Depot",INDEX('Delivery Stops'!$B$2:$B$29,B1762))</f>
        <v>Furniture Warehouse</v>
      </c>
      <c r="E1762" t="str" cm="1">
        <f t="array" ref="E1762">IF(C1762=0,"Depot",INDEX('Delivery Stops'!$B$2:$B$29,C1762))</f>
        <v>Public Library</v>
      </c>
      <c r="F1762">
        <v>0</v>
      </c>
      <c r="G1762" cm="1">
        <f t="array" ref="G1762">INDEX('Distance Matrix (miles)'!$B$2:$AD$30,B1762+1,C1762+1)</f>
        <v>14.45</v>
      </c>
      <c r="H1762" cm="1">
        <f t="array" ref="H1762">INDEX('Travel Time Matrix (min)'!$B$2:$AD$30,B1762+1,C1762+1)</f>
        <v>21.7</v>
      </c>
      <c r="I1762" cm="1">
        <f t="array" ref="I1762">G1762*(INDEX('Vehicle Fleet'!$D$2:$D$6,A1762)+'Cost Parameters'!$B$2*'Cost Parameters'!$B$3)</f>
        <v>16.709980000000002</v>
      </c>
      <c r="J1762" cm="1">
        <f t="array" ref="J1762">IF(C1762=0,0,INDEX('Delivery Stops'!$D$2:$D$29,C1762))</f>
        <v>32</v>
      </c>
      <c r="K1762">
        <f t="shared" si="108"/>
        <v>0</v>
      </c>
      <c r="L1762">
        <f t="shared" si="109"/>
        <v>0</v>
      </c>
      <c r="M1762">
        <f t="shared" si="110"/>
        <v>0</v>
      </c>
      <c r="N1762">
        <f t="shared" si="111"/>
        <v>0</v>
      </c>
      <c r="O1762" cm="1">
        <f t="array" ref="O1762">((IF(C1762=0,INDEX('Solver Setup'!$M$15:$M$19,A1762),INDEX('Solver Setup'!$G$25:$G$52,C1762))-IF(B1762=0,INDEX('Solver Setup'!$L$15:$L$19,A1762),INDEX('Solver Setup'!$G$25:$G$52,B1762)))*1440-IF(B1762=0,0,INDEX('Solver Setup'!$F$25:$F$52,B1762))-H1762+'Solver Setup'!$B$9*(1-F1762))</f>
        <v>1589.3000000000006</v>
      </c>
    </row>
    <row r="1763" spans="1:15" x14ac:dyDescent="0.2">
      <c r="A1763">
        <v>3</v>
      </c>
      <c r="B1763">
        <v>4</v>
      </c>
      <c r="C1763">
        <v>26</v>
      </c>
      <c r="D1763" t="str" cm="1">
        <f t="array" ref="D1763">IF(B1763=0,"Depot",INDEX('Delivery Stops'!$B$2:$B$29,B1763))</f>
        <v>Furniture Warehouse</v>
      </c>
      <c r="E1763" t="str" cm="1">
        <f t="array" ref="E1763">IF(C1763=0,"Depot",INDEX('Delivery Stops'!$B$2:$B$29,C1763))</f>
        <v>Bakery &amp; Cafe</v>
      </c>
      <c r="F1763">
        <v>0</v>
      </c>
      <c r="G1763" cm="1">
        <f t="array" ref="G1763">INDEX('Distance Matrix (miles)'!$B$2:$AD$30,B1763+1,C1763+1)</f>
        <v>21.86</v>
      </c>
      <c r="H1763" cm="1">
        <f t="array" ref="H1763">INDEX('Travel Time Matrix (min)'!$B$2:$AD$30,B1763+1,C1763+1)</f>
        <v>32.799999999999997</v>
      </c>
      <c r="I1763" cm="1">
        <f t="array" ref="I1763">G1763*(INDEX('Vehicle Fleet'!$D$2:$D$6,A1763)+'Cost Parameters'!$B$2*'Cost Parameters'!$B$3)</f>
        <v>25.278904000000001</v>
      </c>
      <c r="J1763" cm="1">
        <f t="array" ref="J1763">IF(C1763=0,0,INDEX('Delivery Stops'!$D$2:$D$29,C1763))</f>
        <v>211</v>
      </c>
      <c r="K1763">
        <f t="shared" si="108"/>
        <v>0</v>
      </c>
      <c r="L1763">
        <f t="shared" si="109"/>
        <v>0</v>
      </c>
      <c r="M1763">
        <f t="shared" si="110"/>
        <v>0</v>
      </c>
      <c r="N1763">
        <f t="shared" si="111"/>
        <v>0</v>
      </c>
      <c r="O1763" cm="1">
        <f t="array" ref="O1763">((IF(C1763=0,INDEX('Solver Setup'!$M$15:$M$19,A1763),INDEX('Solver Setup'!$G$25:$G$52,C1763))-IF(B1763=0,INDEX('Solver Setup'!$L$15:$L$19,A1763),INDEX('Solver Setup'!$G$25:$G$52,B1763)))*1440-IF(B1763=0,0,INDEX('Solver Setup'!$F$25:$F$52,B1763))-H1763+'Solver Setup'!$B$9*(1-F1763))</f>
        <v>1653.2</v>
      </c>
    </row>
    <row r="1764" spans="1:15" x14ac:dyDescent="0.2">
      <c r="A1764">
        <v>3</v>
      </c>
      <c r="B1764">
        <v>4</v>
      </c>
      <c r="C1764">
        <v>27</v>
      </c>
      <c r="D1764" t="str" cm="1">
        <f t="array" ref="D1764">IF(B1764=0,"Depot",INDEX('Delivery Stops'!$B$2:$B$29,B1764))</f>
        <v>Furniture Warehouse</v>
      </c>
      <c r="E1764" t="str" cm="1">
        <f t="array" ref="E1764">IF(C1764=0,"Depot",INDEX('Delivery Stops'!$B$2:$B$29,C1764))</f>
        <v>Redstone Elementary School</v>
      </c>
      <c r="F1764">
        <v>0</v>
      </c>
      <c r="G1764" cm="1">
        <f t="array" ref="G1764">INDEX('Distance Matrix (miles)'!$B$2:$AD$30,B1764+1,C1764+1)</f>
        <v>19.09</v>
      </c>
      <c r="H1764" cm="1">
        <f t="array" ref="H1764">INDEX('Travel Time Matrix (min)'!$B$2:$AD$30,B1764+1,C1764+1)</f>
        <v>28.6</v>
      </c>
      <c r="I1764" cm="1">
        <f t="array" ref="I1764">G1764*(INDEX('Vehicle Fleet'!$D$2:$D$6,A1764)+'Cost Parameters'!$B$2*'Cost Parameters'!$B$3)</f>
        <v>22.075676000000001</v>
      </c>
      <c r="J1764" cm="1">
        <f t="array" ref="J1764">IF(C1764=0,0,INDEX('Delivery Stops'!$D$2:$D$29,C1764))</f>
        <v>61</v>
      </c>
      <c r="K1764">
        <f t="shared" si="108"/>
        <v>0</v>
      </c>
      <c r="L1764">
        <f t="shared" si="109"/>
        <v>0</v>
      </c>
      <c r="M1764">
        <f t="shared" si="110"/>
        <v>0</v>
      </c>
      <c r="N1764">
        <f t="shared" si="111"/>
        <v>0</v>
      </c>
      <c r="O1764" cm="1">
        <f t="array" ref="O1764">((IF(C1764=0,INDEX('Solver Setup'!$M$15:$M$19,A1764),INDEX('Solver Setup'!$G$25:$G$52,C1764))-IF(B1764=0,INDEX('Solver Setup'!$L$15:$L$19,A1764),INDEX('Solver Setup'!$G$25:$G$52,B1764)))*1440-IF(B1764=0,0,INDEX('Solver Setup'!$F$25:$F$52,B1764))-H1764+'Solver Setup'!$B$9*(1-F1764))</f>
        <v>1597.3999999999994</v>
      </c>
    </row>
    <row r="1765" spans="1:15" x14ac:dyDescent="0.2">
      <c r="A1765">
        <v>3</v>
      </c>
      <c r="B1765">
        <v>4</v>
      </c>
      <c r="C1765">
        <v>28</v>
      </c>
      <c r="D1765" t="str" cm="1">
        <f t="array" ref="D1765">IF(B1765=0,"Depot",INDEX('Delivery Stops'!$B$2:$B$29,B1765))</f>
        <v>Furniture Warehouse</v>
      </c>
      <c r="E1765" t="str" cm="1">
        <f t="array" ref="E1765">IF(C1765=0,"Depot",INDEX('Delivery Stops'!$B$2:$B$29,C1765))</f>
        <v>Food Bank</v>
      </c>
      <c r="F1765">
        <v>0</v>
      </c>
      <c r="G1765" cm="1">
        <f t="array" ref="G1765">INDEX('Distance Matrix (miles)'!$B$2:$AD$30,B1765+1,C1765+1)</f>
        <v>27.56</v>
      </c>
      <c r="H1765" cm="1">
        <f t="array" ref="H1765">INDEX('Travel Time Matrix (min)'!$B$2:$AD$30,B1765+1,C1765+1)</f>
        <v>41.3</v>
      </c>
      <c r="I1765" cm="1">
        <f t="array" ref="I1765">G1765*(INDEX('Vehicle Fleet'!$D$2:$D$6,A1765)+'Cost Parameters'!$B$2*'Cost Parameters'!$B$3)</f>
        <v>31.870384000000001</v>
      </c>
      <c r="J1765" cm="1">
        <f t="array" ref="J1765">IF(C1765=0,0,INDEX('Delivery Stops'!$D$2:$D$29,C1765))</f>
        <v>168</v>
      </c>
      <c r="K1765">
        <f t="shared" si="108"/>
        <v>0</v>
      </c>
      <c r="L1765">
        <f t="shared" si="109"/>
        <v>0</v>
      </c>
      <c r="M1765">
        <f t="shared" si="110"/>
        <v>0</v>
      </c>
      <c r="N1765">
        <f t="shared" si="111"/>
        <v>0</v>
      </c>
      <c r="O1765" cm="1">
        <f t="array" ref="O1765">((IF(C1765=0,INDEX('Solver Setup'!$M$15:$M$19,A1765),INDEX('Solver Setup'!$G$25:$G$52,C1765))-IF(B1765=0,INDEX('Solver Setup'!$L$15:$L$19,A1765),INDEX('Solver Setup'!$G$25:$G$52,B1765)))*1440-IF(B1765=0,0,INDEX('Solver Setup'!$F$25:$F$52,B1765))-H1765+'Solver Setup'!$B$9*(1-F1765))</f>
        <v>1584.6999999999994</v>
      </c>
    </row>
    <row r="1766" spans="1:15" x14ac:dyDescent="0.2">
      <c r="A1766">
        <v>3</v>
      </c>
      <c r="B1766">
        <v>5</v>
      </c>
      <c r="C1766">
        <v>0</v>
      </c>
      <c r="D1766" t="str" cm="1">
        <f t="array" ref="D1766">IF(B1766=0,"Depot",INDEX('Delivery Stops'!$B$2:$B$29,B1766))</f>
        <v>Construction Supply</v>
      </c>
      <c r="E1766" t="str" cm="1">
        <f t="array" ref="E1766">IF(C1766=0,"Depot",INDEX('Delivery Stops'!$B$2:$B$29,C1766))</f>
        <v>Depot</v>
      </c>
      <c r="F1766">
        <v>0</v>
      </c>
      <c r="G1766" cm="1">
        <f t="array" ref="G1766">INDEX('Distance Matrix (miles)'!$B$2:$AD$30,B1766+1,C1766+1)</f>
        <v>16.04</v>
      </c>
      <c r="H1766" cm="1">
        <f t="array" ref="H1766">INDEX('Travel Time Matrix (min)'!$B$2:$AD$30,B1766+1,C1766+1)</f>
        <v>24.1</v>
      </c>
      <c r="I1766" cm="1">
        <f t="array" ref="I1766">G1766*(INDEX('Vehicle Fleet'!$D$2:$D$6,A1766)+'Cost Parameters'!$B$2*'Cost Parameters'!$B$3)</f>
        <v>18.548656000000001</v>
      </c>
      <c r="J1766" cm="1">
        <f t="array" ref="J1766">IF(C1766=0,0,INDEX('Delivery Stops'!$D$2:$D$29,C1766))</f>
        <v>0</v>
      </c>
      <c r="K1766">
        <f t="shared" si="108"/>
        <v>0</v>
      </c>
      <c r="L1766">
        <f t="shared" si="109"/>
        <v>0</v>
      </c>
      <c r="M1766">
        <f t="shared" si="110"/>
        <v>0</v>
      </c>
      <c r="N1766">
        <f t="shared" si="111"/>
        <v>0</v>
      </c>
      <c r="O1766" cm="1">
        <f t="array" ref="O1766">((IF(C1766=0,INDEX('Solver Setup'!$M$15:$M$19,A1766),INDEX('Solver Setup'!$G$25:$G$52,C1766))-IF(B1766=0,INDEX('Solver Setup'!$L$15:$L$19,A1766),INDEX('Solver Setup'!$G$25:$G$52,B1766)))*1440-IF(B1766=0,0,INDEX('Solver Setup'!$F$25:$F$52,B1766))-H1766+'Solver Setup'!$B$9*(1-F1766))</f>
        <v>680.90000000000043</v>
      </c>
    </row>
    <row r="1767" spans="1:15" x14ac:dyDescent="0.2">
      <c r="A1767">
        <v>3</v>
      </c>
      <c r="B1767">
        <v>5</v>
      </c>
      <c r="C1767">
        <v>1</v>
      </c>
      <c r="D1767" t="str" cm="1">
        <f t="array" ref="D1767">IF(B1767=0,"Depot",INDEX('Delivery Stops'!$B$2:$B$29,B1767))</f>
        <v>Construction Supply</v>
      </c>
      <c r="E1767" t="str" cm="1">
        <f t="array" ref="E1767">IF(C1767=0,"Depot",INDEX('Delivery Stops'!$B$2:$B$29,C1767))</f>
        <v>Pet Hospital</v>
      </c>
      <c r="F1767">
        <v>0</v>
      </c>
      <c r="G1767" cm="1">
        <f t="array" ref="G1767">INDEX('Distance Matrix (miles)'!$B$2:$AD$30,B1767+1,C1767+1)</f>
        <v>36.49</v>
      </c>
      <c r="H1767" cm="1">
        <f t="array" ref="H1767">INDEX('Travel Time Matrix (min)'!$B$2:$AD$30,B1767+1,C1767+1)</f>
        <v>54.7</v>
      </c>
      <c r="I1767" cm="1">
        <f t="array" ref="I1767">G1767*(INDEX('Vehicle Fleet'!$D$2:$D$6,A1767)+'Cost Parameters'!$B$2*'Cost Parameters'!$B$3)</f>
        <v>42.197036000000004</v>
      </c>
      <c r="J1767" cm="1">
        <f t="array" ref="J1767">IF(C1767=0,0,INDEX('Delivery Stops'!$D$2:$D$29,C1767))</f>
        <v>204</v>
      </c>
      <c r="K1767">
        <f t="shared" si="108"/>
        <v>0</v>
      </c>
      <c r="L1767">
        <f t="shared" si="109"/>
        <v>0</v>
      </c>
      <c r="M1767">
        <f t="shared" si="110"/>
        <v>0</v>
      </c>
      <c r="N1767">
        <f t="shared" si="111"/>
        <v>0</v>
      </c>
      <c r="O1767" cm="1">
        <f t="array" ref="O1767">((IF(C1767=0,INDEX('Solver Setup'!$M$15:$M$19,A1767),INDEX('Solver Setup'!$G$25:$G$52,C1767))-IF(B1767=0,INDEX('Solver Setup'!$L$15:$L$19,A1767),INDEX('Solver Setup'!$G$25:$G$52,B1767)))*1440-IF(B1767=0,0,INDEX('Solver Setup'!$F$25:$F$52,B1767))-H1767+'Solver Setup'!$B$9*(1-F1767))</f>
        <v>1160.3000000000011</v>
      </c>
    </row>
    <row r="1768" spans="1:15" x14ac:dyDescent="0.2">
      <c r="A1768">
        <v>3</v>
      </c>
      <c r="B1768">
        <v>5</v>
      </c>
      <c r="C1768">
        <v>2</v>
      </c>
      <c r="D1768" t="str" cm="1">
        <f t="array" ref="D1768">IF(B1768=0,"Depot",INDEX('Delivery Stops'!$B$2:$B$29,B1768))</f>
        <v>Construction Supply</v>
      </c>
      <c r="E1768" t="str" cm="1">
        <f t="array" ref="E1768">IF(C1768=0,"Depot",INDEX('Delivery Stops'!$B$2:$B$29,C1768))</f>
        <v>Community Pharmacy</v>
      </c>
      <c r="F1768">
        <v>0</v>
      </c>
      <c r="G1768" cm="1">
        <f t="array" ref="G1768">INDEX('Distance Matrix (miles)'!$B$2:$AD$30,B1768+1,C1768+1)</f>
        <v>18.72</v>
      </c>
      <c r="H1768" cm="1">
        <f t="array" ref="H1768">INDEX('Travel Time Matrix (min)'!$B$2:$AD$30,B1768+1,C1768+1)</f>
        <v>28.1</v>
      </c>
      <c r="I1768" cm="1">
        <f t="array" ref="I1768">G1768*(INDEX('Vehicle Fleet'!$D$2:$D$6,A1768)+'Cost Parameters'!$B$2*'Cost Parameters'!$B$3)</f>
        <v>21.647808000000001</v>
      </c>
      <c r="J1768" cm="1">
        <f t="array" ref="J1768">IF(C1768=0,0,INDEX('Delivery Stops'!$D$2:$D$29,C1768))</f>
        <v>240</v>
      </c>
      <c r="K1768">
        <f t="shared" si="108"/>
        <v>0</v>
      </c>
      <c r="L1768">
        <f t="shared" si="109"/>
        <v>0</v>
      </c>
      <c r="M1768">
        <f t="shared" si="110"/>
        <v>0</v>
      </c>
      <c r="N1768">
        <f t="shared" si="111"/>
        <v>0</v>
      </c>
      <c r="O1768" cm="1">
        <f t="array" ref="O1768">((IF(C1768=0,INDEX('Solver Setup'!$M$15:$M$19,A1768),INDEX('Solver Setup'!$G$25:$G$52,C1768))-IF(B1768=0,INDEX('Solver Setup'!$L$15:$L$19,A1768),INDEX('Solver Setup'!$G$25:$G$52,B1768)))*1440-IF(B1768=0,0,INDEX('Solver Setup'!$F$25:$F$52,B1768))-H1768+'Solver Setup'!$B$9*(1-F1768))</f>
        <v>1426.9</v>
      </c>
    </row>
    <row r="1769" spans="1:15" x14ac:dyDescent="0.2">
      <c r="A1769">
        <v>3</v>
      </c>
      <c r="B1769">
        <v>5</v>
      </c>
      <c r="C1769">
        <v>3</v>
      </c>
      <c r="D1769" t="str" cm="1">
        <f t="array" ref="D1769">IF(B1769=0,"Depot",INDEX('Delivery Stops'!$B$2:$B$29,B1769))</f>
        <v>Construction Supply</v>
      </c>
      <c r="E1769" t="str" cm="1">
        <f t="array" ref="E1769">IF(C1769=0,"Depot",INDEX('Delivery Stops'!$B$2:$B$29,C1769))</f>
        <v>Redstone Medical Center</v>
      </c>
      <c r="F1769">
        <v>0</v>
      </c>
      <c r="G1769" cm="1">
        <f t="array" ref="G1769">INDEX('Distance Matrix (miles)'!$B$2:$AD$30,B1769+1,C1769+1)</f>
        <v>23.46</v>
      </c>
      <c r="H1769" cm="1">
        <f t="array" ref="H1769">INDEX('Travel Time Matrix (min)'!$B$2:$AD$30,B1769+1,C1769+1)</f>
        <v>35.200000000000003</v>
      </c>
      <c r="I1769" cm="1">
        <f t="array" ref="I1769">G1769*(INDEX('Vehicle Fleet'!$D$2:$D$6,A1769)+'Cost Parameters'!$B$2*'Cost Parameters'!$B$3)</f>
        <v>27.129144000000004</v>
      </c>
      <c r="J1769" cm="1">
        <f t="array" ref="J1769">IF(C1769=0,0,INDEX('Delivery Stops'!$D$2:$D$29,C1769))</f>
        <v>183</v>
      </c>
      <c r="K1769">
        <f t="shared" si="108"/>
        <v>0</v>
      </c>
      <c r="L1769">
        <f t="shared" si="109"/>
        <v>0</v>
      </c>
      <c r="M1769">
        <f t="shared" si="110"/>
        <v>0</v>
      </c>
      <c r="N1769">
        <f t="shared" si="111"/>
        <v>0</v>
      </c>
      <c r="O1769" cm="1">
        <f t="array" ref="O1769">((IF(C1769=0,INDEX('Solver Setup'!$M$15:$M$19,A1769),INDEX('Solver Setup'!$G$25:$G$52,C1769))-IF(B1769=0,INDEX('Solver Setup'!$L$15:$L$19,A1769),INDEX('Solver Setup'!$G$25:$G$52,B1769)))*1440-IF(B1769=0,0,INDEX('Solver Setup'!$F$25:$F$52,B1769))-H1769+'Solver Setup'!$B$9*(1-F1769))</f>
        <v>1434.8000000000004</v>
      </c>
    </row>
    <row r="1770" spans="1:15" x14ac:dyDescent="0.2">
      <c r="A1770">
        <v>3</v>
      </c>
      <c r="B1770">
        <v>5</v>
      </c>
      <c r="C1770">
        <v>4</v>
      </c>
      <c r="D1770" t="str" cm="1">
        <f t="array" ref="D1770">IF(B1770=0,"Depot",INDEX('Delivery Stops'!$B$2:$B$29,B1770))</f>
        <v>Construction Supply</v>
      </c>
      <c r="E1770" t="str" cm="1">
        <f t="array" ref="E1770">IF(C1770=0,"Depot",INDEX('Delivery Stops'!$B$2:$B$29,C1770))</f>
        <v>Furniture Warehouse</v>
      </c>
      <c r="F1770">
        <v>0</v>
      </c>
      <c r="G1770" cm="1">
        <f t="array" ref="G1770">INDEX('Distance Matrix (miles)'!$B$2:$AD$30,B1770+1,C1770+1)</f>
        <v>8.8800000000000008</v>
      </c>
      <c r="H1770" cm="1">
        <f t="array" ref="H1770">INDEX('Travel Time Matrix (min)'!$B$2:$AD$30,B1770+1,C1770+1)</f>
        <v>13.3</v>
      </c>
      <c r="I1770" cm="1">
        <f t="array" ref="I1770">G1770*(INDEX('Vehicle Fleet'!$D$2:$D$6,A1770)+'Cost Parameters'!$B$2*'Cost Parameters'!$B$3)</f>
        <v>10.268832000000002</v>
      </c>
      <c r="J1770" cm="1">
        <f t="array" ref="J1770">IF(C1770=0,0,INDEX('Delivery Stops'!$D$2:$D$29,C1770))</f>
        <v>186</v>
      </c>
      <c r="K1770">
        <f t="shared" si="108"/>
        <v>0</v>
      </c>
      <c r="L1770">
        <f t="shared" si="109"/>
        <v>0</v>
      </c>
      <c r="M1770">
        <f t="shared" si="110"/>
        <v>0</v>
      </c>
      <c r="N1770">
        <f t="shared" si="111"/>
        <v>0</v>
      </c>
      <c r="O1770" cm="1">
        <f t="array" ref="O1770">((IF(C1770=0,INDEX('Solver Setup'!$M$15:$M$19,A1770),INDEX('Solver Setup'!$G$25:$G$52,C1770))-IF(B1770=0,INDEX('Solver Setup'!$L$15:$L$19,A1770),INDEX('Solver Setup'!$G$25:$G$52,B1770)))*1440-IF(B1770=0,0,INDEX('Solver Setup'!$F$25:$F$52,B1770))-H1770+'Solver Setup'!$B$9*(1-F1770))</f>
        <v>1186.7000000000005</v>
      </c>
    </row>
    <row r="1771" spans="1:15" x14ac:dyDescent="0.2">
      <c r="A1771">
        <v>3</v>
      </c>
      <c r="B1771">
        <v>5</v>
      </c>
      <c r="C1771">
        <v>6</v>
      </c>
      <c r="D1771" t="str" cm="1">
        <f t="array" ref="D1771">IF(B1771=0,"Depot",INDEX('Delivery Stops'!$B$2:$B$29,B1771))</f>
        <v>Construction Supply</v>
      </c>
      <c r="E1771" t="str" cm="1">
        <f t="array" ref="E1771">IF(C1771=0,"Depot",INDEX('Delivery Stops'!$B$2:$B$29,C1771))</f>
        <v>Farm Supply</v>
      </c>
      <c r="F1771">
        <v>0</v>
      </c>
      <c r="G1771" cm="1">
        <f t="array" ref="G1771">INDEX('Distance Matrix (miles)'!$B$2:$AD$30,B1771+1,C1771+1)</f>
        <v>11.45</v>
      </c>
      <c r="H1771" cm="1">
        <f t="array" ref="H1771">INDEX('Travel Time Matrix (min)'!$B$2:$AD$30,B1771+1,C1771+1)</f>
        <v>17.2</v>
      </c>
      <c r="I1771" cm="1">
        <f t="array" ref="I1771">G1771*(INDEX('Vehicle Fleet'!$D$2:$D$6,A1771)+'Cost Parameters'!$B$2*'Cost Parameters'!$B$3)</f>
        <v>13.240780000000001</v>
      </c>
      <c r="J1771" cm="1">
        <f t="array" ref="J1771">IF(C1771=0,0,INDEX('Delivery Stops'!$D$2:$D$29,C1771))</f>
        <v>162</v>
      </c>
      <c r="K1771">
        <f t="shared" si="108"/>
        <v>0</v>
      </c>
      <c r="L1771">
        <f t="shared" si="109"/>
        <v>0</v>
      </c>
      <c r="M1771">
        <f t="shared" si="110"/>
        <v>0</v>
      </c>
      <c r="N1771">
        <f t="shared" si="111"/>
        <v>0</v>
      </c>
      <c r="O1771" cm="1">
        <f t="array" ref="O1771">((IF(C1771=0,INDEX('Solver Setup'!$M$15:$M$19,A1771),INDEX('Solver Setup'!$G$25:$G$52,C1771))-IF(B1771=0,INDEX('Solver Setup'!$L$15:$L$19,A1771),INDEX('Solver Setup'!$G$25:$G$52,B1771)))*1440-IF(B1771=0,0,INDEX('Solver Setup'!$F$25:$F$52,B1771))-H1771+'Solver Setup'!$B$9*(1-F1771))</f>
        <v>1497.8000000000004</v>
      </c>
    </row>
    <row r="1772" spans="1:15" x14ac:dyDescent="0.2">
      <c r="A1772">
        <v>3</v>
      </c>
      <c r="B1772">
        <v>5</v>
      </c>
      <c r="C1772">
        <v>7</v>
      </c>
      <c r="D1772" t="str" cm="1">
        <f t="array" ref="D1772">IF(B1772=0,"Depot",INDEX('Delivery Stops'!$B$2:$B$29,B1772))</f>
        <v>Construction Supply</v>
      </c>
      <c r="E1772" t="str" cm="1">
        <f t="array" ref="E1772">IF(C1772=0,"Depot",INDEX('Delivery Stops'!$B$2:$B$29,C1772))</f>
        <v>Fish Market</v>
      </c>
      <c r="F1772">
        <v>0</v>
      </c>
      <c r="G1772" cm="1">
        <f t="array" ref="G1772">INDEX('Distance Matrix (miles)'!$B$2:$AD$30,B1772+1,C1772+1)</f>
        <v>14.7</v>
      </c>
      <c r="H1772" cm="1">
        <f t="array" ref="H1772">INDEX('Travel Time Matrix (min)'!$B$2:$AD$30,B1772+1,C1772+1)</f>
        <v>22.1</v>
      </c>
      <c r="I1772" cm="1">
        <f t="array" ref="I1772">G1772*(INDEX('Vehicle Fleet'!$D$2:$D$6,A1772)+'Cost Parameters'!$B$2*'Cost Parameters'!$B$3)</f>
        <v>16.999079999999999</v>
      </c>
      <c r="J1772" cm="1">
        <f t="array" ref="J1772">IF(C1772=0,0,INDEX('Delivery Stops'!$D$2:$D$29,C1772))</f>
        <v>133</v>
      </c>
      <c r="K1772">
        <f t="shared" si="108"/>
        <v>0</v>
      </c>
      <c r="L1772">
        <f t="shared" si="109"/>
        <v>0</v>
      </c>
      <c r="M1772">
        <f t="shared" si="110"/>
        <v>0</v>
      </c>
      <c r="N1772">
        <f t="shared" si="111"/>
        <v>0</v>
      </c>
      <c r="O1772" cm="1">
        <f t="array" ref="O1772">((IF(C1772=0,INDEX('Solver Setup'!$M$15:$M$19,A1772),INDEX('Solver Setup'!$G$25:$G$52,C1772))-IF(B1772=0,INDEX('Solver Setup'!$L$15:$L$19,A1772),INDEX('Solver Setup'!$G$25:$G$52,B1772)))*1440-IF(B1772=0,0,INDEX('Solver Setup'!$F$25:$F$52,B1772))-H1772+'Solver Setup'!$B$9*(1-F1772))</f>
        <v>1357.9000000000005</v>
      </c>
    </row>
    <row r="1773" spans="1:15" x14ac:dyDescent="0.2">
      <c r="A1773">
        <v>3</v>
      </c>
      <c r="B1773">
        <v>5</v>
      </c>
      <c r="C1773">
        <v>8</v>
      </c>
      <c r="D1773" t="str" cm="1">
        <f t="array" ref="D1773">IF(B1773=0,"Depot",INDEX('Delivery Stops'!$B$2:$B$29,B1773))</f>
        <v>Construction Supply</v>
      </c>
      <c r="E1773" t="str" cm="1">
        <f t="array" ref="E1773">IF(C1773=0,"Depot",INDEX('Delivery Stops'!$B$2:$B$29,C1773))</f>
        <v>Swimming Pool Supply</v>
      </c>
      <c r="F1773">
        <v>0</v>
      </c>
      <c r="G1773" cm="1">
        <f t="array" ref="G1773">INDEX('Distance Matrix (miles)'!$B$2:$AD$30,B1773+1,C1773+1)</f>
        <v>17.649999999999999</v>
      </c>
      <c r="H1773" cm="1">
        <f t="array" ref="H1773">INDEX('Travel Time Matrix (min)'!$B$2:$AD$30,B1773+1,C1773+1)</f>
        <v>26.5</v>
      </c>
      <c r="I1773" cm="1">
        <f t="array" ref="I1773">G1773*(INDEX('Vehicle Fleet'!$D$2:$D$6,A1773)+'Cost Parameters'!$B$2*'Cost Parameters'!$B$3)</f>
        <v>20.41046</v>
      </c>
      <c r="J1773" cm="1">
        <f t="array" ref="J1773">IF(C1773=0,0,INDEX('Delivery Stops'!$D$2:$D$29,C1773))</f>
        <v>285</v>
      </c>
      <c r="K1773">
        <f t="shared" si="108"/>
        <v>0</v>
      </c>
      <c r="L1773">
        <f t="shared" si="109"/>
        <v>0</v>
      </c>
      <c r="M1773">
        <f t="shared" si="110"/>
        <v>0</v>
      </c>
      <c r="N1773">
        <f t="shared" si="111"/>
        <v>0</v>
      </c>
      <c r="O1773" cm="1">
        <f t="array" ref="O1773">((IF(C1773=0,INDEX('Solver Setup'!$M$15:$M$19,A1773),INDEX('Solver Setup'!$G$25:$G$52,C1773))-IF(B1773=0,INDEX('Solver Setup'!$L$15:$L$19,A1773),INDEX('Solver Setup'!$G$25:$G$52,B1773)))*1440-IF(B1773=0,0,INDEX('Solver Setup'!$F$25:$F$52,B1773))-H1773+'Solver Setup'!$B$9*(1-F1773))</f>
        <v>1563.5</v>
      </c>
    </row>
    <row r="1774" spans="1:15" x14ac:dyDescent="0.2">
      <c r="A1774">
        <v>3</v>
      </c>
      <c r="B1774">
        <v>5</v>
      </c>
      <c r="C1774">
        <v>9</v>
      </c>
      <c r="D1774" t="str" cm="1">
        <f t="array" ref="D1774">IF(B1774=0,"Depot",INDEX('Delivery Stops'!$B$2:$B$29,B1774))</f>
        <v>Construction Supply</v>
      </c>
      <c r="E1774" t="str" cm="1">
        <f t="array" ref="E1774">IF(C1774=0,"Depot",INDEX('Delivery Stops'!$B$2:$B$29,C1774))</f>
        <v>Dry Cleaners</v>
      </c>
      <c r="F1774">
        <v>0</v>
      </c>
      <c r="G1774" cm="1">
        <f t="array" ref="G1774">INDEX('Distance Matrix (miles)'!$B$2:$AD$30,B1774+1,C1774+1)</f>
        <v>26.88</v>
      </c>
      <c r="H1774" cm="1">
        <f t="array" ref="H1774">INDEX('Travel Time Matrix (min)'!$B$2:$AD$30,B1774+1,C1774+1)</f>
        <v>40.299999999999997</v>
      </c>
      <c r="I1774" cm="1">
        <f t="array" ref="I1774">G1774*(INDEX('Vehicle Fleet'!$D$2:$D$6,A1774)+'Cost Parameters'!$B$2*'Cost Parameters'!$B$3)</f>
        <v>31.084032000000001</v>
      </c>
      <c r="J1774" cm="1">
        <f t="array" ref="J1774">IF(C1774=0,0,INDEX('Delivery Stops'!$D$2:$D$29,C1774))</f>
        <v>24</v>
      </c>
      <c r="K1774">
        <f t="shared" si="108"/>
        <v>0</v>
      </c>
      <c r="L1774">
        <f t="shared" si="109"/>
        <v>0</v>
      </c>
      <c r="M1774">
        <f t="shared" si="110"/>
        <v>0</v>
      </c>
      <c r="N1774">
        <f t="shared" si="111"/>
        <v>0</v>
      </c>
      <c r="O1774" cm="1">
        <f t="array" ref="O1774">((IF(C1774=0,INDEX('Solver Setup'!$M$15:$M$19,A1774),INDEX('Solver Setup'!$G$25:$G$52,C1774))-IF(B1774=0,INDEX('Solver Setup'!$L$15:$L$19,A1774),INDEX('Solver Setup'!$G$25:$G$52,B1774)))*1440-IF(B1774=0,0,INDEX('Solver Setup'!$F$25:$F$52,B1774))-H1774+'Solver Setup'!$B$9*(1-F1774))</f>
        <v>1204.7000000000005</v>
      </c>
    </row>
    <row r="1775" spans="1:15" x14ac:dyDescent="0.2">
      <c r="A1775">
        <v>3</v>
      </c>
      <c r="B1775">
        <v>5</v>
      </c>
      <c r="C1775">
        <v>10</v>
      </c>
      <c r="D1775" t="str" cm="1">
        <f t="array" ref="D1775">IF(B1775=0,"Depot",INDEX('Delivery Stops'!$B$2:$B$29,B1775))</f>
        <v>Construction Supply</v>
      </c>
      <c r="E1775" t="str" cm="1">
        <f t="array" ref="E1775">IF(C1775=0,"Depot",INDEX('Delivery Stops'!$B$2:$B$29,C1775))</f>
        <v>Furniture Warehouse</v>
      </c>
      <c r="F1775">
        <v>0</v>
      </c>
      <c r="G1775" cm="1">
        <f t="array" ref="G1775">INDEX('Distance Matrix (miles)'!$B$2:$AD$30,B1775+1,C1775+1)</f>
        <v>13.64</v>
      </c>
      <c r="H1775" cm="1">
        <f t="array" ref="H1775">INDEX('Travel Time Matrix (min)'!$B$2:$AD$30,B1775+1,C1775+1)</f>
        <v>20.5</v>
      </c>
      <c r="I1775" cm="1">
        <f t="array" ref="I1775">G1775*(INDEX('Vehicle Fleet'!$D$2:$D$6,A1775)+'Cost Parameters'!$B$2*'Cost Parameters'!$B$3)</f>
        <v>15.773296000000002</v>
      </c>
      <c r="J1775" cm="1">
        <f t="array" ref="J1775">IF(C1775=0,0,INDEX('Delivery Stops'!$D$2:$D$29,C1775))</f>
        <v>89</v>
      </c>
      <c r="K1775">
        <f t="shared" si="108"/>
        <v>0</v>
      </c>
      <c r="L1775">
        <f t="shared" si="109"/>
        <v>0</v>
      </c>
      <c r="M1775">
        <f t="shared" si="110"/>
        <v>0</v>
      </c>
      <c r="N1775">
        <f t="shared" si="111"/>
        <v>0</v>
      </c>
      <c r="O1775" cm="1">
        <f t="array" ref="O1775">((IF(C1775=0,INDEX('Solver Setup'!$M$15:$M$19,A1775),INDEX('Solver Setup'!$G$25:$G$52,C1775))-IF(B1775=0,INDEX('Solver Setup'!$L$15:$L$19,A1775),INDEX('Solver Setup'!$G$25:$G$52,B1775)))*1440-IF(B1775=0,0,INDEX('Solver Setup'!$F$25:$F$52,B1775))-H1775+'Solver Setup'!$B$9*(1-F1775))</f>
        <v>1299.5</v>
      </c>
    </row>
    <row r="1776" spans="1:15" x14ac:dyDescent="0.2">
      <c r="A1776">
        <v>3</v>
      </c>
      <c r="B1776">
        <v>5</v>
      </c>
      <c r="C1776">
        <v>11</v>
      </c>
      <c r="D1776" t="str" cm="1">
        <f t="array" ref="D1776">IF(B1776=0,"Depot",INDEX('Delivery Stops'!$B$2:$B$29,B1776))</f>
        <v>Construction Supply</v>
      </c>
      <c r="E1776" t="str" cm="1">
        <f t="array" ref="E1776">IF(C1776=0,"Depot",INDEX('Delivery Stops'!$B$2:$B$29,C1776))</f>
        <v>Pet Hospital</v>
      </c>
      <c r="F1776">
        <v>0</v>
      </c>
      <c r="G1776" cm="1">
        <f t="array" ref="G1776">INDEX('Distance Matrix (miles)'!$B$2:$AD$30,B1776+1,C1776+1)</f>
        <v>17.260000000000002</v>
      </c>
      <c r="H1776" cm="1">
        <f t="array" ref="H1776">INDEX('Travel Time Matrix (min)'!$B$2:$AD$30,B1776+1,C1776+1)</f>
        <v>25.9</v>
      </c>
      <c r="I1776" cm="1">
        <f t="array" ref="I1776">G1776*(INDEX('Vehicle Fleet'!$D$2:$D$6,A1776)+'Cost Parameters'!$B$2*'Cost Parameters'!$B$3)</f>
        <v>19.959464000000004</v>
      </c>
      <c r="J1776" cm="1">
        <f t="array" ref="J1776">IF(C1776=0,0,INDEX('Delivery Stops'!$D$2:$D$29,C1776))</f>
        <v>108</v>
      </c>
      <c r="K1776">
        <f t="shared" si="108"/>
        <v>0</v>
      </c>
      <c r="L1776">
        <f t="shared" si="109"/>
        <v>0</v>
      </c>
      <c r="M1776">
        <f t="shared" si="110"/>
        <v>0</v>
      </c>
      <c r="N1776">
        <f t="shared" si="111"/>
        <v>0</v>
      </c>
      <c r="O1776" cm="1">
        <f t="array" ref="O1776">((IF(C1776=0,INDEX('Solver Setup'!$M$15:$M$19,A1776),INDEX('Solver Setup'!$G$25:$G$52,C1776))-IF(B1776=0,INDEX('Solver Setup'!$L$15:$L$19,A1776),INDEX('Solver Setup'!$G$25:$G$52,B1776)))*1440-IF(B1776=0,0,INDEX('Solver Setup'!$F$25:$F$52,B1776))-H1776+'Solver Setup'!$B$9*(1-F1776))</f>
        <v>1219.1000000000006</v>
      </c>
    </row>
    <row r="1777" spans="1:15" x14ac:dyDescent="0.2">
      <c r="A1777">
        <v>3</v>
      </c>
      <c r="B1777">
        <v>5</v>
      </c>
      <c r="C1777">
        <v>12</v>
      </c>
      <c r="D1777" t="str" cm="1">
        <f t="array" ref="D1777">IF(B1777=0,"Depot",INDEX('Delivery Stops'!$B$2:$B$29,B1777))</f>
        <v>Construction Supply</v>
      </c>
      <c r="E1777" t="str" cm="1">
        <f t="array" ref="E1777">IF(C1777=0,"Depot",INDEX('Delivery Stops'!$B$2:$B$29,C1777))</f>
        <v>Tech Solutions Inc</v>
      </c>
      <c r="F1777">
        <v>0</v>
      </c>
      <c r="G1777" cm="1">
        <f t="array" ref="G1777">INDEX('Distance Matrix (miles)'!$B$2:$AD$30,B1777+1,C1777+1)</f>
        <v>12.51</v>
      </c>
      <c r="H1777" cm="1">
        <f t="array" ref="H1777">INDEX('Travel Time Matrix (min)'!$B$2:$AD$30,B1777+1,C1777+1)</f>
        <v>18.8</v>
      </c>
      <c r="I1777" cm="1">
        <f t="array" ref="I1777">G1777*(INDEX('Vehicle Fleet'!$D$2:$D$6,A1777)+'Cost Parameters'!$B$2*'Cost Parameters'!$B$3)</f>
        <v>14.466564000000002</v>
      </c>
      <c r="J1777" cm="1">
        <f t="array" ref="J1777">IF(C1777=0,0,INDEX('Delivery Stops'!$D$2:$D$29,C1777))</f>
        <v>150</v>
      </c>
      <c r="K1777">
        <f t="shared" si="108"/>
        <v>0</v>
      </c>
      <c r="L1777">
        <f t="shared" si="109"/>
        <v>0</v>
      </c>
      <c r="M1777">
        <f t="shared" si="110"/>
        <v>0</v>
      </c>
      <c r="N1777">
        <f t="shared" si="111"/>
        <v>0</v>
      </c>
      <c r="O1777" cm="1">
        <f t="array" ref="O1777">((IF(C1777=0,INDEX('Solver Setup'!$M$15:$M$19,A1777),INDEX('Solver Setup'!$G$25:$G$52,C1777))-IF(B1777=0,INDEX('Solver Setup'!$L$15:$L$19,A1777),INDEX('Solver Setup'!$G$25:$G$52,B1777)))*1440-IF(B1777=0,0,INDEX('Solver Setup'!$F$25:$F$52,B1777))-H1777+'Solver Setup'!$B$9*(1-F1777))</f>
        <v>1181.2000000000005</v>
      </c>
    </row>
    <row r="1778" spans="1:15" x14ac:dyDescent="0.2">
      <c r="A1778">
        <v>3</v>
      </c>
      <c r="B1778">
        <v>5</v>
      </c>
      <c r="C1778">
        <v>13</v>
      </c>
      <c r="D1778" t="str" cm="1">
        <f t="array" ref="D1778">IF(B1778=0,"Depot",INDEX('Delivery Stops'!$B$2:$B$29,B1778))</f>
        <v>Construction Supply</v>
      </c>
      <c r="E1778" t="str" cm="1">
        <f t="array" ref="E1778">IF(C1778=0,"Depot",INDEX('Delivery Stops'!$B$2:$B$29,C1778))</f>
        <v>Tech Solutions Inc</v>
      </c>
      <c r="F1778">
        <v>0</v>
      </c>
      <c r="G1778" cm="1">
        <f t="array" ref="G1778">INDEX('Distance Matrix (miles)'!$B$2:$AD$30,B1778+1,C1778+1)</f>
        <v>26.21</v>
      </c>
      <c r="H1778" cm="1">
        <f t="array" ref="H1778">INDEX('Travel Time Matrix (min)'!$B$2:$AD$30,B1778+1,C1778+1)</f>
        <v>39.299999999999997</v>
      </c>
      <c r="I1778" cm="1">
        <f t="array" ref="I1778">G1778*(INDEX('Vehicle Fleet'!$D$2:$D$6,A1778)+'Cost Parameters'!$B$2*'Cost Parameters'!$B$3)</f>
        <v>30.309244000000003</v>
      </c>
      <c r="J1778" cm="1">
        <f t="array" ref="J1778">IF(C1778=0,0,INDEX('Delivery Stops'!$D$2:$D$29,C1778))</f>
        <v>38</v>
      </c>
      <c r="K1778">
        <f t="shared" si="108"/>
        <v>0</v>
      </c>
      <c r="L1778">
        <f t="shared" si="109"/>
        <v>0</v>
      </c>
      <c r="M1778">
        <f t="shared" si="110"/>
        <v>0</v>
      </c>
      <c r="N1778">
        <f t="shared" si="111"/>
        <v>0</v>
      </c>
      <c r="O1778" cm="1">
        <f t="array" ref="O1778">((IF(C1778=0,INDEX('Solver Setup'!$M$15:$M$19,A1778),INDEX('Solver Setup'!$G$25:$G$52,C1778))-IF(B1778=0,INDEX('Solver Setup'!$L$15:$L$19,A1778),INDEX('Solver Setup'!$G$25:$G$52,B1778)))*1440-IF(B1778=0,0,INDEX('Solver Setup'!$F$25:$F$52,B1778))-H1778+'Solver Setup'!$B$9*(1-F1778))</f>
        <v>1055.7</v>
      </c>
    </row>
    <row r="1779" spans="1:15" x14ac:dyDescent="0.2">
      <c r="A1779">
        <v>3</v>
      </c>
      <c r="B1779">
        <v>5</v>
      </c>
      <c r="C1779">
        <v>14</v>
      </c>
      <c r="D1779" t="str" cm="1">
        <f t="array" ref="D1779">IF(B1779=0,"Depot",INDEX('Delivery Stops'!$B$2:$B$29,B1779))</f>
        <v>Construction Supply</v>
      </c>
      <c r="E1779" t="str" cm="1">
        <f t="array" ref="E1779">IF(C1779=0,"Depot",INDEX('Delivery Stops'!$B$2:$B$29,C1779))</f>
        <v>Sunrise Senior Living</v>
      </c>
      <c r="F1779">
        <v>0</v>
      </c>
      <c r="G1779" cm="1">
        <f t="array" ref="G1779">INDEX('Distance Matrix (miles)'!$B$2:$AD$30,B1779+1,C1779+1)</f>
        <v>7.79</v>
      </c>
      <c r="H1779" cm="1">
        <f t="array" ref="H1779">INDEX('Travel Time Matrix (min)'!$B$2:$AD$30,B1779+1,C1779+1)</f>
        <v>11.7</v>
      </c>
      <c r="I1779" cm="1">
        <f t="array" ref="I1779">G1779*(INDEX('Vehicle Fleet'!$D$2:$D$6,A1779)+'Cost Parameters'!$B$2*'Cost Parameters'!$B$3)</f>
        <v>9.0083560000000009</v>
      </c>
      <c r="J1779" cm="1">
        <f t="array" ref="J1779">IF(C1779=0,0,INDEX('Delivery Stops'!$D$2:$D$29,C1779))</f>
        <v>249</v>
      </c>
      <c r="K1779">
        <f t="shared" si="108"/>
        <v>0</v>
      </c>
      <c r="L1779">
        <f t="shared" si="109"/>
        <v>0</v>
      </c>
      <c r="M1779">
        <f t="shared" si="110"/>
        <v>0</v>
      </c>
      <c r="N1779">
        <f t="shared" si="111"/>
        <v>0</v>
      </c>
      <c r="O1779" cm="1">
        <f t="array" ref="O1779">((IF(C1779=0,INDEX('Solver Setup'!$M$15:$M$19,A1779),INDEX('Solver Setup'!$G$25:$G$52,C1779))-IF(B1779=0,INDEX('Solver Setup'!$L$15:$L$19,A1779),INDEX('Solver Setup'!$G$25:$G$52,B1779)))*1440-IF(B1779=0,0,INDEX('Solver Setup'!$F$25:$F$52,B1779))-H1779+'Solver Setup'!$B$9*(1-F1779))</f>
        <v>1533.3000000000002</v>
      </c>
    </row>
    <row r="1780" spans="1:15" x14ac:dyDescent="0.2">
      <c r="A1780">
        <v>3</v>
      </c>
      <c r="B1780">
        <v>5</v>
      </c>
      <c r="C1780">
        <v>15</v>
      </c>
      <c r="D1780" t="str" cm="1">
        <f t="array" ref="D1780">IF(B1780=0,"Depot",INDEX('Delivery Stops'!$B$2:$B$29,B1780))</f>
        <v>Construction Supply</v>
      </c>
      <c r="E1780" t="str" cm="1">
        <f t="array" ref="E1780">IF(C1780=0,"Depot",INDEX('Delivery Stops'!$B$2:$B$29,C1780))</f>
        <v>Electronics Outlet</v>
      </c>
      <c r="F1780">
        <v>0</v>
      </c>
      <c r="G1780" cm="1">
        <f t="array" ref="G1780">INDEX('Distance Matrix (miles)'!$B$2:$AD$30,B1780+1,C1780+1)</f>
        <v>16.920000000000002</v>
      </c>
      <c r="H1780" cm="1">
        <f t="array" ref="H1780">INDEX('Travel Time Matrix (min)'!$B$2:$AD$30,B1780+1,C1780+1)</f>
        <v>25.4</v>
      </c>
      <c r="I1780" cm="1">
        <f t="array" ref="I1780">G1780*(INDEX('Vehicle Fleet'!$D$2:$D$6,A1780)+'Cost Parameters'!$B$2*'Cost Parameters'!$B$3)</f>
        <v>19.566288000000004</v>
      </c>
      <c r="J1780" cm="1">
        <f t="array" ref="J1780">IF(C1780=0,0,INDEX('Delivery Stops'!$D$2:$D$29,C1780))</f>
        <v>72</v>
      </c>
      <c r="K1780">
        <f t="shared" si="108"/>
        <v>0</v>
      </c>
      <c r="L1780">
        <f t="shared" si="109"/>
        <v>0</v>
      </c>
      <c r="M1780">
        <f t="shared" si="110"/>
        <v>0</v>
      </c>
      <c r="N1780">
        <f t="shared" si="111"/>
        <v>0</v>
      </c>
      <c r="O1780" cm="1">
        <f t="array" ref="O1780">((IF(C1780=0,INDEX('Solver Setup'!$M$15:$M$19,A1780),INDEX('Solver Setup'!$G$25:$G$52,C1780))-IF(B1780=0,INDEX('Solver Setup'!$L$15:$L$19,A1780),INDEX('Solver Setup'!$G$25:$G$52,B1780)))*1440-IF(B1780=0,0,INDEX('Solver Setup'!$F$25:$F$52,B1780))-H1780+'Solver Setup'!$B$9*(1-F1780))</f>
        <v>1084.6000000000006</v>
      </c>
    </row>
    <row r="1781" spans="1:15" x14ac:dyDescent="0.2">
      <c r="A1781">
        <v>3</v>
      </c>
      <c r="B1781">
        <v>5</v>
      </c>
      <c r="C1781">
        <v>16</v>
      </c>
      <c r="D1781" t="str" cm="1">
        <f t="array" ref="D1781">IF(B1781=0,"Depot",INDEX('Delivery Stops'!$B$2:$B$29,B1781))</f>
        <v>Construction Supply</v>
      </c>
      <c r="E1781" t="str" cm="1">
        <f t="array" ref="E1781">IF(C1781=0,"Depot",INDEX('Delivery Stops'!$B$2:$B$29,C1781))</f>
        <v>Bookstore</v>
      </c>
      <c r="F1781">
        <v>0</v>
      </c>
      <c r="G1781" cm="1">
        <f t="array" ref="G1781">INDEX('Distance Matrix (miles)'!$B$2:$AD$30,B1781+1,C1781+1)</f>
        <v>17.309999999999999</v>
      </c>
      <c r="H1781" cm="1">
        <f t="array" ref="H1781">INDEX('Travel Time Matrix (min)'!$B$2:$AD$30,B1781+1,C1781+1)</f>
        <v>26</v>
      </c>
      <c r="I1781" cm="1">
        <f t="array" ref="I1781">G1781*(INDEX('Vehicle Fleet'!$D$2:$D$6,A1781)+'Cost Parameters'!$B$2*'Cost Parameters'!$B$3)</f>
        <v>20.017284</v>
      </c>
      <c r="J1781" cm="1">
        <f t="array" ref="J1781">IF(C1781=0,0,INDEX('Delivery Stops'!$D$2:$D$29,C1781))</f>
        <v>152</v>
      </c>
      <c r="K1781">
        <f t="shared" si="108"/>
        <v>0</v>
      </c>
      <c r="L1781">
        <f t="shared" si="109"/>
        <v>0</v>
      </c>
      <c r="M1781">
        <f t="shared" si="110"/>
        <v>0</v>
      </c>
      <c r="N1781">
        <f t="shared" si="111"/>
        <v>0</v>
      </c>
      <c r="O1781" cm="1">
        <f t="array" ref="O1781">((IF(C1781=0,INDEX('Solver Setup'!$M$15:$M$19,A1781),INDEX('Solver Setup'!$G$25:$G$52,C1781))-IF(B1781=0,INDEX('Solver Setup'!$L$15:$L$19,A1781),INDEX('Solver Setup'!$G$25:$G$52,B1781)))*1440-IF(B1781=0,0,INDEX('Solver Setup'!$F$25:$F$52,B1781))-H1781+'Solver Setup'!$B$9*(1-F1781))</f>
        <v>1324.0000000000009</v>
      </c>
    </row>
    <row r="1782" spans="1:15" x14ac:dyDescent="0.2">
      <c r="A1782">
        <v>3</v>
      </c>
      <c r="B1782">
        <v>5</v>
      </c>
      <c r="C1782">
        <v>17</v>
      </c>
      <c r="D1782" t="str" cm="1">
        <f t="array" ref="D1782">IF(B1782=0,"Depot",INDEX('Delivery Stops'!$B$2:$B$29,B1782))</f>
        <v>Construction Supply</v>
      </c>
      <c r="E1782" t="str" cm="1">
        <f t="array" ref="E1782">IF(C1782=0,"Depot",INDEX('Delivery Stops'!$B$2:$B$29,C1782))</f>
        <v>Veterinary Clinic</v>
      </c>
      <c r="F1782">
        <v>0</v>
      </c>
      <c r="G1782" cm="1">
        <f t="array" ref="G1782">INDEX('Distance Matrix (miles)'!$B$2:$AD$30,B1782+1,C1782+1)</f>
        <v>15.65</v>
      </c>
      <c r="H1782" cm="1">
        <f t="array" ref="H1782">INDEX('Travel Time Matrix (min)'!$B$2:$AD$30,B1782+1,C1782+1)</f>
        <v>23.5</v>
      </c>
      <c r="I1782" cm="1">
        <f t="array" ref="I1782">G1782*(INDEX('Vehicle Fleet'!$D$2:$D$6,A1782)+'Cost Parameters'!$B$2*'Cost Parameters'!$B$3)</f>
        <v>18.097660000000001</v>
      </c>
      <c r="J1782" cm="1">
        <f t="array" ref="J1782">IF(C1782=0,0,INDEX('Delivery Stops'!$D$2:$D$29,C1782))</f>
        <v>102</v>
      </c>
      <c r="K1782">
        <f t="shared" si="108"/>
        <v>0</v>
      </c>
      <c r="L1782">
        <f t="shared" si="109"/>
        <v>0</v>
      </c>
      <c r="M1782">
        <f t="shared" si="110"/>
        <v>0</v>
      </c>
      <c r="N1782">
        <f t="shared" si="111"/>
        <v>0</v>
      </c>
      <c r="O1782" cm="1">
        <f t="array" ref="O1782">((IF(C1782=0,INDEX('Solver Setup'!$M$15:$M$19,A1782),INDEX('Solver Setup'!$G$25:$G$52,C1782))-IF(B1782=0,INDEX('Solver Setup'!$L$15:$L$19,A1782),INDEX('Solver Setup'!$G$25:$G$52,B1782)))*1440-IF(B1782=0,0,INDEX('Solver Setup'!$F$25:$F$52,B1782))-H1782+'Solver Setup'!$B$9*(1-F1782))</f>
        <v>1161.5</v>
      </c>
    </row>
    <row r="1783" spans="1:15" x14ac:dyDescent="0.2">
      <c r="A1783">
        <v>3</v>
      </c>
      <c r="B1783">
        <v>5</v>
      </c>
      <c r="C1783">
        <v>18</v>
      </c>
      <c r="D1783" t="str" cm="1">
        <f t="array" ref="D1783">IF(B1783=0,"Depot",INDEX('Delivery Stops'!$B$2:$B$29,B1783))</f>
        <v>Construction Supply</v>
      </c>
      <c r="E1783" t="str" cm="1">
        <f t="array" ref="E1783">IF(C1783=0,"Depot",INDEX('Delivery Stops'!$B$2:$B$29,C1783))</f>
        <v>Furniture Warehouse</v>
      </c>
      <c r="F1783">
        <v>0</v>
      </c>
      <c r="G1783" cm="1">
        <f t="array" ref="G1783">INDEX('Distance Matrix (miles)'!$B$2:$AD$30,B1783+1,C1783+1)</f>
        <v>11.47</v>
      </c>
      <c r="H1783" cm="1">
        <f t="array" ref="H1783">INDEX('Travel Time Matrix (min)'!$B$2:$AD$30,B1783+1,C1783+1)</f>
        <v>17.2</v>
      </c>
      <c r="I1783" cm="1">
        <f t="array" ref="I1783">G1783*(INDEX('Vehicle Fleet'!$D$2:$D$6,A1783)+'Cost Parameters'!$B$2*'Cost Parameters'!$B$3)</f>
        <v>13.263908000000002</v>
      </c>
      <c r="J1783" cm="1">
        <f t="array" ref="J1783">IF(C1783=0,0,INDEX('Delivery Stops'!$D$2:$D$29,C1783))</f>
        <v>148</v>
      </c>
      <c r="K1783">
        <f t="shared" si="108"/>
        <v>0</v>
      </c>
      <c r="L1783">
        <f t="shared" si="109"/>
        <v>0</v>
      </c>
      <c r="M1783">
        <f t="shared" si="110"/>
        <v>0</v>
      </c>
      <c r="N1783">
        <f t="shared" si="111"/>
        <v>0</v>
      </c>
      <c r="O1783" cm="1">
        <f t="array" ref="O1783">((IF(C1783=0,INDEX('Solver Setup'!$M$15:$M$19,A1783),INDEX('Solver Setup'!$G$25:$G$52,C1783))-IF(B1783=0,INDEX('Solver Setup'!$L$15:$L$19,A1783),INDEX('Solver Setup'!$G$25:$G$52,B1783)))*1440-IF(B1783=0,0,INDEX('Solver Setup'!$F$25:$F$52,B1783))-H1783+'Solver Setup'!$B$9*(1-F1783))</f>
        <v>1122.8</v>
      </c>
    </row>
    <row r="1784" spans="1:15" x14ac:dyDescent="0.2">
      <c r="A1784">
        <v>3</v>
      </c>
      <c r="B1784">
        <v>5</v>
      </c>
      <c r="C1784">
        <v>19</v>
      </c>
      <c r="D1784" t="str" cm="1">
        <f t="array" ref="D1784">IF(B1784=0,"Depot",INDEX('Delivery Stops'!$B$2:$B$29,B1784))</f>
        <v>Construction Supply</v>
      </c>
      <c r="E1784" t="str" cm="1">
        <f t="array" ref="E1784">IF(C1784=0,"Depot",INDEX('Delivery Stops'!$B$2:$B$29,C1784))</f>
        <v>Music School</v>
      </c>
      <c r="F1784">
        <v>0</v>
      </c>
      <c r="G1784" cm="1">
        <f t="array" ref="G1784">INDEX('Distance Matrix (miles)'!$B$2:$AD$30,B1784+1,C1784+1)</f>
        <v>29.12</v>
      </c>
      <c r="H1784" cm="1">
        <f t="array" ref="H1784">INDEX('Travel Time Matrix (min)'!$B$2:$AD$30,B1784+1,C1784+1)</f>
        <v>43.7</v>
      </c>
      <c r="I1784" cm="1">
        <f t="array" ref="I1784">G1784*(INDEX('Vehicle Fleet'!$D$2:$D$6,A1784)+'Cost Parameters'!$B$2*'Cost Parameters'!$B$3)</f>
        <v>33.674368000000001</v>
      </c>
      <c r="J1784" cm="1">
        <f t="array" ref="J1784">IF(C1784=0,0,INDEX('Delivery Stops'!$D$2:$D$29,C1784))</f>
        <v>97</v>
      </c>
      <c r="K1784">
        <f t="shared" si="108"/>
        <v>0</v>
      </c>
      <c r="L1784">
        <f t="shared" si="109"/>
        <v>0</v>
      </c>
      <c r="M1784">
        <f t="shared" si="110"/>
        <v>0</v>
      </c>
      <c r="N1784">
        <f t="shared" si="111"/>
        <v>0</v>
      </c>
      <c r="O1784" cm="1">
        <f t="array" ref="O1784">((IF(C1784=0,INDEX('Solver Setup'!$M$15:$M$19,A1784),INDEX('Solver Setup'!$G$25:$G$52,C1784))-IF(B1784=0,INDEX('Solver Setup'!$L$15:$L$19,A1784),INDEX('Solver Setup'!$G$25:$G$52,B1784)))*1440-IF(B1784=0,0,INDEX('Solver Setup'!$F$25:$F$52,B1784))-H1784+'Solver Setup'!$B$9*(1-F1784))</f>
        <v>1066.3000000000006</v>
      </c>
    </row>
    <row r="1785" spans="1:15" x14ac:dyDescent="0.2">
      <c r="A1785">
        <v>3</v>
      </c>
      <c r="B1785">
        <v>5</v>
      </c>
      <c r="C1785">
        <v>20</v>
      </c>
      <c r="D1785" t="str" cm="1">
        <f t="array" ref="D1785">IF(B1785=0,"Depot",INDEX('Delivery Stops'!$B$2:$B$29,B1785))</f>
        <v>Construction Supply</v>
      </c>
      <c r="E1785" t="str" cm="1">
        <f t="array" ref="E1785">IF(C1785=0,"Depot",INDEX('Delivery Stops'!$B$2:$B$29,C1785))</f>
        <v>Elementary School</v>
      </c>
      <c r="F1785">
        <v>0</v>
      </c>
      <c r="G1785" cm="1">
        <f t="array" ref="G1785">INDEX('Distance Matrix (miles)'!$B$2:$AD$30,B1785+1,C1785+1)</f>
        <v>17.079999999999998</v>
      </c>
      <c r="H1785" cm="1">
        <f t="array" ref="H1785">INDEX('Travel Time Matrix (min)'!$B$2:$AD$30,B1785+1,C1785+1)</f>
        <v>25.6</v>
      </c>
      <c r="I1785" cm="1">
        <f t="array" ref="I1785">G1785*(INDEX('Vehicle Fleet'!$D$2:$D$6,A1785)+'Cost Parameters'!$B$2*'Cost Parameters'!$B$3)</f>
        <v>19.751311999999999</v>
      </c>
      <c r="J1785" cm="1">
        <f t="array" ref="J1785">IF(C1785=0,0,INDEX('Delivery Stops'!$D$2:$D$29,C1785))</f>
        <v>71</v>
      </c>
      <c r="K1785">
        <f t="shared" si="108"/>
        <v>0</v>
      </c>
      <c r="L1785">
        <f t="shared" si="109"/>
        <v>0</v>
      </c>
      <c r="M1785">
        <f t="shared" si="110"/>
        <v>0</v>
      </c>
      <c r="N1785">
        <f t="shared" si="111"/>
        <v>0</v>
      </c>
      <c r="O1785" cm="1">
        <f t="array" ref="O1785">((IF(C1785=0,INDEX('Solver Setup'!$M$15:$M$19,A1785),INDEX('Solver Setup'!$G$25:$G$52,C1785))-IF(B1785=0,INDEX('Solver Setup'!$L$15:$L$19,A1785),INDEX('Solver Setup'!$G$25:$G$52,B1785)))*1440-IF(B1785=0,0,INDEX('Solver Setup'!$F$25:$F$52,B1785))-H1785+'Solver Setup'!$B$9*(1-F1785))</f>
        <v>1054.400000000001</v>
      </c>
    </row>
    <row r="1786" spans="1:15" x14ac:dyDescent="0.2">
      <c r="A1786">
        <v>3</v>
      </c>
      <c r="B1786">
        <v>5</v>
      </c>
      <c r="C1786">
        <v>21</v>
      </c>
      <c r="D1786" t="str" cm="1">
        <f t="array" ref="D1786">IF(B1786=0,"Depot",INDEX('Delivery Stops'!$B$2:$B$29,B1786))</f>
        <v>Construction Supply</v>
      </c>
      <c r="E1786" t="str" cm="1">
        <f t="array" ref="E1786">IF(C1786=0,"Depot",INDEX('Delivery Stops'!$B$2:$B$29,C1786))</f>
        <v>Distillery</v>
      </c>
      <c r="F1786">
        <v>0</v>
      </c>
      <c r="G1786" cm="1">
        <f t="array" ref="G1786">INDEX('Distance Matrix (miles)'!$B$2:$AD$30,B1786+1,C1786+1)</f>
        <v>17.850000000000001</v>
      </c>
      <c r="H1786" cm="1">
        <f t="array" ref="H1786">INDEX('Travel Time Matrix (min)'!$B$2:$AD$30,B1786+1,C1786+1)</f>
        <v>26.8</v>
      </c>
      <c r="I1786" cm="1">
        <f t="array" ref="I1786">G1786*(INDEX('Vehicle Fleet'!$D$2:$D$6,A1786)+'Cost Parameters'!$B$2*'Cost Parameters'!$B$3)</f>
        <v>20.641740000000002</v>
      </c>
      <c r="J1786" cm="1">
        <f t="array" ref="J1786">IF(C1786=0,0,INDEX('Delivery Stops'!$D$2:$D$29,C1786))</f>
        <v>178</v>
      </c>
      <c r="K1786">
        <f t="shared" si="108"/>
        <v>0</v>
      </c>
      <c r="L1786">
        <f t="shared" si="109"/>
        <v>0</v>
      </c>
      <c r="M1786">
        <f t="shared" si="110"/>
        <v>0</v>
      </c>
      <c r="N1786">
        <f t="shared" si="111"/>
        <v>0</v>
      </c>
      <c r="O1786" cm="1">
        <f t="array" ref="O1786">((IF(C1786=0,INDEX('Solver Setup'!$M$15:$M$19,A1786),INDEX('Solver Setup'!$G$25:$G$52,C1786))-IF(B1786=0,INDEX('Solver Setup'!$L$15:$L$19,A1786),INDEX('Solver Setup'!$G$25:$G$52,B1786)))*1440-IF(B1786=0,0,INDEX('Solver Setup'!$F$25:$F$52,B1786))-H1786+'Solver Setup'!$B$9*(1-F1786))</f>
        <v>1563.2</v>
      </c>
    </row>
    <row r="1787" spans="1:15" x14ac:dyDescent="0.2">
      <c r="A1787">
        <v>3</v>
      </c>
      <c r="B1787">
        <v>5</v>
      </c>
      <c r="C1787">
        <v>22</v>
      </c>
      <c r="D1787" t="str" cm="1">
        <f t="array" ref="D1787">IF(B1787=0,"Depot",INDEX('Delivery Stops'!$B$2:$B$29,B1787))</f>
        <v>Construction Supply</v>
      </c>
      <c r="E1787" t="str" cm="1">
        <f t="array" ref="E1787">IF(C1787=0,"Depot",INDEX('Delivery Stops'!$B$2:$B$29,C1787))</f>
        <v>Brewery</v>
      </c>
      <c r="F1787">
        <v>0</v>
      </c>
      <c r="G1787" cm="1">
        <f t="array" ref="G1787">INDEX('Distance Matrix (miles)'!$B$2:$AD$30,B1787+1,C1787+1)</f>
        <v>30.35</v>
      </c>
      <c r="H1787" cm="1">
        <f t="array" ref="H1787">INDEX('Travel Time Matrix (min)'!$B$2:$AD$30,B1787+1,C1787+1)</f>
        <v>45.5</v>
      </c>
      <c r="I1787" cm="1">
        <f t="array" ref="I1787">G1787*(INDEX('Vehicle Fleet'!$D$2:$D$6,A1787)+'Cost Parameters'!$B$2*'Cost Parameters'!$B$3)</f>
        <v>35.096740000000004</v>
      </c>
      <c r="J1787" cm="1">
        <f t="array" ref="J1787">IF(C1787=0,0,INDEX('Delivery Stops'!$D$2:$D$29,C1787))</f>
        <v>46</v>
      </c>
      <c r="K1787">
        <f t="shared" si="108"/>
        <v>0</v>
      </c>
      <c r="L1787">
        <f t="shared" si="109"/>
        <v>0</v>
      </c>
      <c r="M1787">
        <f t="shared" si="110"/>
        <v>0</v>
      </c>
      <c r="N1787">
        <f t="shared" si="111"/>
        <v>0</v>
      </c>
      <c r="O1787" cm="1">
        <f t="array" ref="O1787">((IF(C1787=0,INDEX('Solver Setup'!$M$15:$M$19,A1787),INDEX('Solver Setup'!$G$25:$G$52,C1787))-IF(B1787=0,INDEX('Solver Setup'!$L$15:$L$19,A1787),INDEX('Solver Setup'!$G$25:$G$52,B1787)))*1440-IF(B1787=0,0,INDEX('Solver Setup'!$F$25:$F$52,B1787))-H1787+'Solver Setup'!$B$9*(1-F1787))</f>
        <v>1394.5000000000009</v>
      </c>
    </row>
    <row r="1788" spans="1:15" x14ac:dyDescent="0.2">
      <c r="A1788">
        <v>3</v>
      </c>
      <c r="B1788">
        <v>5</v>
      </c>
      <c r="C1788">
        <v>23</v>
      </c>
      <c r="D1788" t="str" cm="1">
        <f t="array" ref="D1788">IF(B1788=0,"Depot",INDEX('Delivery Stops'!$B$2:$B$29,B1788))</f>
        <v>Construction Supply</v>
      </c>
      <c r="E1788" t="str" cm="1">
        <f t="array" ref="E1788">IF(C1788=0,"Depot",INDEX('Delivery Stops'!$B$2:$B$29,C1788))</f>
        <v>Distillery</v>
      </c>
      <c r="F1788">
        <v>0</v>
      </c>
      <c r="G1788" cm="1">
        <f t="array" ref="G1788">INDEX('Distance Matrix (miles)'!$B$2:$AD$30,B1788+1,C1788+1)</f>
        <v>19.32</v>
      </c>
      <c r="H1788" cm="1">
        <f t="array" ref="H1788">INDEX('Travel Time Matrix (min)'!$B$2:$AD$30,B1788+1,C1788+1)</f>
        <v>29</v>
      </c>
      <c r="I1788" cm="1">
        <f t="array" ref="I1788">G1788*(INDEX('Vehicle Fleet'!$D$2:$D$6,A1788)+'Cost Parameters'!$B$2*'Cost Parameters'!$B$3)</f>
        <v>22.341648000000003</v>
      </c>
      <c r="J1788" cm="1">
        <f t="array" ref="J1788">IF(C1788=0,0,INDEX('Delivery Stops'!$D$2:$D$29,C1788))</f>
        <v>207</v>
      </c>
      <c r="K1788">
        <f t="shared" si="108"/>
        <v>0</v>
      </c>
      <c r="L1788">
        <f t="shared" si="109"/>
        <v>0</v>
      </c>
      <c r="M1788">
        <f t="shared" si="110"/>
        <v>0</v>
      </c>
      <c r="N1788">
        <f t="shared" si="111"/>
        <v>0</v>
      </c>
      <c r="O1788" cm="1">
        <f t="array" ref="O1788">((IF(C1788=0,INDEX('Solver Setup'!$M$15:$M$19,A1788),INDEX('Solver Setup'!$G$25:$G$52,C1788))-IF(B1788=0,INDEX('Solver Setup'!$L$15:$L$19,A1788),INDEX('Solver Setup'!$G$25:$G$52,B1788)))*1440-IF(B1788=0,0,INDEX('Solver Setup'!$F$25:$F$52,B1788))-H1788+'Solver Setup'!$B$9*(1-F1788))</f>
        <v>1306.0000000000005</v>
      </c>
    </row>
    <row r="1789" spans="1:15" x14ac:dyDescent="0.2">
      <c r="A1789">
        <v>3</v>
      </c>
      <c r="B1789">
        <v>5</v>
      </c>
      <c r="C1789">
        <v>24</v>
      </c>
      <c r="D1789" t="str" cm="1">
        <f t="array" ref="D1789">IF(B1789=0,"Depot",INDEX('Delivery Stops'!$B$2:$B$29,B1789))</f>
        <v>Construction Supply</v>
      </c>
      <c r="E1789" t="str" cm="1">
        <f t="array" ref="E1789">IF(C1789=0,"Depot",INDEX('Delivery Stops'!$B$2:$B$29,C1789))</f>
        <v>Children's Academy</v>
      </c>
      <c r="F1789">
        <v>0</v>
      </c>
      <c r="G1789" cm="1">
        <f t="array" ref="G1789">INDEX('Distance Matrix (miles)'!$B$2:$AD$30,B1789+1,C1789+1)</f>
        <v>15.81</v>
      </c>
      <c r="H1789" cm="1">
        <f t="array" ref="H1789">INDEX('Travel Time Matrix (min)'!$B$2:$AD$30,B1789+1,C1789+1)</f>
        <v>23.7</v>
      </c>
      <c r="I1789" cm="1">
        <f t="array" ref="I1789">G1789*(INDEX('Vehicle Fleet'!$D$2:$D$6,A1789)+'Cost Parameters'!$B$2*'Cost Parameters'!$B$3)</f>
        <v>18.282684000000003</v>
      </c>
      <c r="J1789" cm="1">
        <f t="array" ref="J1789">IF(C1789=0,0,INDEX('Delivery Stops'!$D$2:$D$29,C1789))</f>
        <v>28</v>
      </c>
      <c r="K1789">
        <f t="shared" si="108"/>
        <v>0</v>
      </c>
      <c r="L1789">
        <f t="shared" si="109"/>
        <v>0</v>
      </c>
      <c r="M1789">
        <f t="shared" si="110"/>
        <v>0</v>
      </c>
      <c r="N1789">
        <f t="shared" si="111"/>
        <v>0</v>
      </c>
      <c r="O1789" cm="1">
        <f t="array" ref="O1789">((IF(C1789=0,INDEX('Solver Setup'!$M$15:$M$19,A1789),INDEX('Solver Setup'!$G$25:$G$52,C1789))-IF(B1789=0,INDEX('Solver Setup'!$L$15:$L$19,A1789),INDEX('Solver Setup'!$G$25:$G$52,B1789)))*1440-IF(B1789=0,0,INDEX('Solver Setup'!$F$25:$F$52,B1789))-H1789+'Solver Setup'!$B$9*(1-F1789))</f>
        <v>1461.3000000000009</v>
      </c>
    </row>
    <row r="1790" spans="1:15" x14ac:dyDescent="0.2">
      <c r="A1790">
        <v>3</v>
      </c>
      <c r="B1790">
        <v>5</v>
      </c>
      <c r="C1790">
        <v>25</v>
      </c>
      <c r="D1790" t="str" cm="1">
        <f t="array" ref="D1790">IF(B1790=0,"Depot",INDEX('Delivery Stops'!$B$2:$B$29,B1790))</f>
        <v>Construction Supply</v>
      </c>
      <c r="E1790" t="str" cm="1">
        <f t="array" ref="E1790">IF(C1790=0,"Depot",INDEX('Delivery Stops'!$B$2:$B$29,C1790))</f>
        <v>Public Library</v>
      </c>
      <c r="F1790">
        <v>0</v>
      </c>
      <c r="G1790" cm="1">
        <f t="array" ref="G1790">INDEX('Distance Matrix (miles)'!$B$2:$AD$30,B1790+1,C1790+1)</f>
        <v>13.34</v>
      </c>
      <c r="H1790" cm="1">
        <f t="array" ref="H1790">INDEX('Travel Time Matrix (min)'!$B$2:$AD$30,B1790+1,C1790+1)</f>
        <v>20</v>
      </c>
      <c r="I1790" cm="1">
        <f t="array" ref="I1790">G1790*(INDEX('Vehicle Fleet'!$D$2:$D$6,A1790)+'Cost Parameters'!$B$2*'Cost Parameters'!$B$3)</f>
        <v>15.426376000000001</v>
      </c>
      <c r="J1790" cm="1">
        <f t="array" ref="J1790">IF(C1790=0,0,INDEX('Delivery Stops'!$D$2:$D$29,C1790))</f>
        <v>32</v>
      </c>
      <c r="K1790">
        <f t="shared" si="108"/>
        <v>0</v>
      </c>
      <c r="L1790">
        <f t="shared" si="109"/>
        <v>0</v>
      </c>
      <c r="M1790">
        <f t="shared" si="110"/>
        <v>0</v>
      </c>
      <c r="N1790">
        <f t="shared" si="111"/>
        <v>0</v>
      </c>
      <c r="O1790" cm="1">
        <f t="array" ref="O1790">((IF(C1790=0,INDEX('Solver Setup'!$M$15:$M$19,A1790),INDEX('Solver Setup'!$G$25:$G$52,C1790))-IF(B1790=0,INDEX('Solver Setup'!$L$15:$L$19,A1790),INDEX('Solver Setup'!$G$25:$G$52,B1790)))*1440-IF(B1790=0,0,INDEX('Solver Setup'!$F$25:$F$52,B1790))-H1790+'Solver Setup'!$B$9*(1-F1790))</f>
        <v>1375.0000000000009</v>
      </c>
    </row>
    <row r="1791" spans="1:15" x14ac:dyDescent="0.2">
      <c r="A1791">
        <v>3</v>
      </c>
      <c r="B1791">
        <v>5</v>
      </c>
      <c r="C1791">
        <v>26</v>
      </c>
      <c r="D1791" t="str" cm="1">
        <f t="array" ref="D1791">IF(B1791=0,"Depot",INDEX('Delivery Stops'!$B$2:$B$29,B1791))</f>
        <v>Construction Supply</v>
      </c>
      <c r="E1791" t="str" cm="1">
        <f t="array" ref="E1791">IF(C1791=0,"Depot",INDEX('Delivery Stops'!$B$2:$B$29,C1791))</f>
        <v>Bakery &amp; Cafe</v>
      </c>
      <c r="F1791">
        <v>0</v>
      </c>
      <c r="G1791" cm="1">
        <f t="array" ref="G1791">INDEX('Distance Matrix (miles)'!$B$2:$AD$30,B1791+1,C1791+1)</f>
        <v>16.170000000000002</v>
      </c>
      <c r="H1791" cm="1">
        <f t="array" ref="H1791">INDEX('Travel Time Matrix (min)'!$B$2:$AD$30,B1791+1,C1791+1)</f>
        <v>24.3</v>
      </c>
      <c r="I1791" cm="1">
        <f t="array" ref="I1791">G1791*(INDEX('Vehicle Fleet'!$D$2:$D$6,A1791)+'Cost Parameters'!$B$2*'Cost Parameters'!$B$3)</f>
        <v>18.698988000000003</v>
      </c>
      <c r="J1791" cm="1">
        <f t="array" ref="J1791">IF(C1791=0,0,INDEX('Delivery Stops'!$D$2:$D$29,C1791))</f>
        <v>211</v>
      </c>
      <c r="K1791">
        <f t="shared" si="108"/>
        <v>0</v>
      </c>
      <c r="L1791">
        <f t="shared" si="109"/>
        <v>0</v>
      </c>
      <c r="M1791">
        <f t="shared" si="110"/>
        <v>0</v>
      </c>
      <c r="N1791">
        <f t="shared" si="111"/>
        <v>0</v>
      </c>
      <c r="O1791" cm="1">
        <f t="array" ref="O1791">((IF(C1791=0,INDEX('Solver Setup'!$M$15:$M$19,A1791),INDEX('Solver Setup'!$G$25:$G$52,C1791))-IF(B1791=0,INDEX('Solver Setup'!$L$15:$L$19,A1791),INDEX('Solver Setup'!$G$25:$G$52,B1791)))*1440-IF(B1791=0,0,INDEX('Solver Setup'!$F$25:$F$52,B1791))-H1791+'Solver Setup'!$B$9*(1-F1791))</f>
        <v>1445.7000000000005</v>
      </c>
    </row>
    <row r="1792" spans="1:15" x14ac:dyDescent="0.2">
      <c r="A1792">
        <v>3</v>
      </c>
      <c r="B1792">
        <v>5</v>
      </c>
      <c r="C1792">
        <v>27</v>
      </c>
      <c r="D1792" t="str" cm="1">
        <f t="array" ref="D1792">IF(B1792=0,"Depot",INDEX('Delivery Stops'!$B$2:$B$29,B1792))</f>
        <v>Construction Supply</v>
      </c>
      <c r="E1792" t="str" cm="1">
        <f t="array" ref="E1792">IF(C1792=0,"Depot",INDEX('Delivery Stops'!$B$2:$B$29,C1792))</f>
        <v>Redstone Elementary School</v>
      </c>
      <c r="F1792">
        <v>0</v>
      </c>
      <c r="G1792" cm="1">
        <f t="array" ref="G1792">INDEX('Distance Matrix (miles)'!$B$2:$AD$30,B1792+1,C1792+1)</f>
        <v>13.39</v>
      </c>
      <c r="H1792" cm="1">
        <f t="array" ref="H1792">INDEX('Travel Time Matrix (min)'!$B$2:$AD$30,B1792+1,C1792+1)</f>
        <v>20.100000000000001</v>
      </c>
      <c r="I1792" cm="1">
        <f t="array" ref="I1792">G1792*(INDEX('Vehicle Fleet'!$D$2:$D$6,A1792)+'Cost Parameters'!$B$2*'Cost Parameters'!$B$3)</f>
        <v>15.484196000000003</v>
      </c>
      <c r="J1792" cm="1">
        <f t="array" ref="J1792">IF(C1792=0,0,INDEX('Delivery Stops'!$D$2:$D$29,C1792))</f>
        <v>61</v>
      </c>
      <c r="K1792">
        <f t="shared" si="108"/>
        <v>0</v>
      </c>
      <c r="L1792">
        <f t="shared" si="109"/>
        <v>0</v>
      </c>
      <c r="M1792">
        <f t="shared" si="110"/>
        <v>0</v>
      </c>
      <c r="N1792">
        <f t="shared" si="111"/>
        <v>0</v>
      </c>
      <c r="O1792" cm="1">
        <f t="array" ref="O1792">((IF(C1792=0,INDEX('Solver Setup'!$M$15:$M$19,A1792),INDEX('Solver Setup'!$G$25:$G$52,C1792))-IF(B1792=0,INDEX('Solver Setup'!$L$15:$L$19,A1792),INDEX('Solver Setup'!$G$25:$G$52,B1792)))*1440-IF(B1792=0,0,INDEX('Solver Setup'!$F$25:$F$52,B1792))-H1792+'Solver Setup'!$B$9*(1-F1792))</f>
        <v>1389.9</v>
      </c>
    </row>
    <row r="1793" spans="1:15" x14ac:dyDescent="0.2">
      <c r="A1793">
        <v>3</v>
      </c>
      <c r="B1793">
        <v>5</v>
      </c>
      <c r="C1793">
        <v>28</v>
      </c>
      <c r="D1793" t="str" cm="1">
        <f t="array" ref="D1793">IF(B1793=0,"Depot",INDEX('Delivery Stops'!$B$2:$B$29,B1793))</f>
        <v>Construction Supply</v>
      </c>
      <c r="E1793" t="str" cm="1">
        <f t="array" ref="E1793">IF(C1793=0,"Depot",INDEX('Delivery Stops'!$B$2:$B$29,C1793))</f>
        <v>Food Bank</v>
      </c>
      <c r="F1793">
        <v>0</v>
      </c>
      <c r="G1793" cm="1">
        <f t="array" ref="G1793">INDEX('Distance Matrix (miles)'!$B$2:$AD$30,B1793+1,C1793+1)</f>
        <v>28.26</v>
      </c>
      <c r="H1793" cm="1">
        <f t="array" ref="H1793">INDEX('Travel Time Matrix (min)'!$B$2:$AD$30,B1793+1,C1793+1)</f>
        <v>42.4</v>
      </c>
      <c r="I1793" cm="1">
        <f t="array" ref="I1793">G1793*(INDEX('Vehicle Fleet'!$D$2:$D$6,A1793)+'Cost Parameters'!$B$2*'Cost Parameters'!$B$3)</f>
        <v>32.679864000000002</v>
      </c>
      <c r="J1793" cm="1">
        <f t="array" ref="J1793">IF(C1793=0,0,INDEX('Delivery Stops'!$D$2:$D$29,C1793))</f>
        <v>168</v>
      </c>
      <c r="K1793">
        <f t="shared" si="108"/>
        <v>0</v>
      </c>
      <c r="L1793">
        <f t="shared" si="109"/>
        <v>0</v>
      </c>
      <c r="M1793">
        <f t="shared" si="110"/>
        <v>0</v>
      </c>
      <c r="N1793">
        <f t="shared" si="111"/>
        <v>0</v>
      </c>
      <c r="O1793" cm="1">
        <f t="array" ref="O1793">((IF(C1793=0,INDEX('Solver Setup'!$M$15:$M$19,A1793),INDEX('Solver Setup'!$G$25:$G$52,C1793))-IF(B1793=0,INDEX('Solver Setup'!$L$15:$L$19,A1793),INDEX('Solver Setup'!$G$25:$G$52,B1793)))*1440-IF(B1793=0,0,INDEX('Solver Setup'!$F$25:$F$52,B1793))-H1793+'Solver Setup'!$B$9*(1-F1793))</f>
        <v>1367.6</v>
      </c>
    </row>
    <row r="1794" spans="1:15" x14ac:dyDescent="0.2">
      <c r="A1794">
        <v>3</v>
      </c>
      <c r="B1794">
        <v>6</v>
      </c>
      <c r="C1794">
        <v>0</v>
      </c>
      <c r="D1794" t="str" cm="1">
        <f t="array" ref="D1794">IF(B1794=0,"Depot",INDEX('Delivery Stops'!$B$2:$B$29,B1794))</f>
        <v>Farm Supply</v>
      </c>
      <c r="E1794" t="str" cm="1">
        <f t="array" ref="E1794">IF(C1794=0,"Depot",INDEX('Delivery Stops'!$B$2:$B$29,C1794))</f>
        <v>Depot</v>
      </c>
      <c r="F1794">
        <v>0</v>
      </c>
      <c r="G1794" cm="1">
        <f t="array" ref="G1794">INDEX('Distance Matrix (miles)'!$B$2:$AD$30,B1794+1,C1794+1)</f>
        <v>4.67</v>
      </c>
      <c r="H1794" cm="1">
        <f t="array" ref="H1794">INDEX('Travel Time Matrix (min)'!$B$2:$AD$30,B1794+1,C1794+1)</f>
        <v>7</v>
      </c>
      <c r="I1794" cm="1">
        <f t="array" ref="I1794">G1794*(INDEX('Vehicle Fleet'!$D$2:$D$6,A1794)+'Cost Parameters'!$B$2*'Cost Parameters'!$B$3)</f>
        <v>5.4003880000000004</v>
      </c>
      <c r="J1794" cm="1">
        <f t="array" ref="J1794">IF(C1794=0,0,INDEX('Delivery Stops'!$D$2:$D$29,C1794))</f>
        <v>0</v>
      </c>
      <c r="K1794">
        <f t="shared" si="108"/>
        <v>0</v>
      </c>
      <c r="L1794">
        <f t="shared" si="109"/>
        <v>0</v>
      </c>
      <c r="M1794">
        <f t="shared" si="110"/>
        <v>0</v>
      </c>
      <c r="N1794">
        <f t="shared" si="111"/>
        <v>0</v>
      </c>
      <c r="O1794" cm="1">
        <f t="array" ref="O1794">((IF(C1794=0,INDEX('Solver Setup'!$M$15:$M$19,A1794),INDEX('Solver Setup'!$G$25:$G$52,C1794))-IF(B1794=0,INDEX('Solver Setup'!$L$15:$L$19,A1794),INDEX('Solver Setup'!$G$25:$G$52,B1794)))*1440-IF(B1794=0,0,INDEX('Solver Setup'!$F$25:$F$52,B1794))-H1794+'Solver Setup'!$B$9*(1-F1794))</f>
        <v>602</v>
      </c>
    </row>
    <row r="1795" spans="1:15" x14ac:dyDescent="0.2">
      <c r="A1795">
        <v>3</v>
      </c>
      <c r="B1795">
        <v>6</v>
      </c>
      <c r="C1795">
        <v>1</v>
      </c>
      <c r="D1795" t="str" cm="1">
        <f t="array" ref="D1795">IF(B1795=0,"Depot",INDEX('Delivery Stops'!$B$2:$B$29,B1795))</f>
        <v>Farm Supply</v>
      </c>
      <c r="E1795" t="str" cm="1">
        <f t="array" ref="E1795">IF(C1795=0,"Depot",INDEX('Delivery Stops'!$B$2:$B$29,C1795))</f>
        <v>Pet Hospital</v>
      </c>
      <c r="F1795">
        <v>0</v>
      </c>
      <c r="G1795" cm="1">
        <f t="array" ref="G1795">INDEX('Distance Matrix (miles)'!$B$2:$AD$30,B1795+1,C1795+1)</f>
        <v>28.17</v>
      </c>
      <c r="H1795" cm="1">
        <f t="array" ref="H1795">INDEX('Travel Time Matrix (min)'!$B$2:$AD$30,B1795+1,C1795+1)</f>
        <v>42.3</v>
      </c>
      <c r="I1795" cm="1">
        <f t="array" ref="I1795">G1795*(INDEX('Vehicle Fleet'!$D$2:$D$6,A1795)+'Cost Parameters'!$B$2*'Cost Parameters'!$B$3)</f>
        <v>32.575788000000003</v>
      </c>
      <c r="J1795" cm="1">
        <f t="array" ref="J1795">IF(C1795=0,0,INDEX('Delivery Stops'!$D$2:$D$29,C1795))</f>
        <v>204</v>
      </c>
      <c r="K1795">
        <f t="shared" ref="K1795:K1858" si="112">F1795*I1795</f>
        <v>0</v>
      </c>
      <c r="L1795">
        <f t="shared" ref="L1795:L1858" si="113">F1795*G1795</f>
        <v>0</v>
      </c>
      <c r="M1795">
        <f t="shared" ref="M1795:M1858" si="114">F1795*H1795</f>
        <v>0</v>
      </c>
      <c r="N1795">
        <f t="shared" ref="N1795:N1858" si="115">F1795*J1795</f>
        <v>0</v>
      </c>
      <c r="O1795" cm="1">
        <f t="array" ref="O1795">((IF(C1795=0,INDEX('Solver Setup'!$M$15:$M$19,A1795),INDEX('Solver Setup'!$G$25:$G$52,C1795))-IF(B1795=0,INDEX('Solver Setup'!$L$15:$L$19,A1795),INDEX('Solver Setup'!$G$25:$G$52,B1795)))*1440-IF(B1795=0,0,INDEX('Solver Setup'!$F$25:$F$52,B1795))-H1795+'Solver Setup'!$B$9*(1-F1795))</f>
        <v>1076.7000000000005</v>
      </c>
    </row>
    <row r="1796" spans="1:15" x14ac:dyDescent="0.2">
      <c r="A1796">
        <v>3</v>
      </c>
      <c r="B1796">
        <v>6</v>
      </c>
      <c r="C1796">
        <v>2</v>
      </c>
      <c r="D1796" t="str" cm="1">
        <f t="array" ref="D1796">IF(B1796=0,"Depot",INDEX('Delivery Stops'!$B$2:$B$29,B1796))</f>
        <v>Farm Supply</v>
      </c>
      <c r="E1796" t="str" cm="1">
        <f t="array" ref="E1796">IF(C1796=0,"Depot",INDEX('Delivery Stops'!$B$2:$B$29,C1796))</f>
        <v>Community Pharmacy</v>
      </c>
      <c r="F1796">
        <v>0</v>
      </c>
      <c r="G1796" cm="1">
        <f t="array" ref="G1796">INDEX('Distance Matrix (miles)'!$B$2:$AD$30,B1796+1,C1796+1)</f>
        <v>7.45</v>
      </c>
      <c r="H1796" cm="1">
        <f t="array" ref="H1796">INDEX('Travel Time Matrix (min)'!$B$2:$AD$30,B1796+1,C1796+1)</f>
        <v>11.2</v>
      </c>
      <c r="I1796" cm="1">
        <f t="array" ref="I1796">G1796*(INDEX('Vehicle Fleet'!$D$2:$D$6,A1796)+'Cost Parameters'!$B$2*'Cost Parameters'!$B$3)</f>
        <v>8.6151800000000005</v>
      </c>
      <c r="J1796" cm="1">
        <f t="array" ref="J1796">IF(C1796=0,0,INDEX('Delivery Stops'!$D$2:$D$29,C1796))</f>
        <v>240</v>
      </c>
      <c r="K1796">
        <f t="shared" si="112"/>
        <v>0</v>
      </c>
      <c r="L1796">
        <f t="shared" si="113"/>
        <v>0</v>
      </c>
      <c r="M1796">
        <f t="shared" si="114"/>
        <v>0</v>
      </c>
      <c r="N1796">
        <f t="shared" si="115"/>
        <v>0</v>
      </c>
      <c r="O1796" cm="1">
        <f t="array" ref="O1796">((IF(C1796=0,INDEX('Solver Setup'!$M$15:$M$19,A1796),INDEX('Solver Setup'!$G$25:$G$52,C1796))-IF(B1796=0,INDEX('Solver Setup'!$L$15:$L$19,A1796),INDEX('Solver Setup'!$G$25:$G$52,B1796)))*1440-IF(B1796=0,0,INDEX('Solver Setup'!$F$25:$F$52,B1796))-H1796+'Solver Setup'!$B$9*(1-F1796))</f>
        <v>1347.7999999999995</v>
      </c>
    </row>
    <row r="1797" spans="1:15" x14ac:dyDescent="0.2">
      <c r="A1797">
        <v>3</v>
      </c>
      <c r="B1797">
        <v>6</v>
      </c>
      <c r="C1797">
        <v>3</v>
      </c>
      <c r="D1797" t="str" cm="1">
        <f t="array" ref="D1797">IF(B1797=0,"Depot",INDEX('Delivery Stops'!$B$2:$B$29,B1797))</f>
        <v>Farm Supply</v>
      </c>
      <c r="E1797" t="str" cm="1">
        <f t="array" ref="E1797">IF(C1797=0,"Depot",INDEX('Delivery Stops'!$B$2:$B$29,C1797))</f>
        <v>Redstone Medical Center</v>
      </c>
      <c r="F1797">
        <v>0</v>
      </c>
      <c r="G1797" cm="1">
        <f t="array" ref="G1797">INDEX('Distance Matrix (miles)'!$B$2:$AD$30,B1797+1,C1797+1)</f>
        <v>19.98</v>
      </c>
      <c r="H1797" cm="1">
        <f t="array" ref="H1797">INDEX('Travel Time Matrix (min)'!$B$2:$AD$30,B1797+1,C1797+1)</f>
        <v>30</v>
      </c>
      <c r="I1797" cm="1">
        <f t="array" ref="I1797">G1797*(INDEX('Vehicle Fleet'!$D$2:$D$6,A1797)+'Cost Parameters'!$B$2*'Cost Parameters'!$B$3)</f>
        <v>23.104872000000004</v>
      </c>
      <c r="J1797" cm="1">
        <f t="array" ref="J1797">IF(C1797=0,0,INDEX('Delivery Stops'!$D$2:$D$29,C1797))</f>
        <v>183</v>
      </c>
      <c r="K1797">
        <f t="shared" si="112"/>
        <v>0</v>
      </c>
      <c r="L1797">
        <f t="shared" si="113"/>
        <v>0</v>
      </c>
      <c r="M1797">
        <f t="shared" si="114"/>
        <v>0</v>
      </c>
      <c r="N1797">
        <f t="shared" si="115"/>
        <v>0</v>
      </c>
      <c r="O1797" cm="1">
        <f t="array" ref="O1797">((IF(C1797=0,INDEX('Solver Setup'!$M$15:$M$19,A1797),INDEX('Solver Setup'!$G$25:$G$52,C1797))-IF(B1797=0,INDEX('Solver Setup'!$L$15:$L$19,A1797),INDEX('Solver Setup'!$G$25:$G$52,B1797)))*1440-IF(B1797=0,0,INDEX('Solver Setup'!$F$25:$F$52,B1797))-H1797+'Solver Setup'!$B$9*(1-F1797))</f>
        <v>1344</v>
      </c>
    </row>
    <row r="1798" spans="1:15" x14ac:dyDescent="0.2">
      <c r="A1798">
        <v>3</v>
      </c>
      <c r="B1798">
        <v>6</v>
      </c>
      <c r="C1798">
        <v>4</v>
      </c>
      <c r="D1798" t="str" cm="1">
        <f t="array" ref="D1798">IF(B1798=0,"Depot",INDEX('Delivery Stops'!$B$2:$B$29,B1798))</f>
        <v>Farm Supply</v>
      </c>
      <c r="E1798" t="str" cm="1">
        <f t="array" ref="E1798">IF(C1798=0,"Depot",INDEX('Delivery Stops'!$B$2:$B$29,C1798))</f>
        <v>Furniture Warehouse</v>
      </c>
      <c r="F1798">
        <v>0</v>
      </c>
      <c r="G1798" cm="1">
        <f t="array" ref="G1798">INDEX('Distance Matrix (miles)'!$B$2:$AD$30,B1798+1,C1798+1)</f>
        <v>5.13</v>
      </c>
      <c r="H1798" cm="1">
        <f t="array" ref="H1798">INDEX('Travel Time Matrix (min)'!$B$2:$AD$30,B1798+1,C1798+1)</f>
        <v>7.7</v>
      </c>
      <c r="I1798" cm="1">
        <f t="array" ref="I1798">G1798*(INDEX('Vehicle Fleet'!$D$2:$D$6,A1798)+'Cost Parameters'!$B$2*'Cost Parameters'!$B$3)</f>
        <v>5.9323320000000006</v>
      </c>
      <c r="J1798" cm="1">
        <f t="array" ref="J1798">IF(C1798=0,0,INDEX('Delivery Stops'!$D$2:$D$29,C1798))</f>
        <v>186</v>
      </c>
      <c r="K1798">
        <f t="shared" si="112"/>
        <v>0</v>
      </c>
      <c r="L1798">
        <f t="shared" si="113"/>
        <v>0</v>
      </c>
      <c r="M1798">
        <f t="shared" si="114"/>
        <v>0</v>
      </c>
      <c r="N1798">
        <f t="shared" si="115"/>
        <v>0</v>
      </c>
      <c r="O1798" cm="1">
        <f t="array" ref="O1798">((IF(C1798=0,INDEX('Solver Setup'!$M$15:$M$19,A1798),INDEX('Solver Setup'!$G$25:$G$52,C1798))-IF(B1798=0,INDEX('Solver Setup'!$L$15:$L$19,A1798),INDEX('Solver Setup'!$G$25:$G$52,B1798)))*1440-IF(B1798=0,0,INDEX('Solver Setup'!$F$25:$F$52,B1798))-H1798+'Solver Setup'!$B$9*(1-F1798))</f>
        <v>1096.3</v>
      </c>
    </row>
    <row r="1799" spans="1:15" x14ac:dyDescent="0.2">
      <c r="A1799">
        <v>3</v>
      </c>
      <c r="B1799">
        <v>6</v>
      </c>
      <c r="C1799">
        <v>5</v>
      </c>
      <c r="D1799" t="str" cm="1">
        <f t="array" ref="D1799">IF(B1799=0,"Depot",INDEX('Delivery Stops'!$B$2:$B$29,B1799))</f>
        <v>Farm Supply</v>
      </c>
      <c r="E1799" t="str" cm="1">
        <f t="array" ref="E1799">IF(C1799=0,"Depot",INDEX('Delivery Stops'!$B$2:$B$29,C1799))</f>
        <v>Construction Supply</v>
      </c>
      <c r="F1799">
        <v>0</v>
      </c>
      <c r="G1799" cm="1">
        <f t="array" ref="G1799">INDEX('Distance Matrix (miles)'!$B$2:$AD$30,B1799+1,C1799+1)</f>
        <v>11.45</v>
      </c>
      <c r="H1799" cm="1">
        <f t="array" ref="H1799">INDEX('Travel Time Matrix (min)'!$B$2:$AD$30,B1799+1,C1799+1)</f>
        <v>17.2</v>
      </c>
      <c r="I1799" cm="1">
        <f t="array" ref="I1799">G1799*(INDEX('Vehicle Fleet'!$D$2:$D$6,A1799)+'Cost Parameters'!$B$2*'Cost Parameters'!$B$3)</f>
        <v>13.240780000000001</v>
      </c>
      <c r="J1799" cm="1">
        <f t="array" ref="J1799">IF(C1799=0,0,INDEX('Delivery Stops'!$D$2:$D$29,C1799))</f>
        <v>201</v>
      </c>
      <c r="K1799">
        <f t="shared" si="112"/>
        <v>0</v>
      </c>
      <c r="L1799">
        <f t="shared" si="113"/>
        <v>0</v>
      </c>
      <c r="M1799">
        <f t="shared" si="114"/>
        <v>0</v>
      </c>
      <c r="N1799">
        <f t="shared" si="115"/>
        <v>0</v>
      </c>
      <c r="O1799" cm="1">
        <f t="array" ref="O1799">((IF(C1799=0,INDEX('Solver Setup'!$M$15:$M$19,A1799),INDEX('Solver Setup'!$G$25:$G$52,C1799))-IF(B1799=0,INDEX('Solver Setup'!$L$15:$L$19,A1799),INDEX('Solver Setup'!$G$25:$G$52,B1799)))*1440-IF(B1799=0,0,INDEX('Solver Setup'!$F$25:$F$52,B1799))-H1799+'Solver Setup'!$B$9*(1-F1799))</f>
        <v>1296.7999999999995</v>
      </c>
    </row>
    <row r="1800" spans="1:15" x14ac:dyDescent="0.2">
      <c r="A1800">
        <v>3</v>
      </c>
      <c r="B1800">
        <v>6</v>
      </c>
      <c r="C1800">
        <v>7</v>
      </c>
      <c r="D1800" t="str" cm="1">
        <f t="array" ref="D1800">IF(B1800=0,"Depot",INDEX('Delivery Stops'!$B$2:$B$29,B1800))</f>
        <v>Farm Supply</v>
      </c>
      <c r="E1800" t="str" cm="1">
        <f t="array" ref="E1800">IF(C1800=0,"Depot",INDEX('Delivery Stops'!$B$2:$B$29,C1800))</f>
        <v>Fish Market</v>
      </c>
      <c r="F1800">
        <v>0</v>
      </c>
      <c r="G1800" cm="1">
        <f t="array" ref="G1800">INDEX('Distance Matrix (miles)'!$B$2:$AD$30,B1800+1,C1800+1)</f>
        <v>8.76</v>
      </c>
      <c r="H1800" cm="1">
        <f t="array" ref="H1800">INDEX('Travel Time Matrix (min)'!$B$2:$AD$30,B1800+1,C1800+1)</f>
        <v>13.1</v>
      </c>
      <c r="I1800" cm="1">
        <f t="array" ref="I1800">G1800*(INDEX('Vehicle Fleet'!$D$2:$D$6,A1800)+'Cost Parameters'!$B$2*'Cost Parameters'!$B$3)</f>
        <v>10.130064000000001</v>
      </c>
      <c r="J1800" cm="1">
        <f t="array" ref="J1800">IF(C1800=0,0,INDEX('Delivery Stops'!$D$2:$D$29,C1800))</f>
        <v>133</v>
      </c>
      <c r="K1800">
        <f t="shared" si="112"/>
        <v>0</v>
      </c>
      <c r="L1800">
        <f t="shared" si="113"/>
        <v>0</v>
      </c>
      <c r="M1800">
        <f t="shared" si="114"/>
        <v>0</v>
      </c>
      <c r="N1800">
        <f t="shared" si="115"/>
        <v>0</v>
      </c>
      <c r="O1800" cm="1">
        <f t="array" ref="O1800">((IF(C1800=0,INDEX('Solver Setup'!$M$15:$M$19,A1800),INDEX('Solver Setup'!$G$25:$G$52,C1800))-IF(B1800=0,INDEX('Solver Setup'!$L$15:$L$19,A1800),INDEX('Solver Setup'!$G$25:$G$52,B1800)))*1440-IF(B1800=0,0,INDEX('Solver Setup'!$F$25:$F$52,B1800))-H1800+'Solver Setup'!$B$9*(1-F1800))</f>
        <v>1270.9000000000001</v>
      </c>
    </row>
    <row r="1801" spans="1:15" x14ac:dyDescent="0.2">
      <c r="A1801">
        <v>3</v>
      </c>
      <c r="B1801">
        <v>6</v>
      </c>
      <c r="C1801">
        <v>8</v>
      </c>
      <c r="D1801" t="str" cm="1">
        <f t="array" ref="D1801">IF(B1801=0,"Depot",INDEX('Delivery Stops'!$B$2:$B$29,B1801))</f>
        <v>Farm Supply</v>
      </c>
      <c r="E1801" t="str" cm="1">
        <f t="array" ref="E1801">IF(C1801=0,"Depot",INDEX('Delivery Stops'!$B$2:$B$29,C1801))</f>
        <v>Swimming Pool Supply</v>
      </c>
      <c r="F1801">
        <v>0</v>
      </c>
      <c r="G1801" cm="1">
        <f t="array" ref="G1801">INDEX('Distance Matrix (miles)'!$B$2:$AD$30,B1801+1,C1801+1)</f>
        <v>23.23</v>
      </c>
      <c r="H1801" cm="1">
        <f t="array" ref="H1801">INDEX('Travel Time Matrix (min)'!$B$2:$AD$30,B1801+1,C1801+1)</f>
        <v>34.799999999999997</v>
      </c>
      <c r="I1801" cm="1">
        <f t="array" ref="I1801">G1801*(INDEX('Vehicle Fleet'!$D$2:$D$6,A1801)+'Cost Parameters'!$B$2*'Cost Parameters'!$B$3)</f>
        <v>26.863172000000002</v>
      </c>
      <c r="J1801" cm="1">
        <f t="array" ref="J1801">IF(C1801=0,0,INDEX('Delivery Stops'!$D$2:$D$29,C1801))</f>
        <v>285</v>
      </c>
      <c r="K1801">
        <f t="shared" si="112"/>
        <v>0</v>
      </c>
      <c r="L1801">
        <f t="shared" si="113"/>
        <v>0</v>
      </c>
      <c r="M1801">
        <f t="shared" si="114"/>
        <v>0</v>
      </c>
      <c r="N1801">
        <f t="shared" si="115"/>
        <v>0</v>
      </c>
      <c r="O1801" cm="1">
        <f t="array" ref="O1801">((IF(C1801=0,INDEX('Solver Setup'!$M$15:$M$19,A1801),INDEX('Solver Setup'!$G$25:$G$52,C1801))-IF(B1801=0,INDEX('Solver Setup'!$L$15:$L$19,A1801),INDEX('Solver Setup'!$G$25:$G$52,B1801)))*1440-IF(B1801=0,0,INDEX('Solver Setup'!$F$25:$F$52,B1801))-H1801+'Solver Setup'!$B$9*(1-F1801))</f>
        <v>1459.1999999999996</v>
      </c>
    </row>
    <row r="1802" spans="1:15" x14ac:dyDescent="0.2">
      <c r="A1802">
        <v>3</v>
      </c>
      <c r="B1802">
        <v>6</v>
      </c>
      <c r="C1802">
        <v>9</v>
      </c>
      <c r="D1802" t="str" cm="1">
        <f t="array" ref="D1802">IF(B1802=0,"Depot",INDEX('Delivery Stops'!$B$2:$B$29,B1802))</f>
        <v>Farm Supply</v>
      </c>
      <c r="E1802" t="str" cm="1">
        <f t="array" ref="E1802">IF(C1802=0,"Depot",INDEX('Delivery Stops'!$B$2:$B$29,C1802))</f>
        <v>Dry Cleaners</v>
      </c>
      <c r="F1802">
        <v>0</v>
      </c>
      <c r="G1802" cm="1">
        <f t="array" ref="G1802">INDEX('Distance Matrix (miles)'!$B$2:$AD$30,B1802+1,C1802+1)</f>
        <v>17.93</v>
      </c>
      <c r="H1802" cm="1">
        <f t="array" ref="H1802">INDEX('Travel Time Matrix (min)'!$B$2:$AD$30,B1802+1,C1802+1)</f>
        <v>26.9</v>
      </c>
      <c r="I1802" cm="1">
        <f t="array" ref="I1802">G1802*(INDEX('Vehicle Fleet'!$D$2:$D$6,A1802)+'Cost Parameters'!$B$2*'Cost Parameters'!$B$3)</f>
        <v>20.734252000000001</v>
      </c>
      <c r="J1802" cm="1">
        <f t="array" ref="J1802">IF(C1802=0,0,INDEX('Delivery Stops'!$D$2:$D$29,C1802))</f>
        <v>24</v>
      </c>
      <c r="K1802">
        <f t="shared" si="112"/>
        <v>0</v>
      </c>
      <c r="L1802">
        <f t="shared" si="113"/>
        <v>0</v>
      </c>
      <c r="M1802">
        <f t="shared" si="114"/>
        <v>0</v>
      </c>
      <c r="N1802">
        <f t="shared" si="115"/>
        <v>0</v>
      </c>
      <c r="O1802" cm="1">
        <f t="array" ref="O1802">((IF(C1802=0,INDEX('Solver Setup'!$M$15:$M$19,A1802),INDEX('Solver Setup'!$G$25:$G$52,C1802))-IF(B1802=0,INDEX('Solver Setup'!$L$15:$L$19,A1802),INDEX('Solver Setup'!$G$25:$G$52,B1802)))*1440-IF(B1802=0,0,INDEX('Solver Setup'!$F$25:$F$52,B1802))-H1802+'Solver Setup'!$B$9*(1-F1802))</f>
        <v>1122.0999999999999</v>
      </c>
    </row>
    <row r="1803" spans="1:15" x14ac:dyDescent="0.2">
      <c r="A1803">
        <v>3</v>
      </c>
      <c r="B1803">
        <v>6</v>
      </c>
      <c r="C1803">
        <v>10</v>
      </c>
      <c r="D1803" t="str" cm="1">
        <f t="array" ref="D1803">IF(B1803=0,"Depot",INDEX('Delivery Stops'!$B$2:$B$29,B1803))</f>
        <v>Farm Supply</v>
      </c>
      <c r="E1803" t="str" cm="1">
        <f t="array" ref="E1803">IF(C1803=0,"Depot",INDEX('Delivery Stops'!$B$2:$B$29,C1803))</f>
        <v>Furniture Warehouse</v>
      </c>
      <c r="F1803">
        <v>0</v>
      </c>
      <c r="G1803" cm="1">
        <f t="array" ref="G1803">INDEX('Distance Matrix (miles)'!$B$2:$AD$30,B1803+1,C1803+1)</f>
        <v>5.64</v>
      </c>
      <c r="H1803" cm="1">
        <f t="array" ref="H1803">INDEX('Travel Time Matrix (min)'!$B$2:$AD$30,B1803+1,C1803+1)</f>
        <v>8.5</v>
      </c>
      <c r="I1803" cm="1">
        <f t="array" ref="I1803">G1803*(INDEX('Vehicle Fleet'!$D$2:$D$6,A1803)+'Cost Parameters'!$B$2*'Cost Parameters'!$B$3)</f>
        <v>6.5220960000000003</v>
      </c>
      <c r="J1803" cm="1">
        <f t="array" ref="J1803">IF(C1803=0,0,INDEX('Delivery Stops'!$D$2:$D$29,C1803))</f>
        <v>89</v>
      </c>
      <c r="K1803">
        <f t="shared" si="112"/>
        <v>0</v>
      </c>
      <c r="L1803">
        <f t="shared" si="113"/>
        <v>0</v>
      </c>
      <c r="M1803">
        <f t="shared" si="114"/>
        <v>0</v>
      </c>
      <c r="N1803">
        <f t="shared" si="115"/>
        <v>0</v>
      </c>
      <c r="O1803" cm="1">
        <f t="array" ref="O1803">((IF(C1803=0,INDEX('Solver Setup'!$M$15:$M$19,A1803),INDEX('Solver Setup'!$G$25:$G$52,C1803))-IF(B1803=0,INDEX('Solver Setup'!$L$15:$L$19,A1803),INDEX('Solver Setup'!$G$25:$G$52,B1803)))*1440-IF(B1803=0,0,INDEX('Solver Setup'!$F$25:$F$52,B1803))-H1803+'Solver Setup'!$B$9*(1-F1803))</f>
        <v>1215.4999999999995</v>
      </c>
    </row>
    <row r="1804" spans="1:15" x14ac:dyDescent="0.2">
      <c r="A1804">
        <v>3</v>
      </c>
      <c r="B1804">
        <v>6</v>
      </c>
      <c r="C1804">
        <v>11</v>
      </c>
      <c r="D1804" t="str" cm="1">
        <f t="array" ref="D1804">IF(B1804=0,"Depot",INDEX('Delivery Stops'!$B$2:$B$29,B1804))</f>
        <v>Farm Supply</v>
      </c>
      <c r="E1804" t="str" cm="1">
        <f t="array" ref="E1804">IF(C1804=0,"Depot",INDEX('Delivery Stops'!$B$2:$B$29,C1804))</f>
        <v>Pet Hospital</v>
      </c>
      <c r="F1804">
        <v>0</v>
      </c>
      <c r="G1804" cm="1">
        <f t="array" ref="G1804">INDEX('Distance Matrix (miles)'!$B$2:$AD$30,B1804+1,C1804+1)</f>
        <v>5.97</v>
      </c>
      <c r="H1804" cm="1">
        <f t="array" ref="H1804">INDEX('Travel Time Matrix (min)'!$B$2:$AD$30,B1804+1,C1804+1)</f>
        <v>9</v>
      </c>
      <c r="I1804" cm="1">
        <f t="array" ref="I1804">G1804*(INDEX('Vehicle Fleet'!$D$2:$D$6,A1804)+'Cost Parameters'!$B$2*'Cost Parameters'!$B$3)</f>
        <v>6.903708</v>
      </c>
      <c r="J1804" cm="1">
        <f t="array" ref="J1804">IF(C1804=0,0,INDEX('Delivery Stops'!$D$2:$D$29,C1804))</f>
        <v>108</v>
      </c>
      <c r="K1804">
        <f t="shared" si="112"/>
        <v>0</v>
      </c>
      <c r="L1804">
        <f t="shared" si="113"/>
        <v>0</v>
      </c>
      <c r="M1804">
        <f t="shared" si="114"/>
        <v>0</v>
      </c>
      <c r="N1804">
        <f t="shared" si="115"/>
        <v>0</v>
      </c>
      <c r="O1804" cm="1">
        <f t="array" ref="O1804">((IF(C1804=0,INDEX('Solver Setup'!$M$15:$M$19,A1804),INDEX('Solver Setup'!$G$25:$G$52,C1804))-IF(B1804=0,INDEX('Solver Setup'!$L$15:$L$19,A1804),INDEX('Solver Setup'!$G$25:$G$52,B1804)))*1440-IF(B1804=0,0,INDEX('Solver Setup'!$F$25:$F$52,B1804))-H1804+'Solver Setup'!$B$9*(1-F1804))</f>
        <v>1140</v>
      </c>
    </row>
    <row r="1805" spans="1:15" x14ac:dyDescent="0.2">
      <c r="A1805">
        <v>3</v>
      </c>
      <c r="B1805">
        <v>6</v>
      </c>
      <c r="C1805">
        <v>12</v>
      </c>
      <c r="D1805" t="str" cm="1">
        <f t="array" ref="D1805">IF(B1805=0,"Depot",INDEX('Delivery Stops'!$B$2:$B$29,B1805))</f>
        <v>Farm Supply</v>
      </c>
      <c r="E1805" t="str" cm="1">
        <f t="array" ref="E1805">IF(C1805=0,"Depot",INDEX('Delivery Stops'!$B$2:$B$29,C1805))</f>
        <v>Tech Solutions Inc</v>
      </c>
      <c r="F1805">
        <v>0</v>
      </c>
      <c r="G1805" cm="1">
        <f t="array" ref="G1805">INDEX('Distance Matrix (miles)'!$B$2:$AD$30,B1805+1,C1805+1)</f>
        <v>6.1</v>
      </c>
      <c r="H1805" cm="1">
        <f t="array" ref="H1805">INDEX('Travel Time Matrix (min)'!$B$2:$AD$30,B1805+1,C1805+1)</f>
        <v>9.1999999999999993</v>
      </c>
      <c r="I1805" cm="1">
        <f t="array" ref="I1805">G1805*(INDEX('Vehicle Fleet'!$D$2:$D$6,A1805)+'Cost Parameters'!$B$2*'Cost Parameters'!$B$3)</f>
        <v>7.0540400000000005</v>
      </c>
      <c r="J1805" cm="1">
        <f t="array" ref="J1805">IF(C1805=0,0,INDEX('Delivery Stops'!$D$2:$D$29,C1805))</f>
        <v>150</v>
      </c>
      <c r="K1805">
        <f t="shared" si="112"/>
        <v>0</v>
      </c>
      <c r="L1805">
        <f t="shared" si="113"/>
        <v>0</v>
      </c>
      <c r="M1805">
        <f t="shared" si="114"/>
        <v>0</v>
      </c>
      <c r="N1805">
        <f t="shared" si="115"/>
        <v>0</v>
      </c>
      <c r="O1805" cm="1">
        <f t="array" ref="O1805">((IF(C1805=0,INDEX('Solver Setup'!$M$15:$M$19,A1805),INDEX('Solver Setup'!$G$25:$G$52,C1805))-IF(B1805=0,INDEX('Solver Setup'!$L$15:$L$19,A1805),INDEX('Solver Setup'!$G$25:$G$52,B1805)))*1440-IF(B1805=0,0,INDEX('Solver Setup'!$F$25:$F$52,B1805))-H1805+'Solver Setup'!$B$9*(1-F1805))</f>
        <v>1094.8</v>
      </c>
    </row>
    <row r="1806" spans="1:15" x14ac:dyDescent="0.2">
      <c r="A1806">
        <v>3</v>
      </c>
      <c r="B1806">
        <v>6</v>
      </c>
      <c r="C1806">
        <v>13</v>
      </c>
      <c r="D1806" t="str" cm="1">
        <f t="array" ref="D1806">IF(B1806=0,"Depot",INDEX('Delivery Stops'!$B$2:$B$29,B1806))</f>
        <v>Farm Supply</v>
      </c>
      <c r="E1806" t="str" cm="1">
        <f t="array" ref="E1806">IF(C1806=0,"Depot",INDEX('Delivery Stops'!$B$2:$B$29,C1806))</f>
        <v>Tech Solutions Inc</v>
      </c>
      <c r="F1806">
        <v>0</v>
      </c>
      <c r="G1806" cm="1">
        <f t="array" ref="G1806">INDEX('Distance Matrix (miles)'!$B$2:$AD$30,B1806+1,C1806+1)</f>
        <v>22.31</v>
      </c>
      <c r="H1806" cm="1">
        <f t="array" ref="H1806">INDEX('Travel Time Matrix (min)'!$B$2:$AD$30,B1806+1,C1806+1)</f>
        <v>33.5</v>
      </c>
      <c r="I1806" cm="1">
        <f t="array" ref="I1806">G1806*(INDEX('Vehicle Fleet'!$D$2:$D$6,A1806)+'Cost Parameters'!$B$2*'Cost Parameters'!$B$3)</f>
        <v>25.799284</v>
      </c>
      <c r="J1806" cm="1">
        <f t="array" ref="J1806">IF(C1806=0,0,INDEX('Delivery Stops'!$D$2:$D$29,C1806))</f>
        <v>38</v>
      </c>
      <c r="K1806">
        <f t="shared" si="112"/>
        <v>0</v>
      </c>
      <c r="L1806">
        <f t="shared" si="113"/>
        <v>0</v>
      </c>
      <c r="M1806">
        <f t="shared" si="114"/>
        <v>0</v>
      </c>
      <c r="N1806">
        <f t="shared" si="115"/>
        <v>0</v>
      </c>
      <c r="O1806" cm="1">
        <f t="array" ref="O1806">((IF(C1806=0,INDEX('Solver Setup'!$M$15:$M$19,A1806),INDEX('Solver Setup'!$G$25:$G$52,C1806))-IF(B1806=0,INDEX('Solver Setup'!$L$15:$L$19,A1806),INDEX('Solver Setup'!$G$25:$G$52,B1806)))*1440-IF(B1806=0,0,INDEX('Solver Setup'!$F$25:$F$52,B1806))-H1806+'Solver Setup'!$B$9*(1-F1806))</f>
        <v>965.49999999999955</v>
      </c>
    </row>
    <row r="1807" spans="1:15" x14ac:dyDescent="0.2">
      <c r="A1807">
        <v>3</v>
      </c>
      <c r="B1807">
        <v>6</v>
      </c>
      <c r="C1807">
        <v>14</v>
      </c>
      <c r="D1807" t="str" cm="1">
        <f t="array" ref="D1807">IF(B1807=0,"Depot",INDEX('Delivery Stops'!$B$2:$B$29,B1807))</f>
        <v>Farm Supply</v>
      </c>
      <c r="E1807" t="str" cm="1">
        <f t="array" ref="E1807">IF(C1807=0,"Depot",INDEX('Delivery Stops'!$B$2:$B$29,C1807))</f>
        <v>Sunrise Senior Living</v>
      </c>
      <c r="F1807">
        <v>0</v>
      </c>
      <c r="G1807" cm="1">
        <f t="array" ref="G1807">INDEX('Distance Matrix (miles)'!$B$2:$AD$30,B1807+1,C1807+1)</f>
        <v>10.59</v>
      </c>
      <c r="H1807" cm="1">
        <f t="array" ref="H1807">INDEX('Travel Time Matrix (min)'!$B$2:$AD$30,B1807+1,C1807+1)</f>
        <v>15.9</v>
      </c>
      <c r="I1807" cm="1">
        <f t="array" ref="I1807">G1807*(INDEX('Vehicle Fleet'!$D$2:$D$6,A1807)+'Cost Parameters'!$B$2*'Cost Parameters'!$B$3)</f>
        <v>12.246276000000002</v>
      </c>
      <c r="J1807" cm="1">
        <f t="array" ref="J1807">IF(C1807=0,0,INDEX('Delivery Stops'!$D$2:$D$29,C1807))</f>
        <v>249</v>
      </c>
      <c r="K1807">
        <f t="shared" si="112"/>
        <v>0</v>
      </c>
      <c r="L1807">
        <f t="shared" si="113"/>
        <v>0</v>
      </c>
      <c r="M1807">
        <f t="shared" si="114"/>
        <v>0</v>
      </c>
      <c r="N1807">
        <f t="shared" si="115"/>
        <v>0</v>
      </c>
      <c r="O1807" cm="1">
        <f t="array" ref="O1807">((IF(C1807=0,INDEX('Solver Setup'!$M$15:$M$19,A1807),INDEX('Solver Setup'!$G$25:$G$52,C1807))-IF(B1807=0,INDEX('Solver Setup'!$L$15:$L$19,A1807),INDEX('Solver Setup'!$G$25:$G$52,B1807)))*1440-IF(B1807=0,0,INDEX('Solver Setup'!$F$25:$F$52,B1807))-H1807+'Solver Setup'!$B$9*(1-F1807))</f>
        <v>1433.0999999999997</v>
      </c>
    </row>
    <row r="1808" spans="1:15" x14ac:dyDescent="0.2">
      <c r="A1808">
        <v>3</v>
      </c>
      <c r="B1808">
        <v>6</v>
      </c>
      <c r="C1808">
        <v>15</v>
      </c>
      <c r="D1808" t="str" cm="1">
        <f t="array" ref="D1808">IF(B1808=0,"Depot",INDEX('Delivery Stops'!$B$2:$B$29,B1808))</f>
        <v>Farm Supply</v>
      </c>
      <c r="E1808" t="str" cm="1">
        <f t="array" ref="E1808">IF(C1808=0,"Depot",INDEX('Delivery Stops'!$B$2:$B$29,C1808))</f>
        <v>Electronics Outlet</v>
      </c>
      <c r="F1808">
        <v>0</v>
      </c>
      <c r="G1808" cm="1">
        <f t="array" ref="G1808">INDEX('Distance Matrix (miles)'!$B$2:$AD$30,B1808+1,C1808+1)</f>
        <v>5.47</v>
      </c>
      <c r="H1808" cm="1">
        <f t="array" ref="H1808">INDEX('Travel Time Matrix (min)'!$B$2:$AD$30,B1808+1,C1808+1)</f>
        <v>8.1999999999999993</v>
      </c>
      <c r="I1808" cm="1">
        <f t="array" ref="I1808">G1808*(INDEX('Vehicle Fleet'!$D$2:$D$6,A1808)+'Cost Parameters'!$B$2*'Cost Parameters'!$B$3)</f>
        <v>6.3255080000000001</v>
      </c>
      <c r="J1808" cm="1">
        <f t="array" ref="J1808">IF(C1808=0,0,INDEX('Delivery Stops'!$D$2:$D$29,C1808))</f>
        <v>72</v>
      </c>
      <c r="K1808">
        <f t="shared" si="112"/>
        <v>0</v>
      </c>
      <c r="L1808">
        <f t="shared" si="113"/>
        <v>0</v>
      </c>
      <c r="M1808">
        <f t="shared" si="114"/>
        <v>0</v>
      </c>
      <c r="N1808">
        <f t="shared" si="115"/>
        <v>0</v>
      </c>
      <c r="O1808" cm="1">
        <f t="array" ref="O1808">((IF(C1808=0,INDEX('Solver Setup'!$M$15:$M$19,A1808),INDEX('Solver Setup'!$G$25:$G$52,C1808))-IF(B1808=0,INDEX('Solver Setup'!$L$15:$L$19,A1808),INDEX('Solver Setup'!$G$25:$G$52,B1808)))*1440-IF(B1808=0,0,INDEX('Solver Setup'!$F$25:$F$52,B1808))-H1808+'Solver Setup'!$B$9*(1-F1808))</f>
        <v>1005.8</v>
      </c>
    </row>
    <row r="1809" spans="1:15" x14ac:dyDescent="0.2">
      <c r="A1809">
        <v>3</v>
      </c>
      <c r="B1809">
        <v>6</v>
      </c>
      <c r="C1809">
        <v>16</v>
      </c>
      <c r="D1809" t="str" cm="1">
        <f t="array" ref="D1809">IF(B1809=0,"Depot",INDEX('Delivery Stops'!$B$2:$B$29,B1809))</f>
        <v>Farm Supply</v>
      </c>
      <c r="E1809" t="str" cm="1">
        <f t="array" ref="E1809">IF(C1809=0,"Depot",INDEX('Delivery Stops'!$B$2:$B$29,C1809))</f>
        <v>Bookstore</v>
      </c>
      <c r="F1809">
        <v>0</v>
      </c>
      <c r="G1809" cm="1">
        <f t="array" ref="G1809">INDEX('Distance Matrix (miles)'!$B$2:$AD$30,B1809+1,C1809+1)</f>
        <v>6.34</v>
      </c>
      <c r="H1809" cm="1">
        <f t="array" ref="H1809">INDEX('Travel Time Matrix (min)'!$B$2:$AD$30,B1809+1,C1809+1)</f>
        <v>9.5</v>
      </c>
      <c r="I1809" cm="1">
        <f t="array" ref="I1809">G1809*(INDEX('Vehicle Fleet'!$D$2:$D$6,A1809)+'Cost Parameters'!$B$2*'Cost Parameters'!$B$3)</f>
        <v>7.3315760000000001</v>
      </c>
      <c r="J1809" cm="1">
        <f t="array" ref="J1809">IF(C1809=0,0,INDEX('Delivery Stops'!$D$2:$D$29,C1809))</f>
        <v>152</v>
      </c>
      <c r="K1809">
        <f t="shared" si="112"/>
        <v>0</v>
      </c>
      <c r="L1809">
        <f t="shared" si="113"/>
        <v>0</v>
      </c>
      <c r="M1809">
        <f t="shared" si="114"/>
        <v>0</v>
      </c>
      <c r="N1809">
        <f t="shared" si="115"/>
        <v>0</v>
      </c>
      <c r="O1809" cm="1">
        <f t="array" ref="O1809">((IF(C1809=0,INDEX('Solver Setup'!$M$15:$M$19,A1809),INDEX('Solver Setup'!$G$25:$G$52,C1809))-IF(B1809=0,INDEX('Solver Setup'!$L$15:$L$19,A1809),INDEX('Solver Setup'!$G$25:$G$52,B1809)))*1440-IF(B1809=0,0,INDEX('Solver Setup'!$F$25:$F$52,B1809))-H1809+'Solver Setup'!$B$9*(1-F1809))</f>
        <v>1244.5000000000005</v>
      </c>
    </row>
    <row r="1810" spans="1:15" x14ac:dyDescent="0.2">
      <c r="A1810">
        <v>3</v>
      </c>
      <c r="B1810">
        <v>6</v>
      </c>
      <c r="C1810">
        <v>17</v>
      </c>
      <c r="D1810" t="str" cm="1">
        <f t="array" ref="D1810">IF(B1810=0,"Depot",INDEX('Delivery Stops'!$B$2:$B$29,B1810))</f>
        <v>Farm Supply</v>
      </c>
      <c r="E1810" t="str" cm="1">
        <f t="array" ref="E1810">IF(C1810=0,"Depot",INDEX('Delivery Stops'!$B$2:$B$29,C1810))</f>
        <v>Veterinary Clinic</v>
      </c>
      <c r="F1810">
        <v>0</v>
      </c>
      <c r="G1810" cm="1">
        <f t="array" ref="G1810">INDEX('Distance Matrix (miles)'!$B$2:$AD$30,B1810+1,C1810+1)</f>
        <v>21.85</v>
      </c>
      <c r="H1810" cm="1">
        <f t="array" ref="H1810">INDEX('Travel Time Matrix (min)'!$B$2:$AD$30,B1810+1,C1810+1)</f>
        <v>32.799999999999997</v>
      </c>
      <c r="I1810" cm="1">
        <f t="array" ref="I1810">G1810*(INDEX('Vehicle Fleet'!$D$2:$D$6,A1810)+'Cost Parameters'!$B$2*'Cost Parameters'!$B$3)</f>
        <v>25.267340000000004</v>
      </c>
      <c r="J1810" cm="1">
        <f t="array" ref="J1810">IF(C1810=0,0,INDEX('Delivery Stops'!$D$2:$D$29,C1810))</f>
        <v>102</v>
      </c>
      <c r="K1810">
        <f t="shared" si="112"/>
        <v>0</v>
      </c>
      <c r="L1810">
        <f t="shared" si="113"/>
        <v>0</v>
      </c>
      <c r="M1810">
        <f t="shared" si="114"/>
        <v>0</v>
      </c>
      <c r="N1810">
        <f t="shared" si="115"/>
        <v>0</v>
      </c>
      <c r="O1810" cm="1">
        <f t="array" ref="O1810">((IF(C1810=0,INDEX('Solver Setup'!$M$15:$M$19,A1810),INDEX('Solver Setup'!$G$25:$G$52,C1810))-IF(B1810=0,INDEX('Solver Setup'!$L$15:$L$19,A1810),INDEX('Solver Setup'!$G$25:$G$52,B1810)))*1440-IF(B1810=0,0,INDEX('Solver Setup'!$F$25:$F$52,B1810))-H1810+'Solver Setup'!$B$9*(1-F1810))</f>
        <v>1056.1999999999994</v>
      </c>
    </row>
    <row r="1811" spans="1:15" x14ac:dyDescent="0.2">
      <c r="A1811">
        <v>3</v>
      </c>
      <c r="B1811">
        <v>6</v>
      </c>
      <c r="C1811">
        <v>18</v>
      </c>
      <c r="D1811" t="str" cm="1">
        <f t="array" ref="D1811">IF(B1811=0,"Depot",INDEX('Delivery Stops'!$B$2:$B$29,B1811))</f>
        <v>Farm Supply</v>
      </c>
      <c r="E1811" t="str" cm="1">
        <f t="array" ref="E1811">IF(C1811=0,"Depot",INDEX('Delivery Stops'!$B$2:$B$29,C1811))</f>
        <v>Furniture Warehouse</v>
      </c>
      <c r="F1811">
        <v>0</v>
      </c>
      <c r="G1811" cm="1">
        <f t="array" ref="G1811">INDEX('Distance Matrix (miles)'!$B$2:$AD$30,B1811+1,C1811+1)</f>
        <v>2.92</v>
      </c>
      <c r="H1811" cm="1">
        <f t="array" ref="H1811">INDEX('Travel Time Matrix (min)'!$B$2:$AD$30,B1811+1,C1811+1)</f>
        <v>4.4000000000000004</v>
      </c>
      <c r="I1811" cm="1">
        <f t="array" ref="I1811">G1811*(INDEX('Vehicle Fleet'!$D$2:$D$6,A1811)+'Cost Parameters'!$B$2*'Cost Parameters'!$B$3)</f>
        <v>3.3766880000000001</v>
      </c>
      <c r="J1811" cm="1">
        <f t="array" ref="J1811">IF(C1811=0,0,INDEX('Delivery Stops'!$D$2:$D$29,C1811))</f>
        <v>148</v>
      </c>
      <c r="K1811">
        <f t="shared" si="112"/>
        <v>0</v>
      </c>
      <c r="L1811">
        <f t="shared" si="113"/>
        <v>0</v>
      </c>
      <c r="M1811">
        <f t="shared" si="114"/>
        <v>0</v>
      </c>
      <c r="N1811">
        <f t="shared" si="115"/>
        <v>0</v>
      </c>
      <c r="O1811" cm="1">
        <f t="array" ref="O1811">((IF(C1811=0,INDEX('Solver Setup'!$M$15:$M$19,A1811),INDEX('Solver Setup'!$G$25:$G$52,C1811))-IF(B1811=0,INDEX('Solver Setup'!$L$15:$L$19,A1811),INDEX('Solver Setup'!$G$25:$G$52,B1811)))*1440-IF(B1811=0,0,INDEX('Solver Setup'!$F$25:$F$52,B1811))-H1811+'Solver Setup'!$B$9*(1-F1811))</f>
        <v>1039.5999999999995</v>
      </c>
    </row>
    <row r="1812" spans="1:15" x14ac:dyDescent="0.2">
      <c r="A1812">
        <v>3</v>
      </c>
      <c r="B1812">
        <v>6</v>
      </c>
      <c r="C1812">
        <v>19</v>
      </c>
      <c r="D1812" t="str" cm="1">
        <f t="array" ref="D1812">IF(B1812=0,"Depot",INDEX('Delivery Stops'!$B$2:$B$29,B1812))</f>
        <v>Farm Supply</v>
      </c>
      <c r="E1812" t="str" cm="1">
        <f t="array" ref="E1812">IF(C1812=0,"Depot",INDEX('Delivery Stops'!$B$2:$B$29,C1812))</f>
        <v>Music School</v>
      </c>
      <c r="F1812">
        <v>0</v>
      </c>
      <c r="G1812" cm="1">
        <f t="array" ref="G1812">INDEX('Distance Matrix (miles)'!$B$2:$AD$30,B1812+1,C1812+1)</f>
        <v>23.03</v>
      </c>
      <c r="H1812" cm="1">
        <f t="array" ref="H1812">INDEX('Travel Time Matrix (min)'!$B$2:$AD$30,B1812+1,C1812+1)</f>
        <v>34.5</v>
      </c>
      <c r="I1812" cm="1">
        <f t="array" ref="I1812">G1812*(INDEX('Vehicle Fleet'!$D$2:$D$6,A1812)+'Cost Parameters'!$B$2*'Cost Parameters'!$B$3)</f>
        <v>26.631892000000004</v>
      </c>
      <c r="J1812" cm="1">
        <f t="array" ref="J1812">IF(C1812=0,0,INDEX('Delivery Stops'!$D$2:$D$29,C1812))</f>
        <v>97</v>
      </c>
      <c r="K1812">
        <f t="shared" si="112"/>
        <v>0</v>
      </c>
      <c r="L1812">
        <f t="shared" si="113"/>
        <v>0</v>
      </c>
      <c r="M1812">
        <f t="shared" si="114"/>
        <v>0</v>
      </c>
      <c r="N1812">
        <f t="shared" si="115"/>
        <v>0</v>
      </c>
      <c r="O1812" cm="1">
        <f t="array" ref="O1812">((IF(C1812=0,INDEX('Solver Setup'!$M$15:$M$19,A1812),INDEX('Solver Setup'!$G$25:$G$52,C1812))-IF(B1812=0,INDEX('Solver Setup'!$L$15:$L$19,A1812),INDEX('Solver Setup'!$G$25:$G$52,B1812)))*1440-IF(B1812=0,0,INDEX('Solver Setup'!$F$25:$F$52,B1812))-H1812+'Solver Setup'!$B$9*(1-F1812))</f>
        <v>979.5</v>
      </c>
    </row>
    <row r="1813" spans="1:15" x14ac:dyDescent="0.2">
      <c r="A1813">
        <v>3</v>
      </c>
      <c r="B1813">
        <v>6</v>
      </c>
      <c r="C1813">
        <v>20</v>
      </c>
      <c r="D1813" t="str" cm="1">
        <f t="array" ref="D1813">IF(B1813=0,"Depot",INDEX('Delivery Stops'!$B$2:$B$29,B1813))</f>
        <v>Farm Supply</v>
      </c>
      <c r="E1813" t="str" cm="1">
        <f t="array" ref="E1813">IF(C1813=0,"Depot",INDEX('Delivery Stops'!$B$2:$B$29,C1813))</f>
        <v>Elementary School</v>
      </c>
      <c r="F1813">
        <v>0</v>
      </c>
      <c r="G1813" cm="1">
        <f t="array" ref="G1813">INDEX('Distance Matrix (miles)'!$B$2:$AD$30,B1813+1,C1813+1)</f>
        <v>21.32</v>
      </c>
      <c r="H1813" cm="1">
        <f t="array" ref="H1813">INDEX('Travel Time Matrix (min)'!$B$2:$AD$30,B1813+1,C1813+1)</f>
        <v>32</v>
      </c>
      <c r="I1813" cm="1">
        <f t="array" ref="I1813">G1813*(INDEX('Vehicle Fleet'!$D$2:$D$6,A1813)+'Cost Parameters'!$B$2*'Cost Parameters'!$B$3)</f>
        <v>24.654448000000002</v>
      </c>
      <c r="J1813" cm="1">
        <f t="array" ref="J1813">IF(C1813=0,0,INDEX('Delivery Stops'!$D$2:$D$29,C1813))</f>
        <v>71</v>
      </c>
      <c r="K1813">
        <f t="shared" si="112"/>
        <v>0</v>
      </c>
      <c r="L1813">
        <f t="shared" si="113"/>
        <v>0</v>
      </c>
      <c r="M1813">
        <f t="shared" si="114"/>
        <v>0</v>
      </c>
      <c r="N1813">
        <f t="shared" si="115"/>
        <v>0</v>
      </c>
      <c r="O1813" cm="1">
        <f t="array" ref="O1813">((IF(C1813=0,INDEX('Solver Setup'!$M$15:$M$19,A1813),INDEX('Solver Setup'!$G$25:$G$52,C1813))-IF(B1813=0,INDEX('Solver Setup'!$L$15:$L$19,A1813),INDEX('Solver Setup'!$G$25:$G$52,B1813)))*1440-IF(B1813=0,0,INDEX('Solver Setup'!$F$25:$F$52,B1813))-H1813+'Solver Setup'!$B$9*(1-F1813))</f>
        <v>952.00000000000045</v>
      </c>
    </row>
    <row r="1814" spans="1:15" x14ac:dyDescent="0.2">
      <c r="A1814">
        <v>3</v>
      </c>
      <c r="B1814">
        <v>6</v>
      </c>
      <c r="C1814">
        <v>21</v>
      </c>
      <c r="D1814" t="str" cm="1">
        <f t="array" ref="D1814">IF(B1814=0,"Depot",INDEX('Delivery Stops'!$B$2:$B$29,B1814))</f>
        <v>Farm Supply</v>
      </c>
      <c r="E1814" t="str" cm="1">
        <f t="array" ref="E1814">IF(C1814=0,"Depot",INDEX('Delivery Stops'!$B$2:$B$29,C1814))</f>
        <v>Distillery</v>
      </c>
      <c r="F1814">
        <v>0</v>
      </c>
      <c r="G1814" cm="1">
        <f t="array" ref="G1814">INDEX('Distance Matrix (miles)'!$B$2:$AD$30,B1814+1,C1814+1)</f>
        <v>19.2</v>
      </c>
      <c r="H1814" cm="1">
        <f t="array" ref="H1814">INDEX('Travel Time Matrix (min)'!$B$2:$AD$30,B1814+1,C1814+1)</f>
        <v>28.8</v>
      </c>
      <c r="I1814" cm="1">
        <f t="array" ref="I1814">G1814*(INDEX('Vehicle Fleet'!$D$2:$D$6,A1814)+'Cost Parameters'!$B$2*'Cost Parameters'!$B$3)</f>
        <v>22.20288</v>
      </c>
      <c r="J1814" cm="1">
        <f t="array" ref="J1814">IF(C1814=0,0,INDEX('Delivery Stops'!$D$2:$D$29,C1814))</f>
        <v>178</v>
      </c>
      <c r="K1814">
        <f t="shared" si="112"/>
        <v>0</v>
      </c>
      <c r="L1814">
        <f t="shared" si="113"/>
        <v>0</v>
      </c>
      <c r="M1814">
        <f t="shared" si="114"/>
        <v>0</v>
      </c>
      <c r="N1814">
        <f t="shared" si="115"/>
        <v>0</v>
      </c>
      <c r="O1814" cm="1">
        <f t="array" ref="O1814">((IF(C1814=0,INDEX('Solver Setup'!$M$15:$M$19,A1814),INDEX('Solver Setup'!$G$25:$G$52,C1814))-IF(B1814=0,INDEX('Solver Setup'!$L$15:$L$19,A1814),INDEX('Solver Setup'!$G$25:$G$52,B1814)))*1440-IF(B1814=0,0,INDEX('Solver Setup'!$F$25:$F$52,B1814))-H1814+'Solver Setup'!$B$9*(1-F1814))</f>
        <v>1465.1999999999996</v>
      </c>
    </row>
    <row r="1815" spans="1:15" x14ac:dyDescent="0.2">
      <c r="A1815">
        <v>3</v>
      </c>
      <c r="B1815">
        <v>6</v>
      </c>
      <c r="C1815">
        <v>22</v>
      </c>
      <c r="D1815" t="str" cm="1">
        <f t="array" ref="D1815">IF(B1815=0,"Depot",INDEX('Delivery Stops'!$B$2:$B$29,B1815))</f>
        <v>Farm Supply</v>
      </c>
      <c r="E1815" t="str" cm="1">
        <f t="array" ref="E1815">IF(C1815=0,"Depot",INDEX('Delivery Stops'!$B$2:$B$29,C1815))</f>
        <v>Brewery</v>
      </c>
      <c r="F1815">
        <v>0</v>
      </c>
      <c r="G1815" cm="1">
        <f t="array" ref="G1815">INDEX('Distance Matrix (miles)'!$B$2:$AD$30,B1815+1,C1815+1)</f>
        <v>25.3</v>
      </c>
      <c r="H1815" cm="1">
        <f t="array" ref="H1815">INDEX('Travel Time Matrix (min)'!$B$2:$AD$30,B1815+1,C1815+1)</f>
        <v>38</v>
      </c>
      <c r="I1815" cm="1">
        <f t="array" ref="I1815">G1815*(INDEX('Vehicle Fleet'!$D$2:$D$6,A1815)+'Cost Parameters'!$B$2*'Cost Parameters'!$B$3)</f>
        <v>29.256920000000004</v>
      </c>
      <c r="J1815" cm="1">
        <f t="array" ref="J1815">IF(C1815=0,0,INDEX('Delivery Stops'!$D$2:$D$29,C1815))</f>
        <v>46</v>
      </c>
      <c r="K1815">
        <f t="shared" si="112"/>
        <v>0</v>
      </c>
      <c r="L1815">
        <f t="shared" si="113"/>
        <v>0</v>
      </c>
      <c r="M1815">
        <f t="shared" si="114"/>
        <v>0</v>
      </c>
      <c r="N1815">
        <f t="shared" si="115"/>
        <v>0</v>
      </c>
      <c r="O1815" cm="1">
        <f t="array" ref="O1815">((IF(C1815=0,INDEX('Solver Setup'!$M$15:$M$19,A1815),INDEX('Solver Setup'!$G$25:$G$52,C1815))-IF(B1815=0,INDEX('Solver Setup'!$L$15:$L$19,A1815),INDEX('Solver Setup'!$G$25:$G$52,B1815)))*1440-IF(B1815=0,0,INDEX('Solver Setup'!$F$25:$F$52,B1815))-H1815+'Solver Setup'!$B$9*(1-F1815))</f>
        <v>1306.0000000000005</v>
      </c>
    </row>
    <row r="1816" spans="1:15" x14ac:dyDescent="0.2">
      <c r="A1816">
        <v>3</v>
      </c>
      <c r="B1816">
        <v>6</v>
      </c>
      <c r="C1816">
        <v>23</v>
      </c>
      <c r="D1816" t="str" cm="1">
        <f t="array" ref="D1816">IF(B1816=0,"Depot",INDEX('Delivery Stops'!$B$2:$B$29,B1816))</f>
        <v>Farm Supply</v>
      </c>
      <c r="E1816" t="str" cm="1">
        <f t="array" ref="E1816">IF(C1816=0,"Depot",INDEX('Delivery Stops'!$B$2:$B$29,C1816))</f>
        <v>Distillery</v>
      </c>
      <c r="F1816">
        <v>0</v>
      </c>
      <c r="G1816" cm="1">
        <f t="array" ref="G1816">INDEX('Distance Matrix (miles)'!$B$2:$AD$30,B1816+1,C1816+1)</f>
        <v>8.75</v>
      </c>
      <c r="H1816" cm="1">
        <f t="array" ref="H1816">INDEX('Travel Time Matrix (min)'!$B$2:$AD$30,B1816+1,C1816+1)</f>
        <v>13.1</v>
      </c>
      <c r="I1816" cm="1">
        <f t="array" ref="I1816">G1816*(INDEX('Vehicle Fleet'!$D$2:$D$6,A1816)+'Cost Parameters'!$B$2*'Cost Parameters'!$B$3)</f>
        <v>10.118500000000001</v>
      </c>
      <c r="J1816" cm="1">
        <f t="array" ref="J1816">IF(C1816=0,0,INDEX('Delivery Stops'!$D$2:$D$29,C1816))</f>
        <v>207</v>
      </c>
      <c r="K1816">
        <f t="shared" si="112"/>
        <v>0</v>
      </c>
      <c r="L1816">
        <f t="shared" si="113"/>
        <v>0</v>
      </c>
      <c r="M1816">
        <f t="shared" si="114"/>
        <v>0</v>
      </c>
      <c r="N1816">
        <f t="shared" si="115"/>
        <v>0</v>
      </c>
      <c r="O1816" cm="1">
        <f t="array" ref="O1816">((IF(C1816=0,INDEX('Solver Setup'!$M$15:$M$19,A1816),INDEX('Solver Setup'!$G$25:$G$52,C1816))-IF(B1816=0,INDEX('Solver Setup'!$L$15:$L$19,A1816),INDEX('Solver Setup'!$G$25:$G$52,B1816)))*1440-IF(B1816=0,0,INDEX('Solver Setup'!$F$25:$F$52,B1816))-H1816+'Solver Setup'!$B$9*(1-F1816))</f>
        <v>1225.9000000000001</v>
      </c>
    </row>
    <row r="1817" spans="1:15" x14ac:dyDescent="0.2">
      <c r="A1817">
        <v>3</v>
      </c>
      <c r="B1817">
        <v>6</v>
      </c>
      <c r="C1817">
        <v>24</v>
      </c>
      <c r="D1817" t="str" cm="1">
        <f t="array" ref="D1817">IF(B1817=0,"Depot",INDEX('Delivery Stops'!$B$2:$B$29,B1817))</f>
        <v>Farm Supply</v>
      </c>
      <c r="E1817" t="str" cm="1">
        <f t="array" ref="E1817">IF(C1817=0,"Depot",INDEX('Delivery Stops'!$B$2:$B$29,C1817))</f>
        <v>Children's Academy</v>
      </c>
      <c r="F1817">
        <v>0</v>
      </c>
      <c r="G1817" cm="1">
        <f t="array" ref="G1817">INDEX('Distance Matrix (miles)'!$B$2:$AD$30,B1817+1,C1817+1)</f>
        <v>17.11</v>
      </c>
      <c r="H1817" cm="1">
        <f t="array" ref="H1817">INDEX('Travel Time Matrix (min)'!$B$2:$AD$30,B1817+1,C1817+1)</f>
        <v>25.7</v>
      </c>
      <c r="I1817" cm="1">
        <f t="array" ref="I1817">G1817*(INDEX('Vehicle Fleet'!$D$2:$D$6,A1817)+'Cost Parameters'!$B$2*'Cost Parameters'!$B$3)</f>
        <v>19.786004000000002</v>
      </c>
      <c r="J1817" cm="1">
        <f t="array" ref="J1817">IF(C1817=0,0,INDEX('Delivery Stops'!$D$2:$D$29,C1817))</f>
        <v>28</v>
      </c>
      <c r="K1817">
        <f t="shared" si="112"/>
        <v>0</v>
      </c>
      <c r="L1817">
        <f t="shared" si="113"/>
        <v>0</v>
      </c>
      <c r="M1817">
        <f t="shared" si="114"/>
        <v>0</v>
      </c>
      <c r="N1817">
        <f t="shared" si="115"/>
        <v>0</v>
      </c>
      <c r="O1817" cm="1">
        <f t="array" ref="O1817">((IF(C1817=0,INDEX('Solver Setup'!$M$15:$M$19,A1817),INDEX('Solver Setup'!$G$25:$G$52,C1817))-IF(B1817=0,INDEX('Solver Setup'!$L$15:$L$19,A1817),INDEX('Solver Setup'!$G$25:$G$52,B1817)))*1440-IF(B1817=0,0,INDEX('Solver Setup'!$F$25:$F$52,B1817))-H1817+'Solver Setup'!$B$9*(1-F1817))</f>
        <v>1363.3000000000004</v>
      </c>
    </row>
    <row r="1818" spans="1:15" x14ac:dyDescent="0.2">
      <c r="A1818">
        <v>3</v>
      </c>
      <c r="B1818">
        <v>6</v>
      </c>
      <c r="C1818">
        <v>25</v>
      </c>
      <c r="D1818" t="str" cm="1">
        <f t="array" ref="D1818">IF(B1818=0,"Depot",INDEX('Delivery Stops'!$B$2:$B$29,B1818))</f>
        <v>Farm Supply</v>
      </c>
      <c r="E1818" t="str" cm="1">
        <f t="array" ref="E1818">IF(C1818=0,"Depot",INDEX('Delivery Stops'!$B$2:$B$29,C1818))</f>
        <v>Public Library</v>
      </c>
      <c r="F1818">
        <v>0</v>
      </c>
      <c r="G1818" cm="1">
        <f t="array" ref="G1818">INDEX('Distance Matrix (miles)'!$B$2:$AD$30,B1818+1,C1818+1)</f>
        <v>11.16</v>
      </c>
      <c r="H1818" cm="1">
        <f t="array" ref="H1818">INDEX('Travel Time Matrix (min)'!$B$2:$AD$30,B1818+1,C1818+1)</f>
        <v>16.7</v>
      </c>
      <c r="I1818" cm="1">
        <f t="array" ref="I1818">G1818*(INDEX('Vehicle Fleet'!$D$2:$D$6,A1818)+'Cost Parameters'!$B$2*'Cost Parameters'!$B$3)</f>
        <v>12.905424000000002</v>
      </c>
      <c r="J1818" cm="1">
        <f t="array" ref="J1818">IF(C1818=0,0,INDEX('Delivery Stops'!$D$2:$D$29,C1818))</f>
        <v>32</v>
      </c>
      <c r="K1818">
        <f t="shared" si="112"/>
        <v>0</v>
      </c>
      <c r="L1818">
        <f t="shared" si="113"/>
        <v>0</v>
      </c>
      <c r="M1818">
        <f t="shared" si="114"/>
        <v>0</v>
      </c>
      <c r="N1818">
        <f t="shared" si="115"/>
        <v>0</v>
      </c>
      <c r="O1818" cm="1">
        <f t="array" ref="O1818">((IF(C1818=0,INDEX('Solver Setup'!$M$15:$M$19,A1818),INDEX('Solver Setup'!$G$25:$G$52,C1818))-IF(B1818=0,INDEX('Solver Setup'!$L$15:$L$19,A1818),INDEX('Solver Setup'!$G$25:$G$52,B1818)))*1440-IF(B1818=0,0,INDEX('Solver Setup'!$F$25:$F$52,B1818))-H1818+'Solver Setup'!$B$9*(1-F1818))</f>
        <v>1282.3000000000006</v>
      </c>
    </row>
    <row r="1819" spans="1:15" x14ac:dyDescent="0.2">
      <c r="A1819">
        <v>3</v>
      </c>
      <c r="B1819">
        <v>6</v>
      </c>
      <c r="C1819">
        <v>26</v>
      </c>
      <c r="D1819" t="str" cm="1">
        <f t="array" ref="D1819">IF(B1819=0,"Depot",INDEX('Delivery Stops'!$B$2:$B$29,B1819))</f>
        <v>Farm Supply</v>
      </c>
      <c r="E1819" t="str" cm="1">
        <f t="array" ref="E1819">IF(C1819=0,"Depot",INDEX('Delivery Stops'!$B$2:$B$29,C1819))</f>
        <v>Bakery &amp; Cafe</v>
      </c>
      <c r="F1819">
        <v>0</v>
      </c>
      <c r="G1819" cm="1">
        <f t="array" ref="G1819">INDEX('Distance Matrix (miles)'!$B$2:$AD$30,B1819+1,C1819+1)</f>
        <v>20.329999999999998</v>
      </c>
      <c r="H1819" cm="1">
        <f t="array" ref="H1819">INDEX('Travel Time Matrix (min)'!$B$2:$AD$30,B1819+1,C1819+1)</f>
        <v>30.5</v>
      </c>
      <c r="I1819" cm="1">
        <f t="array" ref="I1819">G1819*(INDEX('Vehicle Fleet'!$D$2:$D$6,A1819)+'Cost Parameters'!$B$2*'Cost Parameters'!$B$3)</f>
        <v>23.509612000000001</v>
      </c>
      <c r="J1819" cm="1">
        <f t="array" ref="J1819">IF(C1819=0,0,INDEX('Delivery Stops'!$D$2:$D$29,C1819))</f>
        <v>211</v>
      </c>
      <c r="K1819">
        <f t="shared" si="112"/>
        <v>0</v>
      </c>
      <c r="L1819">
        <f t="shared" si="113"/>
        <v>0</v>
      </c>
      <c r="M1819">
        <f t="shared" si="114"/>
        <v>0</v>
      </c>
      <c r="N1819">
        <f t="shared" si="115"/>
        <v>0</v>
      </c>
      <c r="O1819" cm="1">
        <f t="array" ref="O1819">((IF(C1819=0,INDEX('Solver Setup'!$M$15:$M$19,A1819),INDEX('Solver Setup'!$G$25:$G$52,C1819))-IF(B1819=0,INDEX('Solver Setup'!$L$15:$L$19,A1819),INDEX('Solver Setup'!$G$25:$G$52,B1819)))*1440-IF(B1819=0,0,INDEX('Solver Setup'!$F$25:$F$52,B1819))-H1819+'Solver Setup'!$B$9*(1-F1819))</f>
        <v>1343.5</v>
      </c>
    </row>
    <row r="1820" spans="1:15" x14ac:dyDescent="0.2">
      <c r="A1820">
        <v>3</v>
      </c>
      <c r="B1820">
        <v>6</v>
      </c>
      <c r="C1820">
        <v>27</v>
      </c>
      <c r="D1820" t="str" cm="1">
        <f t="array" ref="D1820">IF(B1820=0,"Depot",INDEX('Delivery Stops'!$B$2:$B$29,B1820))</f>
        <v>Farm Supply</v>
      </c>
      <c r="E1820" t="str" cm="1">
        <f t="array" ref="E1820">IF(C1820=0,"Depot",INDEX('Delivery Stops'!$B$2:$B$29,C1820))</f>
        <v>Redstone Elementary School</v>
      </c>
      <c r="F1820">
        <v>0</v>
      </c>
      <c r="G1820" cm="1">
        <f t="array" ref="G1820">INDEX('Distance Matrix (miles)'!$B$2:$AD$30,B1820+1,C1820+1)</f>
        <v>17.79</v>
      </c>
      <c r="H1820" cm="1">
        <f t="array" ref="H1820">INDEX('Travel Time Matrix (min)'!$B$2:$AD$30,B1820+1,C1820+1)</f>
        <v>26.7</v>
      </c>
      <c r="I1820" cm="1">
        <f t="array" ref="I1820">G1820*(INDEX('Vehicle Fleet'!$D$2:$D$6,A1820)+'Cost Parameters'!$B$2*'Cost Parameters'!$B$3)</f>
        <v>20.572355999999999</v>
      </c>
      <c r="J1820" cm="1">
        <f t="array" ref="J1820">IF(C1820=0,0,INDEX('Delivery Stops'!$D$2:$D$29,C1820))</f>
        <v>61</v>
      </c>
      <c r="K1820">
        <f t="shared" si="112"/>
        <v>0</v>
      </c>
      <c r="L1820">
        <f t="shared" si="113"/>
        <v>0</v>
      </c>
      <c r="M1820">
        <f t="shared" si="114"/>
        <v>0</v>
      </c>
      <c r="N1820">
        <f t="shared" si="115"/>
        <v>0</v>
      </c>
      <c r="O1820" cm="1">
        <f t="array" ref="O1820">((IF(C1820=0,INDEX('Solver Setup'!$M$15:$M$19,A1820),INDEX('Solver Setup'!$G$25:$G$52,C1820))-IF(B1820=0,INDEX('Solver Setup'!$L$15:$L$19,A1820),INDEX('Solver Setup'!$G$25:$G$52,B1820)))*1440-IF(B1820=0,0,INDEX('Solver Setup'!$F$25:$F$52,B1820))-H1820+'Solver Setup'!$B$9*(1-F1820))</f>
        <v>1287.2999999999995</v>
      </c>
    </row>
    <row r="1821" spans="1:15" x14ac:dyDescent="0.2">
      <c r="A1821">
        <v>3</v>
      </c>
      <c r="B1821">
        <v>6</v>
      </c>
      <c r="C1821">
        <v>28</v>
      </c>
      <c r="D1821" t="str" cm="1">
        <f t="array" ref="D1821">IF(B1821=0,"Depot",INDEX('Delivery Stops'!$B$2:$B$29,B1821))</f>
        <v>Farm Supply</v>
      </c>
      <c r="E1821" t="str" cm="1">
        <f t="array" ref="E1821">IF(C1821=0,"Depot",INDEX('Delivery Stops'!$B$2:$B$29,C1821))</f>
        <v>Food Bank</v>
      </c>
      <c r="F1821">
        <v>0</v>
      </c>
      <c r="G1821" cm="1">
        <f t="array" ref="G1821">INDEX('Distance Matrix (miles)'!$B$2:$AD$30,B1821+1,C1821+1)</f>
        <v>22.85</v>
      </c>
      <c r="H1821" cm="1">
        <f t="array" ref="H1821">INDEX('Travel Time Matrix (min)'!$B$2:$AD$30,B1821+1,C1821+1)</f>
        <v>34.299999999999997</v>
      </c>
      <c r="I1821" cm="1">
        <f t="array" ref="I1821">G1821*(INDEX('Vehicle Fleet'!$D$2:$D$6,A1821)+'Cost Parameters'!$B$2*'Cost Parameters'!$B$3)</f>
        <v>26.423740000000002</v>
      </c>
      <c r="J1821" cm="1">
        <f t="array" ref="J1821">IF(C1821=0,0,INDEX('Delivery Stops'!$D$2:$D$29,C1821))</f>
        <v>168</v>
      </c>
      <c r="K1821">
        <f t="shared" si="112"/>
        <v>0</v>
      </c>
      <c r="L1821">
        <f t="shared" si="113"/>
        <v>0</v>
      </c>
      <c r="M1821">
        <f t="shared" si="114"/>
        <v>0</v>
      </c>
      <c r="N1821">
        <f t="shared" si="115"/>
        <v>0</v>
      </c>
      <c r="O1821" cm="1">
        <f t="array" ref="O1821">((IF(C1821=0,INDEX('Solver Setup'!$M$15:$M$19,A1821),INDEX('Solver Setup'!$G$25:$G$52,C1821))-IF(B1821=0,INDEX('Solver Setup'!$L$15:$L$19,A1821),INDEX('Solver Setup'!$G$25:$G$52,B1821)))*1440-IF(B1821=0,0,INDEX('Solver Setup'!$F$25:$F$52,B1821))-H1821+'Solver Setup'!$B$9*(1-F1821))</f>
        <v>1279.6999999999994</v>
      </c>
    </row>
    <row r="1822" spans="1:15" x14ac:dyDescent="0.2">
      <c r="A1822">
        <v>3</v>
      </c>
      <c r="B1822">
        <v>7</v>
      </c>
      <c r="C1822">
        <v>0</v>
      </c>
      <c r="D1822" t="str" cm="1">
        <f t="array" ref="D1822">IF(B1822=0,"Depot",INDEX('Delivery Stops'!$B$2:$B$29,B1822))</f>
        <v>Fish Market</v>
      </c>
      <c r="E1822" t="str" cm="1">
        <f t="array" ref="E1822">IF(C1822=0,"Depot",INDEX('Delivery Stops'!$B$2:$B$29,C1822))</f>
        <v>Depot</v>
      </c>
      <c r="F1822">
        <v>0</v>
      </c>
      <c r="G1822" cm="1">
        <f t="array" ref="G1822">INDEX('Distance Matrix (miles)'!$B$2:$AD$30,B1822+1,C1822+1)</f>
        <v>10.63</v>
      </c>
      <c r="H1822" cm="1">
        <f t="array" ref="H1822">INDEX('Travel Time Matrix (min)'!$B$2:$AD$30,B1822+1,C1822+1)</f>
        <v>15.9</v>
      </c>
      <c r="I1822" cm="1">
        <f t="array" ref="I1822">G1822*(INDEX('Vehicle Fleet'!$D$2:$D$6,A1822)+'Cost Parameters'!$B$2*'Cost Parameters'!$B$3)</f>
        <v>12.292532000000001</v>
      </c>
      <c r="J1822" cm="1">
        <f t="array" ref="J1822">IF(C1822=0,0,INDEX('Delivery Stops'!$D$2:$D$29,C1822))</f>
        <v>0</v>
      </c>
      <c r="K1822">
        <f t="shared" si="112"/>
        <v>0</v>
      </c>
      <c r="L1822">
        <f t="shared" si="113"/>
        <v>0</v>
      </c>
      <c r="M1822">
        <f t="shared" si="114"/>
        <v>0</v>
      </c>
      <c r="N1822">
        <f t="shared" si="115"/>
        <v>0</v>
      </c>
      <c r="O1822" cm="1">
        <f t="array" ref="O1822">((IF(C1822=0,INDEX('Solver Setup'!$M$15:$M$19,A1822),INDEX('Solver Setup'!$G$25:$G$52,C1822))-IF(B1822=0,INDEX('Solver Setup'!$L$15:$L$19,A1822),INDEX('Solver Setup'!$G$25:$G$52,B1822)))*1440-IF(B1822=0,0,INDEX('Solver Setup'!$F$25:$F$52,B1822))-H1822+'Solver Setup'!$B$9*(1-F1822))</f>
        <v>730.1</v>
      </c>
    </row>
    <row r="1823" spans="1:15" x14ac:dyDescent="0.2">
      <c r="A1823">
        <v>3</v>
      </c>
      <c r="B1823">
        <v>7</v>
      </c>
      <c r="C1823">
        <v>1</v>
      </c>
      <c r="D1823" t="str" cm="1">
        <f t="array" ref="D1823">IF(B1823=0,"Depot",INDEX('Delivery Stops'!$B$2:$B$29,B1823))</f>
        <v>Fish Market</v>
      </c>
      <c r="E1823" t="str" cm="1">
        <f t="array" ref="E1823">IF(C1823=0,"Depot",INDEX('Delivery Stops'!$B$2:$B$29,C1823))</f>
        <v>Pet Hospital</v>
      </c>
      <c r="F1823">
        <v>0</v>
      </c>
      <c r="G1823" cm="1">
        <f t="array" ref="G1823">INDEX('Distance Matrix (miles)'!$B$2:$AD$30,B1823+1,C1823+1)</f>
        <v>35.21</v>
      </c>
      <c r="H1823" cm="1">
        <f t="array" ref="H1823">INDEX('Travel Time Matrix (min)'!$B$2:$AD$30,B1823+1,C1823+1)</f>
        <v>52.8</v>
      </c>
      <c r="I1823" cm="1">
        <f t="array" ref="I1823">G1823*(INDEX('Vehicle Fleet'!$D$2:$D$6,A1823)+'Cost Parameters'!$B$2*'Cost Parameters'!$B$3)</f>
        <v>40.716844000000002</v>
      </c>
      <c r="J1823" cm="1">
        <f t="array" ref="J1823">IF(C1823=0,0,INDEX('Delivery Stops'!$D$2:$D$29,C1823))</f>
        <v>204</v>
      </c>
      <c r="K1823">
        <f t="shared" si="112"/>
        <v>0</v>
      </c>
      <c r="L1823">
        <f t="shared" si="113"/>
        <v>0</v>
      </c>
      <c r="M1823">
        <f t="shared" si="114"/>
        <v>0</v>
      </c>
      <c r="N1823">
        <f t="shared" si="115"/>
        <v>0</v>
      </c>
      <c r="O1823" cm="1">
        <f t="array" ref="O1823">((IF(C1823=0,INDEX('Solver Setup'!$M$15:$M$19,A1823),INDEX('Solver Setup'!$G$25:$G$52,C1823))-IF(B1823=0,INDEX('Solver Setup'!$L$15:$L$19,A1823),INDEX('Solver Setup'!$G$25:$G$52,B1823)))*1440-IF(B1823=0,0,INDEX('Solver Setup'!$F$25:$F$52,B1823))-H1823+'Solver Setup'!$B$9*(1-F1823))</f>
        <v>1203.2000000000005</v>
      </c>
    </row>
    <row r="1824" spans="1:15" x14ac:dyDescent="0.2">
      <c r="A1824">
        <v>3</v>
      </c>
      <c r="B1824">
        <v>7</v>
      </c>
      <c r="C1824">
        <v>2</v>
      </c>
      <c r="D1824" t="str" cm="1">
        <f t="array" ref="D1824">IF(B1824=0,"Depot",INDEX('Delivery Stops'!$B$2:$B$29,B1824))</f>
        <v>Fish Market</v>
      </c>
      <c r="E1824" t="str" cm="1">
        <f t="array" ref="E1824">IF(C1824=0,"Depot",INDEX('Delivery Stops'!$B$2:$B$29,C1824))</f>
        <v>Community Pharmacy</v>
      </c>
      <c r="F1824">
        <v>0</v>
      </c>
      <c r="G1824" cm="1">
        <f t="array" ref="G1824">INDEX('Distance Matrix (miles)'!$B$2:$AD$30,B1824+1,C1824+1)</f>
        <v>12.75</v>
      </c>
      <c r="H1824" cm="1">
        <f t="array" ref="H1824">INDEX('Travel Time Matrix (min)'!$B$2:$AD$30,B1824+1,C1824+1)</f>
        <v>19.100000000000001</v>
      </c>
      <c r="I1824" cm="1">
        <f t="array" ref="I1824">G1824*(INDEX('Vehicle Fleet'!$D$2:$D$6,A1824)+'Cost Parameters'!$B$2*'Cost Parameters'!$B$3)</f>
        <v>14.744100000000001</v>
      </c>
      <c r="J1824" cm="1">
        <f t="array" ref="J1824">IF(C1824=0,0,INDEX('Delivery Stops'!$D$2:$D$29,C1824))</f>
        <v>240</v>
      </c>
      <c r="K1824">
        <f t="shared" si="112"/>
        <v>0</v>
      </c>
      <c r="L1824">
        <f t="shared" si="113"/>
        <v>0</v>
      </c>
      <c r="M1824">
        <f t="shared" si="114"/>
        <v>0</v>
      </c>
      <c r="N1824">
        <f t="shared" si="115"/>
        <v>0</v>
      </c>
      <c r="O1824" cm="1">
        <f t="array" ref="O1824">((IF(C1824=0,INDEX('Solver Setup'!$M$15:$M$19,A1824),INDEX('Solver Setup'!$G$25:$G$52,C1824))-IF(B1824=0,INDEX('Solver Setup'!$L$15:$L$19,A1824),INDEX('Solver Setup'!$G$25:$G$52,B1824)))*1440-IF(B1824=0,0,INDEX('Solver Setup'!$F$25:$F$52,B1824))-H1824+'Solver Setup'!$B$9*(1-F1824))</f>
        <v>1476.8999999999996</v>
      </c>
    </row>
    <row r="1825" spans="1:15" x14ac:dyDescent="0.2">
      <c r="A1825">
        <v>3</v>
      </c>
      <c r="B1825">
        <v>7</v>
      </c>
      <c r="C1825">
        <v>3</v>
      </c>
      <c r="D1825" t="str" cm="1">
        <f t="array" ref="D1825">IF(B1825=0,"Depot",INDEX('Delivery Stops'!$B$2:$B$29,B1825))</f>
        <v>Fish Market</v>
      </c>
      <c r="E1825" t="str" cm="1">
        <f t="array" ref="E1825">IF(C1825=0,"Depot",INDEX('Delivery Stops'!$B$2:$B$29,C1825))</f>
        <v>Redstone Medical Center</v>
      </c>
      <c r="F1825">
        <v>0</v>
      </c>
      <c r="G1825" cm="1">
        <f t="array" ref="G1825">INDEX('Distance Matrix (miles)'!$B$2:$AD$30,B1825+1,C1825+1)</f>
        <v>28.72</v>
      </c>
      <c r="H1825" cm="1">
        <f t="array" ref="H1825">INDEX('Travel Time Matrix (min)'!$B$2:$AD$30,B1825+1,C1825+1)</f>
        <v>43.1</v>
      </c>
      <c r="I1825" cm="1">
        <f t="array" ref="I1825">G1825*(INDEX('Vehicle Fleet'!$D$2:$D$6,A1825)+'Cost Parameters'!$B$2*'Cost Parameters'!$B$3)</f>
        <v>33.211808000000005</v>
      </c>
      <c r="J1825" cm="1">
        <f t="array" ref="J1825">IF(C1825=0,0,INDEX('Delivery Stops'!$D$2:$D$29,C1825))</f>
        <v>183</v>
      </c>
      <c r="K1825">
        <f t="shared" si="112"/>
        <v>0</v>
      </c>
      <c r="L1825">
        <f t="shared" si="113"/>
        <v>0</v>
      </c>
      <c r="M1825">
        <f t="shared" si="114"/>
        <v>0</v>
      </c>
      <c r="N1825">
        <f t="shared" si="115"/>
        <v>0</v>
      </c>
      <c r="O1825" cm="1">
        <f t="array" ref="O1825">((IF(C1825=0,INDEX('Solver Setup'!$M$15:$M$19,A1825),INDEX('Solver Setup'!$G$25:$G$52,C1825))-IF(B1825=0,INDEX('Solver Setup'!$L$15:$L$19,A1825),INDEX('Solver Setup'!$G$25:$G$52,B1825)))*1440-IF(B1825=0,0,INDEX('Solver Setup'!$F$25:$F$52,B1825))-H1825+'Solver Setup'!$B$9*(1-F1825))</f>
        <v>1467.9</v>
      </c>
    </row>
    <row r="1826" spans="1:15" x14ac:dyDescent="0.2">
      <c r="A1826">
        <v>3</v>
      </c>
      <c r="B1826">
        <v>7</v>
      </c>
      <c r="C1826">
        <v>4</v>
      </c>
      <c r="D1826" t="str" cm="1">
        <f t="array" ref="D1826">IF(B1826=0,"Depot",INDEX('Delivery Stops'!$B$2:$B$29,B1826))</f>
        <v>Fish Market</v>
      </c>
      <c r="E1826" t="str" cm="1">
        <f t="array" ref="E1826">IF(C1826=0,"Depot",INDEX('Delivery Stops'!$B$2:$B$29,C1826))</f>
        <v>Furniture Warehouse</v>
      </c>
      <c r="F1826">
        <v>0</v>
      </c>
      <c r="G1826" cm="1">
        <f t="array" ref="G1826">INDEX('Distance Matrix (miles)'!$B$2:$AD$30,B1826+1,C1826+1)</f>
        <v>13.13</v>
      </c>
      <c r="H1826" cm="1">
        <f t="array" ref="H1826">INDEX('Travel Time Matrix (min)'!$B$2:$AD$30,B1826+1,C1826+1)</f>
        <v>19.7</v>
      </c>
      <c r="I1826" cm="1">
        <f t="array" ref="I1826">G1826*(INDEX('Vehicle Fleet'!$D$2:$D$6,A1826)+'Cost Parameters'!$B$2*'Cost Parameters'!$B$3)</f>
        <v>15.183532000000001</v>
      </c>
      <c r="J1826" cm="1">
        <f t="array" ref="J1826">IF(C1826=0,0,INDEX('Delivery Stops'!$D$2:$D$29,C1826))</f>
        <v>186</v>
      </c>
      <c r="K1826">
        <f t="shared" si="112"/>
        <v>0</v>
      </c>
      <c r="L1826">
        <f t="shared" si="113"/>
        <v>0</v>
      </c>
      <c r="M1826">
        <f t="shared" si="114"/>
        <v>0</v>
      </c>
      <c r="N1826">
        <f t="shared" si="115"/>
        <v>0</v>
      </c>
      <c r="O1826" cm="1">
        <f t="array" ref="O1826">((IF(C1826=0,INDEX('Solver Setup'!$M$15:$M$19,A1826),INDEX('Solver Setup'!$G$25:$G$52,C1826))-IF(B1826=0,INDEX('Solver Setup'!$L$15:$L$19,A1826),INDEX('Solver Setup'!$G$25:$G$52,B1826)))*1440-IF(B1826=0,0,INDEX('Solver Setup'!$F$25:$F$52,B1826))-H1826+'Solver Setup'!$B$9*(1-F1826))</f>
        <v>1221.3</v>
      </c>
    </row>
    <row r="1827" spans="1:15" x14ac:dyDescent="0.2">
      <c r="A1827">
        <v>3</v>
      </c>
      <c r="B1827">
        <v>7</v>
      </c>
      <c r="C1827">
        <v>5</v>
      </c>
      <c r="D1827" t="str" cm="1">
        <f t="array" ref="D1827">IF(B1827=0,"Depot",INDEX('Delivery Stops'!$B$2:$B$29,B1827))</f>
        <v>Fish Market</v>
      </c>
      <c r="E1827" t="str" cm="1">
        <f t="array" ref="E1827">IF(C1827=0,"Depot",INDEX('Delivery Stops'!$B$2:$B$29,C1827))</f>
        <v>Construction Supply</v>
      </c>
      <c r="F1827">
        <v>0</v>
      </c>
      <c r="G1827" cm="1">
        <f t="array" ref="G1827">INDEX('Distance Matrix (miles)'!$B$2:$AD$30,B1827+1,C1827+1)</f>
        <v>14.7</v>
      </c>
      <c r="H1827" cm="1">
        <f t="array" ref="H1827">INDEX('Travel Time Matrix (min)'!$B$2:$AD$30,B1827+1,C1827+1)</f>
        <v>22.1</v>
      </c>
      <c r="I1827" cm="1">
        <f t="array" ref="I1827">G1827*(INDEX('Vehicle Fleet'!$D$2:$D$6,A1827)+'Cost Parameters'!$B$2*'Cost Parameters'!$B$3)</f>
        <v>16.999079999999999</v>
      </c>
      <c r="J1827" cm="1">
        <f t="array" ref="J1827">IF(C1827=0,0,INDEX('Delivery Stops'!$D$2:$D$29,C1827))</f>
        <v>201</v>
      </c>
      <c r="K1827">
        <f t="shared" si="112"/>
        <v>0</v>
      </c>
      <c r="L1827">
        <f t="shared" si="113"/>
        <v>0</v>
      </c>
      <c r="M1827">
        <f t="shared" si="114"/>
        <v>0</v>
      </c>
      <c r="N1827">
        <f t="shared" si="115"/>
        <v>0</v>
      </c>
      <c r="O1827" cm="1">
        <f t="array" ref="O1827">((IF(C1827=0,INDEX('Solver Setup'!$M$15:$M$19,A1827),INDEX('Solver Setup'!$G$25:$G$52,C1827))-IF(B1827=0,INDEX('Solver Setup'!$L$15:$L$19,A1827),INDEX('Solver Setup'!$G$25:$G$52,B1827)))*1440-IF(B1827=0,0,INDEX('Solver Setup'!$F$25:$F$52,B1827))-H1827+'Solver Setup'!$B$9*(1-F1827))</f>
        <v>1428.8999999999994</v>
      </c>
    </row>
    <row r="1828" spans="1:15" x14ac:dyDescent="0.2">
      <c r="A1828">
        <v>3</v>
      </c>
      <c r="B1828">
        <v>7</v>
      </c>
      <c r="C1828">
        <v>6</v>
      </c>
      <c r="D1828" t="str" cm="1">
        <f t="array" ref="D1828">IF(B1828=0,"Depot",INDEX('Delivery Stops'!$B$2:$B$29,B1828))</f>
        <v>Fish Market</v>
      </c>
      <c r="E1828" t="str" cm="1">
        <f t="array" ref="E1828">IF(C1828=0,"Depot",INDEX('Delivery Stops'!$B$2:$B$29,C1828))</f>
        <v>Farm Supply</v>
      </c>
      <c r="F1828">
        <v>0</v>
      </c>
      <c r="G1828" cm="1">
        <f t="array" ref="G1828">INDEX('Distance Matrix (miles)'!$B$2:$AD$30,B1828+1,C1828+1)</f>
        <v>8.76</v>
      </c>
      <c r="H1828" cm="1">
        <f t="array" ref="H1828">INDEX('Travel Time Matrix (min)'!$B$2:$AD$30,B1828+1,C1828+1)</f>
        <v>13.1</v>
      </c>
      <c r="I1828" cm="1">
        <f t="array" ref="I1828">G1828*(INDEX('Vehicle Fleet'!$D$2:$D$6,A1828)+'Cost Parameters'!$B$2*'Cost Parameters'!$B$3)</f>
        <v>10.130064000000001</v>
      </c>
      <c r="J1828" cm="1">
        <f t="array" ref="J1828">IF(C1828=0,0,INDEX('Delivery Stops'!$D$2:$D$29,C1828))</f>
        <v>162</v>
      </c>
      <c r="K1828">
        <f t="shared" si="112"/>
        <v>0</v>
      </c>
      <c r="L1828">
        <f t="shared" si="113"/>
        <v>0</v>
      </c>
      <c r="M1828">
        <f t="shared" si="114"/>
        <v>0</v>
      </c>
      <c r="N1828">
        <f t="shared" si="115"/>
        <v>0</v>
      </c>
      <c r="O1828" cm="1">
        <f t="array" ref="O1828">((IF(C1828=0,INDEX('Solver Setup'!$M$15:$M$19,A1828),INDEX('Solver Setup'!$G$25:$G$52,C1828))-IF(B1828=0,INDEX('Solver Setup'!$L$15:$L$19,A1828),INDEX('Solver Setup'!$G$25:$G$52,B1828)))*1440-IF(B1828=0,0,INDEX('Solver Setup'!$F$25:$F$52,B1828))-H1828+'Solver Setup'!$B$9*(1-F1828))</f>
        <v>1542.9</v>
      </c>
    </row>
    <row r="1829" spans="1:15" x14ac:dyDescent="0.2">
      <c r="A1829">
        <v>3</v>
      </c>
      <c r="B1829">
        <v>7</v>
      </c>
      <c r="C1829">
        <v>8</v>
      </c>
      <c r="D1829" t="str" cm="1">
        <f t="array" ref="D1829">IF(B1829=0,"Depot",INDEX('Delivery Stops'!$B$2:$B$29,B1829))</f>
        <v>Fish Market</v>
      </c>
      <c r="E1829" t="str" cm="1">
        <f t="array" ref="E1829">IF(C1829=0,"Depot",INDEX('Delivery Stops'!$B$2:$B$29,C1829))</f>
        <v>Swimming Pool Supply</v>
      </c>
      <c r="F1829">
        <v>0</v>
      </c>
      <c r="G1829" cm="1">
        <f t="array" ref="G1829">INDEX('Distance Matrix (miles)'!$B$2:$AD$30,B1829+1,C1829+1)</f>
        <v>30.46</v>
      </c>
      <c r="H1829" cm="1">
        <f t="array" ref="H1829">INDEX('Travel Time Matrix (min)'!$B$2:$AD$30,B1829+1,C1829+1)</f>
        <v>45.7</v>
      </c>
      <c r="I1829" cm="1">
        <f t="array" ref="I1829">G1829*(INDEX('Vehicle Fleet'!$D$2:$D$6,A1829)+'Cost Parameters'!$B$2*'Cost Parameters'!$B$3)</f>
        <v>35.223944000000003</v>
      </c>
      <c r="J1829" cm="1">
        <f t="array" ref="J1829">IF(C1829=0,0,INDEX('Delivery Stops'!$D$2:$D$29,C1829))</f>
        <v>285</v>
      </c>
      <c r="K1829">
        <f t="shared" si="112"/>
        <v>0</v>
      </c>
      <c r="L1829">
        <f t="shared" si="113"/>
        <v>0</v>
      </c>
      <c r="M1829">
        <f t="shared" si="114"/>
        <v>0</v>
      </c>
      <c r="N1829">
        <f t="shared" si="115"/>
        <v>0</v>
      </c>
      <c r="O1829" cm="1">
        <f t="array" ref="O1829">((IF(C1829=0,INDEX('Solver Setup'!$M$15:$M$19,A1829),INDEX('Solver Setup'!$G$25:$G$52,C1829))-IF(B1829=0,INDEX('Solver Setup'!$L$15:$L$19,A1829),INDEX('Solver Setup'!$G$25:$G$52,B1829)))*1440-IF(B1829=0,0,INDEX('Solver Setup'!$F$25:$F$52,B1829))-H1829+'Solver Setup'!$B$9*(1-F1829))</f>
        <v>1585.2999999999995</v>
      </c>
    </row>
    <row r="1830" spans="1:15" x14ac:dyDescent="0.2">
      <c r="A1830">
        <v>3</v>
      </c>
      <c r="B1830">
        <v>7</v>
      </c>
      <c r="C1830">
        <v>9</v>
      </c>
      <c r="D1830" t="str" cm="1">
        <f t="array" ref="D1830">IF(B1830=0,"Depot",INDEX('Delivery Stops'!$B$2:$B$29,B1830))</f>
        <v>Fish Market</v>
      </c>
      <c r="E1830" t="str" cm="1">
        <f t="array" ref="E1830">IF(C1830=0,"Depot",INDEX('Delivery Stops'!$B$2:$B$29,C1830))</f>
        <v>Dry Cleaners</v>
      </c>
      <c r="F1830">
        <v>0</v>
      </c>
      <c r="G1830" cm="1">
        <f t="array" ref="G1830">INDEX('Distance Matrix (miles)'!$B$2:$AD$30,B1830+1,C1830+1)</f>
        <v>25.03</v>
      </c>
      <c r="H1830" cm="1">
        <f t="array" ref="H1830">INDEX('Travel Time Matrix (min)'!$B$2:$AD$30,B1830+1,C1830+1)</f>
        <v>37.5</v>
      </c>
      <c r="I1830" cm="1">
        <f t="array" ref="I1830">G1830*(INDEX('Vehicle Fleet'!$D$2:$D$6,A1830)+'Cost Parameters'!$B$2*'Cost Parameters'!$B$3)</f>
        <v>28.944692000000003</v>
      </c>
      <c r="J1830" cm="1">
        <f t="array" ref="J1830">IF(C1830=0,0,INDEX('Delivery Stops'!$D$2:$D$29,C1830))</f>
        <v>24</v>
      </c>
      <c r="K1830">
        <f t="shared" si="112"/>
        <v>0</v>
      </c>
      <c r="L1830">
        <f t="shared" si="113"/>
        <v>0</v>
      </c>
      <c r="M1830">
        <f t="shared" si="114"/>
        <v>0</v>
      </c>
      <c r="N1830">
        <f t="shared" si="115"/>
        <v>0</v>
      </c>
      <c r="O1830" cm="1">
        <f t="array" ref="O1830">((IF(C1830=0,INDEX('Solver Setup'!$M$15:$M$19,A1830),INDEX('Solver Setup'!$G$25:$G$52,C1830))-IF(B1830=0,INDEX('Solver Setup'!$L$15:$L$19,A1830),INDEX('Solver Setup'!$G$25:$G$52,B1830)))*1440-IF(B1830=0,0,INDEX('Solver Setup'!$F$25:$F$52,B1830))-H1830+'Solver Setup'!$B$9*(1-F1830))</f>
        <v>1248.5</v>
      </c>
    </row>
    <row r="1831" spans="1:15" x14ac:dyDescent="0.2">
      <c r="A1831">
        <v>3</v>
      </c>
      <c r="B1831">
        <v>7</v>
      </c>
      <c r="C1831">
        <v>10</v>
      </c>
      <c r="D1831" t="str" cm="1">
        <f t="array" ref="D1831">IF(B1831=0,"Depot",INDEX('Delivery Stops'!$B$2:$B$29,B1831))</f>
        <v>Fish Market</v>
      </c>
      <c r="E1831" t="str" cm="1">
        <f t="array" ref="E1831">IF(C1831=0,"Depot",INDEX('Delivery Stops'!$B$2:$B$29,C1831))</f>
        <v>Furniture Warehouse</v>
      </c>
      <c r="F1831">
        <v>0</v>
      </c>
      <c r="G1831" cm="1">
        <f t="array" ref="G1831">INDEX('Distance Matrix (miles)'!$B$2:$AD$30,B1831+1,C1831+1)</f>
        <v>3.27</v>
      </c>
      <c r="H1831" cm="1">
        <f t="array" ref="H1831">INDEX('Travel Time Matrix (min)'!$B$2:$AD$30,B1831+1,C1831+1)</f>
        <v>4.9000000000000004</v>
      </c>
      <c r="I1831" cm="1">
        <f t="array" ref="I1831">G1831*(INDEX('Vehicle Fleet'!$D$2:$D$6,A1831)+'Cost Parameters'!$B$2*'Cost Parameters'!$B$3)</f>
        <v>3.7814280000000005</v>
      </c>
      <c r="J1831" cm="1">
        <f t="array" ref="J1831">IF(C1831=0,0,INDEX('Delivery Stops'!$D$2:$D$29,C1831))</f>
        <v>89</v>
      </c>
      <c r="K1831">
        <f t="shared" si="112"/>
        <v>0</v>
      </c>
      <c r="L1831">
        <f t="shared" si="113"/>
        <v>0</v>
      </c>
      <c r="M1831">
        <f t="shared" si="114"/>
        <v>0</v>
      </c>
      <c r="N1831">
        <f t="shared" si="115"/>
        <v>0</v>
      </c>
      <c r="O1831" cm="1">
        <f t="array" ref="O1831">((IF(C1831=0,INDEX('Solver Setup'!$M$15:$M$19,A1831),INDEX('Solver Setup'!$G$25:$G$52,C1831))-IF(B1831=0,INDEX('Solver Setup'!$L$15:$L$19,A1831),INDEX('Solver Setup'!$G$25:$G$52,B1831)))*1440-IF(B1831=0,0,INDEX('Solver Setup'!$F$25:$F$52,B1831))-H1831+'Solver Setup'!$B$9*(1-F1831))</f>
        <v>1356.0999999999995</v>
      </c>
    </row>
    <row r="1832" spans="1:15" x14ac:dyDescent="0.2">
      <c r="A1832">
        <v>3</v>
      </c>
      <c r="B1832">
        <v>7</v>
      </c>
      <c r="C1832">
        <v>11</v>
      </c>
      <c r="D1832" t="str" cm="1">
        <f t="array" ref="D1832">IF(B1832=0,"Depot",INDEX('Delivery Stops'!$B$2:$B$29,B1832))</f>
        <v>Fish Market</v>
      </c>
      <c r="E1832" t="str" cm="1">
        <f t="array" ref="E1832">IF(C1832=0,"Depot",INDEX('Delivery Stops'!$B$2:$B$29,C1832))</f>
        <v>Pet Hospital</v>
      </c>
      <c r="F1832">
        <v>0</v>
      </c>
      <c r="G1832" cm="1">
        <f t="array" ref="G1832">INDEX('Distance Matrix (miles)'!$B$2:$AD$30,B1832+1,C1832+1)</f>
        <v>11.72</v>
      </c>
      <c r="H1832" cm="1">
        <f t="array" ref="H1832">INDEX('Travel Time Matrix (min)'!$B$2:$AD$30,B1832+1,C1832+1)</f>
        <v>17.600000000000001</v>
      </c>
      <c r="I1832" cm="1">
        <f t="array" ref="I1832">G1832*(INDEX('Vehicle Fleet'!$D$2:$D$6,A1832)+'Cost Parameters'!$B$2*'Cost Parameters'!$B$3)</f>
        <v>13.553008000000002</v>
      </c>
      <c r="J1832" cm="1">
        <f t="array" ref="J1832">IF(C1832=0,0,INDEX('Delivery Stops'!$D$2:$D$29,C1832))</f>
        <v>108</v>
      </c>
      <c r="K1832">
        <f t="shared" si="112"/>
        <v>0</v>
      </c>
      <c r="L1832">
        <f t="shared" si="113"/>
        <v>0</v>
      </c>
      <c r="M1832">
        <f t="shared" si="114"/>
        <v>0</v>
      </c>
      <c r="N1832">
        <f t="shared" si="115"/>
        <v>0</v>
      </c>
      <c r="O1832" cm="1">
        <f t="array" ref="O1832">((IF(C1832=0,INDEX('Solver Setup'!$M$15:$M$19,A1832),INDEX('Solver Setup'!$G$25:$G$52,C1832))-IF(B1832=0,INDEX('Solver Setup'!$L$15:$L$19,A1832),INDEX('Solver Setup'!$G$25:$G$52,B1832)))*1440-IF(B1832=0,0,INDEX('Solver Setup'!$F$25:$F$52,B1832))-H1832+'Solver Setup'!$B$9*(1-F1832))</f>
        <v>1268.4000000000001</v>
      </c>
    </row>
    <row r="1833" spans="1:15" x14ac:dyDescent="0.2">
      <c r="A1833">
        <v>3</v>
      </c>
      <c r="B1833">
        <v>7</v>
      </c>
      <c r="C1833">
        <v>12</v>
      </c>
      <c r="D1833" t="str" cm="1">
        <f t="array" ref="D1833">IF(B1833=0,"Depot",INDEX('Delivery Stops'!$B$2:$B$29,B1833))</f>
        <v>Fish Market</v>
      </c>
      <c r="E1833" t="str" cm="1">
        <f t="array" ref="E1833">IF(C1833=0,"Depot",INDEX('Delivery Stops'!$B$2:$B$29,C1833))</f>
        <v>Tech Solutions Inc</v>
      </c>
      <c r="F1833">
        <v>0</v>
      </c>
      <c r="G1833" cm="1">
        <f t="array" ref="G1833">INDEX('Distance Matrix (miles)'!$B$2:$AD$30,B1833+1,C1833+1)</f>
        <v>2.81</v>
      </c>
      <c r="H1833" cm="1">
        <f t="array" ref="H1833">INDEX('Travel Time Matrix (min)'!$B$2:$AD$30,B1833+1,C1833+1)</f>
        <v>4.2</v>
      </c>
      <c r="I1833" cm="1">
        <f t="array" ref="I1833">G1833*(INDEX('Vehicle Fleet'!$D$2:$D$6,A1833)+'Cost Parameters'!$B$2*'Cost Parameters'!$B$3)</f>
        <v>3.2494840000000003</v>
      </c>
      <c r="J1833" cm="1">
        <f t="array" ref="J1833">IF(C1833=0,0,INDEX('Delivery Stops'!$D$2:$D$29,C1833))</f>
        <v>150</v>
      </c>
      <c r="K1833">
        <f t="shared" si="112"/>
        <v>0</v>
      </c>
      <c r="L1833">
        <f t="shared" si="113"/>
        <v>0</v>
      </c>
      <c r="M1833">
        <f t="shared" si="114"/>
        <v>0</v>
      </c>
      <c r="N1833">
        <f t="shared" si="115"/>
        <v>0</v>
      </c>
      <c r="O1833" cm="1">
        <f t="array" ref="O1833">((IF(C1833=0,INDEX('Solver Setup'!$M$15:$M$19,A1833),INDEX('Solver Setup'!$G$25:$G$52,C1833))-IF(B1833=0,INDEX('Solver Setup'!$L$15:$L$19,A1833),INDEX('Solver Setup'!$G$25:$G$52,B1833)))*1440-IF(B1833=0,0,INDEX('Solver Setup'!$F$25:$F$52,B1833))-H1833+'Solver Setup'!$B$9*(1-F1833))</f>
        <v>1236.8</v>
      </c>
    </row>
    <row r="1834" spans="1:15" x14ac:dyDescent="0.2">
      <c r="A1834">
        <v>3</v>
      </c>
      <c r="B1834">
        <v>7</v>
      </c>
      <c r="C1834">
        <v>13</v>
      </c>
      <c r="D1834" t="str" cm="1">
        <f t="array" ref="D1834">IF(B1834=0,"Depot",INDEX('Delivery Stops'!$B$2:$B$29,B1834))</f>
        <v>Fish Market</v>
      </c>
      <c r="E1834" t="str" cm="1">
        <f t="array" ref="E1834">IF(C1834=0,"Depot",INDEX('Delivery Stops'!$B$2:$B$29,C1834))</f>
        <v>Tech Solutions Inc</v>
      </c>
      <c r="F1834">
        <v>0</v>
      </c>
      <c r="G1834" cm="1">
        <f t="array" ref="G1834">INDEX('Distance Matrix (miles)'!$B$2:$AD$30,B1834+1,C1834+1)</f>
        <v>13.59</v>
      </c>
      <c r="H1834" cm="1">
        <f t="array" ref="H1834">INDEX('Travel Time Matrix (min)'!$B$2:$AD$30,B1834+1,C1834+1)</f>
        <v>20.399999999999999</v>
      </c>
      <c r="I1834" cm="1">
        <f t="array" ref="I1834">G1834*(INDEX('Vehicle Fleet'!$D$2:$D$6,A1834)+'Cost Parameters'!$B$2*'Cost Parameters'!$B$3)</f>
        <v>15.715476000000001</v>
      </c>
      <c r="J1834" cm="1">
        <f t="array" ref="J1834">IF(C1834=0,0,INDEX('Delivery Stops'!$D$2:$D$29,C1834))</f>
        <v>38</v>
      </c>
      <c r="K1834">
        <f t="shared" si="112"/>
        <v>0</v>
      </c>
      <c r="L1834">
        <f t="shared" si="113"/>
        <v>0</v>
      </c>
      <c r="M1834">
        <f t="shared" si="114"/>
        <v>0</v>
      </c>
      <c r="N1834">
        <f t="shared" si="115"/>
        <v>0</v>
      </c>
      <c r="O1834" cm="1">
        <f t="array" ref="O1834">((IF(C1834=0,INDEX('Solver Setup'!$M$15:$M$19,A1834),INDEX('Solver Setup'!$G$25:$G$52,C1834))-IF(B1834=0,INDEX('Solver Setup'!$L$15:$L$19,A1834),INDEX('Solver Setup'!$G$25:$G$52,B1834)))*1440-IF(B1834=0,0,INDEX('Solver Setup'!$F$25:$F$52,B1834))-H1834+'Solver Setup'!$B$9*(1-F1834))</f>
        <v>1115.5999999999995</v>
      </c>
    </row>
    <row r="1835" spans="1:15" x14ac:dyDescent="0.2">
      <c r="A1835">
        <v>3</v>
      </c>
      <c r="B1835">
        <v>7</v>
      </c>
      <c r="C1835">
        <v>14</v>
      </c>
      <c r="D1835" t="str" cm="1">
        <f t="array" ref="D1835">IF(B1835=0,"Depot",INDEX('Delivery Stops'!$B$2:$B$29,B1835))</f>
        <v>Fish Market</v>
      </c>
      <c r="E1835" t="str" cm="1">
        <f t="array" ref="E1835">IF(C1835=0,"Depot",INDEX('Delivery Stops'!$B$2:$B$29,C1835))</f>
        <v>Sunrise Senior Living</v>
      </c>
      <c r="F1835">
        <v>0</v>
      </c>
      <c r="G1835" cm="1">
        <f t="array" ref="G1835">INDEX('Distance Matrix (miles)'!$B$2:$AD$30,B1835+1,C1835+1)</f>
        <v>8.5299999999999994</v>
      </c>
      <c r="H1835" cm="1">
        <f t="array" ref="H1835">INDEX('Travel Time Matrix (min)'!$B$2:$AD$30,B1835+1,C1835+1)</f>
        <v>12.8</v>
      </c>
      <c r="I1835" cm="1">
        <f t="array" ref="I1835">G1835*(INDEX('Vehicle Fleet'!$D$2:$D$6,A1835)+'Cost Parameters'!$B$2*'Cost Parameters'!$B$3)</f>
        <v>9.8640919999999994</v>
      </c>
      <c r="J1835" cm="1">
        <f t="array" ref="J1835">IF(C1835=0,0,INDEX('Delivery Stops'!$D$2:$D$29,C1835))</f>
        <v>249</v>
      </c>
      <c r="K1835">
        <f t="shared" si="112"/>
        <v>0</v>
      </c>
      <c r="L1835">
        <f t="shared" si="113"/>
        <v>0</v>
      </c>
      <c r="M1835">
        <f t="shared" si="114"/>
        <v>0</v>
      </c>
      <c r="N1835">
        <f t="shared" si="115"/>
        <v>0</v>
      </c>
      <c r="O1835" cm="1">
        <f t="array" ref="O1835">((IF(C1835=0,INDEX('Solver Setup'!$M$15:$M$19,A1835),INDEX('Solver Setup'!$G$25:$G$52,C1835))-IF(B1835=0,INDEX('Solver Setup'!$L$15:$L$19,A1835),INDEX('Solver Setup'!$G$25:$G$52,B1835)))*1440-IF(B1835=0,0,INDEX('Solver Setup'!$F$25:$F$52,B1835))-H1835+'Solver Setup'!$B$9*(1-F1835))</f>
        <v>1573.1999999999996</v>
      </c>
    </row>
    <row r="1836" spans="1:15" x14ac:dyDescent="0.2">
      <c r="A1836">
        <v>3</v>
      </c>
      <c r="B1836">
        <v>7</v>
      </c>
      <c r="C1836">
        <v>15</v>
      </c>
      <c r="D1836" t="str" cm="1">
        <f t="array" ref="D1836">IF(B1836=0,"Depot",INDEX('Delivery Stops'!$B$2:$B$29,B1836))</f>
        <v>Fish Market</v>
      </c>
      <c r="E1836" t="str" cm="1">
        <f t="array" ref="E1836">IF(C1836=0,"Depot",INDEX('Delivery Stops'!$B$2:$B$29,C1836))</f>
        <v>Electronics Outlet</v>
      </c>
      <c r="F1836">
        <v>0</v>
      </c>
      <c r="G1836" cm="1">
        <f t="array" ref="G1836">INDEX('Distance Matrix (miles)'!$B$2:$AD$30,B1836+1,C1836+1)</f>
        <v>10.27</v>
      </c>
      <c r="H1836" cm="1">
        <f t="array" ref="H1836">INDEX('Travel Time Matrix (min)'!$B$2:$AD$30,B1836+1,C1836+1)</f>
        <v>15.4</v>
      </c>
      <c r="I1836" cm="1">
        <f t="array" ref="I1836">G1836*(INDEX('Vehicle Fleet'!$D$2:$D$6,A1836)+'Cost Parameters'!$B$2*'Cost Parameters'!$B$3)</f>
        <v>11.876228000000001</v>
      </c>
      <c r="J1836" cm="1">
        <f t="array" ref="J1836">IF(C1836=0,0,INDEX('Delivery Stops'!$D$2:$D$29,C1836))</f>
        <v>72</v>
      </c>
      <c r="K1836">
        <f t="shared" si="112"/>
        <v>0</v>
      </c>
      <c r="L1836">
        <f t="shared" si="113"/>
        <v>0</v>
      </c>
      <c r="M1836">
        <f t="shared" si="114"/>
        <v>0</v>
      </c>
      <c r="N1836">
        <f t="shared" si="115"/>
        <v>0</v>
      </c>
      <c r="O1836" cm="1">
        <f t="array" ref="O1836">((IF(C1836=0,INDEX('Solver Setup'!$M$15:$M$19,A1836),INDEX('Solver Setup'!$G$25:$G$52,C1836))-IF(B1836=0,INDEX('Solver Setup'!$L$15:$L$19,A1836),INDEX('Solver Setup'!$G$25:$G$52,B1836)))*1440-IF(B1836=0,0,INDEX('Solver Setup'!$F$25:$F$52,B1836))-H1836+'Solver Setup'!$B$9*(1-F1836))</f>
        <v>1135.5999999999999</v>
      </c>
    </row>
    <row r="1837" spans="1:15" x14ac:dyDescent="0.2">
      <c r="A1837">
        <v>3</v>
      </c>
      <c r="B1837">
        <v>7</v>
      </c>
      <c r="C1837">
        <v>16</v>
      </c>
      <c r="D1837" t="str" cm="1">
        <f t="array" ref="D1837">IF(B1837=0,"Depot",INDEX('Delivery Stops'!$B$2:$B$29,B1837))</f>
        <v>Fish Market</v>
      </c>
      <c r="E1837" t="str" cm="1">
        <f t="array" ref="E1837">IF(C1837=0,"Depot",INDEX('Delivery Stops'!$B$2:$B$29,C1837))</f>
        <v>Bookstore</v>
      </c>
      <c r="F1837">
        <v>0</v>
      </c>
      <c r="G1837" cm="1">
        <f t="array" ref="G1837">INDEX('Distance Matrix (miles)'!$B$2:$AD$30,B1837+1,C1837+1)</f>
        <v>7.81</v>
      </c>
      <c r="H1837" cm="1">
        <f t="array" ref="H1837">INDEX('Travel Time Matrix (min)'!$B$2:$AD$30,B1837+1,C1837+1)</f>
        <v>11.7</v>
      </c>
      <c r="I1837" cm="1">
        <f t="array" ref="I1837">G1837*(INDEX('Vehicle Fleet'!$D$2:$D$6,A1837)+'Cost Parameters'!$B$2*'Cost Parameters'!$B$3)</f>
        <v>9.0314840000000007</v>
      </c>
      <c r="J1837" cm="1">
        <f t="array" ref="J1837">IF(C1837=0,0,INDEX('Delivery Stops'!$D$2:$D$29,C1837))</f>
        <v>152</v>
      </c>
      <c r="K1837">
        <f t="shared" si="112"/>
        <v>0</v>
      </c>
      <c r="L1837">
        <f t="shared" si="113"/>
        <v>0</v>
      </c>
      <c r="M1837">
        <f t="shared" si="114"/>
        <v>0</v>
      </c>
      <c r="N1837">
        <f t="shared" si="115"/>
        <v>0</v>
      </c>
      <c r="O1837" cm="1">
        <f t="array" ref="O1837">((IF(C1837=0,INDEX('Solver Setup'!$M$15:$M$19,A1837),INDEX('Solver Setup'!$G$25:$G$52,C1837))-IF(B1837=0,INDEX('Solver Setup'!$L$15:$L$19,A1837),INDEX('Solver Setup'!$G$25:$G$52,B1837)))*1440-IF(B1837=0,0,INDEX('Solver Setup'!$F$25:$F$52,B1837))-H1837+'Solver Setup'!$B$9*(1-F1837))</f>
        <v>1379.3000000000004</v>
      </c>
    </row>
    <row r="1838" spans="1:15" x14ac:dyDescent="0.2">
      <c r="A1838">
        <v>3</v>
      </c>
      <c r="B1838">
        <v>7</v>
      </c>
      <c r="C1838">
        <v>17</v>
      </c>
      <c r="D1838" t="str" cm="1">
        <f t="array" ref="D1838">IF(B1838=0,"Depot",INDEX('Delivery Stops'!$B$2:$B$29,B1838))</f>
        <v>Fish Market</v>
      </c>
      <c r="E1838" t="str" cm="1">
        <f t="array" ref="E1838">IF(C1838=0,"Depot",INDEX('Delivery Stops'!$B$2:$B$29,C1838))</f>
        <v>Veterinary Clinic</v>
      </c>
      <c r="F1838">
        <v>0</v>
      </c>
      <c r="G1838" cm="1">
        <f t="array" ref="G1838">INDEX('Distance Matrix (miles)'!$B$2:$AD$30,B1838+1,C1838+1)</f>
        <v>17.41</v>
      </c>
      <c r="H1838" cm="1">
        <f t="array" ref="H1838">INDEX('Travel Time Matrix (min)'!$B$2:$AD$30,B1838+1,C1838+1)</f>
        <v>26.1</v>
      </c>
      <c r="I1838" cm="1">
        <f t="array" ref="I1838">G1838*(INDEX('Vehicle Fleet'!$D$2:$D$6,A1838)+'Cost Parameters'!$B$2*'Cost Parameters'!$B$3)</f>
        <v>20.132924000000003</v>
      </c>
      <c r="J1838" cm="1">
        <f t="array" ref="J1838">IF(C1838=0,0,INDEX('Delivery Stops'!$D$2:$D$29,C1838))</f>
        <v>102</v>
      </c>
      <c r="K1838">
        <f t="shared" si="112"/>
        <v>0</v>
      </c>
      <c r="L1838">
        <f t="shared" si="113"/>
        <v>0</v>
      </c>
      <c r="M1838">
        <f t="shared" si="114"/>
        <v>0</v>
      </c>
      <c r="N1838">
        <f t="shared" si="115"/>
        <v>0</v>
      </c>
      <c r="O1838" cm="1">
        <f t="array" ref="O1838">((IF(C1838=0,INDEX('Solver Setup'!$M$15:$M$19,A1838),INDEX('Solver Setup'!$G$25:$G$52,C1838))-IF(B1838=0,INDEX('Solver Setup'!$L$15:$L$19,A1838),INDEX('Solver Setup'!$G$25:$G$52,B1838)))*1440-IF(B1838=0,0,INDEX('Solver Setup'!$F$25:$F$52,B1838))-H1838+'Solver Setup'!$B$9*(1-F1838))</f>
        <v>1199.8999999999994</v>
      </c>
    </row>
    <row r="1839" spans="1:15" x14ac:dyDescent="0.2">
      <c r="A1839">
        <v>3</v>
      </c>
      <c r="B1839">
        <v>7</v>
      </c>
      <c r="C1839">
        <v>18</v>
      </c>
      <c r="D1839" t="str" cm="1">
        <f t="array" ref="D1839">IF(B1839=0,"Depot",INDEX('Delivery Stops'!$B$2:$B$29,B1839))</f>
        <v>Fish Market</v>
      </c>
      <c r="E1839" t="str" cm="1">
        <f t="array" ref="E1839">IF(C1839=0,"Depot",INDEX('Delivery Stops'!$B$2:$B$29,C1839))</f>
        <v>Furniture Warehouse</v>
      </c>
      <c r="F1839">
        <v>0</v>
      </c>
      <c r="G1839" cm="1">
        <f t="array" ref="G1839">INDEX('Distance Matrix (miles)'!$B$2:$AD$30,B1839+1,C1839+1)</f>
        <v>11.68</v>
      </c>
      <c r="H1839" cm="1">
        <f t="array" ref="H1839">INDEX('Travel Time Matrix (min)'!$B$2:$AD$30,B1839+1,C1839+1)</f>
        <v>17.5</v>
      </c>
      <c r="I1839" cm="1">
        <f t="array" ref="I1839">G1839*(INDEX('Vehicle Fleet'!$D$2:$D$6,A1839)+'Cost Parameters'!$B$2*'Cost Parameters'!$B$3)</f>
        <v>13.506752000000001</v>
      </c>
      <c r="J1839" cm="1">
        <f t="array" ref="J1839">IF(C1839=0,0,INDEX('Delivery Stops'!$D$2:$D$29,C1839))</f>
        <v>148</v>
      </c>
      <c r="K1839">
        <f t="shared" si="112"/>
        <v>0</v>
      </c>
      <c r="L1839">
        <f t="shared" si="113"/>
        <v>0</v>
      </c>
      <c r="M1839">
        <f t="shared" si="114"/>
        <v>0</v>
      </c>
      <c r="N1839">
        <f t="shared" si="115"/>
        <v>0</v>
      </c>
      <c r="O1839" cm="1">
        <f t="array" ref="O1839">((IF(C1839=0,INDEX('Solver Setup'!$M$15:$M$19,A1839),INDEX('Solver Setup'!$G$25:$G$52,C1839))-IF(B1839=0,INDEX('Solver Setup'!$L$15:$L$19,A1839),INDEX('Solver Setup'!$G$25:$G$52,B1839)))*1440-IF(B1839=0,0,INDEX('Solver Setup'!$F$25:$F$52,B1839))-H1839+'Solver Setup'!$B$9*(1-F1839))</f>
        <v>1163.4999999999995</v>
      </c>
    </row>
    <row r="1840" spans="1:15" x14ac:dyDescent="0.2">
      <c r="A1840">
        <v>3</v>
      </c>
      <c r="B1840">
        <v>7</v>
      </c>
      <c r="C1840">
        <v>19</v>
      </c>
      <c r="D1840" t="str" cm="1">
        <f t="array" ref="D1840">IF(B1840=0,"Depot",INDEX('Delivery Stops'!$B$2:$B$29,B1840))</f>
        <v>Fish Market</v>
      </c>
      <c r="E1840" t="str" cm="1">
        <f t="array" ref="E1840">IF(C1840=0,"Depot",INDEX('Delivery Stops'!$B$2:$B$29,C1840))</f>
        <v>Music School</v>
      </c>
      <c r="F1840">
        <v>0</v>
      </c>
      <c r="G1840" cm="1">
        <f t="array" ref="G1840">INDEX('Distance Matrix (miles)'!$B$2:$AD$30,B1840+1,C1840+1)</f>
        <v>31.28</v>
      </c>
      <c r="H1840" cm="1">
        <f t="array" ref="H1840">INDEX('Travel Time Matrix (min)'!$B$2:$AD$30,B1840+1,C1840+1)</f>
        <v>46.9</v>
      </c>
      <c r="I1840" cm="1">
        <f t="array" ref="I1840">G1840*(INDEX('Vehicle Fleet'!$D$2:$D$6,A1840)+'Cost Parameters'!$B$2*'Cost Parameters'!$B$3)</f>
        <v>36.172192000000003</v>
      </c>
      <c r="J1840" cm="1">
        <f t="array" ref="J1840">IF(C1840=0,0,INDEX('Delivery Stops'!$D$2:$D$29,C1840))</f>
        <v>97</v>
      </c>
      <c r="K1840">
        <f t="shared" si="112"/>
        <v>0</v>
      </c>
      <c r="L1840">
        <f t="shared" si="113"/>
        <v>0</v>
      </c>
      <c r="M1840">
        <f t="shared" si="114"/>
        <v>0</v>
      </c>
      <c r="N1840">
        <f t="shared" si="115"/>
        <v>0</v>
      </c>
      <c r="O1840" cm="1">
        <f t="array" ref="O1840">((IF(C1840=0,INDEX('Solver Setup'!$M$15:$M$19,A1840),INDEX('Solver Setup'!$G$25:$G$52,C1840))-IF(B1840=0,INDEX('Solver Setup'!$L$15:$L$19,A1840),INDEX('Solver Setup'!$G$25:$G$52,B1840)))*1440-IF(B1840=0,0,INDEX('Solver Setup'!$F$25:$F$52,B1840))-H1840+'Solver Setup'!$B$9*(1-F1840))</f>
        <v>1104.0999999999999</v>
      </c>
    </row>
    <row r="1841" spans="1:15" x14ac:dyDescent="0.2">
      <c r="A1841">
        <v>3</v>
      </c>
      <c r="B1841">
        <v>7</v>
      </c>
      <c r="C1841">
        <v>20</v>
      </c>
      <c r="D1841" t="str" cm="1">
        <f t="array" ref="D1841">IF(B1841=0,"Depot",INDEX('Delivery Stops'!$B$2:$B$29,B1841))</f>
        <v>Fish Market</v>
      </c>
      <c r="E1841" t="str" cm="1">
        <f t="array" ref="E1841">IF(C1841=0,"Depot",INDEX('Delivery Stops'!$B$2:$B$29,C1841))</f>
        <v>Elementary School</v>
      </c>
      <c r="F1841">
        <v>0</v>
      </c>
      <c r="G1841" cm="1">
        <f t="array" ref="G1841">INDEX('Distance Matrix (miles)'!$B$2:$AD$30,B1841+1,C1841+1)</f>
        <v>28.96</v>
      </c>
      <c r="H1841" cm="1">
        <f t="array" ref="H1841">INDEX('Travel Time Matrix (min)'!$B$2:$AD$30,B1841+1,C1841+1)</f>
        <v>43.4</v>
      </c>
      <c r="I1841" cm="1">
        <f t="array" ref="I1841">G1841*(INDEX('Vehicle Fleet'!$D$2:$D$6,A1841)+'Cost Parameters'!$B$2*'Cost Parameters'!$B$3)</f>
        <v>33.489344000000003</v>
      </c>
      <c r="J1841" cm="1">
        <f t="array" ref="J1841">IF(C1841=0,0,INDEX('Delivery Stops'!$D$2:$D$29,C1841))</f>
        <v>71</v>
      </c>
      <c r="K1841">
        <f t="shared" si="112"/>
        <v>0</v>
      </c>
      <c r="L1841">
        <f t="shared" si="113"/>
        <v>0</v>
      </c>
      <c r="M1841">
        <f t="shared" si="114"/>
        <v>0</v>
      </c>
      <c r="N1841">
        <f t="shared" si="115"/>
        <v>0</v>
      </c>
      <c r="O1841" cm="1">
        <f t="array" ref="O1841">((IF(C1841=0,INDEX('Solver Setup'!$M$15:$M$19,A1841),INDEX('Solver Setup'!$G$25:$G$52,C1841))-IF(B1841=0,INDEX('Solver Setup'!$L$15:$L$19,A1841),INDEX('Solver Setup'!$G$25:$G$52,B1841)))*1440-IF(B1841=0,0,INDEX('Solver Setup'!$F$25:$F$52,B1841))-H1841+'Solver Setup'!$B$9*(1-F1841))</f>
        <v>1077.6000000000006</v>
      </c>
    </row>
    <row r="1842" spans="1:15" x14ac:dyDescent="0.2">
      <c r="A1842">
        <v>3</v>
      </c>
      <c r="B1842">
        <v>7</v>
      </c>
      <c r="C1842">
        <v>21</v>
      </c>
      <c r="D1842" t="str" cm="1">
        <f t="array" ref="D1842">IF(B1842=0,"Depot",INDEX('Delivery Stops'!$B$2:$B$29,B1842))</f>
        <v>Fish Market</v>
      </c>
      <c r="E1842" t="str" cm="1">
        <f t="array" ref="E1842">IF(C1842=0,"Depot",INDEX('Delivery Stops'!$B$2:$B$29,C1842))</f>
        <v>Distillery</v>
      </c>
      <c r="F1842">
        <v>0</v>
      </c>
      <c r="G1842" cm="1">
        <f t="array" ref="G1842">INDEX('Distance Matrix (miles)'!$B$2:$AD$30,B1842+1,C1842+1)</f>
        <v>27.52</v>
      </c>
      <c r="H1842" cm="1">
        <f t="array" ref="H1842">INDEX('Travel Time Matrix (min)'!$B$2:$AD$30,B1842+1,C1842+1)</f>
        <v>41.3</v>
      </c>
      <c r="I1842" cm="1">
        <f t="array" ref="I1842">G1842*(INDEX('Vehicle Fleet'!$D$2:$D$6,A1842)+'Cost Parameters'!$B$2*'Cost Parameters'!$B$3)</f>
        <v>31.824128000000002</v>
      </c>
      <c r="J1842" cm="1">
        <f t="array" ref="J1842">IF(C1842=0,0,INDEX('Delivery Stops'!$D$2:$D$29,C1842))</f>
        <v>178</v>
      </c>
      <c r="K1842">
        <f t="shared" si="112"/>
        <v>0</v>
      </c>
      <c r="L1842">
        <f t="shared" si="113"/>
        <v>0</v>
      </c>
      <c r="M1842">
        <f t="shared" si="114"/>
        <v>0</v>
      </c>
      <c r="N1842">
        <f t="shared" si="115"/>
        <v>0</v>
      </c>
      <c r="O1842" cm="1">
        <f t="array" ref="O1842">((IF(C1842=0,INDEX('Solver Setup'!$M$15:$M$19,A1842),INDEX('Solver Setup'!$G$25:$G$52,C1842))-IF(B1842=0,INDEX('Solver Setup'!$L$15:$L$19,A1842),INDEX('Solver Setup'!$G$25:$G$52,B1842)))*1440-IF(B1842=0,0,INDEX('Solver Setup'!$F$25:$F$52,B1842))-H1842+'Solver Setup'!$B$9*(1-F1842))</f>
        <v>1589.6999999999996</v>
      </c>
    </row>
    <row r="1843" spans="1:15" x14ac:dyDescent="0.2">
      <c r="A1843">
        <v>3</v>
      </c>
      <c r="B1843">
        <v>7</v>
      </c>
      <c r="C1843">
        <v>22</v>
      </c>
      <c r="D1843" t="str" cm="1">
        <f t="array" ref="D1843">IF(B1843=0,"Depot",INDEX('Delivery Stops'!$B$2:$B$29,B1843))</f>
        <v>Fish Market</v>
      </c>
      <c r="E1843" t="str" cm="1">
        <f t="array" ref="E1843">IF(C1843=0,"Depot",INDEX('Delivery Stops'!$B$2:$B$29,C1843))</f>
        <v>Brewery</v>
      </c>
      <c r="F1843">
        <v>0</v>
      </c>
      <c r="G1843" cm="1">
        <f t="array" ref="G1843">INDEX('Distance Matrix (miles)'!$B$2:$AD$30,B1843+1,C1843+1)</f>
        <v>16.86</v>
      </c>
      <c r="H1843" cm="1">
        <f t="array" ref="H1843">INDEX('Travel Time Matrix (min)'!$B$2:$AD$30,B1843+1,C1843+1)</f>
        <v>25.3</v>
      </c>
      <c r="I1843" cm="1">
        <f t="array" ref="I1843">G1843*(INDEX('Vehicle Fleet'!$D$2:$D$6,A1843)+'Cost Parameters'!$B$2*'Cost Parameters'!$B$3)</f>
        <v>19.496904000000001</v>
      </c>
      <c r="J1843" cm="1">
        <f t="array" ref="J1843">IF(C1843=0,0,INDEX('Delivery Stops'!$D$2:$D$29,C1843))</f>
        <v>46</v>
      </c>
      <c r="K1843">
        <f t="shared" si="112"/>
        <v>0</v>
      </c>
      <c r="L1843">
        <f t="shared" si="113"/>
        <v>0</v>
      </c>
      <c r="M1843">
        <f t="shared" si="114"/>
        <v>0</v>
      </c>
      <c r="N1843">
        <f t="shared" si="115"/>
        <v>0</v>
      </c>
      <c r="O1843" cm="1">
        <f t="array" ref="O1843">((IF(C1843=0,INDEX('Solver Setup'!$M$15:$M$19,A1843),INDEX('Solver Setup'!$G$25:$G$52,C1843))-IF(B1843=0,INDEX('Solver Setup'!$L$15:$L$19,A1843),INDEX('Solver Setup'!$G$25:$G$52,B1843)))*1440-IF(B1843=0,0,INDEX('Solver Setup'!$F$25:$F$52,B1843))-H1843+'Solver Setup'!$B$9*(1-F1843))</f>
        <v>1455.7000000000005</v>
      </c>
    </row>
    <row r="1844" spans="1:15" x14ac:dyDescent="0.2">
      <c r="A1844">
        <v>3</v>
      </c>
      <c r="B1844">
        <v>7</v>
      </c>
      <c r="C1844">
        <v>23</v>
      </c>
      <c r="D1844" t="str" cm="1">
        <f t="array" ref="D1844">IF(B1844=0,"Depot",INDEX('Delivery Stops'!$B$2:$B$29,B1844))</f>
        <v>Fish Market</v>
      </c>
      <c r="E1844" t="str" cm="1">
        <f t="array" ref="E1844">IF(C1844=0,"Depot",INDEX('Delivery Stops'!$B$2:$B$29,C1844))</f>
        <v>Distillery</v>
      </c>
      <c r="F1844">
        <v>0</v>
      </c>
      <c r="G1844" cm="1">
        <f t="array" ref="G1844">INDEX('Distance Matrix (miles)'!$B$2:$AD$30,B1844+1,C1844+1)</f>
        <v>15.3</v>
      </c>
      <c r="H1844" cm="1">
        <f t="array" ref="H1844">INDEX('Travel Time Matrix (min)'!$B$2:$AD$30,B1844+1,C1844+1)</f>
        <v>22.9</v>
      </c>
      <c r="I1844" cm="1">
        <f t="array" ref="I1844">G1844*(INDEX('Vehicle Fleet'!$D$2:$D$6,A1844)+'Cost Parameters'!$B$2*'Cost Parameters'!$B$3)</f>
        <v>17.692920000000001</v>
      </c>
      <c r="J1844" cm="1">
        <f t="array" ref="J1844">IF(C1844=0,0,INDEX('Delivery Stops'!$D$2:$D$29,C1844))</f>
        <v>207</v>
      </c>
      <c r="K1844">
        <f t="shared" si="112"/>
        <v>0</v>
      </c>
      <c r="L1844">
        <f t="shared" si="113"/>
        <v>0</v>
      </c>
      <c r="M1844">
        <f t="shared" si="114"/>
        <v>0</v>
      </c>
      <c r="N1844">
        <f t="shared" si="115"/>
        <v>0</v>
      </c>
      <c r="O1844" cm="1">
        <f t="array" ref="O1844">((IF(C1844=0,INDEX('Solver Setup'!$M$15:$M$19,A1844),INDEX('Solver Setup'!$G$25:$G$52,C1844))-IF(B1844=0,INDEX('Solver Setup'!$L$15:$L$19,A1844),INDEX('Solver Setup'!$G$25:$G$52,B1844)))*1440-IF(B1844=0,0,INDEX('Solver Setup'!$F$25:$F$52,B1844))-H1844+'Solver Setup'!$B$9*(1-F1844))</f>
        <v>1353.1</v>
      </c>
    </row>
    <row r="1845" spans="1:15" x14ac:dyDescent="0.2">
      <c r="A1845">
        <v>3</v>
      </c>
      <c r="B1845">
        <v>7</v>
      </c>
      <c r="C1845">
        <v>24</v>
      </c>
      <c r="D1845" t="str" cm="1">
        <f t="array" ref="D1845">IF(B1845=0,"Depot",INDEX('Delivery Stops'!$B$2:$B$29,B1845))</f>
        <v>Fish Market</v>
      </c>
      <c r="E1845" t="str" cm="1">
        <f t="array" ref="E1845">IF(C1845=0,"Depot",INDEX('Delivery Stops'!$B$2:$B$29,C1845))</f>
        <v>Children's Academy</v>
      </c>
      <c r="F1845">
        <v>0</v>
      </c>
      <c r="G1845" cm="1">
        <f t="array" ref="G1845">INDEX('Distance Matrix (miles)'!$B$2:$AD$30,B1845+1,C1845+1)</f>
        <v>25.37</v>
      </c>
      <c r="H1845" cm="1">
        <f t="array" ref="H1845">INDEX('Travel Time Matrix (min)'!$B$2:$AD$30,B1845+1,C1845+1)</f>
        <v>38.1</v>
      </c>
      <c r="I1845" cm="1">
        <f t="array" ref="I1845">G1845*(INDEX('Vehicle Fleet'!$D$2:$D$6,A1845)+'Cost Parameters'!$B$2*'Cost Parameters'!$B$3)</f>
        <v>29.337868000000004</v>
      </c>
      <c r="J1845" cm="1">
        <f t="array" ref="J1845">IF(C1845=0,0,INDEX('Delivery Stops'!$D$2:$D$29,C1845))</f>
        <v>28</v>
      </c>
      <c r="K1845">
        <f t="shared" si="112"/>
        <v>0</v>
      </c>
      <c r="L1845">
        <f t="shared" si="113"/>
        <v>0</v>
      </c>
      <c r="M1845">
        <f t="shared" si="114"/>
        <v>0</v>
      </c>
      <c r="N1845">
        <f t="shared" si="115"/>
        <v>0</v>
      </c>
      <c r="O1845" cm="1">
        <f t="array" ref="O1845">((IF(C1845=0,INDEX('Solver Setup'!$M$15:$M$19,A1845),INDEX('Solver Setup'!$G$25:$G$52,C1845))-IF(B1845=0,INDEX('Solver Setup'!$L$15:$L$19,A1845),INDEX('Solver Setup'!$G$25:$G$52,B1845)))*1440-IF(B1845=0,0,INDEX('Solver Setup'!$F$25:$F$52,B1845))-H1845+'Solver Setup'!$B$9*(1-F1845))</f>
        <v>1487.9000000000003</v>
      </c>
    </row>
    <row r="1846" spans="1:15" x14ac:dyDescent="0.2">
      <c r="A1846">
        <v>3</v>
      </c>
      <c r="B1846">
        <v>7</v>
      </c>
      <c r="C1846">
        <v>25</v>
      </c>
      <c r="D1846" t="str" cm="1">
        <f t="array" ref="D1846">IF(B1846=0,"Depot",INDEX('Delivery Stops'!$B$2:$B$29,B1846))</f>
        <v>Fish Market</v>
      </c>
      <c r="E1846" t="str" cm="1">
        <f t="array" ref="E1846">IF(C1846=0,"Depot",INDEX('Delivery Stops'!$B$2:$B$29,C1846))</f>
        <v>Public Library</v>
      </c>
      <c r="F1846">
        <v>0</v>
      </c>
      <c r="G1846" cm="1">
        <f t="array" ref="G1846">INDEX('Distance Matrix (miles)'!$B$2:$AD$30,B1846+1,C1846+1)</f>
        <v>4.2</v>
      </c>
      <c r="H1846" cm="1">
        <f t="array" ref="H1846">INDEX('Travel Time Matrix (min)'!$B$2:$AD$30,B1846+1,C1846+1)</f>
        <v>6.3</v>
      </c>
      <c r="I1846" cm="1">
        <f t="array" ref="I1846">G1846*(INDEX('Vehicle Fleet'!$D$2:$D$6,A1846)+'Cost Parameters'!$B$2*'Cost Parameters'!$B$3)</f>
        <v>4.8568800000000003</v>
      </c>
      <c r="J1846" cm="1">
        <f t="array" ref="J1846">IF(C1846=0,0,INDEX('Delivery Stops'!$D$2:$D$29,C1846))</f>
        <v>32</v>
      </c>
      <c r="K1846">
        <f t="shared" si="112"/>
        <v>0</v>
      </c>
      <c r="L1846">
        <f t="shared" si="113"/>
        <v>0</v>
      </c>
      <c r="M1846">
        <f t="shared" si="114"/>
        <v>0</v>
      </c>
      <c r="N1846">
        <f t="shared" si="115"/>
        <v>0</v>
      </c>
      <c r="O1846" cm="1">
        <f t="array" ref="O1846">((IF(C1846=0,INDEX('Solver Setup'!$M$15:$M$19,A1846),INDEX('Solver Setup'!$G$25:$G$52,C1846))-IF(B1846=0,INDEX('Solver Setup'!$L$15:$L$19,A1846),INDEX('Solver Setup'!$G$25:$G$52,B1846)))*1440-IF(B1846=0,0,INDEX('Solver Setup'!$F$25:$F$52,B1846))-H1846+'Solver Setup'!$B$9*(1-F1846))</f>
        <v>1429.7000000000005</v>
      </c>
    </row>
    <row r="1847" spans="1:15" x14ac:dyDescent="0.2">
      <c r="A1847">
        <v>3</v>
      </c>
      <c r="B1847">
        <v>7</v>
      </c>
      <c r="C1847">
        <v>26</v>
      </c>
      <c r="D1847" t="str" cm="1">
        <f t="array" ref="D1847">IF(B1847=0,"Depot",INDEX('Delivery Stops'!$B$2:$B$29,B1847))</f>
        <v>Fish Market</v>
      </c>
      <c r="E1847" t="str" cm="1">
        <f t="array" ref="E1847">IF(C1847=0,"Depot",INDEX('Delivery Stops'!$B$2:$B$29,C1847))</f>
        <v>Bakery &amp; Cafe</v>
      </c>
      <c r="F1847">
        <v>0</v>
      </c>
      <c r="G1847" cm="1">
        <f t="array" ref="G1847">INDEX('Distance Matrix (miles)'!$B$2:$AD$30,B1847+1,C1847+1)</f>
        <v>14.72</v>
      </c>
      <c r="H1847" cm="1">
        <f t="array" ref="H1847">INDEX('Travel Time Matrix (min)'!$B$2:$AD$30,B1847+1,C1847+1)</f>
        <v>22.1</v>
      </c>
      <c r="I1847" cm="1">
        <f t="array" ref="I1847">G1847*(INDEX('Vehicle Fleet'!$D$2:$D$6,A1847)+'Cost Parameters'!$B$2*'Cost Parameters'!$B$3)</f>
        <v>17.022208000000003</v>
      </c>
      <c r="J1847" cm="1">
        <f t="array" ref="J1847">IF(C1847=0,0,INDEX('Delivery Stops'!$D$2:$D$29,C1847))</f>
        <v>211</v>
      </c>
      <c r="K1847">
        <f t="shared" si="112"/>
        <v>0</v>
      </c>
      <c r="L1847">
        <f t="shared" si="113"/>
        <v>0</v>
      </c>
      <c r="M1847">
        <f t="shared" si="114"/>
        <v>0</v>
      </c>
      <c r="N1847">
        <f t="shared" si="115"/>
        <v>0</v>
      </c>
      <c r="O1847" cm="1">
        <f t="array" ref="O1847">((IF(C1847=0,INDEX('Solver Setup'!$M$15:$M$19,A1847),INDEX('Solver Setup'!$G$25:$G$52,C1847))-IF(B1847=0,INDEX('Solver Setup'!$L$15:$L$19,A1847),INDEX('Solver Setup'!$G$25:$G$52,B1847)))*1440-IF(B1847=0,0,INDEX('Solver Setup'!$F$25:$F$52,B1847))-H1847+'Solver Setup'!$B$9*(1-F1847))</f>
        <v>1488.9</v>
      </c>
    </row>
    <row r="1848" spans="1:15" x14ac:dyDescent="0.2">
      <c r="A1848">
        <v>3</v>
      </c>
      <c r="B1848">
        <v>7</v>
      </c>
      <c r="C1848">
        <v>27</v>
      </c>
      <c r="D1848" t="str" cm="1">
        <f t="array" ref="D1848">IF(B1848=0,"Depot",INDEX('Delivery Stops'!$B$2:$B$29,B1848))</f>
        <v>Fish Market</v>
      </c>
      <c r="E1848" t="str" cm="1">
        <f t="array" ref="E1848">IF(C1848=0,"Depot",INDEX('Delivery Stops'!$B$2:$B$29,C1848))</f>
        <v>Redstone Elementary School</v>
      </c>
      <c r="F1848">
        <v>0</v>
      </c>
      <c r="G1848" cm="1">
        <f t="array" ref="G1848">INDEX('Distance Matrix (miles)'!$B$2:$AD$30,B1848+1,C1848+1)</f>
        <v>12.94</v>
      </c>
      <c r="H1848" cm="1">
        <f t="array" ref="H1848">INDEX('Travel Time Matrix (min)'!$B$2:$AD$30,B1848+1,C1848+1)</f>
        <v>19.399999999999999</v>
      </c>
      <c r="I1848" cm="1">
        <f t="array" ref="I1848">G1848*(INDEX('Vehicle Fleet'!$D$2:$D$6,A1848)+'Cost Parameters'!$B$2*'Cost Parameters'!$B$3)</f>
        <v>14.963816000000001</v>
      </c>
      <c r="J1848" cm="1">
        <f t="array" ref="J1848">IF(C1848=0,0,INDEX('Delivery Stops'!$D$2:$D$29,C1848))</f>
        <v>61</v>
      </c>
      <c r="K1848">
        <f t="shared" si="112"/>
        <v>0</v>
      </c>
      <c r="L1848">
        <f t="shared" si="113"/>
        <v>0</v>
      </c>
      <c r="M1848">
        <f t="shared" si="114"/>
        <v>0</v>
      </c>
      <c r="N1848">
        <f t="shared" si="115"/>
        <v>0</v>
      </c>
      <c r="O1848" cm="1">
        <f t="array" ref="O1848">((IF(C1848=0,INDEX('Solver Setup'!$M$15:$M$19,A1848),INDEX('Solver Setup'!$G$25:$G$52,C1848))-IF(B1848=0,INDEX('Solver Setup'!$L$15:$L$19,A1848),INDEX('Solver Setup'!$G$25:$G$52,B1848)))*1440-IF(B1848=0,0,INDEX('Solver Setup'!$F$25:$F$52,B1848))-H1848+'Solver Setup'!$B$9*(1-F1848))</f>
        <v>1431.5999999999995</v>
      </c>
    </row>
    <row r="1849" spans="1:15" x14ac:dyDescent="0.2">
      <c r="A1849">
        <v>3</v>
      </c>
      <c r="B1849">
        <v>7</v>
      </c>
      <c r="C1849">
        <v>28</v>
      </c>
      <c r="D1849" t="str" cm="1">
        <f t="array" ref="D1849">IF(B1849=0,"Depot",INDEX('Delivery Stops'!$B$2:$B$29,B1849))</f>
        <v>Fish Market</v>
      </c>
      <c r="E1849" t="str" cm="1">
        <f t="array" ref="E1849">IF(C1849=0,"Depot",INDEX('Delivery Stops'!$B$2:$B$29,C1849))</f>
        <v>Food Bank</v>
      </c>
      <c r="F1849">
        <v>0</v>
      </c>
      <c r="G1849" cm="1">
        <f t="array" ref="G1849">INDEX('Distance Matrix (miles)'!$B$2:$AD$30,B1849+1,C1849+1)</f>
        <v>14.49</v>
      </c>
      <c r="H1849" cm="1">
        <f t="array" ref="H1849">INDEX('Travel Time Matrix (min)'!$B$2:$AD$30,B1849+1,C1849+1)</f>
        <v>21.7</v>
      </c>
      <c r="I1849" cm="1">
        <f t="array" ref="I1849">G1849*(INDEX('Vehicle Fleet'!$D$2:$D$6,A1849)+'Cost Parameters'!$B$2*'Cost Parameters'!$B$3)</f>
        <v>16.756236000000001</v>
      </c>
      <c r="J1849" cm="1">
        <f t="array" ref="J1849">IF(C1849=0,0,INDEX('Delivery Stops'!$D$2:$D$29,C1849))</f>
        <v>168</v>
      </c>
      <c r="K1849">
        <f t="shared" si="112"/>
        <v>0</v>
      </c>
      <c r="L1849">
        <f t="shared" si="113"/>
        <v>0</v>
      </c>
      <c r="M1849">
        <f t="shared" si="114"/>
        <v>0</v>
      </c>
      <c r="N1849">
        <f t="shared" si="115"/>
        <v>0</v>
      </c>
      <c r="O1849" cm="1">
        <f t="array" ref="O1849">((IF(C1849=0,INDEX('Solver Setup'!$M$15:$M$19,A1849),INDEX('Solver Setup'!$G$25:$G$52,C1849))-IF(B1849=0,INDEX('Solver Setup'!$L$15:$L$19,A1849),INDEX('Solver Setup'!$G$25:$G$52,B1849)))*1440-IF(B1849=0,0,INDEX('Solver Setup'!$F$25:$F$52,B1849))-H1849+'Solver Setup'!$B$9*(1-F1849))</f>
        <v>1429.2999999999995</v>
      </c>
    </row>
    <row r="1850" spans="1:15" x14ac:dyDescent="0.2">
      <c r="A1850">
        <v>3</v>
      </c>
      <c r="B1850">
        <v>8</v>
      </c>
      <c r="C1850">
        <v>0</v>
      </c>
      <c r="D1850" t="str" cm="1">
        <f t="array" ref="D1850">IF(B1850=0,"Depot",INDEX('Delivery Stops'!$B$2:$B$29,B1850))</f>
        <v>Swimming Pool Supply</v>
      </c>
      <c r="E1850" t="str" cm="1">
        <f t="array" ref="E1850">IF(C1850=0,"Depot",INDEX('Delivery Stops'!$B$2:$B$29,C1850))</f>
        <v>Depot</v>
      </c>
      <c r="F1850">
        <v>0</v>
      </c>
      <c r="G1850" cm="1">
        <f t="array" ref="G1850">INDEX('Distance Matrix (miles)'!$B$2:$AD$30,B1850+1,C1850+1)</f>
        <v>25.87</v>
      </c>
      <c r="H1850" cm="1">
        <f t="array" ref="H1850">INDEX('Travel Time Matrix (min)'!$B$2:$AD$30,B1850+1,C1850+1)</f>
        <v>38.799999999999997</v>
      </c>
      <c r="I1850" cm="1">
        <f t="array" ref="I1850">G1850*(INDEX('Vehicle Fleet'!$D$2:$D$6,A1850)+'Cost Parameters'!$B$2*'Cost Parameters'!$B$3)</f>
        <v>29.916068000000003</v>
      </c>
      <c r="J1850" cm="1">
        <f t="array" ref="J1850">IF(C1850=0,0,INDEX('Delivery Stops'!$D$2:$D$29,C1850))</f>
        <v>0</v>
      </c>
      <c r="K1850">
        <f t="shared" si="112"/>
        <v>0</v>
      </c>
      <c r="L1850">
        <f t="shared" si="113"/>
        <v>0</v>
      </c>
      <c r="M1850">
        <f t="shared" si="114"/>
        <v>0</v>
      </c>
      <c r="N1850">
        <f t="shared" si="115"/>
        <v>0</v>
      </c>
      <c r="O1850" cm="1">
        <f t="array" ref="O1850">((IF(C1850=0,INDEX('Solver Setup'!$M$15:$M$19,A1850),INDEX('Solver Setup'!$G$25:$G$52,C1850))-IF(B1850=0,INDEX('Solver Setup'!$L$15:$L$19,A1850),INDEX('Solver Setup'!$G$25:$G$52,B1850)))*1440-IF(B1850=0,0,INDEX('Solver Setup'!$F$25:$F$52,B1850))-H1850+'Solver Setup'!$B$9*(1-F1850))</f>
        <v>490.2000000000005</v>
      </c>
    </row>
    <row r="1851" spans="1:15" x14ac:dyDescent="0.2">
      <c r="A1851">
        <v>3</v>
      </c>
      <c r="B1851">
        <v>8</v>
      </c>
      <c r="C1851">
        <v>1</v>
      </c>
      <c r="D1851" t="str" cm="1">
        <f t="array" ref="D1851">IF(B1851=0,"Depot",INDEX('Delivery Stops'!$B$2:$B$29,B1851))</f>
        <v>Swimming Pool Supply</v>
      </c>
      <c r="E1851" t="str" cm="1">
        <f t="array" ref="E1851">IF(C1851=0,"Depot",INDEX('Delivery Stops'!$B$2:$B$29,C1851))</f>
        <v>Pet Hospital</v>
      </c>
      <c r="F1851">
        <v>0</v>
      </c>
      <c r="G1851" cm="1">
        <f t="array" ref="G1851">INDEX('Distance Matrix (miles)'!$B$2:$AD$30,B1851+1,C1851+1)</f>
        <v>33.79</v>
      </c>
      <c r="H1851" cm="1">
        <f t="array" ref="H1851">INDEX('Travel Time Matrix (min)'!$B$2:$AD$30,B1851+1,C1851+1)</f>
        <v>50.7</v>
      </c>
      <c r="I1851" cm="1">
        <f t="array" ref="I1851">G1851*(INDEX('Vehicle Fleet'!$D$2:$D$6,A1851)+'Cost Parameters'!$B$2*'Cost Parameters'!$B$3)</f>
        <v>39.074756000000001</v>
      </c>
      <c r="J1851" cm="1">
        <f t="array" ref="J1851">IF(C1851=0,0,INDEX('Delivery Stops'!$D$2:$D$29,C1851))</f>
        <v>204</v>
      </c>
      <c r="K1851">
        <f t="shared" si="112"/>
        <v>0</v>
      </c>
      <c r="L1851">
        <f t="shared" si="113"/>
        <v>0</v>
      </c>
      <c r="M1851">
        <f t="shared" si="114"/>
        <v>0</v>
      </c>
      <c r="N1851">
        <f t="shared" si="115"/>
        <v>0</v>
      </c>
      <c r="O1851" cm="1">
        <f t="array" ref="O1851">((IF(C1851=0,INDEX('Solver Setup'!$M$15:$M$19,A1851),INDEX('Solver Setup'!$G$25:$G$52,C1851))-IF(B1851=0,INDEX('Solver Setup'!$L$15:$L$19,A1851),INDEX('Solver Setup'!$G$25:$G$52,B1851)))*1440-IF(B1851=0,0,INDEX('Solver Setup'!$F$25:$F$52,B1851))-H1851+'Solver Setup'!$B$9*(1-F1851))</f>
        <v>988.30000000000086</v>
      </c>
    </row>
    <row r="1852" spans="1:15" x14ac:dyDescent="0.2">
      <c r="A1852">
        <v>3</v>
      </c>
      <c r="B1852">
        <v>8</v>
      </c>
      <c r="C1852">
        <v>2</v>
      </c>
      <c r="D1852" t="str" cm="1">
        <f t="array" ref="D1852">IF(B1852=0,"Depot",INDEX('Delivery Stops'!$B$2:$B$29,B1852))</f>
        <v>Swimming Pool Supply</v>
      </c>
      <c r="E1852" t="str" cm="1">
        <f t="array" ref="E1852">IF(C1852=0,"Depot",INDEX('Delivery Stops'!$B$2:$B$29,C1852))</f>
        <v>Community Pharmacy</v>
      </c>
      <c r="F1852">
        <v>0</v>
      </c>
      <c r="G1852" cm="1">
        <f t="array" ref="G1852">INDEX('Distance Matrix (miles)'!$B$2:$AD$30,B1852+1,C1852+1)</f>
        <v>27.38</v>
      </c>
      <c r="H1852" cm="1">
        <f t="array" ref="H1852">INDEX('Travel Time Matrix (min)'!$B$2:$AD$30,B1852+1,C1852+1)</f>
        <v>41.1</v>
      </c>
      <c r="I1852" cm="1">
        <f t="array" ref="I1852">G1852*(INDEX('Vehicle Fleet'!$D$2:$D$6,A1852)+'Cost Parameters'!$B$2*'Cost Parameters'!$B$3)</f>
        <v>31.662232000000003</v>
      </c>
      <c r="J1852" cm="1">
        <f t="array" ref="J1852">IF(C1852=0,0,INDEX('Delivery Stops'!$D$2:$D$29,C1852))</f>
        <v>240</v>
      </c>
      <c r="K1852">
        <f t="shared" si="112"/>
        <v>0</v>
      </c>
      <c r="L1852">
        <f t="shared" si="113"/>
        <v>0</v>
      </c>
      <c r="M1852">
        <f t="shared" si="114"/>
        <v>0</v>
      </c>
      <c r="N1852">
        <f t="shared" si="115"/>
        <v>0</v>
      </c>
      <c r="O1852" cm="1">
        <f t="array" ref="O1852">((IF(C1852=0,INDEX('Solver Setup'!$M$15:$M$19,A1852),INDEX('Solver Setup'!$G$25:$G$52,C1852))-IF(B1852=0,INDEX('Solver Setup'!$L$15:$L$19,A1852),INDEX('Solver Setup'!$G$25:$G$52,B1852)))*1440-IF(B1852=0,0,INDEX('Solver Setup'!$F$25:$F$52,B1852))-H1852+'Solver Setup'!$B$9*(1-F1852))</f>
        <v>1237.9000000000001</v>
      </c>
    </row>
    <row r="1853" spans="1:15" x14ac:dyDescent="0.2">
      <c r="A1853">
        <v>3</v>
      </c>
      <c r="B1853">
        <v>8</v>
      </c>
      <c r="C1853">
        <v>3</v>
      </c>
      <c r="D1853" t="str" cm="1">
        <f t="array" ref="D1853">IF(B1853=0,"Depot",INDEX('Delivery Stops'!$B$2:$B$29,B1853))</f>
        <v>Swimming Pool Supply</v>
      </c>
      <c r="E1853" t="str" cm="1">
        <f t="array" ref="E1853">IF(C1853=0,"Depot",INDEX('Delivery Stops'!$B$2:$B$29,C1853))</f>
        <v>Redstone Medical Center</v>
      </c>
      <c r="F1853">
        <v>0</v>
      </c>
      <c r="G1853" cm="1">
        <f t="array" ref="G1853">INDEX('Distance Matrix (miles)'!$B$2:$AD$30,B1853+1,C1853+1)</f>
        <v>16.8</v>
      </c>
      <c r="H1853" cm="1">
        <f t="array" ref="H1853">INDEX('Travel Time Matrix (min)'!$B$2:$AD$30,B1853+1,C1853+1)</f>
        <v>25.2</v>
      </c>
      <c r="I1853" cm="1">
        <f t="array" ref="I1853">G1853*(INDEX('Vehicle Fleet'!$D$2:$D$6,A1853)+'Cost Parameters'!$B$2*'Cost Parameters'!$B$3)</f>
        <v>19.427520000000001</v>
      </c>
      <c r="J1853" cm="1">
        <f t="array" ref="J1853">IF(C1853=0,0,INDEX('Delivery Stops'!$D$2:$D$29,C1853))</f>
        <v>183</v>
      </c>
      <c r="K1853">
        <f t="shared" si="112"/>
        <v>0</v>
      </c>
      <c r="L1853">
        <f t="shared" si="113"/>
        <v>0</v>
      </c>
      <c r="M1853">
        <f t="shared" si="114"/>
        <v>0</v>
      </c>
      <c r="N1853">
        <f t="shared" si="115"/>
        <v>0</v>
      </c>
      <c r="O1853" cm="1">
        <f t="array" ref="O1853">((IF(C1853=0,INDEX('Solver Setup'!$M$15:$M$19,A1853),INDEX('Solver Setup'!$G$25:$G$52,C1853))-IF(B1853=0,INDEX('Solver Setup'!$L$15:$L$19,A1853),INDEX('Solver Setup'!$G$25:$G$52,B1853)))*1440-IF(B1853=0,0,INDEX('Solver Setup'!$F$25:$F$52,B1853))-H1853+'Solver Setup'!$B$9*(1-F1853))</f>
        <v>1268.8000000000004</v>
      </c>
    </row>
    <row r="1854" spans="1:15" x14ac:dyDescent="0.2">
      <c r="A1854">
        <v>3</v>
      </c>
      <c r="B1854">
        <v>8</v>
      </c>
      <c r="C1854">
        <v>4</v>
      </c>
      <c r="D1854" t="str" cm="1">
        <f t="array" ref="D1854">IF(B1854=0,"Depot",INDEX('Delivery Stops'!$B$2:$B$29,B1854))</f>
        <v>Swimming Pool Supply</v>
      </c>
      <c r="E1854" t="str" cm="1">
        <f t="array" ref="E1854">IF(C1854=0,"Depot",INDEX('Delivery Stops'!$B$2:$B$29,C1854))</f>
        <v>Furniture Warehouse</v>
      </c>
      <c r="F1854">
        <v>0</v>
      </c>
      <c r="G1854" cm="1">
        <f t="array" ref="G1854">INDEX('Distance Matrix (miles)'!$B$2:$AD$30,B1854+1,C1854+1)</f>
        <v>18.100000000000001</v>
      </c>
      <c r="H1854" cm="1">
        <f t="array" ref="H1854">INDEX('Travel Time Matrix (min)'!$B$2:$AD$30,B1854+1,C1854+1)</f>
        <v>27.2</v>
      </c>
      <c r="I1854" cm="1">
        <f t="array" ref="I1854">G1854*(INDEX('Vehicle Fleet'!$D$2:$D$6,A1854)+'Cost Parameters'!$B$2*'Cost Parameters'!$B$3)</f>
        <v>20.930840000000003</v>
      </c>
      <c r="J1854" cm="1">
        <f t="array" ref="J1854">IF(C1854=0,0,INDEX('Delivery Stops'!$D$2:$D$29,C1854))</f>
        <v>186</v>
      </c>
      <c r="K1854">
        <f t="shared" si="112"/>
        <v>0</v>
      </c>
      <c r="L1854">
        <f t="shared" si="113"/>
        <v>0</v>
      </c>
      <c r="M1854">
        <f t="shared" si="114"/>
        <v>0</v>
      </c>
      <c r="N1854">
        <f t="shared" si="115"/>
        <v>0</v>
      </c>
      <c r="O1854" cm="1">
        <f t="array" ref="O1854">((IF(C1854=0,INDEX('Solver Setup'!$M$15:$M$19,A1854),INDEX('Solver Setup'!$G$25:$G$52,C1854))-IF(B1854=0,INDEX('Solver Setup'!$L$15:$L$19,A1854),INDEX('Solver Setup'!$G$25:$G$52,B1854)))*1440-IF(B1854=0,0,INDEX('Solver Setup'!$F$25:$F$52,B1854))-H1854+'Solver Setup'!$B$9*(1-F1854))</f>
        <v>996.80000000000041</v>
      </c>
    </row>
    <row r="1855" spans="1:15" x14ac:dyDescent="0.2">
      <c r="A1855">
        <v>3</v>
      </c>
      <c r="B1855">
        <v>8</v>
      </c>
      <c r="C1855">
        <v>5</v>
      </c>
      <c r="D1855" t="str" cm="1">
        <f t="array" ref="D1855">IF(B1855=0,"Depot",INDEX('Delivery Stops'!$B$2:$B$29,B1855))</f>
        <v>Swimming Pool Supply</v>
      </c>
      <c r="E1855" t="str" cm="1">
        <f t="array" ref="E1855">IF(C1855=0,"Depot",INDEX('Delivery Stops'!$B$2:$B$29,C1855))</f>
        <v>Construction Supply</v>
      </c>
      <c r="F1855">
        <v>0</v>
      </c>
      <c r="G1855" cm="1">
        <f t="array" ref="G1855">INDEX('Distance Matrix (miles)'!$B$2:$AD$30,B1855+1,C1855+1)</f>
        <v>17.649999999999999</v>
      </c>
      <c r="H1855" cm="1">
        <f t="array" ref="H1855">INDEX('Travel Time Matrix (min)'!$B$2:$AD$30,B1855+1,C1855+1)</f>
        <v>26.5</v>
      </c>
      <c r="I1855" cm="1">
        <f t="array" ref="I1855">G1855*(INDEX('Vehicle Fleet'!$D$2:$D$6,A1855)+'Cost Parameters'!$B$2*'Cost Parameters'!$B$3)</f>
        <v>20.41046</v>
      </c>
      <c r="J1855" cm="1">
        <f t="array" ref="J1855">IF(C1855=0,0,INDEX('Delivery Stops'!$D$2:$D$29,C1855))</f>
        <v>201</v>
      </c>
      <c r="K1855">
        <f t="shared" si="112"/>
        <v>0</v>
      </c>
      <c r="L1855">
        <f t="shared" si="113"/>
        <v>0</v>
      </c>
      <c r="M1855">
        <f t="shared" si="114"/>
        <v>0</v>
      </c>
      <c r="N1855">
        <f t="shared" si="115"/>
        <v>0</v>
      </c>
      <c r="O1855" cm="1">
        <f t="array" ref="O1855">((IF(C1855=0,INDEX('Solver Setup'!$M$15:$M$19,A1855),INDEX('Solver Setup'!$G$25:$G$52,C1855))-IF(B1855=0,INDEX('Solver Setup'!$L$15:$L$19,A1855),INDEX('Solver Setup'!$G$25:$G$52,B1855)))*1440-IF(B1855=0,0,INDEX('Solver Setup'!$F$25:$F$52,B1855))-H1855+'Solver Setup'!$B$9*(1-F1855))</f>
        <v>1207.5</v>
      </c>
    </row>
    <row r="1856" spans="1:15" x14ac:dyDescent="0.2">
      <c r="A1856">
        <v>3</v>
      </c>
      <c r="B1856">
        <v>8</v>
      </c>
      <c r="C1856">
        <v>6</v>
      </c>
      <c r="D1856" t="str" cm="1">
        <f t="array" ref="D1856">IF(B1856=0,"Depot",INDEX('Delivery Stops'!$B$2:$B$29,B1856))</f>
        <v>Swimming Pool Supply</v>
      </c>
      <c r="E1856" t="str" cm="1">
        <f t="array" ref="E1856">IF(C1856=0,"Depot",INDEX('Delivery Stops'!$B$2:$B$29,C1856))</f>
        <v>Farm Supply</v>
      </c>
      <c r="F1856">
        <v>0</v>
      </c>
      <c r="G1856" cm="1">
        <f t="array" ref="G1856">INDEX('Distance Matrix (miles)'!$B$2:$AD$30,B1856+1,C1856+1)</f>
        <v>23.23</v>
      </c>
      <c r="H1856" cm="1">
        <f t="array" ref="H1856">INDEX('Travel Time Matrix (min)'!$B$2:$AD$30,B1856+1,C1856+1)</f>
        <v>34.799999999999997</v>
      </c>
      <c r="I1856" cm="1">
        <f t="array" ref="I1856">G1856*(INDEX('Vehicle Fleet'!$D$2:$D$6,A1856)+'Cost Parameters'!$B$2*'Cost Parameters'!$B$3)</f>
        <v>26.863172000000002</v>
      </c>
      <c r="J1856" cm="1">
        <f t="array" ref="J1856">IF(C1856=0,0,INDEX('Delivery Stops'!$D$2:$D$29,C1856))</f>
        <v>162</v>
      </c>
      <c r="K1856">
        <f t="shared" si="112"/>
        <v>0</v>
      </c>
      <c r="L1856">
        <f t="shared" si="113"/>
        <v>0</v>
      </c>
      <c r="M1856">
        <f t="shared" si="114"/>
        <v>0</v>
      </c>
      <c r="N1856">
        <f t="shared" si="115"/>
        <v>0</v>
      </c>
      <c r="O1856" cm="1">
        <f t="array" ref="O1856">((IF(C1856=0,INDEX('Solver Setup'!$M$15:$M$19,A1856),INDEX('Solver Setup'!$G$25:$G$52,C1856))-IF(B1856=0,INDEX('Solver Setup'!$L$15:$L$19,A1856),INDEX('Solver Setup'!$G$25:$G$52,B1856)))*1440-IF(B1856=0,0,INDEX('Solver Setup'!$F$25:$F$52,B1856))-H1856+'Solver Setup'!$B$9*(1-F1856))</f>
        <v>1304.2000000000005</v>
      </c>
    </row>
    <row r="1857" spans="1:15" x14ac:dyDescent="0.2">
      <c r="A1857">
        <v>3</v>
      </c>
      <c r="B1857">
        <v>8</v>
      </c>
      <c r="C1857">
        <v>7</v>
      </c>
      <c r="D1857" t="str" cm="1">
        <f t="array" ref="D1857">IF(B1857=0,"Depot",INDEX('Delivery Stops'!$B$2:$B$29,B1857))</f>
        <v>Swimming Pool Supply</v>
      </c>
      <c r="E1857" t="str" cm="1">
        <f t="array" ref="E1857">IF(C1857=0,"Depot",INDEX('Delivery Stops'!$B$2:$B$29,C1857))</f>
        <v>Fish Market</v>
      </c>
      <c r="F1857">
        <v>0</v>
      </c>
      <c r="G1857" cm="1">
        <f t="array" ref="G1857">INDEX('Distance Matrix (miles)'!$B$2:$AD$30,B1857+1,C1857+1)</f>
        <v>30.46</v>
      </c>
      <c r="H1857" cm="1">
        <f t="array" ref="H1857">INDEX('Travel Time Matrix (min)'!$B$2:$AD$30,B1857+1,C1857+1)</f>
        <v>45.7</v>
      </c>
      <c r="I1857" cm="1">
        <f t="array" ref="I1857">G1857*(INDEX('Vehicle Fleet'!$D$2:$D$6,A1857)+'Cost Parameters'!$B$2*'Cost Parameters'!$B$3)</f>
        <v>35.223944000000003</v>
      </c>
      <c r="J1857" cm="1">
        <f t="array" ref="J1857">IF(C1857=0,0,INDEX('Delivery Stops'!$D$2:$D$29,C1857))</f>
        <v>133</v>
      </c>
      <c r="K1857">
        <f t="shared" si="112"/>
        <v>0</v>
      </c>
      <c r="L1857">
        <f t="shared" si="113"/>
        <v>0</v>
      </c>
      <c r="M1857">
        <f t="shared" si="114"/>
        <v>0</v>
      </c>
      <c r="N1857">
        <f t="shared" si="115"/>
        <v>0</v>
      </c>
      <c r="O1857" cm="1">
        <f t="array" ref="O1857">((IF(C1857=0,INDEX('Solver Setup'!$M$15:$M$19,A1857),INDEX('Solver Setup'!$G$25:$G$52,C1857))-IF(B1857=0,INDEX('Solver Setup'!$L$15:$L$19,A1857),INDEX('Solver Setup'!$G$25:$G$52,B1857)))*1440-IF(B1857=0,0,INDEX('Solver Setup'!$F$25:$F$52,B1857))-H1857+'Solver Setup'!$B$9*(1-F1857))</f>
        <v>1158.3000000000004</v>
      </c>
    </row>
    <row r="1858" spans="1:15" x14ac:dyDescent="0.2">
      <c r="A1858">
        <v>3</v>
      </c>
      <c r="B1858">
        <v>8</v>
      </c>
      <c r="C1858">
        <v>9</v>
      </c>
      <c r="D1858" t="str" cm="1">
        <f t="array" ref="D1858">IF(B1858=0,"Depot",INDEX('Delivery Stops'!$B$2:$B$29,B1858))</f>
        <v>Swimming Pool Supply</v>
      </c>
      <c r="E1858" t="str" cm="1">
        <f t="array" ref="E1858">IF(C1858=0,"Depot",INDEX('Delivery Stops'!$B$2:$B$29,C1858))</f>
        <v>Dry Cleaners</v>
      </c>
      <c r="F1858">
        <v>0</v>
      </c>
      <c r="G1858" cm="1">
        <f t="array" ref="G1858">INDEX('Distance Matrix (miles)'!$B$2:$AD$30,B1858+1,C1858+1)</f>
        <v>27.7</v>
      </c>
      <c r="H1858" cm="1">
        <f t="array" ref="H1858">INDEX('Travel Time Matrix (min)'!$B$2:$AD$30,B1858+1,C1858+1)</f>
        <v>41.5</v>
      </c>
      <c r="I1858" cm="1">
        <f t="array" ref="I1858">G1858*(INDEX('Vehicle Fleet'!$D$2:$D$6,A1858)+'Cost Parameters'!$B$2*'Cost Parameters'!$B$3)</f>
        <v>32.03228</v>
      </c>
      <c r="J1858" cm="1">
        <f t="array" ref="J1858">IF(C1858=0,0,INDEX('Delivery Stops'!$D$2:$D$29,C1858))</f>
        <v>24</v>
      </c>
      <c r="K1858">
        <f t="shared" si="112"/>
        <v>0</v>
      </c>
      <c r="L1858">
        <f t="shared" si="113"/>
        <v>0</v>
      </c>
      <c r="M1858">
        <f t="shared" si="114"/>
        <v>0</v>
      </c>
      <c r="N1858">
        <f t="shared" si="115"/>
        <v>0</v>
      </c>
      <c r="O1858" cm="1">
        <f t="array" ref="O1858">((IF(C1858=0,INDEX('Solver Setup'!$M$15:$M$19,A1858),INDEX('Solver Setup'!$G$25:$G$52,C1858))-IF(B1858=0,INDEX('Solver Setup'!$L$15:$L$19,A1858),INDEX('Solver Setup'!$G$25:$G$52,B1858)))*1440-IF(B1858=0,0,INDEX('Solver Setup'!$F$25:$F$52,B1858))-H1858+'Solver Setup'!$B$9*(1-F1858))</f>
        <v>1027.5000000000005</v>
      </c>
    </row>
    <row r="1859" spans="1:15" x14ac:dyDescent="0.2">
      <c r="A1859">
        <v>3</v>
      </c>
      <c r="B1859">
        <v>8</v>
      </c>
      <c r="C1859">
        <v>10</v>
      </c>
      <c r="D1859" t="str" cm="1">
        <f t="array" ref="D1859">IF(B1859=0,"Depot",INDEX('Delivery Stops'!$B$2:$B$29,B1859))</f>
        <v>Swimming Pool Supply</v>
      </c>
      <c r="E1859" t="str" cm="1">
        <f t="array" ref="E1859">IF(C1859=0,"Depot",INDEX('Delivery Stops'!$B$2:$B$29,C1859))</f>
        <v>Furniture Warehouse</v>
      </c>
      <c r="F1859">
        <v>0</v>
      </c>
      <c r="G1859" cm="1">
        <f t="array" ref="G1859">INDEX('Distance Matrix (miles)'!$B$2:$AD$30,B1859+1,C1859+1)</f>
        <v>28.16</v>
      </c>
      <c r="H1859" cm="1">
        <f t="array" ref="H1859">INDEX('Travel Time Matrix (min)'!$B$2:$AD$30,B1859+1,C1859+1)</f>
        <v>42.2</v>
      </c>
      <c r="I1859" cm="1">
        <f t="array" ref="I1859">G1859*(INDEX('Vehicle Fleet'!$D$2:$D$6,A1859)+'Cost Parameters'!$B$2*'Cost Parameters'!$B$3)</f>
        <v>32.564224000000003</v>
      </c>
      <c r="J1859" cm="1">
        <f t="array" ref="J1859">IF(C1859=0,0,INDEX('Delivery Stops'!$D$2:$D$29,C1859))</f>
        <v>89</v>
      </c>
      <c r="K1859">
        <f t="shared" ref="K1859:K1922" si="116">F1859*I1859</f>
        <v>0</v>
      </c>
      <c r="L1859">
        <f t="shared" ref="L1859:L1922" si="117">F1859*G1859</f>
        <v>0</v>
      </c>
      <c r="M1859">
        <f t="shared" ref="M1859:M1922" si="118">F1859*H1859</f>
        <v>0</v>
      </c>
      <c r="N1859">
        <f t="shared" ref="N1859:N1922" si="119">F1859*J1859</f>
        <v>0</v>
      </c>
      <c r="O1859" cm="1">
        <f t="array" ref="O1859">((IF(C1859=0,INDEX('Solver Setup'!$M$15:$M$19,A1859),INDEX('Solver Setup'!$G$25:$G$52,C1859))-IF(B1859=0,INDEX('Solver Setup'!$L$15:$L$19,A1859),INDEX('Solver Setup'!$G$25:$G$52,B1859)))*1440-IF(B1859=0,0,INDEX('Solver Setup'!$F$25:$F$52,B1859))-H1859+'Solver Setup'!$B$9*(1-F1859))</f>
        <v>1101.8</v>
      </c>
    </row>
    <row r="1860" spans="1:15" x14ac:dyDescent="0.2">
      <c r="A1860">
        <v>3</v>
      </c>
      <c r="B1860">
        <v>8</v>
      </c>
      <c r="C1860">
        <v>11</v>
      </c>
      <c r="D1860" t="str" cm="1">
        <f t="array" ref="D1860">IF(B1860=0,"Depot",INDEX('Delivery Stops'!$B$2:$B$29,B1860))</f>
        <v>Swimming Pool Supply</v>
      </c>
      <c r="E1860" t="str" cm="1">
        <f t="array" ref="E1860">IF(C1860=0,"Depot",INDEX('Delivery Stops'!$B$2:$B$29,C1860))</f>
        <v>Pet Hospital</v>
      </c>
      <c r="F1860">
        <v>0</v>
      </c>
      <c r="G1860" cm="1">
        <f t="array" ref="G1860">INDEX('Distance Matrix (miles)'!$B$2:$AD$30,B1860+1,C1860+1)</f>
        <v>26.42</v>
      </c>
      <c r="H1860" cm="1">
        <f t="array" ref="H1860">INDEX('Travel Time Matrix (min)'!$B$2:$AD$30,B1860+1,C1860+1)</f>
        <v>39.6</v>
      </c>
      <c r="I1860" cm="1">
        <f t="array" ref="I1860">G1860*(INDEX('Vehicle Fleet'!$D$2:$D$6,A1860)+'Cost Parameters'!$B$2*'Cost Parameters'!$B$3)</f>
        <v>30.552088000000005</v>
      </c>
      <c r="J1860" cm="1">
        <f t="array" ref="J1860">IF(C1860=0,0,INDEX('Delivery Stops'!$D$2:$D$29,C1860))</f>
        <v>108</v>
      </c>
      <c r="K1860">
        <f t="shared" si="116"/>
        <v>0</v>
      </c>
      <c r="L1860">
        <f t="shared" si="117"/>
        <v>0</v>
      </c>
      <c r="M1860">
        <f t="shared" si="118"/>
        <v>0</v>
      </c>
      <c r="N1860">
        <f t="shared" si="119"/>
        <v>0</v>
      </c>
      <c r="O1860" cm="1">
        <f t="array" ref="O1860">((IF(C1860=0,INDEX('Solver Setup'!$M$15:$M$19,A1860),INDEX('Solver Setup'!$G$25:$G$52,C1860))-IF(B1860=0,INDEX('Solver Setup'!$L$15:$L$19,A1860),INDEX('Solver Setup'!$G$25:$G$52,B1860)))*1440-IF(B1860=0,0,INDEX('Solver Setup'!$F$25:$F$52,B1860))-H1860+'Solver Setup'!$B$9*(1-F1860))</f>
        <v>1029.4000000000005</v>
      </c>
    </row>
    <row r="1861" spans="1:15" x14ac:dyDescent="0.2">
      <c r="A1861">
        <v>3</v>
      </c>
      <c r="B1861">
        <v>8</v>
      </c>
      <c r="C1861">
        <v>12</v>
      </c>
      <c r="D1861" t="str" cm="1">
        <f t="array" ref="D1861">IF(B1861=0,"Depot",INDEX('Delivery Stops'!$B$2:$B$29,B1861))</f>
        <v>Swimming Pool Supply</v>
      </c>
      <c r="E1861" t="str" cm="1">
        <f t="array" ref="E1861">IF(C1861=0,"Depot",INDEX('Delivery Stops'!$B$2:$B$29,C1861))</f>
        <v>Tech Solutions Inc</v>
      </c>
      <c r="F1861">
        <v>0</v>
      </c>
      <c r="G1861" cm="1">
        <f t="array" ref="G1861">INDEX('Distance Matrix (miles)'!$B$2:$AD$30,B1861+1,C1861+1)</f>
        <v>27.73</v>
      </c>
      <c r="H1861" cm="1">
        <f t="array" ref="H1861">INDEX('Travel Time Matrix (min)'!$B$2:$AD$30,B1861+1,C1861+1)</f>
        <v>41.6</v>
      </c>
      <c r="I1861" cm="1">
        <f t="array" ref="I1861">G1861*(INDEX('Vehicle Fleet'!$D$2:$D$6,A1861)+'Cost Parameters'!$B$2*'Cost Parameters'!$B$3)</f>
        <v>32.066972</v>
      </c>
      <c r="J1861" cm="1">
        <f t="array" ref="J1861">IF(C1861=0,0,INDEX('Delivery Stops'!$D$2:$D$29,C1861))</f>
        <v>150</v>
      </c>
      <c r="K1861">
        <f t="shared" si="116"/>
        <v>0</v>
      </c>
      <c r="L1861">
        <f t="shared" si="117"/>
        <v>0</v>
      </c>
      <c r="M1861">
        <f t="shared" si="118"/>
        <v>0</v>
      </c>
      <c r="N1861">
        <f t="shared" si="119"/>
        <v>0</v>
      </c>
      <c r="O1861" cm="1">
        <f t="array" ref="O1861">((IF(C1861=0,INDEX('Solver Setup'!$M$15:$M$19,A1861),INDEX('Solver Setup'!$G$25:$G$52,C1861))-IF(B1861=0,INDEX('Solver Setup'!$L$15:$L$19,A1861),INDEX('Solver Setup'!$G$25:$G$52,B1861)))*1440-IF(B1861=0,0,INDEX('Solver Setup'!$F$25:$F$52,B1861))-H1861+'Solver Setup'!$B$9*(1-F1861))</f>
        <v>982.40000000000043</v>
      </c>
    </row>
    <row r="1862" spans="1:15" x14ac:dyDescent="0.2">
      <c r="A1862">
        <v>3</v>
      </c>
      <c r="B1862">
        <v>8</v>
      </c>
      <c r="C1862">
        <v>13</v>
      </c>
      <c r="D1862" t="str" cm="1">
        <f t="array" ref="D1862">IF(B1862=0,"Depot",INDEX('Delivery Stops'!$B$2:$B$29,B1862))</f>
        <v>Swimming Pool Supply</v>
      </c>
      <c r="E1862" t="str" cm="1">
        <f t="array" ref="E1862">IF(C1862=0,"Depot",INDEX('Delivery Stops'!$B$2:$B$29,C1862))</f>
        <v>Tech Solutions Inc</v>
      </c>
      <c r="F1862">
        <v>0</v>
      </c>
      <c r="G1862" cm="1">
        <f t="array" ref="G1862">INDEX('Distance Matrix (miles)'!$B$2:$AD$30,B1862+1,C1862+1)</f>
        <v>43.32</v>
      </c>
      <c r="H1862" cm="1">
        <f t="array" ref="H1862">INDEX('Travel Time Matrix (min)'!$B$2:$AD$30,B1862+1,C1862+1)</f>
        <v>65</v>
      </c>
      <c r="I1862" cm="1">
        <f t="array" ref="I1862">G1862*(INDEX('Vehicle Fleet'!$D$2:$D$6,A1862)+'Cost Parameters'!$B$2*'Cost Parameters'!$B$3)</f>
        <v>50.095248000000005</v>
      </c>
      <c r="J1862" cm="1">
        <f t="array" ref="J1862">IF(C1862=0,0,INDEX('Delivery Stops'!$D$2:$D$29,C1862))</f>
        <v>38</v>
      </c>
      <c r="K1862">
        <f t="shared" si="116"/>
        <v>0</v>
      </c>
      <c r="L1862">
        <f t="shared" si="117"/>
        <v>0</v>
      </c>
      <c r="M1862">
        <f t="shared" si="118"/>
        <v>0</v>
      </c>
      <c r="N1862">
        <f t="shared" si="119"/>
        <v>0</v>
      </c>
      <c r="O1862" cm="1">
        <f t="array" ref="O1862">((IF(C1862=0,INDEX('Solver Setup'!$M$15:$M$19,A1862),INDEX('Solver Setup'!$G$25:$G$52,C1862))-IF(B1862=0,INDEX('Solver Setup'!$L$15:$L$19,A1862),INDEX('Solver Setup'!$G$25:$G$52,B1862)))*1440-IF(B1862=0,0,INDEX('Solver Setup'!$F$25:$F$52,B1862))-H1862+'Solver Setup'!$B$9*(1-F1862))</f>
        <v>854</v>
      </c>
    </row>
    <row r="1863" spans="1:15" x14ac:dyDescent="0.2">
      <c r="A1863">
        <v>3</v>
      </c>
      <c r="B1863">
        <v>8</v>
      </c>
      <c r="C1863">
        <v>14</v>
      </c>
      <c r="D1863" t="str" cm="1">
        <f t="array" ref="D1863">IF(B1863=0,"Depot",INDEX('Delivery Stops'!$B$2:$B$29,B1863))</f>
        <v>Swimming Pool Supply</v>
      </c>
      <c r="E1863" t="str" cm="1">
        <f t="array" ref="E1863">IF(C1863=0,"Depot",INDEX('Delivery Stops'!$B$2:$B$29,C1863))</f>
        <v>Sunrise Senior Living</v>
      </c>
      <c r="F1863">
        <v>0</v>
      </c>
      <c r="G1863" cm="1">
        <f t="array" ref="G1863">INDEX('Distance Matrix (miles)'!$B$2:$AD$30,B1863+1,C1863+1)</f>
        <v>25.31</v>
      </c>
      <c r="H1863" cm="1">
        <f t="array" ref="H1863">INDEX('Travel Time Matrix (min)'!$B$2:$AD$30,B1863+1,C1863+1)</f>
        <v>38</v>
      </c>
      <c r="I1863" cm="1">
        <f t="array" ref="I1863">G1863*(INDEX('Vehicle Fleet'!$D$2:$D$6,A1863)+'Cost Parameters'!$B$2*'Cost Parameters'!$B$3)</f>
        <v>29.268484000000001</v>
      </c>
      <c r="J1863" cm="1">
        <f t="array" ref="J1863">IF(C1863=0,0,INDEX('Delivery Stops'!$D$2:$D$29,C1863))</f>
        <v>249</v>
      </c>
      <c r="K1863">
        <f t="shared" si="116"/>
        <v>0</v>
      </c>
      <c r="L1863">
        <f t="shared" si="117"/>
        <v>0</v>
      </c>
      <c r="M1863">
        <f t="shared" si="118"/>
        <v>0</v>
      </c>
      <c r="N1863">
        <f t="shared" si="119"/>
        <v>0</v>
      </c>
      <c r="O1863" cm="1">
        <f t="array" ref="O1863">((IF(C1863=0,INDEX('Solver Setup'!$M$15:$M$19,A1863),INDEX('Solver Setup'!$G$25:$G$52,C1863))-IF(B1863=0,INDEX('Solver Setup'!$L$15:$L$19,A1863),INDEX('Solver Setup'!$G$25:$G$52,B1863)))*1440-IF(B1863=0,0,INDEX('Solver Setup'!$F$25:$F$52,B1863))-H1863+'Solver Setup'!$B$9*(1-F1863))</f>
        <v>1331</v>
      </c>
    </row>
    <row r="1864" spans="1:15" x14ac:dyDescent="0.2">
      <c r="A1864">
        <v>3</v>
      </c>
      <c r="B1864">
        <v>8</v>
      </c>
      <c r="C1864">
        <v>15</v>
      </c>
      <c r="D1864" t="str" cm="1">
        <f t="array" ref="D1864">IF(B1864=0,"Depot",INDEX('Delivery Stops'!$B$2:$B$29,B1864))</f>
        <v>Swimming Pool Supply</v>
      </c>
      <c r="E1864" t="str" cm="1">
        <f t="array" ref="E1864">IF(C1864=0,"Depot",INDEX('Delivery Stops'!$B$2:$B$29,C1864))</f>
        <v>Electronics Outlet</v>
      </c>
      <c r="F1864">
        <v>0</v>
      </c>
      <c r="G1864" cm="1">
        <f t="array" ref="G1864">INDEX('Distance Matrix (miles)'!$B$2:$AD$30,B1864+1,C1864+1)</f>
        <v>27.12</v>
      </c>
      <c r="H1864" cm="1">
        <f t="array" ref="H1864">INDEX('Travel Time Matrix (min)'!$B$2:$AD$30,B1864+1,C1864+1)</f>
        <v>40.700000000000003</v>
      </c>
      <c r="I1864" cm="1">
        <f t="array" ref="I1864">G1864*(INDEX('Vehicle Fleet'!$D$2:$D$6,A1864)+'Cost Parameters'!$B$2*'Cost Parameters'!$B$3)</f>
        <v>31.361568000000005</v>
      </c>
      <c r="J1864" cm="1">
        <f t="array" ref="J1864">IF(C1864=0,0,INDEX('Delivery Stops'!$D$2:$D$29,C1864))</f>
        <v>72</v>
      </c>
      <c r="K1864">
        <f t="shared" si="116"/>
        <v>0</v>
      </c>
      <c r="L1864">
        <f t="shared" si="117"/>
        <v>0</v>
      </c>
      <c r="M1864">
        <f t="shared" si="118"/>
        <v>0</v>
      </c>
      <c r="N1864">
        <f t="shared" si="119"/>
        <v>0</v>
      </c>
      <c r="O1864" cm="1">
        <f t="array" ref="O1864">((IF(C1864=0,INDEX('Solver Setup'!$M$15:$M$19,A1864),INDEX('Solver Setup'!$G$25:$G$52,C1864))-IF(B1864=0,INDEX('Solver Setup'!$L$15:$L$19,A1864),INDEX('Solver Setup'!$G$25:$G$52,B1864)))*1440-IF(B1864=0,0,INDEX('Solver Setup'!$F$25:$F$52,B1864))-H1864+'Solver Setup'!$B$9*(1-F1864))</f>
        <v>893.30000000000041</v>
      </c>
    </row>
    <row r="1865" spans="1:15" x14ac:dyDescent="0.2">
      <c r="A1865">
        <v>3</v>
      </c>
      <c r="B1865">
        <v>8</v>
      </c>
      <c r="C1865">
        <v>16</v>
      </c>
      <c r="D1865" t="str" cm="1">
        <f t="array" ref="D1865">IF(B1865=0,"Depot",INDEX('Delivery Stops'!$B$2:$B$29,B1865))</f>
        <v>Swimming Pool Supply</v>
      </c>
      <c r="E1865" t="str" cm="1">
        <f t="array" ref="E1865">IF(C1865=0,"Depot",INDEX('Delivery Stops'!$B$2:$B$29,C1865))</f>
        <v>Bookstore</v>
      </c>
      <c r="F1865">
        <v>0</v>
      </c>
      <c r="G1865" cm="1">
        <f t="array" ref="G1865">INDEX('Distance Matrix (miles)'!$B$2:$AD$30,B1865+1,C1865+1)</f>
        <v>29.28</v>
      </c>
      <c r="H1865" cm="1">
        <f t="array" ref="H1865">INDEX('Travel Time Matrix (min)'!$B$2:$AD$30,B1865+1,C1865+1)</f>
        <v>43.9</v>
      </c>
      <c r="I1865" cm="1">
        <f t="array" ref="I1865">G1865*(INDEX('Vehicle Fleet'!$D$2:$D$6,A1865)+'Cost Parameters'!$B$2*'Cost Parameters'!$B$3)</f>
        <v>33.859392000000007</v>
      </c>
      <c r="J1865" cm="1">
        <f t="array" ref="J1865">IF(C1865=0,0,INDEX('Delivery Stops'!$D$2:$D$29,C1865))</f>
        <v>152</v>
      </c>
      <c r="K1865">
        <f t="shared" si="116"/>
        <v>0</v>
      </c>
      <c r="L1865">
        <f t="shared" si="117"/>
        <v>0</v>
      </c>
      <c r="M1865">
        <f t="shared" si="118"/>
        <v>0</v>
      </c>
      <c r="N1865">
        <f t="shared" si="119"/>
        <v>0</v>
      </c>
      <c r="O1865" cm="1">
        <f t="array" ref="O1865">((IF(C1865=0,INDEX('Solver Setup'!$M$15:$M$19,A1865),INDEX('Solver Setup'!$G$25:$G$52,C1865))-IF(B1865=0,INDEX('Solver Setup'!$L$15:$L$19,A1865),INDEX('Solver Setup'!$G$25:$G$52,B1865)))*1440-IF(B1865=0,0,INDEX('Solver Setup'!$F$25:$F$52,B1865))-H1865+'Solver Setup'!$B$9*(1-F1865))</f>
        <v>1130.1000000000008</v>
      </c>
    </row>
    <row r="1866" spans="1:15" x14ac:dyDescent="0.2">
      <c r="A1866">
        <v>3</v>
      </c>
      <c r="B1866">
        <v>8</v>
      </c>
      <c r="C1866">
        <v>17</v>
      </c>
      <c r="D1866" t="str" cm="1">
        <f t="array" ref="D1866">IF(B1866=0,"Depot",INDEX('Delivery Stops'!$B$2:$B$29,B1866))</f>
        <v>Swimming Pool Supply</v>
      </c>
      <c r="E1866" t="str" cm="1">
        <f t="array" ref="E1866">IF(C1866=0,"Depot",INDEX('Delivery Stops'!$B$2:$B$29,C1866))</f>
        <v>Veterinary Clinic</v>
      </c>
      <c r="F1866">
        <v>0</v>
      </c>
      <c r="G1866" cm="1">
        <f t="array" ref="G1866">INDEX('Distance Matrix (miles)'!$B$2:$AD$30,B1866+1,C1866+1)</f>
        <v>32.15</v>
      </c>
      <c r="H1866" cm="1">
        <f t="array" ref="H1866">INDEX('Travel Time Matrix (min)'!$B$2:$AD$30,B1866+1,C1866+1)</f>
        <v>48.2</v>
      </c>
      <c r="I1866" cm="1">
        <f t="array" ref="I1866">G1866*(INDEX('Vehicle Fleet'!$D$2:$D$6,A1866)+'Cost Parameters'!$B$2*'Cost Parameters'!$B$3)</f>
        <v>37.178260000000002</v>
      </c>
      <c r="J1866" cm="1">
        <f t="array" ref="J1866">IF(C1866=0,0,INDEX('Delivery Stops'!$D$2:$D$29,C1866))</f>
        <v>102</v>
      </c>
      <c r="K1866">
        <f t="shared" si="116"/>
        <v>0</v>
      </c>
      <c r="L1866">
        <f t="shared" si="117"/>
        <v>0</v>
      </c>
      <c r="M1866">
        <f t="shared" si="118"/>
        <v>0</v>
      </c>
      <c r="N1866">
        <f t="shared" si="119"/>
        <v>0</v>
      </c>
      <c r="O1866" cm="1">
        <f t="array" ref="O1866">((IF(C1866=0,INDEX('Solver Setup'!$M$15:$M$19,A1866),INDEX('Solver Setup'!$G$25:$G$52,C1866))-IF(B1866=0,INDEX('Solver Setup'!$L$15:$L$19,A1866),INDEX('Solver Setup'!$G$25:$G$52,B1866)))*1440-IF(B1866=0,0,INDEX('Solver Setup'!$F$25:$F$52,B1866))-H1866+'Solver Setup'!$B$9*(1-F1866))</f>
        <v>960.8</v>
      </c>
    </row>
    <row r="1867" spans="1:15" x14ac:dyDescent="0.2">
      <c r="A1867">
        <v>3</v>
      </c>
      <c r="B1867">
        <v>8</v>
      </c>
      <c r="C1867">
        <v>18</v>
      </c>
      <c r="D1867" t="str" cm="1">
        <f t="array" ref="D1867">IF(B1867=0,"Depot",INDEX('Delivery Stops'!$B$2:$B$29,B1867))</f>
        <v>Swimming Pool Supply</v>
      </c>
      <c r="E1867" t="str" cm="1">
        <f t="array" ref="E1867">IF(C1867=0,"Depot",INDEX('Delivery Stops'!$B$2:$B$29,C1867))</f>
        <v>Furniture Warehouse</v>
      </c>
      <c r="F1867">
        <v>0</v>
      </c>
      <c r="G1867" cm="1">
        <f t="array" ref="G1867">INDEX('Distance Matrix (miles)'!$B$2:$AD$30,B1867+1,C1867+1)</f>
        <v>20.92</v>
      </c>
      <c r="H1867" cm="1">
        <f t="array" ref="H1867">INDEX('Travel Time Matrix (min)'!$B$2:$AD$30,B1867+1,C1867+1)</f>
        <v>31.4</v>
      </c>
      <c r="I1867" cm="1">
        <f t="array" ref="I1867">G1867*(INDEX('Vehicle Fleet'!$D$2:$D$6,A1867)+'Cost Parameters'!$B$2*'Cost Parameters'!$B$3)</f>
        <v>24.191888000000002</v>
      </c>
      <c r="J1867" cm="1">
        <f t="array" ref="J1867">IF(C1867=0,0,INDEX('Delivery Stops'!$D$2:$D$29,C1867))</f>
        <v>148</v>
      </c>
      <c r="K1867">
        <f t="shared" si="116"/>
        <v>0</v>
      </c>
      <c r="L1867">
        <f t="shared" si="117"/>
        <v>0</v>
      </c>
      <c r="M1867">
        <f t="shared" si="118"/>
        <v>0</v>
      </c>
      <c r="N1867">
        <f t="shared" si="119"/>
        <v>0</v>
      </c>
      <c r="O1867" cm="1">
        <f t="array" ref="O1867">((IF(C1867=0,INDEX('Solver Setup'!$M$15:$M$19,A1867),INDEX('Solver Setup'!$G$25:$G$52,C1867))-IF(B1867=0,INDEX('Solver Setup'!$L$15:$L$19,A1867),INDEX('Solver Setup'!$G$25:$G$52,B1867)))*1440-IF(B1867=0,0,INDEX('Solver Setup'!$F$25:$F$52,B1867))-H1867+'Solver Setup'!$B$9*(1-F1867))</f>
        <v>932.59999999999991</v>
      </c>
    </row>
    <row r="1868" spans="1:15" x14ac:dyDescent="0.2">
      <c r="A1868">
        <v>3</v>
      </c>
      <c r="B1868">
        <v>8</v>
      </c>
      <c r="C1868">
        <v>19</v>
      </c>
      <c r="D1868" t="str" cm="1">
        <f t="array" ref="D1868">IF(B1868=0,"Depot",INDEX('Delivery Stops'!$B$2:$B$29,B1868))</f>
        <v>Swimming Pool Supply</v>
      </c>
      <c r="E1868" t="str" cm="1">
        <f t="array" ref="E1868">IF(C1868=0,"Depot",INDEX('Delivery Stops'!$B$2:$B$29,C1868))</f>
        <v>Music School</v>
      </c>
      <c r="F1868">
        <v>0</v>
      </c>
      <c r="G1868" cm="1">
        <f t="array" ref="G1868">INDEX('Distance Matrix (miles)'!$B$2:$AD$30,B1868+1,C1868+1)</f>
        <v>24.24</v>
      </c>
      <c r="H1868" cm="1">
        <f t="array" ref="H1868">INDEX('Travel Time Matrix (min)'!$B$2:$AD$30,B1868+1,C1868+1)</f>
        <v>36.4</v>
      </c>
      <c r="I1868" cm="1">
        <f t="array" ref="I1868">G1868*(INDEX('Vehicle Fleet'!$D$2:$D$6,A1868)+'Cost Parameters'!$B$2*'Cost Parameters'!$B$3)</f>
        <v>28.031136</v>
      </c>
      <c r="J1868" cm="1">
        <f t="array" ref="J1868">IF(C1868=0,0,INDEX('Delivery Stops'!$D$2:$D$29,C1868))</f>
        <v>97</v>
      </c>
      <c r="K1868">
        <f t="shared" si="116"/>
        <v>0</v>
      </c>
      <c r="L1868">
        <f t="shared" si="117"/>
        <v>0</v>
      </c>
      <c r="M1868">
        <f t="shared" si="118"/>
        <v>0</v>
      </c>
      <c r="N1868">
        <f t="shared" si="119"/>
        <v>0</v>
      </c>
      <c r="O1868" cm="1">
        <f t="array" ref="O1868">((IF(C1868=0,INDEX('Solver Setup'!$M$15:$M$19,A1868),INDEX('Solver Setup'!$G$25:$G$52,C1868))-IF(B1868=0,INDEX('Solver Setup'!$L$15:$L$19,A1868),INDEX('Solver Setup'!$G$25:$G$52,B1868)))*1440-IF(B1868=0,0,INDEX('Solver Setup'!$F$25:$F$52,B1868))-H1868+'Solver Setup'!$B$9*(1-F1868))</f>
        <v>897.60000000000048</v>
      </c>
    </row>
    <row r="1869" spans="1:15" x14ac:dyDescent="0.2">
      <c r="A1869">
        <v>3</v>
      </c>
      <c r="B1869">
        <v>8</v>
      </c>
      <c r="C1869">
        <v>20</v>
      </c>
      <c r="D1869" t="str" cm="1">
        <f t="array" ref="D1869">IF(B1869=0,"Depot",INDEX('Delivery Stops'!$B$2:$B$29,B1869))</f>
        <v>Swimming Pool Supply</v>
      </c>
      <c r="E1869" t="str" cm="1">
        <f t="array" ref="E1869">IF(C1869=0,"Depot",INDEX('Delivery Stops'!$B$2:$B$29,C1869))</f>
        <v>Elementary School</v>
      </c>
      <c r="F1869">
        <v>0</v>
      </c>
      <c r="G1869" cm="1">
        <f t="array" ref="G1869">INDEX('Distance Matrix (miles)'!$B$2:$AD$30,B1869+1,C1869+1)</f>
        <v>2.85</v>
      </c>
      <c r="H1869" cm="1">
        <f t="array" ref="H1869">INDEX('Travel Time Matrix (min)'!$B$2:$AD$30,B1869+1,C1869+1)</f>
        <v>4.3</v>
      </c>
      <c r="I1869" cm="1">
        <f t="array" ref="I1869">G1869*(INDEX('Vehicle Fleet'!$D$2:$D$6,A1869)+'Cost Parameters'!$B$2*'Cost Parameters'!$B$3)</f>
        <v>3.2957400000000003</v>
      </c>
      <c r="J1869" cm="1">
        <f t="array" ref="J1869">IF(C1869=0,0,INDEX('Delivery Stops'!$D$2:$D$29,C1869))</f>
        <v>71</v>
      </c>
      <c r="K1869">
        <f t="shared" si="116"/>
        <v>0</v>
      </c>
      <c r="L1869">
        <f t="shared" si="117"/>
        <v>0</v>
      </c>
      <c r="M1869">
        <f t="shared" si="118"/>
        <v>0</v>
      </c>
      <c r="N1869">
        <f t="shared" si="119"/>
        <v>0</v>
      </c>
      <c r="O1869" cm="1">
        <f t="array" ref="O1869">((IF(C1869=0,INDEX('Solver Setup'!$M$15:$M$19,A1869),INDEX('Solver Setup'!$G$25:$G$52,C1869))-IF(B1869=0,INDEX('Solver Setup'!$L$15:$L$19,A1869),INDEX('Solver Setup'!$G$25:$G$52,B1869)))*1440-IF(B1869=0,0,INDEX('Solver Setup'!$F$25:$F$52,B1869))-H1869+'Solver Setup'!$B$9*(1-F1869))</f>
        <v>899.70000000000095</v>
      </c>
    </row>
    <row r="1870" spans="1:15" x14ac:dyDescent="0.2">
      <c r="A1870">
        <v>3</v>
      </c>
      <c r="B1870">
        <v>8</v>
      </c>
      <c r="C1870">
        <v>21</v>
      </c>
      <c r="D1870" t="str" cm="1">
        <f t="array" ref="D1870">IF(B1870=0,"Depot",INDEX('Delivery Stops'!$B$2:$B$29,B1870))</f>
        <v>Swimming Pool Supply</v>
      </c>
      <c r="E1870" t="str" cm="1">
        <f t="array" ref="E1870">IF(C1870=0,"Depot",INDEX('Delivery Stops'!$B$2:$B$29,C1870))</f>
        <v>Distillery</v>
      </c>
      <c r="F1870">
        <v>0</v>
      </c>
      <c r="G1870" cm="1">
        <f t="array" ref="G1870">INDEX('Distance Matrix (miles)'!$B$2:$AD$30,B1870+1,C1870+1)</f>
        <v>7.77</v>
      </c>
      <c r="H1870" cm="1">
        <f t="array" ref="H1870">INDEX('Travel Time Matrix (min)'!$B$2:$AD$30,B1870+1,C1870+1)</f>
        <v>11.7</v>
      </c>
      <c r="I1870" cm="1">
        <f t="array" ref="I1870">G1870*(INDEX('Vehicle Fleet'!$D$2:$D$6,A1870)+'Cost Parameters'!$B$2*'Cost Parameters'!$B$3)</f>
        <v>8.9852280000000011</v>
      </c>
      <c r="J1870" cm="1">
        <f t="array" ref="J1870">IF(C1870=0,0,INDEX('Delivery Stops'!$D$2:$D$29,C1870))</f>
        <v>178</v>
      </c>
      <c r="K1870">
        <f t="shared" si="116"/>
        <v>0</v>
      </c>
      <c r="L1870">
        <f t="shared" si="117"/>
        <v>0</v>
      </c>
      <c r="M1870">
        <f t="shared" si="118"/>
        <v>0</v>
      </c>
      <c r="N1870">
        <f t="shared" si="119"/>
        <v>0</v>
      </c>
      <c r="O1870" cm="1">
        <f t="array" ref="O1870">((IF(C1870=0,INDEX('Solver Setup'!$M$15:$M$19,A1870),INDEX('Solver Setup'!$G$25:$G$52,C1870))-IF(B1870=0,INDEX('Solver Setup'!$L$15:$L$19,A1870),INDEX('Solver Setup'!$G$25:$G$52,B1870)))*1440-IF(B1870=0,0,INDEX('Solver Setup'!$F$25:$F$52,B1870))-H1870+'Solver Setup'!$B$9*(1-F1870))</f>
        <v>1402.3</v>
      </c>
    </row>
    <row r="1871" spans="1:15" x14ac:dyDescent="0.2">
      <c r="A1871">
        <v>3</v>
      </c>
      <c r="B1871">
        <v>8</v>
      </c>
      <c r="C1871">
        <v>22</v>
      </c>
      <c r="D1871" t="str" cm="1">
        <f t="array" ref="D1871">IF(B1871=0,"Depot",INDEX('Delivery Stops'!$B$2:$B$29,B1871))</f>
        <v>Swimming Pool Supply</v>
      </c>
      <c r="E1871" t="str" cm="1">
        <f t="array" ref="E1871">IF(C1871=0,"Depot",INDEX('Delivery Stops'!$B$2:$B$29,C1871))</f>
        <v>Brewery</v>
      </c>
      <c r="F1871">
        <v>0</v>
      </c>
      <c r="G1871" cm="1">
        <f t="array" ref="G1871">INDEX('Distance Matrix (miles)'!$B$2:$AD$30,B1871+1,C1871+1)</f>
        <v>47.15</v>
      </c>
      <c r="H1871" cm="1">
        <f t="array" ref="H1871">INDEX('Travel Time Matrix (min)'!$B$2:$AD$30,B1871+1,C1871+1)</f>
        <v>70.7</v>
      </c>
      <c r="I1871" cm="1">
        <f t="array" ref="I1871">G1871*(INDEX('Vehicle Fleet'!$D$2:$D$6,A1871)+'Cost Parameters'!$B$2*'Cost Parameters'!$B$3)</f>
        <v>54.524260000000005</v>
      </c>
      <c r="J1871" cm="1">
        <f t="array" ref="J1871">IF(C1871=0,0,INDEX('Delivery Stops'!$D$2:$D$29,C1871))</f>
        <v>46</v>
      </c>
      <c r="K1871">
        <f t="shared" si="116"/>
        <v>0</v>
      </c>
      <c r="L1871">
        <f t="shared" si="117"/>
        <v>0</v>
      </c>
      <c r="M1871">
        <f t="shared" si="118"/>
        <v>0</v>
      </c>
      <c r="N1871">
        <f t="shared" si="119"/>
        <v>0</v>
      </c>
      <c r="O1871" cm="1">
        <f t="array" ref="O1871">((IF(C1871=0,INDEX('Solver Setup'!$M$15:$M$19,A1871),INDEX('Solver Setup'!$G$25:$G$52,C1871))-IF(B1871=0,INDEX('Solver Setup'!$L$15:$L$19,A1871),INDEX('Solver Setup'!$G$25:$G$52,B1871)))*1440-IF(B1871=0,0,INDEX('Solver Setup'!$F$25:$F$52,B1871))-H1871+'Solver Setup'!$B$9*(1-F1871))</f>
        <v>1193.3000000000009</v>
      </c>
    </row>
    <row r="1872" spans="1:15" x14ac:dyDescent="0.2">
      <c r="A1872">
        <v>3</v>
      </c>
      <c r="B1872">
        <v>8</v>
      </c>
      <c r="C1872">
        <v>23</v>
      </c>
      <c r="D1872" t="str" cm="1">
        <f t="array" ref="D1872">IF(B1872=0,"Depot",INDEX('Delivery Stops'!$B$2:$B$29,B1872))</f>
        <v>Swimming Pool Supply</v>
      </c>
      <c r="E1872" t="str" cm="1">
        <f t="array" ref="E1872">IF(C1872=0,"Depot",INDEX('Delivery Stops'!$B$2:$B$29,C1872))</f>
        <v>Distillery</v>
      </c>
      <c r="F1872">
        <v>0</v>
      </c>
      <c r="G1872" cm="1">
        <f t="array" ref="G1872">INDEX('Distance Matrix (miles)'!$B$2:$AD$30,B1872+1,C1872+1)</f>
        <v>25.97</v>
      </c>
      <c r="H1872" cm="1">
        <f t="array" ref="H1872">INDEX('Travel Time Matrix (min)'!$B$2:$AD$30,B1872+1,C1872+1)</f>
        <v>39</v>
      </c>
      <c r="I1872" cm="1">
        <f t="array" ref="I1872">G1872*(INDEX('Vehicle Fleet'!$D$2:$D$6,A1872)+'Cost Parameters'!$B$2*'Cost Parameters'!$B$3)</f>
        <v>30.031708000000002</v>
      </c>
      <c r="J1872" cm="1">
        <f t="array" ref="J1872">IF(C1872=0,0,INDEX('Delivery Stops'!$D$2:$D$29,C1872))</f>
        <v>207</v>
      </c>
      <c r="K1872">
        <f t="shared" si="116"/>
        <v>0</v>
      </c>
      <c r="L1872">
        <f t="shared" si="117"/>
        <v>0</v>
      </c>
      <c r="M1872">
        <f t="shared" si="118"/>
        <v>0</v>
      </c>
      <c r="N1872">
        <f t="shared" si="119"/>
        <v>0</v>
      </c>
      <c r="O1872" cm="1">
        <f t="array" ref="O1872">((IF(C1872=0,INDEX('Solver Setup'!$M$15:$M$19,A1872),INDEX('Solver Setup'!$G$25:$G$52,C1872))-IF(B1872=0,INDEX('Solver Setup'!$L$15:$L$19,A1872),INDEX('Solver Setup'!$G$25:$G$52,B1872)))*1440-IF(B1872=0,0,INDEX('Solver Setup'!$F$25:$F$52,B1872))-H1872+'Solver Setup'!$B$9*(1-F1872))</f>
        <v>1120.0000000000005</v>
      </c>
    </row>
    <row r="1873" spans="1:15" x14ac:dyDescent="0.2">
      <c r="A1873">
        <v>3</v>
      </c>
      <c r="B1873">
        <v>8</v>
      </c>
      <c r="C1873">
        <v>24</v>
      </c>
      <c r="D1873" t="str" cm="1">
        <f t="array" ref="D1873">IF(B1873=0,"Depot",INDEX('Delivery Stops'!$B$2:$B$29,B1873))</f>
        <v>Swimming Pool Supply</v>
      </c>
      <c r="E1873" t="str" cm="1">
        <f t="array" ref="E1873">IF(C1873=0,"Depot",INDEX('Delivery Stops'!$B$2:$B$29,C1873))</f>
        <v>Children's Academy</v>
      </c>
      <c r="F1873">
        <v>0</v>
      </c>
      <c r="G1873" cm="1">
        <f t="array" ref="G1873">INDEX('Distance Matrix (miles)'!$B$2:$AD$30,B1873+1,C1873+1)</f>
        <v>8.2799999999999994</v>
      </c>
      <c r="H1873" cm="1">
        <f t="array" ref="H1873">INDEX('Travel Time Matrix (min)'!$B$2:$AD$30,B1873+1,C1873+1)</f>
        <v>12.4</v>
      </c>
      <c r="I1873" cm="1">
        <f t="array" ref="I1873">G1873*(INDEX('Vehicle Fleet'!$D$2:$D$6,A1873)+'Cost Parameters'!$B$2*'Cost Parameters'!$B$3)</f>
        <v>9.5749919999999999</v>
      </c>
      <c r="J1873" cm="1">
        <f t="array" ref="J1873">IF(C1873=0,0,INDEX('Delivery Stops'!$D$2:$D$29,C1873))</f>
        <v>28</v>
      </c>
      <c r="K1873">
        <f t="shared" si="116"/>
        <v>0</v>
      </c>
      <c r="L1873">
        <f t="shared" si="117"/>
        <v>0</v>
      </c>
      <c r="M1873">
        <f t="shared" si="118"/>
        <v>0</v>
      </c>
      <c r="N1873">
        <f t="shared" si="119"/>
        <v>0</v>
      </c>
      <c r="O1873" cm="1">
        <f t="array" ref="O1873">((IF(C1873=0,INDEX('Solver Setup'!$M$15:$M$19,A1873),INDEX('Solver Setup'!$G$25:$G$52,C1873))-IF(B1873=0,INDEX('Solver Setup'!$L$15:$L$19,A1873),INDEX('Solver Setup'!$G$25:$G$52,B1873)))*1440-IF(B1873=0,0,INDEX('Solver Setup'!$F$25:$F$52,B1873))-H1873+'Solver Setup'!$B$9*(1-F1873))</f>
        <v>1296.6000000000008</v>
      </c>
    </row>
    <row r="1874" spans="1:15" x14ac:dyDescent="0.2">
      <c r="A1874">
        <v>3</v>
      </c>
      <c r="B1874">
        <v>8</v>
      </c>
      <c r="C1874">
        <v>25</v>
      </c>
      <c r="D1874" t="str" cm="1">
        <f t="array" ref="D1874">IF(B1874=0,"Depot",INDEX('Delivery Stops'!$B$2:$B$29,B1874))</f>
        <v>Swimming Pool Supply</v>
      </c>
      <c r="E1874" t="str" cm="1">
        <f t="array" ref="E1874">IF(C1874=0,"Depot",INDEX('Delivery Stops'!$B$2:$B$29,C1874))</f>
        <v>Public Library</v>
      </c>
      <c r="F1874">
        <v>0</v>
      </c>
      <c r="G1874" cm="1">
        <f t="array" ref="G1874">INDEX('Distance Matrix (miles)'!$B$2:$AD$30,B1874+1,C1874+1)</f>
        <v>30.37</v>
      </c>
      <c r="H1874" cm="1">
        <f t="array" ref="H1874">INDEX('Travel Time Matrix (min)'!$B$2:$AD$30,B1874+1,C1874+1)</f>
        <v>45.6</v>
      </c>
      <c r="I1874" cm="1">
        <f t="array" ref="I1874">G1874*(INDEX('Vehicle Fleet'!$D$2:$D$6,A1874)+'Cost Parameters'!$B$2*'Cost Parameters'!$B$3)</f>
        <v>35.119868000000004</v>
      </c>
      <c r="J1874" cm="1">
        <f t="array" ref="J1874">IF(C1874=0,0,INDEX('Delivery Stops'!$D$2:$D$29,C1874))</f>
        <v>32</v>
      </c>
      <c r="K1874">
        <f t="shared" si="116"/>
        <v>0</v>
      </c>
      <c r="L1874">
        <f t="shared" si="117"/>
        <v>0</v>
      </c>
      <c r="M1874">
        <f t="shared" si="118"/>
        <v>0</v>
      </c>
      <c r="N1874">
        <f t="shared" si="119"/>
        <v>0</v>
      </c>
      <c r="O1874" cm="1">
        <f t="array" ref="O1874">((IF(C1874=0,INDEX('Solver Setup'!$M$15:$M$19,A1874),INDEX('Solver Setup'!$G$25:$G$52,C1874))-IF(B1874=0,INDEX('Solver Setup'!$L$15:$L$19,A1874),INDEX('Solver Setup'!$G$25:$G$52,B1874)))*1440-IF(B1874=0,0,INDEX('Solver Setup'!$F$25:$F$52,B1874))-H1874+'Solver Setup'!$B$9*(1-F1874))</f>
        <v>1173.400000000001</v>
      </c>
    </row>
    <row r="1875" spans="1:15" x14ac:dyDescent="0.2">
      <c r="A1875">
        <v>3</v>
      </c>
      <c r="B1875">
        <v>8</v>
      </c>
      <c r="C1875">
        <v>26</v>
      </c>
      <c r="D1875" t="str" cm="1">
        <f t="array" ref="D1875">IF(B1875=0,"Depot",INDEX('Delivery Stops'!$B$2:$B$29,B1875))</f>
        <v>Swimming Pool Supply</v>
      </c>
      <c r="E1875" t="str" cm="1">
        <f t="array" ref="E1875">IF(C1875=0,"Depot",INDEX('Delivery Stops'!$B$2:$B$29,C1875))</f>
        <v>Bakery &amp; Cafe</v>
      </c>
      <c r="F1875">
        <v>0</v>
      </c>
      <c r="G1875" cm="1">
        <f t="array" ref="G1875">INDEX('Distance Matrix (miles)'!$B$2:$AD$30,B1875+1,C1875+1)</f>
        <v>33.44</v>
      </c>
      <c r="H1875" cm="1">
        <f t="array" ref="H1875">INDEX('Travel Time Matrix (min)'!$B$2:$AD$30,B1875+1,C1875+1)</f>
        <v>50.2</v>
      </c>
      <c r="I1875" cm="1">
        <f t="array" ref="I1875">G1875*(INDEX('Vehicle Fleet'!$D$2:$D$6,A1875)+'Cost Parameters'!$B$2*'Cost Parameters'!$B$3)</f>
        <v>38.670016000000004</v>
      </c>
      <c r="J1875" cm="1">
        <f t="array" ref="J1875">IF(C1875=0,0,INDEX('Delivery Stops'!$D$2:$D$29,C1875))</f>
        <v>211</v>
      </c>
      <c r="K1875">
        <f t="shared" si="116"/>
        <v>0</v>
      </c>
      <c r="L1875">
        <f t="shared" si="117"/>
        <v>0</v>
      </c>
      <c r="M1875">
        <f t="shared" si="118"/>
        <v>0</v>
      </c>
      <c r="N1875">
        <f t="shared" si="119"/>
        <v>0</v>
      </c>
      <c r="O1875" cm="1">
        <f t="array" ref="O1875">((IF(C1875=0,INDEX('Solver Setup'!$M$15:$M$19,A1875),INDEX('Solver Setup'!$G$25:$G$52,C1875))-IF(B1875=0,INDEX('Solver Setup'!$L$15:$L$19,A1875),INDEX('Solver Setup'!$G$25:$G$52,B1875)))*1440-IF(B1875=0,0,INDEX('Solver Setup'!$F$25:$F$52,B1875))-H1875+'Solver Setup'!$B$9*(1-F1875))</f>
        <v>1243.8000000000004</v>
      </c>
    </row>
    <row r="1876" spans="1:15" x14ac:dyDescent="0.2">
      <c r="A1876">
        <v>3</v>
      </c>
      <c r="B1876">
        <v>8</v>
      </c>
      <c r="C1876">
        <v>27</v>
      </c>
      <c r="D1876" t="str" cm="1">
        <f t="array" ref="D1876">IF(B1876=0,"Depot",INDEX('Delivery Stops'!$B$2:$B$29,B1876))</f>
        <v>Swimming Pool Supply</v>
      </c>
      <c r="E1876" t="str" cm="1">
        <f t="array" ref="E1876">IF(C1876=0,"Depot",INDEX('Delivery Stops'!$B$2:$B$29,C1876))</f>
        <v>Redstone Elementary School</v>
      </c>
      <c r="F1876">
        <v>0</v>
      </c>
      <c r="G1876" cm="1">
        <f t="array" ref="G1876">INDEX('Distance Matrix (miles)'!$B$2:$AD$30,B1876+1,C1876+1)</f>
        <v>30.78</v>
      </c>
      <c r="H1876" cm="1">
        <f t="array" ref="H1876">INDEX('Travel Time Matrix (min)'!$B$2:$AD$30,B1876+1,C1876+1)</f>
        <v>46.2</v>
      </c>
      <c r="I1876" cm="1">
        <f t="array" ref="I1876">G1876*(INDEX('Vehicle Fleet'!$D$2:$D$6,A1876)+'Cost Parameters'!$B$2*'Cost Parameters'!$B$3)</f>
        <v>35.593992000000007</v>
      </c>
      <c r="J1876" cm="1">
        <f t="array" ref="J1876">IF(C1876=0,0,INDEX('Delivery Stops'!$D$2:$D$29,C1876))</f>
        <v>61</v>
      </c>
      <c r="K1876">
        <f t="shared" si="116"/>
        <v>0</v>
      </c>
      <c r="L1876">
        <f t="shared" si="117"/>
        <v>0</v>
      </c>
      <c r="M1876">
        <f t="shared" si="118"/>
        <v>0</v>
      </c>
      <c r="N1876">
        <f t="shared" si="119"/>
        <v>0</v>
      </c>
      <c r="O1876" cm="1">
        <f t="array" ref="O1876">((IF(C1876=0,INDEX('Solver Setup'!$M$15:$M$19,A1876),INDEX('Solver Setup'!$G$25:$G$52,C1876))-IF(B1876=0,INDEX('Solver Setup'!$L$15:$L$19,A1876),INDEX('Solver Setup'!$G$25:$G$52,B1876)))*1440-IF(B1876=0,0,INDEX('Solver Setup'!$F$25:$F$52,B1876))-H1876+'Solver Setup'!$B$9*(1-F1876))</f>
        <v>1187.8</v>
      </c>
    </row>
    <row r="1877" spans="1:15" x14ac:dyDescent="0.2">
      <c r="A1877">
        <v>3</v>
      </c>
      <c r="B1877">
        <v>8</v>
      </c>
      <c r="C1877">
        <v>28</v>
      </c>
      <c r="D1877" t="str" cm="1">
        <f t="array" ref="D1877">IF(B1877=0,"Depot",INDEX('Delivery Stops'!$B$2:$B$29,B1877))</f>
        <v>Swimming Pool Supply</v>
      </c>
      <c r="E1877" t="str" cm="1">
        <f t="array" ref="E1877">IF(C1877=0,"Depot",INDEX('Delivery Stops'!$B$2:$B$29,C1877))</f>
        <v>Food Bank</v>
      </c>
      <c r="F1877">
        <v>0</v>
      </c>
      <c r="G1877" cm="1">
        <f t="array" ref="G1877">INDEX('Distance Matrix (miles)'!$B$2:$AD$30,B1877+1,C1877+1)</f>
        <v>44.87</v>
      </c>
      <c r="H1877" cm="1">
        <f t="array" ref="H1877">INDEX('Travel Time Matrix (min)'!$B$2:$AD$30,B1877+1,C1877+1)</f>
        <v>67.3</v>
      </c>
      <c r="I1877" cm="1">
        <f t="array" ref="I1877">G1877*(INDEX('Vehicle Fleet'!$D$2:$D$6,A1877)+'Cost Parameters'!$B$2*'Cost Parameters'!$B$3)</f>
        <v>51.887667999999998</v>
      </c>
      <c r="J1877" cm="1">
        <f t="array" ref="J1877">IF(C1877=0,0,INDEX('Delivery Stops'!$D$2:$D$29,C1877))</f>
        <v>168</v>
      </c>
      <c r="K1877">
        <f t="shared" si="116"/>
        <v>0</v>
      </c>
      <c r="L1877">
        <f t="shared" si="117"/>
        <v>0</v>
      </c>
      <c r="M1877">
        <f t="shared" si="118"/>
        <v>0</v>
      </c>
      <c r="N1877">
        <f t="shared" si="119"/>
        <v>0</v>
      </c>
      <c r="O1877" cm="1">
        <f t="array" ref="O1877">((IF(C1877=0,INDEX('Solver Setup'!$M$15:$M$19,A1877),INDEX('Solver Setup'!$G$25:$G$52,C1877))-IF(B1877=0,INDEX('Solver Setup'!$L$15:$L$19,A1877),INDEX('Solver Setup'!$G$25:$G$52,B1877)))*1440-IF(B1877=0,0,INDEX('Solver Setup'!$F$25:$F$52,B1877))-H1877+'Solver Setup'!$B$9*(1-F1877))</f>
        <v>1166.6999999999998</v>
      </c>
    </row>
    <row r="1878" spans="1:15" x14ac:dyDescent="0.2">
      <c r="A1878">
        <v>3</v>
      </c>
      <c r="B1878">
        <v>9</v>
      </c>
      <c r="C1878">
        <v>0</v>
      </c>
      <c r="D1878" t="str" cm="1">
        <f t="array" ref="D1878">IF(B1878=0,"Depot",INDEX('Delivery Stops'!$B$2:$B$29,B1878))</f>
        <v>Dry Cleaners</v>
      </c>
      <c r="E1878" t="str" cm="1">
        <f t="array" ref="E1878">IF(C1878=0,"Depot",INDEX('Delivery Stops'!$B$2:$B$29,C1878))</f>
        <v>Depot</v>
      </c>
      <c r="F1878">
        <v>0</v>
      </c>
      <c r="G1878" cm="1">
        <f t="array" ref="G1878">INDEX('Distance Matrix (miles)'!$B$2:$AD$30,B1878+1,C1878+1)</f>
        <v>14.44</v>
      </c>
      <c r="H1878" cm="1">
        <f t="array" ref="H1878">INDEX('Travel Time Matrix (min)'!$B$2:$AD$30,B1878+1,C1878+1)</f>
        <v>21.7</v>
      </c>
      <c r="I1878" cm="1">
        <f t="array" ref="I1878">G1878*(INDEX('Vehicle Fleet'!$D$2:$D$6,A1878)+'Cost Parameters'!$B$2*'Cost Parameters'!$B$3)</f>
        <v>16.698416000000002</v>
      </c>
      <c r="J1878" cm="1">
        <f t="array" ref="J1878">IF(C1878=0,0,INDEX('Delivery Stops'!$D$2:$D$29,C1878))</f>
        <v>0</v>
      </c>
      <c r="K1878">
        <f t="shared" si="116"/>
        <v>0</v>
      </c>
      <c r="L1878">
        <f t="shared" si="117"/>
        <v>0</v>
      </c>
      <c r="M1878">
        <f t="shared" si="118"/>
        <v>0</v>
      </c>
      <c r="N1878">
        <f t="shared" si="119"/>
        <v>0</v>
      </c>
      <c r="O1878" cm="1">
        <f t="array" ref="O1878">((IF(C1878=0,INDEX('Solver Setup'!$M$15:$M$19,A1878),INDEX('Solver Setup'!$G$25:$G$52,C1878))-IF(B1878=0,INDEX('Solver Setup'!$L$15:$L$19,A1878),INDEX('Solver Setup'!$G$25:$G$52,B1878)))*1440-IF(B1878=0,0,INDEX('Solver Setup'!$F$25:$F$52,B1878))-H1878+'Solver Setup'!$B$9*(1-F1878))</f>
        <v>850.3</v>
      </c>
    </row>
    <row r="1879" spans="1:15" x14ac:dyDescent="0.2">
      <c r="A1879">
        <v>3</v>
      </c>
      <c r="B1879">
        <v>9</v>
      </c>
      <c r="C1879">
        <v>1</v>
      </c>
      <c r="D1879" t="str" cm="1">
        <f t="array" ref="D1879">IF(B1879=0,"Depot",INDEX('Delivery Stops'!$B$2:$B$29,B1879))</f>
        <v>Dry Cleaners</v>
      </c>
      <c r="E1879" t="str" cm="1">
        <f t="array" ref="E1879">IF(C1879=0,"Depot",INDEX('Delivery Stops'!$B$2:$B$29,C1879))</f>
        <v>Pet Hospital</v>
      </c>
      <c r="F1879">
        <v>0</v>
      </c>
      <c r="G1879" cm="1">
        <f t="array" ref="G1879">INDEX('Distance Matrix (miles)'!$B$2:$AD$30,B1879+1,C1879+1)</f>
        <v>10.26</v>
      </c>
      <c r="H1879" cm="1">
        <f t="array" ref="H1879">INDEX('Travel Time Matrix (min)'!$B$2:$AD$30,B1879+1,C1879+1)</f>
        <v>15.4</v>
      </c>
      <c r="I1879" cm="1">
        <f t="array" ref="I1879">G1879*(INDEX('Vehicle Fleet'!$D$2:$D$6,A1879)+'Cost Parameters'!$B$2*'Cost Parameters'!$B$3)</f>
        <v>11.864664000000001</v>
      </c>
      <c r="J1879" cm="1">
        <f t="array" ref="J1879">IF(C1879=0,0,INDEX('Delivery Stops'!$D$2:$D$29,C1879))</f>
        <v>204</v>
      </c>
      <c r="K1879">
        <f t="shared" si="116"/>
        <v>0</v>
      </c>
      <c r="L1879">
        <f t="shared" si="117"/>
        <v>0</v>
      </c>
      <c r="M1879">
        <f t="shared" si="118"/>
        <v>0</v>
      </c>
      <c r="N1879">
        <f t="shared" si="119"/>
        <v>0</v>
      </c>
      <c r="O1879" cm="1">
        <f t="array" ref="O1879">((IF(C1879=0,INDEX('Solver Setup'!$M$15:$M$19,A1879),INDEX('Solver Setup'!$G$25:$G$52,C1879))-IF(B1879=0,INDEX('Solver Setup'!$L$15:$L$19,A1879),INDEX('Solver Setup'!$G$25:$G$52,B1879)))*1440-IF(B1879=0,0,INDEX('Solver Setup'!$F$25:$F$52,B1879))-H1879+'Solver Setup'!$B$9*(1-F1879))</f>
        <v>1366.6000000000006</v>
      </c>
    </row>
    <row r="1880" spans="1:15" x14ac:dyDescent="0.2">
      <c r="A1880">
        <v>3</v>
      </c>
      <c r="B1880">
        <v>9</v>
      </c>
      <c r="C1880">
        <v>2</v>
      </c>
      <c r="D1880" t="str" cm="1">
        <f t="array" ref="D1880">IF(B1880=0,"Depot",INDEX('Delivery Stops'!$B$2:$B$29,B1880))</f>
        <v>Dry Cleaners</v>
      </c>
      <c r="E1880" t="str" cm="1">
        <f t="array" ref="E1880">IF(C1880=0,"Depot",INDEX('Delivery Stops'!$B$2:$B$29,C1880))</f>
        <v>Community Pharmacy</v>
      </c>
      <c r="F1880">
        <v>0</v>
      </c>
      <c r="G1880" cm="1">
        <f t="array" ref="G1880">INDEX('Distance Matrix (miles)'!$B$2:$AD$30,B1880+1,C1880+1)</f>
        <v>12.38</v>
      </c>
      <c r="H1880" cm="1">
        <f t="array" ref="H1880">INDEX('Travel Time Matrix (min)'!$B$2:$AD$30,B1880+1,C1880+1)</f>
        <v>18.600000000000001</v>
      </c>
      <c r="I1880" cm="1">
        <f t="array" ref="I1880">G1880*(INDEX('Vehicle Fleet'!$D$2:$D$6,A1880)+'Cost Parameters'!$B$2*'Cost Parameters'!$B$3)</f>
        <v>14.316232000000003</v>
      </c>
      <c r="J1880" cm="1">
        <f t="array" ref="J1880">IF(C1880=0,0,INDEX('Delivery Stops'!$D$2:$D$29,C1880))</f>
        <v>240</v>
      </c>
      <c r="K1880">
        <f t="shared" si="116"/>
        <v>0</v>
      </c>
      <c r="L1880">
        <f t="shared" si="117"/>
        <v>0</v>
      </c>
      <c r="M1880">
        <f t="shared" si="118"/>
        <v>0</v>
      </c>
      <c r="N1880">
        <f t="shared" si="119"/>
        <v>0</v>
      </c>
      <c r="O1880" cm="1">
        <f t="array" ref="O1880">((IF(C1880=0,INDEX('Solver Setup'!$M$15:$M$19,A1880),INDEX('Solver Setup'!$G$25:$G$52,C1880))-IF(B1880=0,INDEX('Solver Setup'!$L$15:$L$19,A1880),INDEX('Solver Setup'!$G$25:$G$52,B1880)))*1440-IF(B1880=0,0,INDEX('Solver Setup'!$F$25:$F$52,B1880))-H1880+'Solver Setup'!$B$9*(1-F1880))</f>
        <v>1603.3999999999996</v>
      </c>
    </row>
    <row r="1881" spans="1:15" x14ac:dyDescent="0.2">
      <c r="A1881">
        <v>3</v>
      </c>
      <c r="B1881">
        <v>9</v>
      </c>
      <c r="C1881">
        <v>3</v>
      </c>
      <c r="D1881" t="str" cm="1">
        <f t="array" ref="D1881">IF(B1881=0,"Depot",INDEX('Delivery Stops'!$B$2:$B$29,B1881))</f>
        <v>Dry Cleaners</v>
      </c>
      <c r="E1881" t="str" cm="1">
        <f t="array" ref="E1881">IF(C1881=0,"Depot",INDEX('Delivery Stops'!$B$2:$B$29,C1881))</f>
        <v>Redstone Medical Center</v>
      </c>
      <c r="F1881">
        <v>0</v>
      </c>
      <c r="G1881" cm="1">
        <f t="array" ref="G1881">INDEX('Distance Matrix (miles)'!$B$2:$AD$30,B1881+1,C1881+1)</f>
        <v>12.66</v>
      </c>
      <c r="H1881" cm="1">
        <f t="array" ref="H1881">INDEX('Travel Time Matrix (min)'!$B$2:$AD$30,B1881+1,C1881+1)</f>
        <v>19</v>
      </c>
      <c r="I1881" cm="1">
        <f t="array" ref="I1881">G1881*(INDEX('Vehicle Fleet'!$D$2:$D$6,A1881)+'Cost Parameters'!$B$2*'Cost Parameters'!$B$3)</f>
        <v>14.640024000000002</v>
      </c>
      <c r="J1881" cm="1">
        <f t="array" ref="J1881">IF(C1881=0,0,INDEX('Delivery Stops'!$D$2:$D$29,C1881))</f>
        <v>183</v>
      </c>
      <c r="K1881">
        <f t="shared" si="116"/>
        <v>0</v>
      </c>
      <c r="L1881">
        <f t="shared" si="117"/>
        <v>0</v>
      </c>
      <c r="M1881">
        <f t="shared" si="118"/>
        <v>0</v>
      </c>
      <c r="N1881">
        <f t="shared" si="119"/>
        <v>0</v>
      </c>
      <c r="O1881" cm="1">
        <f t="array" ref="O1881">((IF(C1881=0,INDEX('Solver Setup'!$M$15:$M$19,A1881),INDEX('Solver Setup'!$G$25:$G$52,C1881))-IF(B1881=0,INDEX('Solver Setup'!$L$15:$L$19,A1881),INDEX('Solver Setup'!$G$25:$G$52,B1881)))*1440-IF(B1881=0,0,INDEX('Solver Setup'!$F$25:$F$52,B1881))-H1881+'Solver Setup'!$B$9*(1-F1881))</f>
        <v>1618</v>
      </c>
    </row>
    <row r="1882" spans="1:15" x14ac:dyDescent="0.2">
      <c r="A1882">
        <v>3</v>
      </c>
      <c r="B1882">
        <v>9</v>
      </c>
      <c r="C1882">
        <v>4</v>
      </c>
      <c r="D1882" t="str" cm="1">
        <f t="array" ref="D1882">IF(B1882=0,"Depot",INDEX('Delivery Stops'!$B$2:$B$29,B1882))</f>
        <v>Dry Cleaners</v>
      </c>
      <c r="E1882" t="str" cm="1">
        <f t="array" ref="E1882">IF(C1882=0,"Depot",INDEX('Delivery Stops'!$B$2:$B$29,C1882))</f>
        <v>Furniture Warehouse</v>
      </c>
      <c r="F1882">
        <v>0</v>
      </c>
      <c r="G1882" cm="1">
        <f t="array" ref="G1882">INDEX('Distance Matrix (miles)'!$B$2:$AD$30,B1882+1,C1882+1)</f>
        <v>18.04</v>
      </c>
      <c r="H1882" cm="1">
        <f t="array" ref="H1882">INDEX('Travel Time Matrix (min)'!$B$2:$AD$30,B1882+1,C1882+1)</f>
        <v>27.1</v>
      </c>
      <c r="I1882" cm="1">
        <f t="array" ref="I1882">G1882*(INDEX('Vehicle Fleet'!$D$2:$D$6,A1882)+'Cost Parameters'!$B$2*'Cost Parameters'!$B$3)</f>
        <v>20.861456</v>
      </c>
      <c r="J1882" cm="1">
        <f t="array" ref="J1882">IF(C1882=0,0,INDEX('Delivery Stops'!$D$2:$D$29,C1882))</f>
        <v>186</v>
      </c>
      <c r="K1882">
        <f t="shared" si="116"/>
        <v>0</v>
      </c>
      <c r="L1882">
        <f t="shared" si="117"/>
        <v>0</v>
      </c>
      <c r="M1882">
        <f t="shared" si="118"/>
        <v>0</v>
      </c>
      <c r="N1882">
        <f t="shared" si="119"/>
        <v>0</v>
      </c>
      <c r="O1882" cm="1">
        <f t="array" ref="O1882">((IF(C1882=0,INDEX('Solver Setup'!$M$15:$M$19,A1882),INDEX('Solver Setup'!$G$25:$G$52,C1882))-IF(B1882=0,INDEX('Solver Setup'!$L$15:$L$19,A1882),INDEX('Solver Setup'!$G$25:$G$52,B1882)))*1440-IF(B1882=0,0,INDEX('Solver Setup'!$F$25:$F$52,B1882))-H1882+'Solver Setup'!$B$9*(1-F1882))</f>
        <v>1339.9</v>
      </c>
    </row>
    <row r="1883" spans="1:15" x14ac:dyDescent="0.2">
      <c r="A1883">
        <v>3</v>
      </c>
      <c r="B1883">
        <v>9</v>
      </c>
      <c r="C1883">
        <v>5</v>
      </c>
      <c r="D1883" t="str" cm="1">
        <f t="array" ref="D1883">IF(B1883=0,"Depot",INDEX('Delivery Stops'!$B$2:$B$29,B1883))</f>
        <v>Dry Cleaners</v>
      </c>
      <c r="E1883" t="str" cm="1">
        <f t="array" ref="E1883">IF(C1883=0,"Depot",INDEX('Delivery Stops'!$B$2:$B$29,C1883))</f>
        <v>Construction Supply</v>
      </c>
      <c r="F1883">
        <v>0</v>
      </c>
      <c r="G1883" cm="1">
        <f t="array" ref="G1883">INDEX('Distance Matrix (miles)'!$B$2:$AD$30,B1883+1,C1883+1)</f>
        <v>26.88</v>
      </c>
      <c r="H1883" cm="1">
        <f t="array" ref="H1883">INDEX('Travel Time Matrix (min)'!$B$2:$AD$30,B1883+1,C1883+1)</f>
        <v>40.299999999999997</v>
      </c>
      <c r="I1883" cm="1">
        <f t="array" ref="I1883">G1883*(INDEX('Vehicle Fleet'!$D$2:$D$6,A1883)+'Cost Parameters'!$B$2*'Cost Parameters'!$B$3)</f>
        <v>31.084032000000001</v>
      </c>
      <c r="J1883" cm="1">
        <f t="array" ref="J1883">IF(C1883=0,0,INDEX('Delivery Stops'!$D$2:$D$29,C1883))</f>
        <v>201</v>
      </c>
      <c r="K1883">
        <f t="shared" si="116"/>
        <v>0</v>
      </c>
      <c r="L1883">
        <f t="shared" si="117"/>
        <v>0</v>
      </c>
      <c r="M1883">
        <f t="shared" si="118"/>
        <v>0</v>
      </c>
      <c r="N1883">
        <f t="shared" si="119"/>
        <v>0</v>
      </c>
      <c r="O1883" cm="1">
        <f t="array" ref="O1883">((IF(C1883=0,INDEX('Solver Setup'!$M$15:$M$19,A1883),INDEX('Solver Setup'!$G$25:$G$52,C1883))-IF(B1883=0,INDEX('Solver Setup'!$L$15:$L$19,A1883),INDEX('Solver Setup'!$G$25:$G$52,B1883)))*1440-IF(B1883=0,0,INDEX('Solver Setup'!$F$25:$F$52,B1883))-H1883+'Solver Setup'!$B$9*(1-F1883))</f>
        <v>1536.6999999999996</v>
      </c>
    </row>
    <row r="1884" spans="1:15" x14ac:dyDescent="0.2">
      <c r="A1884">
        <v>3</v>
      </c>
      <c r="B1884">
        <v>9</v>
      </c>
      <c r="C1884">
        <v>6</v>
      </c>
      <c r="D1884" t="str" cm="1">
        <f t="array" ref="D1884">IF(B1884=0,"Depot",INDEX('Delivery Stops'!$B$2:$B$29,B1884))</f>
        <v>Dry Cleaners</v>
      </c>
      <c r="E1884" t="str" cm="1">
        <f t="array" ref="E1884">IF(C1884=0,"Depot",INDEX('Delivery Stops'!$B$2:$B$29,C1884))</f>
        <v>Farm Supply</v>
      </c>
      <c r="F1884">
        <v>0</v>
      </c>
      <c r="G1884" cm="1">
        <f t="array" ref="G1884">INDEX('Distance Matrix (miles)'!$B$2:$AD$30,B1884+1,C1884+1)</f>
        <v>17.93</v>
      </c>
      <c r="H1884" cm="1">
        <f t="array" ref="H1884">INDEX('Travel Time Matrix (min)'!$B$2:$AD$30,B1884+1,C1884+1)</f>
        <v>26.9</v>
      </c>
      <c r="I1884" cm="1">
        <f t="array" ref="I1884">G1884*(INDEX('Vehicle Fleet'!$D$2:$D$6,A1884)+'Cost Parameters'!$B$2*'Cost Parameters'!$B$3)</f>
        <v>20.734252000000001</v>
      </c>
      <c r="J1884" cm="1">
        <f t="array" ref="J1884">IF(C1884=0,0,INDEX('Delivery Stops'!$D$2:$D$29,C1884))</f>
        <v>162</v>
      </c>
      <c r="K1884">
        <f t="shared" si="116"/>
        <v>0</v>
      </c>
      <c r="L1884">
        <f t="shared" si="117"/>
        <v>0</v>
      </c>
      <c r="M1884">
        <f t="shared" si="118"/>
        <v>0</v>
      </c>
      <c r="N1884">
        <f t="shared" si="119"/>
        <v>0</v>
      </c>
      <c r="O1884" cm="1">
        <f t="array" ref="O1884">((IF(C1884=0,INDEX('Solver Setup'!$M$15:$M$19,A1884),INDEX('Solver Setup'!$G$25:$G$52,C1884))-IF(B1884=0,INDEX('Solver Setup'!$L$15:$L$19,A1884),INDEX('Solver Setup'!$G$25:$G$52,B1884)))*1440-IF(B1884=0,0,INDEX('Solver Setup'!$F$25:$F$52,B1884))-H1884+'Solver Setup'!$B$9*(1-F1884))</f>
        <v>1655.1</v>
      </c>
    </row>
    <row r="1885" spans="1:15" x14ac:dyDescent="0.2">
      <c r="A1885">
        <v>3</v>
      </c>
      <c r="B1885">
        <v>9</v>
      </c>
      <c r="C1885">
        <v>7</v>
      </c>
      <c r="D1885" t="str" cm="1">
        <f t="array" ref="D1885">IF(B1885=0,"Depot",INDEX('Delivery Stops'!$B$2:$B$29,B1885))</f>
        <v>Dry Cleaners</v>
      </c>
      <c r="E1885" t="str" cm="1">
        <f t="array" ref="E1885">IF(C1885=0,"Depot",INDEX('Delivery Stops'!$B$2:$B$29,C1885))</f>
        <v>Fish Market</v>
      </c>
      <c r="F1885">
        <v>0</v>
      </c>
      <c r="G1885" cm="1">
        <f t="array" ref="G1885">INDEX('Distance Matrix (miles)'!$B$2:$AD$30,B1885+1,C1885+1)</f>
        <v>25.03</v>
      </c>
      <c r="H1885" cm="1">
        <f t="array" ref="H1885">INDEX('Travel Time Matrix (min)'!$B$2:$AD$30,B1885+1,C1885+1)</f>
        <v>37.5</v>
      </c>
      <c r="I1885" cm="1">
        <f t="array" ref="I1885">G1885*(INDEX('Vehicle Fleet'!$D$2:$D$6,A1885)+'Cost Parameters'!$B$2*'Cost Parameters'!$B$3)</f>
        <v>28.944692000000003</v>
      </c>
      <c r="J1885" cm="1">
        <f t="array" ref="J1885">IF(C1885=0,0,INDEX('Delivery Stops'!$D$2:$D$29,C1885))</f>
        <v>133</v>
      </c>
      <c r="K1885">
        <f t="shared" si="116"/>
        <v>0</v>
      </c>
      <c r="L1885">
        <f t="shared" si="117"/>
        <v>0</v>
      </c>
      <c r="M1885">
        <f t="shared" si="118"/>
        <v>0</v>
      </c>
      <c r="N1885">
        <f t="shared" si="119"/>
        <v>0</v>
      </c>
      <c r="O1885" cm="1">
        <f t="array" ref="O1885">((IF(C1885=0,INDEX('Solver Setup'!$M$15:$M$19,A1885),INDEX('Solver Setup'!$G$25:$G$52,C1885))-IF(B1885=0,INDEX('Solver Setup'!$L$15:$L$19,A1885),INDEX('Solver Setup'!$G$25:$G$52,B1885)))*1440-IF(B1885=0,0,INDEX('Solver Setup'!$F$25:$F$52,B1885))-H1885+'Solver Setup'!$B$9*(1-F1885))</f>
        <v>1509.5</v>
      </c>
    </row>
    <row r="1886" spans="1:15" x14ac:dyDescent="0.2">
      <c r="A1886">
        <v>3</v>
      </c>
      <c r="B1886">
        <v>9</v>
      </c>
      <c r="C1886">
        <v>8</v>
      </c>
      <c r="D1886" t="str" cm="1">
        <f t="array" ref="D1886">IF(B1886=0,"Depot",INDEX('Delivery Stops'!$B$2:$B$29,B1886))</f>
        <v>Dry Cleaners</v>
      </c>
      <c r="E1886" t="str" cm="1">
        <f t="array" ref="E1886">IF(C1886=0,"Depot",INDEX('Delivery Stops'!$B$2:$B$29,C1886))</f>
        <v>Swimming Pool Supply</v>
      </c>
      <c r="F1886">
        <v>0</v>
      </c>
      <c r="G1886" cm="1">
        <f t="array" ref="G1886">INDEX('Distance Matrix (miles)'!$B$2:$AD$30,B1886+1,C1886+1)</f>
        <v>27.7</v>
      </c>
      <c r="H1886" cm="1">
        <f t="array" ref="H1886">INDEX('Travel Time Matrix (min)'!$B$2:$AD$30,B1886+1,C1886+1)</f>
        <v>41.5</v>
      </c>
      <c r="I1886" cm="1">
        <f t="array" ref="I1886">G1886*(INDEX('Vehicle Fleet'!$D$2:$D$6,A1886)+'Cost Parameters'!$B$2*'Cost Parameters'!$B$3)</f>
        <v>32.03228</v>
      </c>
      <c r="J1886" cm="1">
        <f t="array" ref="J1886">IF(C1886=0,0,INDEX('Delivery Stops'!$D$2:$D$29,C1886))</f>
        <v>285</v>
      </c>
      <c r="K1886">
        <f t="shared" si="116"/>
        <v>0</v>
      </c>
      <c r="L1886">
        <f t="shared" si="117"/>
        <v>0</v>
      </c>
      <c r="M1886">
        <f t="shared" si="118"/>
        <v>0</v>
      </c>
      <c r="N1886">
        <f t="shared" si="119"/>
        <v>0</v>
      </c>
      <c r="O1886" cm="1">
        <f t="array" ref="O1886">((IF(C1886=0,INDEX('Solver Setup'!$M$15:$M$19,A1886),INDEX('Solver Setup'!$G$25:$G$52,C1886))-IF(B1886=0,INDEX('Solver Setup'!$L$15:$L$19,A1886),INDEX('Solver Setup'!$G$25:$G$52,B1886)))*1440-IF(B1886=0,0,INDEX('Solver Setup'!$F$25:$F$52,B1886))-H1886+'Solver Setup'!$B$9*(1-F1886))</f>
        <v>1715.4999999999995</v>
      </c>
    </row>
    <row r="1887" spans="1:15" x14ac:dyDescent="0.2">
      <c r="A1887">
        <v>3</v>
      </c>
      <c r="B1887">
        <v>9</v>
      </c>
      <c r="C1887">
        <v>10</v>
      </c>
      <c r="D1887" t="str" cm="1">
        <f t="array" ref="D1887">IF(B1887=0,"Depot",INDEX('Delivery Stops'!$B$2:$B$29,B1887))</f>
        <v>Dry Cleaners</v>
      </c>
      <c r="E1887" t="str" cm="1">
        <f t="array" ref="E1887">IF(C1887=0,"Depot",INDEX('Delivery Stops'!$B$2:$B$29,C1887))</f>
        <v>Furniture Warehouse</v>
      </c>
      <c r="F1887">
        <v>0</v>
      </c>
      <c r="G1887" cm="1">
        <f t="array" ref="G1887">INDEX('Distance Matrix (miles)'!$B$2:$AD$30,B1887+1,C1887+1)</f>
        <v>21.89</v>
      </c>
      <c r="H1887" cm="1">
        <f t="array" ref="H1887">INDEX('Travel Time Matrix (min)'!$B$2:$AD$30,B1887+1,C1887+1)</f>
        <v>32.799999999999997</v>
      </c>
      <c r="I1887" cm="1">
        <f t="array" ref="I1887">G1887*(INDEX('Vehicle Fleet'!$D$2:$D$6,A1887)+'Cost Parameters'!$B$2*'Cost Parameters'!$B$3)</f>
        <v>25.313596000000004</v>
      </c>
      <c r="J1887" cm="1">
        <f t="array" ref="J1887">IF(C1887=0,0,INDEX('Delivery Stops'!$D$2:$D$29,C1887))</f>
        <v>89</v>
      </c>
      <c r="K1887">
        <f t="shared" si="116"/>
        <v>0</v>
      </c>
      <c r="L1887">
        <f t="shared" si="117"/>
        <v>0</v>
      </c>
      <c r="M1887">
        <f t="shared" si="118"/>
        <v>0</v>
      </c>
      <c r="N1887">
        <f t="shared" si="119"/>
        <v>0</v>
      </c>
      <c r="O1887" cm="1">
        <f t="array" ref="O1887">((IF(C1887=0,INDEX('Solver Setup'!$M$15:$M$19,A1887),INDEX('Solver Setup'!$G$25:$G$52,C1887))-IF(B1887=0,INDEX('Solver Setup'!$L$15:$L$19,A1887),INDEX('Solver Setup'!$G$25:$G$52,B1887)))*1440-IF(B1887=0,0,INDEX('Solver Setup'!$F$25:$F$52,B1887))-H1887+'Solver Setup'!$B$9*(1-F1887))</f>
        <v>1454.1999999999996</v>
      </c>
    </row>
    <row r="1888" spans="1:15" x14ac:dyDescent="0.2">
      <c r="A1888">
        <v>3</v>
      </c>
      <c r="B1888">
        <v>9</v>
      </c>
      <c r="C1888">
        <v>11</v>
      </c>
      <c r="D1888" t="str" cm="1">
        <f t="array" ref="D1888">IF(B1888=0,"Depot",INDEX('Delivery Stops'!$B$2:$B$29,B1888))</f>
        <v>Dry Cleaners</v>
      </c>
      <c r="E1888" t="str" cm="1">
        <f t="array" ref="E1888">IF(C1888=0,"Depot",INDEX('Delivery Stops'!$B$2:$B$29,C1888))</f>
        <v>Pet Hospital</v>
      </c>
      <c r="F1888">
        <v>0</v>
      </c>
      <c r="G1888" cm="1">
        <f t="array" ref="G1888">INDEX('Distance Matrix (miles)'!$B$2:$AD$30,B1888+1,C1888+1)</f>
        <v>13.31</v>
      </c>
      <c r="H1888" cm="1">
        <f t="array" ref="H1888">INDEX('Travel Time Matrix (min)'!$B$2:$AD$30,B1888+1,C1888+1)</f>
        <v>20</v>
      </c>
      <c r="I1888" cm="1">
        <f t="array" ref="I1888">G1888*(INDEX('Vehicle Fleet'!$D$2:$D$6,A1888)+'Cost Parameters'!$B$2*'Cost Parameters'!$B$3)</f>
        <v>15.391684000000001</v>
      </c>
      <c r="J1888" cm="1">
        <f t="array" ref="J1888">IF(C1888=0,0,INDEX('Delivery Stops'!$D$2:$D$29,C1888))</f>
        <v>108</v>
      </c>
      <c r="K1888">
        <f t="shared" si="116"/>
        <v>0</v>
      </c>
      <c r="L1888">
        <f t="shared" si="117"/>
        <v>0</v>
      </c>
      <c r="M1888">
        <f t="shared" si="118"/>
        <v>0</v>
      </c>
      <c r="N1888">
        <f t="shared" si="119"/>
        <v>0</v>
      </c>
      <c r="O1888" cm="1">
        <f t="array" ref="O1888">((IF(C1888=0,INDEX('Solver Setup'!$M$15:$M$19,A1888),INDEX('Solver Setup'!$G$25:$G$52,C1888))-IF(B1888=0,INDEX('Solver Setup'!$L$15:$L$19,A1888),INDEX('Solver Setup'!$G$25:$G$52,B1888)))*1440-IF(B1888=0,0,INDEX('Solver Setup'!$F$25:$F$52,B1888))-H1888+'Solver Setup'!$B$9*(1-F1888))</f>
        <v>1392</v>
      </c>
    </row>
    <row r="1889" spans="1:15" x14ac:dyDescent="0.2">
      <c r="A1889">
        <v>3</v>
      </c>
      <c r="B1889">
        <v>9</v>
      </c>
      <c r="C1889">
        <v>12</v>
      </c>
      <c r="D1889" t="str" cm="1">
        <f t="array" ref="D1889">IF(B1889=0,"Depot",INDEX('Delivery Stops'!$B$2:$B$29,B1889))</f>
        <v>Dry Cleaners</v>
      </c>
      <c r="E1889" t="str" cm="1">
        <f t="array" ref="E1889">IF(C1889=0,"Depot",INDEX('Delivery Stops'!$B$2:$B$29,C1889))</f>
        <v>Tech Solutions Inc</v>
      </c>
      <c r="F1889">
        <v>0</v>
      </c>
      <c r="G1889" cm="1">
        <f t="array" ref="G1889">INDEX('Distance Matrix (miles)'!$B$2:$AD$30,B1889+1,C1889+1)</f>
        <v>23.14</v>
      </c>
      <c r="H1889" cm="1">
        <f t="array" ref="H1889">INDEX('Travel Time Matrix (min)'!$B$2:$AD$30,B1889+1,C1889+1)</f>
        <v>34.700000000000003</v>
      </c>
      <c r="I1889" cm="1">
        <f t="array" ref="I1889">G1889*(INDEX('Vehicle Fleet'!$D$2:$D$6,A1889)+'Cost Parameters'!$B$2*'Cost Parameters'!$B$3)</f>
        <v>26.759096000000003</v>
      </c>
      <c r="J1889" cm="1">
        <f t="array" ref="J1889">IF(C1889=0,0,INDEX('Delivery Stops'!$D$2:$D$29,C1889))</f>
        <v>150</v>
      </c>
      <c r="K1889">
        <f t="shared" si="116"/>
        <v>0</v>
      </c>
      <c r="L1889">
        <f t="shared" si="117"/>
        <v>0</v>
      </c>
      <c r="M1889">
        <f t="shared" si="118"/>
        <v>0</v>
      </c>
      <c r="N1889">
        <f t="shared" si="119"/>
        <v>0</v>
      </c>
      <c r="O1889" cm="1">
        <f t="array" ref="O1889">((IF(C1889=0,INDEX('Solver Setup'!$M$15:$M$19,A1889),INDEX('Solver Setup'!$G$25:$G$52,C1889))-IF(B1889=0,INDEX('Solver Setup'!$L$15:$L$19,A1889),INDEX('Solver Setup'!$G$25:$G$52,B1889)))*1440-IF(B1889=0,0,INDEX('Solver Setup'!$F$25:$F$52,B1889))-H1889+'Solver Setup'!$B$9*(1-F1889))</f>
        <v>1332.3</v>
      </c>
    </row>
    <row r="1890" spans="1:15" x14ac:dyDescent="0.2">
      <c r="A1890">
        <v>3</v>
      </c>
      <c r="B1890">
        <v>9</v>
      </c>
      <c r="C1890">
        <v>13</v>
      </c>
      <c r="D1890" t="str" cm="1">
        <f t="array" ref="D1890">IF(B1890=0,"Depot",INDEX('Delivery Stops'!$B$2:$B$29,B1890))</f>
        <v>Dry Cleaners</v>
      </c>
      <c r="E1890" t="str" cm="1">
        <f t="array" ref="E1890">IF(C1890=0,"Depot",INDEX('Delivery Stops'!$B$2:$B$29,C1890))</f>
        <v>Tech Solutions Inc</v>
      </c>
      <c r="F1890">
        <v>0</v>
      </c>
      <c r="G1890" cm="1">
        <f t="array" ref="G1890">INDEX('Distance Matrix (miles)'!$B$2:$AD$30,B1890+1,C1890+1)</f>
        <v>36.86</v>
      </c>
      <c r="H1890" cm="1">
        <f t="array" ref="H1890">INDEX('Travel Time Matrix (min)'!$B$2:$AD$30,B1890+1,C1890+1)</f>
        <v>55.3</v>
      </c>
      <c r="I1890" cm="1">
        <f t="array" ref="I1890">G1890*(INDEX('Vehicle Fleet'!$D$2:$D$6,A1890)+'Cost Parameters'!$B$2*'Cost Parameters'!$B$3)</f>
        <v>42.624904000000001</v>
      </c>
      <c r="J1890" cm="1">
        <f t="array" ref="J1890">IF(C1890=0,0,INDEX('Delivery Stops'!$D$2:$D$29,C1890))</f>
        <v>38</v>
      </c>
      <c r="K1890">
        <f t="shared" si="116"/>
        <v>0</v>
      </c>
      <c r="L1890">
        <f t="shared" si="117"/>
        <v>0</v>
      </c>
      <c r="M1890">
        <f t="shared" si="118"/>
        <v>0</v>
      </c>
      <c r="N1890">
        <f t="shared" si="119"/>
        <v>0</v>
      </c>
      <c r="O1890" cm="1">
        <f t="array" ref="O1890">((IF(C1890=0,INDEX('Solver Setup'!$M$15:$M$19,A1890),INDEX('Solver Setup'!$G$25:$G$52,C1890))-IF(B1890=0,INDEX('Solver Setup'!$L$15:$L$19,A1890),INDEX('Solver Setup'!$G$25:$G$52,B1890)))*1440-IF(B1890=0,0,INDEX('Solver Setup'!$F$25:$F$52,B1890))-H1890+'Solver Setup'!$B$9*(1-F1890))</f>
        <v>1206.6999999999994</v>
      </c>
    </row>
    <row r="1891" spans="1:15" x14ac:dyDescent="0.2">
      <c r="A1891">
        <v>3</v>
      </c>
      <c r="B1891">
        <v>9</v>
      </c>
      <c r="C1891">
        <v>14</v>
      </c>
      <c r="D1891" t="str" cm="1">
        <f t="array" ref="D1891">IF(B1891=0,"Depot",INDEX('Delivery Stops'!$B$2:$B$29,B1891))</f>
        <v>Dry Cleaners</v>
      </c>
      <c r="E1891" t="str" cm="1">
        <f t="array" ref="E1891">IF(C1891=0,"Depot",INDEX('Delivery Stops'!$B$2:$B$29,C1891))</f>
        <v>Sunrise Senior Living</v>
      </c>
      <c r="F1891">
        <v>0</v>
      </c>
      <c r="G1891" cm="1">
        <f t="array" ref="G1891">INDEX('Distance Matrix (miles)'!$B$2:$AD$30,B1891+1,C1891+1)</f>
        <v>28.46</v>
      </c>
      <c r="H1891" cm="1">
        <f t="array" ref="H1891">INDEX('Travel Time Matrix (min)'!$B$2:$AD$30,B1891+1,C1891+1)</f>
        <v>42.7</v>
      </c>
      <c r="I1891" cm="1">
        <f t="array" ref="I1891">G1891*(INDEX('Vehicle Fleet'!$D$2:$D$6,A1891)+'Cost Parameters'!$B$2*'Cost Parameters'!$B$3)</f>
        <v>32.911144</v>
      </c>
      <c r="J1891" cm="1">
        <f t="array" ref="J1891">IF(C1891=0,0,INDEX('Delivery Stops'!$D$2:$D$29,C1891))</f>
        <v>249</v>
      </c>
      <c r="K1891">
        <f t="shared" si="116"/>
        <v>0</v>
      </c>
      <c r="L1891">
        <f t="shared" si="117"/>
        <v>0</v>
      </c>
      <c r="M1891">
        <f t="shared" si="118"/>
        <v>0</v>
      </c>
      <c r="N1891">
        <f t="shared" si="119"/>
        <v>0</v>
      </c>
      <c r="O1891" cm="1">
        <f t="array" ref="O1891">((IF(C1891=0,INDEX('Solver Setup'!$M$15:$M$19,A1891),INDEX('Solver Setup'!$G$25:$G$52,C1891))-IF(B1891=0,INDEX('Solver Setup'!$L$15:$L$19,A1891),INDEX('Solver Setup'!$G$25:$G$52,B1891)))*1440-IF(B1891=0,0,INDEX('Solver Setup'!$F$25:$F$52,B1891))-H1891+'Solver Setup'!$B$9*(1-F1891))</f>
        <v>1669.2999999999995</v>
      </c>
    </row>
    <row r="1892" spans="1:15" x14ac:dyDescent="0.2">
      <c r="A1892">
        <v>3</v>
      </c>
      <c r="B1892">
        <v>9</v>
      </c>
      <c r="C1892">
        <v>15</v>
      </c>
      <c r="D1892" t="str" cm="1">
        <f t="array" ref="D1892">IF(B1892=0,"Depot",INDEX('Delivery Stops'!$B$2:$B$29,B1892))</f>
        <v>Dry Cleaners</v>
      </c>
      <c r="E1892" t="str" cm="1">
        <f t="array" ref="E1892">IF(C1892=0,"Depot",INDEX('Delivery Stops'!$B$2:$B$29,C1892))</f>
        <v>Electronics Outlet</v>
      </c>
      <c r="F1892">
        <v>0</v>
      </c>
      <c r="G1892" cm="1">
        <f t="array" ref="G1892">INDEX('Distance Matrix (miles)'!$B$2:$AD$30,B1892+1,C1892+1)</f>
        <v>14.78</v>
      </c>
      <c r="H1892" cm="1">
        <f t="array" ref="H1892">INDEX('Travel Time Matrix (min)'!$B$2:$AD$30,B1892+1,C1892+1)</f>
        <v>22.2</v>
      </c>
      <c r="I1892" cm="1">
        <f t="array" ref="I1892">G1892*(INDEX('Vehicle Fleet'!$D$2:$D$6,A1892)+'Cost Parameters'!$B$2*'Cost Parameters'!$B$3)</f>
        <v>17.091592000000002</v>
      </c>
      <c r="J1892" cm="1">
        <f t="array" ref="J1892">IF(C1892=0,0,INDEX('Delivery Stops'!$D$2:$D$29,C1892))</f>
        <v>72</v>
      </c>
      <c r="K1892">
        <f t="shared" si="116"/>
        <v>0</v>
      </c>
      <c r="L1892">
        <f t="shared" si="117"/>
        <v>0</v>
      </c>
      <c r="M1892">
        <f t="shared" si="118"/>
        <v>0</v>
      </c>
      <c r="N1892">
        <f t="shared" si="119"/>
        <v>0</v>
      </c>
      <c r="O1892" cm="1">
        <f t="array" ref="O1892">((IF(C1892=0,INDEX('Solver Setup'!$M$15:$M$19,A1892),INDEX('Solver Setup'!$G$25:$G$52,C1892))-IF(B1892=0,INDEX('Solver Setup'!$L$15:$L$19,A1892),INDEX('Solver Setup'!$G$25:$G$52,B1892)))*1440-IF(B1892=0,0,INDEX('Solver Setup'!$F$25:$F$52,B1892))-H1892+'Solver Setup'!$B$9*(1-F1892))</f>
        <v>1254.8</v>
      </c>
    </row>
    <row r="1893" spans="1:15" x14ac:dyDescent="0.2">
      <c r="A1893">
        <v>3</v>
      </c>
      <c r="B1893">
        <v>9</v>
      </c>
      <c r="C1893">
        <v>16</v>
      </c>
      <c r="D1893" t="str" cm="1">
        <f t="array" ref="D1893">IF(B1893=0,"Depot",INDEX('Delivery Stops'!$B$2:$B$29,B1893))</f>
        <v>Dry Cleaners</v>
      </c>
      <c r="E1893" t="str" cm="1">
        <f t="array" ref="E1893">IF(C1893=0,"Depot",INDEX('Delivery Stops'!$B$2:$B$29,C1893))</f>
        <v>Bookstore</v>
      </c>
      <c r="F1893">
        <v>0</v>
      </c>
      <c r="G1893" cm="1">
        <f t="array" ref="G1893">INDEX('Distance Matrix (miles)'!$B$2:$AD$30,B1893+1,C1893+1)</f>
        <v>17.61</v>
      </c>
      <c r="H1893" cm="1">
        <f t="array" ref="H1893">INDEX('Travel Time Matrix (min)'!$B$2:$AD$30,B1893+1,C1893+1)</f>
        <v>26.4</v>
      </c>
      <c r="I1893" cm="1">
        <f t="array" ref="I1893">G1893*(INDEX('Vehicle Fleet'!$D$2:$D$6,A1893)+'Cost Parameters'!$B$2*'Cost Parameters'!$B$3)</f>
        <v>20.364204000000001</v>
      </c>
      <c r="J1893" cm="1">
        <f t="array" ref="J1893">IF(C1893=0,0,INDEX('Delivery Stops'!$D$2:$D$29,C1893))</f>
        <v>152</v>
      </c>
      <c r="K1893">
        <f t="shared" si="116"/>
        <v>0</v>
      </c>
      <c r="L1893">
        <f t="shared" si="117"/>
        <v>0</v>
      </c>
      <c r="M1893">
        <f t="shared" si="118"/>
        <v>0</v>
      </c>
      <c r="N1893">
        <f t="shared" si="119"/>
        <v>0</v>
      </c>
      <c r="O1893" cm="1">
        <f t="array" ref="O1893">((IF(C1893=0,INDEX('Solver Setup'!$M$15:$M$19,A1893),INDEX('Solver Setup'!$G$25:$G$52,C1893))-IF(B1893=0,INDEX('Solver Setup'!$L$15:$L$19,A1893),INDEX('Solver Setup'!$G$25:$G$52,B1893)))*1440-IF(B1893=0,0,INDEX('Solver Setup'!$F$25:$F$52,B1893))-H1893+'Solver Setup'!$B$9*(1-F1893))</f>
        <v>1490.6000000000006</v>
      </c>
    </row>
    <row r="1894" spans="1:15" x14ac:dyDescent="0.2">
      <c r="A1894">
        <v>3</v>
      </c>
      <c r="B1894">
        <v>9</v>
      </c>
      <c r="C1894">
        <v>17</v>
      </c>
      <c r="D1894" t="str" cm="1">
        <f t="array" ref="D1894">IF(B1894=0,"Depot",INDEX('Delivery Stops'!$B$2:$B$29,B1894))</f>
        <v>Dry Cleaners</v>
      </c>
      <c r="E1894" t="str" cm="1">
        <f t="array" ref="E1894">IF(C1894=0,"Depot",INDEX('Delivery Stops'!$B$2:$B$29,C1894))</f>
        <v>Veterinary Clinic</v>
      </c>
      <c r="F1894">
        <v>0</v>
      </c>
      <c r="G1894" cm="1">
        <f t="array" ref="G1894">INDEX('Distance Matrix (miles)'!$B$2:$AD$30,B1894+1,C1894+1)</f>
        <v>39.74</v>
      </c>
      <c r="H1894" cm="1">
        <f t="array" ref="H1894">INDEX('Travel Time Matrix (min)'!$B$2:$AD$30,B1894+1,C1894+1)</f>
        <v>59.6</v>
      </c>
      <c r="I1894" cm="1">
        <f t="array" ref="I1894">G1894*(INDEX('Vehicle Fleet'!$D$2:$D$6,A1894)+'Cost Parameters'!$B$2*'Cost Parameters'!$B$3)</f>
        <v>45.955336000000003</v>
      </c>
      <c r="J1894" cm="1">
        <f t="array" ref="J1894">IF(C1894=0,0,INDEX('Delivery Stops'!$D$2:$D$29,C1894))</f>
        <v>102</v>
      </c>
      <c r="K1894">
        <f t="shared" si="116"/>
        <v>0</v>
      </c>
      <c r="L1894">
        <f t="shared" si="117"/>
        <v>0</v>
      </c>
      <c r="M1894">
        <f t="shared" si="118"/>
        <v>0</v>
      </c>
      <c r="N1894">
        <f t="shared" si="119"/>
        <v>0</v>
      </c>
      <c r="O1894" cm="1">
        <f t="array" ref="O1894">((IF(C1894=0,INDEX('Solver Setup'!$M$15:$M$19,A1894),INDEX('Solver Setup'!$G$25:$G$52,C1894))-IF(B1894=0,INDEX('Solver Setup'!$L$15:$L$19,A1894),INDEX('Solver Setup'!$G$25:$G$52,B1894)))*1440-IF(B1894=0,0,INDEX('Solver Setup'!$F$25:$F$52,B1894))-H1894+'Solver Setup'!$B$9*(1-F1894))</f>
        <v>1292.3999999999994</v>
      </c>
    </row>
    <row r="1895" spans="1:15" x14ac:dyDescent="0.2">
      <c r="A1895">
        <v>3</v>
      </c>
      <c r="B1895">
        <v>9</v>
      </c>
      <c r="C1895">
        <v>18</v>
      </c>
      <c r="D1895" t="str" cm="1">
        <f t="array" ref="D1895">IF(B1895=0,"Depot",INDEX('Delivery Stops'!$B$2:$B$29,B1895))</f>
        <v>Dry Cleaners</v>
      </c>
      <c r="E1895" t="str" cm="1">
        <f t="array" ref="E1895">IF(C1895=0,"Depot",INDEX('Delivery Stops'!$B$2:$B$29,C1895))</f>
        <v>Furniture Warehouse</v>
      </c>
      <c r="F1895">
        <v>0</v>
      </c>
      <c r="G1895" cm="1">
        <f t="array" ref="G1895">INDEX('Distance Matrix (miles)'!$B$2:$AD$30,B1895+1,C1895+1)</f>
        <v>16.12</v>
      </c>
      <c r="H1895" cm="1">
        <f t="array" ref="H1895">INDEX('Travel Time Matrix (min)'!$B$2:$AD$30,B1895+1,C1895+1)</f>
        <v>24.2</v>
      </c>
      <c r="I1895" cm="1">
        <f t="array" ref="I1895">G1895*(INDEX('Vehicle Fleet'!$D$2:$D$6,A1895)+'Cost Parameters'!$B$2*'Cost Parameters'!$B$3)</f>
        <v>18.641168000000004</v>
      </c>
      <c r="J1895" cm="1">
        <f t="array" ref="J1895">IF(C1895=0,0,INDEX('Delivery Stops'!$D$2:$D$29,C1895))</f>
        <v>148</v>
      </c>
      <c r="K1895">
        <f t="shared" si="116"/>
        <v>0</v>
      </c>
      <c r="L1895">
        <f t="shared" si="117"/>
        <v>0</v>
      </c>
      <c r="M1895">
        <f t="shared" si="118"/>
        <v>0</v>
      </c>
      <c r="N1895">
        <f t="shared" si="119"/>
        <v>0</v>
      </c>
      <c r="O1895" cm="1">
        <f t="array" ref="O1895">((IF(C1895=0,INDEX('Solver Setup'!$M$15:$M$19,A1895),INDEX('Solver Setup'!$G$25:$G$52,C1895))-IF(B1895=0,INDEX('Solver Setup'!$L$15:$L$19,A1895),INDEX('Solver Setup'!$G$25:$G$52,B1895)))*1440-IF(B1895=0,0,INDEX('Solver Setup'!$F$25:$F$52,B1895))-H1895+'Solver Setup'!$B$9*(1-F1895))</f>
        <v>1282.7999999999995</v>
      </c>
    </row>
    <row r="1896" spans="1:15" x14ac:dyDescent="0.2">
      <c r="A1896">
        <v>3</v>
      </c>
      <c r="B1896">
        <v>9</v>
      </c>
      <c r="C1896">
        <v>19</v>
      </c>
      <c r="D1896" t="str" cm="1">
        <f t="array" ref="D1896">IF(B1896=0,"Depot",INDEX('Delivery Stops'!$B$2:$B$29,B1896))</f>
        <v>Dry Cleaners</v>
      </c>
      <c r="E1896" t="str" cm="1">
        <f t="array" ref="E1896">IF(C1896=0,"Depot",INDEX('Delivery Stops'!$B$2:$B$29,C1896))</f>
        <v>Music School</v>
      </c>
      <c r="F1896">
        <v>0</v>
      </c>
      <c r="G1896" cm="1">
        <f t="array" ref="G1896">INDEX('Distance Matrix (miles)'!$B$2:$AD$30,B1896+1,C1896+1)</f>
        <v>8.8000000000000007</v>
      </c>
      <c r="H1896" cm="1">
        <f t="array" ref="H1896">INDEX('Travel Time Matrix (min)'!$B$2:$AD$30,B1896+1,C1896+1)</f>
        <v>13.2</v>
      </c>
      <c r="I1896" cm="1">
        <f t="array" ref="I1896">G1896*(INDEX('Vehicle Fleet'!$D$2:$D$6,A1896)+'Cost Parameters'!$B$2*'Cost Parameters'!$B$3)</f>
        <v>10.176320000000002</v>
      </c>
      <c r="J1896" cm="1">
        <f t="array" ref="J1896">IF(C1896=0,0,INDEX('Delivery Stops'!$D$2:$D$29,C1896))</f>
        <v>97</v>
      </c>
      <c r="K1896">
        <f t="shared" si="116"/>
        <v>0</v>
      </c>
      <c r="L1896">
        <f t="shared" si="117"/>
        <v>0</v>
      </c>
      <c r="M1896">
        <f t="shared" si="118"/>
        <v>0</v>
      </c>
      <c r="N1896">
        <f t="shared" si="119"/>
        <v>0</v>
      </c>
      <c r="O1896" cm="1">
        <f t="array" ref="O1896">((IF(C1896=0,INDEX('Solver Setup'!$M$15:$M$19,A1896),INDEX('Solver Setup'!$G$25:$G$52,C1896))-IF(B1896=0,INDEX('Solver Setup'!$L$15:$L$19,A1896),INDEX('Solver Setup'!$G$25:$G$52,B1896)))*1440-IF(B1896=0,0,INDEX('Solver Setup'!$F$25:$F$52,B1896))-H1896+'Solver Setup'!$B$9*(1-F1896))</f>
        <v>1263.8</v>
      </c>
    </row>
    <row r="1897" spans="1:15" x14ac:dyDescent="0.2">
      <c r="A1897">
        <v>3</v>
      </c>
      <c r="B1897">
        <v>9</v>
      </c>
      <c r="C1897">
        <v>20</v>
      </c>
      <c r="D1897" t="str" cm="1">
        <f t="array" ref="D1897">IF(B1897=0,"Depot",INDEX('Delivery Stops'!$B$2:$B$29,B1897))</f>
        <v>Dry Cleaners</v>
      </c>
      <c r="E1897" t="str" cm="1">
        <f t="array" ref="E1897">IF(C1897=0,"Depot",INDEX('Delivery Stops'!$B$2:$B$29,C1897))</f>
        <v>Elementary School</v>
      </c>
      <c r="F1897">
        <v>0</v>
      </c>
      <c r="G1897" cm="1">
        <f t="array" ref="G1897">INDEX('Distance Matrix (miles)'!$B$2:$AD$30,B1897+1,C1897+1)</f>
        <v>24.86</v>
      </c>
      <c r="H1897" cm="1">
        <f t="array" ref="H1897">INDEX('Travel Time Matrix (min)'!$B$2:$AD$30,B1897+1,C1897+1)</f>
        <v>37.299999999999997</v>
      </c>
      <c r="I1897" cm="1">
        <f t="array" ref="I1897">G1897*(INDEX('Vehicle Fleet'!$D$2:$D$6,A1897)+'Cost Parameters'!$B$2*'Cost Parameters'!$B$3)</f>
        <v>28.748104000000001</v>
      </c>
      <c r="J1897" cm="1">
        <f t="array" ref="J1897">IF(C1897=0,0,INDEX('Delivery Stops'!$D$2:$D$29,C1897))</f>
        <v>71</v>
      </c>
      <c r="K1897">
        <f t="shared" si="116"/>
        <v>0</v>
      </c>
      <c r="L1897">
        <f t="shared" si="117"/>
        <v>0</v>
      </c>
      <c r="M1897">
        <f t="shared" si="118"/>
        <v>0</v>
      </c>
      <c r="N1897">
        <f t="shared" si="119"/>
        <v>0</v>
      </c>
      <c r="O1897" cm="1">
        <f t="array" ref="O1897">((IF(C1897=0,INDEX('Solver Setup'!$M$15:$M$19,A1897),INDEX('Solver Setup'!$G$25:$G$52,C1897))-IF(B1897=0,INDEX('Solver Setup'!$L$15:$L$19,A1897),INDEX('Solver Setup'!$G$25:$G$52,B1897)))*1440-IF(B1897=0,0,INDEX('Solver Setup'!$F$25:$F$52,B1897))-H1897+'Solver Setup'!$B$9*(1-F1897))</f>
        <v>1209.7000000000005</v>
      </c>
    </row>
    <row r="1898" spans="1:15" x14ac:dyDescent="0.2">
      <c r="A1898">
        <v>3</v>
      </c>
      <c r="B1898">
        <v>9</v>
      </c>
      <c r="C1898">
        <v>21</v>
      </c>
      <c r="D1898" t="str" cm="1">
        <f t="array" ref="D1898">IF(B1898=0,"Depot",INDEX('Delivery Stops'!$B$2:$B$29,B1898))</f>
        <v>Dry Cleaners</v>
      </c>
      <c r="E1898" t="str" cm="1">
        <f t="array" ref="E1898">IF(C1898=0,"Depot",INDEX('Delivery Stops'!$B$2:$B$29,C1898))</f>
        <v>Distillery</v>
      </c>
      <c r="F1898">
        <v>0</v>
      </c>
      <c r="G1898" cm="1">
        <f t="array" ref="G1898">INDEX('Distance Matrix (miles)'!$B$2:$AD$30,B1898+1,C1898+1)</f>
        <v>20.09</v>
      </c>
      <c r="H1898" cm="1">
        <f t="array" ref="H1898">INDEX('Travel Time Matrix (min)'!$B$2:$AD$30,B1898+1,C1898+1)</f>
        <v>30.1</v>
      </c>
      <c r="I1898" cm="1">
        <f t="array" ref="I1898">G1898*(INDEX('Vehicle Fleet'!$D$2:$D$6,A1898)+'Cost Parameters'!$B$2*'Cost Parameters'!$B$3)</f>
        <v>23.232076000000003</v>
      </c>
      <c r="J1898" cm="1">
        <f t="array" ref="J1898">IF(C1898=0,0,INDEX('Delivery Stops'!$D$2:$D$29,C1898))</f>
        <v>178</v>
      </c>
      <c r="K1898">
        <f t="shared" si="116"/>
        <v>0</v>
      </c>
      <c r="L1898">
        <f t="shared" si="117"/>
        <v>0</v>
      </c>
      <c r="M1898">
        <f t="shared" si="118"/>
        <v>0</v>
      </c>
      <c r="N1898">
        <f t="shared" si="119"/>
        <v>0</v>
      </c>
      <c r="O1898" cm="1">
        <f t="array" ref="O1898">((IF(C1898=0,INDEX('Solver Setup'!$M$15:$M$19,A1898),INDEX('Solver Setup'!$G$25:$G$52,C1898))-IF(B1898=0,INDEX('Solver Setup'!$L$15:$L$19,A1898),INDEX('Solver Setup'!$G$25:$G$52,B1898)))*1440-IF(B1898=0,0,INDEX('Solver Setup'!$F$25:$F$52,B1898))-H1898+'Solver Setup'!$B$9*(1-F1898))</f>
        <v>1726.8999999999996</v>
      </c>
    </row>
    <row r="1899" spans="1:15" x14ac:dyDescent="0.2">
      <c r="A1899">
        <v>3</v>
      </c>
      <c r="B1899">
        <v>9</v>
      </c>
      <c r="C1899">
        <v>22</v>
      </c>
      <c r="D1899" t="str" cm="1">
        <f t="array" ref="D1899">IF(B1899=0,"Depot",INDEX('Delivery Stops'!$B$2:$B$29,B1899))</f>
        <v>Dry Cleaners</v>
      </c>
      <c r="E1899" t="str" cm="1">
        <f t="array" ref="E1899">IF(C1899=0,"Depot",INDEX('Delivery Stops'!$B$2:$B$29,C1899))</f>
        <v>Brewery</v>
      </c>
      <c r="F1899">
        <v>0</v>
      </c>
      <c r="G1899" cm="1">
        <f t="array" ref="G1899">INDEX('Distance Matrix (miles)'!$B$2:$AD$30,B1899+1,C1899+1)</f>
        <v>38.32</v>
      </c>
      <c r="H1899" cm="1">
        <f t="array" ref="H1899">INDEX('Travel Time Matrix (min)'!$B$2:$AD$30,B1899+1,C1899+1)</f>
        <v>57.5</v>
      </c>
      <c r="I1899" cm="1">
        <f t="array" ref="I1899">G1899*(INDEX('Vehicle Fleet'!$D$2:$D$6,A1899)+'Cost Parameters'!$B$2*'Cost Parameters'!$B$3)</f>
        <v>44.313248000000002</v>
      </c>
      <c r="J1899" cm="1">
        <f t="array" ref="J1899">IF(C1899=0,0,INDEX('Delivery Stops'!$D$2:$D$29,C1899))</f>
        <v>46</v>
      </c>
      <c r="K1899">
        <f t="shared" si="116"/>
        <v>0</v>
      </c>
      <c r="L1899">
        <f t="shared" si="117"/>
        <v>0</v>
      </c>
      <c r="M1899">
        <f t="shared" si="118"/>
        <v>0</v>
      </c>
      <c r="N1899">
        <f t="shared" si="119"/>
        <v>0</v>
      </c>
      <c r="O1899" cm="1">
        <f t="array" ref="O1899">((IF(C1899=0,INDEX('Solver Setup'!$M$15:$M$19,A1899),INDEX('Solver Setup'!$G$25:$G$52,C1899))-IF(B1899=0,INDEX('Solver Setup'!$L$15:$L$19,A1899),INDEX('Solver Setup'!$G$25:$G$52,B1899)))*1440-IF(B1899=0,0,INDEX('Solver Setup'!$F$25:$F$52,B1899))-H1899+'Solver Setup'!$B$9*(1-F1899))</f>
        <v>1549.5000000000005</v>
      </c>
    </row>
    <row r="1900" spans="1:15" x14ac:dyDescent="0.2">
      <c r="A1900">
        <v>3</v>
      </c>
      <c r="B1900">
        <v>9</v>
      </c>
      <c r="C1900">
        <v>23</v>
      </c>
      <c r="D1900" t="str" cm="1">
        <f t="array" ref="D1900">IF(B1900=0,"Depot",INDEX('Delivery Stops'!$B$2:$B$29,B1900))</f>
        <v>Dry Cleaners</v>
      </c>
      <c r="E1900" t="str" cm="1">
        <f t="array" ref="E1900">IF(C1900=0,"Depot",INDEX('Delivery Stops'!$B$2:$B$29,C1900))</f>
        <v>Distillery</v>
      </c>
      <c r="F1900">
        <v>0</v>
      </c>
      <c r="G1900" cm="1">
        <f t="array" ref="G1900">INDEX('Distance Matrix (miles)'!$B$2:$AD$30,B1900+1,C1900+1)</f>
        <v>9.73</v>
      </c>
      <c r="H1900" cm="1">
        <f t="array" ref="H1900">INDEX('Travel Time Matrix (min)'!$B$2:$AD$30,B1900+1,C1900+1)</f>
        <v>14.6</v>
      </c>
      <c r="I1900" cm="1">
        <f t="array" ref="I1900">G1900*(INDEX('Vehicle Fleet'!$D$2:$D$6,A1900)+'Cost Parameters'!$B$2*'Cost Parameters'!$B$3)</f>
        <v>11.251772000000001</v>
      </c>
      <c r="J1900" cm="1">
        <f t="array" ref="J1900">IF(C1900=0,0,INDEX('Delivery Stops'!$D$2:$D$29,C1900))</f>
        <v>207</v>
      </c>
      <c r="K1900">
        <f t="shared" si="116"/>
        <v>0</v>
      </c>
      <c r="L1900">
        <f t="shared" si="117"/>
        <v>0</v>
      </c>
      <c r="M1900">
        <f t="shared" si="118"/>
        <v>0</v>
      </c>
      <c r="N1900">
        <f t="shared" si="119"/>
        <v>0</v>
      </c>
      <c r="O1900" cm="1">
        <f t="array" ref="O1900">((IF(C1900=0,INDEX('Solver Setup'!$M$15:$M$19,A1900),INDEX('Solver Setup'!$G$25:$G$52,C1900))-IF(B1900=0,INDEX('Solver Setup'!$L$15:$L$19,A1900),INDEX('Solver Setup'!$G$25:$G$52,B1900)))*1440-IF(B1900=0,0,INDEX('Solver Setup'!$F$25:$F$52,B1900))-H1900+'Solver Setup'!$B$9*(1-F1900))</f>
        <v>1487.4</v>
      </c>
    </row>
    <row r="1901" spans="1:15" x14ac:dyDescent="0.2">
      <c r="A1901">
        <v>3</v>
      </c>
      <c r="B1901">
        <v>9</v>
      </c>
      <c r="C1901">
        <v>24</v>
      </c>
      <c r="D1901" t="str" cm="1">
        <f t="array" ref="D1901">IF(B1901=0,"Depot",INDEX('Delivery Stops'!$B$2:$B$29,B1901))</f>
        <v>Dry Cleaners</v>
      </c>
      <c r="E1901" t="str" cm="1">
        <f t="array" ref="E1901">IF(C1901=0,"Depot",INDEX('Delivery Stops'!$B$2:$B$29,C1901))</f>
        <v>Children's Academy</v>
      </c>
      <c r="F1901">
        <v>0</v>
      </c>
      <c r="G1901" cm="1">
        <f t="array" ref="G1901">INDEX('Distance Matrix (miles)'!$B$2:$AD$30,B1901+1,C1901+1)</f>
        <v>19.46</v>
      </c>
      <c r="H1901" cm="1">
        <f t="array" ref="H1901">INDEX('Travel Time Matrix (min)'!$B$2:$AD$30,B1901+1,C1901+1)</f>
        <v>29.2</v>
      </c>
      <c r="I1901" cm="1">
        <f t="array" ref="I1901">G1901*(INDEX('Vehicle Fleet'!$D$2:$D$6,A1901)+'Cost Parameters'!$B$2*'Cost Parameters'!$B$3)</f>
        <v>22.503544000000002</v>
      </c>
      <c r="J1901" cm="1">
        <f t="array" ref="J1901">IF(C1901=0,0,INDEX('Delivery Stops'!$D$2:$D$29,C1901))</f>
        <v>28</v>
      </c>
      <c r="K1901">
        <f t="shared" si="116"/>
        <v>0</v>
      </c>
      <c r="L1901">
        <f t="shared" si="117"/>
        <v>0</v>
      </c>
      <c r="M1901">
        <f t="shared" si="118"/>
        <v>0</v>
      </c>
      <c r="N1901">
        <f t="shared" si="119"/>
        <v>0</v>
      </c>
      <c r="O1901" cm="1">
        <f t="array" ref="O1901">((IF(C1901=0,INDEX('Solver Setup'!$M$15:$M$19,A1901),INDEX('Solver Setup'!$G$25:$G$52,C1901))-IF(B1901=0,INDEX('Solver Setup'!$L$15:$L$19,A1901),INDEX('Solver Setup'!$G$25:$G$52,B1901)))*1440-IF(B1901=0,0,INDEX('Solver Setup'!$F$25:$F$52,B1901))-H1901+'Solver Setup'!$B$9*(1-F1901))</f>
        <v>1622.8000000000004</v>
      </c>
    </row>
    <row r="1902" spans="1:15" x14ac:dyDescent="0.2">
      <c r="A1902">
        <v>3</v>
      </c>
      <c r="B1902">
        <v>9</v>
      </c>
      <c r="C1902">
        <v>25</v>
      </c>
      <c r="D1902" t="str" cm="1">
        <f t="array" ref="D1902">IF(B1902=0,"Depot",INDEX('Delivery Stops'!$B$2:$B$29,B1902))</f>
        <v>Dry Cleaners</v>
      </c>
      <c r="E1902" t="str" cm="1">
        <f t="array" ref="E1902">IF(C1902=0,"Depot",INDEX('Delivery Stops'!$B$2:$B$29,C1902))</f>
        <v>Public Library</v>
      </c>
      <c r="F1902">
        <v>0</v>
      </c>
      <c r="G1902" cm="1">
        <f t="array" ref="G1902">INDEX('Distance Matrix (miles)'!$B$2:$AD$30,B1902+1,C1902+1)</f>
        <v>28.52</v>
      </c>
      <c r="H1902" cm="1">
        <f t="array" ref="H1902">INDEX('Travel Time Matrix (min)'!$B$2:$AD$30,B1902+1,C1902+1)</f>
        <v>42.8</v>
      </c>
      <c r="I1902" cm="1">
        <f t="array" ref="I1902">G1902*(INDEX('Vehicle Fleet'!$D$2:$D$6,A1902)+'Cost Parameters'!$B$2*'Cost Parameters'!$B$3)</f>
        <v>32.980528</v>
      </c>
      <c r="J1902" cm="1">
        <f t="array" ref="J1902">IF(C1902=0,0,INDEX('Delivery Stops'!$D$2:$D$29,C1902))</f>
        <v>32</v>
      </c>
      <c r="K1902">
        <f t="shared" si="116"/>
        <v>0</v>
      </c>
      <c r="L1902">
        <f t="shared" si="117"/>
        <v>0</v>
      </c>
      <c r="M1902">
        <f t="shared" si="118"/>
        <v>0</v>
      </c>
      <c r="N1902">
        <f t="shared" si="119"/>
        <v>0</v>
      </c>
      <c r="O1902" cm="1">
        <f t="array" ref="O1902">((IF(C1902=0,INDEX('Solver Setup'!$M$15:$M$19,A1902),INDEX('Solver Setup'!$G$25:$G$52,C1902))-IF(B1902=0,INDEX('Solver Setup'!$L$15:$L$19,A1902),INDEX('Solver Setup'!$G$25:$G$52,B1902)))*1440-IF(B1902=0,0,INDEX('Solver Setup'!$F$25:$F$52,B1902))-H1902+'Solver Setup'!$B$9*(1-F1902))</f>
        <v>1519.2000000000005</v>
      </c>
    </row>
    <row r="1903" spans="1:15" x14ac:dyDescent="0.2">
      <c r="A1903">
        <v>3</v>
      </c>
      <c r="B1903">
        <v>9</v>
      </c>
      <c r="C1903">
        <v>26</v>
      </c>
      <c r="D1903" t="str" cm="1">
        <f t="array" ref="D1903">IF(B1903=0,"Depot",INDEX('Delivery Stops'!$B$2:$B$29,B1903))</f>
        <v>Dry Cleaners</v>
      </c>
      <c r="E1903" t="str" cm="1">
        <f t="array" ref="E1903">IF(C1903=0,"Depot",INDEX('Delivery Stops'!$B$2:$B$29,C1903))</f>
        <v>Bakery &amp; Cafe</v>
      </c>
      <c r="F1903">
        <v>0</v>
      </c>
      <c r="G1903" cm="1">
        <f t="array" ref="G1903">INDEX('Distance Matrix (miles)'!$B$2:$AD$30,B1903+1,C1903+1)</f>
        <v>38.25</v>
      </c>
      <c r="H1903" cm="1">
        <f t="array" ref="H1903">INDEX('Travel Time Matrix (min)'!$B$2:$AD$30,B1903+1,C1903+1)</f>
        <v>57.4</v>
      </c>
      <c r="I1903" cm="1">
        <f t="array" ref="I1903">G1903*(INDEX('Vehicle Fleet'!$D$2:$D$6,A1903)+'Cost Parameters'!$B$2*'Cost Parameters'!$B$3)</f>
        <v>44.232300000000002</v>
      </c>
      <c r="J1903" cm="1">
        <f t="array" ref="J1903">IF(C1903=0,0,INDEX('Delivery Stops'!$D$2:$D$29,C1903))</f>
        <v>211</v>
      </c>
      <c r="K1903">
        <f t="shared" si="116"/>
        <v>0</v>
      </c>
      <c r="L1903">
        <f t="shared" si="117"/>
        <v>0</v>
      </c>
      <c r="M1903">
        <f t="shared" si="118"/>
        <v>0</v>
      </c>
      <c r="N1903">
        <f t="shared" si="119"/>
        <v>0</v>
      </c>
      <c r="O1903" cm="1">
        <f t="array" ref="O1903">((IF(C1903=0,INDEX('Solver Setup'!$M$15:$M$19,A1903),INDEX('Solver Setup'!$G$25:$G$52,C1903))-IF(B1903=0,INDEX('Solver Setup'!$L$15:$L$19,A1903),INDEX('Solver Setup'!$G$25:$G$52,B1903)))*1440-IF(B1903=0,0,INDEX('Solver Setup'!$F$25:$F$52,B1903))-H1903+'Solver Setup'!$B$9*(1-F1903))</f>
        <v>1579.6</v>
      </c>
    </row>
    <row r="1904" spans="1:15" x14ac:dyDescent="0.2">
      <c r="A1904">
        <v>3</v>
      </c>
      <c r="B1904">
        <v>9</v>
      </c>
      <c r="C1904">
        <v>27</v>
      </c>
      <c r="D1904" t="str" cm="1">
        <f t="array" ref="D1904">IF(B1904=0,"Depot",INDEX('Delivery Stops'!$B$2:$B$29,B1904))</f>
        <v>Dry Cleaners</v>
      </c>
      <c r="E1904" t="str" cm="1">
        <f t="array" ref="E1904">IF(C1904=0,"Depot",INDEX('Delivery Stops'!$B$2:$B$29,C1904))</f>
        <v>Redstone Elementary School</v>
      </c>
      <c r="F1904">
        <v>0</v>
      </c>
      <c r="G1904" cm="1">
        <f t="array" ref="G1904">INDEX('Distance Matrix (miles)'!$B$2:$AD$30,B1904+1,C1904+1)</f>
        <v>35.72</v>
      </c>
      <c r="H1904" cm="1">
        <f t="array" ref="H1904">INDEX('Travel Time Matrix (min)'!$B$2:$AD$30,B1904+1,C1904+1)</f>
        <v>53.6</v>
      </c>
      <c r="I1904" cm="1">
        <f t="array" ref="I1904">G1904*(INDEX('Vehicle Fleet'!$D$2:$D$6,A1904)+'Cost Parameters'!$B$2*'Cost Parameters'!$B$3)</f>
        <v>41.306608000000004</v>
      </c>
      <c r="J1904" cm="1">
        <f t="array" ref="J1904">IF(C1904=0,0,INDEX('Delivery Stops'!$D$2:$D$29,C1904))</f>
        <v>61</v>
      </c>
      <c r="K1904">
        <f t="shared" si="116"/>
        <v>0</v>
      </c>
      <c r="L1904">
        <f t="shared" si="117"/>
        <v>0</v>
      </c>
      <c r="M1904">
        <f t="shared" si="118"/>
        <v>0</v>
      </c>
      <c r="N1904">
        <f t="shared" si="119"/>
        <v>0</v>
      </c>
      <c r="O1904" cm="1">
        <f t="array" ref="O1904">((IF(C1904=0,INDEX('Solver Setup'!$M$15:$M$19,A1904),INDEX('Solver Setup'!$G$25:$G$52,C1904))-IF(B1904=0,INDEX('Solver Setup'!$L$15:$L$19,A1904),INDEX('Solver Setup'!$G$25:$G$52,B1904)))*1440-IF(B1904=0,0,INDEX('Solver Setup'!$F$25:$F$52,B1904))-H1904+'Solver Setup'!$B$9*(1-F1904))</f>
        <v>1523.3999999999994</v>
      </c>
    </row>
    <row r="1905" spans="1:15" x14ac:dyDescent="0.2">
      <c r="A1905">
        <v>3</v>
      </c>
      <c r="B1905">
        <v>9</v>
      </c>
      <c r="C1905">
        <v>28</v>
      </c>
      <c r="D1905" t="str" cm="1">
        <f t="array" ref="D1905">IF(B1905=0,"Depot",INDEX('Delivery Stops'!$B$2:$B$29,B1905))</f>
        <v>Dry Cleaners</v>
      </c>
      <c r="E1905" t="str" cm="1">
        <f t="array" ref="E1905">IF(C1905=0,"Depot",INDEX('Delivery Stops'!$B$2:$B$29,C1905))</f>
        <v>Food Bank</v>
      </c>
      <c r="F1905">
        <v>0</v>
      </c>
      <c r="G1905" cm="1">
        <f t="array" ref="G1905">INDEX('Distance Matrix (miles)'!$B$2:$AD$30,B1905+1,C1905+1)</f>
        <v>35.89</v>
      </c>
      <c r="H1905" cm="1">
        <f t="array" ref="H1905">INDEX('Travel Time Matrix (min)'!$B$2:$AD$30,B1905+1,C1905+1)</f>
        <v>53.8</v>
      </c>
      <c r="I1905" cm="1">
        <f t="array" ref="I1905">G1905*(INDEX('Vehicle Fleet'!$D$2:$D$6,A1905)+'Cost Parameters'!$B$2*'Cost Parameters'!$B$3)</f>
        <v>41.503196000000003</v>
      </c>
      <c r="J1905" cm="1">
        <f t="array" ref="J1905">IF(C1905=0,0,INDEX('Delivery Stops'!$D$2:$D$29,C1905))</f>
        <v>168</v>
      </c>
      <c r="K1905">
        <f t="shared" si="116"/>
        <v>0</v>
      </c>
      <c r="L1905">
        <f t="shared" si="117"/>
        <v>0</v>
      </c>
      <c r="M1905">
        <f t="shared" si="118"/>
        <v>0</v>
      </c>
      <c r="N1905">
        <f t="shared" si="119"/>
        <v>0</v>
      </c>
      <c r="O1905" cm="1">
        <f t="array" ref="O1905">((IF(C1905=0,INDEX('Solver Setup'!$M$15:$M$19,A1905),INDEX('Solver Setup'!$G$25:$G$52,C1905))-IF(B1905=0,INDEX('Solver Setup'!$L$15:$L$19,A1905),INDEX('Solver Setup'!$G$25:$G$52,B1905)))*1440-IF(B1905=0,0,INDEX('Solver Setup'!$F$25:$F$52,B1905))-H1905+'Solver Setup'!$B$9*(1-F1905))</f>
        <v>1523.1999999999996</v>
      </c>
    </row>
    <row r="1906" spans="1:15" x14ac:dyDescent="0.2">
      <c r="A1906">
        <v>3</v>
      </c>
      <c r="B1906">
        <v>10</v>
      </c>
      <c r="C1906">
        <v>0</v>
      </c>
      <c r="D1906" t="str" cm="1">
        <f t="array" ref="D1906">IF(B1906=0,"Depot",INDEX('Delivery Stops'!$B$2:$B$29,B1906))</f>
        <v>Furniture Warehouse</v>
      </c>
      <c r="E1906" t="str" cm="1">
        <f t="array" ref="E1906">IF(C1906=0,"Depot",INDEX('Delivery Stops'!$B$2:$B$29,C1906))</f>
        <v>Depot</v>
      </c>
      <c r="F1906">
        <v>0</v>
      </c>
      <c r="G1906" cm="1">
        <f t="array" ref="G1906">INDEX('Distance Matrix (miles)'!$B$2:$AD$30,B1906+1,C1906+1)</f>
        <v>7.45</v>
      </c>
      <c r="H1906" cm="1">
        <f t="array" ref="H1906">INDEX('Travel Time Matrix (min)'!$B$2:$AD$30,B1906+1,C1906+1)</f>
        <v>11.2</v>
      </c>
      <c r="I1906" cm="1">
        <f t="array" ref="I1906">G1906*(INDEX('Vehicle Fleet'!$D$2:$D$6,A1906)+'Cost Parameters'!$B$2*'Cost Parameters'!$B$3)</f>
        <v>8.6151800000000005</v>
      </c>
      <c r="J1906" cm="1">
        <f t="array" ref="J1906">IF(C1906=0,0,INDEX('Delivery Stops'!$D$2:$D$29,C1906))</f>
        <v>0</v>
      </c>
      <c r="K1906">
        <f t="shared" si="116"/>
        <v>0</v>
      </c>
      <c r="L1906">
        <f t="shared" si="117"/>
        <v>0</v>
      </c>
      <c r="M1906">
        <f t="shared" si="118"/>
        <v>0</v>
      </c>
      <c r="N1906">
        <f t="shared" si="119"/>
        <v>0</v>
      </c>
      <c r="O1906" cm="1">
        <f t="array" ref="O1906">((IF(C1906=0,INDEX('Solver Setup'!$M$15:$M$19,A1906),INDEX('Solver Setup'!$G$25:$G$52,C1906))-IF(B1906=0,INDEX('Solver Setup'!$L$15:$L$19,A1906),INDEX('Solver Setup'!$G$25:$G$52,B1906)))*1440-IF(B1906=0,0,INDEX('Solver Setup'!$F$25:$F$52,B1906))-H1906+'Solver Setup'!$B$9*(1-F1906))</f>
        <v>802.80000000000041</v>
      </c>
    </row>
    <row r="1907" spans="1:15" x14ac:dyDescent="0.2">
      <c r="A1907">
        <v>3</v>
      </c>
      <c r="B1907">
        <v>10</v>
      </c>
      <c r="C1907">
        <v>1</v>
      </c>
      <c r="D1907" t="str" cm="1">
        <f t="array" ref="D1907">IF(B1907=0,"Depot",INDEX('Delivery Stops'!$B$2:$B$29,B1907))</f>
        <v>Furniture Warehouse</v>
      </c>
      <c r="E1907" t="str" cm="1">
        <f t="array" ref="E1907">IF(C1907=0,"Depot",INDEX('Delivery Stops'!$B$2:$B$29,C1907))</f>
        <v>Pet Hospital</v>
      </c>
      <c r="F1907">
        <v>0</v>
      </c>
      <c r="G1907" cm="1">
        <f t="array" ref="G1907">INDEX('Distance Matrix (miles)'!$B$2:$AD$30,B1907+1,C1907+1)</f>
        <v>32.11</v>
      </c>
      <c r="H1907" cm="1">
        <f t="array" ref="H1907">INDEX('Travel Time Matrix (min)'!$B$2:$AD$30,B1907+1,C1907+1)</f>
        <v>48.2</v>
      </c>
      <c r="I1907" cm="1">
        <f t="array" ref="I1907">G1907*(INDEX('Vehicle Fleet'!$D$2:$D$6,A1907)+'Cost Parameters'!$B$2*'Cost Parameters'!$B$3)</f>
        <v>37.132004000000002</v>
      </c>
      <c r="J1907" cm="1">
        <f t="array" ref="J1907">IF(C1907=0,0,INDEX('Delivery Stops'!$D$2:$D$29,C1907))</f>
        <v>204</v>
      </c>
      <c r="K1907">
        <f t="shared" si="116"/>
        <v>0</v>
      </c>
      <c r="L1907">
        <f t="shared" si="117"/>
        <v>0</v>
      </c>
      <c r="M1907">
        <f t="shared" si="118"/>
        <v>0</v>
      </c>
      <c r="N1907">
        <f t="shared" si="119"/>
        <v>0</v>
      </c>
      <c r="O1907" cm="1">
        <f t="array" ref="O1907">((IF(C1907=0,INDEX('Solver Setup'!$M$15:$M$19,A1907),INDEX('Solver Setup'!$G$25:$G$52,C1907))-IF(B1907=0,INDEX('Solver Setup'!$L$15:$L$19,A1907),INDEX('Solver Setup'!$G$25:$G$52,B1907)))*1440-IF(B1907=0,0,INDEX('Solver Setup'!$F$25:$F$52,B1907))-H1907+'Solver Setup'!$B$9*(1-F1907))</f>
        <v>1275.8000000000011</v>
      </c>
    </row>
    <row r="1908" spans="1:15" x14ac:dyDescent="0.2">
      <c r="A1908">
        <v>3</v>
      </c>
      <c r="B1908">
        <v>10</v>
      </c>
      <c r="C1908">
        <v>2</v>
      </c>
      <c r="D1908" t="str" cm="1">
        <f t="array" ref="D1908">IF(B1908=0,"Depot",INDEX('Delivery Stops'!$B$2:$B$29,B1908))</f>
        <v>Furniture Warehouse</v>
      </c>
      <c r="E1908" t="str" cm="1">
        <f t="array" ref="E1908">IF(C1908=0,"Depot",INDEX('Delivery Stops'!$B$2:$B$29,C1908))</f>
        <v>Community Pharmacy</v>
      </c>
      <c r="F1908">
        <v>0</v>
      </c>
      <c r="G1908" cm="1">
        <f t="array" ref="G1908">INDEX('Distance Matrix (miles)'!$B$2:$AD$30,B1908+1,C1908+1)</f>
        <v>9.76</v>
      </c>
      <c r="H1908" cm="1">
        <f t="array" ref="H1908">INDEX('Travel Time Matrix (min)'!$B$2:$AD$30,B1908+1,C1908+1)</f>
        <v>14.6</v>
      </c>
      <c r="I1908" cm="1">
        <f t="array" ref="I1908">G1908*(INDEX('Vehicle Fleet'!$D$2:$D$6,A1908)+'Cost Parameters'!$B$2*'Cost Parameters'!$B$3)</f>
        <v>11.286464</v>
      </c>
      <c r="J1908" cm="1">
        <f t="array" ref="J1908">IF(C1908=0,0,INDEX('Delivery Stops'!$D$2:$D$29,C1908))</f>
        <v>240</v>
      </c>
      <c r="K1908">
        <f t="shared" si="116"/>
        <v>0</v>
      </c>
      <c r="L1908">
        <f t="shared" si="117"/>
        <v>0</v>
      </c>
      <c r="M1908">
        <f t="shared" si="118"/>
        <v>0</v>
      </c>
      <c r="N1908">
        <f t="shared" si="119"/>
        <v>0</v>
      </c>
      <c r="O1908" cm="1">
        <f t="array" ref="O1908">((IF(C1908=0,INDEX('Solver Setup'!$M$15:$M$19,A1908),INDEX('Solver Setup'!$G$25:$G$52,C1908))-IF(B1908=0,INDEX('Solver Setup'!$L$15:$L$19,A1908),INDEX('Solver Setup'!$G$25:$G$52,B1908)))*1440-IF(B1908=0,0,INDEX('Solver Setup'!$F$25:$F$52,B1908))-H1908+'Solver Setup'!$B$9*(1-F1908))</f>
        <v>1549.4</v>
      </c>
    </row>
    <row r="1909" spans="1:15" x14ac:dyDescent="0.2">
      <c r="A1909">
        <v>3</v>
      </c>
      <c r="B1909">
        <v>10</v>
      </c>
      <c r="C1909">
        <v>3</v>
      </c>
      <c r="D1909" t="str" cm="1">
        <f t="array" ref="D1909">IF(B1909=0,"Depot",INDEX('Delivery Stops'!$B$2:$B$29,B1909))</f>
        <v>Furniture Warehouse</v>
      </c>
      <c r="E1909" t="str" cm="1">
        <f t="array" ref="E1909">IF(C1909=0,"Depot",INDEX('Delivery Stops'!$B$2:$B$29,C1909))</f>
        <v>Redstone Medical Center</v>
      </c>
      <c r="F1909">
        <v>0</v>
      </c>
      <c r="G1909" cm="1">
        <f t="array" ref="G1909">INDEX('Distance Matrix (miles)'!$B$2:$AD$30,B1909+1,C1909+1)</f>
        <v>25.51</v>
      </c>
      <c r="H1909" cm="1">
        <f t="array" ref="H1909">INDEX('Travel Time Matrix (min)'!$B$2:$AD$30,B1909+1,C1909+1)</f>
        <v>38.299999999999997</v>
      </c>
      <c r="I1909" cm="1">
        <f t="array" ref="I1909">G1909*(INDEX('Vehicle Fleet'!$D$2:$D$6,A1909)+'Cost Parameters'!$B$2*'Cost Parameters'!$B$3)</f>
        <v>29.499764000000003</v>
      </c>
      <c r="J1909" cm="1">
        <f t="array" ref="J1909">IF(C1909=0,0,INDEX('Delivery Stops'!$D$2:$D$29,C1909))</f>
        <v>183</v>
      </c>
      <c r="K1909">
        <f t="shared" si="116"/>
        <v>0</v>
      </c>
      <c r="L1909">
        <f t="shared" si="117"/>
        <v>0</v>
      </c>
      <c r="M1909">
        <f t="shared" si="118"/>
        <v>0</v>
      </c>
      <c r="N1909">
        <f t="shared" si="119"/>
        <v>0</v>
      </c>
      <c r="O1909" cm="1">
        <f t="array" ref="O1909">((IF(C1909=0,INDEX('Solver Setup'!$M$15:$M$19,A1909),INDEX('Solver Setup'!$G$25:$G$52,C1909))-IF(B1909=0,INDEX('Solver Setup'!$L$15:$L$19,A1909),INDEX('Solver Setup'!$G$25:$G$52,B1909)))*1440-IF(B1909=0,0,INDEX('Solver Setup'!$F$25:$F$52,B1909))-H1909+'Solver Setup'!$B$9*(1-F1909))</f>
        <v>1540.7000000000005</v>
      </c>
    </row>
    <row r="1910" spans="1:15" x14ac:dyDescent="0.2">
      <c r="A1910">
        <v>3</v>
      </c>
      <c r="B1910">
        <v>10</v>
      </c>
      <c r="C1910">
        <v>4</v>
      </c>
      <c r="D1910" t="str" cm="1">
        <f t="array" ref="D1910">IF(B1910=0,"Depot",INDEX('Delivery Stops'!$B$2:$B$29,B1910))</f>
        <v>Furniture Warehouse</v>
      </c>
      <c r="E1910" t="str" cm="1">
        <f t="array" ref="E1910">IF(C1910=0,"Depot",INDEX('Delivery Stops'!$B$2:$B$29,C1910))</f>
        <v>Furniture Warehouse</v>
      </c>
      <c r="F1910">
        <v>0</v>
      </c>
      <c r="G1910" cm="1">
        <f t="array" ref="G1910">INDEX('Distance Matrix (miles)'!$B$2:$AD$30,B1910+1,C1910+1)</f>
        <v>10.36</v>
      </c>
      <c r="H1910" cm="1">
        <f t="array" ref="H1910">INDEX('Travel Time Matrix (min)'!$B$2:$AD$30,B1910+1,C1910+1)</f>
        <v>15.5</v>
      </c>
      <c r="I1910" cm="1">
        <f t="array" ref="I1910">G1910*(INDEX('Vehicle Fleet'!$D$2:$D$6,A1910)+'Cost Parameters'!$B$2*'Cost Parameters'!$B$3)</f>
        <v>11.980304</v>
      </c>
      <c r="J1910" cm="1">
        <f t="array" ref="J1910">IF(C1910=0,0,INDEX('Delivery Stops'!$D$2:$D$29,C1910))</f>
        <v>186</v>
      </c>
      <c r="K1910">
        <f t="shared" si="116"/>
        <v>0</v>
      </c>
      <c r="L1910">
        <f t="shared" si="117"/>
        <v>0</v>
      </c>
      <c r="M1910">
        <f t="shared" si="118"/>
        <v>0</v>
      </c>
      <c r="N1910">
        <f t="shared" si="119"/>
        <v>0</v>
      </c>
      <c r="O1910" cm="1">
        <f t="array" ref="O1910">((IF(C1910=0,INDEX('Solver Setup'!$M$15:$M$19,A1910),INDEX('Solver Setup'!$G$25:$G$52,C1910))-IF(B1910=0,INDEX('Solver Setup'!$L$15:$L$19,A1910),INDEX('Solver Setup'!$G$25:$G$52,B1910)))*1440-IF(B1910=0,0,INDEX('Solver Setup'!$F$25:$F$52,B1910))-H1910+'Solver Setup'!$B$9*(1-F1910))</f>
        <v>1293.5000000000005</v>
      </c>
    </row>
    <row r="1911" spans="1:15" x14ac:dyDescent="0.2">
      <c r="A1911">
        <v>3</v>
      </c>
      <c r="B1911">
        <v>10</v>
      </c>
      <c r="C1911">
        <v>5</v>
      </c>
      <c r="D1911" t="str" cm="1">
        <f t="array" ref="D1911">IF(B1911=0,"Depot",INDEX('Delivery Stops'!$B$2:$B$29,B1911))</f>
        <v>Furniture Warehouse</v>
      </c>
      <c r="E1911" t="str" cm="1">
        <f t="array" ref="E1911">IF(C1911=0,"Depot",INDEX('Delivery Stops'!$B$2:$B$29,C1911))</f>
        <v>Construction Supply</v>
      </c>
      <c r="F1911">
        <v>0</v>
      </c>
      <c r="G1911" cm="1">
        <f t="array" ref="G1911">INDEX('Distance Matrix (miles)'!$B$2:$AD$30,B1911+1,C1911+1)</f>
        <v>13.64</v>
      </c>
      <c r="H1911" cm="1">
        <f t="array" ref="H1911">INDEX('Travel Time Matrix (min)'!$B$2:$AD$30,B1911+1,C1911+1)</f>
        <v>20.5</v>
      </c>
      <c r="I1911" cm="1">
        <f t="array" ref="I1911">G1911*(INDEX('Vehicle Fleet'!$D$2:$D$6,A1911)+'Cost Parameters'!$B$2*'Cost Parameters'!$B$3)</f>
        <v>15.773296000000002</v>
      </c>
      <c r="J1911" cm="1">
        <f t="array" ref="J1911">IF(C1911=0,0,INDEX('Delivery Stops'!$D$2:$D$29,C1911))</f>
        <v>201</v>
      </c>
      <c r="K1911">
        <f t="shared" si="116"/>
        <v>0</v>
      </c>
      <c r="L1911">
        <f t="shared" si="117"/>
        <v>0</v>
      </c>
      <c r="M1911">
        <f t="shared" si="118"/>
        <v>0</v>
      </c>
      <c r="N1911">
        <f t="shared" si="119"/>
        <v>0</v>
      </c>
      <c r="O1911" cm="1">
        <f t="array" ref="O1911">((IF(C1911=0,INDEX('Solver Setup'!$M$15:$M$19,A1911),INDEX('Solver Setup'!$G$25:$G$52,C1911))-IF(B1911=0,INDEX('Solver Setup'!$L$15:$L$19,A1911),INDEX('Solver Setup'!$G$25:$G$52,B1911)))*1440-IF(B1911=0,0,INDEX('Solver Setup'!$F$25:$F$52,B1911))-H1911+'Solver Setup'!$B$9*(1-F1911))</f>
        <v>1498.5</v>
      </c>
    </row>
    <row r="1912" spans="1:15" x14ac:dyDescent="0.2">
      <c r="A1912">
        <v>3</v>
      </c>
      <c r="B1912">
        <v>10</v>
      </c>
      <c r="C1912">
        <v>6</v>
      </c>
      <c r="D1912" t="str" cm="1">
        <f t="array" ref="D1912">IF(B1912=0,"Depot",INDEX('Delivery Stops'!$B$2:$B$29,B1912))</f>
        <v>Furniture Warehouse</v>
      </c>
      <c r="E1912" t="str" cm="1">
        <f t="array" ref="E1912">IF(C1912=0,"Depot",INDEX('Delivery Stops'!$B$2:$B$29,C1912))</f>
        <v>Farm Supply</v>
      </c>
      <c r="F1912">
        <v>0</v>
      </c>
      <c r="G1912" cm="1">
        <f t="array" ref="G1912">INDEX('Distance Matrix (miles)'!$B$2:$AD$30,B1912+1,C1912+1)</f>
        <v>5.64</v>
      </c>
      <c r="H1912" cm="1">
        <f t="array" ref="H1912">INDEX('Travel Time Matrix (min)'!$B$2:$AD$30,B1912+1,C1912+1)</f>
        <v>8.5</v>
      </c>
      <c r="I1912" cm="1">
        <f t="array" ref="I1912">G1912*(INDEX('Vehicle Fleet'!$D$2:$D$6,A1912)+'Cost Parameters'!$B$2*'Cost Parameters'!$B$3)</f>
        <v>6.5220960000000003</v>
      </c>
      <c r="J1912" cm="1">
        <f t="array" ref="J1912">IF(C1912=0,0,INDEX('Delivery Stops'!$D$2:$D$29,C1912))</f>
        <v>162</v>
      </c>
      <c r="K1912">
        <f t="shared" si="116"/>
        <v>0</v>
      </c>
      <c r="L1912">
        <f t="shared" si="117"/>
        <v>0</v>
      </c>
      <c r="M1912">
        <f t="shared" si="118"/>
        <v>0</v>
      </c>
      <c r="N1912">
        <f t="shared" si="119"/>
        <v>0</v>
      </c>
      <c r="O1912" cm="1">
        <f t="array" ref="O1912">((IF(C1912=0,INDEX('Solver Setup'!$M$15:$M$19,A1912),INDEX('Solver Setup'!$G$25:$G$52,C1912))-IF(B1912=0,INDEX('Solver Setup'!$L$15:$L$19,A1912),INDEX('Solver Setup'!$G$25:$G$52,B1912)))*1440-IF(B1912=0,0,INDEX('Solver Setup'!$F$25:$F$52,B1912))-H1912+'Solver Setup'!$B$9*(1-F1912))</f>
        <v>1615.5000000000005</v>
      </c>
    </row>
    <row r="1913" spans="1:15" x14ac:dyDescent="0.2">
      <c r="A1913">
        <v>3</v>
      </c>
      <c r="B1913">
        <v>10</v>
      </c>
      <c r="C1913">
        <v>7</v>
      </c>
      <c r="D1913" t="str" cm="1">
        <f t="array" ref="D1913">IF(B1913=0,"Depot",INDEX('Delivery Stops'!$B$2:$B$29,B1913))</f>
        <v>Furniture Warehouse</v>
      </c>
      <c r="E1913" t="str" cm="1">
        <f t="array" ref="E1913">IF(C1913=0,"Depot",INDEX('Delivery Stops'!$B$2:$B$29,C1913))</f>
        <v>Fish Market</v>
      </c>
      <c r="F1913">
        <v>0</v>
      </c>
      <c r="G1913" cm="1">
        <f t="array" ref="G1913">INDEX('Distance Matrix (miles)'!$B$2:$AD$30,B1913+1,C1913+1)</f>
        <v>3.27</v>
      </c>
      <c r="H1913" cm="1">
        <f t="array" ref="H1913">INDEX('Travel Time Matrix (min)'!$B$2:$AD$30,B1913+1,C1913+1)</f>
        <v>4.9000000000000004</v>
      </c>
      <c r="I1913" cm="1">
        <f t="array" ref="I1913">G1913*(INDEX('Vehicle Fleet'!$D$2:$D$6,A1913)+'Cost Parameters'!$B$2*'Cost Parameters'!$B$3)</f>
        <v>3.7814280000000005</v>
      </c>
      <c r="J1913" cm="1">
        <f t="array" ref="J1913">IF(C1913=0,0,INDEX('Delivery Stops'!$D$2:$D$29,C1913))</f>
        <v>133</v>
      </c>
      <c r="K1913">
        <f t="shared" si="116"/>
        <v>0</v>
      </c>
      <c r="L1913">
        <f t="shared" si="117"/>
        <v>0</v>
      </c>
      <c r="M1913">
        <f t="shared" si="118"/>
        <v>0</v>
      </c>
      <c r="N1913">
        <f t="shared" si="119"/>
        <v>0</v>
      </c>
      <c r="O1913" cm="1">
        <f t="array" ref="O1913">((IF(C1913=0,INDEX('Solver Setup'!$M$15:$M$19,A1913),INDEX('Solver Setup'!$G$25:$G$52,C1913))-IF(B1913=0,INDEX('Solver Setup'!$L$15:$L$19,A1913),INDEX('Solver Setup'!$G$25:$G$52,B1913)))*1440-IF(B1913=0,0,INDEX('Solver Setup'!$F$25:$F$52,B1913))-H1913+'Solver Setup'!$B$9*(1-F1913))</f>
        <v>1484.1000000000006</v>
      </c>
    </row>
    <row r="1914" spans="1:15" x14ac:dyDescent="0.2">
      <c r="A1914">
        <v>3</v>
      </c>
      <c r="B1914">
        <v>10</v>
      </c>
      <c r="C1914">
        <v>8</v>
      </c>
      <c r="D1914" t="str" cm="1">
        <f t="array" ref="D1914">IF(B1914=0,"Depot",INDEX('Delivery Stops'!$B$2:$B$29,B1914))</f>
        <v>Furniture Warehouse</v>
      </c>
      <c r="E1914" t="str" cm="1">
        <f t="array" ref="E1914">IF(C1914=0,"Depot",INDEX('Delivery Stops'!$B$2:$B$29,C1914))</f>
        <v>Swimming Pool Supply</v>
      </c>
      <c r="F1914">
        <v>0</v>
      </c>
      <c r="G1914" cm="1">
        <f t="array" ref="G1914">INDEX('Distance Matrix (miles)'!$B$2:$AD$30,B1914+1,C1914+1)</f>
        <v>28.16</v>
      </c>
      <c r="H1914" cm="1">
        <f t="array" ref="H1914">INDEX('Travel Time Matrix (min)'!$B$2:$AD$30,B1914+1,C1914+1)</f>
        <v>42.2</v>
      </c>
      <c r="I1914" cm="1">
        <f t="array" ref="I1914">G1914*(INDEX('Vehicle Fleet'!$D$2:$D$6,A1914)+'Cost Parameters'!$B$2*'Cost Parameters'!$B$3)</f>
        <v>32.564224000000003</v>
      </c>
      <c r="J1914" cm="1">
        <f t="array" ref="J1914">IF(C1914=0,0,INDEX('Delivery Stops'!$D$2:$D$29,C1914))</f>
        <v>285</v>
      </c>
      <c r="K1914">
        <f t="shared" si="116"/>
        <v>0</v>
      </c>
      <c r="L1914">
        <f t="shared" si="117"/>
        <v>0</v>
      </c>
      <c r="M1914">
        <f t="shared" si="118"/>
        <v>0</v>
      </c>
      <c r="N1914">
        <f t="shared" si="119"/>
        <v>0</v>
      </c>
      <c r="O1914" cm="1">
        <f t="array" ref="O1914">((IF(C1914=0,INDEX('Solver Setup'!$M$15:$M$19,A1914),INDEX('Solver Setup'!$G$25:$G$52,C1914))-IF(B1914=0,INDEX('Solver Setup'!$L$15:$L$19,A1914),INDEX('Solver Setup'!$G$25:$G$52,B1914)))*1440-IF(B1914=0,0,INDEX('Solver Setup'!$F$25:$F$52,B1914))-H1914+'Solver Setup'!$B$9*(1-F1914))</f>
        <v>1656.8000000000002</v>
      </c>
    </row>
    <row r="1915" spans="1:15" x14ac:dyDescent="0.2">
      <c r="A1915">
        <v>3</v>
      </c>
      <c r="B1915">
        <v>10</v>
      </c>
      <c r="C1915">
        <v>9</v>
      </c>
      <c r="D1915" t="str" cm="1">
        <f t="array" ref="D1915">IF(B1915=0,"Depot",INDEX('Delivery Stops'!$B$2:$B$29,B1915))</f>
        <v>Furniture Warehouse</v>
      </c>
      <c r="E1915" t="str" cm="1">
        <f t="array" ref="E1915">IF(C1915=0,"Depot",INDEX('Delivery Stops'!$B$2:$B$29,C1915))</f>
        <v>Dry Cleaners</v>
      </c>
      <c r="F1915">
        <v>0</v>
      </c>
      <c r="G1915" cm="1">
        <f t="array" ref="G1915">INDEX('Distance Matrix (miles)'!$B$2:$AD$30,B1915+1,C1915+1)</f>
        <v>21.89</v>
      </c>
      <c r="H1915" cm="1">
        <f t="array" ref="H1915">INDEX('Travel Time Matrix (min)'!$B$2:$AD$30,B1915+1,C1915+1)</f>
        <v>32.799999999999997</v>
      </c>
      <c r="I1915" cm="1">
        <f t="array" ref="I1915">G1915*(INDEX('Vehicle Fleet'!$D$2:$D$6,A1915)+'Cost Parameters'!$B$2*'Cost Parameters'!$B$3)</f>
        <v>25.313596000000004</v>
      </c>
      <c r="J1915" cm="1">
        <f t="array" ref="J1915">IF(C1915=0,0,INDEX('Delivery Stops'!$D$2:$D$29,C1915))</f>
        <v>24</v>
      </c>
      <c r="K1915">
        <f t="shared" si="116"/>
        <v>0</v>
      </c>
      <c r="L1915">
        <f t="shared" si="117"/>
        <v>0</v>
      </c>
      <c r="M1915">
        <f t="shared" si="118"/>
        <v>0</v>
      </c>
      <c r="N1915">
        <f t="shared" si="119"/>
        <v>0</v>
      </c>
      <c r="O1915" cm="1">
        <f t="array" ref="O1915">((IF(C1915=0,INDEX('Solver Setup'!$M$15:$M$19,A1915),INDEX('Solver Setup'!$G$25:$G$52,C1915))-IF(B1915=0,INDEX('Solver Setup'!$L$15:$L$19,A1915),INDEX('Solver Setup'!$G$25:$G$52,B1915)))*1440-IF(B1915=0,0,INDEX('Solver Setup'!$F$25:$F$52,B1915))-H1915+'Solver Setup'!$B$9*(1-F1915))</f>
        <v>1321.2000000000005</v>
      </c>
    </row>
    <row r="1916" spans="1:15" x14ac:dyDescent="0.2">
      <c r="A1916">
        <v>3</v>
      </c>
      <c r="B1916">
        <v>10</v>
      </c>
      <c r="C1916">
        <v>11</v>
      </c>
      <c r="D1916" t="str" cm="1">
        <f t="array" ref="D1916">IF(B1916=0,"Depot",INDEX('Delivery Stops'!$B$2:$B$29,B1916))</f>
        <v>Furniture Warehouse</v>
      </c>
      <c r="E1916" t="str" cm="1">
        <f t="array" ref="E1916">IF(C1916=0,"Depot",INDEX('Delivery Stops'!$B$2:$B$29,C1916))</f>
        <v>Pet Hospital</v>
      </c>
      <c r="F1916">
        <v>0</v>
      </c>
      <c r="G1916" cm="1">
        <f t="array" ref="G1916">INDEX('Distance Matrix (miles)'!$B$2:$AD$30,B1916+1,C1916+1)</f>
        <v>8.61</v>
      </c>
      <c r="H1916" cm="1">
        <f t="array" ref="H1916">INDEX('Travel Time Matrix (min)'!$B$2:$AD$30,B1916+1,C1916+1)</f>
        <v>12.9</v>
      </c>
      <c r="I1916" cm="1">
        <f t="array" ref="I1916">G1916*(INDEX('Vehicle Fleet'!$D$2:$D$6,A1916)+'Cost Parameters'!$B$2*'Cost Parameters'!$B$3)</f>
        <v>9.9566040000000005</v>
      </c>
      <c r="J1916" cm="1">
        <f t="array" ref="J1916">IF(C1916=0,0,INDEX('Delivery Stops'!$D$2:$D$29,C1916))</f>
        <v>108</v>
      </c>
      <c r="K1916">
        <f t="shared" si="116"/>
        <v>0</v>
      </c>
      <c r="L1916">
        <f t="shared" si="117"/>
        <v>0</v>
      </c>
      <c r="M1916">
        <f t="shared" si="118"/>
        <v>0</v>
      </c>
      <c r="N1916">
        <f t="shared" si="119"/>
        <v>0</v>
      </c>
      <c r="O1916" cm="1">
        <f t="array" ref="O1916">((IF(C1916=0,INDEX('Solver Setup'!$M$15:$M$19,A1916),INDEX('Solver Setup'!$G$25:$G$52,C1916))-IF(B1916=0,INDEX('Solver Setup'!$L$15:$L$19,A1916),INDEX('Solver Setup'!$G$25:$G$52,B1916)))*1440-IF(B1916=0,0,INDEX('Solver Setup'!$F$25:$F$52,B1916))-H1916+'Solver Setup'!$B$9*(1-F1916))</f>
        <v>1341.1000000000006</v>
      </c>
    </row>
    <row r="1917" spans="1:15" x14ac:dyDescent="0.2">
      <c r="A1917">
        <v>3</v>
      </c>
      <c r="B1917">
        <v>10</v>
      </c>
      <c r="C1917">
        <v>12</v>
      </c>
      <c r="D1917" t="str" cm="1">
        <f t="array" ref="D1917">IF(B1917=0,"Depot",INDEX('Delivery Stops'!$B$2:$B$29,B1917))</f>
        <v>Furniture Warehouse</v>
      </c>
      <c r="E1917" t="str" cm="1">
        <f t="array" ref="E1917">IF(C1917=0,"Depot",INDEX('Delivery Stops'!$B$2:$B$29,C1917))</f>
        <v>Tech Solutions Inc</v>
      </c>
      <c r="F1917">
        <v>0</v>
      </c>
      <c r="G1917" cm="1">
        <f t="array" ref="G1917">INDEX('Distance Matrix (miles)'!$B$2:$AD$30,B1917+1,C1917+1)</f>
        <v>1.63</v>
      </c>
      <c r="H1917" cm="1">
        <f t="array" ref="H1917">INDEX('Travel Time Matrix (min)'!$B$2:$AD$30,B1917+1,C1917+1)</f>
        <v>2.4</v>
      </c>
      <c r="I1917" cm="1">
        <f t="array" ref="I1917">G1917*(INDEX('Vehicle Fleet'!$D$2:$D$6,A1917)+'Cost Parameters'!$B$2*'Cost Parameters'!$B$3)</f>
        <v>1.8849320000000001</v>
      </c>
      <c r="J1917" cm="1">
        <f t="array" ref="J1917">IF(C1917=0,0,INDEX('Delivery Stops'!$D$2:$D$29,C1917))</f>
        <v>150</v>
      </c>
      <c r="K1917">
        <f t="shared" si="116"/>
        <v>0</v>
      </c>
      <c r="L1917">
        <f t="shared" si="117"/>
        <v>0</v>
      </c>
      <c r="M1917">
        <f t="shared" si="118"/>
        <v>0</v>
      </c>
      <c r="N1917">
        <f t="shared" si="119"/>
        <v>0</v>
      </c>
      <c r="O1917" cm="1">
        <f t="array" ref="O1917">((IF(C1917=0,INDEX('Solver Setup'!$M$15:$M$19,A1917),INDEX('Solver Setup'!$G$25:$G$52,C1917))-IF(B1917=0,INDEX('Solver Setup'!$L$15:$L$19,A1917),INDEX('Solver Setup'!$G$25:$G$52,B1917)))*1440-IF(B1917=0,0,INDEX('Solver Setup'!$F$25:$F$52,B1917))-H1917+'Solver Setup'!$B$9*(1-F1917))</f>
        <v>1306.6000000000006</v>
      </c>
    </row>
    <row r="1918" spans="1:15" x14ac:dyDescent="0.2">
      <c r="A1918">
        <v>3</v>
      </c>
      <c r="B1918">
        <v>10</v>
      </c>
      <c r="C1918">
        <v>13</v>
      </c>
      <c r="D1918" t="str" cm="1">
        <f t="array" ref="D1918">IF(B1918=0,"Depot",INDEX('Delivery Stops'!$B$2:$B$29,B1918))</f>
        <v>Furniture Warehouse</v>
      </c>
      <c r="E1918" t="str" cm="1">
        <f t="array" ref="E1918">IF(C1918=0,"Depot",INDEX('Delivery Stops'!$B$2:$B$29,C1918))</f>
        <v>Tech Solutions Inc</v>
      </c>
      <c r="F1918">
        <v>0</v>
      </c>
      <c r="G1918" cm="1">
        <f t="array" ref="G1918">INDEX('Distance Matrix (miles)'!$B$2:$AD$30,B1918+1,C1918+1)</f>
        <v>16.690000000000001</v>
      </c>
      <c r="H1918" cm="1">
        <f t="array" ref="H1918">INDEX('Travel Time Matrix (min)'!$B$2:$AD$30,B1918+1,C1918+1)</f>
        <v>25</v>
      </c>
      <c r="I1918" cm="1">
        <f t="array" ref="I1918">G1918*(INDEX('Vehicle Fleet'!$D$2:$D$6,A1918)+'Cost Parameters'!$B$2*'Cost Parameters'!$B$3)</f>
        <v>19.300316000000002</v>
      </c>
      <c r="J1918" cm="1">
        <f t="array" ref="J1918">IF(C1918=0,0,INDEX('Delivery Stops'!$D$2:$D$29,C1918))</f>
        <v>38</v>
      </c>
      <c r="K1918">
        <f t="shared" si="116"/>
        <v>0</v>
      </c>
      <c r="L1918">
        <f t="shared" si="117"/>
        <v>0</v>
      </c>
      <c r="M1918">
        <f t="shared" si="118"/>
        <v>0</v>
      </c>
      <c r="N1918">
        <f t="shared" si="119"/>
        <v>0</v>
      </c>
      <c r="O1918" cm="1">
        <f t="array" ref="O1918">((IF(C1918=0,INDEX('Solver Setup'!$M$15:$M$19,A1918),INDEX('Solver Setup'!$G$25:$G$52,C1918))-IF(B1918=0,INDEX('Solver Setup'!$L$15:$L$19,A1918),INDEX('Solver Setup'!$G$25:$G$52,B1918)))*1440-IF(B1918=0,0,INDEX('Solver Setup'!$F$25:$F$52,B1918))-H1918+'Solver Setup'!$B$9*(1-F1918))</f>
        <v>1179</v>
      </c>
    </row>
    <row r="1919" spans="1:15" x14ac:dyDescent="0.2">
      <c r="A1919">
        <v>3</v>
      </c>
      <c r="B1919">
        <v>10</v>
      </c>
      <c r="C1919">
        <v>14</v>
      </c>
      <c r="D1919" t="str" cm="1">
        <f t="array" ref="D1919">IF(B1919=0,"Depot",INDEX('Delivery Stops'!$B$2:$B$29,B1919))</f>
        <v>Furniture Warehouse</v>
      </c>
      <c r="E1919" t="str" cm="1">
        <f t="array" ref="E1919">IF(C1919=0,"Depot",INDEX('Delivery Stops'!$B$2:$B$29,C1919))</f>
        <v>Sunrise Senior Living</v>
      </c>
      <c r="F1919">
        <v>0</v>
      </c>
      <c r="G1919" cm="1">
        <f t="array" ref="G1919">INDEX('Distance Matrix (miles)'!$B$2:$AD$30,B1919+1,C1919+1)</f>
        <v>9.11</v>
      </c>
      <c r="H1919" cm="1">
        <f t="array" ref="H1919">INDEX('Travel Time Matrix (min)'!$B$2:$AD$30,B1919+1,C1919+1)</f>
        <v>13.7</v>
      </c>
      <c r="I1919" cm="1">
        <f t="array" ref="I1919">G1919*(INDEX('Vehicle Fleet'!$D$2:$D$6,A1919)+'Cost Parameters'!$B$2*'Cost Parameters'!$B$3)</f>
        <v>10.534803999999999</v>
      </c>
      <c r="J1919" cm="1">
        <f t="array" ref="J1919">IF(C1919=0,0,INDEX('Delivery Stops'!$D$2:$D$29,C1919))</f>
        <v>249</v>
      </c>
      <c r="K1919">
        <f t="shared" si="116"/>
        <v>0</v>
      </c>
      <c r="L1919">
        <f t="shared" si="117"/>
        <v>0</v>
      </c>
      <c r="M1919">
        <f t="shared" si="118"/>
        <v>0</v>
      </c>
      <c r="N1919">
        <f t="shared" si="119"/>
        <v>0</v>
      </c>
      <c r="O1919" cm="1">
        <f t="array" ref="O1919">((IF(C1919=0,INDEX('Solver Setup'!$M$15:$M$19,A1919),INDEX('Solver Setup'!$G$25:$G$52,C1919))-IF(B1919=0,INDEX('Solver Setup'!$L$15:$L$19,A1919),INDEX('Solver Setup'!$G$25:$G$52,B1919)))*1440-IF(B1919=0,0,INDEX('Solver Setup'!$F$25:$F$52,B1919))-H1919+'Solver Setup'!$B$9*(1-F1919))</f>
        <v>1640.3000000000002</v>
      </c>
    </row>
    <row r="1920" spans="1:15" x14ac:dyDescent="0.2">
      <c r="A1920">
        <v>3</v>
      </c>
      <c r="B1920">
        <v>10</v>
      </c>
      <c r="C1920">
        <v>15</v>
      </c>
      <c r="D1920" t="str" cm="1">
        <f t="array" ref="D1920">IF(B1920=0,"Depot",INDEX('Delivery Stops'!$B$2:$B$29,B1920))</f>
        <v>Furniture Warehouse</v>
      </c>
      <c r="E1920" t="str" cm="1">
        <f t="array" ref="E1920">IF(C1920=0,"Depot",INDEX('Delivery Stops'!$B$2:$B$29,C1920))</f>
        <v>Electronics Outlet</v>
      </c>
      <c r="F1920">
        <v>0</v>
      </c>
      <c r="G1920" cm="1">
        <f t="array" ref="G1920">INDEX('Distance Matrix (miles)'!$B$2:$AD$30,B1920+1,C1920+1)</f>
        <v>7.23</v>
      </c>
      <c r="H1920" cm="1">
        <f t="array" ref="H1920">INDEX('Travel Time Matrix (min)'!$B$2:$AD$30,B1920+1,C1920+1)</f>
        <v>10.8</v>
      </c>
      <c r="I1920" cm="1">
        <f t="array" ref="I1920">G1920*(INDEX('Vehicle Fleet'!$D$2:$D$6,A1920)+'Cost Parameters'!$B$2*'Cost Parameters'!$B$3)</f>
        <v>8.3607720000000008</v>
      </c>
      <c r="J1920" cm="1">
        <f t="array" ref="J1920">IF(C1920=0,0,INDEX('Delivery Stops'!$D$2:$D$29,C1920))</f>
        <v>72</v>
      </c>
      <c r="K1920">
        <f t="shared" si="116"/>
        <v>0</v>
      </c>
      <c r="L1920">
        <f t="shared" si="117"/>
        <v>0</v>
      </c>
      <c r="M1920">
        <f t="shared" si="118"/>
        <v>0</v>
      </c>
      <c r="N1920">
        <f t="shared" si="119"/>
        <v>0</v>
      </c>
      <c r="O1920" cm="1">
        <f t="array" ref="O1920">((IF(C1920=0,INDEX('Solver Setup'!$M$15:$M$19,A1920),INDEX('Solver Setup'!$G$25:$G$52,C1920))-IF(B1920=0,INDEX('Solver Setup'!$L$15:$L$19,A1920),INDEX('Solver Setup'!$G$25:$G$52,B1920)))*1440-IF(B1920=0,0,INDEX('Solver Setup'!$F$25:$F$52,B1920))-H1920+'Solver Setup'!$B$9*(1-F1920))</f>
        <v>1208.2000000000005</v>
      </c>
    </row>
    <row r="1921" spans="1:15" x14ac:dyDescent="0.2">
      <c r="A1921">
        <v>3</v>
      </c>
      <c r="B1921">
        <v>10</v>
      </c>
      <c r="C1921">
        <v>16</v>
      </c>
      <c r="D1921" t="str" cm="1">
        <f t="array" ref="D1921">IF(B1921=0,"Depot",INDEX('Delivery Stops'!$B$2:$B$29,B1921))</f>
        <v>Furniture Warehouse</v>
      </c>
      <c r="E1921" t="str" cm="1">
        <f t="array" ref="E1921">IF(C1921=0,"Depot",INDEX('Delivery Stops'!$B$2:$B$29,C1921))</f>
        <v>Bookstore</v>
      </c>
      <c r="F1921">
        <v>0</v>
      </c>
      <c r="G1921" cm="1">
        <f t="array" ref="G1921">INDEX('Distance Matrix (miles)'!$B$2:$AD$30,B1921+1,C1921+1)</f>
        <v>5.26</v>
      </c>
      <c r="H1921" cm="1">
        <f t="array" ref="H1921">INDEX('Travel Time Matrix (min)'!$B$2:$AD$30,B1921+1,C1921+1)</f>
        <v>7.9</v>
      </c>
      <c r="I1921" cm="1">
        <f t="array" ref="I1921">G1921*(INDEX('Vehicle Fleet'!$D$2:$D$6,A1921)+'Cost Parameters'!$B$2*'Cost Parameters'!$B$3)</f>
        <v>6.0826640000000003</v>
      </c>
      <c r="J1921" cm="1">
        <f t="array" ref="J1921">IF(C1921=0,0,INDEX('Delivery Stops'!$D$2:$D$29,C1921))</f>
        <v>152</v>
      </c>
      <c r="K1921">
        <f t="shared" si="116"/>
        <v>0</v>
      </c>
      <c r="L1921">
        <f t="shared" si="117"/>
        <v>0</v>
      </c>
      <c r="M1921">
        <f t="shared" si="118"/>
        <v>0</v>
      </c>
      <c r="N1921">
        <f t="shared" si="119"/>
        <v>0</v>
      </c>
      <c r="O1921" cm="1">
        <f t="array" ref="O1921">((IF(C1921=0,INDEX('Solver Setup'!$M$15:$M$19,A1921),INDEX('Solver Setup'!$G$25:$G$52,C1921))-IF(B1921=0,INDEX('Solver Setup'!$L$15:$L$19,A1921),INDEX('Solver Setup'!$G$25:$G$52,B1921)))*1440-IF(B1921=0,0,INDEX('Solver Setup'!$F$25:$F$52,B1921))-H1921+'Solver Setup'!$B$9*(1-F1921))</f>
        <v>1451.100000000001</v>
      </c>
    </row>
    <row r="1922" spans="1:15" x14ac:dyDescent="0.2">
      <c r="A1922">
        <v>3</v>
      </c>
      <c r="B1922">
        <v>10</v>
      </c>
      <c r="C1922">
        <v>17</v>
      </c>
      <c r="D1922" t="str" cm="1">
        <f t="array" ref="D1922">IF(B1922=0,"Depot",INDEX('Delivery Stops'!$B$2:$B$29,B1922))</f>
        <v>Furniture Warehouse</v>
      </c>
      <c r="E1922" t="str" cm="1">
        <f t="array" ref="E1922">IF(C1922=0,"Depot",INDEX('Delivery Stops'!$B$2:$B$29,C1922))</f>
        <v>Veterinary Clinic</v>
      </c>
      <c r="F1922">
        <v>0</v>
      </c>
      <c r="G1922" cm="1">
        <f t="array" ref="G1922">INDEX('Distance Matrix (miles)'!$B$2:$AD$30,B1922+1,C1922+1)</f>
        <v>19.37</v>
      </c>
      <c r="H1922" cm="1">
        <f t="array" ref="H1922">INDEX('Travel Time Matrix (min)'!$B$2:$AD$30,B1922+1,C1922+1)</f>
        <v>29.1</v>
      </c>
      <c r="I1922" cm="1">
        <f t="array" ref="I1922">G1922*(INDEX('Vehicle Fleet'!$D$2:$D$6,A1922)+'Cost Parameters'!$B$2*'Cost Parameters'!$B$3)</f>
        <v>22.399468000000002</v>
      </c>
      <c r="J1922" cm="1">
        <f t="array" ref="J1922">IF(C1922=0,0,INDEX('Delivery Stops'!$D$2:$D$29,C1922))</f>
        <v>102</v>
      </c>
      <c r="K1922">
        <f t="shared" si="116"/>
        <v>0</v>
      </c>
      <c r="L1922">
        <f t="shared" si="117"/>
        <v>0</v>
      </c>
      <c r="M1922">
        <f t="shared" si="118"/>
        <v>0</v>
      </c>
      <c r="N1922">
        <f t="shared" si="119"/>
        <v>0</v>
      </c>
      <c r="O1922" cm="1">
        <f t="array" ref="O1922">((IF(C1922=0,INDEX('Solver Setup'!$M$15:$M$19,A1922),INDEX('Solver Setup'!$G$25:$G$52,C1922))-IF(B1922=0,INDEX('Solver Setup'!$L$15:$L$19,A1922),INDEX('Solver Setup'!$G$25:$G$52,B1922)))*1440-IF(B1922=0,0,INDEX('Solver Setup'!$F$25:$F$52,B1922))-H1922+'Solver Setup'!$B$9*(1-F1922))</f>
        <v>1264.9000000000001</v>
      </c>
    </row>
    <row r="1923" spans="1:15" x14ac:dyDescent="0.2">
      <c r="A1923">
        <v>3</v>
      </c>
      <c r="B1923">
        <v>10</v>
      </c>
      <c r="C1923">
        <v>18</v>
      </c>
      <c r="D1923" t="str" cm="1">
        <f t="array" ref="D1923">IF(B1923=0,"Depot",INDEX('Delivery Stops'!$B$2:$B$29,B1923))</f>
        <v>Furniture Warehouse</v>
      </c>
      <c r="E1923" t="str" cm="1">
        <f t="array" ref="E1923">IF(C1923=0,"Depot",INDEX('Delivery Stops'!$B$2:$B$29,C1923))</f>
        <v>Furniture Warehouse</v>
      </c>
      <c r="F1923">
        <v>0</v>
      </c>
      <c r="G1923" cm="1">
        <f t="array" ref="G1923">INDEX('Distance Matrix (miles)'!$B$2:$AD$30,B1923+1,C1923+1)</f>
        <v>8.56</v>
      </c>
      <c r="H1923" cm="1">
        <f t="array" ref="H1923">INDEX('Travel Time Matrix (min)'!$B$2:$AD$30,B1923+1,C1923+1)</f>
        <v>12.8</v>
      </c>
      <c r="I1923" cm="1">
        <f t="array" ref="I1923">G1923*(INDEX('Vehicle Fleet'!$D$2:$D$6,A1923)+'Cost Parameters'!$B$2*'Cost Parameters'!$B$3)</f>
        <v>9.8987840000000009</v>
      </c>
      <c r="J1923" cm="1">
        <f t="array" ref="J1923">IF(C1923=0,0,INDEX('Delivery Stops'!$D$2:$D$29,C1923))</f>
        <v>148</v>
      </c>
      <c r="K1923">
        <f t="shared" ref="K1923:K1986" si="120">F1923*I1923</f>
        <v>0</v>
      </c>
      <c r="L1923">
        <f t="shared" ref="L1923:L1986" si="121">F1923*G1923</f>
        <v>0</v>
      </c>
      <c r="M1923">
        <f t="shared" ref="M1923:M1986" si="122">F1923*H1923</f>
        <v>0</v>
      </c>
      <c r="N1923">
        <f t="shared" ref="N1923:N1986" si="123">F1923*J1923</f>
        <v>0</v>
      </c>
      <c r="O1923" cm="1">
        <f t="array" ref="O1923">((IF(C1923=0,INDEX('Solver Setup'!$M$15:$M$19,A1923),INDEX('Solver Setup'!$G$25:$G$52,C1923))-IF(B1923=0,INDEX('Solver Setup'!$L$15:$L$19,A1923),INDEX('Solver Setup'!$G$25:$G$52,B1923)))*1440-IF(B1923=0,0,INDEX('Solver Setup'!$F$25:$F$52,B1923))-H1923+'Solver Setup'!$B$9*(1-F1923))</f>
        <v>1236.2</v>
      </c>
    </row>
    <row r="1924" spans="1:15" x14ac:dyDescent="0.2">
      <c r="A1924">
        <v>3</v>
      </c>
      <c r="B1924">
        <v>10</v>
      </c>
      <c r="C1924">
        <v>19</v>
      </c>
      <c r="D1924" t="str" cm="1">
        <f t="array" ref="D1924">IF(B1924=0,"Depot",INDEX('Delivery Stops'!$B$2:$B$29,B1924))</f>
        <v>Furniture Warehouse</v>
      </c>
      <c r="E1924" t="str" cm="1">
        <f t="array" ref="E1924">IF(C1924=0,"Depot",INDEX('Delivery Stops'!$B$2:$B$29,C1924))</f>
        <v>Music School</v>
      </c>
      <c r="F1924">
        <v>0</v>
      </c>
      <c r="G1924" cm="1">
        <f t="array" ref="G1924">INDEX('Distance Matrix (miles)'!$B$2:$AD$30,B1924+1,C1924+1)</f>
        <v>28.01</v>
      </c>
      <c r="H1924" cm="1">
        <f t="array" ref="H1924">INDEX('Travel Time Matrix (min)'!$B$2:$AD$30,B1924+1,C1924+1)</f>
        <v>42</v>
      </c>
      <c r="I1924" cm="1">
        <f t="array" ref="I1924">G1924*(INDEX('Vehicle Fleet'!$D$2:$D$6,A1924)+'Cost Parameters'!$B$2*'Cost Parameters'!$B$3)</f>
        <v>32.390764000000004</v>
      </c>
      <c r="J1924" cm="1">
        <f t="array" ref="J1924">IF(C1924=0,0,INDEX('Delivery Stops'!$D$2:$D$29,C1924))</f>
        <v>97</v>
      </c>
      <c r="K1924">
        <f t="shared" si="120"/>
        <v>0</v>
      </c>
      <c r="L1924">
        <f t="shared" si="121"/>
        <v>0</v>
      </c>
      <c r="M1924">
        <f t="shared" si="122"/>
        <v>0</v>
      </c>
      <c r="N1924">
        <f t="shared" si="123"/>
        <v>0</v>
      </c>
      <c r="O1924" cm="1">
        <f t="array" ref="O1924">((IF(C1924=0,INDEX('Solver Setup'!$M$15:$M$19,A1924),INDEX('Solver Setup'!$G$25:$G$52,C1924))-IF(B1924=0,INDEX('Solver Setup'!$L$15:$L$19,A1924),INDEX('Solver Setup'!$G$25:$G$52,B1924)))*1440-IF(B1924=0,0,INDEX('Solver Setup'!$F$25:$F$52,B1924))-H1924+'Solver Setup'!$B$9*(1-F1924))</f>
        <v>1177.0000000000005</v>
      </c>
    </row>
    <row r="1925" spans="1:15" x14ac:dyDescent="0.2">
      <c r="A1925">
        <v>3</v>
      </c>
      <c r="B1925">
        <v>10</v>
      </c>
      <c r="C1925">
        <v>20</v>
      </c>
      <c r="D1925" t="str" cm="1">
        <f t="array" ref="D1925">IF(B1925=0,"Depot",INDEX('Delivery Stops'!$B$2:$B$29,B1925))</f>
        <v>Furniture Warehouse</v>
      </c>
      <c r="E1925" t="str" cm="1">
        <f t="array" ref="E1925">IF(C1925=0,"Depot",INDEX('Delivery Stops'!$B$2:$B$29,C1925))</f>
        <v>Elementary School</v>
      </c>
      <c r="F1925">
        <v>0</v>
      </c>
      <c r="G1925" cm="1">
        <f t="array" ref="G1925">INDEX('Distance Matrix (miles)'!$B$2:$AD$30,B1925+1,C1925+1)</f>
        <v>26.48</v>
      </c>
      <c r="H1925" cm="1">
        <f t="array" ref="H1925">INDEX('Travel Time Matrix (min)'!$B$2:$AD$30,B1925+1,C1925+1)</f>
        <v>39.700000000000003</v>
      </c>
      <c r="I1925" cm="1">
        <f t="array" ref="I1925">G1925*(INDEX('Vehicle Fleet'!$D$2:$D$6,A1925)+'Cost Parameters'!$B$2*'Cost Parameters'!$B$3)</f>
        <v>30.621472000000004</v>
      </c>
      <c r="J1925" cm="1">
        <f t="array" ref="J1925">IF(C1925=0,0,INDEX('Delivery Stops'!$D$2:$D$29,C1925))</f>
        <v>71</v>
      </c>
      <c r="K1925">
        <f t="shared" si="120"/>
        <v>0</v>
      </c>
      <c r="L1925">
        <f t="shared" si="121"/>
        <v>0</v>
      </c>
      <c r="M1925">
        <f t="shared" si="122"/>
        <v>0</v>
      </c>
      <c r="N1925">
        <f t="shared" si="123"/>
        <v>0</v>
      </c>
      <c r="O1925" cm="1">
        <f t="array" ref="O1925">((IF(C1925=0,INDEX('Solver Setup'!$M$15:$M$19,A1925),INDEX('Solver Setup'!$G$25:$G$52,C1925))-IF(B1925=0,INDEX('Solver Setup'!$L$15:$L$19,A1925),INDEX('Solver Setup'!$G$25:$G$52,B1925)))*1440-IF(B1925=0,0,INDEX('Solver Setup'!$F$25:$F$52,B1925))-H1925+'Solver Setup'!$B$9*(1-F1925))</f>
        <v>1149.3000000000011</v>
      </c>
    </row>
    <row r="1926" spans="1:15" x14ac:dyDescent="0.2">
      <c r="A1926">
        <v>3</v>
      </c>
      <c r="B1926">
        <v>10</v>
      </c>
      <c r="C1926">
        <v>21</v>
      </c>
      <c r="D1926" t="str" cm="1">
        <f t="array" ref="D1926">IF(B1926=0,"Depot",INDEX('Delivery Stops'!$B$2:$B$29,B1926))</f>
        <v>Furniture Warehouse</v>
      </c>
      <c r="E1926" t="str" cm="1">
        <f t="array" ref="E1926">IF(C1926=0,"Depot",INDEX('Delivery Stops'!$B$2:$B$29,C1926))</f>
        <v>Distillery</v>
      </c>
      <c r="F1926">
        <v>0</v>
      </c>
      <c r="G1926" cm="1">
        <f t="array" ref="G1926">INDEX('Distance Matrix (miles)'!$B$2:$AD$30,B1926+1,C1926+1)</f>
        <v>24.71</v>
      </c>
      <c r="H1926" cm="1">
        <f t="array" ref="H1926">INDEX('Travel Time Matrix (min)'!$B$2:$AD$30,B1926+1,C1926+1)</f>
        <v>37.1</v>
      </c>
      <c r="I1926" cm="1">
        <f t="array" ref="I1926">G1926*(INDEX('Vehicle Fleet'!$D$2:$D$6,A1926)+'Cost Parameters'!$B$2*'Cost Parameters'!$B$3)</f>
        <v>28.574644000000003</v>
      </c>
      <c r="J1926" cm="1">
        <f t="array" ref="J1926">IF(C1926=0,0,INDEX('Delivery Stops'!$D$2:$D$29,C1926))</f>
        <v>178</v>
      </c>
      <c r="K1926">
        <f t="shared" si="120"/>
        <v>0</v>
      </c>
      <c r="L1926">
        <f t="shared" si="121"/>
        <v>0</v>
      </c>
      <c r="M1926">
        <f t="shared" si="122"/>
        <v>0</v>
      </c>
      <c r="N1926">
        <f t="shared" si="123"/>
        <v>0</v>
      </c>
      <c r="O1926" cm="1">
        <f t="array" ref="O1926">((IF(C1926=0,INDEX('Solver Setup'!$M$15:$M$19,A1926),INDEX('Solver Setup'!$G$25:$G$52,C1926))-IF(B1926=0,INDEX('Solver Setup'!$L$15:$L$19,A1926),INDEX('Solver Setup'!$G$25:$G$52,B1926)))*1440-IF(B1926=0,0,INDEX('Solver Setup'!$F$25:$F$52,B1926))-H1926+'Solver Setup'!$B$9*(1-F1926))</f>
        <v>1661.9</v>
      </c>
    </row>
    <row r="1927" spans="1:15" x14ac:dyDescent="0.2">
      <c r="A1927">
        <v>3</v>
      </c>
      <c r="B1927">
        <v>10</v>
      </c>
      <c r="C1927">
        <v>22</v>
      </c>
      <c r="D1927" t="str" cm="1">
        <f t="array" ref="D1927">IF(B1927=0,"Depot",INDEX('Delivery Stops'!$B$2:$B$29,B1927))</f>
        <v>Furniture Warehouse</v>
      </c>
      <c r="E1927" t="str" cm="1">
        <f t="array" ref="E1927">IF(C1927=0,"Depot",INDEX('Delivery Stops'!$B$2:$B$29,C1927))</f>
        <v>Brewery</v>
      </c>
      <c r="F1927">
        <v>0</v>
      </c>
      <c r="G1927" cm="1">
        <f t="array" ref="G1927">INDEX('Distance Matrix (miles)'!$B$2:$AD$30,B1927+1,C1927+1)</f>
        <v>19.690000000000001</v>
      </c>
      <c r="H1927" cm="1">
        <f t="array" ref="H1927">INDEX('Travel Time Matrix (min)'!$B$2:$AD$30,B1927+1,C1927+1)</f>
        <v>29.5</v>
      </c>
      <c r="I1927" cm="1">
        <f t="array" ref="I1927">G1927*(INDEX('Vehicle Fleet'!$D$2:$D$6,A1927)+'Cost Parameters'!$B$2*'Cost Parameters'!$B$3)</f>
        <v>22.769516000000003</v>
      </c>
      <c r="J1927" cm="1">
        <f t="array" ref="J1927">IF(C1927=0,0,INDEX('Delivery Stops'!$D$2:$D$29,C1927))</f>
        <v>46</v>
      </c>
      <c r="K1927">
        <f t="shared" si="120"/>
        <v>0</v>
      </c>
      <c r="L1927">
        <f t="shared" si="121"/>
        <v>0</v>
      </c>
      <c r="M1927">
        <f t="shared" si="122"/>
        <v>0</v>
      </c>
      <c r="N1927">
        <f t="shared" si="123"/>
        <v>0</v>
      </c>
      <c r="O1927" cm="1">
        <f t="array" ref="O1927">((IF(C1927=0,INDEX('Solver Setup'!$M$15:$M$19,A1927),INDEX('Solver Setup'!$G$25:$G$52,C1927))-IF(B1927=0,INDEX('Solver Setup'!$L$15:$L$19,A1927),INDEX('Solver Setup'!$G$25:$G$52,B1927)))*1440-IF(B1927=0,0,INDEX('Solver Setup'!$F$25:$F$52,B1927))-H1927+'Solver Setup'!$B$9*(1-F1927))</f>
        <v>1519.5000000000009</v>
      </c>
    </row>
    <row r="1928" spans="1:15" x14ac:dyDescent="0.2">
      <c r="A1928">
        <v>3</v>
      </c>
      <c r="B1928">
        <v>10</v>
      </c>
      <c r="C1928">
        <v>23</v>
      </c>
      <c r="D1928" t="str" cm="1">
        <f t="array" ref="D1928">IF(B1928=0,"Depot",INDEX('Delivery Stops'!$B$2:$B$29,B1928))</f>
        <v>Furniture Warehouse</v>
      </c>
      <c r="E1928" t="str" cm="1">
        <f t="array" ref="E1928">IF(C1928=0,"Depot",INDEX('Delivery Stops'!$B$2:$B$29,C1928))</f>
        <v>Distillery</v>
      </c>
      <c r="F1928">
        <v>0</v>
      </c>
      <c r="G1928" cm="1">
        <f t="array" ref="G1928">INDEX('Distance Matrix (miles)'!$B$2:$AD$30,B1928+1,C1928+1)</f>
        <v>12.17</v>
      </c>
      <c r="H1928" cm="1">
        <f t="array" ref="H1928">INDEX('Travel Time Matrix (min)'!$B$2:$AD$30,B1928+1,C1928+1)</f>
        <v>18.3</v>
      </c>
      <c r="I1928" cm="1">
        <f t="array" ref="I1928">G1928*(INDEX('Vehicle Fleet'!$D$2:$D$6,A1928)+'Cost Parameters'!$B$2*'Cost Parameters'!$B$3)</f>
        <v>14.073388000000001</v>
      </c>
      <c r="J1928" cm="1">
        <f t="array" ref="J1928">IF(C1928=0,0,INDEX('Delivery Stops'!$D$2:$D$29,C1928))</f>
        <v>207</v>
      </c>
      <c r="K1928">
        <f t="shared" si="120"/>
        <v>0</v>
      </c>
      <c r="L1928">
        <f t="shared" si="121"/>
        <v>0</v>
      </c>
      <c r="M1928">
        <f t="shared" si="122"/>
        <v>0</v>
      </c>
      <c r="N1928">
        <f t="shared" si="123"/>
        <v>0</v>
      </c>
      <c r="O1928" cm="1">
        <f t="array" ref="O1928">((IF(C1928=0,INDEX('Solver Setup'!$M$15:$M$19,A1928),INDEX('Solver Setup'!$G$25:$G$52,C1928))-IF(B1928=0,INDEX('Solver Setup'!$L$15:$L$19,A1928),INDEX('Solver Setup'!$G$25:$G$52,B1928)))*1440-IF(B1928=0,0,INDEX('Solver Setup'!$F$25:$F$52,B1928))-H1928+'Solver Setup'!$B$9*(1-F1928))</f>
        <v>1425.7000000000005</v>
      </c>
    </row>
    <row r="1929" spans="1:15" x14ac:dyDescent="0.2">
      <c r="A1929">
        <v>3</v>
      </c>
      <c r="B1929">
        <v>10</v>
      </c>
      <c r="C1929">
        <v>24</v>
      </c>
      <c r="D1929" t="str" cm="1">
        <f t="array" ref="D1929">IF(B1929=0,"Depot",INDEX('Delivery Stops'!$B$2:$B$29,B1929))</f>
        <v>Furniture Warehouse</v>
      </c>
      <c r="E1929" t="str" cm="1">
        <f t="array" ref="E1929">IF(C1929=0,"Depot",INDEX('Delivery Stops'!$B$2:$B$29,C1929))</f>
        <v>Children's Academy</v>
      </c>
      <c r="F1929">
        <v>0</v>
      </c>
      <c r="G1929" cm="1">
        <f t="array" ref="G1929">INDEX('Distance Matrix (miles)'!$B$2:$AD$30,B1929+1,C1929+1)</f>
        <v>22.58</v>
      </c>
      <c r="H1929" cm="1">
        <f t="array" ref="H1929">INDEX('Travel Time Matrix (min)'!$B$2:$AD$30,B1929+1,C1929+1)</f>
        <v>33.9</v>
      </c>
      <c r="I1929" cm="1">
        <f t="array" ref="I1929">G1929*(INDEX('Vehicle Fleet'!$D$2:$D$6,A1929)+'Cost Parameters'!$B$2*'Cost Parameters'!$B$3)</f>
        <v>26.111512000000001</v>
      </c>
      <c r="J1929" cm="1">
        <f t="array" ref="J1929">IF(C1929=0,0,INDEX('Delivery Stops'!$D$2:$D$29,C1929))</f>
        <v>28</v>
      </c>
      <c r="K1929">
        <f t="shared" si="120"/>
        <v>0</v>
      </c>
      <c r="L1929">
        <f t="shared" si="121"/>
        <v>0</v>
      </c>
      <c r="M1929">
        <f t="shared" si="122"/>
        <v>0</v>
      </c>
      <c r="N1929">
        <f t="shared" si="123"/>
        <v>0</v>
      </c>
      <c r="O1929" cm="1">
        <f t="array" ref="O1929">((IF(C1929=0,INDEX('Solver Setup'!$M$15:$M$19,A1929),INDEX('Solver Setup'!$G$25:$G$52,C1929))-IF(B1929=0,INDEX('Solver Setup'!$L$15:$L$19,A1929),INDEX('Solver Setup'!$G$25:$G$52,B1929)))*1440-IF(B1929=0,0,INDEX('Solver Setup'!$F$25:$F$52,B1929))-H1929+'Solver Setup'!$B$9*(1-F1929))</f>
        <v>1560.1000000000008</v>
      </c>
    </row>
    <row r="1930" spans="1:15" x14ac:dyDescent="0.2">
      <c r="A1930">
        <v>3</v>
      </c>
      <c r="B1930">
        <v>10</v>
      </c>
      <c r="C1930">
        <v>25</v>
      </c>
      <c r="D1930" t="str" cm="1">
        <f t="array" ref="D1930">IF(B1930=0,"Depot",INDEX('Delivery Stops'!$B$2:$B$29,B1930))</f>
        <v>Furniture Warehouse</v>
      </c>
      <c r="E1930" t="str" cm="1">
        <f t="array" ref="E1930">IF(C1930=0,"Depot",INDEX('Delivery Stops'!$B$2:$B$29,C1930))</f>
        <v>Public Library</v>
      </c>
      <c r="F1930">
        <v>0</v>
      </c>
      <c r="G1930" cm="1">
        <f t="array" ref="G1930">INDEX('Distance Matrix (miles)'!$B$2:$AD$30,B1930+1,C1930+1)</f>
        <v>6.73</v>
      </c>
      <c r="H1930" cm="1">
        <f t="array" ref="H1930">INDEX('Travel Time Matrix (min)'!$B$2:$AD$30,B1930+1,C1930+1)</f>
        <v>10.1</v>
      </c>
      <c r="I1930" cm="1">
        <f t="array" ref="I1930">G1930*(INDEX('Vehicle Fleet'!$D$2:$D$6,A1930)+'Cost Parameters'!$B$2*'Cost Parameters'!$B$3)</f>
        <v>7.7825720000000009</v>
      </c>
      <c r="J1930" cm="1">
        <f t="array" ref="J1930">IF(C1930=0,0,INDEX('Delivery Stops'!$D$2:$D$29,C1930))</f>
        <v>32</v>
      </c>
      <c r="K1930">
        <f t="shared" si="120"/>
        <v>0</v>
      </c>
      <c r="L1930">
        <f t="shared" si="121"/>
        <v>0</v>
      </c>
      <c r="M1930">
        <f t="shared" si="122"/>
        <v>0</v>
      </c>
      <c r="N1930">
        <f t="shared" si="123"/>
        <v>0</v>
      </c>
      <c r="O1930" cm="1">
        <f t="array" ref="O1930">((IF(C1930=0,INDEX('Solver Setup'!$M$15:$M$19,A1930),INDEX('Solver Setup'!$G$25:$G$52,C1930))-IF(B1930=0,INDEX('Solver Setup'!$L$15:$L$19,A1930),INDEX('Solver Setup'!$G$25:$G$52,B1930)))*1440-IF(B1930=0,0,INDEX('Solver Setup'!$F$25:$F$52,B1930))-H1930+'Solver Setup'!$B$9*(1-F1930))</f>
        <v>1493.900000000001</v>
      </c>
    </row>
    <row r="1931" spans="1:15" x14ac:dyDescent="0.2">
      <c r="A1931">
        <v>3</v>
      </c>
      <c r="B1931">
        <v>10</v>
      </c>
      <c r="C1931">
        <v>26</v>
      </c>
      <c r="D1931" t="str" cm="1">
        <f t="array" ref="D1931">IF(B1931=0,"Depot",INDEX('Delivery Stops'!$B$2:$B$29,B1931))</f>
        <v>Furniture Warehouse</v>
      </c>
      <c r="E1931" t="str" cm="1">
        <f t="array" ref="E1931">IF(C1931=0,"Depot",INDEX('Delivery Stops'!$B$2:$B$29,C1931))</f>
        <v>Bakery &amp; Cafe</v>
      </c>
      <c r="F1931">
        <v>0</v>
      </c>
      <c r="G1931" cm="1">
        <f t="array" ref="G1931">INDEX('Distance Matrix (miles)'!$B$2:$AD$30,B1931+1,C1931+1)</f>
        <v>17.07</v>
      </c>
      <c r="H1931" cm="1">
        <f t="array" ref="H1931">INDEX('Travel Time Matrix (min)'!$B$2:$AD$30,B1931+1,C1931+1)</f>
        <v>25.6</v>
      </c>
      <c r="I1931" cm="1">
        <f t="array" ref="I1931">G1931*(INDEX('Vehicle Fleet'!$D$2:$D$6,A1931)+'Cost Parameters'!$B$2*'Cost Parameters'!$B$3)</f>
        <v>19.739748000000002</v>
      </c>
      <c r="J1931" cm="1">
        <f t="array" ref="J1931">IF(C1931=0,0,INDEX('Delivery Stops'!$D$2:$D$29,C1931))</f>
        <v>211</v>
      </c>
      <c r="K1931">
        <f t="shared" si="120"/>
        <v>0</v>
      </c>
      <c r="L1931">
        <f t="shared" si="121"/>
        <v>0</v>
      </c>
      <c r="M1931">
        <f t="shared" si="122"/>
        <v>0</v>
      </c>
      <c r="N1931">
        <f t="shared" si="123"/>
        <v>0</v>
      </c>
      <c r="O1931" cm="1">
        <f t="array" ref="O1931">((IF(C1931=0,INDEX('Solver Setup'!$M$15:$M$19,A1931),INDEX('Solver Setup'!$G$25:$G$52,C1931))-IF(B1931=0,INDEX('Solver Setup'!$L$15:$L$19,A1931),INDEX('Solver Setup'!$G$25:$G$52,B1931)))*1440-IF(B1931=0,0,INDEX('Solver Setup'!$F$25:$F$52,B1931))-H1931+'Solver Setup'!$B$9*(1-F1931))</f>
        <v>1553.4000000000005</v>
      </c>
    </row>
    <row r="1932" spans="1:15" x14ac:dyDescent="0.2">
      <c r="A1932">
        <v>3</v>
      </c>
      <c r="B1932">
        <v>10</v>
      </c>
      <c r="C1932">
        <v>27</v>
      </c>
      <c r="D1932" t="str" cm="1">
        <f t="array" ref="D1932">IF(B1932=0,"Depot",INDEX('Delivery Stops'!$B$2:$B$29,B1932))</f>
        <v>Furniture Warehouse</v>
      </c>
      <c r="E1932" t="str" cm="1">
        <f t="array" ref="E1932">IF(C1932=0,"Depot",INDEX('Delivery Stops'!$B$2:$B$29,C1932))</f>
        <v>Redstone Elementary School</v>
      </c>
      <c r="F1932">
        <v>0</v>
      </c>
      <c r="G1932" cm="1">
        <f t="array" ref="G1932">INDEX('Distance Matrix (miles)'!$B$2:$AD$30,B1932+1,C1932+1)</f>
        <v>14.96</v>
      </c>
      <c r="H1932" cm="1">
        <f t="array" ref="H1932">INDEX('Travel Time Matrix (min)'!$B$2:$AD$30,B1932+1,C1932+1)</f>
        <v>22.4</v>
      </c>
      <c r="I1932" cm="1">
        <f t="array" ref="I1932">G1932*(INDEX('Vehicle Fleet'!$D$2:$D$6,A1932)+'Cost Parameters'!$B$2*'Cost Parameters'!$B$3)</f>
        <v>17.299744000000004</v>
      </c>
      <c r="J1932" cm="1">
        <f t="array" ref="J1932">IF(C1932=0,0,INDEX('Delivery Stops'!$D$2:$D$29,C1932))</f>
        <v>61</v>
      </c>
      <c r="K1932">
        <f t="shared" si="120"/>
        <v>0</v>
      </c>
      <c r="L1932">
        <f t="shared" si="121"/>
        <v>0</v>
      </c>
      <c r="M1932">
        <f t="shared" si="122"/>
        <v>0</v>
      </c>
      <c r="N1932">
        <f t="shared" si="123"/>
        <v>0</v>
      </c>
      <c r="O1932" cm="1">
        <f t="array" ref="O1932">((IF(C1932=0,INDEX('Solver Setup'!$M$15:$M$19,A1932),INDEX('Solver Setup'!$G$25:$G$52,C1932))-IF(B1932=0,INDEX('Solver Setup'!$L$15:$L$19,A1932),INDEX('Solver Setup'!$G$25:$G$52,B1932)))*1440-IF(B1932=0,0,INDEX('Solver Setup'!$F$25:$F$52,B1932))-H1932+'Solver Setup'!$B$9*(1-F1932))</f>
        <v>1496.6</v>
      </c>
    </row>
    <row r="1933" spans="1:15" x14ac:dyDescent="0.2">
      <c r="A1933">
        <v>3</v>
      </c>
      <c r="B1933">
        <v>10</v>
      </c>
      <c r="C1933">
        <v>28</v>
      </c>
      <c r="D1933" t="str" cm="1">
        <f t="array" ref="D1933">IF(B1933=0,"Depot",INDEX('Delivery Stops'!$B$2:$B$29,B1933))</f>
        <v>Furniture Warehouse</v>
      </c>
      <c r="E1933" t="str" cm="1">
        <f t="array" ref="E1933">IF(C1933=0,"Depot",INDEX('Delivery Stops'!$B$2:$B$29,C1933))</f>
        <v>Food Bank</v>
      </c>
      <c r="F1933">
        <v>0</v>
      </c>
      <c r="G1933" cm="1">
        <f t="array" ref="G1933">INDEX('Distance Matrix (miles)'!$B$2:$AD$30,B1933+1,C1933+1)</f>
        <v>17.25</v>
      </c>
      <c r="H1933" cm="1">
        <f t="array" ref="H1933">INDEX('Travel Time Matrix (min)'!$B$2:$AD$30,B1933+1,C1933+1)</f>
        <v>25.9</v>
      </c>
      <c r="I1933" cm="1">
        <f t="array" ref="I1933">G1933*(INDEX('Vehicle Fleet'!$D$2:$D$6,A1933)+'Cost Parameters'!$B$2*'Cost Parameters'!$B$3)</f>
        <v>19.947900000000001</v>
      </c>
      <c r="J1933" cm="1">
        <f t="array" ref="J1933">IF(C1933=0,0,INDEX('Delivery Stops'!$D$2:$D$29,C1933))</f>
        <v>168</v>
      </c>
      <c r="K1933">
        <f t="shared" si="120"/>
        <v>0</v>
      </c>
      <c r="L1933">
        <f t="shared" si="121"/>
        <v>0</v>
      </c>
      <c r="M1933">
        <f t="shared" si="122"/>
        <v>0</v>
      </c>
      <c r="N1933">
        <f t="shared" si="123"/>
        <v>0</v>
      </c>
      <c r="O1933" cm="1">
        <f t="array" ref="O1933">((IF(C1933=0,INDEX('Solver Setup'!$M$15:$M$19,A1933),INDEX('Solver Setup'!$G$25:$G$52,C1933))-IF(B1933=0,INDEX('Solver Setup'!$L$15:$L$19,A1933),INDEX('Solver Setup'!$G$25:$G$52,B1933)))*1440-IF(B1933=0,0,INDEX('Solver Setup'!$F$25:$F$52,B1933))-H1933+'Solver Setup'!$B$9*(1-F1933))</f>
        <v>1493.1</v>
      </c>
    </row>
    <row r="1934" spans="1:15" x14ac:dyDescent="0.2">
      <c r="A1934">
        <v>3</v>
      </c>
      <c r="B1934">
        <v>11</v>
      </c>
      <c r="C1934">
        <v>0</v>
      </c>
      <c r="D1934" t="str" cm="1">
        <f t="array" ref="D1934">IF(B1934=0,"Depot",INDEX('Delivery Stops'!$B$2:$B$29,B1934))</f>
        <v>Pet Hospital</v>
      </c>
      <c r="E1934" t="str" cm="1">
        <f t="array" ref="E1934">IF(C1934=0,"Depot",INDEX('Delivery Stops'!$B$2:$B$29,C1934))</f>
        <v>Depot</v>
      </c>
      <c r="F1934">
        <v>0</v>
      </c>
      <c r="G1934" cm="1">
        <f t="array" ref="G1934">INDEX('Distance Matrix (miles)'!$B$2:$AD$30,B1934+1,C1934+1)</f>
        <v>1.35</v>
      </c>
      <c r="H1934" cm="1">
        <f t="array" ref="H1934">INDEX('Travel Time Matrix (min)'!$B$2:$AD$30,B1934+1,C1934+1)</f>
        <v>2</v>
      </c>
      <c r="I1934" cm="1">
        <f t="array" ref="I1934">G1934*(INDEX('Vehicle Fleet'!$D$2:$D$6,A1934)+'Cost Parameters'!$B$2*'Cost Parameters'!$B$3)</f>
        <v>1.5611400000000002</v>
      </c>
      <c r="J1934" cm="1">
        <f t="array" ref="J1934">IF(C1934=0,0,INDEX('Delivery Stops'!$D$2:$D$29,C1934))</f>
        <v>0</v>
      </c>
      <c r="K1934">
        <f t="shared" si="120"/>
        <v>0</v>
      </c>
      <c r="L1934">
        <f t="shared" si="121"/>
        <v>0</v>
      </c>
      <c r="M1934">
        <f t="shared" si="122"/>
        <v>0</v>
      </c>
      <c r="N1934">
        <f t="shared" si="123"/>
        <v>0</v>
      </c>
      <c r="O1934" cm="1">
        <f t="array" ref="O1934">((IF(C1934=0,INDEX('Solver Setup'!$M$15:$M$19,A1934),INDEX('Solver Setup'!$G$25:$G$52,C1934))-IF(B1934=0,INDEX('Solver Setup'!$L$15:$L$19,A1934),INDEX('Solver Setup'!$G$25:$G$52,B1934)))*1440-IF(B1934=0,0,INDEX('Solver Setup'!$F$25:$F$52,B1934))-H1934+'Solver Setup'!$B$9*(1-F1934))</f>
        <v>888</v>
      </c>
    </row>
    <row r="1935" spans="1:15" x14ac:dyDescent="0.2">
      <c r="A1935">
        <v>3</v>
      </c>
      <c r="B1935">
        <v>11</v>
      </c>
      <c r="C1935">
        <v>1</v>
      </c>
      <c r="D1935" t="str" cm="1">
        <f t="array" ref="D1935">IF(B1935=0,"Depot",INDEX('Delivery Stops'!$B$2:$B$29,B1935))</f>
        <v>Pet Hospital</v>
      </c>
      <c r="E1935" t="str" cm="1">
        <f t="array" ref="E1935">IF(C1935=0,"Depot",INDEX('Delivery Stops'!$B$2:$B$29,C1935))</f>
        <v>Pet Hospital</v>
      </c>
      <c r="F1935">
        <v>0</v>
      </c>
      <c r="G1935" cm="1">
        <f t="array" ref="G1935">INDEX('Distance Matrix (miles)'!$B$2:$AD$30,B1935+1,C1935+1)</f>
        <v>23.5</v>
      </c>
      <c r="H1935" cm="1">
        <f t="array" ref="H1935">INDEX('Travel Time Matrix (min)'!$B$2:$AD$30,B1935+1,C1935+1)</f>
        <v>35.200000000000003</v>
      </c>
      <c r="I1935" cm="1">
        <f t="array" ref="I1935">G1935*(INDEX('Vehicle Fleet'!$D$2:$D$6,A1935)+'Cost Parameters'!$B$2*'Cost Parameters'!$B$3)</f>
        <v>27.175400000000003</v>
      </c>
      <c r="J1935" cm="1">
        <f t="array" ref="J1935">IF(C1935=0,0,INDEX('Delivery Stops'!$D$2:$D$29,C1935))</f>
        <v>204</v>
      </c>
      <c r="K1935">
        <f t="shared" si="120"/>
        <v>0</v>
      </c>
      <c r="L1935">
        <f t="shared" si="121"/>
        <v>0</v>
      </c>
      <c r="M1935">
        <f t="shared" si="122"/>
        <v>0</v>
      </c>
      <c r="N1935">
        <f t="shared" si="123"/>
        <v>0</v>
      </c>
      <c r="O1935" cm="1">
        <f t="array" ref="O1935">((IF(C1935=0,INDEX('Solver Setup'!$M$15:$M$19,A1935),INDEX('Solver Setup'!$G$25:$G$52,C1935))-IF(B1935=0,INDEX('Solver Setup'!$L$15:$L$19,A1935),INDEX('Solver Setup'!$G$25:$G$52,B1935)))*1440-IF(B1935=0,0,INDEX('Solver Setup'!$F$25:$F$52,B1935))-H1935+'Solver Setup'!$B$9*(1-F1935))</f>
        <v>1364.8000000000004</v>
      </c>
    </row>
    <row r="1936" spans="1:15" x14ac:dyDescent="0.2">
      <c r="A1936">
        <v>3</v>
      </c>
      <c r="B1936">
        <v>11</v>
      </c>
      <c r="C1936">
        <v>2</v>
      </c>
      <c r="D1936" t="str" cm="1">
        <f t="array" ref="D1936">IF(B1936=0,"Depot",INDEX('Delivery Stops'!$B$2:$B$29,B1936))</f>
        <v>Pet Hospital</v>
      </c>
      <c r="E1936" t="str" cm="1">
        <f t="array" ref="E1936">IF(C1936=0,"Depot",INDEX('Delivery Stops'!$B$2:$B$29,C1936))</f>
        <v>Community Pharmacy</v>
      </c>
      <c r="F1936">
        <v>0</v>
      </c>
      <c r="G1936" cm="1">
        <f t="array" ref="G1936">INDEX('Distance Matrix (miles)'!$B$2:$AD$30,B1936+1,C1936+1)</f>
        <v>1.48</v>
      </c>
      <c r="H1936" cm="1">
        <f t="array" ref="H1936">INDEX('Travel Time Matrix (min)'!$B$2:$AD$30,B1936+1,C1936+1)</f>
        <v>2.2000000000000002</v>
      </c>
      <c r="I1936" cm="1">
        <f t="array" ref="I1936">G1936*(INDEX('Vehicle Fleet'!$D$2:$D$6,A1936)+'Cost Parameters'!$B$2*'Cost Parameters'!$B$3)</f>
        <v>1.7114720000000001</v>
      </c>
      <c r="J1936" cm="1">
        <f t="array" ref="J1936">IF(C1936=0,0,INDEX('Delivery Stops'!$D$2:$D$29,C1936))</f>
        <v>240</v>
      </c>
      <c r="K1936">
        <f t="shared" si="120"/>
        <v>0</v>
      </c>
      <c r="L1936">
        <f t="shared" si="121"/>
        <v>0</v>
      </c>
      <c r="M1936">
        <f t="shared" si="122"/>
        <v>0</v>
      </c>
      <c r="N1936">
        <f t="shared" si="123"/>
        <v>0</v>
      </c>
      <c r="O1936" cm="1">
        <f t="array" ref="O1936">((IF(C1936=0,INDEX('Solver Setup'!$M$15:$M$19,A1936),INDEX('Solver Setup'!$G$25:$G$52,C1936))-IF(B1936=0,INDEX('Solver Setup'!$L$15:$L$19,A1936),INDEX('Solver Setup'!$G$25:$G$52,B1936)))*1440-IF(B1936=0,0,INDEX('Solver Setup'!$F$25:$F$52,B1936))-H1936+'Solver Setup'!$B$9*(1-F1936))</f>
        <v>1637.7999999999995</v>
      </c>
    </row>
    <row r="1937" spans="1:15" x14ac:dyDescent="0.2">
      <c r="A1937">
        <v>3</v>
      </c>
      <c r="B1937">
        <v>11</v>
      </c>
      <c r="C1937">
        <v>3</v>
      </c>
      <c r="D1937" t="str" cm="1">
        <f t="array" ref="D1937">IF(B1937=0,"Depot",INDEX('Delivery Stops'!$B$2:$B$29,B1937))</f>
        <v>Pet Hospital</v>
      </c>
      <c r="E1937" t="str" cm="1">
        <f t="array" ref="E1937">IF(C1937=0,"Depot",INDEX('Delivery Stops'!$B$2:$B$29,C1937))</f>
        <v>Redstone Medical Center</v>
      </c>
      <c r="F1937">
        <v>0</v>
      </c>
      <c r="G1937" cm="1">
        <f t="array" ref="G1937">INDEX('Distance Matrix (miles)'!$B$2:$AD$30,B1937+1,C1937+1)</f>
        <v>18.93</v>
      </c>
      <c r="H1937" cm="1">
        <f t="array" ref="H1937">INDEX('Travel Time Matrix (min)'!$B$2:$AD$30,B1937+1,C1937+1)</f>
        <v>28.4</v>
      </c>
      <c r="I1937" cm="1">
        <f t="array" ref="I1937">G1937*(INDEX('Vehicle Fleet'!$D$2:$D$6,A1937)+'Cost Parameters'!$B$2*'Cost Parameters'!$B$3)</f>
        <v>21.890652000000003</v>
      </c>
      <c r="J1937" cm="1">
        <f t="array" ref="J1937">IF(C1937=0,0,INDEX('Delivery Stops'!$D$2:$D$29,C1937))</f>
        <v>183</v>
      </c>
      <c r="K1937">
        <f t="shared" si="120"/>
        <v>0</v>
      </c>
      <c r="L1937">
        <f t="shared" si="121"/>
        <v>0</v>
      </c>
      <c r="M1937">
        <f t="shared" si="122"/>
        <v>0</v>
      </c>
      <c r="N1937">
        <f t="shared" si="123"/>
        <v>0</v>
      </c>
      <c r="O1937" cm="1">
        <f t="array" ref="O1937">((IF(C1937=0,INDEX('Solver Setup'!$M$15:$M$19,A1937),INDEX('Solver Setup'!$G$25:$G$52,C1937))-IF(B1937=0,INDEX('Solver Setup'!$L$15:$L$19,A1937),INDEX('Solver Setup'!$G$25:$G$52,B1937)))*1440-IF(B1937=0,0,INDEX('Solver Setup'!$F$25:$F$52,B1937))-H1937+'Solver Setup'!$B$9*(1-F1937))</f>
        <v>1626.6</v>
      </c>
    </row>
    <row r="1938" spans="1:15" x14ac:dyDescent="0.2">
      <c r="A1938">
        <v>3</v>
      </c>
      <c r="B1938">
        <v>11</v>
      </c>
      <c r="C1938">
        <v>4</v>
      </c>
      <c r="D1938" t="str" cm="1">
        <f t="array" ref="D1938">IF(B1938=0,"Depot",INDEX('Delivery Stops'!$B$2:$B$29,B1938))</f>
        <v>Pet Hospital</v>
      </c>
      <c r="E1938" t="str" cm="1">
        <f t="array" ref="E1938">IF(C1938=0,"Depot",INDEX('Delivery Stops'!$B$2:$B$29,C1938))</f>
        <v>Furniture Warehouse</v>
      </c>
      <c r="F1938">
        <v>0</v>
      </c>
      <c r="G1938" cm="1">
        <f t="array" ref="G1938">INDEX('Distance Matrix (miles)'!$B$2:$AD$30,B1938+1,C1938+1)</f>
        <v>9.41</v>
      </c>
      <c r="H1938" cm="1">
        <f t="array" ref="H1938">INDEX('Travel Time Matrix (min)'!$B$2:$AD$30,B1938+1,C1938+1)</f>
        <v>14.1</v>
      </c>
      <c r="I1938" cm="1">
        <f t="array" ref="I1938">G1938*(INDEX('Vehicle Fleet'!$D$2:$D$6,A1938)+'Cost Parameters'!$B$2*'Cost Parameters'!$B$3)</f>
        <v>10.881724</v>
      </c>
      <c r="J1938" cm="1">
        <f t="array" ref="J1938">IF(C1938=0,0,INDEX('Delivery Stops'!$D$2:$D$29,C1938))</f>
        <v>186</v>
      </c>
      <c r="K1938">
        <f t="shared" si="120"/>
        <v>0</v>
      </c>
      <c r="L1938">
        <f t="shared" si="121"/>
        <v>0</v>
      </c>
      <c r="M1938">
        <f t="shared" si="122"/>
        <v>0</v>
      </c>
      <c r="N1938">
        <f t="shared" si="123"/>
        <v>0</v>
      </c>
      <c r="O1938" cm="1">
        <f t="array" ref="O1938">((IF(C1938=0,INDEX('Solver Setup'!$M$15:$M$19,A1938),INDEX('Solver Setup'!$G$25:$G$52,C1938))-IF(B1938=0,INDEX('Solver Setup'!$L$15:$L$19,A1938),INDEX('Solver Setup'!$G$25:$G$52,B1938)))*1440-IF(B1938=0,0,INDEX('Solver Setup'!$F$25:$F$52,B1938))-H1938+'Solver Setup'!$B$9*(1-F1938))</f>
        <v>1370.9</v>
      </c>
    </row>
    <row r="1939" spans="1:15" x14ac:dyDescent="0.2">
      <c r="A1939">
        <v>3</v>
      </c>
      <c r="B1939">
        <v>11</v>
      </c>
      <c r="C1939">
        <v>5</v>
      </c>
      <c r="D1939" t="str" cm="1">
        <f t="array" ref="D1939">IF(B1939=0,"Depot",INDEX('Delivery Stops'!$B$2:$B$29,B1939))</f>
        <v>Pet Hospital</v>
      </c>
      <c r="E1939" t="str" cm="1">
        <f t="array" ref="E1939">IF(C1939=0,"Depot",INDEX('Delivery Stops'!$B$2:$B$29,C1939))</f>
        <v>Construction Supply</v>
      </c>
      <c r="F1939">
        <v>0</v>
      </c>
      <c r="G1939" cm="1">
        <f t="array" ref="G1939">INDEX('Distance Matrix (miles)'!$B$2:$AD$30,B1939+1,C1939+1)</f>
        <v>17.260000000000002</v>
      </c>
      <c r="H1939" cm="1">
        <f t="array" ref="H1939">INDEX('Travel Time Matrix (min)'!$B$2:$AD$30,B1939+1,C1939+1)</f>
        <v>25.9</v>
      </c>
      <c r="I1939" cm="1">
        <f t="array" ref="I1939">G1939*(INDEX('Vehicle Fleet'!$D$2:$D$6,A1939)+'Cost Parameters'!$B$2*'Cost Parameters'!$B$3)</f>
        <v>19.959464000000004</v>
      </c>
      <c r="J1939" cm="1">
        <f t="array" ref="J1939">IF(C1939=0,0,INDEX('Delivery Stops'!$D$2:$D$29,C1939))</f>
        <v>201</v>
      </c>
      <c r="K1939">
        <f t="shared" si="120"/>
        <v>0</v>
      </c>
      <c r="L1939">
        <f t="shared" si="121"/>
        <v>0</v>
      </c>
      <c r="M1939">
        <f t="shared" si="122"/>
        <v>0</v>
      </c>
      <c r="N1939">
        <f t="shared" si="123"/>
        <v>0</v>
      </c>
      <c r="O1939" cm="1">
        <f t="array" ref="O1939">((IF(C1939=0,INDEX('Solver Setup'!$M$15:$M$19,A1939),INDEX('Solver Setup'!$G$25:$G$52,C1939))-IF(B1939=0,INDEX('Solver Setup'!$L$15:$L$19,A1939),INDEX('Solver Setup'!$G$25:$G$52,B1939)))*1440-IF(B1939=0,0,INDEX('Solver Setup'!$F$25:$F$52,B1939))-H1939+'Solver Setup'!$B$9*(1-F1939))</f>
        <v>1569.0999999999995</v>
      </c>
    </row>
    <row r="1940" spans="1:15" x14ac:dyDescent="0.2">
      <c r="A1940">
        <v>3</v>
      </c>
      <c r="B1940">
        <v>11</v>
      </c>
      <c r="C1940">
        <v>6</v>
      </c>
      <c r="D1940" t="str" cm="1">
        <f t="array" ref="D1940">IF(B1940=0,"Depot",INDEX('Delivery Stops'!$B$2:$B$29,B1940))</f>
        <v>Pet Hospital</v>
      </c>
      <c r="E1940" t="str" cm="1">
        <f t="array" ref="E1940">IF(C1940=0,"Depot",INDEX('Delivery Stops'!$B$2:$B$29,C1940))</f>
        <v>Farm Supply</v>
      </c>
      <c r="F1940">
        <v>0</v>
      </c>
      <c r="G1940" cm="1">
        <f t="array" ref="G1940">INDEX('Distance Matrix (miles)'!$B$2:$AD$30,B1940+1,C1940+1)</f>
        <v>5.97</v>
      </c>
      <c r="H1940" cm="1">
        <f t="array" ref="H1940">INDEX('Travel Time Matrix (min)'!$B$2:$AD$30,B1940+1,C1940+1)</f>
        <v>9</v>
      </c>
      <c r="I1940" cm="1">
        <f t="array" ref="I1940">G1940*(INDEX('Vehicle Fleet'!$D$2:$D$6,A1940)+'Cost Parameters'!$B$2*'Cost Parameters'!$B$3)</f>
        <v>6.903708</v>
      </c>
      <c r="J1940" cm="1">
        <f t="array" ref="J1940">IF(C1940=0,0,INDEX('Delivery Stops'!$D$2:$D$29,C1940))</f>
        <v>162</v>
      </c>
      <c r="K1940">
        <f t="shared" si="120"/>
        <v>0</v>
      </c>
      <c r="L1940">
        <f t="shared" si="121"/>
        <v>0</v>
      </c>
      <c r="M1940">
        <f t="shared" si="122"/>
        <v>0</v>
      </c>
      <c r="N1940">
        <f t="shared" si="123"/>
        <v>0</v>
      </c>
      <c r="O1940" cm="1">
        <f t="array" ref="O1940">((IF(C1940=0,INDEX('Solver Setup'!$M$15:$M$19,A1940),INDEX('Solver Setup'!$G$25:$G$52,C1940))-IF(B1940=0,INDEX('Solver Setup'!$L$15:$L$19,A1940),INDEX('Solver Setup'!$G$25:$G$52,B1940)))*1440-IF(B1940=0,0,INDEX('Solver Setup'!$F$25:$F$52,B1940))-H1940+'Solver Setup'!$B$9*(1-F1940))</f>
        <v>1691</v>
      </c>
    </row>
    <row r="1941" spans="1:15" x14ac:dyDescent="0.2">
      <c r="A1941">
        <v>3</v>
      </c>
      <c r="B1941">
        <v>11</v>
      </c>
      <c r="C1941">
        <v>7</v>
      </c>
      <c r="D1941" t="str" cm="1">
        <f t="array" ref="D1941">IF(B1941=0,"Depot",INDEX('Delivery Stops'!$B$2:$B$29,B1941))</f>
        <v>Pet Hospital</v>
      </c>
      <c r="E1941" t="str" cm="1">
        <f t="array" ref="E1941">IF(C1941=0,"Depot",INDEX('Delivery Stops'!$B$2:$B$29,C1941))</f>
        <v>Fish Market</v>
      </c>
      <c r="F1941">
        <v>0</v>
      </c>
      <c r="G1941" cm="1">
        <f t="array" ref="G1941">INDEX('Distance Matrix (miles)'!$B$2:$AD$30,B1941+1,C1941+1)</f>
        <v>11.72</v>
      </c>
      <c r="H1941" cm="1">
        <f t="array" ref="H1941">INDEX('Travel Time Matrix (min)'!$B$2:$AD$30,B1941+1,C1941+1)</f>
        <v>17.600000000000001</v>
      </c>
      <c r="I1941" cm="1">
        <f t="array" ref="I1941">G1941*(INDEX('Vehicle Fleet'!$D$2:$D$6,A1941)+'Cost Parameters'!$B$2*'Cost Parameters'!$B$3)</f>
        <v>13.553008000000002</v>
      </c>
      <c r="J1941" cm="1">
        <f t="array" ref="J1941">IF(C1941=0,0,INDEX('Delivery Stops'!$D$2:$D$29,C1941))</f>
        <v>133</v>
      </c>
      <c r="K1941">
        <f t="shared" si="120"/>
        <v>0</v>
      </c>
      <c r="L1941">
        <f t="shared" si="121"/>
        <v>0</v>
      </c>
      <c r="M1941">
        <f t="shared" si="122"/>
        <v>0</v>
      </c>
      <c r="N1941">
        <f t="shared" si="123"/>
        <v>0</v>
      </c>
      <c r="O1941" cm="1">
        <f t="array" ref="O1941">((IF(C1941=0,INDEX('Solver Setup'!$M$15:$M$19,A1941),INDEX('Solver Setup'!$G$25:$G$52,C1941))-IF(B1941=0,INDEX('Solver Setup'!$L$15:$L$19,A1941),INDEX('Solver Setup'!$G$25:$G$52,B1941)))*1440-IF(B1941=0,0,INDEX('Solver Setup'!$F$25:$F$52,B1941))-H1941+'Solver Setup'!$B$9*(1-F1941))</f>
        <v>1547.4</v>
      </c>
    </row>
    <row r="1942" spans="1:15" x14ac:dyDescent="0.2">
      <c r="A1942">
        <v>3</v>
      </c>
      <c r="B1942">
        <v>11</v>
      </c>
      <c r="C1942">
        <v>8</v>
      </c>
      <c r="D1942" t="str" cm="1">
        <f t="array" ref="D1942">IF(B1942=0,"Depot",INDEX('Delivery Stops'!$B$2:$B$29,B1942))</f>
        <v>Pet Hospital</v>
      </c>
      <c r="E1942" t="str" cm="1">
        <f t="array" ref="E1942">IF(C1942=0,"Depot",INDEX('Delivery Stops'!$B$2:$B$29,C1942))</f>
        <v>Swimming Pool Supply</v>
      </c>
      <c r="F1942">
        <v>0</v>
      </c>
      <c r="G1942" cm="1">
        <f t="array" ref="G1942">INDEX('Distance Matrix (miles)'!$B$2:$AD$30,B1942+1,C1942+1)</f>
        <v>26.42</v>
      </c>
      <c r="H1942" cm="1">
        <f t="array" ref="H1942">INDEX('Travel Time Matrix (min)'!$B$2:$AD$30,B1942+1,C1942+1)</f>
        <v>39.6</v>
      </c>
      <c r="I1942" cm="1">
        <f t="array" ref="I1942">G1942*(INDEX('Vehicle Fleet'!$D$2:$D$6,A1942)+'Cost Parameters'!$B$2*'Cost Parameters'!$B$3)</f>
        <v>30.552088000000005</v>
      </c>
      <c r="J1942" cm="1">
        <f t="array" ref="J1942">IF(C1942=0,0,INDEX('Delivery Stops'!$D$2:$D$29,C1942))</f>
        <v>285</v>
      </c>
      <c r="K1942">
        <f t="shared" si="120"/>
        <v>0</v>
      </c>
      <c r="L1942">
        <f t="shared" si="121"/>
        <v>0</v>
      </c>
      <c r="M1942">
        <f t="shared" si="122"/>
        <v>0</v>
      </c>
      <c r="N1942">
        <f t="shared" si="123"/>
        <v>0</v>
      </c>
      <c r="O1942" cm="1">
        <f t="array" ref="O1942">((IF(C1942=0,INDEX('Solver Setup'!$M$15:$M$19,A1942),INDEX('Solver Setup'!$G$25:$G$52,C1942))-IF(B1942=0,INDEX('Solver Setup'!$L$15:$L$19,A1942),INDEX('Solver Setup'!$G$25:$G$52,B1942)))*1440-IF(B1942=0,0,INDEX('Solver Setup'!$F$25:$F$52,B1942))-H1942+'Solver Setup'!$B$9*(1-F1942))</f>
        <v>1735.3999999999996</v>
      </c>
    </row>
    <row r="1943" spans="1:15" x14ac:dyDescent="0.2">
      <c r="A1943">
        <v>3</v>
      </c>
      <c r="B1943">
        <v>11</v>
      </c>
      <c r="C1943">
        <v>9</v>
      </c>
      <c r="D1943" t="str" cm="1">
        <f t="array" ref="D1943">IF(B1943=0,"Depot",INDEX('Delivery Stops'!$B$2:$B$29,B1943))</f>
        <v>Pet Hospital</v>
      </c>
      <c r="E1943" t="str" cm="1">
        <f t="array" ref="E1943">IF(C1943=0,"Depot",INDEX('Delivery Stops'!$B$2:$B$29,C1943))</f>
        <v>Dry Cleaners</v>
      </c>
      <c r="F1943">
        <v>0</v>
      </c>
      <c r="G1943" cm="1">
        <f t="array" ref="G1943">INDEX('Distance Matrix (miles)'!$B$2:$AD$30,B1943+1,C1943+1)</f>
        <v>13.31</v>
      </c>
      <c r="H1943" cm="1">
        <f t="array" ref="H1943">INDEX('Travel Time Matrix (min)'!$B$2:$AD$30,B1943+1,C1943+1)</f>
        <v>20</v>
      </c>
      <c r="I1943" cm="1">
        <f t="array" ref="I1943">G1943*(INDEX('Vehicle Fleet'!$D$2:$D$6,A1943)+'Cost Parameters'!$B$2*'Cost Parameters'!$B$3)</f>
        <v>15.391684000000001</v>
      </c>
      <c r="J1943" cm="1">
        <f t="array" ref="J1943">IF(C1943=0,0,INDEX('Delivery Stops'!$D$2:$D$29,C1943))</f>
        <v>24</v>
      </c>
      <c r="K1943">
        <f t="shared" si="120"/>
        <v>0</v>
      </c>
      <c r="L1943">
        <f t="shared" si="121"/>
        <v>0</v>
      </c>
      <c r="M1943">
        <f t="shared" si="122"/>
        <v>0</v>
      </c>
      <c r="N1943">
        <f t="shared" si="123"/>
        <v>0</v>
      </c>
      <c r="O1943" cm="1">
        <f t="array" ref="O1943">((IF(C1943=0,INDEX('Solver Setup'!$M$15:$M$19,A1943),INDEX('Solver Setup'!$G$25:$G$52,C1943))-IF(B1943=0,INDEX('Solver Setup'!$L$15:$L$19,A1943),INDEX('Solver Setup'!$G$25:$G$52,B1943)))*1440-IF(B1943=0,0,INDEX('Solver Setup'!$F$25:$F$52,B1943))-H1943+'Solver Setup'!$B$9*(1-F1943))</f>
        <v>1410</v>
      </c>
    </row>
    <row r="1944" spans="1:15" x14ac:dyDescent="0.2">
      <c r="A1944">
        <v>3</v>
      </c>
      <c r="B1944">
        <v>11</v>
      </c>
      <c r="C1944">
        <v>10</v>
      </c>
      <c r="D1944" t="str" cm="1">
        <f t="array" ref="D1944">IF(B1944=0,"Depot",INDEX('Delivery Stops'!$B$2:$B$29,B1944))</f>
        <v>Pet Hospital</v>
      </c>
      <c r="E1944" t="str" cm="1">
        <f t="array" ref="E1944">IF(C1944=0,"Depot",INDEX('Delivery Stops'!$B$2:$B$29,C1944))</f>
        <v>Furniture Warehouse</v>
      </c>
      <c r="F1944">
        <v>0</v>
      </c>
      <c r="G1944" cm="1">
        <f t="array" ref="G1944">INDEX('Distance Matrix (miles)'!$B$2:$AD$30,B1944+1,C1944+1)</f>
        <v>8.61</v>
      </c>
      <c r="H1944" cm="1">
        <f t="array" ref="H1944">INDEX('Travel Time Matrix (min)'!$B$2:$AD$30,B1944+1,C1944+1)</f>
        <v>12.9</v>
      </c>
      <c r="I1944" cm="1">
        <f t="array" ref="I1944">G1944*(INDEX('Vehicle Fleet'!$D$2:$D$6,A1944)+'Cost Parameters'!$B$2*'Cost Parameters'!$B$3)</f>
        <v>9.9566040000000005</v>
      </c>
      <c r="J1944" cm="1">
        <f t="array" ref="J1944">IF(C1944=0,0,INDEX('Delivery Stops'!$D$2:$D$29,C1944))</f>
        <v>89</v>
      </c>
      <c r="K1944">
        <f t="shared" si="120"/>
        <v>0</v>
      </c>
      <c r="L1944">
        <f t="shared" si="121"/>
        <v>0</v>
      </c>
      <c r="M1944">
        <f t="shared" si="122"/>
        <v>0</v>
      </c>
      <c r="N1944">
        <f t="shared" si="123"/>
        <v>0</v>
      </c>
      <c r="O1944" cm="1">
        <f t="array" ref="O1944">((IF(C1944=0,INDEX('Solver Setup'!$M$15:$M$19,A1944),INDEX('Solver Setup'!$G$25:$G$52,C1944))-IF(B1944=0,INDEX('Solver Setup'!$L$15:$L$19,A1944),INDEX('Solver Setup'!$G$25:$G$52,B1944)))*1440-IF(B1944=0,0,INDEX('Solver Setup'!$F$25:$F$52,B1944))-H1944+'Solver Setup'!$B$9*(1-F1944))</f>
        <v>1492.0999999999995</v>
      </c>
    </row>
    <row r="1945" spans="1:15" x14ac:dyDescent="0.2">
      <c r="A1945">
        <v>3</v>
      </c>
      <c r="B1945">
        <v>11</v>
      </c>
      <c r="C1945">
        <v>12</v>
      </c>
      <c r="D1945" t="str" cm="1">
        <f t="array" ref="D1945">IF(B1945=0,"Depot",INDEX('Delivery Stops'!$B$2:$B$29,B1945))</f>
        <v>Pet Hospital</v>
      </c>
      <c r="E1945" t="str" cm="1">
        <f t="array" ref="E1945">IF(C1945=0,"Depot",INDEX('Delivery Stops'!$B$2:$B$29,C1945))</f>
        <v>Tech Solutions Inc</v>
      </c>
      <c r="F1945">
        <v>0</v>
      </c>
      <c r="G1945" cm="1">
        <f t="array" ref="G1945">INDEX('Distance Matrix (miles)'!$B$2:$AD$30,B1945+1,C1945+1)</f>
        <v>9.9499999999999993</v>
      </c>
      <c r="H1945" cm="1">
        <f t="array" ref="H1945">INDEX('Travel Time Matrix (min)'!$B$2:$AD$30,B1945+1,C1945+1)</f>
        <v>14.9</v>
      </c>
      <c r="I1945" cm="1">
        <f t="array" ref="I1945">G1945*(INDEX('Vehicle Fleet'!$D$2:$D$6,A1945)+'Cost Parameters'!$B$2*'Cost Parameters'!$B$3)</f>
        <v>11.506180000000001</v>
      </c>
      <c r="J1945" cm="1">
        <f t="array" ref="J1945">IF(C1945=0,0,INDEX('Delivery Stops'!$D$2:$D$29,C1945))</f>
        <v>150</v>
      </c>
      <c r="K1945">
        <f t="shared" si="120"/>
        <v>0</v>
      </c>
      <c r="L1945">
        <f t="shared" si="121"/>
        <v>0</v>
      </c>
      <c r="M1945">
        <f t="shared" si="122"/>
        <v>0</v>
      </c>
      <c r="N1945">
        <f t="shared" si="123"/>
        <v>0</v>
      </c>
      <c r="O1945" cm="1">
        <f t="array" ref="O1945">((IF(C1945=0,INDEX('Solver Setup'!$M$15:$M$19,A1945),INDEX('Solver Setup'!$G$25:$G$52,C1945))-IF(B1945=0,INDEX('Solver Setup'!$L$15:$L$19,A1945),INDEX('Solver Setup'!$G$25:$G$52,B1945)))*1440-IF(B1945=0,0,INDEX('Solver Setup'!$F$25:$F$52,B1945))-H1945+'Solver Setup'!$B$9*(1-F1945))</f>
        <v>1370.1</v>
      </c>
    </row>
    <row r="1946" spans="1:15" x14ac:dyDescent="0.2">
      <c r="A1946">
        <v>3</v>
      </c>
      <c r="B1946">
        <v>11</v>
      </c>
      <c r="C1946">
        <v>13</v>
      </c>
      <c r="D1946" t="str" cm="1">
        <f t="array" ref="D1946">IF(B1946=0,"Depot",INDEX('Delivery Stops'!$B$2:$B$29,B1946))</f>
        <v>Pet Hospital</v>
      </c>
      <c r="E1946" t="str" cm="1">
        <f t="array" ref="E1946">IF(C1946=0,"Depot",INDEX('Delivery Stops'!$B$2:$B$29,C1946))</f>
        <v>Tech Solutions Inc</v>
      </c>
      <c r="F1946">
        <v>0</v>
      </c>
      <c r="G1946" cm="1">
        <f t="array" ref="G1946">INDEX('Distance Matrix (miles)'!$B$2:$AD$30,B1946+1,C1946+1)</f>
        <v>24.04</v>
      </c>
      <c r="H1946" cm="1">
        <f t="array" ref="H1946">INDEX('Travel Time Matrix (min)'!$B$2:$AD$30,B1946+1,C1946+1)</f>
        <v>36.1</v>
      </c>
      <c r="I1946" cm="1">
        <f t="array" ref="I1946">G1946*(INDEX('Vehicle Fleet'!$D$2:$D$6,A1946)+'Cost Parameters'!$B$2*'Cost Parameters'!$B$3)</f>
        <v>27.799856000000002</v>
      </c>
      <c r="J1946" cm="1">
        <f t="array" ref="J1946">IF(C1946=0,0,INDEX('Delivery Stops'!$D$2:$D$29,C1946))</f>
        <v>38</v>
      </c>
      <c r="K1946">
        <f t="shared" si="120"/>
        <v>0</v>
      </c>
      <c r="L1946">
        <f t="shared" si="121"/>
        <v>0</v>
      </c>
      <c r="M1946">
        <f t="shared" si="122"/>
        <v>0</v>
      </c>
      <c r="N1946">
        <f t="shared" si="123"/>
        <v>0</v>
      </c>
      <c r="O1946" cm="1">
        <f t="array" ref="O1946">((IF(C1946=0,INDEX('Solver Setup'!$M$15:$M$19,A1946),INDEX('Solver Setup'!$G$25:$G$52,C1946))-IF(B1946=0,INDEX('Solver Setup'!$L$15:$L$19,A1946),INDEX('Solver Setup'!$G$25:$G$52,B1946)))*1440-IF(B1946=0,0,INDEX('Solver Setup'!$F$25:$F$52,B1946))-H1946+'Solver Setup'!$B$9*(1-F1946))</f>
        <v>1243.8999999999994</v>
      </c>
    </row>
    <row r="1947" spans="1:15" x14ac:dyDescent="0.2">
      <c r="A1947">
        <v>3</v>
      </c>
      <c r="B1947">
        <v>11</v>
      </c>
      <c r="C1947">
        <v>14</v>
      </c>
      <c r="D1947" t="str" cm="1">
        <f t="array" ref="D1947">IF(B1947=0,"Depot",INDEX('Delivery Stops'!$B$2:$B$29,B1947))</f>
        <v>Pet Hospital</v>
      </c>
      <c r="E1947" t="str" cm="1">
        <f t="array" ref="E1947">IF(C1947=0,"Depot",INDEX('Delivery Stops'!$B$2:$B$29,C1947))</f>
        <v>Sunrise Senior Living</v>
      </c>
      <c r="F1947">
        <v>0</v>
      </c>
      <c r="G1947" cm="1">
        <f t="array" ref="G1947">INDEX('Distance Matrix (miles)'!$B$2:$AD$30,B1947+1,C1947+1)</f>
        <v>16.2</v>
      </c>
      <c r="H1947" cm="1">
        <f t="array" ref="H1947">INDEX('Travel Time Matrix (min)'!$B$2:$AD$30,B1947+1,C1947+1)</f>
        <v>24.3</v>
      </c>
      <c r="I1947" cm="1">
        <f t="array" ref="I1947">G1947*(INDEX('Vehicle Fleet'!$D$2:$D$6,A1947)+'Cost Parameters'!$B$2*'Cost Parameters'!$B$3)</f>
        <v>18.73368</v>
      </c>
      <c r="J1947" cm="1">
        <f t="array" ref="J1947">IF(C1947=0,0,INDEX('Delivery Stops'!$D$2:$D$29,C1947))</f>
        <v>249</v>
      </c>
      <c r="K1947">
        <f t="shared" si="120"/>
        <v>0</v>
      </c>
      <c r="L1947">
        <f t="shared" si="121"/>
        <v>0</v>
      </c>
      <c r="M1947">
        <f t="shared" si="122"/>
        <v>0</v>
      </c>
      <c r="N1947">
        <f t="shared" si="123"/>
        <v>0</v>
      </c>
      <c r="O1947" cm="1">
        <f t="array" ref="O1947">((IF(C1947=0,INDEX('Solver Setup'!$M$15:$M$19,A1947),INDEX('Solver Setup'!$G$25:$G$52,C1947))-IF(B1947=0,INDEX('Solver Setup'!$L$15:$L$19,A1947),INDEX('Solver Setup'!$G$25:$G$52,B1947)))*1440-IF(B1947=0,0,INDEX('Solver Setup'!$F$25:$F$52,B1947))-H1947+'Solver Setup'!$B$9*(1-F1947))</f>
        <v>1705.6999999999996</v>
      </c>
    </row>
    <row r="1948" spans="1:15" x14ac:dyDescent="0.2">
      <c r="A1948">
        <v>3</v>
      </c>
      <c r="B1948">
        <v>11</v>
      </c>
      <c r="C1948">
        <v>15</v>
      </c>
      <c r="D1948" t="str" cm="1">
        <f t="array" ref="D1948">IF(B1948=0,"Depot",INDEX('Delivery Stops'!$B$2:$B$29,B1948))</f>
        <v>Pet Hospital</v>
      </c>
      <c r="E1948" t="str" cm="1">
        <f t="array" ref="E1948">IF(C1948=0,"Depot",INDEX('Delivery Stops'!$B$2:$B$29,C1948))</f>
        <v>Electronics Outlet</v>
      </c>
      <c r="F1948">
        <v>0</v>
      </c>
      <c r="G1948" cm="1">
        <f t="array" ref="G1948">INDEX('Distance Matrix (miles)'!$B$2:$AD$30,B1948+1,C1948+1)</f>
        <v>1.53</v>
      </c>
      <c r="H1948" cm="1">
        <f t="array" ref="H1948">INDEX('Travel Time Matrix (min)'!$B$2:$AD$30,B1948+1,C1948+1)</f>
        <v>2.2999999999999998</v>
      </c>
      <c r="I1948" cm="1">
        <f t="array" ref="I1948">G1948*(INDEX('Vehicle Fleet'!$D$2:$D$6,A1948)+'Cost Parameters'!$B$2*'Cost Parameters'!$B$3)</f>
        <v>1.7692920000000001</v>
      </c>
      <c r="J1948" cm="1">
        <f t="array" ref="J1948">IF(C1948=0,0,INDEX('Delivery Stops'!$D$2:$D$29,C1948))</f>
        <v>72</v>
      </c>
      <c r="K1948">
        <f t="shared" si="120"/>
        <v>0</v>
      </c>
      <c r="L1948">
        <f t="shared" si="121"/>
        <v>0</v>
      </c>
      <c r="M1948">
        <f t="shared" si="122"/>
        <v>0</v>
      </c>
      <c r="N1948">
        <f t="shared" si="123"/>
        <v>0</v>
      </c>
      <c r="O1948" cm="1">
        <f t="array" ref="O1948">((IF(C1948=0,INDEX('Solver Setup'!$M$15:$M$19,A1948),INDEX('Solver Setup'!$G$25:$G$52,C1948))-IF(B1948=0,INDEX('Solver Setup'!$L$15:$L$19,A1948),INDEX('Solver Setup'!$G$25:$G$52,B1948)))*1440-IF(B1948=0,0,INDEX('Solver Setup'!$F$25:$F$52,B1948))-H1948+'Solver Setup'!$B$9*(1-F1948))</f>
        <v>1292.7</v>
      </c>
    </row>
    <row r="1949" spans="1:15" x14ac:dyDescent="0.2">
      <c r="A1949">
        <v>3</v>
      </c>
      <c r="B1949">
        <v>11</v>
      </c>
      <c r="C1949">
        <v>16</v>
      </c>
      <c r="D1949" t="str" cm="1">
        <f t="array" ref="D1949">IF(B1949=0,"Depot",INDEX('Delivery Stops'!$B$2:$B$29,B1949))</f>
        <v>Pet Hospital</v>
      </c>
      <c r="E1949" t="str" cm="1">
        <f t="array" ref="E1949">IF(C1949=0,"Depot",INDEX('Delivery Stops'!$B$2:$B$29,C1949))</f>
        <v>Bookstore</v>
      </c>
      <c r="F1949">
        <v>0</v>
      </c>
      <c r="G1949" cm="1">
        <f t="array" ref="G1949">INDEX('Distance Matrix (miles)'!$B$2:$AD$30,B1949+1,C1949+1)</f>
        <v>4.63</v>
      </c>
      <c r="H1949" cm="1">
        <f t="array" ref="H1949">INDEX('Travel Time Matrix (min)'!$B$2:$AD$30,B1949+1,C1949+1)</f>
        <v>6.9</v>
      </c>
      <c r="I1949" cm="1">
        <f t="array" ref="I1949">G1949*(INDEX('Vehicle Fleet'!$D$2:$D$6,A1949)+'Cost Parameters'!$B$2*'Cost Parameters'!$B$3)</f>
        <v>5.3541319999999999</v>
      </c>
      <c r="J1949" cm="1">
        <f t="array" ref="J1949">IF(C1949=0,0,INDEX('Delivery Stops'!$D$2:$D$29,C1949))</f>
        <v>152</v>
      </c>
      <c r="K1949">
        <f t="shared" si="120"/>
        <v>0</v>
      </c>
      <c r="L1949">
        <f t="shared" si="121"/>
        <v>0</v>
      </c>
      <c r="M1949">
        <f t="shared" si="122"/>
        <v>0</v>
      </c>
      <c r="N1949">
        <f t="shared" si="123"/>
        <v>0</v>
      </c>
      <c r="O1949" cm="1">
        <f t="array" ref="O1949">((IF(C1949=0,INDEX('Solver Setup'!$M$15:$M$19,A1949),INDEX('Solver Setup'!$G$25:$G$52,C1949))-IF(B1949=0,INDEX('Solver Setup'!$L$15:$L$19,A1949),INDEX('Solver Setup'!$G$25:$G$52,B1949)))*1440-IF(B1949=0,0,INDEX('Solver Setup'!$F$25:$F$52,B1949))-H1949+'Solver Setup'!$B$9*(1-F1949))</f>
        <v>1528.1000000000006</v>
      </c>
    </row>
    <row r="1950" spans="1:15" x14ac:dyDescent="0.2">
      <c r="A1950">
        <v>3</v>
      </c>
      <c r="B1950">
        <v>11</v>
      </c>
      <c r="C1950">
        <v>17</v>
      </c>
      <c r="D1950" t="str" cm="1">
        <f t="array" ref="D1950">IF(B1950=0,"Depot",INDEX('Delivery Stops'!$B$2:$B$29,B1950))</f>
        <v>Pet Hospital</v>
      </c>
      <c r="E1950" t="str" cm="1">
        <f t="array" ref="E1950">IF(C1950=0,"Depot",INDEX('Delivery Stops'!$B$2:$B$29,C1950))</f>
        <v>Veterinary Clinic</v>
      </c>
      <c r="F1950">
        <v>0</v>
      </c>
      <c r="G1950" cm="1">
        <f t="array" ref="G1950">INDEX('Distance Matrix (miles)'!$B$2:$AD$30,B1950+1,C1950+1)</f>
        <v>27.3</v>
      </c>
      <c r="H1950" cm="1">
        <f t="array" ref="H1950">INDEX('Travel Time Matrix (min)'!$B$2:$AD$30,B1950+1,C1950+1)</f>
        <v>41</v>
      </c>
      <c r="I1950" cm="1">
        <f t="array" ref="I1950">G1950*(INDEX('Vehicle Fleet'!$D$2:$D$6,A1950)+'Cost Parameters'!$B$2*'Cost Parameters'!$B$3)</f>
        <v>31.569720000000004</v>
      </c>
      <c r="J1950" cm="1">
        <f t="array" ref="J1950">IF(C1950=0,0,INDEX('Delivery Stops'!$D$2:$D$29,C1950))</f>
        <v>102</v>
      </c>
      <c r="K1950">
        <f t="shared" si="120"/>
        <v>0</v>
      </c>
      <c r="L1950">
        <f t="shared" si="121"/>
        <v>0</v>
      </c>
      <c r="M1950">
        <f t="shared" si="122"/>
        <v>0</v>
      </c>
      <c r="N1950">
        <f t="shared" si="123"/>
        <v>0</v>
      </c>
      <c r="O1950" cm="1">
        <f t="array" ref="O1950">((IF(C1950=0,INDEX('Solver Setup'!$M$15:$M$19,A1950),INDEX('Solver Setup'!$G$25:$G$52,C1950))-IF(B1950=0,INDEX('Solver Setup'!$L$15:$L$19,A1950),INDEX('Solver Setup'!$G$25:$G$52,B1950)))*1440-IF(B1950=0,0,INDEX('Solver Setup'!$F$25:$F$52,B1950))-H1950+'Solver Setup'!$B$9*(1-F1950))</f>
        <v>1328.9999999999995</v>
      </c>
    </row>
    <row r="1951" spans="1:15" x14ac:dyDescent="0.2">
      <c r="A1951">
        <v>3</v>
      </c>
      <c r="B1951">
        <v>11</v>
      </c>
      <c r="C1951">
        <v>18</v>
      </c>
      <c r="D1951" t="str" cm="1">
        <f t="array" ref="D1951">IF(B1951=0,"Depot",INDEX('Delivery Stops'!$B$2:$B$29,B1951))</f>
        <v>Pet Hospital</v>
      </c>
      <c r="E1951" t="str" cm="1">
        <f t="array" ref="E1951">IF(C1951=0,"Depot",INDEX('Delivery Stops'!$B$2:$B$29,C1951))</f>
        <v>Furniture Warehouse</v>
      </c>
      <c r="F1951">
        <v>0</v>
      </c>
      <c r="G1951" cm="1">
        <f t="array" ref="G1951">INDEX('Distance Matrix (miles)'!$B$2:$AD$30,B1951+1,C1951+1)</f>
        <v>6.21</v>
      </c>
      <c r="H1951" cm="1">
        <f t="array" ref="H1951">INDEX('Travel Time Matrix (min)'!$B$2:$AD$30,B1951+1,C1951+1)</f>
        <v>9.3000000000000007</v>
      </c>
      <c r="I1951" cm="1">
        <f t="array" ref="I1951">G1951*(INDEX('Vehicle Fleet'!$D$2:$D$6,A1951)+'Cost Parameters'!$B$2*'Cost Parameters'!$B$3)</f>
        <v>7.1812440000000004</v>
      </c>
      <c r="J1951" cm="1">
        <f t="array" ref="J1951">IF(C1951=0,0,INDEX('Delivery Stops'!$D$2:$D$29,C1951))</f>
        <v>148</v>
      </c>
      <c r="K1951">
        <f t="shared" si="120"/>
        <v>0</v>
      </c>
      <c r="L1951">
        <f t="shared" si="121"/>
        <v>0</v>
      </c>
      <c r="M1951">
        <f t="shared" si="122"/>
        <v>0</v>
      </c>
      <c r="N1951">
        <f t="shared" si="123"/>
        <v>0</v>
      </c>
      <c r="O1951" cm="1">
        <f t="array" ref="O1951">((IF(C1951=0,INDEX('Solver Setup'!$M$15:$M$19,A1951),INDEX('Solver Setup'!$G$25:$G$52,C1951))-IF(B1951=0,INDEX('Solver Setup'!$L$15:$L$19,A1951),INDEX('Solver Setup'!$G$25:$G$52,B1951)))*1440-IF(B1951=0,0,INDEX('Solver Setup'!$F$25:$F$52,B1951))-H1951+'Solver Setup'!$B$9*(1-F1951))</f>
        <v>1315.6999999999996</v>
      </c>
    </row>
    <row r="1952" spans="1:15" x14ac:dyDescent="0.2">
      <c r="A1952">
        <v>3</v>
      </c>
      <c r="B1952">
        <v>11</v>
      </c>
      <c r="C1952">
        <v>19</v>
      </c>
      <c r="D1952" t="str" cm="1">
        <f t="array" ref="D1952">IF(B1952=0,"Depot",INDEX('Delivery Stops'!$B$2:$B$29,B1952))</f>
        <v>Pet Hospital</v>
      </c>
      <c r="E1952" t="str" cm="1">
        <f t="array" ref="E1952">IF(C1952=0,"Depot",INDEX('Delivery Stops'!$B$2:$B$29,C1952))</f>
        <v>Music School</v>
      </c>
      <c r="F1952">
        <v>0</v>
      </c>
      <c r="G1952" cm="1">
        <f t="array" ref="G1952">INDEX('Distance Matrix (miles)'!$B$2:$AD$30,B1952+1,C1952+1)</f>
        <v>20.03</v>
      </c>
      <c r="H1952" cm="1">
        <f t="array" ref="H1952">INDEX('Travel Time Matrix (min)'!$B$2:$AD$30,B1952+1,C1952+1)</f>
        <v>30</v>
      </c>
      <c r="I1952" cm="1">
        <f t="array" ref="I1952">G1952*(INDEX('Vehicle Fleet'!$D$2:$D$6,A1952)+'Cost Parameters'!$B$2*'Cost Parameters'!$B$3)</f>
        <v>23.162692000000003</v>
      </c>
      <c r="J1952" cm="1">
        <f t="array" ref="J1952">IF(C1952=0,0,INDEX('Delivery Stops'!$D$2:$D$29,C1952))</f>
        <v>97</v>
      </c>
      <c r="K1952">
        <f t="shared" si="120"/>
        <v>0</v>
      </c>
      <c r="L1952">
        <f t="shared" si="121"/>
        <v>0</v>
      </c>
      <c r="M1952">
        <f t="shared" si="122"/>
        <v>0</v>
      </c>
      <c r="N1952">
        <f t="shared" si="123"/>
        <v>0</v>
      </c>
      <c r="O1952" cm="1">
        <f t="array" ref="O1952">((IF(C1952=0,INDEX('Solver Setup'!$M$15:$M$19,A1952),INDEX('Solver Setup'!$G$25:$G$52,C1952))-IF(B1952=0,INDEX('Solver Setup'!$L$15:$L$19,A1952),INDEX('Solver Setup'!$G$25:$G$52,B1952)))*1440-IF(B1952=0,0,INDEX('Solver Setup'!$F$25:$F$52,B1952))-H1952+'Solver Setup'!$B$9*(1-F1952))</f>
        <v>1265</v>
      </c>
    </row>
    <row r="1953" spans="1:15" x14ac:dyDescent="0.2">
      <c r="A1953">
        <v>3</v>
      </c>
      <c r="B1953">
        <v>11</v>
      </c>
      <c r="C1953">
        <v>20</v>
      </c>
      <c r="D1953" t="str" cm="1">
        <f t="array" ref="D1953">IF(B1953=0,"Depot",INDEX('Delivery Stops'!$B$2:$B$29,B1953))</f>
        <v>Pet Hospital</v>
      </c>
      <c r="E1953" t="str" cm="1">
        <f t="array" ref="E1953">IF(C1953=0,"Depot",INDEX('Delivery Stops'!$B$2:$B$29,C1953))</f>
        <v>Elementary School</v>
      </c>
      <c r="F1953">
        <v>0</v>
      </c>
      <c r="G1953" cm="1">
        <f t="array" ref="G1953">INDEX('Distance Matrix (miles)'!$B$2:$AD$30,B1953+1,C1953+1)</f>
        <v>24.09</v>
      </c>
      <c r="H1953" cm="1">
        <f t="array" ref="H1953">INDEX('Travel Time Matrix (min)'!$B$2:$AD$30,B1953+1,C1953+1)</f>
        <v>36.1</v>
      </c>
      <c r="I1953" cm="1">
        <f t="array" ref="I1953">G1953*(INDEX('Vehicle Fleet'!$D$2:$D$6,A1953)+'Cost Parameters'!$B$2*'Cost Parameters'!$B$3)</f>
        <v>27.857676000000001</v>
      </c>
      <c r="J1953" cm="1">
        <f t="array" ref="J1953">IF(C1953=0,0,INDEX('Delivery Stops'!$D$2:$D$29,C1953))</f>
        <v>71</v>
      </c>
      <c r="K1953">
        <f t="shared" si="120"/>
        <v>0</v>
      </c>
      <c r="L1953">
        <f t="shared" si="121"/>
        <v>0</v>
      </c>
      <c r="M1953">
        <f t="shared" si="122"/>
        <v>0</v>
      </c>
      <c r="N1953">
        <f t="shared" si="123"/>
        <v>0</v>
      </c>
      <c r="O1953" cm="1">
        <f t="array" ref="O1953">((IF(C1953=0,INDEX('Solver Setup'!$M$15:$M$19,A1953),INDEX('Solver Setup'!$G$25:$G$52,C1953))-IF(B1953=0,INDEX('Solver Setup'!$L$15:$L$19,A1953),INDEX('Solver Setup'!$G$25:$G$52,B1953)))*1440-IF(B1953=0,0,INDEX('Solver Setup'!$F$25:$F$52,B1953))-H1953+'Solver Setup'!$B$9*(1-F1953))</f>
        <v>1228.9000000000005</v>
      </c>
    </row>
    <row r="1954" spans="1:15" x14ac:dyDescent="0.2">
      <c r="A1954">
        <v>3</v>
      </c>
      <c r="B1954">
        <v>11</v>
      </c>
      <c r="C1954">
        <v>21</v>
      </c>
      <c r="D1954" t="str" cm="1">
        <f t="array" ref="D1954">IF(B1954=0,"Depot",INDEX('Delivery Stops'!$B$2:$B$29,B1954))</f>
        <v>Pet Hospital</v>
      </c>
      <c r="E1954" t="str" cm="1">
        <f t="array" ref="E1954">IF(C1954=0,"Depot",INDEX('Delivery Stops'!$B$2:$B$29,C1954))</f>
        <v>Distillery</v>
      </c>
      <c r="F1954">
        <v>0</v>
      </c>
      <c r="G1954" cm="1">
        <f t="array" ref="G1954">INDEX('Distance Matrix (miles)'!$B$2:$AD$30,B1954+1,C1954+1)</f>
        <v>20.9</v>
      </c>
      <c r="H1954" cm="1">
        <f t="array" ref="H1954">INDEX('Travel Time Matrix (min)'!$B$2:$AD$30,B1954+1,C1954+1)</f>
        <v>31.3</v>
      </c>
      <c r="I1954" cm="1">
        <f t="array" ref="I1954">G1954*(INDEX('Vehicle Fleet'!$D$2:$D$6,A1954)+'Cost Parameters'!$B$2*'Cost Parameters'!$B$3)</f>
        <v>24.168759999999999</v>
      </c>
      <c r="J1954" cm="1">
        <f t="array" ref="J1954">IF(C1954=0,0,INDEX('Delivery Stops'!$D$2:$D$29,C1954))</f>
        <v>178</v>
      </c>
      <c r="K1954">
        <f t="shared" si="120"/>
        <v>0</v>
      </c>
      <c r="L1954">
        <f t="shared" si="121"/>
        <v>0</v>
      </c>
      <c r="M1954">
        <f t="shared" si="122"/>
        <v>0</v>
      </c>
      <c r="N1954">
        <f t="shared" si="123"/>
        <v>0</v>
      </c>
      <c r="O1954" cm="1">
        <f t="array" ref="O1954">((IF(C1954=0,INDEX('Solver Setup'!$M$15:$M$19,A1954),INDEX('Solver Setup'!$G$25:$G$52,C1954))-IF(B1954=0,INDEX('Solver Setup'!$L$15:$L$19,A1954),INDEX('Solver Setup'!$G$25:$G$52,B1954)))*1440-IF(B1954=0,0,INDEX('Solver Setup'!$F$25:$F$52,B1954))-H1954+'Solver Setup'!$B$9*(1-F1954))</f>
        <v>1743.6999999999996</v>
      </c>
    </row>
    <row r="1955" spans="1:15" x14ac:dyDescent="0.2">
      <c r="A1955">
        <v>3</v>
      </c>
      <c r="B1955">
        <v>11</v>
      </c>
      <c r="C1955">
        <v>22</v>
      </c>
      <c r="D1955" t="str" cm="1">
        <f t="array" ref="D1955">IF(B1955=0,"Depot",INDEX('Delivery Stops'!$B$2:$B$29,B1955))</f>
        <v>Pet Hospital</v>
      </c>
      <c r="E1955" t="str" cm="1">
        <f t="array" ref="E1955">IF(C1955=0,"Depot",INDEX('Delivery Stops'!$B$2:$B$29,C1955))</f>
        <v>Brewery</v>
      </c>
      <c r="F1955">
        <v>0</v>
      </c>
      <c r="G1955" cm="1">
        <f t="array" ref="G1955">INDEX('Distance Matrix (miles)'!$B$2:$AD$30,B1955+1,C1955+1)</f>
        <v>26.11</v>
      </c>
      <c r="H1955" cm="1">
        <f t="array" ref="H1955">INDEX('Travel Time Matrix (min)'!$B$2:$AD$30,B1955+1,C1955+1)</f>
        <v>39.200000000000003</v>
      </c>
      <c r="I1955" cm="1">
        <f t="array" ref="I1955">G1955*(INDEX('Vehicle Fleet'!$D$2:$D$6,A1955)+'Cost Parameters'!$B$2*'Cost Parameters'!$B$3)</f>
        <v>30.193604000000001</v>
      </c>
      <c r="J1955" cm="1">
        <f t="array" ref="J1955">IF(C1955=0,0,INDEX('Delivery Stops'!$D$2:$D$29,C1955))</f>
        <v>46</v>
      </c>
      <c r="K1955">
        <f t="shared" si="120"/>
        <v>0</v>
      </c>
      <c r="L1955">
        <f t="shared" si="121"/>
        <v>0</v>
      </c>
      <c r="M1955">
        <f t="shared" si="122"/>
        <v>0</v>
      </c>
      <c r="N1955">
        <f t="shared" si="123"/>
        <v>0</v>
      </c>
      <c r="O1955" cm="1">
        <f t="array" ref="O1955">((IF(C1955=0,INDEX('Solver Setup'!$M$15:$M$19,A1955),INDEX('Solver Setup'!$G$25:$G$52,C1955))-IF(B1955=0,INDEX('Solver Setup'!$L$15:$L$19,A1955),INDEX('Solver Setup'!$G$25:$G$52,B1955)))*1440-IF(B1955=0,0,INDEX('Solver Setup'!$F$25:$F$52,B1955))-H1955+'Solver Setup'!$B$9*(1-F1955))</f>
        <v>1585.8000000000004</v>
      </c>
    </row>
    <row r="1956" spans="1:15" x14ac:dyDescent="0.2">
      <c r="A1956">
        <v>3</v>
      </c>
      <c r="B1956">
        <v>11</v>
      </c>
      <c r="C1956">
        <v>23</v>
      </c>
      <c r="D1956" t="str" cm="1">
        <f t="array" ref="D1956">IF(B1956=0,"Depot",INDEX('Delivery Stops'!$B$2:$B$29,B1956))</f>
        <v>Pet Hospital</v>
      </c>
      <c r="E1956" t="str" cm="1">
        <f t="array" ref="E1956">IF(C1956=0,"Depot",INDEX('Delivery Stops'!$B$2:$B$29,C1956))</f>
        <v>Distillery</v>
      </c>
      <c r="F1956">
        <v>0</v>
      </c>
      <c r="G1956" cm="1">
        <f t="array" ref="G1956">INDEX('Distance Matrix (miles)'!$B$2:$AD$30,B1956+1,C1956+1)</f>
        <v>3.58</v>
      </c>
      <c r="H1956" cm="1">
        <f t="array" ref="H1956">INDEX('Travel Time Matrix (min)'!$B$2:$AD$30,B1956+1,C1956+1)</f>
        <v>5.4</v>
      </c>
      <c r="I1956" cm="1">
        <f t="array" ref="I1956">G1956*(INDEX('Vehicle Fleet'!$D$2:$D$6,A1956)+'Cost Parameters'!$B$2*'Cost Parameters'!$B$3)</f>
        <v>4.1399120000000007</v>
      </c>
      <c r="J1956" cm="1">
        <f t="array" ref="J1956">IF(C1956=0,0,INDEX('Delivery Stops'!$D$2:$D$29,C1956))</f>
        <v>207</v>
      </c>
      <c r="K1956">
        <f t="shared" si="120"/>
        <v>0</v>
      </c>
      <c r="L1956">
        <f t="shared" si="121"/>
        <v>0</v>
      </c>
      <c r="M1956">
        <f t="shared" si="122"/>
        <v>0</v>
      </c>
      <c r="N1956">
        <f t="shared" si="123"/>
        <v>0</v>
      </c>
      <c r="O1956" cm="1">
        <f t="array" ref="O1956">((IF(C1956=0,INDEX('Solver Setup'!$M$15:$M$19,A1956),INDEX('Solver Setup'!$G$25:$G$52,C1956))-IF(B1956=0,INDEX('Solver Setup'!$L$15:$L$19,A1956),INDEX('Solver Setup'!$G$25:$G$52,B1956)))*1440-IF(B1956=0,0,INDEX('Solver Setup'!$F$25:$F$52,B1956))-H1956+'Solver Setup'!$B$9*(1-F1956))</f>
        <v>1514.6</v>
      </c>
    </row>
    <row r="1957" spans="1:15" x14ac:dyDescent="0.2">
      <c r="A1957">
        <v>3</v>
      </c>
      <c r="B1957">
        <v>11</v>
      </c>
      <c r="C1957">
        <v>24</v>
      </c>
      <c r="D1957" t="str" cm="1">
        <f t="array" ref="D1957">IF(B1957=0,"Depot",INDEX('Delivery Stops'!$B$2:$B$29,B1957))</f>
        <v>Pet Hospital</v>
      </c>
      <c r="E1957" t="str" cm="1">
        <f t="array" ref="E1957">IF(C1957=0,"Depot",INDEX('Delivery Stops'!$B$2:$B$29,C1957))</f>
        <v>Children's Academy</v>
      </c>
      <c r="F1957">
        <v>0</v>
      </c>
      <c r="G1957" cm="1">
        <f t="array" ref="G1957">INDEX('Distance Matrix (miles)'!$B$2:$AD$30,B1957+1,C1957+1)</f>
        <v>19.09</v>
      </c>
      <c r="H1957" cm="1">
        <f t="array" ref="H1957">INDEX('Travel Time Matrix (min)'!$B$2:$AD$30,B1957+1,C1957+1)</f>
        <v>28.6</v>
      </c>
      <c r="I1957" cm="1">
        <f t="array" ref="I1957">G1957*(INDEX('Vehicle Fleet'!$D$2:$D$6,A1957)+'Cost Parameters'!$B$2*'Cost Parameters'!$B$3)</f>
        <v>22.075676000000001</v>
      </c>
      <c r="J1957" cm="1">
        <f t="array" ref="J1957">IF(C1957=0,0,INDEX('Delivery Stops'!$D$2:$D$29,C1957))</f>
        <v>28</v>
      </c>
      <c r="K1957">
        <f t="shared" si="120"/>
        <v>0</v>
      </c>
      <c r="L1957">
        <f t="shared" si="121"/>
        <v>0</v>
      </c>
      <c r="M1957">
        <f t="shared" si="122"/>
        <v>0</v>
      </c>
      <c r="N1957">
        <f t="shared" si="123"/>
        <v>0</v>
      </c>
      <c r="O1957" cm="1">
        <f t="array" ref="O1957">((IF(C1957=0,INDEX('Solver Setup'!$M$15:$M$19,A1957),INDEX('Solver Setup'!$G$25:$G$52,C1957))-IF(B1957=0,INDEX('Solver Setup'!$L$15:$L$19,A1957),INDEX('Solver Setup'!$G$25:$G$52,B1957)))*1440-IF(B1957=0,0,INDEX('Solver Setup'!$F$25:$F$52,B1957))-H1957+'Solver Setup'!$B$9*(1-F1957))</f>
        <v>1641.4000000000005</v>
      </c>
    </row>
    <row r="1958" spans="1:15" x14ac:dyDescent="0.2">
      <c r="A1958">
        <v>3</v>
      </c>
      <c r="B1958">
        <v>11</v>
      </c>
      <c r="C1958">
        <v>25</v>
      </c>
      <c r="D1958" t="str" cm="1">
        <f t="array" ref="D1958">IF(B1958=0,"Depot",INDEX('Delivery Stops'!$B$2:$B$29,B1958))</f>
        <v>Pet Hospital</v>
      </c>
      <c r="E1958" t="str" cm="1">
        <f t="array" ref="E1958">IF(C1958=0,"Depot",INDEX('Delivery Stops'!$B$2:$B$29,C1958))</f>
        <v>Public Library</v>
      </c>
      <c r="F1958">
        <v>0</v>
      </c>
      <c r="G1958" cm="1">
        <f t="array" ref="G1958">INDEX('Distance Matrix (miles)'!$B$2:$AD$30,B1958+1,C1958+1)</f>
        <v>15.31</v>
      </c>
      <c r="H1958" cm="1">
        <f t="array" ref="H1958">INDEX('Travel Time Matrix (min)'!$B$2:$AD$30,B1958+1,C1958+1)</f>
        <v>23</v>
      </c>
      <c r="I1958" cm="1">
        <f t="array" ref="I1958">G1958*(INDEX('Vehicle Fleet'!$D$2:$D$6,A1958)+'Cost Parameters'!$B$2*'Cost Parameters'!$B$3)</f>
        <v>17.704484000000001</v>
      </c>
      <c r="J1958" cm="1">
        <f t="array" ref="J1958">IF(C1958=0,0,INDEX('Delivery Stops'!$D$2:$D$29,C1958))</f>
        <v>32</v>
      </c>
      <c r="K1958">
        <f t="shared" si="120"/>
        <v>0</v>
      </c>
      <c r="L1958">
        <f t="shared" si="121"/>
        <v>0</v>
      </c>
      <c r="M1958">
        <f t="shared" si="122"/>
        <v>0</v>
      </c>
      <c r="N1958">
        <f t="shared" si="123"/>
        <v>0</v>
      </c>
      <c r="O1958" cm="1">
        <f t="array" ref="O1958">((IF(C1958=0,INDEX('Solver Setup'!$M$15:$M$19,A1958),INDEX('Solver Setup'!$G$25:$G$52,C1958))-IF(B1958=0,INDEX('Solver Setup'!$L$15:$L$19,A1958),INDEX('Solver Setup'!$G$25:$G$52,B1958)))*1440-IF(B1958=0,0,INDEX('Solver Setup'!$F$25:$F$52,B1958))-H1958+'Solver Setup'!$B$9*(1-F1958))</f>
        <v>1557.0000000000005</v>
      </c>
    </row>
    <row r="1959" spans="1:15" x14ac:dyDescent="0.2">
      <c r="A1959">
        <v>3</v>
      </c>
      <c r="B1959">
        <v>11</v>
      </c>
      <c r="C1959">
        <v>26</v>
      </c>
      <c r="D1959" t="str" cm="1">
        <f t="array" ref="D1959">IF(B1959=0,"Depot",INDEX('Delivery Stops'!$B$2:$B$29,B1959))</f>
        <v>Pet Hospital</v>
      </c>
      <c r="E1959" t="str" cm="1">
        <f t="array" ref="E1959">IF(C1959=0,"Depot",INDEX('Delivery Stops'!$B$2:$B$29,C1959))</f>
        <v>Bakery &amp; Cafe</v>
      </c>
      <c r="F1959">
        <v>0</v>
      </c>
      <c r="G1959" cm="1">
        <f t="array" ref="G1959">INDEX('Distance Matrix (miles)'!$B$2:$AD$30,B1959+1,C1959+1)</f>
        <v>25.39</v>
      </c>
      <c r="H1959" cm="1">
        <f t="array" ref="H1959">INDEX('Travel Time Matrix (min)'!$B$2:$AD$30,B1959+1,C1959+1)</f>
        <v>38.1</v>
      </c>
      <c r="I1959" cm="1">
        <f t="array" ref="I1959">G1959*(INDEX('Vehicle Fleet'!$D$2:$D$6,A1959)+'Cost Parameters'!$B$2*'Cost Parameters'!$B$3)</f>
        <v>29.360996000000004</v>
      </c>
      <c r="J1959" cm="1">
        <f t="array" ref="J1959">IF(C1959=0,0,INDEX('Delivery Stops'!$D$2:$D$29,C1959))</f>
        <v>211</v>
      </c>
      <c r="K1959">
        <f t="shared" si="120"/>
        <v>0</v>
      </c>
      <c r="L1959">
        <f t="shared" si="121"/>
        <v>0</v>
      </c>
      <c r="M1959">
        <f t="shared" si="122"/>
        <v>0</v>
      </c>
      <c r="N1959">
        <f t="shared" si="123"/>
        <v>0</v>
      </c>
      <c r="O1959" cm="1">
        <f t="array" ref="O1959">((IF(C1959=0,INDEX('Solver Setup'!$M$15:$M$19,A1959),INDEX('Solver Setup'!$G$25:$G$52,C1959))-IF(B1959=0,INDEX('Solver Setup'!$L$15:$L$19,A1959),INDEX('Solver Setup'!$G$25:$G$52,B1959)))*1440-IF(B1959=0,0,INDEX('Solver Setup'!$F$25:$F$52,B1959))-H1959+'Solver Setup'!$B$9*(1-F1959))</f>
        <v>1616.9</v>
      </c>
    </row>
    <row r="1960" spans="1:15" x14ac:dyDescent="0.2">
      <c r="A1960">
        <v>3</v>
      </c>
      <c r="B1960">
        <v>11</v>
      </c>
      <c r="C1960">
        <v>27</v>
      </c>
      <c r="D1960" t="str" cm="1">
        <f t="array" ref="D1960">IF(B1960=0,"Depot",INDEX('Delivery Stops'!$B$2:$B$29,B1960))</f>
        <v>Pet Hospital</v>
      </c>
      <c r="E1960" t="str" cm="1">
        <f t="array" ref="E1960">IF(C1960=0,"Depot",INDEX('Delivery Stops'!$B$2:$B$29,C1960))</f>
        <v>Redstone Elementary School</v>
      </c>
      <c r="F1960">
        <v>0</v>
      </c>
      <c r="G1960" cm="1">
        <f t="array" ref="G1960">INDEX('Distance Matrix (miles)'!$B$2:$AD$30,B1960+1,C1960+1)</f>
        <v>23.04</v>
      </c>
      <c r="H1960" cm="1">
        <f t="array" ref="H1960">INDEX('Travel Time Matrix (min)'!$B$2:$AD$30,B1960+1,C1960+1)</f>
        <v>34.6</v>
      </c>
      <c r="I1960" cm="1">
        <f t="array" ref="I1960">G1960*(INDEX('Vehicle Fleet'!$D$2:$D$6,A1960)+'Cost Parameters'!$B$2*'Cost Parameters'!$B$3)</f>
        <v>26.643456</v>
      </c>
      <c r="J1960" cm="1">
        <f t="array" ref="J1960">IF(C1960=0,0,INDEX('Delivery Stops'!$D$2:$D$29,C1960))</f>
        <v>61</v>
      </c>
      <c r="K1960">
        <f t="shared" si="120"/>
        <v>0</v>
      </c>
      <c r="L1960">
        <f t="shared" si="121"/>
        <v>0</v>
      </c>
      <c r="M1960">
        <f t="shared" si="122"/>
        <v>0</v>
      </c>
      <c r="N1960">
        <f t="shared" si="123"/>
        <v>0</v>
      </c>
      <c r="O1960" cm="1">
        <f t="array" ref="O1960">((IF(C1960=0,INDEX('Solver Setup'!$M$15:$M$19,A1960),INDEX('Solver Setup'!$G$25:$G$52,C1960))-IF(B1960=0,INDEX('Solver Setup'!$L$15:$L$19,A1960),INDEX('Solver Setup'!$G$25:$G$52,B1960)))*1440-IF(B1960=0,0,INDEX('Solver Setup'!$F$25:$F$52,B1960))-H1960+'Solver Setup'!$B$9*(1-F1960))</f>
        <v>1560.3999999999994</v>
      </c>
    </row>
    <row r="1961" spans="1:15" x14ac:dyDescent="0.2">
      <c r="A1961">
        <v>3</v>
      </c>
      <c r="B1961">
        <v>11</v>
      </c>
      <c r="C1961">
        <v>28</v>
      </c>
      <c r="D1961" t="str" cm="1">
        <f t="array" ref="D1961">IF(B1961=0,"Depot",INDEX('Delivery Stops'!$B$2:$B$29,B1961))</f>
        <v>Pet Hospital</v>
      </c>
      <c r="E1961" t="str" cm="1">
        <f t="array" ref="E1961">IF(C1961=0,"Depot",INDEX('Delivery Stops'!$B$2:$B$29,C1961))</f>
        <v>Food Bank</v>
      </c>
      <c r="F1961">
        <v>0</v>
      </c>
      <c r="G1961" cm="1">
        <f t="array" ref="G1961">INDEX('Distance Matrix (miles)'!$B$2:$AD$30,B1961+1,C1961+1)</f>
        <v>23.63</v>
      </c>
      <c r="H1961" cm="1">
        <f t="array" ref="H1961">INDEX('Travel Time Matrix (min)'!$B$2:$AD$30,B1961+1,C1961+1)</f>
        <v>35.4</v>
      </c>
      <c r="I1961" cm="1">
        <f t="array" ref="I1961">G1961*(INDEX('Vehicle Fleet'!$D$2:$D$6,A1961)+'Cost Parameters'!$B$2*'Cost Parameters'!$B$3)</f>
        <v>27.325732000000002</v>
      </c>
      <c r="J1961" cm="1">
        <f t="array" ref="J1961">IF(C1961=0,0,INDEX('Delivery Stops'!$D$2:$D$29,C1961))</f>
        <v>168</v>
      </c>
      <c r="K1961">
        <f t="shared" si="120"/>
        <v>0</v>
      </c>
      <c r="L1961">
        <f t="shared" si="121"/>
        <v>0</v>
      </c>
      <c r="M1961">
        <f t="shared" si="122"/>
        <v>0</v>
      </c>
      <c r="N1961">
        <f t="shared" si="123"/>
        <v>0</v>
      </c>
      <c r="O1961" cm="1">
        <f t="array" ref="O1961">((IF(C1961=0,INDEX('Solver Setup'!$M$15:$M$19,A1961),INDEX('Solver Setup'!$G$25:$G$52,C1961))-IF(B1961=0,INDEX('Solver Setup'!$L$15:$L$19,A1961),INDEX('Solver Setup'!$G$25:$G$52,B1961)))*1440-IF(B1961=0,0,INDEX('Solver Setup'!$F$25:$F$52,B1961))-H1961+'Solver Setup'!$B$9*(1-F1961))</f>
        <v>1559.5999999999995</v>
      </c>
    </row>
    <row r="1962" spans="1:15" x14ac:dyDescent="0.2">
      <c r="A1962">
        <v>3</v>
      </c>
      <c r="B1962">
        <v>12</v>
      </c>
      <c r="C1962">
        <v>0</v>
      </c>
      <c r="D1962" t="str" cm="1">
        <f t="array" ref="D1962">IF(B1962=0,"Depot",INDEX('Delivery Stops'!$B$2:$B$29,B1962))</f>
        <v>Tech Solutions Inc</v>
      </c>
      <c r="E1962" t="str" cm="1">
        <f t="array" ref="E1962">IF(C1962=0,"Depot",INDEX('Delivery Stops'!$B$2:$B$29,C1962))</f>
        <v>Depot</v>
      </c>
      <c r="F1962">
        <v>0</v>
      </c>
      <c r="G1962" cm="1">
        <f t="array" ref="G1962">INDEX('Distance Matrix (miles)'!$B$2:$AD$30,B1962+1,C1962+1)</f>
        <v>8.7200000000000006</v>
      </c>
      <c r="H1962" cm="1">
        <f t="array" ref="H1962">INDEX('Travel Time Matrix (min)'!$B$2:$AD$30,B1962+1,C1962+1)</f>
        <v>13.1</v>
      </c>
      <c r="I1962" cm="1">
        <f t="array" ref="I1962">G1962*(INDEX('Vehicle Fleet'!$D$2:$D$6,A1962)+'Cost Parameters'!$B$2*'Cost Parameters'!$B$3)</f>
        <v>10.083808000000001</v>
      </c>
      <c r="J1962" cm="1">
        <f t="array" ref="J1962">IF(C1962=0,0,INDEX('Delivery Stops'!$D$2:$D$29,C1962))</f>
        <v>0</v>
      </c>
      <c r="K1962">
        <f t="shared" si="120"/>
        <v>0</v>
      </c>
      <c r="L1962">
        <f t="shared" si="121"/>
        <v>0</v>
      </c>
      <c r="M1962">
        <f t="shared" si="122"/>
        <v>0</v>
      </c>
      <c r="N1962">
        <f t="shared" si="123"/>
        <v>0</v>
      </c>
      <c r="O1962" cm="1">
        <f t="array" ref="O1962">((IF(C1962=0,INDEX('Solver Setup'!$M$15:$M$19,A1962),INDEX('Solver Setup'!$G$25:$G$52,C1962))-IF(B1962=0,INDEX('Solver Setup'!$L$15:$L$19,A1962),INDEX('Solver Setup'!$G$25:$G$52,B1962)))*1440-IF(B1962=0,0,INDEX('Solver Setup'!$F$25:$F$52,B1962))-H1962+'Solver Setup'!$B$9*(1-F1962))</f>
        <v>909.9</v>
      </c>
    </row>
    <row r="1963" spans="1:15" x14ac:dyDescent="0.2">
      <c r="A1963">
        <v>3</v>
      </c>
      <c r="B1963">
        <v>12</v>
      </c>
      <c r="C1963">
        <v>1</v>
      </c>
      <c r="D1963" t="str" cm="1">
        <f t="array" ref="D1963">IF(B1963=0,"Depot",INDEX('Delivery Stops'!$B$2:$B$29,B1963))</f>
        <v>Tech Solutions Inc</v>
      </c>
      <c r="E1963" t="str" cm="1">
        <f t="array" ref="E1963">IF(C1963=0,"Depot",INDEX('Delivery Stops'!$B$2:$B$29,C1963))</f>
        <v>Pet Hospital</v>
      </c>
      <c r="F1963">
        <v>0</v>
      </c>
      <c r="G1963" cm="1">
        <f t="array" ref="G1963">INDEX('Distance Matrix (miles)'!$B$2:$AD$30,B1963+1,C1963+1)</f>
        <v>33.39</v>
      </c>
      <c r="H1963" cm="1">
        <f t="array" ref="H1963">INDEX('Travel Time Matrix (min)'!$B$2:$AD$30,B1963+1,C1963+1)</f>
        <v>50.1</v>
      </c>
      <c r="I1963" cm="1">
        <f t="array" ref="I1963">G1963*(INDEX('Vehicle Fleet'!$D$2:$D$6,A1963)+'Cost Parameters'!$B$2*'Cost Parameters'!$B$3)</f>
        <v>38.612196000000004</v>
      </c>
      <c r="J1963" cm="1">
        <f t="array" ref="J1963">IF(C1963=0,0,INDEX('Delivery Stops'!$D$2:$D$29,C1963))</f>
        <v>204</v>
      </c>
      <c r="K1963">
        <f t="shared" si="120"/>
        <v>0</v>
      </c>
      <c r="L1963">
        <f t="shared" si="121"/>
        <v>0</v>
      </c>
      <c r="M1963">
        <f t="shared" si="122"/>
        <v>0</v>
      </c>
      <c r="N1963">
        <f t="shared" si="123"/>
        <v>0</v>
      </c>
      <c r="O1963" cm="1">
        <f t="array" ref="O1963">((IF(C1963=0,INDEX('Solver Setup'!$M$15:$M$19,A1963),INDEX('Solver Setup'!$G$25:$G$52,C1963))-IF(B1963=0,INDEX('Solver Setup'!$L$15:$L$19,A1963),INDEX('Solver Setup'!$G$25:$G$52,B1963)))*1440-IF(B1963=0,0,INDEX('Solver Setup'!$F$25:$F$52,B1963))-H1963+'Solver Setup'!$B$9*(1-F1963))</f>
        <v>1382.9000000000005</v>
      </c>
    </row>
    <row r="1964" spans="1:15" x14ac:dyDescent="0.2">
      <c r="A1964">
        <v>3</v>
      </c>
      <c r="B1964">
        <v>12</v>
      </c>
      <c r="C1964">
        <v>2</v>
      </c>
      <c r="D1964" t="str" cm="1">
        <f t="array" ref="D1964">IF(B1964=0,"Depot",INDEX('Delivery Stops'!$B$2:$B$29,B1964))</f>
        <v>Tech Solutions Inc</v>
      </c>
      <c r="E1964" t="str" cm="1">
        <f t="array" ref="E1964">IF(C1964=0,"Depot",INDEX('Delivery Stops'!$B$2:$B$29,C1964))</f>
        <v>Community Pharmacy</v>
      </c>
      <c r="F1964">
        <v>0</v>
      </c>
      <c r="G1964" cm="1">
        <f t="array" ref="G1964">INDEX('Distance Matrix (miles)'!$B$2:$AD$30,B1964+1,C1964+1)</f>
        <v>11.18</v>
      </c>
      <c r="H1964" cm="1">
        <f t="array" ref="H1964">INDEX('Travel Time Matrix (min)'!$B$2:$AD$30,B1964+1,C1964+1)</f>
        <v>16.8</v>
      </c>
      <c r="I1964" cm="1">
        <f t="array" ref="I1964">G1964*(INDEX('Vehicle Fleet'!$D$2:$D$6,A1964)+'Cost Parameters'!$B$2*'Cost Parameters'!$B$3)</f>
        <v>12.928552000000002</v>
      </c>
      <c r="J1964" cm="1">
        <f t="array" ref="J1964">IF(C1964=0,0,INDEX('Delivery Stops'!$D$2:$D$29,C1964))</f>
        <v>240</v>
      </c>
      <c r="K1964">
        <f t="shared" si="120"/>
        <v>0</v>
      </c>
      <c r="L1964">
        <f t="shared" si="121"/>
        <v>0</v>
      </c>
      <c r="M1964">
        <f t="shared" si="122"/>
        <v>0</v>
      </c>
      <c r="N1964">
        <f t="shared" si="123"/>
        <v>0</v>
      </c>
      <c r="O1964" cm="1">
        <f t="array" ref="O1964">((IF(C1964=0,INDEX('Solver Setup'!$M$15:$M$19,A1964),INDEX('Solver Setup'!$G$25:$G$52,C1964))-IF(B1964=0,INDEX('Solver Setup'!$L$15:$L$19,A1964),INDEX('Solver Setup'!$G$25:$G$52,B1964)))*1440-IF(B1964=0,0,INDEX('Solver Setup'!$F$25:$F$52,B1964))-H1964+'Solver Setup'!$B$9*(1-F1964))</f>
        <v>1656.1999999999996</v>
      </c>
    </row>
    <row r="1965" spans="1:15" x14ac:dyDescent="0.2">
      <c r="A1965">
        <v>3</v>
      </c>
      <c r="B1965">
        <v>12</v>
      </c>
      <c r="C1965">
        <v>3</v>
      </c>
      <c r="D1965" t="str" cm="1">
        <f t="array" ref="D1965">IF(B1965=0,"Depot",INDEX('Delivery Stops'!$B$2:$B$29,B1965))</f>
        <v>Tech Solutions Inc</v>
      </c>
      <c r="E1965" t="str" cm="1">
        <f t="array" ref="E1965">IF(C1965=0,"Depot",INDEX('Delivery Stops'!$B$2:$B$29,C1965))</f>
        <v>Redstone Medical Center</v>
      </c>
      <c r="F1965">
        <v>0</v>
      </c>
      <c r="G1965" cm="1">
        <f t="array" ref="G1965">INDEX('Distance Matrix (miles)'!$B$2:$AD$30,B1965+1,C1965+1)</f>
        <v>26.08</v>
      </c>
      <c r="H1965" cm="1">
        <f t="array" ref="H1965">INDEX('Travel Time Matrix (min)'!$B$2:$AD$30,B1965+1,C1965+1)</f>
        <v>39.1</v>
      </c>
      <c r="I1965" cm="1">
        <f t="array" ref="I1965">G1965*(INDEX('Vehicle Fleet'!$D$2:$D$6,A1965)+'Cost Parameters'!$B$2*'Cost Parameters'!$B$3)</f>
        <v>30.158912000000001</v>
      </c>
      <c r="J1965" cm="1">
        <f t="array" ref="J1965">IF(C1965=0,0,INDEX('Delivery Stops'!$D$2:$D$29,C1965))</f>
        <v>183</v>
      </c>
      <c r="K1965">
        <f t="shared" si="120"/>
        <v>0</v>
      </c>
      <c r="L1965">
        <f t="shared" si="121"/>
        <v>0</v>
      </c>
      <c r="M1965">
        <f t="shared" si="122"/>
        <v>0</v>
      </c>
      <c r="N1965">
        <f t="shared" si="123"/>
        <v>0</v>
      </c>
      <c r="O1965" cm="1">
        <f t="array" ref="O1965">((IF(C1965=0,INDEX('Solver Setup'!$M$15:$M$19,A1965),INDEX('Solver Setup'!$G$25:$G$52,C1965))-IF(B1965=0,INDEX('Solver Setup'!$L$15:$L$19,A1965),INDEX('Solver Setup'!$G$25:$G$52,B1965)))*1440-IF(B1965=0,0,INDEX('Solver Setup'!$F$25:$F$52,B1965))-H1965+'Solver Setup'!$B$9*(1-F1965))</f>
        <v>1648.9</v>
      </c>
    </row>
    <row r="1966" spans="1:15" x14ac:dyDescent="0.2">
      <c r="A1966">
        <v>3</v>
      </c>
      <c r="B1966">
        <v>12</v>
      </c>
      <c r="C1966">
        <v>4</v>
      </c>
      <c r="D1966" t="str" cm="1">
        <f t="array" ref="D1966">IF(B1966=0,"Depot",INDEX('Delivery Stops'!$B$2:$B$29,B1966))</f>
        <v>Tech Solutions Inc</v>
      </c>
      <c r="E1966" t="str" cm="1">
        <f t="array" ref="E1966">IF(C1966=0,"Depot",INDEX('Delivery Stops'!$B$2:$B$29,C1966))</f>
        <v>Furniture Warehouse</v>
      </c>
      <c r="F1966">
        <v>0</v>
      </c>
      <c r="G1966" cm="1">
        <f t="array" ref="G1966">INDEX('Distance Matrix (miles)'!$B$2:$AD$30,B1966+1,C1966+1)</f>
        <v>10.32</v>
      </c>
      <c r="H1966" cm="1">
        <f t="array" ref="H1966">INDEX('Travel Time Matrix (min)'!$B$2:$AD$30,B1966+1,C1966+1)</f>
        <v>15.5</v>
      </c>
      <c r="I1966" cm="1">
        <f t="array" ref="I1966">G1966*(INDEX('Vehicle Fleet'!$D$2:$D$6,A1966)+'Cost Parameters'!$B$2*'Cost Parameters'!$B$3)</f>
        <v>11.934048000000001</v>
      </c>
      <c r="J1966" cm="1">
        <f t="array" ref="J1966">IF(C1966=0,0,INDEX('Delivery Stops'!$D$2:$D$29,C1966))</f>
        <v>186</v>
      </c>
      <c r="K1966">
        <f t="shared" si="120"/>
        <v>0</v>
      </c>
      <c r="L1966">
        <f t="shared" si="121"/>
        <v>0</v>
      </c>
      <c r="M1966">
        <f t="shared" si="122"/>
        <v>0</v>
      </c>
      <c r="N1966">
        <f t="shared" si="123"/>
        <v>0</v>
      </c>
      <c r="O1966" cm="1">
        <f t="array" ref="O1966">((IF(C1966=0,INDEX('Solver Setup'!$M$15:$M$19,A1966),INDEX('Solver Setup'!$G$25:$G$52,C1966))-IF(B1966=0,INDEX('Solver Setup'!$L$15:$L$19,A1966),INDEX('Solver Setup'!$G$25:$G$52,B1966)))*1440-IF(B1966=0,0,INDEX('Solver Setup'!$F$25:$F$52,B1966))-H1966+'Solver Setup'!$B$9*(1-F1966))</f>
        <v>1402.5</v>
      </c>
    </row>
    <row r="1967" spans="1:15" x14ac:dyDescent="0.2">
      <c r="A1967">
        <v>3</v>
      </c>
      <c r="B1967">
        <v>12</v>
      </c>
      <c r="C1967">
        <v>5</v>
      </c>
      <c r="D1967" t="str" cm="1">
        <f t="array" ref="D1967">IF(B1967=0,"Depot",INDEX('Delivery Stops'!$B$2:$B$29,B1967))</f>
        <v>Tech Solutions Inc</v>
      </c>
      <c r="E1967" t="str" cm="1">
        <f t="array" ref="E1967">IF(C1967=0,"Depot",INDEX('Delivery Stops'!$B$2:$B$29,C1967))</f>
        <v>Construction Supply</v>
      </c>
      <c r="F1967">
        <v>0</v>
      </c>
      <c r="G1967" cm="1">
        <f t="array" ref="G1967">INDEX('Distance Matrix (miles)'!$B$2:$AD$30,B1967+1,C1967+1)</f>
        <v>12.51</v>
      </c>
      <c r="H1967" cm="1">
        <f t="array" ref="H1967">INDEX('Travel Time Matrix (min)'!$B$2:$AD$30,B1967+1,C1967+1)</f>
        <v>18.8</v>
      </c>
      <c r="I1967" cm="1">
        <f t="array" ref="I1967">G1967*(INDEX('Vehicle Fleet'!$D$2:$D$6,A1967)+'Cost Parameters'!$B$2*'Cost Parameters'!$B$3)</f>
        <v>14.466564000000002</v>
      </c>
      <c r="J1967" cm="1">
        <f t="array" ref="J1967">IF(C1967=0,0,INDEX('Delivery Stops'!$D$2:$D$29,C1967))</f>
        <v>201</v>
      </c>
      <c r="K1967">
        <f t="shared" si="120"/>
        <v>0</v>
      </c>
      <c r="L1967">
        <f t="shared" si="121"/>
        <v>0</v>
      </c>
      <c r="M1967">
        <f t="shared" si="122"/>
        <v>0</v>
      </c>
      <c r="N1967">
        <f t="shared" si="123"/>
        <v>0</v>
      </c>
      <c r="O1967" cm="1">
        <f t="array" ref="O1967">((IF(C1967=0,INDEX('Solver Setup'!$M$15:$M$19,A1967),INDEX('Solver Setup'!$G$25:$G$52,C1967))-IF(B1967=0,INDEX('Solver Setup'!$L$15:$L$19,A1967),INDEX('Solver Setup'!$G$25:$G$52,B1967)))*1440-IF(B1967=0,0,INDEX('Solver Setup'!$F$25:$F$52,B1967))-H1967+'Solver Setup'!$B$9*(1-F1967))</f>
        <v>1609.1999999999994</v>
      </c>
    </row>
    <row r="1968" spans="1:15" x14ac:dyDescent="0.2">
      <c r="A1968">
        <v>3</v>
      </c>
      <c r="B1968">
        <v>12</v>
      </c>
      <c r="C1968">
        <v>6</v>
      </c>
      <c r="D1968" t="str" cm="1">
        <f t="array" ref="D1968">IF(B1968=0,"Depot",INDEX('Delivery Stops'!$B$2:$B$29,B1968))</f>
        <v>Tech Solutions Inc</v>
      </c>
      <c r="E1968" t="str" cm="1">
        <f t="array" ref="E1968">IF(C1968=0,"Depot",INDEX('Delivery Stops'!$B$2:$B$29,C1968))</f>
        <v>Farm Supply</v>
      </c>
      <c r="F1968">
        <v>0</v>
      </c>
      <c r="G1968" cm="1">
        <f t="array" ref="G1968">INDEX('Distance Matrix (miles)'!$B$2:$AD$30,B1968+1,C1968+1)</f>
        <v>6.1</v>
      </c>
      <c r="H1968" cm="1">
        <f t="array" ref="H1968">INDEX('Travel Time Matrix (min)'!$B$2:$AD$30,B1968+1,C1968+1)</f>
        <v>9.1999999999999993</v>
      </c>
      <c r="I1968" cm="1">
        <f t="array" ref="I1968">G1968*(INDEX('Vehicle Fleet'!$D$2:$D$6,A1968)+'Cost Parameters'!$B$2*'Cost Parameters'!$B$3)</f>
        <v>7.0540400000000005</v>
      </c>
      <c r="J1968" cm="1">
        <f t="array" ref="J1968">IF(C1968=0,0,INDEX('Delivery Stops'!$D$2:$D$29,C1968))</f>
        <v>162</v>
      </c>
      <c r="K1968">
        <f t="shared" si="120"/>
        <v>0</v>
      </c>
      <c r="L1968">
        <f t="shared" si="121"/>
        <v>0</v>
      </c>
      <c r="M1968">
        <f t="shared" si="122"/>
        <v>0</v>
      </c>
      <c r="N1968">
        <f t="shared" si="123"/>
        <v>0</v>
      </c>
      <c r="O1968" cm="1">
        <f t="array" ref="O1968">((IF(C1968=0,INDEX('Solver Setup'!$M$15:$M$19,A1968),INDEX('Solver Setup'!$G$25:$G$52,C1968))-IF(B1968=0,INDEX('Solver Setup'!$L$15:$L$19,A1968),INDEX('Solver Setup'!$G$25:$G$52,B1968)))*1440-IF(B1968=0,0,INDEX('Solver Setup'!$F$25:$F$52,B1968))-H1968+'Solver Setup'!$B$9*(1-F1968))</f>
        <v>1723.8</v>
      </c>
    </row>
    <row r="1969" spans="1:15" x14ac:dyDescent="0.2">
      <c r="A1969">
        <v>3</v>
      </c>
      <c r="B1969">
        <v>12</v>
      </c>
      <c r="C1969">
        <v>7</v>
      </c>
      <c r="D1969" t="str" cm="1">
        <f t="array" ref="D1969">IF(B1969=0,"Depot",INDEX('Delivery Stops'!$B$2:$B$29,B1969))</f>
        <v>Tech Solutions Inc</v>
      </c>
      <c r="E1969" t="str" cm="1">
        <f t="array" ref="E1969">IF(C1969=0,"Depot",INDEX('Delivery Stops'!$B$2:$B$29,C1969))</f>
        <v>Fish Market</v>
      </c>
      <c r="F1969">
        <v>0</v>
      </c>
      <c r="G1969" cm="1">
        <f t="array" ref="G1969">INDEX('Distance Matrix (miles)'!$B$2:$AD$30,B1969+1,C1969+1)</f>
        <v>2.81</v>
      </c>
      <c r="H1969" cm="1">
        <f t="array" ref="H1969">INDEX('Travel Time Matrix (min)'!$B$2:$AD$30,B1969+1,C1969+1)</f>
        <v>4.2</v>
      </c>
      <c r="I1969" cm="1">
        <f t="array" ref="I1969">G1969*(INDEX('Vehicle Fleet'!$D$2:$D$6,A1969)+'Cost Parameters'!$B$2*'Cost Parameters'!$B$3)</f>
        <v>3.2494840000000003</v>
      </c>
      <c r="J1969" cm="1">
        <f t="array" ref="J1969">IF(C1969=0,0,INDEX('Delivery Stops'!$D$2:$D$29,C1969))</f>
        <v>133</v>
      </c>
      <c r="K1969">
        <f t="shared" si="120"/>
        <v>0</v>
      </c>
      <c r="L1969">
        <f t="shared" si="121"/>
        <v>0</v>
      </c>
      <c r="M1969">
        <f t="shared" si="122"/>
        <v>0</v>
      </c>
      <c r="N1969">
        <f t="shared" si="123"/>
        <v>0</v>
      </c>
      <c r="O1969" cm="1">
        <f t="array" ref="O1969">((IF(C1969=0,INDEX('Solver Setup'!$M$15:$M$19,A1969),INDEX('Solver Setup'!$G$25:$G$52,C1969))-IF(B1969=0,INDEX('Solver Setup'!$L$15:$L$19,A1969),INDEX('Solver Setup'!$G$25:$G$52,B1969)))*1440-IF(B1969=0,0,INDEX('Solver Setup'!$F$25:$F$52,B1969))-H1969+'Solver Setup'!$B$9*(1-F1969))</f>
        <v>1593.8</v>
      </c>
    </row>
    <row r="1970" spans="1:15" x14ac:dyDescent="0.2">
      <c r="A1970">
        <v>3</v>
      </c>
      <c r="B1970">
        <v>12</v>
      </c>
      <c r="C1970">
        <v>8</v>
      </c>
      <c r="D1970" t="str" cm="1">
        <f t="array" ref="D1970">IF(B1970=0,"Depot",INDEX('Delivery Stops'!$B$2:$B$29,B1970))</f>
        <v>Tech Solutions Inc</v>
      </c>
      <c r="E1970" t="str" cm="1">
        <f t="array" ref="E1970">IF(C1970=0,"Depot",INDEX('Delivery Stops'!$B$2:$B$29,C1970))</f>
        <v>Swimming Pool Supply</v>
      </c>
      <c r="F1970">
        <v>0</v>
      </c>
      <c r="G1970" cm="1">
        <f t="array" ref="G1970">INDEX('Distance Matrix (miles)'!$B$2:$AD$30,B1970+1,C1970+1)</f>
        <v>27.73</v>
      </c>
      <c r="H1970" cm="1">
        <f t="array" ref="H1970">INDEX('Travel Time Matrix (min)'!$B$2:$AD$30,B1970+1,C1970+1)</f>
        <v>41.6</v>
      </c>
      <c r="I1970" cm="1">
        <f t="array" ref="I1970">G1970*(INDEX('Vehicle Fleet'!$D$2:$D$6,A1970)+'Cost Parameters'!$B$2*'Cost Parameters'!$B$3)</f>
        <v>32.066972</v>
      </c>
      <c r="J1970" cm="1">
        <f t="array" ref="J1970">IF(C1970=0,0,INDEX('Delivery Stops'!$D$2:$D$29,C1970))</f>
        <v>285</v>
      </c>
      <c r="K1970">
        <f t="shared" si="120"/>
        <v>0</v>
      </c>
      <c r="L1970">
        <f t="shared" si="121"/>
        <v>0</v>
      </c>
      <c r="M1970">
        <f t="shared" si="122"/>
        <v>0</v>
      </c>
      <c r="N1970">
        <f t="shared" si="123"/>
        <v>0</v>
      </c>
      <c r="O1970" cm="1">
        <f t="array" ref="O1970">((IF(C1970=0,INDEX('Solver Setup'!$M$15:$M$19,A1970),INDEX('Solver Setup'!$G$25:$G$52,C1970))-IF(B1970=0,INDEX('Solver Setup'!$L$15:$L$19,A1970),INDEX('Solver Setup'!$G$25:$G$52,B1970)))*1440-IF(B1970=0,0,INDEX('Solver Setup'!$F$25:$F$52,B1970))-H1970+'Solver Setup'!$B$9*(1-F1970))</f>
        <v>1766.3999999999996</v>
      </c>
    </row>
    <row r="1971" spans="1:15" x14ac:dyDescent="0.2">
      <c r="A1971">
        <v>3</v>
      </c>
      <c r="B1971">
        <v>12</v>
      </c>
      <c r="C1971">
        <v>9</v>
      </c>
      <c r="D1971" t="str" cm="1">
        <f t="array" ref="D1971">IF(B1971=0,"Depot",INDEX('Delivery Stops'!$B$2:$B$29,B1971))</f>
        <v>Tech Solutions Inc</v>
      </c>
      <c r="E1971" t="str" cm="1">
        <f t="array" ref="E1971">IF(C1971=0,"Depot",INDEX('Delivery Stops'!$B$2:$B$29,C1971))</f>
        <v>Dry Cleaners</v>
      </c>
      <c r="F1971">
        <v>0</v>
      </c>
      <c r="G1971" cm="1">
        <f t="array" ref="G1971">INDEX('Distance Matrix (miles)'!$B$2:$AD$30,B1971+1,C1971+1)</f>
        <v>23.14</v>
      </c>
      <c r="H1971" cm="1">
        <f t="array" ref="H1971">INDEX('Travel Time Matrix (min)'!$B$2:$AD$30,B1971+1,C1971+1)</f>
        <v>34.700000000000003</v>
      </c>
      <c r="I1971" cm="1">
        <f t="array" ref="I1971">G1971*(INDEX('Vehicle Fleet'!$D$2:$D$6,A1971)+'Cost Parameters'!$B$2*'Cost Parameters'!$B$3)</f>
        <v>26.759096000000003</v>
      </c>
      <c r="J1971" cm="1">
        <f t="array" ref="J1971">IF(C1971=0,0,INDEX('Delivery Stops'!$D$2:$D$29,C1971))</f>
        <v>24</v>
      </c>
      <c r="K1971">
        <f t="shared" si="120"/>
        <v>0</v>
      </c>
      <c r="L1971">
        <f t="shared" si="121"/>
        <v>0</v>
      </c>
      <c r="M1971">
        <f t="shared" si="122"/>
        <v>0</v>
      </c>
      <c r="N1971">
        <f t="shared" si="123"/>
        <v>0</v>
      </c>
      <c r="O1971" cm="1">
        <f t="array" ref="O1971">((IF(C1971=0,INDEX('Solver Setup'!$M$15:$M$19,A1971),INDEX('Solver Setup'!$G$25:$G$52,C1971))-IF(B1971=0,INDEX('Solver Setup'!$L$15:$L$19,A1971),INDEX('Solver Setup'!$G$25:$G$52,B1971)))*1440-IF(B1971=0,0,INDEX('Solver Setup'!$F$25:$F$52,B1971))-H1971+'Solver Setup'!$B$9*(1-F1971))</f>
        <v>1428.3</v>
      </c>
    </row>
    <row r="1972" spans="1:15" x14ac:dyDescent="0.2">
      <c r="A1972">
        <v>3</v>
      </c>
      <c r="B1972">
        <v>12</v>
      </c>
      <c r="C1972">
        <v>10</v>
      </c>
      <c r="D1972" t="str" cm="1">
        <f t="array" ref="D1972">IF(B1972=0,"Depot",INDEX('Delivery Stops'!$B$2:$B$29,B1972))</f>
        <v>Tech Solutions Inc</v>
      </c>
      <c r="E1972" t="str" cm="1">
        <f t="array" ref="E1972">IF(C1972=0,"Depot",INDEX('Delivery Stops'!$B$2:$B$29,C1972))</f>
        <v>Furniture Warehouse</v>
      </c>
      <c r="F1972">
        <v>0</v>
      </c>
      <c r="G1972" cm="1">
        <f t="array" ref="G1972">INDEX('Distance Matrix (miles)'!$B$2:$AD$30,B1972+1,C1972+1)</f>
        <v>1.63</v>
      </c>
      <c r="H1972" cm="1">
        <f t="array" ref="H1972">INDEX('Travel Time Matrix (min)'!$B$2:$AD$30,B1972+1,C1972+1)</f>
        <v>2.4</v>
      </c>
      <c r="I1972" cm="1">
        <f t="array" ref="I1972">G1972*(INDEX('Vehicle Fleet'!$D$2:$D$6,A1972)+'Cost Parameters'!$B$2*'Cost Parameters'!$B$3)</f>
        <v>1.8849320000000001</v>
      </c>
      <c r="J1972" cm="1">
        <f t="array" ref="J1972">IF(C1972=0,0,INDEX('Delivery Stops'!$D$2:$D$29,C1972))</f>
        <v>89</v>
      </c>
      <c r="K1972">
        <f t="shared" si="120"/>
        <v>0</v>
      </c>
      <c r="L1972">
        <f t="shared" si="121"/>
        <v>0</v>
      </c>
      <c r="M1972">
        <f t="shared" si="122"/>
        <v>0</v>
      </c>
      <c r="N1972">
        <f t="shared" si="123"/>
        <v>0</v>
      </c>
      <c r="O1972" cm="1">
        <f t="array" ref="O1972">((IF(C1972=0,INDEX('Solver Setup'!$M$15:$M$19,A1972),INDEX('Solver Setup'!$G$25:$G$52,C1972))-IF(B1972=0,INDEX('Solver Setup'!$L$15:$L$19,A1972),INDEX('Solver Setup'!$G$25:$G$52,B1972)))*1440-IF(B1972=0,0,INDEX('Solver Setup'!$F$25:$F$52,B1972))-H1972+'Solver Setup'!$B$9*(1-F1972))</f>
        <v>1535.5999999999995</v>
      </c>
    </row>
    <row r="1973" spans="1:15" x14ac:dyDescent="0.2">
      <c r="A1973">
        <v>3</v>
      </c>
      <c r="B1973">
        <v>12</v>
      </c>
      <c r="C1973">
        <v>11</v>
      </c>
      <c r="D1973" t="str" cm="1">
        <f t="array" ref="D1973">IF(B1973=0,"Depot",INDEX('Delivery Stops'!$B$2:$B$29,B1973))</f>
        <v>Tech Solutions Inc</v>
      </c>
      <c r="E1973" t="str" cm="1">
        <f t="array" ref="E1973">IF(C1973=0,"Depot",INDEX('Delivery Stops'!$B$2:$B$29,C1973))</f>
        <v>Pet Hospital</v>
      </c>
      <c r="F1973">
        <v>0</v>
      </c>
      <c r="G1973" cm="1">
        <f t="array" ref="G1973">INDEX('Distance Matrix (miles)'!$B$2:$AD$30,B1973+1,C1973+1)</f>
        <v>9.9499999999999993</v>
      </c>
      <c r="H1973" cm="1">
        <f t="array" ref="H1973">INDEX('Travel Time Matrix (min)'!$B$2:$AD$30,B1973+1,C1973+1)</f>
        <v>14.9</v>
      </c>
      <c r="I1973" cm="1">
        <f t="array" ref="I1973">G1973*(INDEX('Vehicle Fleet'!$D$2:$D$6,A1973)+'Cost Parameters'!$B$2*'Cost Parameters'!$B$3)</f>
        <v>11.506180000000001</v>
      </c>
      <c r="J1973" cm="1">
        <f t="array" ref="J1973">IF(C1973=0,0,INDEX('Delivery Stops'!$D$2:$D$29,C1973))</f>
        <v>108</v>
      </c>
      <c r="K1973">
        <f t="shared" si="120"/>
        <v>0</v>
      </c>
      <c r="L1973">
        <f t="shared" si="121"/>
        <v>0</v>
      </c>
      <c r="M1973">
        <f t="shared" si="122"/>
        <v>0</v>
      </c>
      <c r="N1973">
        <f t="shared" si="123"/>
        <v>0</v>
      </c>
      <c r="O1973" cm="1">
        <f t="array" ref="O1973">((IF(C1973=0,INDEX('Solver Setup'!$M$15:$M$19,A1973),INDEX('Solver Setup'!$G$25:$G$52,C1973))-IF(B1973=0,INDEX('Solver Setup'!$L$15:$L$19,A1973),INDEX('Solver Setup'!$G$25:$G$52,B1973)))*1440-IF(B1973=0,0,INDEX('Solver Setup'!$F$25:$F$52,B1973))-H1973+'Solver Setup'!$B$9*(1-F1973))</f>
        <v>1448.1</v>
      </c>
    </row>
    <row r="1974" spans="1:15" x14ac:dyDescent="0.2">
      <c r="A1974">
        <v>3</v>
      </c>
      <c r="B1974">
        <v>12</v>
      </c>
      <c r="C1974">
        <v>13</v>
      </c>
      <c r="D1974" t="str" cm="1">
        <f t="array" ref="D1974">IF(B1974=0,"Depot",INDEX('Delivery Stops'!$B$2:$B$29,B1974))</f>
        <v>Tech Solutions Inc</v>
      </c>
      <c r="E1974" t="str" cm="1">
        <f t="array" ref="E1974">IF(C1974=0,"Depot",INDEX('Delivery Stops'!$B$2:$B$29,C1974))</f>
        <v>Tech Solutions Inc</v>
      </c>
      <c r="F1974">
        <v>0</v>
      </c>
      <c r="G1974" cm="1">
        <f t="array" ref="G1974">INDEX('Distance Matrix (miles)'!$B$2:$AD$30,B1974+1,C1974+1)</f>
        <v>16.37</v>
      </c>
      <c r="H1974" cm="1">
        <f t="array" ref="H1974">INDEX('Travel Time Matrix (min)'!$B$2:$AD$30,B1974+1,C1974+1)</f>
        <v>24.6</v>
      </c>
      <c r="I1974" cm="1">
        <f t="array" ref="I1974">G1974*(INDEX('Vehicle Fleet'!$D$2:$D$6,A1974)+'Cost Parameters'!$B$2*'Cost Parameters'!$B$3)</f>
        <v>18.930268000000002</v>
      </c>
      <c r="J1974" cm="1">
        <f t="array" ref="J1974">IF(C1974=0,0,INDEX('Delivery Stops'!$D$2:$D$29,C1974))</f>
        <v>38</v>
      </c>
      <c r="K1974">
        <f t="shared" si="120"/>
        <v>0</v>
      </c>
      <c r="L1974">
        <f t="shared" si="121"/>
        <v>0</v>
      </c>
      <c r="M1974">
        <f t="shared" si="122"/>
        <v>0</v>
      </c>
      <c r="N1974">
        <f t="shared" si="123"/>
        <v>0</v>
      </c>
      <c r="O1974" cm="1">
        <f t="array" ref="O1974">((IF(C1974=0,INDEX('Solver Setup'!$M$15:$M$19,A1974),INDEX('Solver Setup'!$G$25:$G$52,C1974))-IF(B1974=0,INDEX('Solver Setup'!$L$15:$L$19,A1974),INDEX('Solver Setup'!$G$25:$G$52,B1974)))*1440-IF(B1974=0,0,INDEX('Solver Setup'!$F$25:$F$52,B1974))-H1974+'Solver Setup'!$B$9*(1-F1974))</f>
        <v>1288.3999999999994</v>
      </c>
    </row>
    <row r="1975" spans="1:15" x14ac:dyDescent="0.2">
      <c r="A1975">
        <v>3</v>
      </c>
      <c r="B1975">
        <v>12</v>
      </c>
      <c r="C1975">
        <v>14</v>
      </c>
      <c r="D1975" t="str" cm="1">
        <f t="array" ref="D1975">IF(B1975=0,"Depot",INDEX('Delivery Stops'!$B$2:$B$29,B1975))</f>
        <v>Tech Solutions Inc</v>
      </c>
      <c r="E1975" t="str" cm="1">
        <f t="array" ref="E1975">IF(C1975=0,"Depot",INDEX('Delivery Stops'!$B$2:$B$29,C1975))</f>
        <v>Sunrise Senior Living</v>
      </c>
      <c r="F1975">
        <v>0</v>
      </c>
      <c r="G1975" cm="1">
        <f t="array" ref="G1975">INDEX('Distance Matrix (miles)'!$B$2:$AD$30,B1975+1,C1975+1)</f>
        <v>7.51</v>
      </c>
      <c r="H1975" cm="1">
        <f t="array" ref="H1975">INDEX('Travel Time Matrix (min)'!$B$2:$AD$30,B1975+1,C1975+1)</f>
        <v>11.3</v>
      </c>
      <c r="I1975" cm="1">
        <f t="array" ref="I1975">G1975*(INDEX('Vehicle Fleet'!$D$2:$D$6,A1975)+'Cost Parameters'!$B$2*'Cost Parameters'!$B$3)</f>
        <v>8.684564</v>
      </c>
      <c r="J1975" cm="1">
        <f t="array" ref="J1975">IF(C1975=0,0,INDEX('Delivery Stops'!$D$2:$D$29,C1975))</f>
        <v>249</v>
      </c>
      <c r="K1975">
        <f t="shared" si="120"/>
        <v>0</v>
      </c>
      <c r="L1975">
        <f t="shared" si="121"/>
        <v>0</v>
      </c>
      <c r="M1975">
        <f t="shared" si="122"/>
        <v>0</v>
      </c>
      <c r="N1975">
        <f t="shared" si="123"/>
        <v>0</v>
      </c>
      <c r="O1975" cm="1">
        <f t="array" ref="O1975">((IF(C1975=0,INDEX('Solver Setup'!$M$15:$M$19,A1975),INDEX('Solver Setup'!$G$25:$G$52,C1975))-IF(B1975=0,INDEX('Solver Setup'!$L$15:$L$19,A1975),INDEX('Solver Setup'!$G$25:$G$52,B1975)))*1440-IF(B1975=0,0,INDEX('Solver Setup'!$F$25:$F$52,B1975))-H1975+'Solver Setup'!$B$9*(1-F1975))</f>
        <v>1751.6999999999996</v>
      </c>
    </row>
    <row r="1976" spans="1:15" x14ac:dyDescent="0.2">
      <c r="A1976">
        <v>3</v>
      </c>
      <c r="B1976">
        <v>12</v>
      </c>
      <c r="C1976">
        <v>15</v>
      </c>
      <c r="D1976" t="str" cm="1">
        <f t="array" ref="D1976">IF(B1976=0,"Depot",INDEX('Delivery Stops'!$B$2:$B$29,B1976))</f>
        <v>Tech Solutions Inc</v>
      </c>
      <c r="E1976" t="str" cm="1">
        <f t="array" ref="E1976">IF(C1976=0,"Depot",INDEX('Delivery Stops'!$B$2:$B$29,C1976))</f>
        <v>Electronics Outlet</v>
      </c>
      <c r="F1976">
        <v>0</v>
      </c>
      <c r="G1976" cm="1">
        <f t="array" ref="G1976">INDEX('Distance Matrix (miles)'!$B$2:$AD$30,B1976+1,C1976+1)</f>
        <v>8.65</v>
      </c>
      <c r="H1976" cm="1">
        <f t="array" ref="H1976">INDEX('Travel Time Matrix (min)'!$B$2:$AD$30,B1976+1,C1976+1)</f>
        <v>13</v>
      </c>
      <c r="I1976" cm="1">
        <f t="array" ref="I1976">G1976*(INDEX('Vehicle Fleet'!$D$2:$D$6,A1976)+'Cost Parameters'!$B$2*'Cost Parameters'!$B$3)</f>
        <v>10.002860000000002</v>
      </c>
      <c r="J1976" cm="1">
        <f t="array" ref="J1976">IF(C1976=0,0,INDEX('Delivery Stops'!$D$2:$D$29,C1976))</f>
        <v>72</v>
      </c>
      <c r="K1976">
        <f t="shared" si="120"/>
        <v>0</v>
      </c>
      <c r="L1976">
        <f t="shared" si="121"/>
        <v>0</v>
      </c>
      <c r="M1976">
        <f t="shared" si="122"/>
        <v>0</v>
      </c>
      <c r="N1976">
        <f t="shared" si="123"/>
        <v>0</v>
      </c>
      <c r="O1976" cm="1">
        <f t="array" ref="O1976">((IF(C1976=0,INDEX('Solver Setup'!$M$15:$M$19,A1976),INDEX('Solver Setup'!$G$25:$G$52,C1976))-IF(B1976=0,INDEX('Solver Setup'!$L$15:$L$19,A1976),INDEX('Solver Setup'!$G$25:$G$52,B1976)))*1440-IF(B1976=0,0,INDEX('Solver Setup'!$F$25:$F$52,B1976))-H1976+'Solver Setup'!$B$9*(1-F1976))</f>
        <v>1315</v>
      </c>
    </row>
    <row r="1977" spans="1:15" x14ac:dyDescent="0.2">
      <c r="A1977">
        <v>3</v>
      </c>
      <c r="B1977">
        <v>12</v>
      </c>
      <c r="C1977">
        <v>16</v>
      </c>
      <c r="D1977" t="str" cm="1">
        <f t="array" ref="D1977">IF(B1977=0,"Depot",INDEX('Delivery Stops'!$B$2:$B$29,B1977))</f>
        <v>Tech Solutions Inc</v>
      </c>
      <c r="E1977" t="str" cm="1">
        <f t="array" ref="E1977">IF(C1977=0,"Depot",INDEX('Delivery Stops'!$B$2:$B$29,C1977))</f>
        <v>Bookstore</v>
      </c>
      <c r="F1977">
        <v>0</v>
      </c>
      <c r="G1977" cm="1">
        <f t="array" ref="G1977">INDEX('Distance Matrix (miles)'!$B$2:$AD$30,B1977+1,C1977+1)</f>
        <v>6.87</v>
      </c>
      <c r="H1977" cm="1">
        <f t="array" ref="H1977">INDEX('Travel Time Matrix (min)'!$B$2:$AD$30,B1977+1,C1977+1)</f>
        <v>10.3</v>
      </c>
      <c r="I1977" cm="1">
        <f t="array" ref="I1977">G1977*(INDEX('Vehicle Fleet'!$D$2:$D$6,A1977)+'Cost Parameters'!$B$2*'Cost Parameters'!$B$3)</f>
        <v>7.9444680000000005</v>
      </c>
      <c r="J1977" cm="1">
        <f t="array" ref="J1977">IF(C1977=0,0,INDEX('Delivery Stops'!$D$2:$D$29,C1977))</f>
        <v>152</v>
      </c>
      <c r="K1977">
        <f t="shared" si="120"/>
        <v>0</v>
      </c>
      <c r="L1977">
        <f t="shared" si="121"/>
        <v>0</v>
      </c>
      <c r="M1977">
        <f t="shared" si="122"/>
        <v>0</v>
      </c>
      <c r="N1977">
        <f t="shared" si="123"/>
        <v>0</v>
      </c>
      <c r="O1977" cm="1">
        <f t="array" ref="O1977">((IF(C1977=0,INDEX('Solver Setup'!$M$15:$M$19,A1977),INDEX('Solver Setup'!$G$25:$G$52,C1977))-IF(B1977=0,INDEX('Solver Setup'!$L$15:$L$19,A1977),INDEX('Solver Setup'!$G$25:$G$52,B1977)))*1440-IF(B1977=0,0,INDEX('Solver Setup'!$F$25:$F$52,B1977))-H1977+'Solver Setup'!$B$9*(1-F1977))</f>
        <v>1557.7000000000005</v>
      </c>
    </row>
    <row r="1978" spans="1:15" x14ac:dyDescent="0.2">
      <c r="A1978">
        <v>3</v>
      </c>
      <c r="B1978">
        <v>12</v>
      </c>
      <c r="C1978">
        <v>17</v>
      </c>
      <c r="D1978" t="str" cm="1">
        <f t="array" ref="D1978">IF(B1978=0,"Depot",INDEX('Delivery Stops'!$B$2:$B$29,B1978))</f>
        <v>Tech Solutions Inc</v>
      </c>
      <c r="E1978" t="str" cm="1">
        <f t="array" ref="E1978">IF(C1978=0,"Depot",INDEX('Delivery Stops'!$B$2:$B$29,C1978))</f>
        <v>Veterinary Clinic</v>
      </c>
      <c r="F1978">
        <v>0</v>
      </c>
      <c r="G1978" cm="1">
        <f t="array" ref="G1978">INDEX('Distance Matrix (miles)'!$B$2:$AD$30,B1978+1,C1978+1)</f>
        <v>17.77</v>
      </c>
      <c r="H1978" cm="1">
        <f t="array" ref="H1978">INDEX('Travel Time Matrix (min)'!$B$2:$AD$30,B1978+1,C1978+1)</f>
        <v>26.7</v>
      </c>
      <c r="I1978" cm="1">
        <f t="array" ref="I1978">G1978*(INDEX('Vehicle Fleet'!$D$2:$D$6,A1978)+'Cost Parameters'!$B$2*'Cost Parameters'!$B$3)</f>
        <v>20.549228000000003</v>
      </c>
      <c r="J1978" cm="1">
        <f t="array" ref="J1978">IF(C1978=0,0,INDEX('Delivery Stops'!$D$2:$D$29,C1978))</f>
        <v>102</v>
      </c>
      <c r="K1978">
        <f t="shared" si="120"/>
        <v>0</v>
      </c>
      <c r="L1978">
        <f t="shared" si="121"/>
        <v>0</v>
      </c>
      <c r="M1978">
        <f t="shared" si="122"/>
        <v>0</v>
      </c>
      <c r="N1978">
        <f t="shared" si="123"/>
        <v>0</v>
      </c>
      <c r="O1978" cm="1">
        <f t="array" ref="O1978">((IF(C1978=0,INDEX('Solver Setup'!$M$15:$M$19,A1978),INDEX('Solver Setup'!$G$25:$G$52,C1978))-IF(B1978=0,INDEX('Solver Setup'!$L$15:$L$19,A1978),INDEX('Solver Setup'!$G$25:$G$52,B1978)))*1440-IF(B1978=0,0,INDEX('Solver Setup'!$F$25:$F$52,B1978))-H1978+'Solver Setup'!$B$9*(1-F1978))</f>
        <v>1376.2999999999995</v>
      </c>
    </row>
    <row r="1979" spans="1:15" x14ac:dyDescent="0.2">
      <c r="A1979">
        <v>3</v>
      </c>
      <c r="B1979">
        <v>12</v>
      </c>
      <c r="C1979">
        <v>18</v>
      </c>
      <c r="D1979" t="str" cm="1">
        <f t="array" ref="D1979">IF(B1979=0,"Depot",INDEX('Delivery Stops'!$B$2:$B$29,B1979))</f>
        <v>Tech Solutions Inc</v>
      </c>
      <c r="E1979" t="str" cm="1">
        <f t="array" ref="E1979">IF(C1979=0,"Depot",INDEX('Delivery Stops'!$B$2:$B$29,C1979))</f>
        <v>Furniture Warehouse</v>
      </c>
      <c r="F1979">
        <v>0</v>
      </c>
      <c r="G1979" cm="1">
        <f t="array" ref="G1979">INDEX('Distance Matrix (miles)'!$B$2:$AD$30,B1979+1,C1979+1)</f>
        <v>8.99</v>
      </c>
      <c r="H1979" cm="1">
        <f t="array" ref="H1979">INDEX('Travel Time Matrix (min)'!$B$2:$AD$30,B1979+1,C1979+1)</f>
        <v>13.5</v>
      </c>
      <c r="I1979" cm="1">
        <f t="array" ref="I1979">G1979*(INDEX('Vehicle Fleet'!$D$2:$D$6,A1979)+'Cost Parameters'!$B$2*'Cost Parameters'!$B$3)</f>
        <v>10.396036</v>
      </c>
      <c r="J1979" cm="1">
        <f t="array" ref="J1979">IF(C1979=0,0,INDEX('Delivery Stops'!$D$2:$D$29,C1979))</f>
        <v>148</v>
      </c>
      <c r="K1979">
        <f t="shared" si="120"/>
        <v>0</v>
      </c>
      <c r="L1979">
        <f t="shared" si="121"/>
        <v>0</v>
      </c>
      <c r="M1979">
        <f t="shared" si="122"/>
        <v>0</v>
      </c>
      <c r="N1979">
        <f t="shared" si="123"/>
        <v>0</v>
      </c>
      <c r="O1979" cm="1">
        <f t="array" ref="O1979">((IF(C1979=0,INDEX('Solver Setup'!$M$15:$M$19,A1979),INDEX('Solver Setup'!$G$25:$G$52,C1979))-IF(B1979=0,INDEX('Solver Setup'!$L$15:$L$19,A1979),INDEX('Solver Setup'!$G$25:$G$52,B1979)))*1440-IF(B1979=0,0,INDEX('Solver Setup'!$F$25:$F$52,B1979))-H1979+'Solver Setup'!$B$9*(1-F1979))</f>
        <v>1344.4999999999995</v>
      </c>
    </row>
    <row r="1980" spans="1:15" x14ac:dyDescent="0.2">
      <c r="A1980">
        <v>3</v>
      </c>
      <c r="B1980">
        <v>12</v>
      </c>
      <c r="C1980">
        <v>19</v>
      </c>
      <c r="D1980" t="str" cm="1">
        <f t="array" ref="D1980">IF(B1980=0,"Depot",INDEX('Delivery Stops'!$B$2:$B$29,B1980))</f>
        <v>Tech Solutions Inc</v>
      </c>
      <c r="E1980" t="str" cm="1">
        <f t="array" ref="E1980">IF(C1980=0,"Depot",INDEX('Delivery Stops'!$B$2:$B$29,C1980))</f>
        <v>Music School</v>
      </c>
      <c r="F1980">
        <v>0</v>
      </c>
      <c r="G1980" cm="1">
        <f t="array" ref="G1980">INDEX('Distance Matrix (miles)'!$B$2:$AD$30,B1980+1,C1980+1)</f>
        <v>28.95</v>
      </c>
      <c r="H1980" cm="1">
        <f t="array" ref="H1980">INDEX('Travel Time Matrix (min)'!$B$2:$AD$30,B1980+1,C1980+1)</f>
        <v>43.4</v>
      </c>
      <c r="I1980" cm="1">
        <f t="array" ref="I1980">G1980*(INDEX('Vehicle Fleet'!$D$2:$D$6,A1980)+'Cost Parameters'!$B$2*'Cost Parameters'!$B$3)</f>
        <v>33.477780000000003</v>
      </c>
      <c r="J1980" cm="1">
        <f t="array" ref="J1980">IF(C1980=0,0,INDEX('Delivery Stops'!$D$2:$D$29,C1980))</f>
        <v>97</v>
      </c>
      <c r="K1980">
        <f t="shared" si="120"/>
        <v>0</v>
      </c>
      <c r="L1980">
        <f t="shared" si="121"/>
        <v>0</v>
      </c>
      <c r="M1980">
        <f t="shared" si="122"/>
        <v>0</v>
      </c>
      <c r="N1980">
        <f t="shared" si="123"/>
        <v>0</v>
      </c>
      <c r="O1980" cm="1">
        <f t="array" ref="O1980">((IF(C1980=0,INDEX('Solver Setup'!$M$15:$M$19,A1980),INDEX('Solver Setup'!$G$25:$G$52,C1980))-IF(B1980=0,INDEX('Solver Setup'!$L$15:$L$19,A1980),INDEX('Solver Setup'!$G$25:$G$52,B1980)))*1440-IF(B1980=0,0,INDEX('Solver Setup'!$F$25:$F$52,B1980))-H1980+'Solver Setup'!$B$9*(1-F1980))</f>
        <v>1284.5999999999999</v>
      </c>
    </row>
    <row r="1981" spans="1:15" x14ac:dyDescent="0.2">
      <c r="A1981">
        <v>3</v>
      </c>
      <c r="B1981">
        <v>12</v>
      </c>
      <c r="C1981">
        <v>20</v>
      </c>
      <c r="D1981" t="str" cm="1">
        <f t="array" ref="D1981">IF(B1981=0,"Depot",INDEX('Delivery Stops'!$B$2:$B$29,B1981))</f>
        <v>Tech Solutions Inc</v>
      </c>
      <c r="E1981" t="str" cm="1">
        <f t="array" ref="E1981">IF(C1981=0,"Depot",INDEX('Delivery Stops'!$B$2:$B$29,C1981))</f>
        <v>Elementary School</v>
      </c>
      <c r="F1981">
        <v>0</v>
      </c>
      <c r="G1981" cm="1">
        <f t="array" ref="G1981">INDEX('Distance Matrix (miles)'!$B$2:$AD$30,B1981+1,C1981+1)</f>
        <v>26.18</v>
      </c>
      <c r="H1981" cm="1">
        <f t="array" ref="H1981">INDEX('Travel Time Matrix (min)'!$B$2:$AD$30,B1981+1,C1981+1)</f>
        <v>39.299999999999997</v>
      </c>
      <c r="I1981" cm="1">
        <f t="array" ref="I1981">G1981*(INDEX('Vehicle Fleet'!$D$2:$D$6,A1981)+'Cost Parameters'!$B$2*'Cost Parameters'!$B$3)</f>
        <v>30.274552000000003</v>
      </c>
      <c r="J1981" cm="1">
        <f t="array" ref="J1981">IF(C1981=0,0,INDEX('Delivery Stops'!$D$2:$D$29,C1981))</f>
        <v>71</v>
      </c>
      <c r="K1981">
        <f t="shared" si="120"/>
        <v>0</v>
      </c>
      <c r="L1981">
        <f t="shared" si="121"/>
        <v>0</v>
      </c>
      <c r="M1981">
        <f t="shared" si="122"/>
        <v>0</v>
      </c>
      <c r="N1981">
        <f t="shared" si="123"/>
        <v>0</v>
      </c>
      <c r="O1981" cm="1">
        <f t="array" ref="O1981">((IF(C1981=0,INDEX('Solver Setup'!$M$15:$M$19,A1981),INDEX('Solver Setup'!$G$25:$G$52,C1981))-IF(B1981=0,INDEX('Solver Setup'!$L$15:$L$19,A1981),INDEX('Solver Setup'!$G$25:$G$52,B1981)))*1440-IF(B1981=0,0,INDEX('Solver Setup'!$F$25:$F$52,B1981))-H1981+'Solver Setup'!$B$9*(1-F1981))</f>
        <v>1258.7000000000005</v>
      </c>
    </row>
    <row r="1982" spans="1:15" x14ac:dyDescent="0.2">
      <c r="A1982">
        <v>3</v>
      </c>
      <c r="B1982">
        <v>12</v>
      </c>
      <c r="C1982">
        <v>21</v>
      </c>
      <c r="D1982" t="str" cm="1">
        <f t="array" ref="D1982">IF(B1982=0,"Depot",INDEX('Delivery Stops'!$B$2:$B$29,B1982))</f>
        <v>Tech Solutions Inc</v>
      </c>
      <c r="E1982" t="str" cm="1">
        <f t="array" ref="E1982">IF(C1982=0,"Depot",INDEX('Delivery Stops'!$B$2:$B$29,C1982))</f>
        <v>Distillery</v>
      </c>
      <c r="F1982">
        <v>0</v>
      </c>
      <c r="G1982" cm="1">
        <f t="array" ref="G1982">INDEX('Distance Matrix (miles)'!$B$2:$AD$30,B1982+1,C1982+1)</f>
        <v>24.71</v>
      </c>
      <c r="H1982" cm="1">
        <f t="array" ref="H1982">INDEX('Travel Time Matrix (min)'!$B$2:$AD$30,B1982+1,C1982+1)</f>
        <v>37.1</v>
      </c>
      <c r="I1982" cm="1">
        <f t="array" ref="I1982">G1982*(INDEX('Vehicle Fleet'!$D$2:$D$6,A1982)+'Cost Parameters'!$B$2*'Cost Parameters'!$B$3)</f>
        <v>28.574644000000003</v>
      </c>
      <c r="J1982" cm="1">
        <f t="array" ref="J1982">IF(C1982=0,0,INDEX('Delivery Stops'!$D$2:$D$29,C1982))</f>
        <v>178</v>
      </c>
      <c r="K1982">
        <f t="shared" si="120"/>
        <v>0</v>
      </c>
      <c r="L1982">
        <f t="shared" si="121"/>
        <v>0</v>
      </c>
      <c r="M1982">
        <f t="shared" si="122"/>
        <v>0</v>
      </c>
      <c r="N1982">
        <f t="shared" si="123"/>
        <v>0</v>
      </c>
      <c r="O1982" cm="1">
        <f t="array" ref="O1982">((IF(C1982=0,INDEX('Solver Setup'!$M$15:$M$19,A1982),INDEX('Solver Setup'!$G$25:$G$52,C1982))-IF(B1982=0,INDEX('Solver Setup'!$L$15:$L$19,A1982),INDEX('Solver Setup'!$G$25:$G$52,B1982)))*1440-IF(B1982=0,0,INDEX('Solver Setup'!$F$25:$F$52,B1982))-H1982+'Solver Setup'!$B$9*(1-F1982))</f>
        <v>1770.8999999999996</v>
      </c>
    </row>
    <row r="1983" spans="1:15" x14ac:dyDescent="0.2">
      <c r="A1983">
        <v>3</v>
      </c>
      <c r="B1983">
        <v>12</v>
      </c>
      <c r="C1983">
        <v>22</v>
      </c>
      <c r="D1983" t="str" cm="1">
        <f t="array" ref="D1983">IF(B1983=0,"Depot",INDEX('Delivery Stops'!$B$2:$B$29,B1983))</f>
        <v>Tech Solutions Inc</v>
      </c>
      <c r="E1983" t="str" cm="1">
        <f t="array" ref="E1983">IF(C1983=0,"Depot",INDEX('Delivery Stops'!$B$2:$B$29,C1983))</f>
        <v>Brewery</v>
      </c>
      <c r="F1983">
        <v>0</v>
      </c>
      <c r="G1983" cm="1">
        <f t="array" ref="G1983">INDEX('Distance Matrix (miles)'!$B$2:$AD$30,B1983+1,C1983+1)</f>
        <v>19.670000000000002</v>
      </c>
      <c r="H1983" cm="1">
        <f t="array" ref="H1983">INDEX('Travel Time Matrix (min)'!$B$2:$AD$30,B1983+1,C1983+1)</f>
        <v>29.5</v>
      </c>
      <c r="I1983" cm="1">
        <f t="array" ref="I1983">G1983*(INDEX('Vehicle Fleet'!$D$2:$D$6,A1983)+'Cost Parameters'!$B$2*'Cost Parameters'!$B$3)</f>
        <v>22.746388000000003</v>
      </c>
      <c r="J1983" cm="1">
        <f t="array" ref="J1983">IF(C1983=0,0,INDEX('Delivery Stops'!$D$2:$D$29,C1983))</f>
        <v>46</v>
      </c>
      <c r="K1983">
        <f t="shared" si="120"/>
        <v>0</v>
      </c>
      <c r="L1983">
        <f t="shared" si="121"/>
        <v>0</v>
      </c>
      <c r="M1983">
        <f t="shared" si="122"/>
        <v>0</v>
      </c>
      <c r="N1983">
        <f t="shared" si="123"/>
        <v>0</v>
      </c>
      <c r="O1983" cm="1">
        <f t="array" ref="O1983">((IF(C1983=0,INDEX('Solver Setup'!$M$15:$M$19,A1983),INDEX('Solver Setup'!$G$25:$G$52,C1983))-IF(B1983=0,INDEX('Solver Setup'!$L$15:$L$19,A1983),INDEX('Solver Setup'!$G$25:$G$52,B1983)))*1440-IF(B1983=0,0,INDEX('Solver Setup'!$F$25:$F$52,B1983))-H1983+'Solver Setup'!$B$9*(1-F1983))</f>
        <v>1628.5000000000005</v>
      </c>
    </row>
    <row r="1984" spans="1:15" x14ac:dyDescent="0.2">
      <c r="A1984">
        <v>3</v>
      </c>
      <c r="B1984">
        <v>12</v>
      </c>
      <c r="C1984">
        <v>23</v>
      </c>
      <c r="D1984" t="str" cm="1">
        <f t="array" ref="D1984">IF(B1984=0,"Depot",INDEX('Delivery Stops'!$B$2:$B$29,B1984))</f>
        <v>Tech Solutions Inc</v>
      </c>
      <c r="E1984" t="str" cm="1">
        <f t="array" ref="E1984">IF(C1984=0,"Depot",INDEX('Delivery Stops'!$B$2:$B$29,C1984))</f>
        <v>Distillery</v>
      </c>
      <c r="F1984">
        <v>0</v>
      </c>
      <c r="G1984" cm="1">
        <f t="array" ref="G1984">INDEX('Distance Matrix (miles)'!$B$2:$AD$30,B1984+1,C1984+1)</f>
        <v>13.46</v>
      </c>
      <c r="H1984" cm="1">
        <f t="array" ref="H1984">INDEX('Travel Time Matrix (min)'!$B$2:$AD$30,B1984+1,C1984+1)</f>
        <v>20.2</v>
      </c>
      <c r="I1984" cm="1">
        <f t="array" ref="I1984">G1984*(INDEX('Vehicle Fleet'!$D$2:$D$6,A1984)+'Cost Parameters'!$B$2*'Cost Parameters'!$B$3)</f>
        <v>15.565144000000002</v>
      </c>
      <c r="J1984" cm="1">
        <f t="array" ref="J1984">IF(C1984=0,0,INDEX('Delivery Stops'!$D$2:$D$29,C1984))</f>
        <v>207</v>
      </c>
      <c r="K1984">
        <f t="shared" si="120"/>
        <v>0</v>
      </c>
      <c r="L1984">
        <f t="shared" si="121"/>
        <v>0</v>
      </c>
      <c r="M1984">
        <f t="shared" si="122"/>
        <v>0</v>
      </c>
      <c r="N1984">
        <f t="shared" si="123"/>
        <v>0</v>
      </c>
      <c r="O1984" cm="1">
        <f t="array" ref="O1984">((IF(C1984=0,INDEX('Solver Setup'!$M$15:$M$19,A1984),INDEX('Solver Setup'!$G$25:$G$52,C1984))-IF(B1984=0,INDEX('Solver Setup'!$L$15:$L$19,A1984),INDEX('Solver Setup'!$G$25:$G$52,B1984)))*1440-IF(B1984=0,0,INDEX('Solver Setup'!$F$25:$F$52,B1984))-H1984+'Solver Setup'!$B$9*(1-F1984))</f>
        <v>1532.8</v>
      </c>
    </row>
    <row r="1985" spans="1:15" x14ac:dyDescent="0.2">
      <c r="A1985">
        <v>3</v>
      </c>
      <c r="B1985">
        <v>12</v>
      </c>
      <c r="C1985">
        <v>24</v>
      </c>
      <c r="D1985" t="str" cm="1">
        <f t="array" ref="D1985">IF(B1985=0,"Depot",INDEX('Delivery Stops'!$B$2:$B$29,B1985))</f>
        <v>Tech Solutions Inc</v>
      </c>
      <c r="E1985" t="str" cm="1">
        <f t="array" ref="E1985">IF(C1985=0,"Depot",INDEX('Delivery Stops'!$B$2:$B$29,C1985))</f>
        <v>Children's Academy</v>
      </c>
      <c r="F1985">
        <v>0</v>
      </c>
      <c r="G1985" cm="1">
        <f t="array" ref="G1985">INDEX('Distance Matrix (miles)'!$B$2:$AD$30,B1985+1,C1985+1)</f>
        <v>22.55</v>
      </c>
      <c r="H1985" cm="1">
        <f t="array" ref="H1985">INDEX('Travel Time Matrix (min)'!$B$2:$AD$30,B1985+1,C1985+1)</f>
        <v>33.799999999999997</v>
      </c>
      <c r="I1985" cm="1">
        <f t="array" ref="I1985">G1985*(INDEX('Vehicle Fleet'!$D$2:$D$6,A1985)+'Cost Parameters'!$B$2*'Cost Parameters'!$B$3)</f>
        <v>26.076820000000001</v>
      </c>
      <c r="J1985" cm="1">
        <f t="array" ref="J1985">IF(C1985=0,0,INDEX('Delivery Stops'!$D$2:$D$29,C1985))</f>
        <v>28</v>
      </c>
      <c r="K1985">
        <f t="shared" si="120"/>
        <v>0</v>
      </c>
      <c r="L1985">
        <f t="shared" si="121"/>
        <v>0</v>
      </c>
      <c r="M1985">
        <f t="shared" si="122"/>
        <v>0</v>
      </c>
      <c r="N1985">
        <f t="shared" si="123"/>
        <v>0</v>
      </c>
      <c r="O1985" cm="1">
        <f t="array" ref="O1985">((IF(C1985=0,INDEX('Solver Setup'!$M$15:$M$19,A1985),INDEX('Solver Setup'!$G$25:$G$52,C1985))-IF(B1985=0,INDEX('Solver Setup'!$L$15:$L$19,A1985),INDEX('Solver Setup'!$G$25:$G$52,B1985)))*1440-IF(B1985=0,0,INDEX('Solver Setup'!$F$25:$F$52,B1985))-H1985+'Solver Setup'!$B$9*(1-F1985))</f>
        <v>1669.2000000000005</v>
      </c>
    </row>
    <row r="1986" spans="1:15" x14ac:dyDescent="0.2">
      <c r="A1986">
        <v>3</v>
      </c>
      <c r="B1986">
        <v>12</v>
      </c>
      <c r="C1986">
        <v>25</v>
      </c>
      <c r="D1986" t="str" cm="1">
        <f t="array" ref="D1986">IF(B1986=0,"Depot",INDEX('Delivery Stops'!$B$2:$B$29,B1986))</f>
        <v>Tech Solutions Inc</v>
      </c>
      <c r="E1986" t="str" cm="1">
        <f t="array" ref="E1986">IF(C1986=0,"Depot",INDEX('Delivery Stops'!$B$2:$B$29,C1986))</f>
        <v>Public Library</v>
      </c>
      <c r="F1986">
        <v>0</v>
      </c>
      <c r="G1986" cm="1">
        <f t="array" ref="G1986">INDEX('Distance Matrix (miles)'!$B$2:$AD$30,B1986+1,C1986+1)</f>
        <v>5.38</v>
      </c>
      <c r="H1986" cm="1">
        <f t="array" ref="H1986">INDEX('Travel Time Matrix (min)'!$B$2:$AD$30,B1986+1,C1986+1)</f>
        <v>8.1</v>
      </c>
      <c r="I1986" cm="1">
        <f t="array" ref="I1986">G1986*(INDEX('Vehicle Fleet'!$D$2:$D$6,A1986)+'Cost Parameters'!$B$2*'Cost Parameters'!$B$3)</f>
        <v>6.2214320000000001</v>
      </c>
      <c r="J1986" cm="1">
        <f t="array" ref="J1986">IF(C1986=0,0,INDEX('Delivery Stops'!$D$2:$D$29,C1986))</f>
        <v>32</v>
      </c>
      <c r="K1986">
        <f t="shared" si="120"/>
        <v>0</v>
      </c>
      <c r="L1986">
        <f t="shared" si="121"/>
        <v>0</v>
      </c>
      <c r="M1986">
        <f t="shared" si="122"/>
        <v>0</v>
      </c>
      <c r="N1986">
        <f t="shared" si="123"/>
        <v>0</v>
      </c>
      <c r="O1986" cm="1">
        <f t="array" ref="O1986">((IF(C1986=0,INDEX('Solver Setup'!$M$15:$M$19,A1986),INDEX('Solver Setup'!$G$25:$G$52,C1986))-IF(B1986=0,INDEX('Solver Setup'!$L$15:$L$19,A1986),INDEX('Solver Setup'!$G$25:$G$52,B1986)))*1440-IF(B1986=0,0,INDEX('Solver Setup'!$F$25:$F$52,B1986))-H1986+'Solver Setup'!$B$9*(1-F1986))</f>
        <v>1604.9000000000005</v>
      </c>
    </row>
    <row r="1987" spans="1:15" x14ac:dyDescent="0.2">
      <c r="A1987">
        <v>3</v>
      </c>
      <c r="B1987">
        <v>12</v>
      </c>
      <c r="C1987">
        <v>26</v>
      </c>
      <c r="D1987" t="str" cm="1">
        <f t="array" ref="D1987">IF(B1987=0,"Depot",INDEX('Delivery Stops'!$B$2:$B$29,B1987))</f>
        <v>Tech Solutions Inc</v>
      </c>
      <c r="E1987" t="str" cm="1">
        <f t="array" ref="E1987">IF(C1987=0,"Depot",INDEX('Delivery Stops'!$B$2:$B$29,C1987))</f>
        <v>Bakery &amp; Cafe</v>
      </c>
      <c r="F1987">
        <v>0</v>
      </c>
      <c r="G1987" cm="1">
        <f t="array" ref="G1987">INDEX('Distance Matrix (miles)'!$B$2:$AD$30,B1987+1,C1987+1)</f>
        <v>15.54</v>
      </c>
      <c r="H1987" cm="1">
        <f t="array" ref="H1987">INDEX('Travel Time Matrix (min)'!$B$2:$AD$30,B1987+1,C1987+1)</f>
        <v>23.3</v>
      </c>
      <c r="I1987" cm="1">
        <f t="array" ref="I1987">G1987*(INDEX('Vehicle Fleet'!$D$2:$D$6,A1987)+'Cost Parameters'!$B$2*'Cost Parameters'!$B$3)</f>
        <v>17.970456000000002</v>
      </c>
      <c r="J1987" cm="1">
        <f t="array" ref="J1987">IF(C1987=0,0,INDEX('Delivery Stops'!$D$2:$D$29,C1987))</f>
        <v>211</v>
      </c>
      <c r="K1987">
        <f t="shared" ref="K1987:K2050" si="124">F1987*I1987</f>
        <v>0</v>
      </c>
      <c r="L1987">
        <f t="shared" ref="L1987:L2050" si="125">F1987*G1987</f>
        <v>0</v>
      </c>
      <c r="M1987">
        <f t="shared" ref="M1987:M2050" si="126">F1987*H1987</f>
        <v>0</v>
      </c>
      <c r="N1987">
        <f t="shared" ref="N1987:N2050" si="127">F1987*J1987</f>
        <v>0</v>
      </c>
      <c r="O1987" cm="1">
        <f t="array" ref="O1987">((IF(C1987=0,INDEX('Solver Setup'!$M$15:$M$19,A1987),INDEX('Solver Setup'!$G$25:$G$52,C1987))-IF(B1987=0,INDEX('Solver Setup'!$L$15:$L$19,A1987),INDEX('Solver Setup'!$G$25:$G$52,B1987)))*1440-IF(B1987=0,0,INDEX('Solver Setup'!$F$25:$F$52,B1987))-H1987+'Solver Setup'!$B$9*(1-F1987))</f>
        <v>1664.7</v>
      </c>
    </row>
    <row r="1988" spans="1:15" x14ac:dyDescent="0.2">
      <c r="A1988">
        <v>3</v>
      </c>
      <c r="B1988">
        <v>12</v>
      </c>
      <c r="C1988">
        <v>27</v>
      </c>
      <c r="D1988" t="str" cm="1">
        <f t="array" ref="D1988">IF(B1988=0,"Depot",INDEX('Delivery Stops'!$B$2:$B$29,B1988))</f>
        <v>Tech Solutions Inc</v>
      </c>
      <c r="E1988" t="str" cm="1">
        <f t="array" ref="E1988">IF(C1988=0,"Depot",INDEX('Delivery Stops'!$B$2:$B$29,C1988))</f>
        <v>Redstone Elementary School</v>
      </c>
      <c r="F1988">
        <v>0</v>
      </c>
      <c r="G1988" cm="1">
        <f t="array" ref="G1988">INDEX('Distance Matrix (miles)'!$B$2:$AD$30,B1988+1,C1988+1)</f>
        <v>13.37</v>
      </c>
      <c r="H1988" cm="1">
        <f t="array" ref="H1988">INDEX('Travel Time Matrix (min)'!$B$2:$AD$30,B1988+1,C1988+1)</f>
        <v>20.100000000000001</v>
      </c>
      <c r="I1988" cm="1">
        <f t="array" ref="I1988">G1988*(INDEX('Vehicle Fleet'!$D$2:$D$6,A1988)+'Cost Parameters'!$B$2*'Cost Parameters'!$B$3)</f>
        <v>15.461068000000001</v>
      </c>
      <c r="J1988" cm="1">
        <f t="array" ref="J1988">IF(C1988=0,0,INDEX('Delivery Stops'!$D$2:$D$29,C1988))</f>
        <v>61</v>
      </c>
      <c r="K1988">
        <f t="shared" si="124"/>
        <v>0</v>
      </c>
      <c r="L1988">
        <f t="shared" si="125"/>
        <v>0</v>
      </c>
      <c r="M1988">
        <f t="shared" si="126"/>
        <v>0</v>
      </c>
      <c r="N1988">
        <f t="shared" si="127"/>
        <v>0</v>
      </c>
      <c r="O1988" cm="1">
        <f t="array" ref="O1988">((IF(C1988=0,INDEX('Solver Setup'!$M$15:$M$19,A1988),INDEX('Solver Setup'!$G$25:$G$52,C1988))-IF(B1988=0,INDEX('Solver Setup'!$L$15:$L$19,A1988),INDEX('Solver Setup'!$G$25:$G$52,B1988)))*1440-IF(B1988=0,0,INDEX('Solver Setup'!$F$25:$F$52,B1988))-H1988+'Solver Setup'!$B$9*(1-F1988))</f>
        <v>1607.8999999999994</v>
      </c>
    </row>
    <row r="1989" spans="1:15" x14ac:dyDescent="0.2">
      <c r="A1989">
        <v>3</v>
      </c>
      <c r="B1989">
        <v>12</v>
      </c>
      <c r="C1989">
        <v>28</v>
      </c>
      <c r="D1989" t="str" cm="1">
        <f t="array" ref="D1989">IF(B1989=0,"Depot",INDEX('Delivery Stops'!$B$2:$B$29,B1989))</f>
        <v>Tech Solutions Inc</v>
      </c>
      <c r="E1989" t="str" cm="1">
        <f t="array" ref="E1989">IF(C1989=0,"Depot",INDEX('Delivery Stops'!$B$2:$B$29,C1989))</f>
        <v>Food Bank</v>
      </c>
      <c r="F1989">
        <v>0</v>
      </c>
      <c r="G1989" cm="1">
        <f t="array" ref="G1989">INDEX('Distance Matrix (miles)'!$B$2:$AD$30,B1989+1,C1989+1)</f>
        <v>17.29</v>
      </c>
      <c r="H1989" cm="1">
        <f t="array" ref="H1989">INDEX('Travel Time Matrix (min)'!$B$2:$AD$30,B1989+1,C1989+1)</f>
        <v>25.9</v>
      </c>
      <c r="I1989" cm="1">
        <f t="array" ref="I1989">G1989*(INDEX('Vehicle Fleet'!$D$2:$D$6,A1989)+'Cost Parameters'!$B$2*'Cost Parameters'!$B$3)</f>
        <v>19.994156</v>
      </c>
      <c r="J1989" cm="1">
        <f t="array" ref="J1989">IF(C1989=0,0,INDEX('Delivery Stops'!$D$2:$D$29,C1989))</f>
        <v>168</v>
      </c>
      <c r="K1989">
        <f t="shared" si="124"/>
        <v>0</v>
      </c>
      <c r="L1989">
        <f t="shared" si="125"/>
        <v>0</v>
      </c>
      <c r="M1989">
        <f t="shared" si="126"/>
        <v>0</v>
      </c>
      <c r="N1989">
        <f t="shared" si="127"/>
        <v>0</v>
      </c>
      <c r="O1989" cm="1">
        <f t="array" ref="O1989">((IF(C1989=0,INDEX('Solver Setup'!$M$15:$M$19,A1989),INDEX('Solver Setup'!$G$25:$G$52,C1989))-IF(B1989=0,INDEX('Solver Setup'!$L$15:$L$19,A1989),INDEX('Solver Setup'!$G$25:$G$52,B1989)))*1440-IF(B1989=0,0,INDEX('Solver Setup'!$F$25:$F$52,B1989))-H1989+'Solver Setup'!$B$9*(1-F1989))</f>
        <v>1602.0999999999995</v>
      </c>
    </row>
    <row r="1990" spans="1:15" x14ac:dyDescent="0.2">
      <c r="A1990">
        <v>3</v>
      </c>
      <c r="B1990">
        <v>13</v>
      </c>
      <c r="C1990">
        <v>0</v>
      </c>
      <c r="D1990" t="str" cm="1">
        <f t="array" ref="D1990">IF(B1990=0,"Depot",INDEX('Delivery Stops'!$B$2:$B$29,B1990))</f>
        <v>Tech Solutions Inc</v>
      </c>
      <c r="E1990" t="str" cm="1">
        <f t="array" ref="E1990">IF(C1990=0,"Depot",INDEX('Delivery Stops'!$B$2:$B$29,C1990))</f>
        <v>Depot</v>
      </c>
      <c r="F1990">
        <v>0</v>
      </c>
      <c r="G1990" cm="1">
        <f t="array" ref="G1990">INDEX('Distance Matrix (miles)'!$B$2:$AD$30,B1990+1,C1990+1)</f>
        <v>23.26</v>
      </c>
      <c r="H1990" cm="1">
        <f t="array" ref="H1990">INDEX('Travel Time Matrix (min)'!$B$2:$AD$30,B1990+1,C1990+1)</f>
        <v>34.9</v>
      </c>
      <c r="I1990" cm="1">
        <f t="array" ref="I1990">G1990*(INDEX('Vehicle Fleet'!$D$2:$D$6,A1990)+'Cost Parameters'!$B$2*'Cost Parameters'!$B$3)</f>
        <v>26.897864000000006</v>
      </c>
      <c r="J1990" cm="1">
        <f t="array" ref="J1990">IF(C1990=0,0,INDEX('Delivery Stops'!$D$2:$D$29,C1990))</f>
        <v>0</v>
      </c>
      <c r="K1990">
        <f t="shared" si="124"/>
        <v>0</v>
      </c>
      <c r="L1990">
        <f t="shared" si="125"/>
        <v>0</v>
      </c>
      <c r="M1990">
        <f t="shared" si="126"/>
        <v>0</v>
      </c>
      <c r="N1990">
        <f t="shared" si="127"/>
        <v>0</v>
      </c>
      <c r="O1990" cm="1">
        <f t="array" ref="O1990">((IF(C1990=0,INDEX('Solver Setup'!$M$15:$M$19,A1990),INDEX('Solver Setup'!$G$25:$G$52,C1990))-IF(B1990=0,INDEX('Solver Setup'!$L$15:$L$19,A1990),INDEX('Solver Setup'!$G$25:$G$52,B1990)))*1440-IF(B1990=0,0,INDEX('Solver Setup'!$F$25:$F$52,B1990))-H1990+'Solver Setup'!$B$9*(1-F1990))</f>
        <v>995.10000000000059</v>
      </c>
    </row>
    <row r="1991" spans="1:15" x14ac:dyDescent="0.2">
      <c r="A1991">
        <v>3</v>
      </c>
      <c r="B1991">
        <v>13</v>
      </c>
      <c r="C1991">
        <v>1</v>
      </c>
      <c r="D1991" t="str" cm="1">
        <f t="array" ref="D1991">IF(B1991=0,"Depot",INDEX('Delivery Stops'!$B$2:$B$29,B1991))</f>
        <v>Tech Solutions Inc</v>
      </c>
      <c r="E1991" t="str" cm="1">
        <f t="array" ref="E1991">IF(C1991=0,"Depot",INDEX('Delivery Stops'!$B$2:$B$29,C1991))</f>
        <v>Pet Hospital</v>
      </c>
      <c r="F1991">
        <v>0</v>
      </c>
      <c r="G1991" cm="1">
        <f t="array" ref="G1991">INDEX('Distance Matrix (miles)'!$B$2:$AD$30,B1991+1,C1991+1)</f>
        <v>46.57</v>
      </c>
      <c r="H1991" cm="1">
        <f t="array" ref="H1991">INDEX('Travel Time Matrix (min)'!$B$2:$AD$30,B1991+1,C1991+1)</f>
        <v>69.900000000000006</v>
      </c>
      <c r="I1991" cm="1">
        <f t="array" ref="I1991">G1991*(INDEX('Vehicle Fleet'!$D$2:$D$6,A1991)+'Cost Parameters'!$B$2*'Cost Parameters'!$B$3)</f>
        <v>53.853548000000004</v>
      </c>
      <c r="J1991" cm="1">
        <f t="array" ref="J1991">IF(C1991=0,0,INDEX('Delivery Stops'!$D$2:$D$29,C1991))</f>
        <v>204</v>
      </c>
      <c r="K1991">
        <f t="shared" si="124"/>
        <v>0</v>
      </c>
      <c r="L1991">
        <f t="shared" si="125"/>
        <v>0</v>
      </c>
      <c r="M1991">
        <f t="shared" si="126"/>
        <v>0</v>
      </c>
      <c r="N1991">
        <f t="shared" si="127"/>
        <v>0</v>
      </c>
      <c r="O1991" cm="1">
        <f t="array" ref="O1991">((IF(C1991=0,INDEX('Solver Setup'!$M$15:$M$19,A1991),INDEX('Solver Setup'!$G$25:$G$52,C1991))-IF(B1991=0,INDEX('Solver Setup'!$L$15:$L$19,A1991),INDEX('Solver Setup'!$G$25:$G$52,B1991)))*1440-IF(B1991=0,0,INDEX('Solver Setup'!$F$25:$F$52,B1991))-H1991+'Solver Setup'!$B$9*(1-F1991))</f>
        <v>1470.100000000001</v>
      </c>
    </row>
    <row r="1992" spans="1:15" x14ac:dyDescent="0.2">
      <c r="A1992">
        <v>3</v>
      </c>
      <c r="B1992">
        <v>13</v>
      </c>
      <c r="C1992">
        <v>2</v>
      </c>
      <c r="D1992" t="str" cm="1">
        <f t="array" ref="D1992">IF(B1992=0,"Depot",INDEX('Delivery Stops'!$B$2:$B$29,B1992))</f>
        <v>Tech Solutions Inc</v>
      </c>
      <c r="E1992" t="str" cm="1">
        <f t="array" ref="E1992">IF(C1992=0,"Depot",INDEX('Delivery Stops'!$B$2:$B$29,C1992))</f>
        <v>Community Pharmacy</v>
      </c>
      <c r="F1992">
        <v>0</v>
      </c>
      <c r="G1992" cm="1">
        <f t="array" ref="G1992">INDEX('Distance Matrix (miles)'!$B$2:$AD$30,B1992+1,C1992+1)</f>
        <v>24.64</v>
      </c>
      <c r="H1992" cm="1">
        <f t="array" ref="H1992">INDEX('Travel Time Matrix (min)'!$B$2:$AD$30,B1992+1,C1992+1)</f>
        <v>37</v>
      </c>
      <c r="I1992" cm="1">
        <f t="array" ref="I1992">G1992*(INDEX('Vehicle Fleet'!$D$2:$D$6,A1992)+'Cost Parameters'!$B$2*'Cost Parameters'!$B$3)</f>
        <v>28.493696000000003</v>
      </c>
      <c r="J1992" cm="1">
        <f t="array" ref="J1992">IF(C1992=0,0,INDEX('Delivery Stops'!$D$2:$D$29,C1992))</f>
        <v>240</v>
      </c>
      <c r="K1992">
        <f t="shared" si="124"/>
        <v>0</v>
      </c>
      <c r="L1992">
        <f t="shared" si="125"/>
        <v>0</v>
      </c>
      <c r="M1992">
        <f t="shared" si="126"/>
        <v>0</v>
      </c>
      <c r="N1992">
        <f t="shared" si="127"/>
        <v>0</v>
      </c>
      <c r="O1992" cm="1">
        <f t="array" ref="O1992">((IF(C1992=0,INDEX('Solver Setup'!$M$15:$M$19,A1992),INDEX('Solver Setup'!$G$25:$G$52,C1992))-IF(B1992=0,INDEX('Solver Setup'!$L$15:$L$19,A1992),INDEX('Solver Setup'!$G$25:$G$52,B1992)))*1440-IF(B1992=0,0,INDEX('Solver Setup'!$F$25:$F$52,B1992))-H1992+'Solver Setup'!$B$9*(1-F1992))</f>
        <v>1743</v>
      </c>
    </row>
    <row r="1993" spans="1:15" x14ac:dyDescent="0.2">
      <c r="A1993">
        <v>3</v>
      </c>
      <c r="B1993">
        <v>13</v>
      </c>
      <c r="C1993">
        <v>3</v>
      </c>
      <c r="D1993" t="str" cm="1">
        <f t="array" ref="D1993">IF(B1993=0,"Depot",INDEX('Delivery Stops'!$B$2:$B$29,B1993))</f>
        <v>Tech Solutions Inc</v>
      </c>
      <c r="E1993" t="str" cm="1">
        <f t="array" ref="E1993">IF(C1993=0,"Depot",INDEX('Delivery Stops'!$B$2:$B$29,C1993))</f>
        <v>Redstone Medical Center</v>
      </c>
      <c r="F1993">
        <v>0</v>
      </c>
      <c r="G1993" cm="1">
        <f t="array" ref="G1993">INDEX('Distance Matrix (miles)'!$B$2:$AD$30,B1993+1,C1993+1)</f>
        <v>42.16</v>
      </c>
      <c r="H1993" cm="1">
        <f t="array" ref="H1993">INDEX('Travel Time Matrix (min)'!$B$2:$AD$30,B1993+1,C1993+1)</f>
        <v>63.2</v>
      </c>
      <c r="I1993" cm="1">
        <f t="array" ref="I1993">G1993*(INDEX('Vehicle Fleet'!$D$2:$D$6,A1993)+'Cost Parameters'!$B$2*'Cost Parameters'!$B$3)</f>
        <v>48.753824000000002</v>
      </c>
      <c r="J1993" cm="1">
        <f t="array" ref="J1993">IF(C1993=0,0,INDEX('Delivery Stops'!$D$2:$D$29,C1993))</f>
        <v>183</v>
      </c>
      <c r="K1993">
        <f t="shared" si="124"/>
        <v>0</v>
      </c>
      <c r="L1993">
        <f t="shared" si="125"/>
        <v>0</v>
      </c>
      <c r="M1993">
        <f t="shared" si="126"/>
        <v>0</v>
      </c>
      <c r="N1993">
        <f t="shared" si="127"/>
        <v>0</v>
      </c>
      <c r="O1993" cm="1">
        <f t="array" ref="O1993">((IF(C1993=0,INDEX('Solver Setup'!$M$15:$M$19,A1993),INDEX('Solver Setup'!$G$25:$G$52,C1993))-IF(B1993=0,INDEX('Solver Setup'!$L$15:$L$19,A1993),INDEX('Solver Setup'!$G$25:$G$52,B1993)))*1440-IF(B1993=0,0,INDEX('Solver Setup'!$F$25:$F$52,B1993))-H1993+'Solver Setup'!$B$9*(1-F1993))</f>
        <v>1731.8000000000006</v>
      </c>
    </row>
    <row r="1994" spans="1:15" x14ac:dyDescent="0.2">
      <c r="A1994">
        <v>3</v>
      </c>
      <c r="B1994">
        <v>13</v>
      </c>
      <c r="C1994">
        <v>4</v>
      </c>
      <c r="D1994" t="str" cm="1">
        <f t="array" ref="D1994">IF(B1994=0,"Depot",INDEX('Delivery Stops'!$B$2:$B$29,B1994))</f>
        <v>Tech Solutions Inc</v>
      </c>
      <c r="E1994" t="str" cm="1">
        <f t="array" ref="E1994">IF(C1994=0,"Depot",INDEX('Delivery Stops'!$B$2:$B$29,C1994))</f>
        <v>Furniture Warehouse</v>
      </c>
      <c r="F1994">
        <v>0</v>
      </c>
      <c r="G1994" cm="1">
        <f t="array" ref="G1994">INDEX('Distance Matrix (miles)'!$B$2:$AD$30,B1994+1,C1994+1)</f>
        <v>26.66</v>
      </c>
      <c r="H1994" cm="1">
        <f t="array" ref="H1994">INDEX('Travel Time Matrix (min)'!$B$2:$AD$30,B1994+1,C1994+1)</f>
        <v>40</v>
      </c>
      <c r="I1994" cm="1">
        <f t="array" ref="I1994">G1994*(INDEX('Vehicle Fleet'!$D$2:$D$6,A1994)+'Cost Parameters'!$B$2*'Cost Parameters'!$B$3)</f>
        <v>30.829624000000003</v>
      </c>
      <c r="J1994" cm="1">
        <f t="array" ref="J1994">IF(C1994=0,0,INDEX('Delivery Stops'!$D$2:$D$29,C1994))</f>
        <v>186</v>
      </c>
      <c r="K1994">
        <f t="shared" si="124"/>
        <v>0</v>
      </c>
      <c r="L1994">
        <f t="shared" si="125"/>
        <v>0</v>
      </c>
      <c r="M1994">
        <f t="shared" si="126"/>
        <v>0</v>
      </c>
      <c r="N1994">
        <f t="shared" si="127"/>
        <v>0</v>
      </c>
      <c r="O1994" cm="1">
        <f t="array" ref="O1994">((IF(C1994=0,INDEX('Solver Setup'!$M$15:$M$19,A1994),INDEX('Solver Setup'!$G$25:$G$52,C1994))-IF(B1994=0,INDEX('Solver Setup'!$L$15:$L$19,A1994),INDEX('Solver Setup'!$G$25:$G$52,B1994)))*1440-IF(B1994=0,0,INDEX('Solver Setup'!$F$25:$F$52,B1994))-H1994+'Solver Setup'!$B$9*(1-F1994))</f>
        <v>1485.0000000000005</v>
      </c>
    </row>
    <row r="1995" spans="1:15" x14ac:dyDescent="0.2">
      <c r="A1995">
        <v>3</v>
      </c>
      <c r="B1995">
        <v>13</v>
      </c>
      <c r="C1995">
        <v>5</v>
      </c>
      <c r="D1995" t="str" cm="1">
        <f t="array" ref="D1995">IF(B1995=0,"Depot",INDEX('Delivery Stops'!$B$2:$B$29,B1995))</f>
        <v>Tech Solutions Inc</v>
      </c>
      <c r="E1995" t="str" cm="1">
        <f t="array" ref="E1995">IF(C1995=0,"Depot",INDEX('Delivery Stops'!$B$2:$B$29,C1995))</f>
        <v>Construction Supply</v>
      </c>
      <c r="F1995">
        <v>0</v>
      </c>
      <c r="G1995" cm="1">
        <f t="array" ref="G1995">INDEX('Distance Matrix (miles)'!$B$2:$AD$30,B1995+1,C1995+1)</f>
        <v>26.21</v>
      </c>
      <c r="H1995" cm="1">
        <f t="array" ref="H1995">INDEX('Travel Time Matrix (min)'!$B$2:$AD$30,B1995+1,C1995+1)</f>
        <v>39.299999999999997</v>
      </c>
      <c r="I1995" cm="1">
        <f t="array" ref="I1995">G1995*(INDEX('Vehicle Fleet'!$D$2:$D$6,A1995)+'Cost Parameters'!$B$2*'Cost Parameters'!$B$3)</f>
        <v>30.309244000000003</v>
      </c>
      <c r="J1995" cm="1">
        <f t="array" ref="J1995">IF(C1995=0,0,INDEX('Delivery Stops'!$D$2:$D$29,C1995))</f>
        <v>201</v>
      </c>
      <c r="K1995">
        <f t="shared" si="124"/>
        <v>0</v>
      </c>
      <c r="L1995">
        <f t="shared" si="125"/>
        <v>0</v>
      </c>
      <c r="M1995">
        <f t="shared" si="126"/>
        <v>0</v>
      </c>
      <c r="N1995">
        <f t="shared" si="127"/>
        <v>0</v>
      </c>
      <c r="O1995" cm="1">
        <f t="array" ref="O1995">((IF(C1995=0,INDEX('Solver Setup'!$M$15:$M$19,A1995),INDEX('Solver Setup'!$G$25:$G$52,C1995))-IF(B1995=0,INDEX('Solver Setup'!$L$15:$L$19,A1995),INDEX('Solver Setup'!$G$25:$G$52,B1995)))*1440-IF(B1995=0,0,INDEX('Solver Setup'!$F$25:$F$52,B1995))-H1995+'Solver Setup'!$B$9*(1-F1995))</f>
        <v>1695.7</v>
      </c>
    </row>
    <row r="1996" spans="1:15" x14ac:dyDescent="0.2">
      <c r="A1996">
        <v>3</v>
      </c>
      <c r="B1996">
        <v>13</v>
      </c>
      <c r="C1996">
        <v>6</v>
      </c>
      <c r="D1996" t="str" cm="1">
        <f t="array" ref="D1996">IF(B1996=0,"Depot",INDEX('Delivery Stops'!$B$2:$B$29,B1996))</f>
        <v>Tech Solutions Inc</v>
      </c>
      <c r="E1996" t="str" cm="1">
        <f t="array" ref="E1996">IF(C1996=0,"Depot",INDEX('Delivery Stops'!$B$2:$B$29,C1996))</f>
        <v>Farm Supply</v>
      </c>
      <c r="F1996">
        <v>0</v>
      </c>
      <c r="G1996" cm="1">
        <f t="array" ref="G1996">INDEX('Distance Matrix (miles)'!$B$2:$AD$30,B1996+1,C1996+1)</f>
        <v>22.31</v>
      </c>
      <c r="H1996" cm="1">
        <f t="array" ref="H1996">INDEX('Travel Time Matrix (min)'!$B$2:$AD$30,B1996+1,C1996+1)</f>
        <v>33.5</v>
      </c>
      <c r="I1996" cm="1">
        <f t="array" ref="I1996">G1996*(INDEX('Vehicle Fleet'!$D$2:$D$6,A1996)+'Cost Parameters'!$B$2*'Cost Parameters'!$B$3)</f>
        <v>25.799284</v>
      </c>
      <c r="J1996" cm="1">
        <f t="array" ref="J1996">IF(C1996=0,0,INDEX('Delivery Stops'!$D$2:$D$29,C1996))</f>
        <v>162</v>
      </c>
      <c r="K1996">
        <f t="shared" si="124"/>
        <v>0</v>
      </c>
      <c r="L1996">
        <f t="shared" si="125"/>
        <v>0</v>
      </c>
      <c r="M1996">
        <f t="shared" si="126"/>
        <v>0</v>
      </c>
      <c r="N1996">
        <f t="shared" si="127"/>
        <v>0</v>
      </c>
      <c r="O1996" cm="1">
        <f t="array" ref="O1996">((IF(C1996=0,INDEX('Solver Setup'!$M$15:$M$19,A1996),INDEX('Solver Setup'!$G$25:$G$52,C1996))-IF(B1996=0,INDEX('Solver Setup'!$L$15:$L$19,A1996),INDEX('Solver Setup'!$G$25:$G$52,B1996)))*1440-IF(B1996=0,0,INDEX('Solver Setup'!$F$25:$F$52,B1996))-H1996+'Solver Setup'!$B$9*(1-F1996))</f>
        <v>1806.5000000000005</v>
      </c>
    </row>
    <row r="1997" spans="1:15" x14ac:dyDescent="0.2">
      <c r="A1997">
        <v>3</v>
      </c>
      <c r="B1997">
        <v>13</v>
      </c>
      <c r="C1997">
        <v>7</v>
      </c>
      <c r="D1997" t="str" cm="1">
        <f t="array" ref="D1997">IF(B1997=0,"Depot",INDEX('Delivery Stops'!$B$2:$B$29,B1997))</f>
        <v>Tech Solutions Inc</v>
      </c>
      <c r="E1997" t="str" cm="1">
        <f t="array" ref="E1997">IF(C1997=0,"Depot",INDEX('Delivery Stops'!$B$2:$B$29,C1997))</f>
        <v>Fish Market</v>
      </c>
      <c r="F1997">
        <v>0</v>
      </c>
      <c r="G1997" cm="1">
        <f t="array" ref="G1997">INDEX('Distance Matrix (miles)'!$B$2:$AD$30,B1997+1,C1997+1)</f>
        <v>13.59</v>
      </c>
      <c r="H1997" cm="1">
        <f t="array" ref="H1997">INDEX('Travel Time Matrix (min)'!$B$2:$AD$30,B1997+1,C1997+1)</f>
        <v>20.399999999999999</v>
      </c>
      <c r="I1997" cm="1">
        <f t="array" ref="I1997">G1997*(INDEX('Vehicle Fleet'!$D$2:$D$6,A1997)+'Cost Parameters'!$B$2*'Cost Parameters'!$B$3)</f>
        <v>15.715476000000001</v>
      </c>
      <c r="J1997" cm="1">
        <f t="array" ref="J1997">IF(C1997=0,0,INDEX('Delivery Stops'!$D$2:$D$29,C1997))</f>
        <v>133</v>
      </c>
      <c r="K1997">
        <f t="shared" si="124"/>
        <v>0</v>
      </c>
      <c r="L1997">
        <f t="shared" si="125"/>
        <v>0</v>
      </c>
      <c r="M1997">
        <f t="shared" si="126"/>
        <v>0</v>
      </c>
      <c r="N1997">
        <f t="shared" si="127"/>
        <v>0</v>
      </c>
      <c r="O1997" cm="1">
        <f t="array" ref="O1997">((IF(C1997=0,INDEX('Solver Setup'!$M$15:$M$19,A1997),INDEX('Solver Setup'!$G$25:$G$52,C1997))-IF(B1997=0,INDEX('Solver Setup'!$L$15:$L$19,A1997),INDEX('Solver Setup'!$G$25:$G$52,B1997)))*1440-IF(B1997=0,0,INDEX('Solver Setup'!$F$25:$F$52,B1997))-H1997+'Solver Setup'!$B$9*(1-F1997))</f>
        <v>1684.6000000000006</v>
      </c>
    </row>
    <row r="1998" spans="1:15" x14ac:dyDescent="0.2">
      <c r="A1998">
        <v>3</v>
      </c>
      <c r="B1998">
        <v>13</v>
      </c>
      <c r="C1998">
        <v>8</v>
      </c>
      <c r="D1998" t="str" cm="1">
        <f t="array" ref="D1998">IF(B1998=0,"Depot",INDEX('Delivery Stops'!$B$2:$B$29,B1998))</f>
        <v>Tech Solutions Inc</v>
      </c>
      <c r="E1998" t="str" cm="1">
        <f t="array" ref="E1998">IF(C1998=0,"Depot",INDEX('Delivery Stops'!$B$2:$B$29,C1998))</f>
        <v>Swimming Pool Supply</v>
      </c>
      <c r="F1998">
        <v>0</v>
      </c>
      <c r="G1998" cm="1">
        <f t="array" ref="G1998">INDEX('Distance Matrix (miles)'!$B$2:$AD$30,B1998+1,C1998+1)</f>
        <v>43.32</v>
      </c>
      <c r="H1998" cm="1">
        <f t="array" ref="H1998">INDEX('Travel Time Matrix (min)'!$B$2:$AD$30,B1998+1,C1998+1)</f>
        <v>65</v>
      </c>
      <c r="I1998" cm="1">
        <f t="array" ref="I1998">G1998*(INDEX('Vehicle Fleet'!$D$2:$D$6,A1998)+'Cost Parameters'!$B$2*'Cost Parameters'!$B$3)</f>
        <v>50.095248000000005</v>
      </c>
      <c r="J1998" cm="1">
        <f t="array" ref="J1998">IF(C1998=0,0,INDEX('Delivery Stops'!$D$2:$D$29,C1998))</f>
        <v>285</v>
      </c>
      <c r="K1998">
        <f t="shared" si="124"/>
        <v>0</v>
      </c>
      <c r="L1998">
        <f t="shared" si="125"/>
        <v>0</v>
      </c>
      <c r="M1998">
        <f t="shared" si="126"/>
        <v>0</v>
      </c>
      <c r="N1998">
        <f t="shared" si="127"/>
        <v>0</v>
      </c>
      <c r="O1998" cm="1">
        <f t="array" ref="O1998">((IF(C1998=0,INDEX('Solver Setup'!$M$15:$M$19,A1998),INDEX('Solver Setup'!$G$25:$G$52,C1998))-IF(B1998=0,INDEX('Solver Setup'!$L$15:$L$19,A1998),INDEX('Solver Setup'!$G$25:$G$52,B1998)))*1440-IF(B1998=0,0,INDEX('Solver Setup'!$F$25:$F$52,B1998))-H1998+'Solver Setup'!$B$9*(1-F1998))</f>
        <v>1850</v>
      </c>
    </row>
    <row r="1999" spans="1:15" x14ac:dyDescent="0.2">
      <c r="A1999">
        <v>3</v>
      </c>
      <c r="B1999">
        <v>13</v>
      </c>
      <c r="C1999">
        <v>9</v>
      </c>
      <c r="D1999" t="str" cm="1">
        <f t="array" ref="D1999">IF(B1999=0,"Depot",INDEX('Delivery Stops'!$B$2:$B$29,B1999))</f>
        <v>Tech Solutions Inc</v>
      </c>
      <c r="E1999" t="str" cm="1">
        <f t="array" ref="E1999">IF(C1999=0,"Depot",INDEX('Delivery Stops'!$B$2:$B$29,C1999))</f>
        <v>Dry Cleaners</v>
      </c>
      <c r="F1999">
        <v>0</v>
      </c>
      <c r="G1999" cm="1">
        <f t="array" ref="G1999">INDEX('Distance Matrix (miles)'!$B$2:$AD$30,B1999+1,C1999+1)</f>
        <v>36.86</v>
      </c>
      <c r="H1999" cm="1">
        <f t="array" ref="H1999">INDEX('Travel Time Matrix (min)'!$B$2:$AD$30,B1999+1,C1999+1)</f>
        <v>55.3</v>
      </c>
      <c r="I1999" cm="1">
        <f t="array" ref="I1999">G1999*(INDEX('Vehicle Fleet'!$D$2:$D$6,A1999)+'Cost Parameters'!$B$2*'Cost Parameters'!$B$3)</f>
        <v>42.624904000000001</v>
      </c>
      <c r="J1999" cm="1">
        <f t="array" ref="J1999">IF(C1999=0,0,INDEX('Delivery Stops'!$D$2:$D$29,C1999))</f>
        <v>24</v>
      </c>
      <c r="K1999">
        <f t="shared" si="124"/>
        <v>0</v>
      </c>
      <c r="L1999">
        <f t="shared" si="125"/>
        <v>0</v>
      </c>
      <c r="M1999">
        <f t="shared" si="126"/>
        <v>0</v>
      </c>
      <c r="N1999">
        <f t="shared" si="127"/>
        <v>0</v>
      </c>
      <c r="O1999" cm="1">
        <f t="array" ref="O1999">((IF(C1999=0,INDEX('Solver Setup'!$M$15:$M$19,A1999),INDEX('Solver Setup'!$G$25:$G$52,C1999))-IF(B1999=0,INDEX('Solver Setup'!$L$15:$L$19,A1999),INDEX('Solver Setup'!$G$25:$G$52,B1999)))*1440-IF(B1999=0,0,INDEX('Solver Setup'!$F$25:$F$52,B1999))-H1999+'Solver Setup'!$B$9*(1-F1999))</f>
        <v>1514.7000000000005</v>
      </c>
    </row>
    <row r="2000" spans="1:15" x14ac:dyDescent="0.2">
      <c r="A2000">
        <v>3</v>
      </c>
      <c r="B2000">
        <v>13</v>
      </c>
      <c r="C2000">
        <v>10</v>
      </c>
      <c r="D2000" t="str" cm="1">
        <f t="array" ref="D2000">IF(B2000=0,"Depot",INDEX('Delivery Stops'!$B$2:$B$29,B2000))</f>
        <v>Tech Solutions Inc</v>
      </c>
      <c r="E2000" t="str" cm="1">
        <f t="array" ref="E2000">IF(C2000=0,"Depot",INDEX('Delivery Stops'!$B$2:$B$29,C2000))</f>
        <v>Furniture Warehouse</v>
      </c>
      <c r="F2000">
        <v>0</v>
      </c>
      <c r="G2000" cm="1">
        <f t="array" ref="G2000">INDEX('Distance Matrix (miles)'!$B$2:$AD$30,B2000+1,C2000+1)</f>
        <v>16.690000000000001</v>
      </c>
      <c r="H2000" cm="1">
        <f t="array" ref="H2000">INDEX('Travel Time Matrix (min)'!$B$2:$AD$30,B2000+1,C2000+1)</f>
        <v>25</v>
      </c>
      <c r="I2000" cm="1">
        <f t="array" ref="I2000">G2000*(INDEX('Vehicle Fleet'!$D$2:$D$6,A2000)+'Cost Parameters'!$B$2*'Cost Parameters'!$B$3)</f>
        <v>19.300316000000002</v>
      </c>
      <c r="J2000" cm="1">
        <f t="array" ref="J2000">IF(C2000=0,0,INDEX('Delivery Stops'!$D$2:$D$29,C2000))</f>
        <v>89</v>
      </c>
      <c r="K2000">
        <f t="shared" si="124"/>
        <v>0</v>
      </c>
      <c r="L2000">
        <f t="shared" si="125"/>
        <v>0</v>
      </c>
      <c r="M2000">
        <f t="shared" si="126"/>
        <v>0</v>
      </c>
      <c r="N2000">
        <f t="shared" si="127"/>
        <v>0</v>
      </c>
      <c r="O2000" cm="1">
        <f t="array" ref="O2000">((IF(C2000=0,INDEX('Solver Setup'!$M$15:$M$19,A2000),INDEX('Solver Setup'!$G$25:$G$52,C2000))-IF(B2000=0,INDEX('Solver Setup'!$L$15:$L$19,A2000),INDEX('Solver Setup'!$G$25:$G$52,B2000)))*1440-IF(B2000=0,0,INDEX('Solver Setup'!$F$25:$F$52,B2000))-H2000+'Solver Setup'!$B$9*(1-F2000))</f>
        <v>1620</v>
      </c>
    </row>
    <row r="2001" spans="1:15" x14ac:dyDescent="0.2">
      <c r="A2001">
        <v>3</v>
      </c>
      <c r="B2001">
        <v>13</v>
      </c>
      <c r="C2001">
        <v>11</v>
      </c>
      <c r="D2001" t="str" cm="1">
        <f t="array" ref="D2001">IF(B2001=0,"Depot",INDEX('Delivery Stops'!$B$2:$B$29,B2001))</f>
        <v>Tech Solutions Inc</v>
      </c>
      <c r="E2001" t="str" cm="1">
        <f t="array" ref="E2001">IF(C2001=0,"Depot",INDEX('Delivery Stops'!$B$2:$B$29,C2001))</f>
        <v>Pet Hospital</v>
      </c>
      <c r="F2001">
        <v>0</v>
      </c>
      <c r="G2001" cm="1">
        <f t="array" ref="G2001">INDEX('Distance Matrix (miles)'!$B$2:$AD$30,B2001+1,C2001+1)</f>
        <v>24.04</v>
      </c>
      <c r="H2001" cm="1">
        <f t="array" ref="H2001">INDEX('Travel Time Matrix (min)'!$B$2:$AD$30,B2001+1,C2001+1)</f>
        <v>36.1</v>
      </c>
      <c r="I2001" cm="1">
        <f t="array" ref="I2001">G2001*(INDEX('Vehicle Fleet'!$D$2:$D$6,A2001)+'Cost Parameters'!$B$2*'Cost Parameters'!$B$3)</f>
        <v>27.799856000000002</v>
      </c>
      <c r="J2001" cm="1">
        <f t="array" ref="J2001">IF(C2001=0,0,INDEX('Delivery Stops'!$D$2:$D$29,C2001))</f>
        <v>108</v>
      </c>
      <c r="K2001">
        <f t="shared" si="124"/>
        <v>0</v>
      </c>
      <c r="L2001">
        <f t="shared" si="125"/>
        <v>0</v>
      </c>
      <c r="M2001">
        <f t="shared" si="126"/>
        <v>0</v>
      </c>
      <c r="N2001">
        <f t="shared" si="127"/>
        <v>0</v>
      </c>
      <c r="O2001" cm="1">
        <f t="array" ref="O2001">((IF(C2001=0,INDEX('Solver Setup'!$M$15:$M$19,A2001),INDEX('Solver Setup'!$G$25:$G$52,C2001))-IF(B2001=0,INDEX('Solver Setup'!$L$15:$L$19,A2001),INDEX('Solver Setup'!$G$25:$G$52,B2001)))*1440-IF(B2001=0,0,INDEX('Solver Setup'!$F$25:$F$52,B2001))-H2001+'Solver Setup'!$B$9*(1-F2001))</f>
        <v>1533.9000000000005</v>
      </c>
    </row>
    <row r="2002" spans="1:15" x14ac:dyDescent="0.2">
      <c r="A2002">
        <v>3</v>
      </c>
      <c r="B2002">
        <v>13</v>
      </c>
      <c r="C2002">
        <v>12</v>
      </c>
      <c r="D2002" t="str" cm="1">
        <f t="array" ref="D2002">IF(B2002=0,"Depot",INDEX('Delivery Stops'!$B$2:$B$29,B2002))</f>
        <v>Tech Solutions Inc</v>
      </c>
      <c r="E2002" t="str" cm="1">
        <f t="array" ref="E2002">IF(C2002=0,"Depot",INDEX('Delivery Stops'!$B$2:$B$29,C2002))</f>
        <v>Tech Solutions Inc</v>
      </c>
      <c r="F2002">
        <v>0</v>
      </c>
      <c r="G2002" cm="1">
        <f t="array" ref="G2002">INDEX('Distance Matrix (miles)'!$B$2:$AD$30,B2002+1,C2002+1)</f>
        <v>16.37</v>
      </c>
      <c r="H2002" cm="1">
        <f t="array" ref="H2002">INDEX('Travel Time Matrix (min)'!$B$2:$AD$30,B2002+1,C2002+1)</f>
        <v>24.6</v>
      </c>
      <c r="I2002" cm="1">
        <f t="array" ref="I2002">G2002*(INDEX('Vehicle Fleet'!$D$2:$D$6,A2002)+'Cost Parameters'!$B$2*'Cost Parameters'!$B$3)</f>
        <v>18.930268000000002</v>
      </c>
      <c r="J2002" cm="1">
        <f t="array" ref="J2002">IF(C2002=0,0,INDEX('Delivery Stops'!$D$2:$D$29,C2002))</f>
        <v>150</v>
      </c>
      <c r="K2002">
        <f t="shared" si="124"/>
        <v>0</v>
      </c>
      <c r="L2002">
        <f t="shared" si="125"/>
        <v>0</v>
      </c>
      <c r="M2002">
        <f t="shared" si="126"/>
        <v>0</v>
      </c>
      <c r="N2002">
        <f t="shared" si="127"/>
        <v>0</v>
      </c>
      <c r="O2002" cm="1">
        <f t="array" ref="O2002">((IF(C2002=0,INDEX('Solver Setup'!$M$15:$M$19,A2002),INDEX('Solver Setup'!$G$25:$G$52,C2002))-IF(B2002=0,INDEX('Solver Setup'!$L$15:$L$19,A2002),INDEX('Solver Setup'!$G$25:$G$52,B2002)))*1440-IF(B2002=0,0,INDEX('Solver Setup'!$F$25:$F$52,B2002))-H2002+'Solver Setup'!$B$9*(1-F2002))</f>
        <v>1500.4000000000005</v>
      </c>
    </row>
    <row r="2003" spans="1:15" x14ac:dyDescent="0.2">
      <c r="A2003">
        <v>3</v>
      </c>
      <c r="B2003">
        <v>13</v>
      </c>
      <c r="C2003">
        <v>14</v>
      </c>
      <c r="D2003" t="str" cm="1">
        <f t="array" ref="D2003">IF(B2003=0,"Depot",INDEX('Delivery Stops'!$B$2:$B$29,B2003))</f>
        <v>Tech Solutions Inc</v>
      </c>
      <c r="E2003" t="str" cm="1">
        <f t="array" ref="E2003">IF(C2003=0,"Depot",INDEX('Delivery Stops'!$B$2:$B$29,C2003))</f>
        <v>Sunrise Senior Living</v>
      </c>
      <c r="F2003">
        <v>0</v>
      </c>
      <c r="G2003" cm="1">
        <f t="array" ref="G2003">INDEX('Distance Matrix (miles)'!$B$2:$AD$30,B2003+1,C2003+1)</f>
        <v>18.48</v>
      </c>
      <c r="H2003" cm="1">
        <f t="array" ref="H2003">INDEX('Travel Time Matrix (min)'!$B$2:$AD$30,B2003+1,C2003+1)</f>
        <v>27.7</v>
      </c>
      <c r="I2003" cm="1">
        <f t="array" ref="I2003">G2003*(INDEX('Vehicle Fleet'!$D$2:$D$6,A2003)+'Cost Parameters'!$B$2*'Cost Parameters'!$B$3)</f>
        <v>21.370272000000003</v>
      </c>
      <c r="J2003" cm="1">
        <f t="array" ref="J2003">IF(C2003=0,0,INDEX('Delivery Stops'!$D$2:$D$29,C2003))</f>
        <v>249</v>
      </c>
      <c r="K2003">
        <f t="shared" si="124"/>
        <v>0</v>
      </c>
      <c r="L2003">
        <f t="shared" si="125"/>
        <v>0</v>
      </c>
      <c r="M2003">
        <f t="shared" si="126"/>
        <v>0</v>
      </c>
      <c r="N2003">
        <f t="shared" si="127"/>
        <v>0</v>
      </c>
      <c r="O2003" cm="1">
        <f t="array" ref="O2003">((IF(C2003=0,INDEX('Solver Setup'!$M$15:$M$19,A2003),INDEX('Solver Setup'!$G$25:$G$52,C2003))-IF(B2003=0,INDEX('Solver Setup'!$L$15:$L$19,A2003),INDEX('Solver Setup'!$G$25:$G$52,B2003)))*1440-IF(B2003=0,0,INDEX('Solver Setup'!$F$25:$F$52,B2003))-H2003+'Solver Setup'!$B$9*(1-F2003))</f>
        <v>1842.3000000000002</v>
      </c>
    </row>
    <row r="2004" spans="1:15" x14ac:dyDescent="0.2">
      <c r="A2004">
        <v>3</v>
      </c>
      <c r="B2004">
        <v>13</v>
      </c>
      <c r="C2004">
        <v>15</v>
      </c>
      <c r="D2004" t="str" cm="1">
        <f t="array" ref="D2004">IF(B2004=0,"Depot",INDEX('Delivery Stops'!$B$2:$B$29,B2004))</f>
        <v>Tech Solutions Inc</v>
      </c>
      <c r="E2004" t="str" cm="1">
        <f t="array" ref="E2004">IF(C2004=0,"Depot",INDEX('Delivery Stops'!$B$2:$B$29,C2004))</f>
        <v>Electronics Outlet</v>
      </c>
      <c r="F2004">
        <v>0</v>
      </c>
      <c r="G2004" cm="1">
        <f t="array" ref="G2004">INDEX('Distance Matrix (miles)'!$B$2:$AD$30,B2004+1,C2004+1)</f>
        <v>22.51</v>
      </c>
      <c r="H2004" cm="1">
        <f t="array" ref="H2004">INDEX('Travel Time Matrix (min)'!$B$2:$AD$30,B2004+1,C2004+1)</f>
        <v>33.799999999999997</v>
      </c>
      <c r="I2004" cm="1">
        <f t="array" ref="I2004">G2004*(INDEX('Vehicle Fleet'!$D$2:$D$6,A2004)+'Cost Parameters'!$B$2*'Cost Parameters'!$B$3)</f>
        <v>26.030564000000005</v>
      </c>
      <c r="J2004" cm="1">
        <f t="array" ref="J2004">IF(C2004=0,0,INDEX('Delivery Stops'!$D$2:$D$29,C2004))</f>
        <v>72</v>
      </c>
      <c r="K2004">
        <f t="shared" si="124"/>
        <v>0</v>
      </c>
      <c r="L2004">
        <f t="shared" si="125"/>
        <v>0</v>
      </c>
      <c r="M2004">
        <f t="shared" si="126"/>
        <v>0</v>
      </c>
      <c r="N2004">
        <f t="shared" si="127"/>
        <v>0</v>
      </c>
      <c r="O2004" cm="1">
        <f t="array" ref="O2004">((IF(C2004=0,INDEX('Solver Setup'!$M$15:$M$19,A2004),INDEX('Solver Setup'!$G$25:$G$52,C2004))-IF(B2004=0,INDEX('Solver Setup'!$L$15:$L$19,A2004),INDEX('Solver Setup'!$G$25:$G$52,B2004)))*1440-IF(B2004=0,0,INDEX('Solver Setup'!$F$25:$F$52,B2004))-H2004+'Solver Setup'!$B$9*(1-F2004))</f>
        <v>1401.2000000000005</v>
      </c>
    </row>
    <row r="2005" spans="1:15" x14ac:dyDescent="0.2">
      <c r="A2005">
        <v>3</v>
      </c>
      <c r="B2005">
        <v>13</v>
      </c>
      <c r="C2005">
        <v>16</v>
      </c>
      <c r="D2005" t="str" cm="1">
        <f t="array" ref="D2005">IF(B2005=0,"Depot",INDEX('Delivery Stops'!$B$2:$B$29,B2005))</f>
        <v>Tech Solutions Inc</v>
      </c>
      <c r="E2005" t="str" cm="1">
        <f t="array" ref="E2005">IF(C2005=0,"Depot",INDEX('Delivery Stops'!$B$2:$B$29,C2005))</f>
        <v>Bookstore</v>
      </c>
      <c r="F2005">
        <v>0</v>
      </c>
      <c r="G2005" cm="1">
        <f t="array" ref="G2005">INDEX('Distance Matrix (miles)'!$B$2:$AD$30,B2005+1,C2005+1)</f>
        <v>19.440000000000001</v>
      </c>
      <c r="H2005" cm="1">
        <f t="array" ref="H2005">INDEX('Travel Time Matrix (min)'!$B$2:$AD$30,B2005+1,C2005+1)</f>
        <v>29.2</v>
      </c>
      <c r="I2005" cm="1">
        <f t="array" ref="I2005">G2005*(INDEX('Vehicle Fleet'!$D$2:$D$6,A2005)+'Cost Parameters'!$B$2*'Cost Parameters'!$B$3)</f>
        <v>22.480416000000002</v>
      </c>
      <c r="J2005" cm="1">
        <f t="array" ref="J2005">IF(C2005=0,0,INDEX('Delivery Stops'!$D$2:$D$29,C2005))</f>
        <v>152</v>
      </c>
      <c r="K2005">
        <f t="shared" si="124"/>
        <v>0</v>
      </c>
      <c r="L2005">
        <f t="shared" si="125"/>
        <v>0</v>
      </c>
      <c r="M2005">
        <f t="shared" si="126"/>
        <v>0</v>
      </c>
      <c r="N2005">
        <f t="shared" si="127"/>
        <v>0</v>
      </c>
      <c r="O2005" cm="1">
        <f t="array" ref="O2005">((IF(C2005=0,INDEX('Solver Setup'!$M$15:$M$19,A2005),INDEX('Solver Setup'!$G$25:$G$52,C2005))-IF(B2005=0,INDEX('Solver Setup'!$L$15:$L$19,A2005),INDEX('Solver Setup'!$G$25:$G$52,B2005)))*1440-IF(B2005=0,0,INDEX('Solver Setup'!$F$25:$F$52,B2005))-H2005+'Solver Setup'!$B$9*(1-F2005))</f>
        <v>1645.8000000000011</v>
      </c>
    </row>
    <row r="2006" spans="1:15" x14ac:dyDescent="0.2">
      <c r="A2006">
        <v>3</v>
      </c>
      <c r="B2006">
        <v>13</v>
      </c>
      <c r="C2006">
        <v>17</v>
      </c>
      <c r="D2006" t="str" cm="1">
        <f t="array" ref="D2006">IF(B2006=0,"Depot",INDEX('Delivery Stops'!$B$2:$B$29,B2006))</f>
        <v>Tech Solutions Inc</v>
      </c>
      <c r="E2006" t="str" cm="1">
        <f t="array" ref="E2006">IF(C2006=0,"Depot",INDEX('Delivery Stops'!$B$2:$B$29,C2006))</f>
        <v>Veterinary Clinic</v>
      </c>
      <c r="F2006">
        <v>0</v>
      </c>
      <c r="G2006" cm="1">
        <f t="array" ref="G2006">INDEX('Distance Matrix (miles)'!$B$2:$AD$30,B2006+1,C2006+1)</f>
        <v>19.760000000000002</v>
      </c>
      <c r="H2006" cm="1">
        <f t="array" ref="H2006">INDEX('Travel Time Matrix (min)'!$B$2:$AD$30,B2006+1,C2006+1)</f>
        <v>29.6</v>
      </c>
      <c r="I2006" cm="1">
        <f t="array" ref="I2006">G2006*(INDEX('Vehicle Fleet'!$D$2:$D$6,A2006)+'Cost Parameters'!$B$2*'Cost Parameters'!$B$3)</f>
        <v>22.850464000000002</v>
      </c>
      <c r="J2006" cm="1">
        <f t="array" ref="J2006">IF(C2006=0,0,INDEX('Delivery Stops'!$D$2:$D$29,C2006))</f>
        <v>102</v>
      </c>
      <c r="K2006">
        <f t="shared" si="124"/>
        <v>0</v>
      </c>
      <c r="L2006">
        <f t="shared" si="125"/>
        <v>0</v>
      </c>
      <c r="M2006">
        <f t="shared" si="126"/>
        <v>0</v>
      </c>
      <c r="N2006">
        <f t="shared" si="127"/>
        <v>0</v>
      </c>
      <c r="O2006" cm="1">
        <f t="array" ref="O2006">((IF(C2006=0,INDEX('Solver Setup'!$M$15:$M$19,A2006),INDEX('Solver Setup'!$G$25:$G$52,C2006))-IF(B2006=0,INDEX('Solver Setup'!$L$15:$L$19,A2006),INDEX('Solver Setup'!$G$25:$G$52,B2006)))*1440-IF(B2006=0,0,INDEX('Solver Setup'!$F$25:$F$52,B2006))-H2006+'Solver Setup'!$B$9*(1-F2006))</f>
        <v>1480.4</v>
      </c>
    </row>
    <row r="2007" spans="1:15" x14ac:dyDescent="0.2">
      <c r="A2007">
        <v>3</v>
      </c>
      <c r="B2007">
        <v>13</v>
      </c>
      <c r="C2007">
        <v>18</v>
      </c>
      <c r="D2007" t="str" cm="1">
        <f t="array" ref="D2007">IF(B2007=0,"Depot",INDEX('Delivery Stops'!$B$2:$B$29,B2007))</f>
        <v>Tech Solutions Inc</v>
      </c>
      <c r="E2007" t="str" cm="1">
        <f t="array" ref="E2007">IF(C2007=0,"Depot",INDEX('Delivery Stops'!$B$2:$B$29,C2007))</f>
        <v>Furniture Warehouse</v>
      </c>
      <c r="F2007">
        <v>0</v>
      </c>
      <c r="G2007" cm="1">
        <f t="array" ref="G2007">INDEX('Distance Matrix (miles)'!$B$2:$AD$30,B2007+1,C2007+1)</f>
        <v>25.23</v>
      </c>
      <c r="H2007" cm="1">
        <f t="array" ref="H2007">INDEX('Travel Time Matrix (min)'!$B$2:$AD$30,B2007+1,C2007+1)</f>
        <v>37.799999999999997</v>
      </c>
      <c r="I2007" cm="1">
        <f t="array" ref="I2007">G2007*(INDEX('Vehicle Fleet'!$D$2:$D$6,A2007)+'Cost Parameters'!$B$2*'Cost Parameters'!$B$3)</f>
        <v>29.175972000000002</v>
      </c>
      <c r="J2007" cm="1">
        <f t="array" ref="J2007">IF(C2007=0,0,INDEX('Delivery Stops'!$D$2:$D$29,C2007))</f>
        <v>148</v>
      </c>
      <c r="K2007">
        <f t="shared" si="124"/>
        <v>0</v>
      </c>
      <c r="L2007">
        <f t="shared" si="125"/>
        <v>0</v>
      </c>
      <c r="M2007">
        <f t="shared" si="126"/>
        <v>0</v>
      </c>
      <c r="N2007">
        <f t="shared" si="127"/>
        <v>0</v>
      </c>
      <c r="O2007" cm="1">
        <f t="array" ref="O2007">((IF(C2007=0,INDEX('Solver Setup'!$M$15:$M$19,A2007),INDEX('Solver Setup'!$G$25:$G$52,C2007))-IF(B2007=0,INDEX('Solver Setup'!$L$15:$L$19,A2007),INDEX('Solver Setup'!$G$25:$G$52,B2007)))*1440-IF(B2007=0,0,INDEX('Solver Setup'!$F$25:$F$52,B2007))-H2007+'Solver Setup'!$B$9*(1-F2007))</f>
        <v>1427.2</v>
      </c>
    </row>
    <row r="2008" spans="1:15" x14ac:dyDescent="0.2">
      <c r="A2008">
        <v>3</v>
      </c>
      <c r="B2008">
        <v>13</v>
      </c>
      <c r="C2008">
        <v>19</v>
      </c>
      <c r="D2008" t="str" cm="1">
        <f t="array" ref="D2008">IF(B2008=0,"Depot",INDEX('Delivery Stops'!$B$2:$B$29,B2008))</f>
        <v>Tech Solutions Inc</v>
      </c>
      <c r="E2008" t="str" cm="1">
        <f t="array" ref="E2008">IF(C2008=0,"Depot",INDEX('Delivery Stops'!$B$2:$B$29,C2008))</f>
        <v>Music School</v>
      </c>
      <c r="F2008">
        <v>0</v>
      </c>
      <c r="G2008" cm="1">
        <f t="array" ref="G2008">INDEX('Distance Matrix (miles)'!$B$2:$AD$30,B2008+1,C2008+1)</f>
        <v>44.07</v>
      </c>
      <c r="H2008" cm="1">
        <f t="array" ref="H2008">INDEX('Travel Time Matrix (min)'!$B$2:$AD$30,B2008+1,C2008+1)</f>
        <v>66.099999999999994</v>
      </c>
      <c r="I2008" cm="1">
        <f t="array" ref="I2008">G2008*(INDEX('Vehicle Fleet'!$D$2:$D$6,A2008)+'Cost Parameters'!$B$2*'Cost Parameters'!$B$3)</f>
        <v>50.962548000000005</v>
      </c>
      <c r="J2008" cm="1">
        <f t="array" ref="J2008">IF(C2008=0,0,INDEX('Delivery Stops'!$D$2:$D$29,C2008))</f>
        <v>97</v>
      </c>
      <c r="K2008">
        <f t="shared" si="124"/>
        <v>0</v>
      </c>
      <c r="L2008">
        <f t="shared" si="125"/>
        <v>0</v>
      </c>
      <c r="M2008">
        <f t="shared" si="126"/>
        <v>0</v>
      </c>
      <c r="N2008">
        <f t="shared" si="127"/>
        <v>0</v>
      </c>
      <c r="O2008" cm="1">
        <f t="array" ref="O2008">((IF(C2008=0,INDEX('Solver Setup'!$M$15:$M$19,A2008),INDEX('Solver Setup'!$G$25:$G$52,C2008))-IF(B2008=0,INDEX('Solver Setup'!$L$15:$L$19,A2008),INDEX('Solver Setup'!$G$25:$G$52,B2008)))*1440-IF(B2008=0,0,INDEX('Solver Setup'!$F$25:$F$52,B2008))-H2008+'Solver Setup'!$B$9*(1-F2008))</f>
        <v>1368.9000000000005</v>
      </c>
    </row>
    <row r="2009" spans="1:15" x14ac:dyDescent="0.2">
      <c r="A2009">
        <v>3</v>
      </c>
      <c r="B2009">
        <v>13</v>
      </c>
      <c r="C2009">
        <v>20</v>
      </c>
      <c r="D2009" t="str" cm="1">
        <f t="array" ref="D2009">IF(B2009=0,"Depot",INDEX('Delivery Stops'!$B$2:$B$29,B2009))</f>
        <v>Tech Solutions Inc</v>
      </c>
      <c r="E2009" t="str" cm="1">
        <f t="array" ref="E2009">IF(C2009=0,"Depot",INDEX('Delivery Stops'!$B$2:$B$29,C2009))</f>
        <v>Elementary School</v>
      </c>
      <c r="F2009">
        <v>0</v>
      </c>
      <c r="G2009" cm="1">
        <f t="array" ref="G2009">INDEX('Distance Matrix (miles)'!$B$2:$AD$30,B2009+1,C2009+1)</f>
        <v>42.1</v>
      </c>
      <c r="H2009" cm="1">
        <f t="array" ref="H2009">INDEX('Travel Time Matrix (min)'!$B$2:$AD$30,B2009+1,C2009+1)</f>
        <v>63.1</v>
      </c>
      <c r="I2009" cm="1">
        <f t="array" ref="I2009">G2009*(INDEX('Vehicle Fleet'!$D$2:$D$6,A2009)+'Cost Parameters'!$B$2*'Cost Parameters'!$B$3)</f>
        <v>48.684440000000002</v>
      </c>
      <c r="J2009" cm="1">
        <f t="array" ref="J2009">IF(C2009=0,0,INDEX('Delivery Stops'!$D$2:$D$29,C2009))</f>
        <v>71</v>
      </c>
      <c r="K2009">
        <f t="shared" si="124"/>
        <v>0</v>
      </c>
      <c r="L2009">
        <f t="shared" si="125"/>
        <v>0</v>
      </c>
      <c r="M2009">
        <f t="shared" si="126"/>
        <v>0</v>
      </c>
      <c r="N2009">
        <f t="shared" si="127"/>
        <v>0</v>
      </c>
      <c r="O2009" cm="1">
        <f t="array" ref="O2009">((IF(C2009=0,INDEX('Solver Setup'!$M$15:$M$19,A2009),INDEX('Solver Setup'!$G$25:$G$52,C2009))-IF(B2009=0,INDEX('Solver Setup'!$L$15:$L$19,A2009),INDEX('Solver Setup'!$G$25:$G$52,B2009)))*1440-IF(B2009=0,0,INDEX('Solver Setup'!$F$25:$F$52,B2009))-H2009+'Solver Setup'!$B$9*(1-F2009))</f>
        <v>1341.900000000001</v>
      </c>
    </row>
    <row r="2010" spans="1:15" x14ac:dyDescent="0.2">
      <c r="A2010">
        <v>3</v>
      </c>
      <c r="B2010">
        <v>13</v>
      </c>
      <c r="C2010">
        <v>21</v>
      </c>
      <c r="D2010" t="str" cm="1">
        <f t="array" ref="D2010">IF(B2010=0,"Depot",INDEX('Delivery Stops'!$B$2:$B$29,B2010))</f>
        <v>Tech Solutions Inc</v>
      </c>
      <c r="E2010" t="str" cm="1">
        <f t="array" ref="E2010">IF(C2010=0,"Depot",INDEX('Delivery Stops'!$B$2:$B$29,C2010))</f>
        <v>Distillery</v>
      </c>
      <c r="F2010">
        <v>0</v>
      </c>
      <c r="G2010" cm="1">
        <f t="array" ref="G2010">INDEX('Distance Matrix (miles)'!$B$2:$AD$30,B2010+1,C2010+1)</f>
        <v>41.02</v>
      </c>
      <c r="H2010" cm="1">
        <f t="array" ref="H2010">INDEX('Travel Time Matrix (min)'!$B$2:$AD$30,B2010+1,C2010+1)</f>
        <v>61.5</v>
      </c>
      <c r="I2010" cm="1">
        <f t="array" ref="I2010">G2010*(INDEX('Vehicle Fleet'!$D$2:$D$6,A2010)+'Cost Parameters'!$B$2*'Cost Parameters'!$B$3)</f>
        <v>47.435528000000005</v>
      </c>
      <c r="J2010" cm="1">
        <f t="array" ref="J2010">IF(C2010=0,0,INDEX('Delivery Stops'!$D$2:$D$29,C2010))</f>
        <v>178</v>
      </c>
      <c r="K2010">
        <f t="shared" si="124"/>
        <v>0</v>
      </c>
      <c r="L2010">
        <f t="shared" si="125"/>
        <v>0</v>
      </c>
      <c r="M2010">
        <f t="shared" si="126"/>
        <v>0</v>
      </c>
      <c r="N2010">
        <f t="shared" si="127"/>
        <v>0</v>
      </c>
      <c r="O2010" cm="1">
        <f t="array" ref="O2010">((IF(C2010=0,INDEX('Solver Setup'!$M$15:$M$19,A2010),INDEX('Solver Setup'!$G$25:$G$52,C2010))-IF(B2010=0,INDEX('Solver Setup'!$L$15:$L$19,A2010),INDEX('Solver Setup'!$G$25:$G$52,B2010)))*1440-IF(B2010=0,0,INDEX('Solver Setup'!$F$25:$F$52,B2010))-H2010+'Solver Setup'!$B$9*(1-F2010))</f>
        <v>1853.5</v>
      </c>
    </row>
    <row r="2011" spans="1:15" x14ac:dyDescent="0.2">
      <c r="A2011">
        <v>3</v>
      </c>
      <c r="B2011">
        <v>13</v>
      </c>
      <c r="C2011">
        <v>22</v>
      </c>
      <c r="D2011" t="str" cm="1">
        <f t="array" ref="D2011">IF(B2011=0,"Depot",INDEX('Delivery Stops'!$B$2:$B$29,B2011))</f>
        <v>Tech Solutions Inc</v>
      </c>
      <c r="E2011" t="str" cm="1">
        <f t="array" ref="E2011">IF(C2011=0,"Depot",INDEX('Delivery Stops'!$B$2:$B$29,C2011))</f>
        <v>Brewery</v>
      </c>
      <c r="F2011">
        <v>0</v>
      </c>
      <c r="G2011" cm="1">
        <f t="array" ref="G2011">INDEX('Distance Matrix (miles)'!$B$2:$AD$30,B2011+1,C2011+1)</f>
        <v>4.6100000000000003</v>
      </c>
      <c r="H2011" cm="1">
        <f t="array" ref="H2011">INDEX('Travel Time Matrix (min)'!$B$2:$AD$30,B2011+1,C2011+1)</f>
        <v>6.9</v>
      </c>
      <c r="I2011" cm="1">
        <f t="array" ref="I2011">G2011*(INDEX('Vehicle Fleet'!$D$2:$D$6,A2011)+'Cost Parameters'!$B$2*'Cost Parameters'!$B$3)</f>
        <v>5.331004000000001</v>
      </c>
      <c r="J2011" cm="1">
        <f t="array" ref="J2011">IF(C2011=0,0,INDEX('Delivery Stops'!$D$2:$D$29,C2011))</f>
        <v>46</v>
      </c>
      <c r="K2011">
        <f t="shared" si="124"/>
        <v>0</v>
      </c>
      <c r="L2011">
        <f t="shared" si="125"/>
        <v>0</v>
      </c>
      <c r="M2011">
        <f t="shared" si="126"/>
        <v>0</v>
      </c>
      <c r="N2011">
        <f t="shared" si="127"/>
        <v>0</v>
      </c>
      <c r="O2011" cm="1">
        <f t="array" ref="O2011">((IF(C2011=0,INDEX('Solver Setup'!$M$15:$M$19,A2011),INDEX('Solver Setup'!$G$25:$G$52,C2011))-IF(B2011=0,INDEX('Solver Setup'!$L$15:$L$19,A2011),INDEX('Solver Setup'!$G$25:$G$52,B2011)))*1440-IF(B2011=0,0,INDEX('Solver Setup'!$F$25:$F$52,B2011))-H2011+'Solver Setup'!$B$9*(1-F2011))</f>
        <v>1758.1000000000008</v>
      </c>
    </row>
    <row r="2012" spans="1:15" x14ac:dyDescent="0.2">
      <c r="A2012">
        <v>3</v>
      </c>
      <c r="B2012">
        <v>13</v>
      </c>
      <c r="C2012">
        <v>23</v>
      </c>
      <c r="D2012" t="str" cm="1">
        <f t="array" ref="D2012">IF(B2012=0,"Depot",INDEX('Delivery Stops'!$B$2:$B$29,B2012))</f>
        <v>Tech Solutions Inc</v>
      </c>
      <c r="E2012" t="str" cm="1">
        <f t="array" ref="E2012">IF(C2012=0,"Depot",INDEX('Delivery Stops'!$B$2:$B$29,C2012))</f>
        <v>Distillery</v>
      </c>
      <c r="F2012">
        <v>0</v>
      </c>
      <c r="G2012" cm="1">
        <f t="array" ref="G2012">INDEX('Distance Matrix (miles)'!$B$2:$AD$30,B2012+1,C2012+1)</f>
        <v>27.48</v>
      </c>
      <c r="H2012" cm="1">
        <f t="array" ref="H2012">INDEX('Travel Time Matrix (min)'!$B$2:$AD$30,B2012+1,C2012+1)</f>
        <v>41.2</v>
      </c>
      <c r="I2012" cm="1">
        <f t="array" ref="I2012">G2012*(INDEX('Vehicle Fleet'!$D$2:$D$6,A2012)+'Cost Parameters'!$B$2*'Cost Parameters'!$B$3)</f>
        <v>31.777872000000002</v>
      </c>
      <c r="J2012" cm="1">
        <f t="array" ref="J2012">IF(C2012=0,0,INDEX('Delivery Stops'!$D$2:$D$29,C2012))</f>
        <v>207</v>
      </c>
      <c r="K2012">
        <f t="shared" si="124"/>
        <v>0</v>
      </c>
      <c r="L2012">
        <f t="shared" si="125"/>
        <v>0</v>
      </c>
      <c r="M2012">
        <f t="shared" si="126"/>
        <v>0</v>
      </c>
      <c r="N2012">
        <f t="shared" si="127"/>
        <v>0</v>
      </c>
      <c r="O2012" cm="1">
        <f t="array" ref="O2012">((IF(C2012=0,INDEX('Solver Setup'!$M$15:$M$19,A2012),INDEX('Solver Setup'!$G$25:$G$52,C2012))-IF(B2012=0,INDEX('Solver Setup'!$L$15:$L$19,A2012),INDEX('Solver Setup'!$G$25:$G$52,B2012)))*1440-IF(B2012=0,0,INDEX('Solver Setup'!$F$25:$F$52,B2012))-H2012+'Solver Setup'!$B$9*(1-F2012))</f>
        <v>1618.8000000000006</v>
      </c>
    </row>
    <row r="2013" spans="1:15" x14ac:dyDescent="0.2">
      <c r="A2013">
        <v>3</v>
      </c>
      <c r="B2013">
        <v>13</v>
      </c>
      <c r="C2013">
        <v>24</v>
      </c>
      <c r="D2013" t="str" cm="1">
        <f t="array" ref="D2013">IF(B2013=0,"Depot",INDEX('Delivery Stops'!$B$2:$B$29,B2013))</f>
        <v>Tech Solutions Inc</v>
      </c>
      <c r="E2013" t="str" cm="1">
        <f t="array" ref="E2013">IF(C2013=0,"Depot",INDEX('Delivery Stops'!$B$2:$B$29,C2013))</f>
        <v>Children's Academy</v>
      </c>
      <c r="F2013">
        <v>0</v>
      </c>
      <c r="G2013" cm="1">
        <f t="array" ref="G2013">INDEX('Distance Matrix (miles)'!$B$2:$AD$30,B2013+1,C2013+1)</f>
        <v>38.840000000000003</v>
      </c>
      <c r="H2013" cm="1">
        <f t="array" ref="H2013">INDEX('Travel Time Matrix (min)'!$B$2:$AD$30,B2013+1,C2013+1)</f>
        <v>58.3</v>
      </c>
      <c r="I2013" cm="1">
        <f t="array" ref="I2013">G2013*(INDEX('Vehicle Fleet'!$D$2:$D$6,A2013)+'Cost Parameters'!$B$2*'Cost Parameters'!$B$3)</f>
        <v>44.914576000000011</v>
      </c>
      <c r="J2013" cm="1">
        <f t="array" ref="J2013">IF(C2013=0,0,INDEX('Delivery Stops'!$D$2:$D$29,C2013))</f>
        <v>28</v>
      </c>
      <c r="K2013">
        <f t="shared" si="124"/>
        <v>0</v>
      </c>
      <c r="L2013">
        <f t="shared" si="125"/>
        <v>0</v>
      </c>
      <c r="M2013">
        <f t="shared" si="126"/>
        <v>0</v>
      </c>
      <c r="N2013">
        <f t="shared" si="127"/>
        <v>0</v>
      </c>
      <c r="O2013" cm="1">
        <f t="array" ref="O2013">((IF(C2013=0,INDEX('Solver Setup'!$M$15:$M$19,A2013),INDEX('Solver Setup'!$G$25:$G$52,C2013))-IF(B2013=0,INDEX('Solver Setup'!$L$15:$L$19,A2013),INDEX('Solver Setup'!$G$25:$G$52,B2013)))*1440-IF(B2013=0,0,INDEX('Solver Setup'!$F$25:$F$52,B2013))-H2013+'Solver Setup'!$B$9*(1-F2013))</f>
        <v>1751.700000000001</v>
      </c>
    </row>
    <row r="2014" spans="1:15" x14ac:dyDescent="0.2">
      <c r="A2014">
        <v>3</v>
      </c>
      <c r="B2014">
        <v>13</v>
      </c>
      <c r="C2014">
        <v>25</v>
      </c>
      <c r="D2014" t="str" cm="1">
        <f t="array" ref="D2014">IF(B2014=0,"Depot",INDEX('Delivery Stops'!$B$2:$B$29,B2014))</f>
        <v>Tech Solutions Inc</v>
      </c>
      <c r="E2014" t="str" cm="1">
        <f t="array" ref="E2014">IF(C2014=0,"Depot",INDEX('Delivery Stops'!$B$2:$B$29,C2014))</f>
        <v>Public Library</v>
      </c>
      <c r="F2014">
        <v>0</v>
      </c>
      <c r="G2014" cm="1">
        <f t="array" ref="G2014">INDEX('Distance Matrix (miles)'!$B$2:$AD$30,B2014+1,C2014+1)</f>
        <v>12.97</v>
      </c>
      <c r="H2014" cm="1">
        <f t="array" ref="H2014">INDEX('Travel Time Matrix (min)'!$B$2:$AD$30,B2014+1,C2014+1)</f>
        <v>19.5</v>
      </c>
      <c r="I2014" cm="1">
        <f t="array" ref="I2014">G2014*(INDEX('Vehicle Fleet'!$D$2:$D$6,A2014)+'Cost Parameters'!$B$2*'Cost Parameters'!$B$3)</f>
        <v>14.998508000000003</v>
      </c>
      <c r="J2014" cm="1">
        <f t="array" ref="J2014">IF(C2014=0,0,INDEX('Delivery Stops'!$D$2:$D$29,C2014))</f>
        <v>32</v>
      </c>
      <c r="K2014">
        <f t="shared" si="124"/>
        <v>0</v>
      </c>
      <c r="L2014">
        <f t="shared" si="125"/>
        <v>0</v>
      </c>
      <c r="M2014">
        <f t="shared" si="126"/>
        <v>0</v>
      </c>
      <c r="N2014">
        <f t="shared" si="127"/>
        <v>0</v>
      </c>
      <c r="O2014" cm="1">
        <f t="array" ref="O2014">((IF(C2014=0,INDEX('Solver Setup'!$M$15:$M$19,A2014),INDEX('Solver Setup'!$G$25:$G$52,C2014))-IF(B2014=0,INDEX('Solver Setup'!$L$15:$L$19,A2014),INDEX('Solver Setup'!$G$25:$G$52,B2014)))*1440-IF(B2014=0,0,INDEX('Solver Setup'!$F$25:$F$52,B2014))-H2014+'Solver Setup'!$B$9*(1-F2014))</f>
        <v>1700.5000000000009</v>
      </c>
    </row>
    <row r="2015" spans="1:15" x14ac:dyDescent="0.2">
      <c r="A2015">
        <v>3</v>
      </c>
      <c r="B2015">
        <v>13</v>
      </c>
      <c r="C2015">
        <v>26</v>
      </c>
      <c r="D2015" t="str" cm="1">
        <f t="array" ref="D2015">IF(B2015=0,"Depot",INDEX('Delivery Stops'!$B$2:$B$29,B2015))</f>
        <v>Tech Solutions Inc</v>
      </c>
      <c r="E2015" t="str" cm="1">
        <f t="array" ref="E2015">IF(C2015=0,"Depot",INDEX('Delivery Stops'!$B$2:$B$29,C2015))</f>
        <v>Bakery &amp; Cafe</v>
      </c>
      <c r="F2015">
        <v>0</v>
      </c>
      <c r="G2015" cm="1">
        <f t="array" ref="G2015">INDEX('Distance Matrix (miles)'!$B$2:$AD$30,B2015+1,C2015+1)</f>
        <v>16.079999999999998</v>
      </c>
      <c r="H2015" cm="1">
        <f t="array" ref="H2015">INDEX('Travel Time Matrix (min)'!$B$2:$AD$30,B2015+1,C2015+1)</f>
        <v>24.1</v>
      </c>
      <c r="I2015" cm="1">
        <f t="array" ref="I2015">G2015*(INDEX('Vehicle Fleet'!$D$2:$D$6,A2015)+'Cost Parameters'!$B$2*'Cost Parameters'!$B$3)</f>
        <v>18.594912000000001</v>
      </c>
      <c r="J2015" cm="1">
        <f t="array" ref="J2015">IF(C2015=0,0,INDEX('Delivery Stops'!$D$2:$D$29,C2015))</f>
        <v>211</v>
      </c>
      <c r="K2015">
        <f t="shared" si="124"/>
        <v>0</v>
      </c>
      <c r="L2015">
        <f t="shared" si="125"/>
        <v>0</v>
      </c>
      <c r="M2015">
        <f t="shared" si="126"/>
        <v>0</v>
      </c>
      <c r="N2015">
        <f t="shared" si="127"/>
        <v>0</v>
      </c>
      <c r="O2015" cm="1">
        <f t="array" ref="O2015">((IF(C2015=0,INDEX('Solver Setup'!$M$15:$M$19,A2015),INDEX('Solver Setup'!$G$25:$G$52,C2015))-IF(B2015=0,INDEX('Solver Setup'!$L$15:$L$19,A2015),INDEX('Solver Setup'!$G$25:$G$52,B2015)))*1440-IF(B2015=0,0,INDEX('Solver Setup'!$F$25:$F$52,B2015))-H2015+'Solver Setup'!$B$9*(1-F2015))</f>
        <v>1770.9000000000005</v>
      </c>
    </row>
    <row r="2016" spans="1:15" x14ac:dyDescent="0.2">
      <c r="A2016">
        <v>3</v>
      </c>
      <c r="B2016">
        <v>13</v>
      </c>
      <c r="C2016">
        <v>27</v>
      </c>
      <c r="D2016" t="str" cm="1">
        <f t="array" ref="D2016">IF(B2016=0,"Depot",INDEX('Delivery Stops'!$B$2:$B$29,B2016))</f>
        <v>Tech Solutions Inc</v>
      </c>
      <c r="E2016" t="str" cm="1">
        <f t="array" ref="E2016">IF(C2016=0,"Depot",INDEX('Delivery Stops'!$B$2:$B$29,C2016))</f>
        <v>Redstone Elementary School</v>
      </c>
      <c r="F2016">
        <v>0</v>
      </c>
      <c r="G2016" cm="1">
        <f t="array" ref="G2016">INDEX('Distance Matrix (miles)'!$B$2:$AD$30,B2016+1,C2016+1)</f>
        <v>16.75</v>
      </c>
      <c r="H2016" cm="1">
        <f t="array" ref="H2016">INDEX('Travel Time Matrix (min)'!$B$2:$AD$30,B2016+1,C2016+1)</f>
        <v>25.1</v>
      </c>
      <c r="I2016" cm="1">
        <f t="array" ref="I2016">G2016*(INDEX('Vehicle Fleet'!$D$2:$D$6,A2016)+'Cost Parameters'!$B$2*'Cost Parameters'!$B$3)</f>
        <v>19.369700000000002</v>
      </c>
      <c r="J2016" cm="1">
        <f t="array" ref="J2016">IF(C2016=0,0,INDEX('Delivery Stops'!$D$2:$D$29,C2016))</f>
        <v>61</v>
      </c>
      <c r="K2016">
        <f t="shared" si="124"/>
        <v>0</v>
      </c>
      <c r="L2016">
        <f t="shared" si="125"/>
        <v>0</v>
      </c>
      <c r="M2016">
        <f t="shared" si="126"/>
        <v>0</v>
      </c>
      <c r="N2016">
        <f t="shared" si="127"/>
        <v>0</v>
      </c>
      <c r="O2016" cm="1">
        <f t="array" ref="O2016">((IF(C2016=0,INDEX('Solver Setup'!$M$15:$M$19,A2016),INDEX('Solver Setup'!$G$25:$G$52,C2016))-IF(B2016=0,INDEX('Solver Setup'!$L$15:$L$19,A2016),INDEX('Solver Setup'!$G$25:$G$52,B2016)))*1440-IF(B2016=0,0,INDEX('Solver Setup'!$F$25:$F$52,B2016))-H2016+'Solver Setup'!$B$9*(1-F2016))</f>
        <v>1709.9</v>
      </c>
    </row>
    <row r="2017" spans="1:15" x14ac:dyDescent="0.2">
      <c r="A2017">
        <v>3</v>
      </c>
      <c r="B2017">
        <v>13</v>
      </c>
      <c r="C2017">
        <v>28</v>
      </c>
      <c r="D2017" t="str" cm="1">
        <f t="array" ref="D2017">IF(B2017=0,"Depot",INDEX('Delivery Stops'!$B$2:$B$29,B2017))</f>
        <v>Tech Solutions Inc</v>
      </c>
      <c r="E2017" t="str" cm="1">
        <f t="array" ref="E2017">IF(C2017=0,"Depot",INDEX('Delivery Stops'!$B$2:$B$29,C2017))</f>
        <v>Food Bank</v>
      </c>
      <c r="F2017">
        <v>0</v>
      </c>
      <c r="G2017" cm="1">
        <f t="array" ref="G2017">INDEX('Distance Matrix (miles)'!$B$2:$AD$30,B2017+1,C2017+1)</f>
        <v>3.8</v>
      </c>
      <c r="H2017" cm="1">
        <f t="array" ref="H2017">INDEX('Travel Time Matrix (min)'!$B$2:$AD$30,B2017+1,C2017+1)</f>
        <v>5.7</v>
      </c>
      <c r="I2017" cm="1">
        <f t="array" ref="I2017">G2017*(INDEX('Vehicle Fleet'!$D$2:$D$6,A2017)+'Cost Parameters'!$B$2*'Cost Parameters'!$B$3)</f>
        <v>4.3943200000000004</v>
      </c>
      <c r="J2017" cm="1">
        <f t="array" ref="J2017">IF(C2017=0,0,INDEX('Delivery Stops'!$D$2:$D$29,C2017))</f>
        <v>168</v>
      </c>
      <c r="K2017">
        <f t="shared" si="124"/>
        <v>0</v>
      </c>
      <c r="L2017">
        <f t="shared" si="125"/>
        <v>0</v>
      </c>
      <c r="M2017">
        <f t="shared" si="126"/>
        <v>0</v>
      </c>
      <c r="N2017">
        <f t="shared" si="127"/>
        <v>0</v>
      </c>
      <c r="O2017" cm="1">
        <f t="array" ref="O2017">((IF(C2017=0,INDEX('Solver Setup'!$M$15:$M$19,A2017),INDEX('Solver Setup'!$G$25:$G$52,C2017))-IF(B2017=0,INDEX('Solver Setup'!$L$15:$L$19,A2017),INDEX('Solver Setup'!$G$25:$G$52,B2017)))*1440-IF(B2017=0,0,INDEX('Solver Setup'!$F$25:$F$52,B2017))-H2017+'Solver Setup'!$B$9*(1-F2017))</f>
        <v>1729.3</v>
      </c>
    </row>
    <row r="2018" spans="1:15" x14ac:dyDescent="0.2">
      <c r="A2018">
        <v>3</v>
      </c>
      <c r="B2018">
        <v>14</v>
      </c>
      <c r="C2018">
        <v>0</v>
      </c>
      <c r="D2018" t="str" cm="1">
        <f t="array" ref="D2018">IF(B2018=0,"Depot",INDEX('Delivery Stops'!$B$2:$B$29,B2018))</f>
        <v>Sunrise Senior Living</v>
      </c>
      <c r="E2018" t="str" cm="1">
        <f t="array" ref="E2018">IF(C2018=0,"Depot",INDEX('Delivery Stops'!$B$2:$B$29,C2018))</f>
        <v>Depot</v>
      </c>
      <c r="F2018">
        <v>0</v>
      </c>
      <c r="G2018" cm="1">
        <f t="array" ref="G2018">INDEX('Distance Matrix (miles)'!$B$2:$AD$30,B2018+1,C2018+1)</f>
        <v>14.86</v>
      </c>
      <c r="H2018" cm="1">
        <f t="array" ref="H2018">INDEX('Travel Time Matrix (min)'!$B$2:$AD$30,B2018+1,C2018+1)</f>
        <v>22.3</v>
      </c>
      <c r="I2018" cm="1">
        <f t="array" ref="I2018">G2018*(INDEX('Vehicle Fleet'!$D$2:$D$6,A2018)+'Cost Parameters'!$B$2*'Cost Parameters'!$B$3)</f>
        <v>17.184104000000001</v>
      </c>
      <c r="J2018" cm="1">
        <f t="array" ref="J2018">IF(C2018=0,0,INDEX('Delivery Stops'!$D$2:$D$29,C2018))</f>
        <v>0</v>
      </c>
      <c r="K2018">
        <f t="shared" si="124"/>
        <v>0</v>
      </c>
      <c r="L2018">
        <f t="shared" si="125"/>
        <v>0</v>
      </c>
      <c r="M2018">
        <f t="shared" si="126"/>
        <v>0</v>
      </c>
      <c r="N2018">
        <f t="shared" si="127"/>
        <v>0</v>
      </c>
      <c r="O2018" cm="1">
        <f t="array" ref="O2018">((IF(C2018=0,INDEX('Solver Setup'!$M$15:$M$19,A2018),INDEX('Solver Setup'!$G$25:$G$52,C2018))-IF(B2018=0,INDEX('Solver Setup'!$L$15:$L$19,A2018),INDEX('Solver Setup'!$G$25:$G$52,B2018)))*1440-IF(B2018=0,0,INDEX('Solver Setup'!$F$25:$F$52,B2018))-H2018+'Solver Setup'!$B$9*(1-F2018))</f>
        <v>552.7000000000005</v>
      </c>
    </row>
    <row r="2019" spans="1:15" x14ac:dyDescent="0.2">
      <c r="A2019">
        <v>3</v>
      </c>
      <c r="B2019">
        <v>14</v>
      </c>
      <c r="C2019">
        <v>1</v>
      </c>
      <c r="D2019" t="str" cm="1">
        <f t="array" ref="D2019">IF(B2019=0,"Depot",INDEX('Delivery Stops'!$B$2:$B$29,B2019))</f>
        <v>Sunrise Senior Living</v>
      </c>
      <c r="E2019" t="str" cm="1">
        <f t="array" ref="E2019">IF(C2019=0,"Depot",INDEX('Delivery Stops'!$B$2:$B$29,C2019))</f>
        <v>Pet Hospital</v>
      </c>
      <c r="F2019">
        <v>0</v>
      </c>
      <c r="G2019" cm="1">
        <f t="array" ref="G2019">INDEX('Distance Matrix (miles)'!$B$2:$AD$30,B2019+1,C2019+1)</f>
        <v>38.65</v>
      </c>
      <c r="H2019" cm="1">
        <f t="array" ref="H2019">INDEX('Travel Time Matrix (min)'!$B$2:$AD$30,B2019+1,C2019+1)</f>
        <v>58</v>
      </c>
      <c r="I2019" cm="1">
        <f t="array" ref="I2019">G2019*(INDEX('Vehicle Fleet'!$D$2:$D$6,A2019)+'Cost Parameters'!$B$2*'Cost Parameters'!$B$3)</f>
        <v>44.694859999999998</v>
      </c>
      <c r="J2019" cm="1">
        <f t="array" ref="J2019">IF(C2019=0,0,INDEX('Delivery Stops'!$D$2:$D$29,C2019))</f>
        <v>204</v>
      </c>
      <c r="K2019">
        <f t="shared" si="124"/>
        <v>0</v>
      </c>
      <c r="L2019">
        <f t="shared" si="125"/>
        <v>0</v>
      </c>
      <c r="M2019">
        <f t="shared" si="126"/>
        <v>0</v>
      </c>
      <c r="N2019">
        <f t="shared" si="127"/>
        <v>0</v>
      </c>
      <c r="O2019" cm="1">
        <f t="array" ref="O2019">((IF(C2019=0,INDEX('Solver Setup'!$M$15:$M$19,A2019),INDEX('Solver Setup'!$G$25:$G$52,C2019))-IF(B2019=0,INDEX('Solver Setup'!$L$15:$L$19,A2019),INDEX('Solver Setup'!$G$25:$G$52,B2019)))*1440-IF(B2019=0,0,INDEX('Solver Setup'!$F$25:$F$52,B2019))-H2019+'Solver Setup'!$B$9*(1-F2019))</f>
        <v>1027.0000000000009</v>
      </c>
    </row>
    <row r="2020" spans="1:15" x14ac:dyDescent="0.2">
      <c r="A2020">
        <v>3</v>
      </c>
      <c r="B2020">
        <v>14</v>
      </c>
      <c r="C2020">
        <v>2</v>
      </c>
      <c r="D2020" t="str" cm="1">
        <f t="array" ref="D2020">IF(B2020=0,"Depot",INDEX('Delivery Stops'!$B$2:$B$29,B2020))</f>
        <v>Sunrise Senior Living</v>
      </c>
      <c r="E2020" t="str" cm="1">
        <f t="array" ref="E2020">IF(C2020=0,"Depot",INDEX('Delivery Stops'!$B$2:$B$29,C2020))</f>
        <v>Community Pharmacy</v>
      </c>
      <c r="F2020">
        <v>0</v>
      </c>
      <c r="G2020" cm="1">
        <f t="array" ref="G2020">INDEX('Distance Matrix (miles)'!$B$2:$AD$30,B2020+1,C2020+1)</f>
        <v>17.62</v>
      </c>
      <c r="H2020" cm="1">
        <f t="array" ref="H2020">INDEX('Travel Time Matrix (min)'!$B$2:$AD$30,B2020+1,C2020+1)</f>
        <v>26.4</v>
      </c>
      <c r="I2020" cm="1">
        <f t="array" ref="I2020">G2020*(INDEX('Vehicle Fleet'!$D$2:$D$6,A2020)+'Cost Parameters'!$B$2*'Cost Parameters'!$B$3)</f>
        <v>20.375768000000004</v>
      </c>
      <c r="J2020" cm="1">
        <f t="array" ref="J2020">IF(C2020=0,0,INDEX('Delivery Stops'!$D$2:$D$29,C2020))</f>
        <v>240</v>
      </c>
      <c r="K2020">
        <f t="shared" si="124"/>
        <v>0</v>
      </c>
      <c r="L2020">
        <f t="shared" si="125"/>
        <v>0</v>
      </c>
      <c r="M2020">
        <f t="shared" si="126"/>
        <v>0</v>
      </c>
      <c r="N2020">
        <f t="shared" si="127"/>
        <v>0</v>
      </c>
      <c r="O2020" cm="1">
        <f t="array" ref="O2020">((IF(C2020=0,INDEX('Solver Setup'!$M$15:$M$19,A2020),INDEX('Solver Setup'!$G$25:$G$52,C2020))-IF(B2020=0,INDEX('Solver Setup'!$L$15:$L$19,A2020),INDEX('Solver Setup'!$G$25:$G$52,B2020)))*1440-IF(B2020=0,0,INDEX('Solver Setup'!$F$25:$F$52,B2020))-H2020+'Solver Setup'!$B$9*(1-F2020))</f>
        <v>1298.5999999999999</v>
      </c>
    </row>
    <row r="2021" spans="1:15" x14ac:dyDescent="0.2">
      <c r="A2021">
        <v>3</v>
      </c>
      <c r="B2021">
        <v>14</v>
      </c>
      <c r="C2021">
        <v>3</v>
      </c>
      <c r="D2021" t="str" cm="1">
        <f t="array" ref="D2021">IF(B2021=0,"Depot",INDEX('Delivery Stops'!$B$2:$B$29,B2021))</f>
        <v>Sunrise Senior Living</v>
      </c>
      <c r="E2021" t="str" cm="1">
        <f t="array" ref="E2021">IF(C2021=0,"Depot",INDEX('Delivery Stops'!$B$2:$B$29,C2021))</f>
        <v>Redstone Medical Center</v>
      </c>
      <c r="F2021">
        <v>0</v>
      </c>
      <c r="G2021" cm="1">
        <f t="array" ref="G2021">INDEX('Distance Matrix (miles)'!$B$2:$AD$30,B2021+1,C2021+1)</f>
        <v>28.35</v>
      </c>
      <c r="H2021" cm="1">
        <f t="array" ref="H2021">INDEX('Travel Time Matrix (min)'!$B$2:$AD$30,B2021+1,C2021+1)</f>
        <v>42.5</v>
      </c>
      <c r="I2021" cm="1">
        <f t="array" ref="I2021">G2021*(INDEX('Vehicle Fleet'!$D$2:$D$6,A2021)+'Cost Parameters'!$B$2*'Cost Parameters'!$B$3)</f>
        <v>32.783940000000001</v>
      </c>
      <c r="J2021" cm="1">
        <f t="array" ref="J2021">IF(C2021=0,0,INDEX('Delivery Stops'!$D$2:$D$29,C2021))</f>
        <v>183</v>
      </c>
      <c r="K2021">
        <f t="shared" si="124"/>
        <v>0</v>
      </c>
      <c r="L2021">
        <f t="shared" si="125"/>
        <v>0</v>
      </c>
      <c r="M2021">
        <f t="shared" si="126"/>
        <v>0</v>
      </c>
      <c r="N2021">
        <f t="shared" si="127"/>
        <v>0</v>
      </c>
      <c r="O2021" cm="1">
        <f t="array" ref="O2021">((IF(C2021=0,INDEX('Solver Setup'!$M$15:$M$19,A2021),INDEX('Solver Setup'!$G$25:$G$52,C2021))-IF(B2021=0,INDEX('Solver Setup'!$L$15:$L$19,A2021),INDEX('Solver Setup'!$G$25:$G$52,B2021)))*1440-IF(B2021=0,0,INDEX('Solver Setup'!$F$25:$F$52,B2021))-H2021+'Solver Setup'!$B$9*(1-F2021))</f>
        <v>1297.5000000000005</v>
      </c>
    </row>
    <row r="2022" spans="1:15" x14ac:dyDescent="0.2">
      <c r="A2022">
        <v>3</v>
      </c>
      <c r="B2022">
        <v>14</v>
      </c>
      <c r="C2022">
        <v>4</v>
      </c>
      <c r="D2022" t="str" cm="1">
        <f t="array" ref="D2022">IF(B2022=0,"Depot",INDEX('Delivery Stops'!$B$2:$B$29,B2022))</f>
        <v>Sunrise Senior Living</v>
      </c>
      <c r="E2022" t="str" cm="1">
        <f t="array" ref="E2022">IF(C2022=0,"Depot",INDEX('Delivery Stops'!$B$2:$B$29,C2022))</f>
        <v>Furniture Warehouse</v>
      </c>
      <c r="F2022">
        <v>0</v>
      </c>
      <c r="G2022" cm="1">
        <f t="array" ref="G2022">INDEX('Distance Matrix (miles)'!$B$2:$AD$30,B2022+1,C2022+1)</f>
        <v>11.71</v>
      </c>
      <c r="H2022" cm="1">
        <f t="array" ref="H2022">INDEX('Travel Time Matrix (min)'!$B$2:$AD$30,B2022+1,C2022+1)</f>
        <v>17.600000000000001</v>
      </c>
      <c r="I2022" cm="1">
        <f t="array" ref="I2022">G2022*(INDEX('Vehicle Fleet'!$D$2:$D$6,A2022)+'Cost Parameters'!$B$2*'Cost Parameters'!$B$3)</f>
        <v>13.541444000000002</v>
      </c>
      <c r="J2022" cm="1">
        <f t="array" ref="J2022">IF(C2022=0,0,INDEX('Delivery Stops'!$D$2:$D$29,C2022))</f>
        <v>186</v>
      </c>
      <c r="K2022">
        <f t="shared" si="124"/>
        <v>0</v>
      </c>
      <c r="L2022">
        <f t="shared" si="125"/>
        <v>0</v>
      </c>
      <c r="M2022">
        <f t="shared" si="126"/>
        <v>0</v>
      </c>
      <c r="N2022">
        <f t="shared" si="127"/>
        <v>0</v>
      </c>
      <c r="O2022" cm="1">
        <f t="array" ref="O2022">((IF(C2022=0,INDEX('Solver Setup'!$M$15:$M$19,A2022),INDEX('Solver Setup'!$G$25:$G$52,C2022))-IF(B2022=0,INDEX('Solver Setup'!$L$15:$L$19,A2022),INDEX('Solver Setup'!$G$25:$G$52,B2022)))*1440-IF(B2022=0,0,INDEX('Solver Setup'!$F$25:$F$52,B2022))-H2022+'Solver Setup'!$B$9*(1-F2022))</f>
        <v>1052.4000000000005</v>
      </c>
    </row>
    <row r="2023" spans="1:15" x14ac:dyDescent="0.2">
      <c r="A2023">
        <v>3</v>
      </c>
      <c r="B2023">
        <v>14</v>
      </c>
      <c r="C2023">
        <v>5</v>
      </c>
      <c r="D2023" t="str" cm="1">
        <f t="array" ref="D2023">IF(B2023=0,"Depot",INDEX('Delivery Stops'!$B$2:$B$29,B2023))</f>
        <v>Sunrise Senior Living</v>
      </c>
      <c r="E2023" t="str" cm="1">
        <f t="array" ref="E2023">IF(C2023=0,"Depot",INDEX('Delivery Stops'!$B$2:$B$29,C2023))</f>
        <v>Construction Supply</v>
      </c>
      <c r="F2023">
        <v>0</v>
      </c>
      <c r="G2023" cm="1">
        <f t="array" ref="G2023">INDEX('Distance Matrix (miles)'!$B$2:$AD$30,B2023+1,C2023+1)</f>
        <v>7.79</v>
      </c>
      <c r="H2023" cm="1">
        <f t="array" ref="H2023">INDEX('Travel Time Matrix (min)'!$B$2:$AD$30,B2023+1,C2023+1)</f>
        <v>11.7</v>
      </c>
      <c r="I2023" cm="1">
        <f t="array" ref="I2023">G2023*(INDEX('Vehicle Fleet'!$D$2:$D$6,A2023)+'Cost Parameters'!$B$2*'Cost Parameters'!$B$3)</f>
        <v>9.0083560000000009</v>
      </c>
      <c r="J2023" cm="1">
        <f t="array" ref="J2023">IF(C2023=0,0,INDEX('Delivery Stops'!$D$2:$D$29,C2023))</f>
        <v>201</v>
      </c>
      <c r="K2023">
        <f t="shared" si="124"/>
        <v>0</v>
      </c>
      <c r="L2023">
        <f t="shared" si="125"/>
        <v>0</v>
      </c>
      <c r="M2023">
        <f t="shared" si="126"/>
        <v>0</v>
      </c>
      <c r="N2023">
        <f t="shared" si="127"/>
        <v>0</v>
      </c>
      <c r="O2023" cm="1">
        <f t="array" ref="O2023">((IF(C2023=0,INDEX('Solver Setup'!$M$15:$M$19,A2023),INDEX('Solver Setup'!$G$25:$G$52,C2023))-IF(B2023=0,INDEX('Solver Setup'!$L$15:$L$19,A2023),INDEX('Solver Setup'!$G$25:$G$52,B2023)))*1440-IF(B2023=0,0,INDEX('Solver Setup'!$F$25:$F$52,B2023))-H2023+'Solver Setup'!$B$9*(1-F2023))</f>
        <v>1268.3</v>
      </c>
    </row>
    <row r="2024" spans="1:15" x14ac:dyDescent="0.2">
      <c r="A2024">
        <v>3</v>
      </c>
      <c r="B2024">
        <v>14</v>
      </c>
      <c r="C2024">
        <v>6</v>
      </c>
      <c r="D2024" t="str" cm="1">
        <f t="array" ref="D2024">IF(B2024=0,"Depot",INDEX('Delivery Stops'!$B$2:$B$29,B2024))</f>
        <v>Sunrise Senior Living</v>
      </c>
      <c r="E2024" t="str" cm="1">
        <f t="array" ref="E2024">IF(C2024=0,"Depot",INDEX('Delivery Stops'!$B$2:$B$29,C2024))</f>
        <v>Farm Supply</v>
      </c>
      <c r="F2024">
        <v>0</v>
      </c>
      <c r="G2024" cm="1">
        <f t="array" ref="G2024">INDEX('Distance Matrix (miles)'!$B$2:$AD$30,B2024+1,C2024+1)</f>
        <v>10.59</v>
      </c>
      <c r="H2024" cm="1">
        <f t="array" ref="H2024">INDEX('Travel Time Matrix (min)'!$B$2:$AD$30,B2024+1,C2024+1)</f>
        <v>15.9</v>
      </c>
      <c r="I2024" cm="1">
        <f t="array" ref="I2024">G2024*(INDEX('Vehicle Fleet'!$D$2:$D$6,A2024)+'Cost Parameters'!$B$2*'Cost Parameters'!$B$3)</f>
        <v>12.246276000000002</v>
      </c>
      <c r="J2024" cm="1">
        <f t="array" ref="J2024">IF(C2024=0,0,INDEX('Delivery Stops'!$D$2:$D$29,C2024))</f>
        <v>162</v>
      </c>
      <c r="K2024">
        <f t="shared" si="124"/>
        <v>0</v>
      </c>
      <c r="L2024">
        <f t="shared" si="125"/>
        <v>0</v>
      </c>
      <c r="M2024">
        <f t="shared" si="126"/>
        <v>0</v>
      </c>
      <c r="N2024">
        <f t="shared" si="127"/>
        <v>0</v>
      </c>
      <c r="O2024" cm="1">
        <f t="array" ref="O2024">((IF(C2024=0,INDEX('Solver Setup'!$M$15:$M$19,A2024),INDEX('Solver Setup'!$G$25:$G$52,C2024))-IF(B2024=0,INDEX('Solver Setup'!$L$15:$L$19,A2024),INDEX('Solver Setup'!$G$25:$G$52,B2024)))*1440-IF(B2024=0,0,INDEX('Solver Setup'!$F$25:$F$52,B2024))-H2024+'Solver Setup'!$B$9*(1-F2024))</f>
        <v>1369.1000000000004</v>
      </c>
    </row>
    <row r="2025" spans="1:15" x14ac:dyDescent="0.2">
      <c r="A2025">
        <v>3</v>
      </c>
      <c r="B2025">
        <v>14</v>
      </c>
      <c r="C2025">
        <v>7</v>
      </c>
      <c r="D2025" t="str" cm="1">
        <f t="array" ref="D2025">IF(B2025=0,"Depot",INDEX('Delivery Stops'!$B$2:$B$29,B2025))</f>
        <v>Sunrise Senior Living</v>
      </c>
      <c r="E2025" t="str" cm="1">
        <f t="array" ref="E2025">IF(C2025=0,"Depot",INDEX('Delivery Stops'!$B$2:$B$29,C2025))</f>
        <v>Fish Market</v>
      </c>
      <c r="F2025">
        <v>0</v>
      </c>
      <c r="G2025" cm="1">
        <f t="array" ref="G2025">INDEX('Distance Matrix (miles)'!$B$2:$AD$30,B2025+1,C2025+1)</f>
        <v>8.5299999999999994</v>
      </c>
      <c r="H2025" cm="1">
        <f t="array" ref="H2025">INDEX('Travel Time Matrix (min)'!$B$2:$AD$30,B2025+1,C2025+1)</f>
        <v>12.8</v>
      </c>
      <c r="I2025" cm="1">
        <f t="array" ref="I2025">G2025*(INDEX('Vehicle Fleet'!$D$2:$D$6,A2025)+'Cost Parameters'!$B$2*'Cost Parameters'!$B$3)</f>
        <v>9.8640919999999994</v>
      </c>
      <c r="J2025" cm="1">
        <f t="array" ref="J2025">IF(C2025=0,0,INDEX('Delivery Stops'!$D$2:$D$29,C2025))</f>
        <v>133</v>
      </c>
      <c r="K2025">
        <f t="shared" si="124"/>
        <v>0</v>
      </c>
      <c r="L2025">
        <f t="shared" si="125"/>
        <v>0</v>
      </c>
      <c r="M2025">
        <f t="shared" si="126"/>
        <v>0</v>
      </c>
      <c r="N2025">
        <f t="shared" si="127"/>
        <v>0</v>
      </c>
      <c r="O2025" cm="1">
        <f t="array" ref="O2025">((IF(C2025=0,INDEX('Solver Setup'!$M$15:$M$19,A2025),INDEX('Solver Setup'!$G$25:$G$52,C2025))-IF(B2025=0,INDEX('Solver Setup'!$L$15:$L$19,A2025),INDEX('Solver Setup'!$G$25:$G$52,B2025)))*1440-IF(B2025=0,0,INDEX('Solver Setup'!$F$25:$F$52,B2025))-H2025+'Solver Setup'!$B$9*(1-F2025))</f>
        <v>1237.2000000000005</v>
      </c>
    </row>
    <row r="2026" spans="1:15" x14ac:dyDescent="0.2">
      <c r="A2026">
        <v>3</v>
      </c>
      <c r="B2026">
        <v>14</v>
      </c>
      <c r="C2026">
        <v>8</v>
      </c>
      <c r="D2026" t="str" cm="1">
        <f t="array" ref="D2026">IF(B2026=0,"Depot",INDEX('Delivery Stops'!$B$2:$B$29,B2026))</f>
        <v>Sunrise Senior Living</v>
      </c>
      <c r="E2026" t="str" cm="1">
        <f t="array" ref="E2026">IF(C2026=0,"Depot",INDEX('Delivery Stops'!$B$2:$B$29,C2026))</f>
        <v>Swimming Pool Supply</v>
      </c>
      <c r="F2026">
        <v>0</v>
      </c>
      <c r="G2026" cm="1">
        <f t="array" ref="G2026">INDEX('Distance Matrix (miles)'!$B$2:$AD$30,B2026+1,C2026+1)</f>
        <v>25.31</v>
      </c>
      <c r="H2026" cm="1">
        <f t="array" ref="H2026">INDEX('Travel Time Matrix (min)'!$B$2:$AD$30,B2026+1,C2026+1)</f>
        <v>38</v>
      </c>
      <c r="I2026" cm="1">
        <f t="array" ref="I2026">G2026*(INDEX('Vehicle Fleet'!$D$2:$D$6,A2026)+'Cost Parameters'!$B$2*'Cost Parameters'!$B$3)</f>
        <v>29.268484000000001</v>
      </c>
      <c r="J2026" cm="1">
        <f t="array" ref="J2026">IF(C2026=0,0,INDEX('Delivery Stops'!$D$2:$D$29,C2026))</f>
        <v>285</v>
      </c>
      <c r="K2026">
        <f t="shared" si="124"/>
        <v>0</v>
      </c>
      <c r="L2026">
        <f t="shared" si="125"/>
        <v>0</v>
      </c>
      <c r="M2026">
        <f t="shared" si="126"/>
        <v>0</v>
      </c>
      <c r="N2026">
        <f t="shared" si="127"/>
        <v>0</v>
      </c>
      <c r="O2026" cm="1">
        <f t="array" ref="O2026">((IF(C2026=0,INDEX('Solver Setup'!$M$15:$M$19,A2026),INDEX('Solver Setup'!$G$25:$G$52,C2026))-IF(B2026=0,INDEX('Solver Setup'!$L$15:$L$19,A2026),INDEX('Solver Setup'!$G$25:$G$52,B2026)))*1440-IF(B2026=0,0,INDEX('Solver Setup'!$F$25:$F$52,B2026))-H2026+'Solver Setup'!$B$9*(1-F2026))</f>
        <v>1422</v>
      </c>
    </row>
    <row r="2027" spans="1:15" x14ac:dyDescent="0.2">
      <c r="A2027">
        <v>3</v>
      </c>
      <c r="B2027">
        <v>14</v>
      </c>
      <c r="C2027">
        <v>9</v>
      </c>
      <c r="D2027" t="str" cm="1">
        <f t="array" ref="D2027">IF(B2027=0,"Depot",INDEX('Delivery Stops'!$B$2:$B$29,B2027))</f>
        <v>Sunrise Senior Living</v>
      </c>
      <c r="E2027" t="str" cm="1">
        <f t="array" ref="E2027">IF(C2027=0,"Depot",INDEX('Delivery Stops'!$B$2:$B$29,C2027))</f>
        <v>Dry Cleaners</v>
      </c>
      <c r="F2027">
        <v>0</v>
      </c>
      <c r="G2027" cm="1">
        <f t="array" ref="G2027">INDEX('Distance Matrix (miles)'!$B$2:$AD$30,B2027+1,C2027+1)</f>
        <v>28.46</v>
      </c>
      <c r="H2027" cm="1">
        <f t="array" ref="H2027">INDEX('Travel Time Matrix (min)'!$B$2:$AD$30,B2027+1,C2027+1)</f>
        <v>42.7</v>
      </c>
      <c r="I2027" cm="1">
        <f t="array" ref="I2027">G2027*(INDEX('Vehicle Fleet'!$D$2:$D$6,A2027)+'Cost Parameters'!$B$2*'Cost Parameters'!$B$3)</f>
        <v>32.911144</v>
      </c>
      <c r="J2027" cm="1">
        <f t="array" ref="J2027">IF(C2027=0,0,INDEX('Delivery Stops'!$D$2:$D$29,C2027))</f>
        <v>24</v>
      </c>
      <c r="K2027">
        <f t="shared" si="124"/>
        <v>0</v>
      </c>
      <c r="L2027">
        <f t="shared" si="125"/>
        <v>0</v>
      </c>
      <c r="M2027">
        <f t="shared" si="126"/>
        <v>0</v>
      </c>
      <c r="N2027">
        <f t="shared" si="127"/>
        <v>0</v>
      </c>
      <c r="O2027" cm="1">
        <f t="array" ref="O2027">((IF(C2027=0,INDEX('Solver Setup'!$M$15:$M$19,A2027),INDEX('Solver Setup'!$G$25:$G$52,C2027))-IF(B2027=0,INDEX('Solver Setup'!$L$15:$L$19,A2027),INDEX('Solver Setup'!$G$25:$G$52,B2027)))*1440-IF(B2027=0,0,INDEX('Solver Setup'!$F$25:$F$52,B2027))-H2027+'Solver Setup'!$B$9*(1-F2027))</f>
        <v>1072.3000000000004</v>
      </c>
    </row>
    <row r="2028" spans="1:15" x14ac:dyDescent="0.2">
      <c r="A2028">
        <v>3</v>
      </c>
      <c r="B2028">
        <v>14</v>
      </c>
      <c r="C2028">
        <v>10</v>
      </c>
      <c r="D2028" t="str" cm="1">
        <f t="array" ref="D2028">IF(B2028=0,"Depot",INDEX('Delivery Stops'!$B$2:$B$29,B2028))</f>
        <v>Sunrise Senior Living</v>
      </c>
      <c r="E2028" t="str" cm="1">
        <f t="array" ref="E2028">IF(C2028=0,"Depot",INDEX('Delivery Stops'!$B$2:$B$29,C2028))</f>
        <v>Furniture Warehouse</v>
      </c>
      <c r="F2028">
        <v>0</v>
      </c>
      <c r="G2028" cm="1">
        <f t="array" ref="G2028">INDEX('Distance Matrix (miles)'!$B$2:$AD$30,B2028+1,C2028+1)</f>
        <v>9.11</v>
      </c>
      <c r="H2028" cm="1">
        <f t="array" ref="H2028">INDEX('Travel Time Matrix (min)'!$B$2:$AD$30,B2028+1,C2028+1)</f>
        <v>13.7</v>
      </c>
      <c r="I2028" cm="1">
        <f t="array" ref="I2028">G2028*(INDEX('Vehicle Fleet'!$D$2:$D$6,A2028)+'Cost Parameters'!$B$2*'Cost Parameters'!$B$3)</f>
        <v>10.534803999999999</v>
      </c>
      <c r="J2028" cm="1">
        <f t="array" ref="J2028">IF(C2028=0,0,INDEX('Delivery Stops'!$D$2:$D$29,C2028))</f>
        <v>89</v>
      </c>
      <c r="K2028">
        <f t="shared" si="124"/>
        <v>0</v>
      </c>
      <c r="L2028">
        <f t="shared" si="125"/>
        <v>0</v>
      </c>
      <c r="M2028">
        <f t="shared" si="126"/>
        <v>0</v>
      </c>
      <c r="N2028">
        <f t="shared" si="127"/>
        <v>0</v>
      </c>
      <c r="O2028" cm="1">
        <f t="array" ref="O2028">((IF(C2028=0,INDEX('Solver Setup'!$M$15:$M$19,A2028),INDEX('Solver Setup'!$G$25:$G$52,C2028))-IF(B2028=0,INDEX('Solver Setup'!$L$15:$L$19,A2028),INDEX('Solver Setup'!$G$25:$G$52,B2028)))*1440-IF(B2028=0,0,INDEX('Solver Setup'!$F$25:$F$52,B2028))-H2028+'Solver Setup'!$B$9*(1-F2028))</f>
        <v>1176.3</v>
      </c>
    </row>
    <row r="2029" spans="1:15" x14ac:dyDescent="0.2">
      <c r="A2029">
        <v>3</v>
      </c>
      <c r="B2029">
        <v>14</v>
      </c>
      <c r="C2029">
        <v>11</v>
      </c>
      <c r="D2029" t="str" cm="1">
        <f t="array" ref="D2029">IF(B2029=0,"Depot",INDEX('Delivery Stops'!$B$2:$B$29,B2029))</f>
        <v>Sunrise Senior Living</v>
      </c>
      <c r="E2029" t="str" cm="1">
        <f t="array" ref="E2029">IF(C2029=0,"Depot",INDEX('Delivery Stops'!$B$2:$B$29,C2029))</f>
        <v>Pet Hospital</v>
      </c>
      <c r="F2029">
        <v>0</v>
      </c>
      <c r="G2029" cm="1">
        <f t="array" ref="G2029">INDEX('Distance Matrix (miles)'!$B$2:$AD$30,B2029+1,C2029+1)</f>
        <v>16.2</v>
      </c>
      <c r="H2029" cm="1">
        <f t="array" ref="H2029">INDEX('Travel Time Matrix (min)'!$B$2:$AD$30,B2029+1,C2029+1)</f>
        <v>24.3</v>
      </c>
      <c r="I2029" cm="1">
        <f t="array" ref="I2029">G2029*(INDEX('Vehicle Fleet'!$D$2:$D$6,A2029)+'Cost Parameters'!$B$2*'Cost Parameters'!$B$3)</f>
        <v>18.73368</v>
      </c>
      <c r="J2029" cm="1">
        <f t="array" ref="J2029">IF(C2029=0,0,INDEX('Delivery Stops'!$D$2:$D$29,C2029))</f>
        <v>108</v>
      </c>
      <c r="K2029">
        <f t="shared" si="124"/>
        <v>0</v>
      </c>
      <c r="L2029">
        <f t="shared" si="125"/>
        <v>0</v>
      </c>
      <c r="M2029">
        <f t="shared" si="126"/>
        <v>0</v>
      </c>
      <c r="N2029">
        <f t="shared" si="127"/>
        <v>0</v>
      </c>
      <c r="O2029" cm="1">
        <f t="array" ref="O2029">((IF(C2029=0,INDEX('Solver Setup'!$M$15:$M$19,A2029),INDEX('Solver Setup'!$G$25:$G$52,C2029))-IF(B2029=0,INDEX('Solver Setup'!$L$15:$L$19,A2029),INDEX('Solver Setup'!$G$25:$G$52,B2029)))*1440-IF(B2029=0,0,INDEX('Solver Setup'!$F$25:$F$52,B2029))-H2029+'Solver Setup'!$B$9*(1-F2029))</f>
        <v>1090.7000000000005</v>
      </c>
    </row>
    <row r="2030" spans="1:15" x14ac:dyDescent="0.2">
      <c r="A2030">
        <v>3</v>
      </c>
      <c r="B2030">
        <v>14</v>
      </c>
      <c r="C2030">
        <v>12</v>
      </c>
      <c r="D2030" t="str" cm="1">
        <f t="array" ref="D2030">IF(B2030=0,"Depot",INDEX('Delivery Stops'!$B$2:$B$29,B2030))</f>
        <v>Sunrise Senior Living</v>
      </c>
      <c r="E2030" t="str" cm="1">
        <f t="array" ref="E2030">IF(C2030=0,"Depot",INDEX('Delivery Stops'!$B$2:$B$29,C2030))</f>
        <v>Tech Solutions Inc</v>
      </c>
      <c r="F2030">
        <v>0</v>
      </c>
      <c r="G2030" cm="1">
        <f t="array" ref="G2030">INDEX('Distance Matrix (miles)'!$B$2:$AD$30,B2030+1,C2030+1)</f>
        <v>7.51</v>
      </c>
      <c r="H2030" cm="1">
        <f t="array" ref="H2030">INDEX('Travel Time Matrix (min)'!$B$2:$AD$30,B2030+1,C2030+1)</f>
        <v>11.3</v>
      </c>
      <c r="I2030" cm="1">
        <f t="array" ref="I2030">G2030*(INDEX('Vehicle Fleet'!$D$2:$D$6,A2030)+'Cost Parameters'!$B$2*'Cost Parameters'!$B$3)</f>
        <v>8.684564</v>
      </c>
      <c r="J2030" cm="1">
        <f t="array" ref="J2030">IF(C2030=0,0,INDEX('Delivery Stops'!$D$2:$D$29,C2030))</f>
        <v>150</v>
      </c>
      <c r="K2030">
        <f t="shared" si="124"/>
        <v>0</v>
      </c>
      <c r="L2030">
        <f t="shared" si="125"/>
        <v>0</v>
      </c>
      <c r="M2030">
        <f t="shared" si="126"/>
        <v>0</v>
      </c>
      <c r="N2030">
        <f t="shared" si="127"/>
        <v>0</v>
      </c>
      <c r="O2030" cm="1">
        <f t="array" ref="O2030">((IF(C2030=0,INDEX('Solver Setup'!$M$15:$M$19,A2030),INDEX('Solver Setup'!$G$25:$G$52,C2030))-IF(B2030=0,INDEX('Solver Setup'!$L$15:$L$19,A2030),INDEX('Solver Setup'!$G$25:$G$52,B2030)))*1440-IF(B2030=0,0,INDEX('Solver Setup'!$F$25:$F$52,B2030))-H2030+'Solver Setup'!$B$9*(1-F2030))</f>
        <v>1058.7000000000005</v>
      </c>
    </row>
    <row r="2031" spans="1:15" x14ac:dyDescent="0.2">
      <c r="A2031">
        <v>3</v>
      </c>
      <c r="B2031">
        <v>14</v>
      </c>
      <c r="C2031">
        <v>13</v>
      </c>
      <c r="D2031" t="str" cm="1">
        <f t="array" ref="D2031">IF(B2031=0,"Depot",INDEX('Delivery Stops'!$B$2:$B$29,B2031))</f>
        <v>Sunrise Senior Living</v>
      </c>
      <c r="E2031" t="str" cm="1">
        <f t="array" ref="E2031">IF(C2031=0,"Depot",INDEX('Delivery Stops'!$B$2:$B$29,C2031))</f>
        <v>Tech Solutions Inc</v>
      </c>
      <c r="F2031">
        <v>0</v>
      </c>
      <c r="G2031" cm="1">
        <f t="array" ref="G2031">INDEX('Distance Matrix (miles)'!$B$2:$AD$30,B2031+1,C2031+1)</f>
        <v>18.48</v>
      </c>
      <c r="H2031" cm="1">
        <f t="array" ref="H2031">INDEX('Travel Time Matrix (min)'!$B$2:$AD$30,B2031+1,C2031+1)</f>
        <v>27.7</v>
      </c>
      <c r="I2031" cm="1">
        <f t="array" ref="I2031">G2031*(INDEX('Vehicle Fleet'!$D$2:$D$6,A2031)+'Cost Parameters'!$B$2*'Cost Parameters'!$B$3)</f>
        <v>21.370272000000003</v>
      </c>
      <c r="J2031" cm="1">
        <f t="array" ref="J2031">IF(C2031=0,0,INDEX('Delivery Stops'!$D$2:$D$29,C2031))</f>
        <v>38</v>
      </c>
      <c r="K2031">
        <f t="shared" si="124"/>
        <v>0</v>
      </c>
      <c r="L2031">
        <f t="shared" si="125"/>
        <v>0</v>
      </c>
      <c r="M2031">
        <f t="shared" si="126"/>
        <v>0</v>
      </c>
      <c r="N2031">
        <f t="shared" si="127"/>
        <v>0</v>
      </c>
      <c r="O2031" cm="1">
        <f t="array" ref="O2031">((IF(C2031=0,INDEX('Solver Setup'!$M$15:$M$19,A2031),INDEX('Solver Setup'!$G$25:$G$52,C2031))-IF(B2031=0,INDEX('Solver Setup'!$L$15:$L$19,A2031),INDEX('Solver Setup'!$G$25:$G$52,B2031)))*1440-IF(B2031=0,0,INDEX('Solver Setup'!$F$25:$F$52,B2031))-H2031+'Solver Setup'!$B$9*(1-F2031))</f>
        <v>937.3</v>
      </c>
    </row>
    <row r="2032" spans="1:15" x14ac:dyDescent="0.2">
      <c r="A2032">
        <v>3</v>
      </c>
      <c r="B2032">
        <v>14</v>
      </c>
      <c r="C2032">
        <v>15</v>
      </c>
      <c r="D2032" t="str" cm="1">
        <f t="array" ref="D2032">IF(B2032=0,"Depot",INDEX('Delivery Stops'!$B$2:$B$29,B2032))</f>
        <v>Sunrise Senior Living</v>
      </c>
      <c r="E2032" t="str" cm="1">
        <f t="array" ref="E2032">IF(C2032=0,"Depot",INDEX('Delivery Stops'!$B$2:$B$29,C2032))</f>
        <v>Electronics Outlet</v>
      </c>
      <c r="F2032">
        <v>0</v>
      </c>
      <c r="G2032" cm="1">
        <f t="array" ref="G2032">INDEX('Distance Matrix (miles)'!$B$2:$AD$30,B2032+1,C2032+1)</f>
        <v>15.22</v>
      </c>
      <c r="H2032" cm="1">
        <f t="array" ref="H2032">INDEX('Travel Time Matrix (min)'!$B$2:$AD$30,B2032+1,C2032+1)</f>
        <v>22.8</v>
      </c>
      <c r="I2032" cm="1">
        <f t="array" ref="I2032">G2032*(INDEX('Vehicle Fleet'!$D$2:$D$6,A2032)+'Cost Parameters'!$B$2*'Cost Parameters'!$B$3)</f>
        <v>17.600408000000002</v>
      </c>
      <c r="J2032" cm="1">
        <f t="array" ref="J2032">IF(C2032=0,0,INDEX('Delivery Stops'!$D$2:$D$29,C2032))</f>
        <v>72</v>
      </c>
      <c r="K2032">
        <f t="shared" si="124"/>
        <v>0</v>
      </c>
      <c r="L2032">
        <f t="shared" si="125"/>
        <v>0</v>
      </c>
      <c r="M2032">
        <f t="shared" si="126"/>
        <v>0</v>
      </c>
      <c r="N2032">
        <f t="shared" si="127"/>
        <v>0</v>
      </c>
      <c r="O2032" cm="1">
        <f t="array" ref="O2032">((IF(C2032=0,INDEX('Solver Setup'!$M$15:$M$19,A2032),INDEX('Solver Setup'!$G$25:$G$52,C2032))-IF(B2032=0,INDEX('Solver Setup'!$L$15:$L$19,A2032),INDEX('Solver Setup'!$G$25:$G$52,B2032)))*1440-IF(B2032=0,0,INDEX('Solver Setup'!$F$25:$F$52,B2032))-H2032+'Solver Setup'!$B$9*(1-F2032))</f>
        <v>957.2000000000005</v>
      </c>
    </row>
    <row r="2033" spans="1:15" x14ac:dyDescent="0.2">
      <c r="A2033">
        <v>3</v>
      </c>
      <c r="B2033">
        <v>14</v>
      </c>
      <c r="C2033">
        <v>16</v>
      </c>
      <c r="D2033" t="str" cm="1">
        <f t="array" ref="D2033">IF(B2033=0,"Depot",INDEX('Delivery Stops'!$B$2:$B$29,B2033))</f>
        <v>Sunrise Senior Living</v>
      </c>
      <c r="E2033" t="str" cm="1">
        <f t="array" ref="E2033">IF(C2033=0,"Depot",INDEX('Delivery Stops'!$B$2:$B$29,C2033))</f>
        <v>Bookstore</v>
      </c>
      <c r="F2033">
        <v>0</v>
      </c>
      <c r="G2033" cm="1">
        <f t="array" ref="G2033">INDEX('Distance Matrix (miles)'!$B$2:$AD$30,B2033+1,C2033+1)</f>
        <v>14.16</v>
      </c>
      <c r="H2033" cm="1">
        <f t="array" ref="H2033">INDEX('Travel Time Matrix (min)'!$B$2:$AD$30,B2033+1,C2033+1)</f>
        <v>21.2</v>
      </c>
      <c r="I2033" cm="1">
        <f t="array" ref="I2033">G2033*(INDEX('Vehicle Fleet'!$D$2:$D$6,A2033)+'Cost Parameters'!$B$2*'Cost Parameters'!$B$3)</f>
        <v>16.374624000000001</v>
      </c>
      <c r="J2033" cm="1">
        <f t="array" ref="J2033">IF(C2033=0,0,INDEX('Delivery Stops'!$D$2:$D$29,C2033))</f>
        <v>152</v>
      </c>
      <c r="K2033">
        <f t="shared" si="124"/>
        <v>0</v>
      </c>
      <c r="L2033">
        <f t="shared" si="125"/>
        <v>0</v>
      </c>
      <c r="M2033">
        <f t="shared" si="126"/>
        <v>0</v>
      </c>
      <c r="N2033">
        <f t="shared" si="127"/>
        <v>0</v>
      </c>
      <c r="O2033" cm="1">
        <f t="array" ref="O2033">((IF(C2033=0,INDEX('Solver Setup'!$M$15:$M$19,A2033),INDEX('Solver Setup'!$G$25:$G$52,C2033))-IF(B2033=0,INDEX('Solver Setup'!$L$15:$L$19,A2033),INDEX('Solver Setup'!$G$25:$G$52,B2033)))*1440-IF(B2033=0,0,INDEX('Solver Setup'!$F$25:$F$52,B2033))-H2033+'Solver Setup'!$B$9*(1-F2033))</f>
        <v>1198.8000000000009</v>
      </c>
    </row>
    <row r="2034" spans="1:15" x14ac:dyDescent="0.2">
      <c r="A2034">
        <v>3</v>
      </c>
      <c r="B2034">
        <v>14</v>
      </c>
      <c r="C2034">
        <v>17</v>
      </c>
      <c r="D2034" t="str" cm="1">
        <f t="array" ref="D2034">IF(B2034=0,"Depot",INDEX('Delivery Stops'!$B$2:$B$29,B2034))</f>
        <v>Sunrise Senior Living</v>
      </c>
      <c r="E2034" t="str" cm="1">
        <f t="array" ref="E2034">IF(C2034=0,"Depot",INDEX('Delivery Stops'!$B$2:$B$29,C2034))</f>
        <v>Veterinary Clinic</v>
      </c>
      <c r="F2034">
        <v>0</v>
      </c>
      <c r="G2034" cm="1">
        <f t="array" ref="G2034">INDEX('Distance Matrix (miles)'!$B$2:$AD$30,B2034+1,C2034+1)</f>
        <v>11.27</v>
      </c>
      <c r="H2034" cm="1">
        <f t="array" ref="H2034">INDEX('Travel Time Matrix (min)'!$B$2:$AD$30,B2034+1,C2034+1)</f>
        <v>16.899999999999999</v>
      </c>
      <c r="I2034" cm="1">
        <f t="array" ref="I2034">G2034*(INDEX('Vehicle Fleet'!$D$2:$D$6,A2034)+'Cost Parameters'!$B$2*'Cost Parameters'!$B$3)</f>
        <v>13.032628000000001</v>
      </c>
      <c r="J2034" cm="1">
        <f t="array" ref="J2034">IF(C2034=0,0,INDEX('Delivery Stops'!$D$2:$D$29,C2034))</f>
        <v>102</v>
      </c>
      <c r="K2034">
        <f t="shared" si="124"/>
        <v>0</v>
      </c>
      <c r="L2034">
        <f t="shared" si="125"/>
        <v>0</v>
      </c>
      <c r="M2034">
        <f t="shared" si="126"/>
        <v>0</v>
      </c>
      <c r="N2034">
        <f t="shared" si="127"/>
        <v>0</v>
      </c>
      <c r="O2034" cm="1">
        <f t="array" ref="O2034">((IF(C2034=0,INDEX('Solver Setup'!$M$15:$M$19,A2034),INDEX('Solver Setup'!$G$25:$G$52,C2034))-IF(B2034=0,INDEX('Solver Setup'!$L$15:$L$19,A2034),INDEX('Solver Setup'!$G$25:$G$52,B2034)))*1440-IF(B2034=0,0,INDEX('Solver Setup'!$F$25:$F$52,B2034))-H2034+'Solver Setup'!$B$9*(1-F2034))</f>
        <v>1038.0999999999999</v>
      </c>
    </row>
    <row r="2035" spans="1:15" x14ac:dyDescent="0.2">
      <c r="A2035">
        <v>3</v>
      </c>
      <c r="B2035">
        <v>14</v>
      </c>
      <c r="C2035">
        <v>18</v>
      </c>
      <c r="D2035" t="str" cm="1">
        <f t="array" ref="D2035">IF(B2035=0,"Depot",INDEX('Delivery Stops'!$B$2:$B$29,B2035))</f>
        <v>Sunrise Senior Living</v>
      </c>
      <c r="E2035" t="str" cm="1">
        <f t="array" ref="E2035">IF(C2035=0,"Depot",INDEX('Delivery Stops'!$B$2:$B$29,C2035))</f>
        <v>Furniture Warehouse</v>
      </c>
      <c r="F2035">
        <v>0</v>
      </c>
      <c r="G2035" cm="1">
        <f t="array" ref="G2035">INDEX('Distance Matrix (miles)'!$B$2:$AD$30,B2035+1,C2035+1)</f>
        <v>12.47</v>
      </c>
      <c r="H2035" cm="1">
        <f t="array" ref="H2035">INDEX('Travel Time Matrix (min)'!$B$2:$AD$30,B2035+1,C2035+1)</f>
        <v>18.7</v>
      </c>
      <c r="I2035" cm="1">
        <f t="array" ref="I2035">G2035*(INDEX('Vehicle Fleet'!$D$2:$D$6,A2035)+'Cost Parameters'!$B$2*'Cost Parameters'!$B$3)</f>
        <v>14.420308000000002</v>
      </c>
      <c r="J2035" cm="1">
        <f t="array" ref="J2035">IF(C2035=0,0,INDEX('Delivery Stops'!$D$2:$D$29,C2035))</f>
        <v>148</v>
      </c>
      <c r="K2035">
        <f t="shared" si="124"/>
        <v>0</v>
      </c>
      <c r="L2035">
        <f t="shared" si="125"/>
        <v>0</v>
      </c>
      <c r="M2035">
        <f t="shared" si="126"/>
        <v>0</v>
      </c>
      <c r="N2035">
        <f t="shared" si="127"/>
        <v>0</v>
      </c>
      <c r="O2035" cm="1">
        <f t="array" ref="O2035">((IF(C2035=0,INDEX('Solver Setup'!$M$15:$M$19,A2035),INDEX('Solver Setup'!$G$25:$G$52,C2035))-IF(B2035=0,INDEX('Solver Setup'!$L$15:$L$19,A2035),INDEX('Solver Setup'!$G$25:$G$52,B2035)))*1440-IF(B2035=0,0,INDEX('Solver Setup'!$F$25:$F$52,B2035))-H2035+'Solver Setup'!$B$9*(1-F2035))</f>
        <v>991.3</v>
      </c>
    </row>
    <row r="2036" spans="1:15" x14ac:dyDescent="0.2">
      <c r="A2036">
        <v>3</v>
      </c>
      <c r="B2036">
        <v>14</v>
      </c>
      <c r="C2036">
        <v>19</v>
      </c>
      <c r="D2036" t="str" cm="1">
        <f t="array" ref="D2036">IF(B2036=0,"Depot",INDEX('Delivery Stops'!$B$2:$B$29,B2036))</f>
        <v>Sunrise Senior Living</v>
      </c>
      <c r="E2036" t="str" cm="1">
        <f t="array" ref="E2036">IF(C2036=0,"Depot",INDEX('Delivery Stops'!$B$2:$B$29,C2036))</f>
        <v>Music School</v>
      </c>
      <c r="F2036">
        <v>0</v>
      </c>
      <c r="G2036" cm="1">
        <f t="array" ref="G2036">INDEX('Distance Matrix (miles)'!$B$2:$AD$30,B2036+1,C2036+1)</f>
        <v>32.76</v>
      </c>
      <c r="H2036" cm="1">
        <f t="array" ref="H2036">INDEX('Travel Time Matrix (min)'!$B$2:$AD$30,B2036+1,C2036+1)</f>
        <v>49.1</v>
      </c>
      <c r="I2036" cm="1">
        <f t="array" ref="I2036">G2036*(INDEX('Vehicle Fleet'!$D$2:$D$6,A2036)+'Cost Parameters'!$B$2*'Cost Parameters'!$B$3)</f>
        <v>37.883664000000003</v>
      </c>
      <c r="J2036" cm="1">
        <f t="array" ref="J2036">IF(C2036=0,0,INDEX('Delivery Stops'!$D$2:$D$29,C2036))</f>
        <v>97</v>
      </c>
      <c r="K2036">
        <f t="shared" si="124"/>
        <v>0</v>
      </c>
      <c r="L2036">
        <f t="shared" si="125"/>
        <v>0</v>
      </c>
      <c r="M2036">
        <f t="shared" si="126"/>
        <v>0</v>
      </c>
      <c r="N2036">
        <f t="shared" si="127"/>
        <v>0</v>
      </c>
      <c r="O2036" cm="1">
        <f t="array" ref="O2036">((IF(C2036=0,INDEX('Solver Setup'!$M$15:$M$19,A2036),INDEX('Solver Setup'!$G$25:$G$52,C2036))-IF(B2036=0,INDEX('Solver Setup'!$L$15:$L$19,A2036),INDEX('Solver Setup'!$G$25:$G$52,B2036)))*1440-IF(B2036=0,0,INDEX('Solver Setup'!$F$25:$F$52,B2036))-H2036+'Solver Setup'!$B$9*(1-F2036))</f>
        <v>930.90000000000043</v>
      </c>
    </row>
    <row r="2037" spans="1:15" x14ac:dyDescent="0.2">
      <c r="A2037">
        <v>3</v>
      </c>
      <c r="B2037">
        <v>14</v>
      </c>
      <c r="C2037">
        <v>20</v>
      </c>
      <c r="D2037" t="str" cm="1">
        <f t="array" ref="D2037">IF(B2037=0,"Depot",INDEX('Delivery Stops'!$B$2:$B$29,B2037))</f>
        <v>Sunrise Senior Living</v>
      </c>
      <c r="E2037" t="str" cm="1">
        <f t="array" ref="E2037">IF(C2037=0,"Depot",INDEX('Delivery Stops'!$B$2:$B$29,C2037))</f>
        <v>Elementary School</v>
      </c>
      <c r="F2037">
        <v>0</v>
      </c>
      <c r="G2037" cm="1">
        <f t="array" ref="G2037">INDEX('Distance Matrix (miles)'!$B$2:$AD$30,B2037+1,C2037+1)</f>
        <v>24.48</v>
      </c>
      <c r="H2037" cm="1">
        <f t="array" ref="H2037">INDEX('Travel Time Matrix (min)'!$B$2:$AD$30,B2037+1,C2037+1)</f>
        <v>36.700000000000003</v>
      </c>
      <c r="I2037" cm="1">
        <f t="array" ref="I2037">G2037*(INDEX('Vehicle Fleet'!$D$2:$D$6,A2037)+'Cost Parameters'!$B$2*'Cost Parameters'!$B$3)</f>
        <v>28.308672000000001</v>
      </c>
      <c r="J2037" cm="1">
        <f t="array" ref="J2037">IF(C2037=0,0,INDEX('Delivery Stops'!$D$2:$D$29,C2037))</f>
        <v>71</v>
      </c>
      <c r="K2037">
        <f t="shared" si="124"/>
        <v>0</v>
      </c>
      <c r="L2037">
        <f t="shared" si="125"/>
        <v>0</v>
      </c>
      <c r="M2037">
        <f t="shared" si="126"/>
        <v>0</v>
      </c>
      <c r="N2037">
        <f t="shared" si="127"/>
        <v>0</v>
      </c>
      <c r="O2037" cm="1">
        <f t="array" ref="O2037">((IF(C2037=0,INDEX('Solver Setup'!$M$15:$M$19,A2037),INDEX('Solver Setup'!$G$25:$G$52,C2037))-IF(B2037=0,INDEX('Solver Setup'!$L$15:$L$19,A2037),INDEX('Solver Setup'!$G$25:$G$52,B2037)))*1440-IF(B2037=0,0,INDEX('Solver Setup'!$F$25:$F$52,B2037))-H2037+'Solver Setup'!$B$9*(1-F2037))</f>
        <v>913.30000000000086</v>
      </c>
    </row>
    <row r="2038" spans="1:15" x14ac:dyDescent="0.2">
      <c r="A2038">
        <v>3</v>
      </c>
      <c r="B2038">
        <v>14</v>
      </c>
      <c r="C2038">
        <v>21</v>
      </c>
      <c r="D2038" t="str" cm="1">
        <f t="array" ref="D2038">IF(B2038=0,"Depot",INDEX('Delivery Stops'!$B$2:$B$29,B2038))</f>
        <v>Sunrise Senior Living</v>
      </c>
      <c r="E2038" t="str" cm="1">
        <f t="array" ref="E2038">IF(C2038=0,"Depot",INDEX('Delivery Stops'!$B$2:$B$29,C2038))</f>
        <v>Distillery</v>
      </c>
      <c r="F2038">
        <v>0</v>
      </c>
      <c r="G2038" cm="1">
        <f t="array" ref="G2038">INDEX('Distance Matrix (miles)'!$B$2:$AD$30,B2038+1,C2038+1)</f>
        <v>24.47</v>
      </c>
      <c r="H2038" cm="1">
        <f t="array" ref="H2038">INDEX('Travel Time Matrix (min)'!$B$2:$AD$30,B2038+1,C2038+1)</f>
        <v>36.700000000000003</v>
      </c>
      <c r="I2038" cm="1">
        <f t="array" ref="I2038">G2038*(INDEX('Vehicle Fleet'!$D$2:$D$6,A2038)+'Cost Parameters'!$B$2*'Cost Parameters'!$B$3)</f>
        <v>28.297108000000001</v>
      </c>
      <c r="J2038" cm="1">
        <f t="array" ref="J2038">IF(C2038=0,0,INDEX('Delivery Stops'!$D$2:$D$29,C2038))</f>
        <v>178</v>
      </c>
      <c r="K2038">
        <f t="shared" si="124"/>
        <v>0</v>
      </c>
      <c r="L2038">
        <f t="shared" si="125"/>
        <v>0</v>
      </c>
      <c r="M2038">
        <f t="shared" si="126"/>
        <v>0</v>
      </c>
      <c r="N2038">
        <f t="shared" si="127"/>
        <v>0</v>
      </c>
      <c r="O2038" cm="1">
        <f t="array" ref="O2038">((IF(C2038=0,INDEX('Solver Setup'!$M$15:$M$19,A2038),INDEX('Solver Setup'!$G$25:$G$52,C2038))-IF(B2038=0,INDEX('Solver Setup'!$L$15:$L$19,A2038),INDEX('Solver Setup'!$G$25:$G$52,B2038)))*1440-IF(B2038=0,0,INDEX('Solver Setup'!$F$25:$F$52,B2038))-H2038+'Solver Setup'!$B$9*(1-F2038))</f>
        <v>1423.3</v>
      </c>
    </row>
    <row r="2039" spans="1:15" x14ac:dyDescent="0.2">
      <c r="A2039">
        <v>3</v>
      </c>
      <c r="B2039">
        <v>14</v>
      </c>
      <c r="C2039">
        <v>22</v>
      </c>
      <c r="D2039" t="str" cm="1">
        <f t="array" ref="D2039">IF(B2039=0,"Depot",INDEX('Delivery Stops'!$B$2:$B$29,B2039))</f>
        <v>Sunrise Senior Living</v>
      </c>
      <c r="E2039" t="str" cm="1">
        <f t="array" ref="E2039">IF(C2039=0,"Depot",INDEX('Delivery Stops'!$B$2:$B$29,C2039))</f>
        <v>Brewery</v>
      </c>
      <c r="F2039">
        <v>0</v>
      </c>
      <c r="G2039" cm="1">
        <f t="array" ref="G2039">INDEX('Distance Matrix (miles)'!$B$2:$AD$30,B2039+1,C2039+1)</f>
        <v>22.72</v>
      </c>
      <c r="H2039" cm="1">
        <f t="array" ref="H2039">INDEX('Travel Time Matrix (min)'!$B$2:$AD$30,B2039+1,C2039+1)</f>
        <v>34.1</v>
      </c>
      <c r="I2039" cm="1">
        <f t="array" ref="I2039">G2039*(INDEX('Vehicle Fleet'!$D$2:$D$6,A2039)+'Cost Parameters'!$B$2*'Cost Parameters'!$B$3)</f>
        <v>26.273408</v>
      </c>
      <c r="J2039" cm="1">
        <f t="array" ref="J2039">IF(C2039=0,0,INDEX('Delivery Stops'!$D$2:$D$29,C2039))</f>
        <v>46</v>
      </c>
      <c r="K2039">
        <f t="shared" si="124"/>
        <v>0</v>
      </c>
      <c r="L2039">
        <f t="shared" si="125"/>
        <v>0</v>
      </c>
      <c r="M2039">
        <f t="shared" si="126"/>
        <v>0</v>
      </c>
      <c r="N2039">
        <f t="shared" si="127"/>
        <v>0</v>
      </c>
      <c r="O2039" cm="1">
        <f t="array" ref="O2039">((IF(C2039=0,INDEX('Solver Setup'!$M$15:$M$19,A2039),INDEX('Solver Setup'!$G$25:$G$52,C2039))-IF(B2039=0,INDEX('Solver Setup'!$L$15:$L$19,A2039),INDEX('Solver Setup'!$G$25:$G$52,B2039)))*1440-IF(B2039=0,0,INDEX('Solver Setup'!$F$25:$F$52,B2039))-H2039+'Solver Setup'!$B$9*(1-F2039))</f>
        <v>1275.9000000000008</v>
      </c>
    </row>
    <row r="2040" spans="1:15" x14ac:dyDescent="0.2">
      <c r="A2040">
        <v>3</v>
      </c>
      <c r="B2040">
        <v>14</v>
      </c>
      <c r="C2040">
        <v>23</v>
      </c>
      <c r="D2040" t="str" cm="1">
        <f t="array" ref="D2040">IF(B2040=0,"Depot",INDEX('Delivery Stops'!$B$2:$B$29,B2040))</f>
        <v>Sunrise Senior Living</v>
      </c>
      <c r="E2040" t="str" cm="1">
        <f t="array" ref="E2040">IF(C2040=0,"Depot",INDEX('Delivery Stops'!$B$2:$B$29,C2040))</f>
        <v>Distillery</v>
      </c>
      <c r="F2040">
        <v>0</v>
      </c>
      <c r="G2040" cm="1">
        <f t="array" ref="G2040">INDEX('Distance Matrix (miles)'!$B$2:$AD$30,B2040+1,C2040+1)</f>
        <v>19.309999999999999</v>
      </c>
      <c r="H2040" cm="1">
        <f t="array" ref="H2040">INDEX('Travel Time Matrix (min)'!$B$2:$AD$30,B2040+1,C2040+1)</f>
        <v>29</v>
      </c>
      <c r="I2040" cm="1">
        <f t="array" ref="I2040">G2040*(INDEX('Vehicle Fleet'!$D$2:$D$6,A2040)+'Cost Parameters'!$B$2*'Cost Parameters'!$B$3)</f>
        <v>22.330083999999999</v>
      </c>
      <c r="J2040" cm="1">
        <f t="array" ref="J2040">IF(C2040=0,0,INDEX('Delivery Stops'!$D$2:$D$29,C2040))</f>
        <v>207</v>
      </c>
      <c r="K2040">
        <f t="shared" si="124"/>
        <v>0</v>
      </c>
      <c r="L2040">
        <f t="shared" si="125"/>
        <v>0</v>
      </c>
      <c r="M2040">
        <f t="shared" si="126"/>
        <v>0</v>
      </c>
      <c r="N2040">
        <f t="shared" si="127"/>
        <v>0</v>
      </c>
      <c r="O2040" cm="1">
        <f t="array" ref="O2040">((IF(C2040=0,INDEX('Solver Setup'!$M$15:$M$19,A2040),INDEX('Solver Setup'!$G$25:$G$52,C2040))-IF(B2040=0,INDEX('Solver Setup'!$L$15:$L$19,A2040),INDEX('Solver Setup'!$G$25:$G$52,B2040)))*1440-IF(B2040=0,0,INDEX('Solver Setup'!$F$25:$F$52,B2040))-H2040+'Solver Setup'!$B$9*(1-F2040))</f>
        <v>1176.0000000000005</v>
      </c>
    </row>
    <row r="2041" spans="1:15" x14ac:dyDescent="0.2">
      <c r="A2041">
        <v>3</v>
      </c>
      <c r="B2041">
        <v>14</v>
      </c>
      <c r="C2041">
        <v>24</v>
      </c>
      <c r="D2041" t="str" cm="1">
        <f t="array" ref="D2041">IF(B2041=0,"Depot",INDEX('Delivery Stops'!$B$2:$B$29,B2041))</f>
        <v>Sunrise Senior Living</v>
      </c>
      <c r="E2041" t="str" cm="1">
        <f t="array" ref="E2041">IF(C2041=0,"Depot",INDEX('Delivery Stops'!$B$2:$B$29,C2041))</f>
        <v>Children's Academy</v>
      </c>
      <c r="F2041">
        <v>0</v>
      </c>
      <c r="G2041" cm="1">
        <f t="array" ref="G2041">INDEX('Distance Matrix (miles)'!$B$2:$AD$30,B2041+1,C2041+1)</f>
        <v>22.31</v>
      </c>
      <c r="H2041" cm="1">
        <f t="array" ref="H2041">INDEX('Travel Time Matrix (min)'!$B$2:$AD$30,B2041+1,C2041+1)</f>
        <v>33.5</v>
      </c>
      <c r="I2041" cm="1">
        <f t="array" ref="I2041">G2041*(INDEX('Vehicle Fleet'!$D$2:$D$6,A2041)+'Cost Parameters'!$B$2*'Cost Parameters'!$B$3)</f>
        <v>25.799284</v>
      </c>
      <c r="J2041" cm="1">
        <f t="array" ref="J2041">IF(C2041=0,0,INDEX('Delivery Stops'!$D$2:$D$29,C2041))</f>
        <v>28</v>
      </c>
      <c r="K2041">
        <f t="shared" si="124"/>
        <v>0</v>
      </c>
      <c r="L2041">
        <f t="shared" si="125"/>
        <v>0</v>
      </c>
      <c r="M2041">
        <f t="shared" si="126"/>
        <v>0</v>
      </c>
      <c r="N2041">
        <f t="shared" si="127"/>
        <v>0</v>
      </c>
      <c r="O2041" cm="1">
        <f t="array" ref="O2041">((IF(C2041=0,INDEX('Solver Setup'!$M$15:$M$19,A2041),INDEX('Solver Setup'!$G$25:$G$52,C2041))-IF(B2041=0,INDEX('Solver Setup'!$L$15:$L$19,A2041),INDEX('Solver Setup'!$G$25:$G$52,B2041)))*1440-IF(B2041=0,0,INDEX('Solver Setup'!$F$25:$F$52,B2041))-H2041+'Solver Setup'!$B$9*(1-F2041))</f>
        <v>1321.5000000000009</v>
      </c>
    </row>
    <row r="2042" spans="1:15" x14ac:dyDescent="0.2">
      <c r="A2042">
        <v>3</v>
      </c>
      <c r="B2042">
        <v>14</v>
      </c>
      <c r="C2042">
        <v>25</v>
      </c>
      <c r="D2042" t="str" cm="1">
        <f t="array" ref="D2042">IF(B2042=0,"Depot",INDEX('Delivery Stops'!$B$2:$B$29,B2042))</f>
        <v>Sunrise Senior Living</v>
      </c>
      <c r="E2042" t="str" cm="1">
        <f t="array" ref="E2042">IF(C2042=0,"Depot",INDEX('Delivery Stops'!$B$2:$B$29,C2042))</f>
        <v>Public Library</v>
      </c>
      <c r="F2042">
        <v>0</v>
      </c>
      <c r="G2042" cm="1">
        <f t="array" ref="G2042">INDEX('Distance Matrix (miles)'!$B$2:$AD$30,B2042+1,C2042+1)</f>
        <v>5.87</v>
      </c>
      <c r="H2042" cm="1">
        <f t="array" ref="H2042">INDEX('Travel Time Matrix (min)'!$B$2:$AD$30,B2042+1,C2042+1)</f>
        <v>8.8000000000000007</v>
      </c>
      <c r="I2042" cm="1">
        <f t="array" ref="I2042">G2042*(INDEX('Vehicle Fleet'!$D$2:$D$6,A2042)+'Cost Parameters'!$B$2*'Cost Parameters'!$B$3)</f>
        <v>6.7880680000000009</v>
      </c>
      <c r="J2042" cm="1">
        <f t="array" ref="J2042">IF(C2042=0,0,INDEX('Delivery Stops'!$D$2:$D$29,C2042))</f>
        <v>32</v>
      </c>
      <c r="K2042">
        <f t="shared" si="124"/>
        <v>0</v>
      </c>
      <c r="L2042">
        <f t="shared" si="125"/>
        <v>0</v>
      </c>
      <c r="M2042">
        <f t="shared" si="126"/>
        <v>0</v>
      </c>
      <c r="N2042">
        <f t="shared" si="127"/>
        <v>0</v>
      </c>
      <c r="O2042" cm="1">
        <f t="array" ref="O2042">((IF(C2042=0,INDEX('Solver Setup'!$M$15:$M$19,A2042),INDEX('Solver Setup'!$G$25:$G$52,C2042))-IF(B2042=0,INDEX('Solver Setup'!$L$15:$L$19,A2042),INDEX('Solver Setup'!$G$25:$G$52,B2042)))*1440-IF(B2042=0,0,INDEX('Solver Setup'!$F$25:$F$52,B2042))-H2042+'Solver Setup'!$B$9*(1-F2042))</f>
        <v>1256.200000000001</v>
      </c>
    </row>
    <row r="2043" spans="1:15" x14ac:dyDescent="0.2">
      <c r="A2043">
        <v>3</v>
      </c>
      <c r="B2043">
        <v>14</v>
      </c>
      <c r="C2043">
        <v>26</v>
      </c>
      <c r="D2043" t="str" cm="1">
        <f t="array" ref="D2043">IF(B2043=0,"Depot",INDEX('Delivery Stops'!$B$2:$B$29,B2043))</f>
        <v>Sunrise Senior Living</v>
      </c>
      <c r="E2043" t="str" cm="1">
        <f t="array" ref="E2043">IF(C2043=0,"Depot",INDEX('Delivery Stops'!$B$2:$B$29,C2043))</f>
        <v>Bakery &amp; Cafe</v>
      </c>
      <c r="F2043">
        <v>0</v>
      </c>
      <c r="G2043" cm="1">
        <f t="array" ref="G2043">INDEX('Distance Matrix (miles)'!$B$2:$AD$30,B2043+1,C2043+1)</f>
        <v>10.16</v>
      </c>
      <c r="H2043" cm="1">
        <f t="array" ref="H2043">INDEX('Travel Time Matrix (min)'!$B$2:$AD$30,B2043+1,C2043+1)</f>
        <v>15.2</v>
      </c>
      <c r="I2043" cm="1">
        <f t="array" ref="I2043">G2043*(INDEX('Vehicle Fleet'!$D$2:$D$6,A2043)+'Cost Parameters'!$B$2*'Cost Parameters'!$B$3)</f>
        <v>11.749024</v>
      </c>
      <c r="J2043" cm="1">
        <f t="array" ref="J2043">IF(C2043=0,0,INDEX('Delivery Stops'!$D$2:$D$29,C2043))</f>
        <v>211</v>
      </c>
      <c r="K2043">
        <f t="shared" si="124"/>
        <v>0</v>
      </c>
      <c r="L2043">
        <f t="shared" si="125"/>
        <v>0</v>
      </c>
      <c r="M2043">
        <f t="shared" si="126"/>
        <v>0</v>
      </c>
      <c r="N2043">
        <f t="shared" si="127"/>
        <v>0</v>
      </c>
      <c r="O2043" cm="1">
        <f t="array" ref="O2043">((IF(C2043=0,INDEX('Solver Setup'!$M$15:$M$19,A2043),INDEX('Solver Setup'!$G$25:$G$52,C2043))-IF(B2043=0,INDEX('Solver Setup'!$L$15:$L$19,A2043),INDEX('Solver Setup'!$G$25:$G$52,B2043)))*1440-IF(B2043=0,0,INDEX('Solver Setup'!$F$25:$F$52,B2043))-H2043+'Solver Setup'!$B$9*(1-F2043))</f>
        <v>1324.8000000000004</v>
      </c>
    </row>
    <row r="2044" spans="1:15" x14ac:dyDescent="0.2">
      <c r="A2044">
        <v>3</v>
      </c>
      <c r="B2044">
        <v>14</v>
      </c>
      <c r="C2044">
        <v>27</v>
      </c>
      <c r="D2044" t="str" cm="1">
        <f t="array" ref="D2044">IF(B2044=0,"Depot",INDEX('Delivery Stops'!$B$2:$B$29,B2044))</f>
        <v>Sunrise Senior Living</v>
      </c>
      <c r="E2044" t="str" cm="1">
        <f t="array" ref="E2044">IF(C2044=0,"Depot",INDEX('Delivery Stops'!$B$2:$B$29,C2044))</f>
        <v>Redstone Elementary School</v>
      </c>
      <c r="F2044">
        <v>0</v>
      </c>
      <c r="G2044" cm="1">
        <f t="array" ref="G2044">INDEX('Distance Matrix (miles)'!$B$2:$AD$30,B2044+1,C2044+1)</f>
        <v>7.42</v>
      </c>
      <c r="H2044" cm="1">
        <f t="array" ref="H2044">INDEX('Travel Time Matrix (min)'!$B$2:$AD$30,B2044+1,C2044+1)</f>
        <v>11.1</v>
      </c>
      <c r="I2044" cm="1">
        <f t="array" ref="I2044">G2044*(INDEX('Vehicle Fleet'!$D$2:$D$6,A2044)+'Cost Parameters'!$B$2*'Cost Parameters'!$B$3)</f>
        <v>8.5804880000000008</v>
      </c>
      <c r="J2044" cm="1">
        <f t="array" ref="J2044">IF(C2044=0,0,INDEX('Delivery Stops'!$D$2:$D$29,C2044))</f>
        <v>61</v>
      </c>
      <c r="K2044">
        <f t="shared" si="124"/>
        <v>0</v>
      </c>
      <c r="L2044">
        <f t="shared" si="125"/>
        <v>0</v>
      </c>
      <c r="M2044">
        <f t="shared" si="126"/>
        <v>0</v>
      </c>
      <c r="N2044">
        <f t="shared" si="127"/>
        <v>0</v>
      </c>
      <c r="O2044" cm="1">
        <f t="array" ref="O2044">((IF(C2044=0,INDEX('Solver Setup'!$M$15:$M$19,A2044),INDEX('Solver Setup'!$G$25:$G$52,C2044))-IF(B2044=0,INDEX('Solver Setup'!$L$15:$L$19,A2044),INDEX('Solver Setup'!$G$25:$G$52,B2044)))*1440-IF(B2044=0,0,INDEX('Solver Setup'!$F$25:$F$52,B2044))-H2044+'Solver Setup'!$B$9*(1-F2044))</f>
        <v>1268.8999999999999</v>
      </c>
    </row>
    <row r="2045" spans="1:15" x14ac:dyDescent="0.2">
      <c r="A2045">
        <v>3</v>
      </c>
      <c r="B2045">
        <v>14</v>
      </c>
      <c r="C2045">
        <v>28</v>
      </c>
      <c r="D2045" t="str" cm="1">
        <f t="array" ref="D2045">IF(B2045=0,"Depot",INDEX('Delivery Stops'!$B$2:$B$29,B2045))</f>
        <v>Sunrise Senior Living</v>
      </c>
      <c r="E2045" t="str" cm="1">
        <f t="array" ref="E2045">IF(C2045=0,"Depot",INDEX('Delivery Stops'!$B$2:$B$29,C2045))</f>
        <v>Food Bank</v>
      </c>
      <c r="F2045">
        <v>0</v>
      </c>
      <c r="G2045" cm="1">
        <f t="array" ref="G2045">INDEX('Distance Matrix (miles)'!$B$2:$AD$30,B2045+1,C2045+1)</f>
        <v>20.72</v>
      </c>
      <c r="H2045" cm="1">
        <f t="array" ref="H2045">INDEX('Travel Time Matrix (min)'!$B$2:$AD$30,B2045+1,C2045+1)</f>
        <v>31.1</v>
      </c>
      <c r="I2045" cm="1">
        <f t="array" ref="I2045">G2045*(INDEX('Vehicle Fleet'!$D$2:$D$6,A2045)+'Cost Parameters'!$B$2*'Cost Parameters'!$B$3)</f>
        <v>23.960608000000001</v>
      </c>
      <c r="J2045" cm="1">
        <f t="array" ref="J2045">IF(C2045=0,0,INDEX('Delivery Stops'!$D$2:$D$29,C2045))</f>
        <v>168</v>
      </c>
      <c r="K2045">
        <f t="shared" si="124"/>
        <v>0</v>
      </c>
      <c r="L2045">
        <f t="shared" si="125"/>
        <v>0</v>
      </c>
      <c r="M2045">
        <f t="shared" si="126"/>
        <v>0</v>
      </c>
      <c r="N2045">
        <f t="shared" si="127"/>
        <v>0</v>
      </c>
      <c r="O2045" cm="1">
        <f t="array" ref="O2045">((IF(C2045=0,INDEX('Solver Setup'!$M$15:$M$19,A2045),INDEX('Solver Setup'!$G$25:$G$52,C2045))-IF(B2045=0,INDEX('Solver Setup'!$L$15:$L$19,A2045),INDEX('Solver Setup'!$G$25:$G$52,B2045)))*1440-IF(B2045=0,0,INDEX('Solver Setup'!$F$25:$F$52,B2045))-H2045+'Solver Setup'!$B$9*(1-F2045))</f>
        <v>1248.8999999999999</v>
      </c>
    </row>
    <row r="2046" spans="1:15" x14ac:dyDescent="0.2">
      <c r="A2046">
        <v>3</v>
      </c>
      <c r="B2046">
        <v>15</v>
      </c>
      <c r="C2046">
        <v>0</v>
      </c>
      <c r="D2046" t="str" cm="1">
        <f t="array" ref="D2046">IF(B2046=0,"Depot",INDEX('Delivery Stops'!$B$2:$B$29,B2046))</f>
        <v>Electronics Outlet</v>
      </c>
      <c r="E2046" t="str" cm="1">
        <f t="array" ref="E2046">IF(C2046=0,"Depot",INDEX('Delivery Stops'!$B$2:$B$29,C2046))</f>
        <v>Depot</v>
      </c>
      <c r="F2046">
        <v>0</v>
      </c>
      <c r="G2046" cm="1">
        <f t="array" ref="G2046">INDEX('Distance Matrix (miles)'!$B$2:$AD$30,B2046+1,C2046+1)</f>
        <v>1.25</v>
      </c>
      <c r="H2046" cm="1">
        <f t="array" ref="H2046">INDEX('Travel Time Matrix (min)'!$B$2:$AD$30,B2046+1,C2046+1)</f>
        <v>1.9</v>
      </c>
      <c r="I2046" cm="1">
        <f t="array" ref="I2046">G2046*(INDEX('Vehicle Fleet'!$D$2:$D$6,A2046)+'Cost Parameters'!$B$2*'Cost Parameters'!$B$3)</f>
        <v>1.4455</v>
      </c>
      <c r="J2046" cm="1">
        <f t="array" ref="J2046">IF(C2046=0,0,INDEX('Delivery Stops'!$D$2:$D$29,C2046))</f>
        <v>0</v>
      </c>
      <c r="K2046">
        <f t="shared" si="124"/>
        <v>0</v>
      </c>
      <c r="L2046">
        <f t="shared" si="125"/>
        <v>0</v>
      </c>
      <c r="M2046">
        <f t="shared" si="126"/>
        <v>0</v>
      </c>
      <c r="N2046">
        <f t="shared" si="127"/>
        <v>0</v>
      </c>
      <c r="O2046" cm="1">
        <f t="array" ref="O2046">((IF(C2046=0,INDEX('Solver Setup'!$M$15:$M$19,A2046),INDEX('Solver Setup'!$G$25:$G$52,C2046))-IF(B2046=0,INDEX('Solver Setup'!$L$15:$L$19,A2046),INDEX('Solver Setup'!$G$25:$G$52,B2046)))*1440-IF(B2046=0,0,INDEX('Solver Setup'!$F$25:$F$52,B2046))-H2046+'Solver Setup'!$B$9*(1-F2046))</f>
        <v>1007.1</v>
      </c>
    </row>
    <row r="2047" spans="1:15" x14ac:dyDescent="0.2">
      <c r="A2047">
        <v>3</v>
      </c>
      <c r="B2047">
        <v>15</v>
      </c>
      <c r="C2047">
        <v>1</v>
      </c>
      <c r="D2047" t="str" cm="1">
        <f t="array" ref="D2047">IF(B2047=0,"Depot",INDEX('Delivery Stops'!$B$2:$B$29,B2047))</f>
        <v>Electronics Outlet</v>
      </c>
      <c r="E2047" t="str" cm="1">
        <f t="array" ref="E2047">IF(C2047=0,"Depot",INDEX('Delivery Stops'!$B$2:$B$29,C2047))</f>
        <v>Pet Hospital</v>
      </c>
      <c r="F2047">
        <v>0</v>
      </c>
      <c r="G2047" cm="1">
        <f t="array" ref="G2047">INDEX('Distance Matrix (miles)'!$B$2:$AD$30,B2047+1,C2047+1)</f>
        <v>24.94</v>
      </c>
      <c r="H2047" cm="1">
        <f t="array" ref="H2047">INDEX('Travel Time Matrix (min)'!$B$2:$AD$30,B2047+1,C2047+1)</f>
        <v>37.4</v>
      </c>
      <c r="I2047" cm="1">
        <f t="array" ref="I2047">G2047*(INDEX('Vehicle Fleet'!$D$2:$D$6,A2047)+'Cost Parameters'!$B$2*'Cost Parameters'!$B$3)</f>
        <v>28.840616000000004</v>
      </c>
      <c r="J2047" cm="1">
        <f t="array" ref="J2047">IF(C2047=0,0,INDEX('Delivery Stops'!$D$2:$D$29,C2047))</f>
        <v>204</v>
      </c>
      <c r="K2047">
        <f t="shared" si="124"/>
        <v>0</v>
      </c>
      <c r="L2047">
        <f t="shared" si="125"/>
        <v>0</v>
      </c>
      <c r="M2047">
        <f t="shared" si="126"/>
        <v>0</v>
      </c>
      <c r="N2047">
        <f t="shared" si="127"/>
        <v>0</v>
      </c>
      <c r="O2047" cm="1">
        <f t="array" ref="O2047">((IF(C2047=0,INDEX('Solver Setup'!$M$15:$M$19,A2047),INDEX('Solver Setup'!$G$25:$G$52,C2047))-IF(B2047=0,INDEX('Solver Setup'!$L$15:$L$19,A2047),INDEX('Solver Setup'!$G$25:$G$52,B2047)))*1440-IF(B2047=0,0,INDEX('Solver Setup'!$F$25:$F$52,B2047))-H2047+'Solver Setup'!$B$9*(1-F2047))</f>
        <v>1481.6000000000006</v>
      </c>
    </row>
    <row r="2048" spans="1:15" x14ac:dyDescent="0.2">
      <c r="A2048">
        <v>3</v>
      </c>
      <c r="B2048">
        <v>15</v>
      </c>
      <c r="C2048">
        <v>2</v>
      </c>
      <c r="D2048" t="str" cm="1">
        <f t="array" ref="D2048">IF(B2048=0,"Depot",INDEX('Delivery Stops'!$B$2:$B$29,B2048))</f>
        <v>Electronics Outlet</v>
      </c>
      <c r="E2048" t="str" cm="1">
        <f t="array" ref="E2048">IF(C2048=0,"Depot",INDEX('Delivery Stops'!$B$2:$B$29,C2048))</f>
        <v>Community Pharmacy</v>
      </c>
      <c r="F2048">
        <v>0</v>
      </c>
      <c r="G2048" cm="1">
        <f t="array" ref="G2048">INDEX('Distance Matrix (miles)'!$B$2:$AD$30,B2048+1,C2048+1)</f>
        <v>2.5299999999999998</v>
      </c>
      <c r="H2048" cm="1">
        <f t="array" ref="H2048">INDEX('Travel Time Matrix (min)'!$B$2:$AD$30,B2048+1,C2048+1)</f>
        <v>3.8</v>
      </c>
      <c r="I2048" cm="1">
        <f t="array" ref="I2048">G2048*(INDEX('Vehicle Fleet'!$D$2:$D$6,A2048)+'Cost Parameters'!$B$2*'Cost Parameters'!$B$3)</f>
        <v>2.9256920000000002</v>
      </c>
      <c r="J2048" cm="1">
        <f t="array" ref="J2048">IF(C2048=0,0,INDEX('Delivery Stops'!$D$2:$D$29,C2048))</f>
        <v>240</v>
      </c>
      <c r="K2048">
        <f t="shared" si="124"/>
        <v>0</v>
      </c>
      <c r="L2048">
        <f t="shared" si="125"/>
        <v>0</v>
      </c>
      <c r="M2048">
        <f t="shared" si="126"/>
        <v>0</v>
      </c>
      <c r="N2048">
        <f t="shared" si="127"/>
        <v>0</v>
      </c>
      <c r="O2048" cm="1">
        <f t="array" ref="O2048">((IF(C2048=0,INDEX('Solver Setup'!$M$15:$M$19,A2048),INDEX('Solver Setup'!$G$25:$G$52,C2048))-IF(B2048=0,INDEX('Solver Setup'!$L$15:$L$19,A2048),INDEX('Solver Setup'!$G$25:$G$52,B2048)))*1440-IF(B2048=0,0,INDEX('Solver Setup'!$F$25:$F$52,B2048))-H2048+'Solver Setup'!$B$9*(1-F2048))</f>
        <v>1755.1999999999996</v>
      </c>
    </row>
    <row r="2049" spans="1:15" x14ac:dyDescent="0.2">
      <c r="A2049">
        <v>3</v>
      </c>
      <c r="B2049">
        <v>15</v>
      </c>
      <c r="C2049">
        <v>3</v>
      </c>
      <c r="D2049" t="str" cm="1">
        <f t="array" ref="D2049">IF(B2049=0,"Depot",INDEX('Delivery Stops'!$B$2:$B$29,B2049))</f>
        <v>Electronics Outlet</v>
      </c>
      <c r="E2049" t="str" cm="1">
        <f t="array" ref="E2049">IF(C2049=0,"Depot",INDEX('Delivery Stops'!$B$2:$B$29,C2049))</f>
        <v>Redstone Medical Center</v>
      </c>
      <c r="F2049">
        <v>0</v>
      </c>
      <c r="G2049" cm="1">
        <f t="array" ref="G2049">INDEX('Distance Matrix (miles)'!$B$2:$AD$30,B2049+1,C2049+1)</f>
        <v>20.329999999999998</v>
      </c>
      <c r="H2049" cm="1">
        <f t="array" ref="H2049">INDEX('Travel Time Matrix (min)'!$B$2:$AD$30,B2049+1,C2049+1)</f>
        <v>30.5</v>
      </c>
      <c r="I2049" cm="1">
        <f t="array" ref="I2049">G2049*(INDEX('Vehicle Fleet'!$D$2:$D$6,A2049)+'Cost Parameters'!$B$2*'Cost Parameters'!$B$3)</f>
        <v>23.509612000000001</v>
      </c>
      <c r="J2049" cm="1">
        <f t="array" ref="J2049">IF(C2049=0,0,INDEX('Delivery Stops'!$D$2:$D$29,C2049))</f>
        <v>183</v>
      </c>
      <c r="K2049">
        <f t="shared" si="124"/>
        <v>0</v>
      </c>
      <c r="L2049">
        <f t="shared" si="125"/>
        <v>0</v>
      </c>
      <c r="M2049">
        <f t="shared" si="126"/>
        <v>0</v>
      </c>
      <c r="N2049">
        <f t="shared" si="127"/>
        <v>0</v>
      </c>
      <c r="O2049" cm="1">
        <f t="array" ref="O2049">((IF(C2049=0,INDEX('Solver Setup'!$M$15:$M$19,A2049),INDEX('Solver Setup'!$G$25:$G$52,C2049))-IF(B2049=0,INDEX('Solver Setup'!$L$15:$L$19,A2049),INDEX('Solver Setup'!$G$25:$G$52,B2049)))*1440-IF(B2049=0,0,INDEX('Solver Setup'!$F$25:$F$52,B2049))-H2049+'Solver Setup'!$B$9*(1-F2049))</f>
        <v>1743.5</v>
      </c>
    </row>
    <row r="2050" spans="1:15" x14ac:dyDescent="0.2">
      <c r="A2050">
        <v>3</v>
      </c>
      <c r="B2050">
        <v>15</v>
      </c>
      <c r="C2050">
        <v>4</v>
      </c>
      <c r="D2050" t="str" cm="1">
        <f t="array" ref="D2050">IF(B2050=0,"Depot",INDEX('Delivery Stops'!$B$2:$B$29,B2050))</f>
        <v>Electronics Outlet</v>
      </c>
      <c r="E2050" t="str" cm="1">
        <f t="array" ref="E2050">IF(C2050=0,"Depot",INDEX('Delivery Stops'!$B$2:$B$29,C2050))</f>
        <v>Furniture Warehouse</v>
      </c>
      <c r="F2050">
        <v>0</v>
      </c>
      <c r="G2050" cm="1">
        <f t="array" ref="G2050">INDEX('Distance Matrix (miles)'!$B$2:$AD$30,B2050+1,C2050+1)</f>
        <v>9.6199999999999992</v>
      </c>
      <c r="H2050" cm="1">
        <f t="array" ref="H2050">INDEX('Travel Time Matrix (min)'!$B$2:$AD$30,B2050+1,C2050+1)</f>
        <v>14.4</v>
      </c>
      <c r="I2050" cm="1">
        <f t="array" ref="I2050">G2050*(INDEX('Vehicle Fleet'!$D$2:$D$6,A2050)+'Cost Parameters'!$B$2*'Cost Parameters'!$B$3)</f>
        <v>11.124568</v>
      </c>
      <c r="J2050" cm="1">
        <f t="array" ref="J2050">IF(C2050=0,0,INDEX('Delivery Stops'!$D$2:$D$29,C2050))</f>
        <v>186</v>
      </c>
      <c r="K2050">
        <f t="shared" si="124"/>
        <v>0</v>
      </c>
      <c r="L2050">
        <f t="shared" si="125"/>
        <v>0</v>
      </c>
      <c r="M2050">
        <f t="shared" si="126"/>
        <v>0</v>
      </c>
      <c r="N2050">
        <f t="shared" si="127"/>
        <v>0</v>
      </c>
      <c r="O2050" cm="1">
        <f t="array" ref="O2050">((IF(C2050=0,INDEX('Solver Setup'!$M$15:$M$19,A2050),INDEX('Solver Setup'!$G$25:$G$52,C2050))-IF(B2050=0,INDEX('Solver Setup'!$L$15:$L$19,A2050),INDEX('Solver Setup'!$G$25:$G$52,B2050)))*1440-IF(B2050=0,0,INDEX('Solver Setup'!$F$25:$F$52,B2050))-H2050+'Solver Setup'!$B$9*(1-F2050))</f>
        <v>1489.6</v>
      </c>
    </row>
    <row r="2051" spans="1:15" x14ac:dyDescent="0.2">
      <c r="A2051">
        <v>3</v>
      </c>
      <c r="B2051">
        <v>15</v>
      </c>
      <c r="C2051">
        <v>5</v>
      </c>
      <c r="D2051" t="str" cm="1">
        <f t="array" ref="D2051">IF(B2051=0,"Depot",INDEX('Delivery Stops'!$B$2:$B$29,B2051))</f>
        <v>Electronics Outlet</v>
      </c>
      <c r="E2051" t="str" cm="1">
        <f t="array" ref="E2051">IF(C2051=0,"Depot",INDEX('Delivery Stops'!$B$2:$B$29,C2051))</f>
        <v>Construction Supply</v>
      </c>
      <c r="F2051">
        <v>0</v>
      </c>
      <c r="G2051" cm="1">
        <f t="array" ref="G2051">INDEX('Distance Matrix (miles)'!$B$2:$AD$30,B2051+1,C2051+1)</f>
        <v>16.920000000000002</v>
      </c>
      <c r="H2051" cm="1">
        <f t="array" ref="H2051">INDEX('Travel Time Matrix (min)'!$B$2:$AD$30,B2051+1,C2051+1)</f>
        <v>25.4</v>
      </c>
      <c r="I2051" cm="1">
        <f t="array" ref="I2051">G2051*(INDEX('Vehicle Fleet'!$D$2:$D$6,A2051)+'Cost Parameters'!$B$2*'Cost Parameters'!$B$3)</f>
        <v>19.566288000000004</v>
      </c>
      <c r="J2051" cm="1">
        <f t="array" ref="J2051">IF(C2051=0,0,INDEX('Delivery Stops'!$D$2:$D$29,C2051))</f>
        <v>201</v>
      </c>
      <c r="K2051">
        <f t="shared" ref="K2051:K2114" si="128">F2051*I2051</f>
        <v>0</v>
      </c>
      <c r="L2051">
        <f t="shared" ref="L2051:L2114" si="129">F2051*G2051</f>
        <v>0</v>
      </c>
      <c r="M2051">
        <f t="shared" ref="M2051:M2114" si="130">F2051*H2051</f>
        <v>0</v>
      </c>
      <c r="N2051">
        <f t="shared" ref="N2051:N2114" si="131">F2051*J2051</f>
        <v>0</v>
      </c>
      <c r="O2051" cm="1">
        <f t="array" ref="O2051">((IF(C2051=0,INDEX('Solver Setup'!$M$15:$M$19,A2051),INDEX('Solver Setup'!$G$25:$G$52,C2051))-IF(B2051=0,INDEX('Solver Setup'!$L$15:$L$19,A2051),INDEX('Solver Setup'!$G$25:$G$52,B2051)))*1440-IF(B2051=0,0,INDEX('Solver Setup'!$F$25:$F$52,B2051))-H2051+'Solver Setup'!$B$9*(1-F2051))</f>
        <v>1688.5999999999995</v>
      </c>
    </row>
    <row r="2052" spans="1:15" x14ac:dyDescent="0.2">
      <c r="A2052">
        <v>3</v>
      </c>
      <c r="B2052">
        <v>15</v>
      </c>
      <c r="C2052">
        <v>6</v>
      </c>
      <c r="D2052" t="str" cm="1">
        <f t="array" ref="D2052">IF(B2052=0,"Depot",INDEX('Delivery Stops'!$B$2:$B$29,B2052))</f>
        <v>Electronics Outlet</v>
      </c>
      <c r="E2052" t="str" cm="1">
        <f t="array" ref="E2052">IF(C2052=0,"Depot",INDEX('Delivery Stops'!$B$2:$B$29,C2052))</f>
        <v>Farm Supply</v>
      </c>
      <c r="F2052">
        <v>0</v>
      </c>
      <c r="G2052" cm="1">
        <f t="array" ref="G2052">INDEX('Distance Matrix (miles)'!$B$2:$AD$30,B2052+1,C2052+1)</f>
        <v>5.47</v>
      </c>
      <c r="H2052" cm="1">
        <f t="array" ref="H2052">INDEX('Travel Time Matrix (min)'!$B$2:$AD$30,B2052+1,C2052+1)</f>
        <v>8.1999999999999993</v>
      </c>
      <c r="I2052" cm="1">
        <f t="array" ref="I2052">G2052*(INDEX('Vehicle Fleet'!$D$2:$D$6,A2052)+'Cost Parameters'!$B$2*'Cost Parameters'!$B$3)</f>
        <v>6.3255080000000001</v>
      </c>
      <c r="J2052" cm="1">
        <f t="array" ref="J2052">IF(C2052=0,0,INDEX('Delivery Stops'!$D$2:$D$29,C2052))</f>
        <v>162</v>
      </c>
      <c r="K2052">
        <f t="shared" si="128"/>
        <v>0</v>
      </c>
      <c r="L2052">
        <f t="shared" si="129"/>
        <v>0</v>
      </c>
      <c r="M2052">
        <f t="shared" si="130"/>
        <v>0</v>
      </c>
      <c r="N2052">
        <f t="shared" si="131"/>
        <v>0</v>
      </c>
      <c r="O2052" cm="1">
        <f t="array" ref="O2052">((IF(C2052=0,INDEX('Solver Setup'!$M$15:$M$19,A2052),INDEX('Solver Setup'!$G$25:$G$52,C2052))-IF(B2052=0,INDEX('Solver Setup'!$L$15:$L$19,A2052),INDEX('Solver Setup'!$G$25:$G$52,B2052)))*1440-IF(B2052=0,0,INDEX('Solver Setup'!$F$25:$F$52,B2052))-H2052+'Solver Setup'!$B$9*(1-F2052))</f>
        <v>1810.8</v>
      </c>
    </row>
    <row r="2053" spans="1:15" x14ac:dyDescent="0.2">
      <c r="A2053">
        <v>3</v>
      </c>
      <c r="B2053">
        <v>15</v>
      </c>
      <c r="C2053">
        <v>7</v>
      </c>
      <c r="D2053" t="str" cm="1">
        <f t="array" ref="D2053">IF(B2053=0,"Depot",INDEX('Delivery Stops'!$B$2:$B$29,B2053))</f>
        <v>Electronics Outlet</v>
      </c>
      <c r="E2053" t="str" cm="1">
        <f t="array" ref="E2053">IF(C2053=0,"Depot",INDEX('Delivery Stops'!$B$2:$B$29,C2053))</f>
        <v>Fish Market</v>
      </c>
      <c r="F2053">
        <v>0</v>
      </c>
      <c r="G2053" cm="1">
        <f t="array" ref="G2053">INDEX('Distance Matrix (miles)'!$B$2:$AD$30,B2053+1,C2053+1)</f>
        <v>10.27</v>
      </c>
      <c r="H2053" cm="1">
        <f t="array" ref="H2053">INDEX('Travel Time Matrix (min)'!$B$2:$AD$30,B2053+1,C2053+1)</f>
        <v>15.4</v>
      </c>
      <c r="I2053" cm="1">
        <f t="array" ref="I2053">G2053*(INDEX('Vehicle Fleet'!$D$2:$D$6,A2053)+'Cost Parameters'!$B$2*'Cost Parameters'!$B$3)</f>
        <v>11.876228000000001</v>
      </c>
      <c r="J2053" cm="1">
        <f t="array" ref="J2053">IF(C2053=0,0,INDEX('Delivery Stops'!$D$2:$D$29,C2053))</f>
        <v>133</v>
      </c>
      <c r="K2053">
        <f t="shared" si="128"/>
        <v>0</v>
      </c>
      <c r="L2053">
        <f t="shared" si="129"/>
        <v>0</v>
      </c>
      <c r="M2053">
        <f t="shared" si="130"/>
        <v>0</v>
      </c>
      <c r="N2053">
        <f t="shared" si="131"/>
        <v>0</v>
      </c>
      <c r="O2053" cm="1">
        <f t="array" ref="O2053">((IF(C2053=0,INDEX('Solver Setup'!$M$15:$M$19,A2053),INDEX('Solver Setup'!$G$25:$G$52,C2053))-IF(B2053=0,INDEX('Solver Setup'!$L$15:$L$19,A2053),INDEX('Solver Setup'!$G$25:$G$52,B2053)))*1440-IF(B2053=0,0,INDEX('Solver Setup'!$F$25:$F$52,B2053))-H2053+'Solver Setup'!$B$9*(1-F2053))</f>
        <v>1668.6</v>
      </c>
    </row>
    <row r="2054" spans="1:15" x14ac:dyDescent="0.2">
      <c r="A2054">
        <v>3</v>
      </c>
      <c r="B2054">
        <v>15</v>
      </c>
      <c r="C2054">
        <v>8</v>
      </c>
      <c r="D2054" t="str" cm="1">
        <f t="array" ref="D2054">IF(B2054=0,"Depot",INDEX('Delivery Stops'!$B$2:$B$29,B2054))</f>
        <v>Electronics Outlet</v>
      </c>
      <c r="E2054" t="str" cm="1">
        <f t="array" ref="E2054">IF(C2054=0,"Depot",INDEX('Delivery Stops'!$B$2:$B$29,C2054))</f>
        <v>Swimming Pool Supply</v>
      </c>
      <c r="F2054">
        <v>0</v>
      </c>
      <c r="G2054" cm="1">
        <f t="array" ref="G2054">INDEX('Distance Matrix (miles)'!$B$2:$AD$30,B2054+1,C2054+1)</f>
        <v>27.12</v>
      </c>
      <c r="H2054" cm="1">
        <f t="array" ref="H2054">INDEX('Travel Time Matrix (min)'!$B$2:$AD$30,B2054+1,C2054+1)</f>
        <v>40.700000000000003</v>
      </c>
      <c r="I2054" cm="1">
        <f t="array" ref="I2054">G2054*(INDEX('Vehicle Fleet'!$D$2:$D$6,A2054)+'Cost Parameters'!$B$2*'Cost Parameters'!$B$3)</f>
        <v>31.361568000000005</v>
      </c>
      <c r="J2054" cm="1">
        <f t="array" ref="J2054">IF(C2054=0,0,INDEX('Delivery Stops'!$D$2:$D$29,C2054))</f>
        <v>285</v>
      </c>
      <c r="K2054">
        <f t="shared" si="128"/>
        <v>0</v>
      </c>
      <c r="L2054">
        <f t="shared" si="129"/>
        <v>0</v>
      </c>
      <c r="M2054">
        <f t="shared" si="130"/>
        <v>0</v>
      </c>
      <c r="N2054">
        <f t="shared" si="131"/>
        <v>0</v>
      </c>
      <c r="O2054" cm="1">
        <f t="array" ref="O2054">((IF(C2054=0,INDEX('Solver Setup'!$M$15:$M$19,A2054),INDEX('Solver Setup'!$G$25:$G$52,C2054))-IF(B2054=0,INDEX('Solver Setup'!$L$15:$L$19,A2054),INDEX('Solver Setup'!$G$25:$G$52,B2054)))*1440-IF(B2054=0,0,INDEX('Solver Setup'!$F$25:$F$52,B2054))-H2054+'Solver Setup'!$B$9*(1-F2054))</f>
        <v>1853.2999999999995</v>
      </c>
    </row>
    <row r="2055" spans="1:15" x14ac:dyDescent="0.2">
      <c r="A2055">
        <v>3</v>
      </c>
      <c r="B2055">
        <v>15</v>
      </c>
      <c r="C2055">
        <v>9</v>
      </c>
      <c r="D2055" t="str" cm="1">
        <f t="array" ref="D2055">IF(B2055=0,"Depot",INDEX('Delivery Stops'!$B$2:$B$29,B2055))</f>
        <v>Electronics Outlet</v>
      </c>
      <c r="E2055" t="str" cm="1">
        <f t="array" ref="E2055">IF(C2055=0,"Depot",INDEX('Delivery Stops'!$B$2:$B$29,C2055))</f>
        <v>Dry Cleaners</v>
      </c>
      <c r="F2055">
        <v>0</v>
      </c>
      <c r="G2055" cm="1">
        <f t="array" ref="G2055">INDEX('Distance Matrix (miles)'!$B$2:$AD$30,B2055+1,C2055+1)</f>
        <v>14.78</v>
      </c>
      <c r="H2055" cm="1">
        <f t="array" ref="H2055">INDEX('Travel Time Matrix (min)'!$B$2:$AD$30,B2055+1,C2055+1)</f>
        <v>22.2</v>
      </c>
      <c r="I2055" cm="1">
        <f t="array" ref="I2055">G2055*(INDEX('Vehicle Fleet'!$D$2:$D$6,A2055)+'Cost Parameters'!$B$2*'Cost Parameters'!$B$3)</f>
        <v>17.091592000000002</v>
      </c>
      <c r="J2055" cm="1">
        <f t="array" ref="J2055">IF(C2055=0,0,INDEX('Delivery Stops'!$D$2:$D$29,C2055))</f>
        <v>24</v>
      </c>
      <c r="K2055">
        <f t="shared" si="128"/>
        <v>0</v>
      </c>
      <c r="L2055">
        <f t="shared" si="129"/>
        <v>0</v>
      </c>
      <c r="M2055">
        <f t="shared" si="130"/>
        <v>0</v>
      </c>
      <c r="N2055">
        <f t="shared" si="131"/>
        <v>0</v>
      </c>
      <c r="O2055" cm="1">
        <f t="array" ref="O2055">((IF(C2055=0,INDEX('Solver Setup'!$M$15:$M$19,A2055),INDEX('Solver Setup'!$G$25:$G$52,C2055))-IF(B2055=0,INDEX('Solver Setup'!$L$15:$L$19,A2055),INDEX('Solver Setup'!$G$25:$G$52,B2055)))*1440-IF(B2055=0,0,INDEX('Solver Setup'!$F$25:$F$52,B2055))-H2055+'Solver Setup'!$B$9*(1-F2055))</f>
        <v>1526.8</v>
      </c>
    </row>
    <row r="2056" spans="1:15" x14ac:dyDescent="0.2">
      <c r="A2056">
        <v>3</v>
      </c>
      <c r="B2056">
        <v>15</v>
      </c>
      <c r="C2056">
        <v>10</v>
      </c>
      <c r="D2056" t="str" cm="1">
        <f t="array" ref="D2056">IF(B2056=0,"Depot",INDEX('Delivery Stops'!$B$2:$B$29,B2056))</f>
        <v>Electronics Outlet</v>
      </c>
      <c r="E2056" t="str" cm="1">
        <f t="array" ref="E2056">IF(C2056=0,"Depot",INDEX('Delivery Stops'!$B$2:$B$29,C2056))</f>
        <v>Furniture Warehouse</v>
      </c>
      <c r="F2056">
        <v>0</v>
      </c>
      <c r="G2056" cm="1">
        <f t="array" ref="G2056">INDEX('Distance Matrix (miles)'!$B$2:$AD$30,B2056+1,C2056+1)</f>
        <v>7.23</v>
      </c>
      <c r="H2056" cm="1">
        <f t="array" ref="H2056">INDEX('Travel Time Matrix (min)'!$B$2:$AD$30,B2056+1,C2056+1)</f>
        <v>10.8</v>
      </c>
      <c r="I2056" cm="1">
        <f t="array" ref="I2056">G2056*(INDEX('Vehicle Fleet'!$D$2:$D$6,A2056)+'Cost Parameters'!$B$2*'Cost Parameters'!$B$3)</f>
        <v>8.3607720000000008</v>
      </c>
      <c r="J2056" cm="1">
        <f t="array" ref="J2056">IF(C2056=0,0,INDEX('Delivery Stops'!$D$2:$D$29,C2056))</f>
        <v>89</v>
      </c>
      <c r="K2056">
        <f t="shared" si="128"/>
        <v>0</v>
      </c>
      <c r="L2056">
        <f t="shared" si="129"/>
        <v>0</v>
      </c>
      <c r="M2056">
        <f t="shared" si="130"/>
        <v>0</v>
      </c>
      <c r="N2056">
        <f t="shared" si="131"/>
        <v>0</v>
      </c>
      <c r="O2056" cm="1">
        <f t="array" ref="O2056">((IF(C2056=0,INDEX('Solver Setup'!$M$15:$M$19,A2056),INDEX('Solver Setup'!$G$25:$G$52,C2056))-IF(B2056=0,INDEX('Solver Setup'!$L$15:$L$19,A2056),INDEX('Solver Setup'!$G$25:$G$52,B2056)))*1440-IF(B2056=0,0,INDEX('Solver Setup'!$F$25:$F$52,B2056))-H2056+'Solver Setup'!$B$9*(1-F2056))</f>
        <v>1613.1999999999994</v>
      </c>
    </row>
    <row r="2057" spans="1:15" x14ac:dyDescent="0.2">
      <c r="A2057">
        <v>3</v>
      </c>
      <c r="B2057">
        <v>15</v>
      </c>
      <c r="C2057">
        <v>11</v>
      </c>
      <c r="D2057" t="str" cm="1">
        <f t="array" ref="D2057">IF(B2057=0,"Depot",INDEX('Delivery Stops'!$B$2:$B$29,B2057))</f>
        <v>Electronics Outlet</v>
      </c>
      <c r="E2057" t="str" cm="1">
        <f t="array" ref="E2057">IF(C2057=0,"Depot",INDEX('Delivery Stops'!$B$2:$B$29,C2057))</f>
        <v>Pet Hospital</v>
      </c>
      <c r="F2057">
        <v>0</v>
      </c>
      <c r="G2057" cm="1">
        <f t="array" ref="G2057">INDEX('Distance Matrix (miles)'!$B$2:$AD$30,B2057+1,C2057+1)</f>
        <v>1.53</v>
      </c>
      <c r="H2057" cm="1">
        <f t="array" ref="H2057">INDEX('Travel Time Matrix (min)'!$B$2:$AD$30,B2057+1,C2057+1)</f>
        <v>2.2999999999999998</v>
      </c>
      <c r="I2057" cm="1">
        <f t="array" ref="I2057">G2057*(INDEX('Vehicle Fleet'!$D$2:$D$6,A2057)+'Cost Parameters'!$B$2*'Cost Parameters'!$B$3)</f>
        <v>1.7692920000000001</v>
      </c>
      <c r="J2057" cm="1">
        <f t="array" ref="J2057">IF(C2057=0,0,INDEX('Delivery Stops'!$D$2:$D$29,C2057))</f>
        <v>108</v>
      </c>
      <c r="K2057">
        <f t="shared" si="128"/>
        <v>0</v>
      </c>
      <c r="L2057">
        <f t="shared" si="129"/>
        <v>0</v>
      </c>
      <c r="M2057">
        <f t="shared" si="130"/>
        <v>0</v>
      </c>
      <c r="N2057">
        <f t="shared" si="131"/>
        <v>0</v>
      </c>
      <c r="O2057" cm="1">
        <f t="array" ref="O2057">((IF(C2057=0,INDEX('Solver Setup'!$M$15:$M$19,A2057),INDEX('Solver Setup'!$G$25:$G$52,C2057))-IF(B2057=0,INDEX('Solver Setup'!$L$15:$L$19,A2057),INDEX('Solver Setup'!$G$25:$G$52,B2057)))*1440-IF(B2057=0,0,INDEX('Solver Setup'!$F$25:$F$52,B2057))-H2057+'Solver Setup'!$B$9*(1-F2057))</f>
        <v>1546.7</v>
      </c>
    </row>
    <row r="2058" spans="1:15" x14ac:dyDescent="0.2">
      <c r="A2058">
        <v>3</v>
      </c>
      <c r="B2058">
        <v>15</v>
      </c>
      <c r="C2058">
        <v>12</v>
      </c>
      <c r="D2058" t="str" cm="1">
        <f t="array" ref="D2058">IF(B2058=0,"Depot",INDEX('Delivery Stops'!$B$2:$B$29,B2058))</f>
        <v>Electronics Outlet</v>
      </c>
      <c r="E2058" t="str" cm="1">
        <f t="array" ref="E2058">IF(C2058=0,"Depot",INDEX('Delivery Stops'!$B$2:$B$29,C2058))</f>
        <v>Tech Solutions Inc</v>
      </c>
      <c r="F2058">
        <v>0</v>
      </c>
      <c r="G2058" cm="1">
        <f t="array" ref="G2058">INDEX('Distance Matrix (miles)'!$B$2:$AD$30,B2058+1,C2058+1)</f>
        <v>8.65</v>
      </c>
      <c r="H2058" cm="1">
        <f t="array" ref="H2058">INDEX('Travel Time Matrix (min)'!$B$2:$AD$30,B2058+1,C2058+1)</f>
        <v>13</v>
      </c>
      <c r="I2058" cm="1">
        <f t="array" ref="I2058">G2058*(INDEX('Vehicle Fleet'!$D$2:$D$6,A2058)+'Cost Parameters'!$B$2*'Cost Parameters'!$B$3)</f>
        <v>10.002860000000002</v>
      </c>
      <c r="J2058" cm="1">
        <f t="array" ref="J2058">IF(C2058=0,0,INDEX('Delivery Stops'!$D$2:$D$29,C2058))</f>
        <v>150</v>
      </c>
      <c r="K2058">
        <f t="shared" si="128"/>
        <v>0</v>
      </c>
      <c r="L2058">
        <f t="shared" si="129"/>
        <v>0</v>
      </c>
      <c r="M2058">
        <f t="shared" si="130"/>
        <v>0</v>
      </c>
      <c r="N2058">
        <f t="shared" si="131"/>
        <v>0</v>
      </c>
      <c r="O2058" cm="1">
        <f t="array" ref="O2058">((IF(C2058=0,INDEX('Solver Setup'!$M$15:$M$19,A2058),INDEX('Solver Setup'!$G$25:$G$52,C2058))-IF(B2058=0,INDEX('Solver Setup'!$L$15:$L$19,A2058),INDEX('Solver Setup'!$G$25:$G$52,B2058)))*1440-IF(B2058=0,0,INDEX('Solver Setup'!$F$25:$F$52,B2058))-H2058+'Solver Setup'!$B$9*(1-F2058))</f>
        <v>1491</v>
      </c>
    </row>
    <row r="2059" spans="1:15" x14ac:dyDescent="0.2">
      <c r="A2059">
        <v>3</v>
      </c>
      <c r="B2059">
        <v>15</v>
      </c>
      <c r="C2059">
        <v>13</v>
      </c>
      <c r="D2059" t="str" cm="1">
        <f t="array" ref="D2059">IF(B2059=0,"Depot",INDEX('Delivery Stops'!$B$2:$B$29,B2059))</f>
        <v>Electronics Outlet</v>
      </c>
      <c r="E2059" t="str" cm="1">
        <f t="array" ref="E2059">IF(C2059=0,"Depot",INDEX('Delivery Stops'!$B$2:$B$29,C2059))</f>
        <v>Tech Solutions Inc</v>
      </c>
      <c r="F2059">
        <v>0</v>
      </c>
      <c r="G2059" cm="1">
        <f t="array" ref="G2059">INDEX('Distance Matrix (miles)'!$B$2:$AD$30,B2059+1,C2059+1)</f>
        <v>22.51</v>
      </c>
      <c r="H2059" cm="1">
        <f t="array" ref="H2059">INDEX('Travel Time Matrix (min)'!$B$2:$AD$30,B2059+1,C2059+1)</f>
        <v>33.799999999999997</v>
      </c>
      <c r="I2059" cm="1">
        <f t="array" ref="I2059">G2059*(INDEX('Vehicle Fleet'!$D$2:$D$6,A2059)+'Cost Parameters'!$B$2*'Cost Parameters'!$B$3)</f>
        <v>26.030564000000005</v>
      </c>
      <c r="J2059" cm="1">
        <f t="array" ref="J2059">IF(C2059=0,0,INDEX('Delivery Stops'!$D$2:$D$29,C2059))</f>
        <v>38</v>
      </c>
      <c r="K2059">
        <f t="shared" si="128"/>
        <v>0</v>
      </c>
      <c r="L2059">
        <f t="shared" si="129"/>
        <v>0</v>
      </c>
      <c r="M2059">
        <f t="shared" si="130"/>
        <v>0</v>
      </c>
      <c r="N2059">
        <f t="shared" si="131"/>
        <v>0</v>
      </c>
      <c r="O2059" cm="1">
        <f t="array" ref="O2059">((IF(C2059=0,INDEX('Solver Setup'!$M$15:$M$19,A2059),INDEX('Solver Setup'!$G$25:$G$52,C2059))-IF(B2059=0,INDEX('Solver Setup'!$L$15:$L$19,A2059),INDEX('Solver Setup'!$G$25:$G$52,B2059)))*1440-IF(B2059=0,0,INDEX('Solver Setup'!$F$25:$F$52,B2059))-H2059+'Solver Setup'!$B$9*(1-F2059))</f>
        <v>1365.1999999999996</v>
      </c>
    </row>
    <row r="2060" spans="1:15" x14ac:dyDescent="0.2">
      <c r="A2060">
        <v>3</v>
      </c>
      <c r="B2060">
        <v>15</v>
      </c>
      <c r="C2060">
        <v>14</v>
      </c>
      <c r="D2060" t="str" cm="1">
        <f t="array" ref="D2060">IF(B2060=0,"Depot",INDEX('Delivery Stops'!$B$2:$B$29,B2060))</f>
        <v>Electronics Outlet</v>
      </c>
      <c r="E2060" t="str" cm="1">
        <f t="array" ref="E2060">IF(C2060=0,"Depot",INDEX('Delivery Stops'!$B$2:$B$29,C2060))</f>
        <v>Sunrise Senior Living</v>
      </c>
      <c r="F2060">
        <v>0</v>
      </c>
      <c r="G2060" cm="1">
        <f t="array" ref="G2060">INDEX('Distance Matrix (miles)'!$B$2:$AD$30,B2060+1,C2060+1)</f>
        <v>15.22</v>
      </c>
      <c r="H2060" cm="1">
        <f t="array" ref="H2060">INDEX('Travel Time Matrix (min)'!$B$2:$AD$30,B2060+1,C2060+1)</f>
        <v>22.8</v>
      </c>
      <c r="I2060" cm="1">
        <f t="array" ref="I2060">G2060*(INDEX('Vehicle Fleet'!$D$2:$D$6,A2060)+'Cost Parameters'!$B$2*'Cost Parameters'!$B$3)</f>
        <v>17.600408000000002</v>
      </c>
      <c r="J2060" cm="1">
        <f t="array" ref="J2060">IF(C2060=0,0,INDEX('Delivery Stops'!$D$2:$D$29,C2060))</f>
        <v>249</v>
      </c>
      <c r="K2060">
        <f t="shared" si="128"/>
        <v>0</v>
      </c>
      <c r="L2060">
        <f t="shared" si="129"/>
        <v>0</v>
      </c>
      <c r="M2060">
        <f t="shared" si="130"/>
        <v>0</v>
      </c>
      <c r="N2060">
        <f t="shared" si="131"/>
        <v>0</v>
      </c>
      <c r="O2060" cm="1">
        <f t="array" ref="O2060">((IF(C2060=0,INDEX('Solver Setup'!$M$15:$M$19,A2060),INDEX('Solver Setup'!$G$25:$G$52,C2060))-IF(B2060=0,INDEX('Solver Setup'!$L$15:$L$19,A2060),INDEX('Solver Setup'!$G$25:$G$52,B2060)))*1440-IF(B2060=0,0,INDEX('Solver Setup'!$F$25:$F$52,B2060))-H2060+'Solver Setup'!$B$9*(1-F2060))</f>
        <v>1826.1999999999996</v>
      </c>
    </row>
    <row r="2061" spans="1:15" x14ac:dyDescent="0.2">
      <c r="A2061">
        <v>3</v>
      </c>
      <c r="B2061">
        <v>15</v>
      </c>
      <c r="C2061">
        <v>16</v>
      </c>
      <c r="D2061" t="str" cm="1">
        <f t="array" ref="D2061">IF(B2061=0,"Depot",INDEX('Delivery Stops'!$B$2:$B$29,B2061))</f>
        <v>Electronics Outlet</v>
      </c>
      <c r="E2061" t="str" cm="1">
        <f t="array" ref="E2061">IF(C2061=0,"Depot",INDEX('Delivery Stops'!$B$2:$B$29,C2061))</f>
        <v>Bookstore</v>
      </c>
      <c r="F2061">
        <v>0</v>
      </c>
      <c r="G2061" cm="1">
        <f t="array" ref="G2061">INDEX('Distance Matrix (miles)'!$B$2:$AD$30,B2061+1,C2061+1)</f>
        <v>3.12</v>
      </c>
      <c r="H2061" cm="1">
        <f t="array" ref="H2061">INDEX('Travel Time Matrix (min)'!$B$2:$AD$30,B2061+1,C2061+1)</f>
        <v>4.7</v>
      </c>
      <c r="I2061" cm="1">
        <f t="array" ref="I2061">G2061*(INDEX('Vehicle Fleet'!$D$2:$D$6,A2061)+'Cost Parameters'!$B$2*'Cost Parameters'!$B$3)</f>
        <v>3.6079680000000005</v>
      </c>
      <c r="J2061" cm="1">
        <f t="array" ref="J2061">IF(C2061=0,0,INDEX('Delivery Stops'!$D$2:$D$29,C2061))</f>
        <v>152</v>
      </c>
      <c r="K2061">
        <f t="shared" si="128"/>
        <v>0</v>
      </c>
      <c r="L2061">
        <f t="shared" si="129"/>
        <v>0</v>
      </c>
      <c r="M2061">
        <f t="shared" si="130"/>
        <v>0</v>
      </c>
      <c r="N2061">
        <f t="shared" si="131"/>
        <v>0</v>
      </c>
      <c r="O2061" cm="1">
        <f t="array" ref="O2061">((IF(C2061=0,INDEX('Solver Setup'!$M$15:$M$19,A2061),INDEX('Solver Setup'!$G$25:$G$52,C2061))-IF(B2061=0,INDEX('Solver Setup'!$L$15:$L$19,A2061),INDEX('Solver Setup'!$G$25:$G$52,B2061)))*1440-IF(B2061=0,0,INDEX('Solver Setup'!$F$25:$F$52,B2061))-H2061+'Solver Setup'!$B$9*(1-F2061))</f>
        <v>1649.3000000000006</v>
      </c>
    </row>
    <row r="2062" spans="1:15" x14ac:dyDescent="0.2">
      <c r="A2062">
        <v>3</v>
      </c>
      <c r="B2062">
        <v>15</v>
      </c>
      <c r="C2062">
        <v>17</v>
      </c>
      <c r="D2062" t="str" cm="1">
        <f t="array" ref="D2062">IF(B2062=0,"Depot",INDEX('Delivery Stops'!$B$2:$B$29,B2062))</f>
        <v>Electronics Outlet</v>
      </c>
      <c r="E2062" t="str" cm="1">
        <f t="array" ref="E2062">IF(C2062=0,"Depot",INDEX('Delivery Stops'!$B$2:$B$29,C2062))</f>
        <v>Veterinary Clinic</v>
      </c>
      <c r="F2062">
        <v>0</v>
      </c>
      <c r="G2062" cm="1">
        <f t="array" ref="G2062">INDEX('Distance Matrix (miles)'!$B$2:$AD$30,B2062+1,C2062+1)</f>
        <v>26.19</v>
      </c>
      <c r="H2062" cm="1">
        <f t="array" ref="H2062">INDEX('Travel Time Matrix (min)'!$B$2:$AD$30,B2062+1,C2062+1)</f>
        <v>39.299999999999997</v>
      </c>
      <c r="I2062" cm="1">
        <f t="array" ref="I2062">G2062*(INDEX('Vehicle Fleet'!$D$2:$D$6,A2062)+'Cost Parameters'!$B$2*'Cost Parameters'!$B$3)</f>
        <v>30.286116000000003</v>
      </c>
      <c r="J2062" cm="1">
        <f t="array" ref="J2062">IF(C2062=0,0,INDEX('Delivery Stops'!$D$2:$D$29,C2062))</f>
        <v>102</v>
      </c>
      <c r="K2062">
        <f t="shared" si="128"/>
        <v>0</v>
      </c>
      <c r="L2062">
        <f t="shared" si="129"/>
        <v>0</v>
      </c>
      <c r="M2062">
        <f t="shared" si="130"/>
        <v>0</v>
      </c>
      <c r="N2062">
        <f t="shared" si="131"/>
        <v>0</v>
      </c>
      <c r="O2062" cm="1">
        <f t="array" ref="O2062">((IF(C2062=0,INDEX('Solver Setup'!$M$15:$M$19,A2062),INDEX('Solver Setup'!$G$25:$G$52,C2062))-IF(B2062=0,INDEX('Solver Setup'!$L$15:$L$19,A2062),INDEX('Solver Setup'!$G$25:$G$52,B2062)))*1440-IF(B2062=0,0,INDEX('Solver Setup'!$F$25:$F$52,B2062))-H2062+'Solver Setup'!$B$9*(1-F2062))</f>
        <v>1449.6999999999996</v>
      </c>
    </row>
    <row r="2063" spans="1:15" x14ac:dyDescent="0.2">
      <c r="A2063">
        <v>3</v>
      </c>
      <c r="B2063">
        <v>15</v>
      </c>
      <c r="C2063">
        <v>18</v>
      </c>
      <c r="D2063" t="str" cm="1">
        <f t="array" ref="D2063">IF(B2063=0,"Depot",INDEX('Delivery Stops'!$B$2:$B$29,B2063))</f>
        <v>Electronics Outlet</v>
      </c>
      <c r="E2063" t="str" cm="1">
        <f t="array" ref="E2063">IF(C2063=0,"Depot",INDEX('Delivery Stops'!$B$2:$B$29,C2063))</f>
        <v>Furniture Warehouse</v>
      </c>
      <c r="F2063">
        <v>0</v>
      </c>
      <c r="G2063" cm="1">
        <f t="array" ref="G2063">INDEX('Distance Matrix (miles)'!$B$2:$AD$30,B2063+1,C2063+1)</f>
        <v>6.44</v>
      </c>
      <c r="H2063" cm="1">
        <f t="array" ref="H2063">INDEX('Travel Time Matrix (min)'!$B$2:$AD$30,B2063+1,C2063+1)</f>
        <v>9.6999999999999993</v>
      </c>
      <c r="I2063" cm="1">
        <f t="array" ref="I2063">G2063*(INDEX('Vehicle Fleet'!$D$2:$D$6,A2063)+'Cost Parameters'!$B$2*'Cost Parameters'!$B$3)</f>
        <v>7.4472160000000009</v>
      </c>
      <c r="J2063" cm="1">
        <f t="array" ref="J2063">IF(C2063=0,0,INDEX('Delivery Stops'!$D$2:$D$29,C2063))</f>
        <v>148</v>
      </c>
      <c r="K2063">
        <f t="shared" si="128"/>
        <v>0</v>
      </c>
      <c r="L2063">
        <f t="shared" si="129"/>
        <v>0</v>
      </c>
      <c r="M2063">
        <f t="shared" si="130"/>
        <v>0</v>
      </c>
      <c r="N2063">
        <f t="shared" si="131"/>
        <v>0</v>
      </c>
      <c r="O2063" cm="1">
        <f t="array" ref="O2063">((IF(C2063=0,INDEX('Solver Setup'!$M$15:$M$19,A2063),INDEX('Solver Setup'!$G$25:$G$52,C2063))-IF(B2063=0,INDEX('Solver Setup'!$L$15:$L$19,A2063),INDEX('Solver Setup'!$G$25:$G$52,B2063)))*1440-IF(B2063=0,0,INDEX('Solver Setup'!$F$25:$F$52,B2063))-H2063+'Solver Setup'!$B$9*(1-F2063))</f>
        <v>1434.2999999999995</v>
      </c>
    </row>
    <row r="2064" spans="1:15" x14ac:dyDescent="0.2">
      <c r="A2064">
        <v>3</v>
      </c>
      <c r="B2064">
        <v>15</v>
      </c>
      <c r="C2064">
        <v>19</v>
      </c>
      <c r="D2064" t="str" cm="1">
        <f t="array" ref="D2064">IF(B2064=0,"Depot",INDEX('Delivery Stops'!$B$2:$B$29,B2064))</f>
        <v>Electronics Outlet</v>
      </c>
      <c r="E2064" t="str" cm="1">
        <f t="array" ref="E2064">IF(C2064=0,"Depot",INDEX('Delivery Stops'!$B$2:$B$29,C2064))</f>
        <v>Music School</v>
      </c>
      <c r="F2064">
        <v>0</v>
      </c>
      <c r="G2064" cm="1">
        <f t="array" ref="G2064">INDEX('Distance Matrix (miles)'!$B$2:$AD$30,B2064+1,C2064+1)</f>
        <v>21.56</v>
      </c>
      <c r="H2064" cm="1">
        <f t="array" ref="H2064">INDEX('Travel Time Matrix (min)'!$B$2:$AD$30,B2064+1,C2064+1)</f>
        <v>32.299999999999997</v>
      </c>
      <c r="I2064" cm="1">
        <f t="array" ref="I2064">G2064*(INDEX('Vehicle Fleet'!$D$2:$D$6,A2064)+'Cost Parameters'!$B$2*'Cost Parameters'!$B$3)</f>
        <v>24.931984</v>
      </c>
      <c r="J2064" cm="1">
        <f t="array" ref="J2064">IF(C2064=0,0,INDEX('Delivery Stops'!$D$2:$D$29,C2064))</f>
        <v>97</v>
      </c>
      <c r="K2064">
        <f t="shared" si="128"/>
        <v>0</v>
      </c>
      <c r="L2064">
        <f t="shared" si="129"/>
        <v>0</v>
      </c>
      <c r="M2064">
        <f t="shared" si="130"/>
        <v>0</v>
      </c>
      <c r="N2064">
        <f t="shared" si="131"/>
        <v>0</v>
      </c>
      <c r="O2064" cm="1">
        <f t="array" ref="O2064">((IF(C2064=0,INDEX('Solver Setup'!$M$15:$M$19,A2064),INDEX('Solver Setup'!$G$25:$G$52,C2064))-IF(B2064=0,INDEX('Solver Setup'!$L$15:$L$19,A2064),INDEX('Solver Setup'!$G$25:$G$52,B2064)))*1440-IF(B2064=0,0,INDEX('Solver Setup'!$F$25:$F$52,B2064))-H2064+'Solver Setup'!$B$9*(1-F2064))</f>
        <v>1381.7</v>
      </c>
    </row>
    <row r="2065" spans="1:15" x14ac:dyDescent="0.2">
      <c r="A2065">
        <v>3</v>
      </c>
      <c r="B2065">
        <v>15</v>
      </c>
      <c r="C2065">
        <v>20</v>
      </c>
      <c r="D2065" t="str" cm="1">
        <f t="array" ref="D2065">IF(B2065=0,"Depot",INDEX('Delivery Stops'!$B$2:$B$29,B2065))</f>
        <v>Electronics Outlet</v>
      </c>
      <c r="E2065" t="str" cm="1">
        <f t="array" ref="E2065">IF(C2065=0,"Depot",INDEX('Delivery Stops'!$B$2:$B$29,C2065))</f>
        <v>Elementary School</v>
      </c>
      <c r="F2065">
        <v>0</v>
      </c>
      <c r="G2065" cm="1">
        <f t="array" ref="G2065">INDEX('Distance Matrix (miles)'!$B$2:$AD$30,B2065+1,C2065+1)</f>
        <v>24.89</v>
      </c>
      <c r="H2065" cm="1">
        <f t="array" ref="H2065">INDEX('Travel Time Matrix (min)'!$B$2:$AD$30,B2065+1,C2065+1)</f>
        <v>37.299999999999997</v>
      </c>
      <c r="I2065" cm="1">
        <f t="array" ref="I2065">G2065*(INDEX('Vehicle Fleet'!$D$2:$D$6,A2065)+'Cost Parameters'!$B$2*'Cost Parameters'!$B$3)</f>
        <v>28.782796000000005</v>
      </c>
      <c r="J2065" cm="1">
        <f t="array" ref="J2065">IF(C2065=0,0,INDEX('Delivery Stops'!$D$2:$D$29,C2065))</f>
        <v>71</v>
      </c>
      <c r="K2065">
        <f t="shared" si="128"/>
        <v>0</v>
      </c>
      <c r="L2065">
        <f t="shared" si="129"/>
        <v>0</v>
      </c>
      <c r="M2065">
        <f t="shared" si="130"/>
        <v>0</v>
      </c>
      <c r="N2065">
        <f t="shared" si="131"/>
        <v>0</v>
      </c>
      <c r="O2065" cm="1">
        <f t="array" ref="O2065">((IF(C2065=0,INDEX('Solver Setup'!$M$15:$M$19,A2065),INDEX('Solver Setup'!$G$25:$G$52,C2065))-IF(B2065=0,INDEX('Solver Setup'!$L$15:$L$19,A2065),INDEX('Solver Setup'!$G$25:$G$52,B2065)))*1440-IF(B2065=0,0,INDEX('Solver Setup'!$F$25:$F$52,B2065))-H2065+'Solver Setup'!$B$9*(1-F2065))</f>
        <v>1346.7000000000005</v>
      </c>
    </row>
    <row r="2066" spans="1:15" x14ac:dyDescent="0.2">
      <c r="A2066">
        <v>3</v>
      </c>
      <c r="B2066">
        <v>15</v>
      </c>
      <c r="C2066">
        <v>21</v>
      </c>
      <c r="D2066" t="str" cm="1">
        <f t="array" ref="D2066">IF(B2066=0,"Depot",INDEX('Delivery Stops'!$B$2:$B$29,B2066))</f>
        <v>Electronics Outlet</v>
      </c>
      <c r="E2066" t="str" cm="1">
        <f t="array" ref="E2066">IF(C2066=0,"Depot",INDEX('Delivery Stops'!$B$2:$B$29,C2066))</f>
        <v>Distillery</v>
      </c>
      <c r="F2066">
        <v>0</v>
      </c>
      <c r="G2066" cm="1">
        <f t="array" ref="G2066">INDEX('Distance Matrix (miles)'!$B$2:$AD$30,B2066+1,C2066+1)</f>
        <v>21.91</v>
      </c>
      <c r="H2066" cm="1">
        <f t="array" ref="H2066">INDEX('Travel Time Matrix (min)'!$B$2:$AD$30,B2066+1,C2066+1)</f>
        <v>32.9</v>
      </c>
      <c r="I2066" cm="1">
        <f t="array" ref="I2066">G2066*(INDEX('Vehicle Fleet'!$D$2:$D$6,A2066)+'Cost Parameters'!$B$2*'Cost Parameters'!$B$3)</f>
        <v>25.336724000000004</v>
      </c>
      <c r="J2066" cm="1">
        <f t="array" ref="J2066">IF(C2066=0,0,INDEX('Delivery Stops'!$D$2:$D$29,C2066))</f>
        <v>178</v>
      </c>
      <c r="K2066">
        <f t="shared" si="128"/>
        <v>0</v>
      </c>
      <c r="L2066">
        <f t="shared" si="129"/>
        <v>0</v>
      </c>
      <c r="M2066">
        <f t="shared" si="130"/>
        <v>0</v>
      </c>
      <c r="N2066">
        <f t="shared" si="131"/>
        <v>0</v>
      </c>
      <c r="O2066" cm="1">
        <f t="array" ref="O2066">((IF(C2066=0,INDEX('Solver Setup'!$M$15:$M$19,A2066),INDEX('Solver Setup'!$G$25:$G$52,C2066))-IF(B2066=0,INDEX('Solver Setup'!$L$15:$L$19,A2066),INDEX('Solver Setup'!$G$25:$G$52,B2066)))*1440-IF(B2066=0,0,INDEX('Solver Setup'!$F$25:$F$52,B2066))-H2066+'Solver Setup'!$B$9*(1-F2066))</f>
        <v>1861.0999999999995</v>
      </c>
    </row>
    <row r="2067" spans="1:15" x14ac:dyDescent="0.2">
      <c r="A2067">
        <v>3</v>
      </c>
      <c r="B2067">
        <v>15</v>
      </c>
      <c r="C2067">
        <v>22</v>
      </c>
      <c r="D2067" t="str" cm="1">
        <f t="array" ref="D2067">IF(B2067=0,"Depot",INDEX('Delivery Stops'!$B$2:$B$29,B2067))</f>
        <v>Electronics Outlet</v>
      </c>
      <c r="E2067" t="str" cm="1">
        <f t="array" ref="E2067">IF(C2067=0,"Depot",INDEX('Delivery Stops'!$B$2:$B$29,C2067))</f>
        <v>Brewery</v>
      </c>
      <c r="F2067">
        <v>0</v>
      </c>
      <c r="G2067" cm="1">
        <f t="array" ref="G2067">INDEX('Distance Matrix (miles)'!$B$2:$AD$30,B2067+1,C2067+1)</f>
        <v>24.61</v>
      </c>
      <c r="H2067" cm="1">
        <f t="array" ref="H2067">INDEX('Travel Time Matrix (min)'!$B$2:$AD$30,B2067+1,C2067+1)</f>
        <v>36.9</v>
      </c>
      <c r="I2067" cm="1">
        <f t="array" ref="I2067">G2067*(INDEX('Vehicle Fleet'!$D$2:$D$6,A2067)+'Cost Parameters'!$B$2*'Cost Parameters'!$B$3)</f>
        <v>28.459004</v>
      </c>
      <c r="J2067" cm="1">
        <f t="array" ref="J2067">IF(C2067=0,0,INDEX('Delivery Stops'!$D$2:$D$29,C2067))</f>
        <v>46</v>
      </c>
      <c r="K2067">
        <f t="shared" si="128"/>
        <v>0</v>
      </c>
      <c r="L2067">
        <f t="shared" si="129"/>
        <v>0</v>
      </c>
      <c r="M2067">
        <f t="shared" si="130"/>
        <v>0</v>
      </c>
      <c r="N2067">
        <f t="shared" si="131"/>
        <v>0</v>
      </c>
      <c r="O2067" cm="1">
        <f t="array" ref="O2067">((IF(C2067=0,INDEX('Solver Setup'!$M$15:$M$19,A2067),INDEX('Solver Setup'!$G$25:$G$52,C2067))-IF(B2067=0,INDEX('Solver Setup'!$L$15:$L$19,A2067),INDEX('Solver Setup'!$G$25:$G$52,B2067)))*1440-IF(B2067=0,0,INDEX('Solver Setup'!$F$25:$F$52,B2067))-H2067+'Solver Setup'!$B$9*(1-F2067))</f>
        <v>1707.1000000000004</v>
      </c>
    </row>
    <row r="2068" spans="1:15" x14ac:dyDescent="0.2">
      <c r="A2068">
        <v>3</v>
      </c>
      <c r="B2068">
        <v>15</v>
      </c>
      <c r="C2068">
        <v>23</v>
      </c>
      <c r="D2068" t="str" cm="1">
        <f t="array" ref="D2068">IF(B2068=0,"Depot",INDEX('Delivery Stops'!$B$2:$B$29,B2068))</f>
        <v>Electronics Outlet</v>
      </c>
      <c r="E2068" t="str" cm="1">
        <f t="array" ref="E2068">IF(C2068=0,"Depot",INDEX('Delivery Stops'!$B$2:$B$29,C2068))</f>
        <v>Distillery</v>
      </c>
      <c r="F2068">
        <v>0</v>
      </c>
      <c r="G2068" cm="1">
        <f t="array" ref="G2068">INDEX('Distance Matrix (miles)'!$B$2:$AD$30,B2068+1,C2068+1)</f>
        <v>5.08</v>
      </c>
      <c r="H2068" cm="1">
        <f t="array" ref="H2068">INDEX('Travel Time Matrix (min)'!$B$2:$AD$30,B2068+1,C2068+1)</f>
        <v>7.6</v>
      </c>
      <c r="I2068" cm="1">
        <f t="array" ref="I2068">G2068*(INDEX('Vehicle Fleet'!$D$2:$D$6,A2068)+'Cost Parameters'!$B$2*'Cost Parameters'!$B$3)</f>
        <v>5.8745120000000002</v>
      </c>
      <c r="J2068" cm="1">
        <f t="array" ref="J2068">IF(C2068=0,0,INDEX('Delivery Stops'!$D$2:$D$29,C2068))</f>
        <v>207</v>
      </c>
      <c r="K2068">
        <f t="shared" si="128"/>
        <v>0</v>
      </c>
      <c r="L2068">
        <f t="shared" si="129"/>
        <v>0</v>
      </c>
      <c r="M2068">
        <f t="shared" si="130"/>
        <v>0</v>
      </c>
      <c r="N2068">
        <f t="shared" si="131"/>
        <v>0</v>
      </c>
      <c r="O2068" cm="1">
        <f t="array" ref="O2068">((IF(C2068=0,INDEX('Solver Setup'!$M$15:$M$19,A2068),INDEX('Solver Setup'!$G$25:$G$52,C2068))-IF(B2068=0,INDEX('Solver Setup'!$L$15:$L$19,A2068),INDEX('Solver Setup'!$G$25:$G$52,B2068)))*1440-IF(B2068=0,0,INDEX('Solver Setup'!$F$25:$F$52,B2068))-H2068+'Solver Setup'!$B$9*(1-F2068))</f>
        <v>1631.4</v>
      </c>
    </row>
    <row r="2069" spans="1:15" x14ac:dyDescent="0.2">
      <c r="A2069">
        <v>3</v>
      </c>
      <c r="B2069">
        <v>15</v>
      </c>
      <c r="C2069">
        <v>24</v>
      </c>
      <c r="D2069" t="str" cm="1">
        <f t="array" ref="D2069">IF(B2069=0,"Depot",INDEX('Delivery Stops'!$B$2:$B$29,B2069))</f>
        <v>Electronics Outlet</v>
      </c>
      <c r="E2069" t="str" cm="1">
        <f t="array" ref="E2069">IF(C2069=0,"Depot",INDEX('Delivery Stops'!$B$2:$B$29,C2069))</f>
        <v>Children's Academy</v>
      </c>
      <c r="F2069">
        <v>0</v>
      </c>
      <c r="G2069" cm="1">
        <f t="array" ref="G2069">INDEX('Distance Matrix (miles)'!$B$2:$AD$30,B2069+1,C2069+1)</f>
        <v>20.03</v>
      </c>
      <c r="H2069" cm="1">
        <f t="array" ref="H2069">INDEX('Travel Time Matrix (min)'!$B$2:$AD$30,B2069+1,C2069+1)</f>
        <v>30</v>
      </c>
      <c r="I2069" cm="1">
        <f t="array" ref="I2069">G2069*(INDEX('Vehicle Fleet'!$D$2:$D$6,A2069)+'Cost Parameters'!$B$2*'Cost Parameters'!$B$3)</f>
        <v>23.162692000000003</v>
      </c>
      <c r="J2069" cm="1">
        <f t="array" ref="J2069">IF(C2069=0,0,INDEX('Delivery Stops'!$D$2:$D$29,C2069))</f>
        <v>28</v>
      </c>
      <c r="K2069">
        <f t="shared" si="128"/>
        <v>0</v>
      </c>
      <c r="L2069">
        <f t="shared" si="129"/>
        <v>0</v>
      </c>
      <c r="M2069">
        <f t="shared" si="130"/>
        <v>0</v>
      </c>
      <c r="N2069">
        <f t="shared" si="131"/>
        <v>0</v>
      </c>
      <c r="O2069" cm="1">
        <f t="array" ref="O2069">((IF(C2069=0,INDEX('Solver Setup'!$M$15:$M$19,A2069),INDEX('Solver Setup'!$G$25:$G$52,C2069))-IF(B2069=0,INDEX('Solver Setup'!$L$15:$L$19,A2069),INDEX('Solver Setup'!$G$25:$G$52,B2069)))*1440-IF(B2069=0,0,INDEX('Solver Setup'!$F$25:$F$52,B2069))-H2069+'Solver Setup'!$B$9*(1-F2069))</f>
        <v>1759.0000000000005</v>
      </c>
    </row>
    <row r="2070" spans="1:15" x14ac:dyDescent="0.2">
      <c r="A2070">
        <v>3</v>
      </c>
      <c r="B2070">
        <v>15</v>
      </c>
      <c r="C2070">
        <v>25</v>
      </c>
      <c r="D2070" t="str" cm="1">
        <f t="array" ref="D2070">IF(B2070=0,"Depot",INDEX('Delivery Stops'!$B$2:$B$29,B2070))</f>
        <v>Electronics Outlet</v>
      </c>
      <c r="E2070" t="str" cm="1">
        <f t="array" ref="E2070">IF(C2070=0,"Depot",INDEX('Delivery Stops'!$B$2:$B$29,C2070))</f>
        <v>Public Library</v>
      </c>
      <c r="F2070">
        <v>0</v>
      </c>
      <c r="G2070" cm="1">
        <f t="array" ref="G2070">INDEX('Distance Matrix (miles)'!$B$2:$AD$30,B2070+1,C2070+1)</f>
        <v>13.96</v>
      </c>
      <c r="H2070" cm="1">
        <f t="array" ref="H2070">INDEX('Travel Time Matrix (min)'!$B$2:$AD$30,B2070+1,C2070+1)</f>
        <v>20.9</v>
      </c>
      <c r="I2070" cm="1">
        <f t="array" ref="I2070">G2070*(INDEX('Vehicle Fleet'!$D$2:$D$6,A2070)+'Cost Parameters'!$B$2*'Cost Parameters'!$B$3)</f>
        <v>16.143344000000003</v>
      </c>
      <c r="J2070" cm="1">
        <f t="array" ref="J2070">IF(C2070=0,0,INDEX('Delivery Stops'!$D$2:$D$29,C2070))</f>
        <v>32</v>
      </c>
      <c r="K2070">
        <f t="shared" si="128"/>
        <v>0</v>
      </c>
      <c r="L2070">
        <f t="shared" si="129"/>
        <v>0</v>
      </c>
      <c r="M2070">
        <f t="shared" si="130"/>
        <v>0</v>
      </c>
      <c r="N2070">
        <f t="shared" si="131"/>
        <v>0</v>
      </c>
      <c r="O2070" cm="1">
        <f t="array" ref="O2070">((IF(C2070=0,INDEX('Solver Setup'!$M$15:$M$19,A2070),INDEX('Solver Setup'!$G$25:$G$52,C2070))-IF(B2070=0,INDEX('Solver Setup'!$L$15:$L$19,A2070),INDEX('Solver Setup'!$G$25:$G$52,B2070)))*1440-IF(B2070=0,0,INDEX('Solver Setup'!$F$25:$F$52,B2070))-H2070+'Solver Setup'!$B$9*(1-F2070))</f>
        <v>1678.1000000000006</v>
      </c>
    </row>
    <row r="2071" spans="1:15" x14ac:dyDescent="0.2">
      <c r="A2071">
        <v>3</v>
      </c>
      <c r="B2071">
        <v>15</v>
      </c>
      <c r="C2071">
        <v>26</v>
      </c>
      <c r="D2071" t="str" cm="1">
        <f t="array" ref="D2071">IF(B2071=0,"Depot",INDEX('Delivery Stops'!$B$2:$B$29,B2071))</f>
        <v>Electronics Outlet</v>
      </c>
      <c r="E2071" t="str" cm="1">
        <f t="array" ref="E2071">IF(C2071=0,"Depot",INDEX('Delivery Stops'!$B$2:$B$29,C2071))</f>
        <v>Bakery &amp; Cafe</v>
      </c>
      <c r="F2071">
        <v>0</v>
      </c>
      <c r="G2071" cm="1">
        <f t="array" ref="G2071">INDEX('Distance Matrix (miles)'!$B$2:$AD$30,B2071+1,C2071+1)</f>
        <v>24.16</v>
      </c>
      <c r="H2071" cm="1">
        <f t="array" ref="H2071">INDEX('Travel Time Matrix (min)'!$B$2:$AD$30,B2071+1,C2071+1)</f>
        <v>36.200000000000003</v>
      </c>
      <c r="I2071" cm="1">
        <f t="array" ref="I2071">G2071*(INDEX('Vehicle Fleet'!$D$2:$D$6,A2071)+'Cost Parameters'!$B$2*'Cost Parameters'!$B$3)</f>
        <v>27.938624000000001</v>
      </c>
      <c r="J2071" cm="1">
        <f t="array" ref="J2071">IF(C2071=0,0,INDEX('Delivery Stops'!$D$2:$D$29,C2071))</f>
        <v>211</v>
      </c>
      <c r="K2071">
        <f t="shared" si="128"/>
        <v>0</v>
      </c>
      <c r="L2071">
        <f t="shared" si="129"/>
        <v>0</v>
      </c>
      <c r="M2071">
        <f t="shared" si="130"/>
        <v>0</v>
      </c>
      <c r="N2071">
        <f t="shared" si="131"/>
        <v>0</v>
      </c>
      <c r="O2071" cm="1">
        <f t="array" ref="O2071">((IF(C2071=0,INDEX('Solver Setup'!$M$15:$M$19,A2071),INDEX('Solver Setup'!$G$25:$G$52,C2071))-IF(B2071=0,INDEX('Solver Setup'!$L$15:$L$19,A2071),INDEX('Solver Setup'!$G$25:$G$52,B2071)))*1440-IF(B2071=0,0,INDEX('Solver Setup'!$F$25:$F$52,B2071))-H2071+'Solver Setup'!$B$9*(1-F2071))</f>
        <v>1737.8</v>
      </c>
    </row>
    <row r="2072" spans="1:15" x14ac:dyDescent="0.2">
      <c r="A2072">
        <v>3</v>
      </c>
      <c r="B2072">
        <v>15</v>
      </c>
      <c r="C2072">
        <v>27</v>
      </c>
      <c r="D2072" t="str" cm="1">
        <f t="array" ref="D2072">IF(B2072=0,"Depot",INDEX('Delivery Stops'!$B$2:$B$29,B2072))</f>
        <v>Electronics Outlet</v>
      </c>
      <c r="E2072" t="str" cm="1">
        <f t="array" ref="E2072">IF(C2072=0,"Depot",INDEX('Delivery Stops'!$B$2:$B$29,C2072))</f>
        <v>Redstone Elementary School</v>
      </c>
      <c r="F2072">
        <v>0</v>
      </c>
      <c r="G2072" cm="1">
        <f t="array" ref="G2072">INDEX('Distance Matrix (miles)'!$B$2:$AD$30,B2072+1,C2072+1)</f>
        <v>21.88</v>
      </c>
      <c r="H2072" cm="1">
        <f t="array" ref="H2072">INDEX('Travel Time Matrix (min)'!$B$2:$AD$30,B2072+1,C2072+1)</f>
        <v>32.799999999999997</v>
      </c>
      <c r="I2072" cm="1">
        <f t="array" ref="I2072">G2072*(INDEX('Vehicle Fleet'!$D$2:$D$6,A2072)+'Cost Parameters'!$B$2*'Cost Parameters'!$B$3)</f>
        <v>25.302032000000001</v>
      </c>
      <c r="J2072" cm="1">
        <f t="array" ref="J2072">IF(C2072=0,0,INDEX('Delivery Stops'!$D$2:$D$29,C2072))</f>
        <v>61</v>
      </c>
      <c r="K2072">
        <f t="shared" si="128"/>
        <v>0</v>
      </c>
      <c r="L2072">
        <f t="shared" si="129"/>
        <v>0</v>
      </c>
      <c r="M2072">
        <f t="shared" si="130"/>
        <v>0</v>
      </c>
      <c r="N2072">
        <f t="shared" si="131"/>
        <v>0</v>
      </c>
      <c r="O2072" cm="1">
        <f t="array" ref="O2072">((IF(C2072=0,INDEX('Solver Setup'!$M$15:$M$19,A2072),INDEX('Solver Setup'!$G$25:$G$52,C2072))-IF(B2072=0,INDEX('Solver Setup'!$L$15:$L$19,A2072),INDEX('Solver Setup'!$G$25:$G$52,B2072)))*1440-IF(B2072=0,0,INDEX('Solver Setup'!$F$25:$F$52,B2072))-H2072+'Solver Setup'!$B$9*(1-F2072))</f>
        <v>1681.1999999999994</v>
      </c>
    </row>
    <row r="2073" spans="1:15" x14ac:dyDescent="0.2">
      <c r="A2073">
        <v>3</v>
      </c>
      <c r="B2073">
        <v>15</v>
      </c>
      <c r="C2073">
        <v>28</v>
      </c>
      <c r="D2073" t="str" cm="1">
        <f t="array" ref="D2073">IF(B2073=0,"Depot",INDEX('Delivery Stops'!$B$2:$B$29,B2073))</f>
        <v>Electronics Outlet</v>
      </c>
      <c r="E2073" t="str" cm="1">
        <f t="array" ref="E2073">IF(C2073=0,"Depot",INDEX('Delivery Stops'!$B$2:$B$29,C2073))</f>
        <v>Food Bank</v>
      </c>
      <c r="F2073">
        <v>0</v>
      </c>
      <c r="G2073" cm="1">
        <f t="array" ref="G2073">INDEX('Distance Matrix (miles)'!$B$2:$AD$30,B2073+1,C2073+1)</f>
        <v>22.13</v>
      </c>
      <c r="H2073" cm="1">
        <f t="array" ref="H2073">INDEX('Travel Time Matrix (min)'!$B$2:$AD$30,B2073+1,C2073+1)</f>
        <v>33.200000000000003</v>
      </c>
      <c r="I2073" cm="1">
        <f t="array" ref="I2073">G2073*(INDEX('Vehicle Fleet'!$D$2:$D$6,A2073)+'Cost Parameters'!$B$2*'Cost Parameters'!$B$3)</f>
        <v>25.591132000000002</v>
      </c>
      <c r="J2073" cm="1">
        <f t="array" ref="J2073">IF(C2073=0,0,INDEX('Delivery Stops'!$D$2:$D$29,C2073))</f>
        <v>168</v>
      </c>
      <c r="K2073">
        <f t="shared" si="128"/>
        <v>0</v>
      </c>
      <c r="L2073">
        <f t="shared" si="129"/>
        <v>0</v>
      </c>
      <c r="M2073">
        <f t="shared" si="130"/>
        <v>0</v>
      </c>
      <c r="N2073">
        <f t="shared" si="131"/>
        <v>0</v>
      </c>
      <c r="O2073" cm="1">
        <f t="array" ref="O2073">((IF(C2073=0,INDEX('Solver Setup'!$M$15:$M$19,A2073),INDEX('Solver Setup'!$G$25:$G$52,C2073))-IF(B2073=0,INDEX('Solver Setup'!$L$15:$L$19,A2073),INDEX('Solver Setup'!$G$25:$G$52,B2073)))*1440-IF(B2073=0,0,INDEX('Solver Setup'!$F$25:$F$52,B2073))-H2073+'Solver Setup'!$B$9*(1-F2073))</f>
        <v>1680.7999999999995</v>
      </c>
    </row>
    <row r="2074" spans="1:15" x14ac:dyDescent="0.2">
      <c r="A2074">
        <v>3</v>
      </c>
      <c r="B2074">
        <v>16</v>
      </c>
      <c r="C2074">
        <v>0</v>
      </c>
      <c r="D2074" t="str" cm="1">
        <f t="array" ref="D2074">IF(B2074=0,"Depot",INDEX('Delivery Stops'!$B$2:$B$29,B2074))</f>
        <v>Bookstore</v>
      </c>
      <c r="E2074" t="str" cm="1">
        <f t="array" ref="E2074">IF(C2074=0,"Depot",INDEX('Delivery Stops'!$B$2:$B$29,C2074))</f>
        <v>Depot</v>
      </c>
      <c r="F2074">
        <v>0</v>
      </c>
      <c r="G2074" cm="1">
        <f t="array" ref="G2074">INDEX('Distance Matrix (miles)'!$B$2:$AD$30,B2074+1,C2074+1)</f>
        <v>4.12</v>
      </c>
      <c r="H2074" cm="1">
        <f t="array" ref="H2074">INDEX('Travel Time Matrix (min)'!$B$2:$AD$30,B2074+1,C2074+1)</f>
        <v>6.2</v>
      </c>
      <c r="I2074" cm="1">
        <f t="array" ref="I2074">G2074*(INDEX('Vehicle Fleet'!$D$2:$D$6,A2074)+'Cost Parameters'!$B$2*'Cost Parameters'!$B$3)</f>
        <v>4.7643680000000002</v>
      </c>
      <c r="J2074" cm="1">
        <f t="array" ref="J2074">IF(C2074=0,0,INDEX('Delivery Stops'!$D$2:$D$29,C2074))</f>
        <v>0</v>
      </c>
      <c r="K2074">
        <f t="shared" si="128"/>
        <v>0</v>
      </c>
      <c r="L2074">
        <f t="shared" si="129"/>
        <v>0</v>
      </c>
      <c r="M2074">
        <f t="shared" si="130"/>
        <v>0</v>
      </c>
      <c r="N2074">
        <f t="shared" si="131"/>
        <v>0</v>
      </c>
      <c r="O2074" cm="1">
        <f t="array" ref="O2074">((IF(C2074=0,INDEX('Solver Setup'!$M$15:$M$19,A2074),INDEX('Solver Setup'!$G$25:$G$52,C2074))-IF(B2074=0,INDEX('Solver Setup'!$L$15:$L$19,A2074),INDEX('Solver Setup'!$G$25:$G$52,B2074)))*1440-IF(B2074=0,0,INDEX('Solver Setup'!$F$25:$F$52,B2074))-H2074+'Solver Setup'!$B$9*(1-F2074))</f>
        <v>777.7999999999995</v>
      </c>
    </row>
    <row r="2075" spans="1:15" x14ac:dyDescent="0.2">
      <c r="A2075">
        <v>3</v>
      </c>
      <c r="B2075">
        <v>16</v>
      </c>
      <c r="C2075">
        <v>1</v>
      </c>
      <c r="D2075" t="str" cm="1">
        <f t="array" ref="D2075">IF(B2075=0,"Depot",INDEX('Delivery Stops'!$B$2:$B$29,B2075))</f>
        <v>Bookstore</v>
      </c>
      <c r="E2075" t="str" cm="1">
        <f t="array" ref="E2075">IF(C2075=0,"Depot",INDEX('Delivery Stops'!$B$2:$B$29,C2075))</f>
        <v>Pet Hospital</v>
      </c>
      <c r="F2075">
        <v>0</v>
      </c>
      <c r="G2075" cm="1">
        <f t="array" ref="G2075">INDEX('Distance Matrix (miles)'!$B$2:$AD$30,B2075+1,C2075+1)</f>
        <v>27.64</v>
      </c>
      <c r="H2075" cm="1">
        <f t="array" ref="H2075">INDEX('Travel Time Matrix (min)'!$B$2:$AD$30,B2075+1,C2075+1)</f>
        <v>41.5</v>
      </c>
      <c r="I2075" cm="1">
        <f t="array" ref="I2075">G2075*(INDEX('Vehicle Fleet'!$D$2:$D$6,A2075)+'Cost Parameters'!$B$2*'Cost Parameters'!$B$3)</f>
        <v>31.962896000000004</v>
      </c>
      <c r="J2075" cm="1">
        <f t="array" ref="J2075">IF(C2075=0,0,INDEX('Delivery Stops'!$D$2:$D$29,C2075))</f>
        <v>204</v>
      </c>
      <c r="K2075">
        <f t="shared" si="128"/>
        <v>0</v>
      </c>
      <c r="L2075">
        <f t="shared" si="129"/>
        <v>0</v>
      </c>
      <c r="M2075">
        <f t="shared" si="130"/>
        <v>0</v>
      </c>
      <c r="N2075">
        <f t="shared" si="131"/>
        <v>0</v>
      </c>
      <c r="O2075" cm="1">
        <f t="array" ref="O2075">((IF(C2075=0,INDEX('Solver Setup'!$M$15:$M$19,A2075),INDEX('Solver Setup'!$G$25:$G$52,C2075))-IF(B2075=0,INDEX('Solver Setup'!$L$15:$L$19,A2075),INDEX('Solver Setup'!$G$25:$G$52,B2075)))*1440-IF(B2075=0,0,INDEX('Solver Setup'!$F$25:$F$52,B2075))-H2075+'Solver Setup'!$B$9*(1-F2075))</f>
        <v>1252.5</v>
      </c>
    </row>
    <row r="2076" spans="1:15" x14ac:dyDescent="0.2">
      <c r="A2076">
        <v>3</v>
      </c>
      <c r="B2076">
        <v>16</v>
      </c>
      <c r="C2076">
        <v>2</v>
      </c>
      <c r="D2076" t="str" cm="1">
        <f t="array" ref="D2076">IF(B2076=0,"Depot",INDEX('Delivery Stops'!$B$2:$B$29,B2076))</f>
        <v>Bookstore</v>
      </c>
      <c r="E2076" t="str" cm="1">
        <f t="array" ref="E2076">IF(C2076=0,"Depot",INDEX('Delivery Stops'!$B$2:$B$29,C2076))</f>
        <v>Community Pharmacy</v>
      </c>
      <c r="F2076">
        <v>0</v>
      </c>
      <c r="G2076" cm="1">
        <f t="array" ref="G2076">INDEX('Distance Matrix (miles)'!$B$2:$AD$30,B2076+1,C2076+1)</f>
        <v>5.24</v>
      </c>
      <c r="H2076" cm="1">
        <f t="array" ref="H2076">INDEX('Travel Time Matrix (min)'!$B$2:$AD$30,B2076+1,C2076+1)</f>
        <v>7.9</v>
      </c>
      <c r="I2076" cm="1">
        <f t="array" ref="I2076">G2076*(INDEX('Vehicle Fleet'!$D$2:$D$6,A2076)+'Cost Parameters'!$B$2*'Cost Parameters'!$B$3)</f>
        <v>6.0595360000000005</v>
      </c>
      <c r="J2076" cm="1">
        <f t="array" ref="J2076">IF(C2076=0,0,INDEX('Delivery Stops'!$D$2:$D$29,C2076))</f>
        <v>240</v>
      </c>
      <c r="K2076">
        <f t="shared" si="128"/>
        <v>0</v>
      </c>
      <c r="L2076">
        <f t="shared" si="129"/>
        <v>0</v>
      </c>
      <c r="M2076">
        <f t="shared" si="130"/>
        <v>0</v>
      </c>
      <c r="N2076">
        <f t="shared" si="131"/>
        <v>0</v>
      </c>
      <c r="O2076" cm="1">
        <f t="array" ref="O2076">((IF(C2076=0,INDEX('Solver Setup'!$M$15:$M$19,A2076),INDEX('Solver Setup'!$G$25:$G$52,C2076))-IF(B2076=0,INDEX('Solver Setup'!$L$15:$L$19,A2076),INDEX('Solver Setup'!$G$25:$G$52,B2076)))*1440-IF(B2076=0,0,INDEX('Solver Setup'!$F$25:$F$52,B2076))-H2076+'Solver Setup'!$B$9*(1-F2076))</f>
        <v>1526.099999999999</v>
      </c>
    </row>
    <row r="2077" spans="1:15" x14ac:dyDescent="0.2">
      <c r="A2077">
        <v>3</v>
      </c>
      <c r="B2077">
        <v>16</v>
      </c>
      <c r="C2077">
        <v>3</v>
      </c>
      <c r="D2077" t="str" cm="1">
        <f t="array" ref="D2077">IF(B2077=0,"Depot",INDEX('Delivery Stops'!$B$2:$B$29,B2077))</f>
        <v>Bookstore</v>
      </c>
      <c r="E2077" t="str" cm="1">
        <f t="array" ref="E2077">IF(C2077=0,"Depot",INDEX('Delivery Stops'!$B$2:$B$29,C2077))</f>
        <v>Redstone Medical Center</v>
      </c>
      <c r="F2077">
        <v>0</v>
      </c>
      <c r="G2077" cm="1">
        <f t="array" ref="G2077">INDEX('Distance Matrix (miles)'!$B$2:$AD$30,B2077+1,C2077+1)</f>
        <v>23.41</v>
      </c>
      <c r="H2077" cm="1">
        <f t="array" ref="H2077">INDEX('Travel Time Matrix (min)'!$B$2:$AD$30,B2077+1,C2077+1)</f>
        <v>35.1</v>
      </c>
      <c r="I2077" cm="1">
        <f t="array" ref="I2077">G2077*(INDEX('Vehicle Fleet'!$D$2:$D$6,A2077)+'Cost Parameters'!$B$2*'Cost Parameters'!$B$3)</f>
        <v>27.071324000000001</v>
      </c>
      <c r="J2077" cm="1">
        <f t="array" ref="J2077">IF(C2077=0,0,INDEX('Delivery Stops'!$D$2:$D$29,C2077))</f>
        <v>183</v>
      </c>
      <c r="K2077">
        <f t="shared" si="128"/>
        <v>0</v>
      </c>
      <c r="L2077">
        <f t="shared" si="129"/>
        <v>0</v>
      </c>
      <c r="M2077">
        <f t="shared" si="130"/>
        <v>0</v>
      </c>
      <c r="N2077">
        <f t="shared" si="131"/>
        <v>0</v>
      </c>
      <c r="O2077" cm="1">
        <f t="array" ref="O2077">((IF(C2077=0,INDEX('Solver Setup'!$M$15:$M$19,A2077),INDEX('Solver Setup'!$G$25:$G$52,C2077))-IF(B2077=0,INDEX('Solver Setup'!$L$15:$L$19,A2077),INDEX('Solver Setup'!$G$25:$G$52,B2077)))*1440-IF(B2077=0,0,INDEX('Solver Setup'!$F$25:$F$52,B2077))-H2077+'Solver Setup'!$B$9*(1-F2077))</f>
        <v>1513.8999999999994</v>
      </c>
    </row>
    <row r="2078" spans="1:15" x14ac:dyDescent="0.2">
      <c r="A2078">
        <v>3</v>
      </c>
      <c r="B2078">
        <v>16</v>
      </c>
      <c r="C2078">
        <v>4</v>
      </c>
      <c r="D2078" t="str" cm="1">
        <f t="array" ref="D2078">IF(B2078=0,"Depot",INDEX('Delivery Stops'!$B$2:$B$29,B2078))</f>
        <v>Bookstore</v>
      </c>
      <c r="E2078" t="str" cm="1">
        <f t="array" ref="E2078">IF(C2078=0,"Depot",INDEX('Delivery Stops'!$B$2:$B$29,C2078))</f>
        <v>Furniture Warehouse</v>
      </c>
      <c r="F2078">
        <v>0</v>
      </c>
      <c r="G2078" cm="1">
        <f t="array" ref="G2078">INDEX('Distance Matrix (miles)'!$B$2:$AD$30,B2078+1,C2078+1)</f>
        <v>11.3</v>
      </c>
      <c r="H2078" cm="1">
        <f t="array" ref="H2078">INDEX('Travel Time Matrix (min)'!$B$2:$AD$30,B2078+1,C2078+1)</f>
        <v>17</v>
      </c>
      <c r="I2078" cm="1">
        <f t="array" ref="I2078">G2078*(INDEX('Vehicle Fleet'!$D$2:$D$6,A2078)+'Cost Parameters'!$B$2*'Cost Parameters'!$B$3)</f>
        <v>13.067320000000002</v>
      </c>
      <c r="J2078" cm="1">
        <f t="array" ref="J2078">IF(C2078=0,0,INDEX('Delivery Stops'!$D$2:$D$29,C2078))</f>
        <v>186</v>
      </c>
      <c r="K2078">
        <f t="shared" si="128"/>
        <v>0</v>
      </c>
      <c r="L2078">
        <f t="shared" si="129"/>
        <v>0</v>
      </c>
      <c r="M2078">
        <f t="shared" si="130"/>
        <v>0</v>
      </c>
      <c r="N2078">
        <f t="shared" si="131"/>
        <v>0</v>
      </c>
      <c r="O2078" cm="1">
        <f t="array" ref="O2078">((IF(C2078=0,INDEX('Solver Setup'!$M$15:$M$19,A2078),INDEX('Solver Setup'!$G$25:$G$52,C2078))-IF(B2078=0,INDEX('Solver Setup'!$L$15:$L$19,A2078),INDEX('Solver Setup'!$G$25:$G$52,B2078)))*1440-IF(B2078=0,0,INDEX('Solver Setup'!$F$25:$F$52,B2078))-H2078+'Solver Setup'!$B$9*(1-F2078))</f>
        <v>1261.9999999999995</v>
      </c>
    </row>
    <row r="2079" spans="1:15" x14ac:dyDescent="0.2">
      <c r="A2079">
        <v>3</v>
      </c>
      <c r="B2079">
        <v>16</v>
      </c>
      <c r="C2079">
        <v>5</v>
      </c>
      <c r="D2079" t="str" cm="1">
        <f t="array" ref="D2079">IF(B2079=0,"Depot",INDEX('Delivery Stops'!$B$2:$B$29,B2079))</f>
        <v>Bookstore</v>
      </c>
      <c r="E2079" t="str" cm="1">
        <f t="array" ref="E2079">IF(C2079=0,"Depot",INDEX('Delivery Stops'!$B$2:$B$29,C2079))</f>
        <v>Construction Supply</v>
      </c>
      <c r="F2079">
        <v>0</v>
      </c>
      <c r="G2079" cm="1">
        <f t="array" ref="G2079">INDEX('Distance Matrix (miles)'!$B$2:$AD$30,B2079+1,C2079+1)</f>
        <v>17.309999999999999</v>
      </c>
      <c r="H2079" cm="1">
        <f t="array" ref="H2079">INDEX('Travel Time Matrix (min)'!$B$2:$AD$30,B2079+1,C2079+1)</f>
        <v>26</v>
      </c>
      <c r="I2079" cm="1">
        <f t="array" ref="I2079">G2079*(INDEX('Vehicle Fleet'!$D$2:$D$6,A2079)+'Cost Parameters'!$B$2*'Cost Parameters'!$B$3)</f>
        <v>20.017284</v>
      </c>
      <c r="J2079" cm="1">
        <f t="array" ref="J2079">IF(C2079=0,0,INDEX('Delivery Stops'!$D$2:$D$29,C2079))</f>
        <v>201</v>
      </c>
      <c r="K2079">
        <f t="shared" si="128"/>
        <v>0</v>
      </c>
      <c r="L2079">
        <f t="shared" si="129"/>
        <v>0</v>
      </c>
      <c r="M2079">
        <f t="shared" si="130"/>
        <v>0</v>
      </c>
      <c r="N2079">
        <f t="shared" si="131"/>
        <v>0</v>
      </c>
      <c r="O2079" cm="1">
        <f t="array" ref="O2079">((IF(C2079=0,INDEX('Solver Setup'!$M$15:$M$19,A2079),INDEX('Solver Setup'!$G$25:$G$52,C2079))-IF(B2079=0,INDEX('Solver Setup'!$L$15:$L$19,A2079),INDEX('Solver Setup'!$G$25:$G$52,B2079)))*1440-IF(B2079=0,0,INDEX('Solver Setup'!$F$25:$F$52,B2079))-H2079+'Solver Setup'!$B$9*(1-F2079))</f>
        <v>1462.9999999999991</v>
      </c>
    </row>
    <row r="2080" spans="1:15" x14ac:dyDescent="0.2">
      <c r="A2080">
        <v>3</v>
      </c>
      <c r="B2080">
        <v>16</v>
      </c>
      <c r="C2080">
        <v>6</v>
      </c>
      <c r="D2080" t="str" cm="1">
        <f t="array" ref="D2080">IF(B2080=0,"Depot",INDEX('Delivery Stops'!$B$2:$B$29,B2080))</f>
        <v>Bookstore</v>
      </c>
      <c r="E2080" t="str" cm="1">
        <f t="array" ref="E2080">IF(C2080=0,"Depot",INDEX('Delivery Stops'!$B$2:$B$29,C2080))</f>
        <v>Farm Supply</v>
      </c>
      <c r="F2080">
        <v>0</v>
      </c>
      <c r="G2080" cm="1">
        <f t="array" ref="G2080">INDEX('Distance Matrix (miles)'!$B$2:$AD$30,B2080+1,C2080+1)</f>
        <v>6.34</v>
      </c>
      <c r="H2080" cm="1">
        <f t="array" ref="H2080">INDEX('Travel Time Matrix (min)'!$B$2:$AD$30,B2080+1,C2080+1)</f>
        <v>9.5</v>
      </c>
      <c r="I2080" cm="1">
        <f t="array" ref="I2080">G2080*(INDEX('Vehicle Fleet'!$D$2:$D$6,A2080)+'Cost Parameters'!$B$2*'Cost Parameters'!$B$3)</f>
        <v>7.3315760000000001</v>
      </c>
      <c r="J2080" cm="1">
        <f t="array" ref="J2080">IF(C2080=0,0,INDEX('Delivery Stops'!$D$2:$D$29,C2080))</f>
        <v>162</v>
      </c>
      <c r="K2080">
        <f t="shared" si="128"/>
        <v>0</v>
      </c>
      <c r="L2080">
        <f t="shared" si="129"/>
        <v>0</v>
      </c>
      <c r="M2080">
        <f t="shared" si="130"/>
        <v>0</v>
      </c>
      <c r="N2080">
        <f t="shared" si="131"/>
        <v>0</v>
      </c>
      <c r="O2080" cm="1">
        <f t="array" ref="O2080">((IF(C2080=0,INDEX('Solver Setup'!$M$15:$M$19,A2080),INDEX('Solver Setup'!$G$25:$G$52,C2080))-IF(B2080=0,INDEX('Solver Setup'!$L$15:$L$19,A2080),INDEX('Solver Setup'!$G$25:$G$52,B2080)))*1440-IF(B2080=0,0,INDEX('Solver Setup'!$F$25:$F$52,B2080))-H2080+'Solver Setup'!$B$9*(1-F2080))</f>
        <v>1584.4999999999995</v>
      </c>
    </row>
    <row r="2081" spans="1:15" x14ac:dyDescent="0.2">
      <c r="A2081">
        <v>3</v>
      </c>
      <c r="B2081">
        <v>16</v>
      </c>
      <c r="C2081">
        <v>7</v>
      </c>
      <c r="D2081" t="str" cm="1">
        <f t="array" ref="D2081">IF(B2081=0,"Depot",INDEX('Delivery Stops'!$B$2:$B$29,B2081))</f>
        <v>Bookstore</v>
      </c>
      <c r="E2081" t="str" cm="1">
        <f t="array" ref="E2081">IF(C2081=0,"Depot",INDEX('Delivery Stops'!$B$2:$B$29,C2081))</f>
        <v>Fish Market</v>
      </c>
      <c r="F2081">
        <v>0</v>
      </c>
      <c r="G2081" cm="1">
        <f t="array" ref="G2081">INDEX('Distance Matrix (miles)'!$B$2:$AD$30,B2081+1,C2081+1)</f>
        <v>7.81</v>
      </c>
      <c r="H2081" cm="1">
        <f t="array" ref="H2081">INDEX('Travel Time Matrix (min)'!$B$2:$AD$30,B2081+1,C2081+1)</f>
        <v>11.7</v>
      </c>
      <c r="I2081" cm="1">
        <f t="array" ref="I2081">G2081*(INDEX('Vehicle Fleet'!$D$2:$D$6,A2081)+'Cost Parameters'!$B$2*'Cost Parameters'!$B$3)</f>
        <v>9.0314840000000007</v>
      </c>
      <c r="J2081" cm="1">
        <f t="array" ref="J2081">IF(C2081=0,0,INDEX('Delivery Stops'!$D$2:$D$29,C2081))</f>
        <v>133</v>
      </c>
      <c r="K2081">
        <f t="shared" si="128"/>
        <v>0</v>
      </c>
      <c r="L2081">
        <f t="shared" si="129"/>
        <v>0</v>
      </c>
      <c r="M2081">
        <f t="shared" si="130"/>
        <v>0</v>
      </c>
      <c r="N2081">
        <f t="shared" si="131"/>
        <v>0</v>
      </c>
      <c r="O2081" cm="1">
        <f t="array" ref="O2081">((IF(C2081=0,INDEX('Solver Setup'!$M$15:$M$19,A2081),INDEX('Solver Setup'!$G$25:$G$52,C2081))-IF(B2081=0,INDEX('Solver Setup'!$L$15:$L$19,A2081),INDEX('Solver Setup'!$G$25:$G$52,B2081)))*1440-IF(B2081=0,0,INDEX('Solver Setup'!$F$25:$F$52,B2081))-H2081+'Solver Setup'!$B$9*(1-F2081))</f>
        <v>1447.2999999999995</v>
      </c>
    </row>
    <row r="2082" spans="1:15" x14ac:dyDescent="0.2">
      <c r="A2082">
        <v>3</v>
      </c>
      <c r="B2082">
        <v>16</v>
      </c>
      <c r="C2082">
        <v>8</v>
      </c>
      <c r="D2082" t="str" cm="1">
        <f t="array" ref="D2082">IF(B2082=0,"Depot",INDEX('Delivery Stops'!$B$2:$B$29,B2082))</f>
        <v>Bookstore</v>
      </c>
      <c r="E2082" t="str" cm="1">
        <f t="array" ref="E2082">IF(C2082=0,"Depot",INDEX('Delivery Stops'!$B$2:$B$29,C2082))</f>
        <v>Swimming Pool Supply</v>
      </c>
      <c r="F2082">
        <v>0</v>
      </c>
      <c r="G2082" cm="1">
        <f t="array" ref="G2082">INDEX('Distance Matrix (miles)'!$B$2:$AD$30,B2082+1,C2082+1)</f>
        <v>29.28</v>
      </c>
      <c r="H2082" cm="1">
        <f t="array" ref="H2082">INDEX('Travel Time Matrix (min)'!$B$2:$AD$30,B2082+1,C2082+1)</f>
        <v>43.9</v>
      </c>
      <c r="I2082" cm="1">
        <f t="array" ref="I2082">G2082*(INDEX('Vehicle Fleet'!$D$2:$D$6,A2082)+'Cost Parameters'!$B$2*'Cost Parameters'!$B$3)</f>
        <v>33.859392000000007</v>
      </c>
      <c r="J2082" cm="1">
        <f t="array" ref="J2082">IF(C2082=0,0,INDEX('Delivery Stops'!$D$2:$D$29,C2082))</f>
        <v>285</v>
      </c>
      <c r="K2082">
        <f t="shared" si="128"/>
        <v>0</v>
      </c>
      <c r="L2082">
        <f t="shared" si="129"/>
        <v>0</v>
      </c>
      <c r="M2082">
        <f t="shared" si="130"/>
        <v>0</v>
      </c>
      <c r="N2082">
        <f t="shared" si="131"/>
        <v>0</v>
      </c>
      <c r="O2082" cm="1">
        <f t="array" ref="O2082">((IF(C2082=0,INDEX('Solver Setup'!$M$15:$M$19,A2082),INDEX('Solver Setup'!$G$25:$G$52,C2082))-IF(B2082=0,INDEX('Solver Setup'!$L$15:$L$19,A2082),INDEX('Solver Setup'!$G$25:$G$52,B2082)))*1440-IF(B2082=0,0,INDEX('Solver Setup'!$F$25:$F$52,B2082))-H2082+'Solver Setup'!$B$9*(1-F2082))</f>
        <v>1625.099999999999</v>
      </c>
    </row>
    <row r="2083" spans="1:15" x14ac:dyDescent="0.2">
      <c r="A2083">
        <v>3</v>
      </c>
      <c r="B2083">
        <v>16</v>
      </c>
      <c r="C2083">
        <v>9</v>
      </c>
      <c r="D2083" t="str" cm="1">
        <f t="array" ref="D2083">IF(B2083=0,"Depot",INDEX('Delivery Stops'!$B$2:$B$29,B2083))</f>
        <v>Bookstore</v>
      </c>
      <c r="E2083" t="str" cm="1">
        <f t="array" ref="E2083">IF(C2083=0,"Depot",INDEX('Delivery Stops'!$B$2:$B$29,C2083))</f>
        <v>Dry Cleaners</v>
      </c>
      <c r="F2083">
        <v>0</v>
      </c>
      <c r="G2083" cm="1">
        <f t="array" ref="G2083">INDEX('Distance Matrix (miles)'!$B$2:$AD$30,B2083+1,C2083+1)</f>
        <v>17.61</v>
      </c>
      <c r="H2083" cm="1">
        <f t="array" ref="H2083">INDEX('Travel Time Matrix (min)'!$B$2:$AD$30,B2083+1,C2083+1)</f>
        <v>26.4</v>
      </c>
      <c r="I2083" cm="1">
        <f t="array" ref="I2083">G2083*(INDEX('Vehicle Fleet'!$D$2:$D$6,A2083)+'Cost Parameters'!$B$2*'Cost Parameters'!$B$3)</f>
        <v>20.364204000000001</v>
      </c>
      <c r="J2083" cm="1">
        <f t="array" ref="J2083">IF(C2083=0,0,INDEX('Delivery Stops'!$D$2:$D$29,C2083))</f>
        <v>24</v>
      </c>
      <c r="K2083">
        <f t="shared" si="128"/>
        <v>0</v>
      </c>
      <c r="L2083">
        <f t="shared" si="129"/>
        <v>0</v>
      </c>
      <c r="M2083">
        <f t="shared" si="130"/>
        <v>0</v>
      </c>
      <c r="N2083">
        <f t="shared" si="131"/>
        <v>0</v>
      </c>
      <c r="O2083" cm="1">
        <f t="array" ref="O2083">((IF(C2083=0,INDEX('Solver Setup'!$M$15:$M$19,A2083),INDEX('Solver Setup'!$G$25:$G$52,C2083))-IF(B2083=0,INDEX('Solver Setup'!$L$15:$L$19,A2083),INDEX('Solver Setup'!$G$25:$G$52,B2083)))*1440-IF(B2083=0,0,INDEX('Solver Setup'!$F$25:$F$52,B2083))-H2083+'Solver Setup'!$B$9*(1-F2083))</f>
        <v>1297.5999999999995</v>
      </c>
    </row>
    <row r="2084" spans="1:15" x14ac:dyDescent="0.2">
      <c r="A2084">
        <v>3</v>
      </c>
      <c r="B2084">
        <v>16</v>
      </c>
      <c r="C2084">
        <v>10</v>
      </c>
      <c r="D2084" t="str" cm="1">
        <f t="array" ref="D2084">IF(B2084=0,"Depot",INDEX('Delivery Stops'!$B$2:$B$29,B2084))</f>
        <v>Bookstore</v>
      </c>
      <c r="E2084" t="str" cm="1">
        <f t="array" ref="E2084">IF(C2084=0,"Depot",INDEX('Delivery Stops'!$B$2:$B$29,C2084))</f>
        <v>Furniture Warehouse</v>
      </c>
      <c r="F2084">
        <v>0</v>
      </c>
      <c r="G2084" cm="1">
        <f t="array" ref="G2084">INDEX('Distance Matrix (miles)'!$B$2:$AD$30,B2084+1,C2084+1)</f>
        <v>5.26</v>
      </c>
      <c r="H2084" cm="1">
        <f t="array" ref="H2084">INDEX('Travel Time Matrix (min)'!$B$2:$AD$30,B2084+1,C2084+1)</f>
        <v>7.9</v>
      </c>
      <c r="I2084" cm="1">
        <f t="array" ref="I2084">G2084*(INDEX('Vehicle Fleet'!$D$2:$D$6,A2084)+'Cost Parameters'!$B$2*'Cost Parameters'!$B$3)</f>
        <v>6.0826640000000003</v>
      </c>
      <c r="J2084" cm="1">
        <f t="array" ref="J2084">IF(C2084=0,0,INDEX('Delivery Stops'!$D$2:$D$29,C2084))</f>
        <v>89</v>
      </c>
      <c r="K2084">
        <f t="shared" si="128"/>
        <v>0</v>
      </c>
      <c r="L2084">
        <f t="shared" si="129"/>
        <v>0</v>
      </c>
      <c r="M2084">
        <f t="shared" si="130"/>
        <v>0</v>
      </c>
      <c r="N2084">
        <f t="shared" si="131"/>
        <v>0</v>
      </c>
      <c r="O2084" cm="1">
        <f t="array" ref="O2084">((IF(C2084=0,INDEX('Solver Setup'!$M$15:$M$19,A2084),INDEX('Solver Setup'!$G$25:$G$52,C2084))-IF(B2084=0,INDEX('Solver Setup'!$L$15:$L$19,A2084),INDEX('Solver Setup'!$G$25:$G$52,B2084)))*1440-IF(B2084=0,0,INDEX('Solver Setup'!$F$25:$F$52,B2084))-H2084+'Solver Setup'!$B$9*(1-F2084))</f>
        <v>1391.099999999999</v>
      </c>
    </row>
    <row r="2085" spans="1:15" x14ac:dyDescent="0.2">
      <c r="A2085">
        <v>3</v>
      </c>
      <c r="B2085">
        <v>16</v>
      </c>
      <c r="C2085">
        <v>11</v>
      </c>
      <c r="D2085" t="str" cm="1">
        <f t="array" ref="D2085">IF(B2085=0,"Depot",INDEX('Delivery Stops'!$B$2:$B$29,B2085))</f>
        <v>Bookstore</v>
      </c>
      <c r="E2085" t="str" cm="1">
        <f t="array" ref="E2085">IF(C2085=0,"Depot",INDEX('Delivery Stops'!$B$2:$B$29,C2085))</f>
        <v>Pet Hospital</v>
      </c>
      <c r="F2085">
        <v>0</v>
      </c>
      <c r="G2085" cm="1">
        <f t="array" ref="G2085">INDEX('Distance Matrix (miles)'!$B$2:$AD$30,B2085+1,C2085+1)</f>
        <v>4.63</v>
      </c>
      <c r="H2085" cm="1">
        <f t="array" ref="H2085">INDEX('Travel Time Matrix (min)'!$B$2:$AD$30,B2085+1,C2085+1)</f>
        <v>6.9</v>
      </c>
      <c r="I2085" cm="1">
        <f t="array" ref="I2085">G2085*(INDEX('Vehicle Fleet'!$D$2:$D$6,A2085)+'Cost Parameters'!$B$2*'Cost Parameters'!$B$3)</f>
        <v>5.3541319999999999</v>
      </c>
      <c r="J2085" cm="1">
        <f t="array" ref="J2085">IF(C2085=0,0,INDEX('Delivery Stops'!$D$2:$D$29,C2085))</f>
        <v>108</v>
      </c>
      <c r="K2085">
        <f t="shared" si="128"/>
        <v>0</v>
      </c>
      <c r="L2085">
        <f t="shared" si="129"/>
        <v>0</v>
      </c>
      <c r="M2085">
        <f t="shared" si="130"/>
        <v>0</v>
      </c>
      <c r="N2085">
        <f t="shared" si="131"/>
        <v>0</v>
      </c>
      <c r="O2085" cm="1">
        <f t="array" ref="O2085">((IF(C2085=0,INDEX('Solver Setup'!$M$15:$M$19,A2085),INDEX('Solver Setup'!$G$25:$G$52,C2085))-IF(B2085=0,INDEX('Solver Setup'!$L$15:$L$19,A2085),INDEX('Solver Setup'!$G$25:$G$52,B2085)))*1440-IF(B2085=0,0,INDEX('Solver Setup'!$F$25:$F$52,B2085))-H2085+'Solver Setup'!$B$9*(1-F2085))</f>
        <v>1317.0999999999995</v>
      </c>
    </row>
    <row r="2086" spans="1:15" x14ac:dyDescent="0.2">
      <c r="A2086">
        <v>3</v>
      </c>
      <c r="B2086">
        <v>16</v>
      </c>
      <c r="C2086">
        <v>12</v>
      </c>
      <c r="D2086" t="str" cm="1">
        <f t="array" ref="D2086">IF(B2086=0,"Depot",INDEX('Delivery Stops'!$B$2:$B$29,B2086))</f>
        <v>Bookstore</v>
      </c>
      <c r="E2086" t="str" cm="1">
        <f t="array" ref="E2086">IF(C2086=0,"Depot",INDEX('Delivery Stops'!$B$2:$B$29,C2086))</f>
        <v>Tech Solutions Inc</v>
      </c>
      <c r="F2086">
        <v>0</v>
      </c>
      <c r="G2086" cm="1">
        <f t="array" ref="G2086">INDEX('Distance Matrix (miles)'!$B$2:$AD$30,B2086+1,C2086+1)</f>
        <v>6.87</v>
      </c>
      <c r="H2086" cm="1">
        <f t="array" ref="H2086">INDEX('Travel Time Matrix (min)'!$B$2:$AD$30,B2086+1,C2086+1)</f>
        <v>10.3</v>
      </c>
      <c r="I2086" cm="1">
        <f t="array" ref="I2086">G2086*(INDEX('Vehicle Fleet'!$D$2:$D$6,A2086)+'Cost Parameters'!$B$2*'Cost Parameters'!$B$3)</f>
        <v>7.9444680000000005</v>
      </c>
      <c r="J2086" cm="1">
        <f t="array" ref="J2086">IF(C2086=0,0,INDEX('Delivery Stops'!$D$2:$D$29,C2086))</f>
        <v>150</v>
      </c>
      <c r="K2086">
        <f t="shared" si="128"/>
        <v>0</v>
      </c>
      <c r="L2086">
        <f t="shared" si="129"/>
        <v>0</v>
      </c>
      <c r="M2086">
        <f t="shared" si="130"/>
        <v>0</v>
      </c>
      <c r="N2086">
        <f t="shared" si="131"/>
        <v>0</v>
      </c>
      <c r="O2086" cm="1">
        <f t="array" ref="O2086">((IF(C2086=0,INDEX('Solver Setup'!$M$15:$M$19,A2086),INDEX('Solver Setup'!$G$25:$G$52,C2086))-IF(B2086=0,INDEX('Solver Setup'!$L$15:$L$19,A2086),INDEX('Solver Setup'!$G$25:$G$52,B2086)))*1440-IF(B2086=0,0,INDEX('Solver Setup'!$F$25:$F$52,B2086))-H2086+'Solver Setup'!$B$9*(1-F2086))</f>
        <v>1268.6999999999994</v>
      </c>
    </row>
    <row r="2087" spans="1:15" x14ac:dyDescent="0.2">
      <c r="A2087">
        <v>3</v>
      </c>
      <c r="B2087">
        <v>16</v>
      </c>
      <c r="C2087">
        <v>13</v>
      </c>
      <c r="D2087" t="str" cm="1">
        <f t="array" ref="D2087">IF(B2087=0,"Depot",INDEX('Delivery Stops'!$B$2:$B$29,B2087))</f>
        <v>Bookstore</v>
      </c>
      <c r="E2087" t="str" cm="1">
        <f t="array" ref="E2087">IF(C2087=0,"Depot",INDEX('Delivery Stops'!$B$2:$B$29,C2087))</f>
        <v>Tech Solutions Inc</v>
      </c>
      <c r="F2087">
        <v>0</v>
      </c>
      <c r="G2087" cm="1">
        <f t="array" ref="G2087">INDEX('Distance Matrix (miles)'!$B$2:$AD$30,B2087+1,C2087+1)</f>
        <v>19.440000000000001</v>
      </c>
      <c r="H2087" cm="1">
        <f t="array" ref="H2087">INDEX('Travel Time Matrix (min)'!$B$2:$AD$30,B2087+1,C2087+1)</f>
        <v>29.2</v>
      </c>
      <c r="I2087" cm="1">
        <f t="array" ref="I2087">G2087*(INDEX('Vehicle Fleet'!$D$2:$D$6,A2087)+'Cost Parameters'!$B$2*'Cost Parameters'!$B$3)</f>
        <v>22.480416000000002</v>
      </c>
      <c r="J2087" cm="1">
        <f t="array" ref="J2087">IF(C2087=0,0,INDEX('Delivery Stops'!$D$2:$D$29,C2087))</f>
        <v>38</v>
      </c>
      <c r="K2087">
        <f t="shared" si="128"/>
        <v>0</v>
      </c>
      <c r="L2087">
        <f t="shared" si="129"/>
        <v>0</v>
      </c>
      <c r="M2087">
        <f t="shared" si="130"/>
        <v>0</v>
      </c>
      <c r="N2087">
        <f t="shared" si="131"/>
        <v>0</v>
      </c>
      <c r="O2087" cm="1">
        <f t="array" ref="O2087">((IF(C2087=0,INDEX('Solver Setup'!$M$15:$M$19,A2087),INDEX('Solver Setup'!$G$25:$G$52,C2087))-IF(B2087=0,INDEX('Solver Setup'!$L$15:$L$19,A2087),INDEX('Solver Setup'!$G$25:$G$52,B2087)))*1440-IF(B2087=0,0,INDEX('Solver Setup'!$F$25:$F$52,B2087))-H2087+'Solver Setup'!$B$9*(1-F2087))</f>
        <v>1144.799999999999</v>
      </c>
    </row>
    <row r="2088" spans="1:15" x14ac:dyDescent="0.2">
      <c r="A2088">
        <v>3</v>
      </c>
      <c r="B2088">
        <v>16</v>
      </c>
      <c r="C2088">
        <v>14</v>
      </c>
      <c r="D2088" t="str" cm="1">
        <f t="array" ref="D2088">IF(B2088=0,"Depot",INDEX('Delivery Stops'!$B$2:$B$29,B2088))</f>
        <v>Bookstore</v>
      </c>
      <c r="E2088" t="str" cm="1">
        <f t="array" ref="E2088">IF(C2088=0,"Depot",INDEX('Delivery Stops'!$B$2:$B$29,C2088))</f>
        <v>Sunrise Senior Living</v>
      </c>
      <c r="F2088">
        <v>0</v>
      </c>
      <c r="G2088" cm="1">
        <f t="array" ref="G2088">INDEX('Distance Matrix (miles)'!$B$2:$AD$30,B2088+1,C2088+1)</f>
        <v>14.16</v>
      </c>
      <c r="H2088" cm="1">
        <f t="array" ref="H2088">INDEX('Travel Time Matrix (min)'!$B$2:$AD$30,B2088+1,C2088+1)</f>
        <v>21.2</v>
      </c>
      <c r="I2088" cm="1">
        <f t="array" ref="I2088">G2088*(INDEX('Vehicle Fleet'!$D$2:$D$6,A2088)+'Cost Parameters'!$B$2*'Cost Parameters'!$B$3)</f>
        <v>16.374624000000001</v>
      </c>
      <c r="J2088" cm="1">
        <f t="array" ref="J2088">IF(C2088=0,0,INDEX('Delivery Stops'!$D$2:$D$29,C2088))</f>
        <v>249</v>
      </c>
      <c r="K2088">
        <f t="shared" si="128"/>
        <v>0</v>
      </c>
      <c r="L2088">
        <f t="shared" si="129"/>
        <v>0</v>
      </c>
      <c r="M2088">
        <f t="shared" si="130"/>
        <v>0</v>
      </c>
      <c r="N2088">
        <f t="shared" si="131"/>
        <v>0</v>
      </c>
      <c r="O2088" cm="1">
        <f t="array" ref="O2088">((IF(C2088=0,INDEX('Solver Setup'!$M$15:$M$19,A2088),INDEX('Solver Setup'!$G$25:$G$52,C2088))-IF(B2088=0,INDEX('Solver Setup'!$L$15:$L$19,A2088),INDEX('Solver Setup'!$G$25:$G$52,B2088)))*1440-IF(B2088=0,0,INDEX('Solver Setup'!$F$25:$F$52,B2088))-H2088+'Solver Setup'!$B$9*(1-F2088))</f>
        <v>1602.799999999999</v>
      </c>
    </row>
    <row r="2089" spans="1:15" x14ac:dyDescent="0.2">
      <c r="A2089">
        <v>3</v>
      </c>
      <c r="B2089">
        <v>16</v>
      </c>
      <c r="C2089">
        <v>15</v>
      </c>
      <c r="D2089" t="str" cm="1">
        <f t="array" ref="D2089">IF(B2089=0,"Depot",INDEX('Delivery Stops'!$B$2:$B$29,B2089))</f>
        <v>Bookstore</v>
      </c>
      <c r="E2089" t="str" cm="1">
        <f t="array" ref="E2089">IF(C2089=0,"Depot",INDEX('Delivery Stops'!$B$2:$B$29,C2089))</f>
        <v>Electronics Outlet</v>
      </c>
      <c r="F2089">
        <v>0</v>
      </c>
      <c r="G2089" cm="1">
        <f t="array" ref="G2089">INDEX('Distance Matrix (miles)'!$B$2:$AD$30,B2089+1,C2089+1)</f>
        <v>3.12</v>
      </c>
      <c r="H2089" cm="1">
        <f t="array" ref="H2089">INDEX('Travel Time Matrix (min)'!$B$2:$AD$30,B2089+1,C2089+1)</f>
        <v>4.7</v>
      </c>
      <c r="I2089" cm="1">
        <f t="array" ref="I2089">G2089*(INDEX('Vehicle Fleet'!$D$2:$D$6,A2089)+'Cost Parameters'!$B$2*'Cost Parameters'!$B$3)</f>
        <v>3.6079680000000005</v>
      </c>
      <c r="J2089" cm="1">
        <f t="array" ref="J2089">IF(C2089=0,0,INDEX('Delivery Stops'!$D$2:$D$29,C2089))</f>
        <v>72</v>
      </c>
      <c r="K2089">
        <f t="shared" si="128"/>
        <v>0</v>
      </c>
      <c r="L2089">
        <f t="shared" si="129"/>
        <v>0</v>
      </c>
      <c r="M2089">
        <f t="shared" si="130"/>
        <v>0</v>
      </c>
      <c r="N2089">
        <f t="shared" si="131"/>
        <v>0</v>
      </c>
      <c r="O2089" cm="1">
        <f t="array" ref="O2089">((IF(C2089=0,INDEX('Solver Setup'!$M$15:$M$19,A2089),INDEX('Solver Setup'!$G$25:$G$52,C2089))-IF(B2089=0,INDEX('Solver Setup'!$L$15:$L$19,A2089),INDEX('Solver Setup'!$G$25:$G$52,B2089)))*1440-IF(B2089=0,0,INDEX('Solver Setup'!$F$25:$F$52,B2089))-H2089+'Solver Setup'!$B$9*(1-F2089))</f>
        <v>1184.2999999999995</v>
      </c>
    </row>
    <row r="2090" spans="1:15" x14ac:dyDescent="0.2">
      <c r="A2090">
        <v>3</v>
      </c>
      <c r="B2090">
        <v>16</v>
      </c>
      <c r="C2090">
        <v>17</v>
      </c>
      <c r="D2090" t="str" cm="1">
        <f t="array" ref="D2090">IF(B2090=0,"Depot",INDEX('Delivery Stops'!$B$2:$B$29,B2090))</f>
        <v>Bookstore</v>
      </c>
      <c r="E2090" t="str" cm="1">
        <f t="array" ref="E2090">IF(C2090=0,"Depot",INDEX('Delivery Stops'!$B$2:$B$29,C2090))</f>
        <v>Veterinary Clinic</v>
      </c>
      <c r="F2090">
        <v>0</v>
      </c>
      <c r="G2090" cm="1">
        <f t="array" ref="G2090">INDEX('Distance Matrix (miles)'!$B$2:$AD$30,B2090+1,C2090+1)</f>
        <v>24.63</v>
      </c>
      <c r="H2090" cm="1">
        <f t="array" ref="H2090">INDEX('Travel Time Matrix (min)'!$B$2:$AD$30,B2090+1,C2090+1)</f>
        <v>36.9</v>
      </c>
      <c r="I2090" cm="1">
        <f t="array" ref="I2090">G2090*(INDEX('Vehicle Fleet'!$D$2:$D$6,A2090)+'Cost Parameters'!$B$2*'Cost Parameters'!$B$3)</f>
        <v>28.482132</v>
      </c>
      <c r="J2090" cm="1">
        <f t="array" ref="J2090">IF(C2090=0,0,INDEX('Delivery Stops'!$D$2:$D$29,C2090))</f>
        <v>102</v>
      </c>
      <c r="K2090">
        <f t="shared" si="128"/>
        <v>0</v>
      </c>
      <c r="L2090">
        <f t="shared" si="129"/>
        <v>0</v>
      </c>
      <c r="M2090">
        <f t="shared" si="130"/>
        <v>0</v>
      </c>
      <c r="N2090">
        <f t="shared" si="131"/>
        <v>0</v>
      </c>
      <c r="O2090" cm="1">
        <f t="array" ref="O2090">((IF(C2090=0,INDEX('Solver Setup'!$M$15:$M$19,A2090),INDEX('Solver Setup'!$G$25:$G$52,C2090))-IF(B2090=0,INDEX('Solver Setup'!$L$15:$L$19,A2090),INDEX('Solver Setup'!$G$25:$G$52,B2090)))*1440-IF(B2090=0,0,INDEX('Solver Setup'!$F$25:$F$52,B2090))-H2090+'Solver Setup'!$B$9*(1-F2090))</f>
        <v>1227.099999999999</v>
      </c>
    </row>
    <row r="2091" spans="1:15" x14ac:dyDescent="0.2">
      <c r="A2091">
        <v>3</v>
      </c>
      <c r="B2091">
        <v>16</v>
      </c>
      <c r="C2091">
        <v>18</v>
      </c>
      <c r="D2091" t="str" cm="1">
        <f t="array" ref="D2091">IF(B2091=0,"Depot",INDEX('Delivery Stops'!$B$2:$B$29,B2091))</f>
        <v>Bookstore</v>
      </c>
      <c r="E2091" t="str" cm="1">
        <f t="array" ref="E2091">IF(C2091=0,"Depot",INDEX('Delivery Stops'!$B$2:$B$29,C2091))</f>
        <v>Furniture Warehouse</v>
      </c>
      <c r="F2091">
        <v>0</v>
      </c>
      <c r="G2091" cm="1">
        <f t="array" ref="G2091">INDEX('Distance Matrix (miles)'!$B$2:$AD$30,B2091+1,C2091+1)</f>
        <v>8.36</v>
      </c>
      <c r="H2091" cm="1">
        <f t="array" ref="H2091">INDEX('Travel Time Matrix (min)'!$B$2:$AD$30,B2091+1,C2091+1)</f>
        <v>12.5</v>
      </c>
      <c r="I2091" cm="1">
        <f t="array" ref="I2091">G2091*(INDEX('Vehicle Fleet'!$D$2:$D$6,A2091)+'Cost Parameters'!$B$2*'Cost Parameters'!$B$3)</f>
        <v>9.667504000000001</v>
      </c>
      <c r="J2091" cm="1">
        <f t="array" ref="J2091">IF(C2091=0,0,INDEX('Delivery Stops'!$D$2:$D$29,C2091))</f>
        <v>148</v>
      </c>
      <c r="K2091">
        <f t="shared" si="128"/>
        <v>0</v>
      </c>
      <c r="L2091">
        <f t="shared" si="129"/>
        <v>0</v>
      </c>
      <c r="M2091">
        <f t="shared" si="130"/>
        <v>0</v>
      </c>
      <c r="N2091">
        <f t="shared" si="131"/>
        <v>0</v>
      </c>
      <c r="O2091" cm="1">
        <f t="array" ref="O2091">((IF(C2091=0,INDEX('Solver Setup'!$M$15:$M$19,A2091),INDEX('Solver Setup'!$G$25:$G$52,C2091))-IF(B2091=0,INDEX('Solver Setup'!$L$15:$L$19,A2091),INDEX('Solver Setup'!$G$25:$G$52,B2091)))*1440-IF(B2091=0,0,INDEX('Solver Setup'!$F$25:$F$52,B2091))-H2091+'Solver Setup'!$B$9*(1-F2091))</f>
        <v>1206.4999999999991</v>
      </c>
    </row>
    <row r="2092" spans="1:15" x14ac:dyDescent="0.2">
      <c r="A2092">
        <v>3</v>
      </c>
      <c r="B2092">
        <v>16</v>
      </c>
      <c r="C2092">
        <v>19</v>
      </c>
      <c r="D2092" t="str" cm="1">
        <f t="array" ref="D2092">IF(B2092=0,"Depot",INDEX('Delivery Stops'!$B$2:$B$29,B2092))</f>
        <v>Bookstore</v>
      </c>
      <c r="E2092" t="str" cm="1">
        <f t="array" ref="E2092">IF(C2092=0,"Depot",INDEX('Delivery Stops'!$B$2:$B$29,C2092))</f>
        <v>Music School</v>
      </c>
      <c r="F2092">
        <v>0</v>
      </c>
      <c r="G2092" cm="1">
        <f t="array" ref="G2092">INDEX('Distance Matrix (miles)'!$B$2:$AD$30,B2092+1,C2092+1)</f>
        <v>24.64</v>
      </c>
      <c r="H2092" cm="1">
        <f t="array" ref="H2092">INDEX('Travel Time Matrix (min)'!$B$2:$AD$30,B2092+1,C2092+1)</f>
        <v>37</v>
      </c>
      <c r="I2092" cm="1">
        <f t="array" ref="I2092">G2092*(INDEX('Vehicle Fleet'!$D$2:$D$6,A2092)+'Cost Parameters'!$B$2*'Cost Parameters'!$B$3)</f>
        <v>28.493696000000003</v>
      </c>
      <c r="J2092" cm="1">
        <f t="array" ref="J2092">IF(C2092=0,0,INDEX('Delivery Stops'!$D$2:$D$29,C2092))</f>
        <v>97</v>
      </c>
      <c r="K2092">
        <f t="shared" si="128"/>
        <v>0</v>
      </c>
      <c r="L2092">
        <f t="shared" si="129"/>
        <v>0</v>
      </c>
      <c r="M2092">
        <f t="shared" si="130"/>
        <v>0</v>
      </c>
      <c r="N2092">
        <f t="shared" si="131"/>
        <v>0</v>
      </c>
      <c r="O2092" cm="1">
        <f t="array" ref="O2092">((IF(C2092=0,INDEX('Solver Setup'!$M$15:$M$19,A2092),INDEX('Solver Setup'!$G$25:$G$52,C2092))-IF(B2092=0,INDEX('Solver Setup'!$L$15:$L$19,A2092),INDEX('Solver Setup'!$G$25:$G$52,B2092)))*1440-IF(B2092=0,0,INDEX('Solver Setup'!$F$25:$F$52,B2092))-H2092+'Solver Setup'!$B$9*(1-F2092))</f>
        <v>1151.9999999999995</v>
      </c>
    </row>
    <row r="2093" spans="1:15" x14ac:dyDescent="0.2">
      <c r="A2093">
        <v>3</v>
      </c>
      <c r="B2093">
        <v>16</v>
      </c>
      <c r="C2093">
        <v>20</v>
      </c>
      <c r="D2093" t="str" cm="1">
        <f t="array" ref="D2093">IF(B2093=0,"Depot",INDEX('Delivery Stops'!$B$2:$B$29,B2093))</f>
        <v>Bookstore</v>
      </c>
      <c r="E2093" t="str" cm="1">
        <f t="array" ref="E2093">IF(C2093=0,"Depot",INDEX('Delivery Stops'!$B$2:$B$29,C2093))</f>
        <v>Elementary School</v>
      </c>
      <c r="F2093">
        <v>0</v>
      </c>
      <c r="G2093" cm="1">
        <f t="array" ref="G2093">INDEX('Distance Matrix (miles)'!$B$2:$AD$30,B2093+1,C2093+1)</f>
        <v>27.19</v>
      </c>
      <c r="H2093" cm="1">
        <f t="array" ref="H2093">INDEX('Travel Time Matrix (min)'!$B$2:$AD$30,B2093+1,C2093+1)</f>
        <v>40.799999999999997</v>
      </c>
      <c r="I2093" cm="1">
        <f t="array" ref="I2093">G2093*(INDEX('Vehicle Fleet'!$D$2:$D$6,A2093)+'Cost Parameters'!$B$2*'Cost Parameters'!$B$3)</f>
        <v>31.442516000000005</v>
      </c>
      <c r="J2093" cm="1">
        <f t="array" ref="J2093">IF(C2093=0,0,INDEX('Delivery Stops'!$D$2:$D$29,C2093))</f>
        <v>71</v>
      </c>
      <c r="K2093">
        <f t="shared" si="128"/>
        <v>0</v>
      </c>
      <c r="L2093">
        <f t="shared" si="129"/>
        <v>0</v>
      </c>
      <c r="M2093">
        <f t="shared" si="130"/>
        <v>0</v>
      </c>
      <c r="N2093">
        <f t="shared" si="131"/>
        <v>0</v>
      </c>
      <c r="O2093" cm="1">
        <f t="array" ref="O2093">((IF(C2093=0,INDEX('Solver Setup'!$M$15:$M$19,A2093),INDEX('Solver Setup'!$G$25:$G$52,C2093))-IF(B2093=0,INDEX('Solver Setup'!$L$15:$L$19,A2093),INDEX('Solver Setup'!$G$25:$G$52,B2093)))*1440-IF(B2093=0,0,INDEX('Solver Setup'!$F$25:$F$52,B2093))-H2093+'Solver Setup'!$B$9*(1-F2093))</f>
        <v>1118.2</v>
      </c>
    </row>
    <row r="2094" spans="1:15" x14ac:dyDescent="0.2">
      <c r="A2094">
        <v>3</v>
      </c>
      <c r="B2094">
        <v>16</v>
      </c>
      <c r="C2094">
        <v>21</v>
      </c>
      <c r="D2094" t="str" cm="1">
        <f t="array" ref="D2094">IF(B2094=0,"Depot",INDEX('Delivery Stops'!$B$2:$B$29,B2094))</f>
        <v>Bookstore</v>
      </c>
      <c r="E2094" t="str" cm="1">
        <f t="array" ref="E2094">IF(C2094=0,"Depot",INDEX('Delivery Stops'!$B$2:$B$29,C2094))</f>
        <v>Distillery</v>
      </c>
      <c r="F2094">
        <v>0</v>
      </c>
      <c r="G2094" cm="1">
        <f t="array" ref="G2094">INDEX('Distance Matrix (miles)'!$B$2:$AD$30,B2094+1,C2094+1)</f>
        <v>24.53</v>
      </c>
      <c r="H2094" cm="1">
        <f t="array" ref="H2094">INDEX('Travel Time Matrix (min)'!$B$2:$AD$30,B2094+1,C2094+1)</f>
        <v>36.799999999999997</v>
      </c>
      <c r="I2094" cm="1">
        <f t="array" ref="I2094">G2094*(INDEX('Vehicle Fleet'!$D$2:$D$6,A2094)+'Cost Parameters'!$B$2*'Cost Parameters'!$B$3)</f>
        <v>28.366492000000004</v>
      </c>
      <c r="J2094" cm="1">
        <f t="array" ref="J2094">IF(C2094=0,0,INDEX('Delivery Stops'!$D$2:$D$29,C2094))</f>
        <v>178</v>
      </c>
      <c r="K2094">
        <f t="shared" si="128"/>
        <v>0</v>
      </c>
      <c r="L2094">
        <f t="shared" si="129"/>
        <v>0</v>
      </c>
      <c r="M2094">
        <f t="shared" si="130"/>
        <v>0</v>
      </c>
      <c r="N2094">
        <f t="shared" si="131"/>
        <v>0</v>
      </c>
      <c r="O2094" cm="1">
        <f t="array" ref="O2094">((IF(C2094=0,INDEX('Solver Setup'!$M$15:$M$19,A2094),INDEX('Solver Setup'!$G$25:$G$52,C2094))-IF(B2094=0,INDEX('Solver Setup'!$L$15:$L$19,A2094),INDEX('Solver Setup'!$G$25:$G$52,B2094)))*1440-IF(B2094=0,0,INDEX('Solver Setup'!$F$25:$F$52,B2094))-H2094+'Solver Setup'!$B$9*(1-F2094))</f>
        <v>1632.1999999999991</v>
      </c>
    </row>
    <row r="2095" spans="1:15" x14ac:dyDescent="0.2">
      <c r="A2095">
        <v>3</v>
      </c>
      <c r="B2095">
        <v>16</v>
      </c>
      <c r="C2095">
        <v>22</v>
      </c>
      <c r="D2095" t="str" cm="1">
        <f t="array" ref="D2095">IF(B2095=0,"Depot",INDEX('Delivery Stops'!$B$2:$B$29,B2095))</f>
        <v>Bookstore</v>
      </c>
      <c r="E2095" t="str" cm="1">
        <f t="array" ref="E2095">IF(C2095=0,"Depot",INDEX('Delivery Stops'!$B$2:$B$29,C2095))</f>
        <v>Brewery</v>
      </c>
      <c r="F2095">
        <v>0</v>
      </c>
      <c r="G2095" cm="1">
        <f t="array" ref="G2095">INDEX('Distance Matrix (miles)'!$B$2:$AD$30,B2095+1,C2095+1)</f>
        <v>21.49</v>
      </c>
      <c r="H2095" cm="1">
        <f t="array" ref="H2095">INDEX('Travel Time Matrix (min)'!$B$2:$AD$30,B2095+1,C2095+1)</f>
        <v>32.200000000000003</v>
      </c>
      <c r="I2095" cm="1">
        <f t="array" ref="I2095">G2095*(INDEX('Vehicle Fleet'!$D$2:$D$6,A2095)+'Cost Parameters'!$B$2*'Cost Parameters'!$B$3)</f>
        <v>24.851036000000001</v>
      </c>
      <c r="J2095" cm="1">
        <f t="array" ref="J2095">IF(C2095=0,0,INDEX('Delivery Stops'!$D$2:$D$29,C2095))</f>
        <v>46</v>
      </c>
      <c r="K2095">
        <f t="shared" si="128"/>
        <v>0</v>
      </c>
      <c r="L2095">
        <f t="shared" si="129"/>
        <v>0</v>
      </c>
      <c r="M2095">
        <f t="shared" si="130"/>
        <v>0</v>
      </c>
      <c r="N2095">
        <f t="shared" si="131"/>
        <v>0</v>
      </c>
      <c r="O2095" cm="1">
        <f t="array" ref="O2095">((IF(C2095=0,INDEX('Solver Setup'!$M$15:$M$19,A2095),INDEX('Solver Setup'!$G$25:$G$52,C2095))-IF(B2095=0,INDEX('Solver Setup'!$L$15:$L$19,A2095),INDEX('Solver Setup'!$G$25:$G$52,B2095)))*1440-IF(B2095=0,0,INDEX('Solver Setup'!$F$25:$F$52,B2095))-H2095+'Solver Setup'!$B$9*(1-F2095))</f>
        <v>1486.8</v>
      </c>
    </row>
    <row r="2096" spans="1:15" x14ac:dyDescent="0.2">
      <c r="A2096">
        <v>3</v>
      </c>
      <c r="B2096">
        <v>16</v>
      </c>
      <c r="C2096">
        <v>23</v>
      </c>
      <c r="D2096" t="str" cm="1">
        <f t="array" ref="D2096">IF(B2096=0,"Depot",INDEX('Delivery Stops'!$B$2:$B$29,B2096))</f>
        <v>Bookstore</v>
      </c>
      <c r="E2096" t="str" cm="1">
        <f t="array" ref="E2096">IF(C2096=0,"Depot",INDEX('Delivery Stops'!$B$2:$B$29,C2096))</f>
        <v>Distillery</v>
      </c>
      <c r="F2096">
        <v>0</v>
      </c>
      <c r="G2096" cm="1">
        <f t="array" ref="G2096">INDEX('Distance Matrix (miles)'!$B$2:$AD$30,B2096+1,C2096+1)</f>
        <v>8.0500000000000007</v>
      </c>
      <c r="H2096" cm="1">
        <f t="array" ref="H2096">INDEX('Travel Time Matrix (min)'!$B$2:$AD$30,B2096+1,C2096+1)</f>
        <v>12.1</v>
      </c>
      <c r="I2096" cm="1">
        <f t="array" ref="I2096">G2096*(INDEX('Vehicle Fleet'!$D$2:$D$6,A2096)+'Cost Parameters'!$B$2*'Cost Parameters'!$B$3)</f>
        <v>9.3090200000000021</v>
      </c>
      <c r="J2096" cm="1">
        <f t="array" ref="J2096">IF(C2096=0,0,INDEX('Delivery Stops'!$D$2:$D$29,C2096))</f>
        <v>207</v>
      </c>
      <c r="K2096">
        <f t="shared" si="128"/>
        <v>0</v>
      </c>
      <c r="L2096">
        <f t="shared" si="129"/>
        <v>0</v>
      </c>
      <c r="M2096">
        <f t="shared" si="130"/>
        <v>0</v>
      </c>
      <c r="N2096">
        <f t="shared" si="131"/>
        <v>0</v>
      </c>
      <c r="O2096" cm="1">
        <f t="array" ref="O2096">((IF(C2096=0,INDEX('Solver Setup'!$M$15:$M$19,A2096),INDEX('Solver Setup'!$G$25:$G$52,C2096))-IF(B2096=0,INDEX('Solver Setup'!$L$15:$L$19,A2096),INDEX('Solver Setup'!$G$25:$G$52,B2096)))*1440-IF(B2096=0,0,INDEX('Solver Setup'!$F$25:$F$52,B2096))-H2096+'Solver Setup'!$B$9*(1-F2096))</f>
        <v>1401.8999999999994</v>
      </c>
    </row>
    <row r="2097" spans="1:15" x14ac:dyDescent="0.2">
      <c r="A2097">
        <v>3</v>
      </c>
      <c r="B2097">
        <v>16</v>
      </c>
      <c r="C2097">
        <v>24</v>
      </c>
      <c r="D2097" t="str" cm="1">
        <f t="array" ref="D2097">IF(B2097=0,"Depot",INDEX('Delivery Stops'!$B$2:$B$29,B2097))</f>
        <v>Bookstore</v>
      </c>
      <c r="E2097" t="str" cm="1">
        <f t="array" ref="E2097">IF(C2097=0,"Depot",INDEX('Delivery Stops'!$B$2:$B$29,C2097))</f>
        <v>Children's Academy</v>
      </c>
      <c r="F2097">
        <v>0</v>
      </c>
      <c r="G2097" cm="1">
        <f t="array" ref="G2097">INDEX('Distance Matrix (miles)'!$B$2:$AD$30,B2097+1,C2097+1)</f>
        <v>22.56</v>
      </c>
      <c r="H2097" cm="1">
        <f t="array" ref="H2097">INDEX('Travel Time Matrix (min)'!$B$2:$AD$30,B2097+1,C2097+1)</f>
        <v>33.799999999999997</v>
      </c>
      <c r="I2097" cm="1">
        <f t="array" ref="I2097">G2097*(INDEX('Vehicle Fleet'!$D$2:$D$6,A2097)+'Cost Parameters'!$B$2*'Cost Parameters'!$B$3)</f>
        <v>26.088384000000001</v>
      </c>
      <c r="J2097" cm="1">
        <f t="array" ref="J2097">IF(C2097=0,0,INDEX('Delivery Stops'!$D$2:$D$29,C2097))</f>
        <v>28</v>
      </c>
      <c r="K2097">
        <f t="shared" si="128"/>
        <v>0</v>
      </c>
      <c r="L2097">
        <f t="shared" si="129"/>
        <v>0</v>
      </c>
      <c r="M2097">
        <f t="shared" si="130"/>
        <v>0</v>
      </c>
      <c r="N2097">
        <f t="shared" si="131"/>
        <v>0</v>
      </c>
      <c r="O2097" cm="1">
        <f t="array" ref="O2097">((IF(C2097=0,INDEX('Solver Setup'!$M$15:$M$19,A2097),INDEX('Solver Setup'!$G$25:$G$52,C2097))-IF(B2097=0,INDEX('Solver Setup'!$L$15:$L$19,A2097),INDEX('Solver Setup'!$G$25:$G$52,B2097)))*1440-IF(B2097=0,0,INDEX('Solver Setup'!$F$25:$F$52,B2097))-H2097+'Solver Setup'!$B$9*(1-F2097))</f>
        <v>1530.1999999999998</v>
      </c>
    </row>
    <row r="2098" spans="1:15" x14ac:dyDescent="0.2">
      <c r="A2098">
        <v>3</v>
      </c>
      <c r="B2098">
        <v>16</v>
      </c>
      <c r="C2098">
        <v>25</v>
      </c>
      <c r="D2098" t="str" cm="1">
        <f t="array" ref="D2098">IF(B2098=0,"Depot",INDEX('Delivery Stops'!$B$2:$B$29,B2098))</f>
        <v>Bookstore</v>
      </c>
      <c r="E2098" t="str" cm="1">
        <f t="array" ref="E2098">IF(C2098=0,"Depot",INDEX('Delivery Stops'!$B$2:$B$29,C2098))</f>
        <v>Public Library</v>
      </c>
      <c r="F2098">
        <v>0</v>
      </c>
      <c r="G2098" cm="1">
        <f t="array" ref="G2098">INDEX('Distance Matrix (miles)'!$B$2:$AD$30,B2098+1,C2098+1)</f>
        <v>11.81</v>
      </c>
      <c r="H2098" cm="1">
        <f t="array" ref="H2098">INDEX('Travel Time Matrix (min)'!$B$2:$AD$30,B2098+1,C2098+1)</f>
        <v>17.7</v>
      </c>
      <c r="I2098" cm="1">
        <f t="array" ref="I2098">G2098*(INDEX('Vehicle Fleet'!$D$2:$D$6,A2098)+'Cost Parameters'!$B$2*'Cost Parameters'!$B$3)</f>
        <v>13.657084000000001</v>
      </c>
      <c r="J2098" cm="1">
        <f t="array" ref="J2098">IF(C2098=0,0,INDEX('Delivery Stops'!$D$2:$D$29,C2098))</f>
        <v>32</v>
      </c>
      <c r="K2098">
        <f t="shared" si="128"/>
        <v>0</v>
      </c>
      <c r="L2098">
        <f t="shared" si="129"/>
        <v>0</v>
      </c>
      <c r="M2098">
        <f t="shared" si="130"/>
        <v>0</v>
      </c>
      <c r="N2098">
        <f t="shared" si="131"/>
        <v>0</v>
      </c>
      <c r="O2098" cm="1">
        <f t="array" ref="O2098">((IF(C2098=0,INDEX('Solver Setup'!$M$15:$M$19,A2098),INDEX('Solver Setup'!$G$25:$G$52,C2098))-IF(B2098=0,INDEX('Solver Setup'!$L$15:$L$19,A2098),INDEX('Solver Setup'!$G$25:$G$52,B2098)))*1440-IF(B2098=0,0,INDEX('Solver Setup'!$F$25:$F$52,B2098))-H2098+'Solver Setup'!$B$9*(1-F2098))</f>
        <v>1456.3</v>
      </c>
    </row>
    <row r="2099" spans="1:15" x14ac:dyDescent="0.2">
      <c r="A2099">
        <v>3</v>
      </c>
      <c r="B2099">
        <v>16</v>
      </c>
      <c r="C2099">
        <v>26</v>
      </c>
      <c r="D2099" t="str" cm="1">
        <f t="array" ref="D2099">IF(B2099=0,"Depot",INDEX('Delivery Stops'!$B$2:$B$29,B2099))</f>
        <v>Bookstore</v>
      </c>
      <c r="E2099" t="str" cm="1">
        <f t="array" ref="E2099">IF(C2099=0,"Depot",INDEX('Delivery Stops'!$B$2:$B$29,C2099))</f>
        <v>Bakery &amp; Cafe</v>
      </c>
      <c r="F2099">
        <v>0</v>
      </c>
      <c r="G2099" cm="1">
        <f t="array" ref="G2099">INDEX('Distance Matrix (miles)'!$B$2:$AD$30,B2099+1,C2099+1)</f>
        <v>22.28</v>
      </c>
      <c r="H2099" cm="1">
        <f t="array" ref="H2099">INDEX('Travel Time Matrix (min)'!$B$2:$AD$30,B2099+1,C2099+1)</f>
        <v>33.4</v>
      </c>
      <c r="I2099" cm="1">
        <f t="array" ref="I2099">G2099*(INDEX('Vehicle Fleet'!$D$2:$D$6,A2099)+'Cost Parameters'!$B$2*'Cost Parameters'!$B$3)</f>
        <v>25.764592000000004</v>
      </c>
      <c r="J2099" cm="1">
        <f t="array" ref="J2099">IF(C2099=0,0,INDEX('Delivery Stops'!$D$2:$D$29,C2099))</f>
        <v>211</v>
      </c>
      <c r="K2099">
        <f t="shared" si="128"/>
        <v>0</v>
      </c>
      <c r="L2099">
        <f t="shared" si="129"/>
        <v>0</v>
      </c>
      <c r="M2099">
        <f t="shared" si="130"/>
        <v>0</v>
      </c>
      <c r="N2099">
        <f t="shared" si="131"/>
        <v>0</v>
      </c>
      <c r="O2099" cm="1">
        <f t="array" ref="O2099">((IF(C2099=0,INDEX('Solver Setup'!$M$15:$M$19,A2099),INDEX('Solver Setup'!$G$25:$G$52,C2099))-IF(B2099=0,INDEX('Solver Setup'!$L$15:$L$19,A2099),INDEX('Solver Setup'!$G$25:$G$52,B2099)))*1440-IF(B2099=0,0,INDEX('Solver Setup'!$F$25:$F$52,B2099))-H2099+'Solver Setup'!$B$9*(1-F2099))</f>
        <v>1515.5999999999995</v>
      </c>
    </row>
    <row r="2100" spans="1:15" x14ac:dyDescent="0.2">
      <c r="A2100">
        <v>3</v>
      </c>
      <c r="B2100">
        <v>16</v>
      </c>
      <c r="C2100">
        <v>27</v>
      </c>
      <c r="D2100" t="str" cm="1">
        <f t="array" ref="D2100">IF(B2100=0,"Depot",INDEX('Delivery Stops'!$B$2:$B$29,B2100))</f>
        <v>Bookstore</v>
      </c>
      <c r="E2100" t="str" cm="1">
        <f t="array" ref="E2100">IF(C2100=0,"Depot",INDEX('Delivery Stops'!$B$2:$B$29,C2100))</f>
        <v>Redstone Elementary School</v>
      </c>
      <c r="F2100">
        <v>0</v>
      </c>
      <c r="G2100" cm="1">
        <f t="array" ref="G2100">INDEX('Distance Matrix (miles)'!$B$2:$AD$30,B2100+1,C2100+1)</f>
        <v>20.21</v>
      </c>
      <c r="H2100" cm="1">
        <f t="array" ref="H2100">INDEX('Travel Time Matrix (min)'!$B$2:$AD$30,B2100+1,C2100+1)</f>
        <v>30.3</v>
      </c>
      <c r="I2100" cm="1">
        <f t="array" ref="I2100">G2100*(INDEX('Vehicle Fleet'!$D$2:$D$6,A2100)+'Cost Parameters'!$B$2*'Cost Parameters'!$B$3)</f>
        <v>23.370844000000002</v>
      </c>
      <c r="J2100" cm="1">
        <f t="array" ref="J2100">IF(C2100=0,0,INDEX('Delivery Stops'!$D$2:$D$29,C2100))</f>
        <v>61</v>
      </c>
      <c r="K2100">
        <f t="shared" si="128"/>
        <v>0</v>
      </c>
      <c r="L2100">
        <f t="shared" si="129"/>
        <v>0</v>
      </c>
      <c r="M2100">
        <f t="shared" si="130"/>
        <v>0</v>
      </c>
      <c r="N2100">
        <f t="shared" si="131"/>
        <v>0</v>
      </c>
      <c r="O2100" cm="1">
        <f t="array" ref="O2100">((IF(C2100=0,INDEX('Solver Setup'!$M$15:$M$19,A2100),INDEX('Solver Setup'!$G$25:$G$52,C2100))-IF(B2100=0,INDEX('Solver Setup'!$L$15:$L$19,A2100),INDEX('Solver Setup'!$G$25:$G$52,B2100)))*1440-IF(B2100=0,0,INDEX('Solver Setup'!$F$25:$F$52,B2100))-H2100+'Solver Setup'!$B$9*(1-F2100))</f>
        <v>1458.6999999999989</v>
      </c>
    </row>
    <row r="2101" spans="1:15" x14ac:dyDescent="0.2">
      <c r="A2101">
        <v>3</v>
      </c>
      <c r="B2101">
        <v>16</v>
      </c>
      <c r="C2101">
        <v>28</v>
      </c>
      <c r="D2101" t="str" cm="1">
        <f t="array" ref="D2101">IF(B2101=0,"Depot",INDEX('Delivery Stops'!$B$2:$B$29,B2101))</f>
        <v>Bookstore</v>
      </c>
      <c r="E2101" t="str" cm="1">
        <f t="array" ref="E2101">IF(C2101=0,"Depot",INDEX('Delivery Stops'!$B$2:$B$29,C2101))</f>
        <v>Food Bank</v>
      </c>
      <c r="F2101">
        <v>0</v>
      </c>
      <c r="G2101" cm="1">
        <f t="array" ref="G2101">INDEX('Distance Matrix (miles)'!$B$2:$AD$30,B2101+1,C2101+1)</f>
        <v>19</v>
      </c>
      <c r="H2101" cm="1">
        <f t="array" ref="H2101">INDEX('Travel Time Matrix (min)'!$B$2:$AD$30,B2101+1,C2101+1)</f>
        <v>28.5</v>
      </c>
      <c r="I2101" cm="1">
        <f t="array" ref="I2101">G2101*(INDEX('Vehicle Fleet'!$D$2:$D$6,A2101)+'Cost Parameters'!$B$2*'Cost Parameters'!$B$3)</f>
        <v>21.971600000000002</v>
      </c>
      <c r="J2101" cm="1">
        <f t="array" ref="J2101">IF(C2101=0,0,INDEX('Delivery Stops'!$D$2:$D$29,C2101))</f>
        <v>168</v>
      </c>
      <c r="K2101">
        <f t="shared" si="128"/>
        <v>0</v>
      </c>
      <c r="L2101">
        <f t="shared" si="129"/>
        <v>0</v>
      </c>
      <c r="M2101">
        <f t="shared" si="130"/>
        <v>0</v>
      </c>
      <c r="N2101">
        <f t="shared" si="131"/>
        <v>0</v>
      </c>
      <c r="O2101" cm="1">
        <f t="array" ref="O2101">((IF(C2101=0,INDEX('Solver Setup'!$M$15:$M$19,A2101),INDEX('Solver Setup'!$G$25:$G$52,C2101))-IF(B2101=0,INDEX('Solver Setup'!$L$15:$L$19,A2101),INDEX('Solver Setup'!$G$25:$G$52,B2101)))*1440-IF(B2101=0,0,INDEX('Solver Setup'!$F$25:$F$52,B2101))-H2101+'Solver Setup'!$B$9*(1-F2101))</f>
        <v>1460.4999999999991</v>
      </c>
    </row>
    <row r="2102" spans="1:15" x14ac:dyDescent="0.2">
      <c r="A2102">
        <v>3</v>
      </c>
      <c r="B2102">
        <v>17</v>
      </c>
      <c r="C2102">
        <v>0</v>
      </c>
      <c r="D2102" t="str" cm="1">
        <f t="array" ref="D2102">IF(B2102=0,"Depot",INDEX('Delivery Stops'!$B$2:$B$29,B2102))</f>
        <v>Veterinary Clinic</v>
      </c>
      <c r="E2102" t="str" cm="1">
        <f t="array" ref="E2102">IF(C2102=0,"Depot",INDEX('Delivery Stops'!$B$2:$B$29,C2102))</f>
        <v>Depot</v>
      </c>
      <c r="F2102">
        <v>0</v>
      </c>
      <c r="G2102" cm="1">
        <f t="array" ref="G2102">INDEX('Distance Matrix (miles)'!$B$2:$AD$30,B2102+1,C2102+1)</f>
        <v>25.97</v>
      </c>
      <c r="H2102" cm="1">
        <f t="array" ref="H2102">INDEX('Travel Time Matrix (min)'!$B$2:$AD$30,B2102+1,C2102+1)</f>
        <v>39</v>
      </c>
      <c r="I2102" cm="1">
        <f t="array" ref="I2102">G2102*(INDEX('Vehicle Fleet'!$D$2:$D$6,A2102)+'Cost Parameters'!$B$2*'Cost Parameters'!$B$3)</f>
        <v>30.031708000000002</v>
      </c>
      <c r="J2102" cm="1">
        <f t="array" ref="J2102">IF(C2102=0,0,INDEX('Delivery Stops'!$D$2:$D$29,C2102))</f>
        <v>0</v>
      </c>
      <c r="K2102">
        <f t="shared" si="128"/>
        <v>0</v>
      </c>
      <c r="L2102">
        <f t="shared" si="129"/>
        <v>0</v>
      </c>
      <c r="M2102">
        <f t="shared" si="130"/>
        <v>0</v>
      </c>
      <c r="N2102">
        <f t="shared" si="131"/>
        <v>0</v>
      </c>
      <c r="O2102" cm="1">
        <f t="array" ref="O2102">((IF(C2102=0,INDEX('Solver Setup'!$M$15:$M$19,A2102),INDEX('Solver Setup'!$G$25:$G$52,C2102))-IF(B2102=0,INDEX('Solver Setup'!$L$15:$L$19,A2102),INDEX('Solver Setup'!$G$25:$G$52,B2102)))*1440-IF(B2102=0,0,INDEX('Solver Setup'!$F$25:$F$52,B2102))-H2102+'Solver Setup'!$B$9*(1-F2102))</f>
        <v>904.00000000000045</v>
      </c>
    </row>
    <row r="2103" spans="1:15" x14ac:dyDescent="0.2">
      <c r="A2103">
        <v>3</v>
      </c>
      <c r="B2103">
        <v>17</v>
      </c>
      <c r="C2103">
        <v>1</v>
      </c>
      <c r="D2103" t="str" cm="1">
        <f t="array" ref="D2103">IF(B2103=0,"Depot",INDEX('Delivery Stops'!$B$2:$B$29,B2103))</f>
        <v>Veterinary Clinic</v>
      </c>
      <c r="E2103" t="str" cm="1">
        <f t="array" ref="E2103">IF(C2103=0,"Depot",INDEX('Delivery Stops'!$B$2:$B$29,C2103))</f>
        <v>Pet Hospital</v>
      </c>
      <c r="F2103">
        <v>0</v>
      </c>
      <c r="G2103" cm="1">
        <f t="array" ref="G2103">INDEX('Distance Matrix (miles)'!$B$2:$AD$30,B2103+1,C2103+1)</f>
        <v>49.91</v>
      </c>
      <c r="H2103" cm="1">
        <f t="array" ref="H2103">INDEX('Travel Time Matrix (min)'!$B$2:$AD$30,B2103+1,C2103+1)</f>
        <v>74.900000000000006</v>
      </c>
      <c r="I2103" cm="1">
        <f t="array" ref="I2103">G2103*(INDEX('Vehicle Fleet'!$D$2:$D$6,A2103)+'Cost Parameters'!$B$2*'Cost Parameters'!$B$3)</f>
        <v>57.715924000000001</v>
      </c>
      <c r="J2103" cm="1">
        <f t="array" ref="J2103">IF(C2103=0,0,INDEX('Delivery Stops'!$D$2:$D$29,C2103))</f>
        <v>204</v>
      </c>
      <c r="K2103">
        <f t="shared" si="128"/>
        <v>0</v>
      </c>
      <c r="L2103">
        <f t="shared" si="129"/>
        <v>0</v>
      </c>
      <c r="M2103">
        <f t="shared" si="130"/>
        <v>0</v>
      </c>
      <c r="N2103">
        <f t="shared" si="131"/>
        <v>0</v>
      </c>
      <c r="O2103" cm="1">
        <f t="array" ref="O2103">((IF(C2103=0,INDEX('Solver Setup'!$M$15:$M$19,A2103),INDEX('Solver Setup'!$G$25:$G$52,C2103))-IF(B2103=0,INDEX('Solver Setup'!$L$15:$L$19,A2103),INDEX('Solver Setup'!$G$25:$G$52,B2103)))*1440-IF(B2103=0,0,INDEX('Solver Setup'!$F$25:$F$52,B2103))-H2103+'Solver Setup'!$B$9*(1-F2103))</f>
        <v>1378.100000000001</v>
      </c>
    </row>
    <row r="2104" spans="1:15" x14ac:dyDescent="0.2">
      <c r="A2104">
        <v>3</v>
      </c>
      <c r="B2104">
        <v>17</v>
      </c>
      <c r="C2104">
        <v>2</v>
      </c>
      <c r="D2104" t="str" cm="1">
        <f t="array" ref="D2104">IF(B2104=0,"Depot",INDEX('Delivery Stops'!$B$2:$B$29,B2104))</f>
        <v>Veterinary Clinic</v>
      </c>
      <c r="E2104" t="str" cm="1">
        <f t="array" ref="E2104">IF(C2104=0,"Depot",INDEX('Delivery Stops'!$B$2:$B$29,C2104))</f>
        <v>Community Pharmacy</v>
      </c>
      <c r="F2104">
        <v>0</v>
      </c>
      <c r="G2104" cm="1">
        <f t="array" ref="G2104">INDEX('Distance Matrix (miles)'!$B$2:$AD$30,B2104+1,C2104+1)</f>
        <v>28.66</v>
      </c>
      <c r="H2104" cm="1">
        <f t="array" ref="H2104">INDEX('Travel Time Matrix (min)'!$B$2:$AD$30,B2104+1,C2104+1)</f>
        <v>43</v>
      </c>
      <c r="I2104" cm="1">
        <f t="array" ref="I2104">G2104*(INDEX('Vehicle Fleet'!$D$2:$D$6,A2104)+'Cost Parameters'!$B$2*'Cost Parameters'!$B$3)</f>
        <v>33.142424000000005</v>
      </c>
      <c r="J2104" cm="1">
        <f t="array" ref="J2104">IF(C2104=0,0,INDEX('Delivery Stops'!$D$2:$D$29,C2104))</f>
        <v>240</v>
      </c>
      <c r="K2104">
        <f t="shared" si="128"/>
        <v>0</v>
      </c>
      <c r="L2104">
        <f t="shared" si="129"/>
        <v>0</v>
      </c>
      <c r="M2104">
        <f t="shared" si="130"/>
        <v>0</v>
      </c>
      <c r="N2104">
        <f t="shared" si="131"/>
        <v>0</v>
      </c>
      <c r="O2104" cm="1">
        <f t="array" ref="O2104">((IF(C2104=0,INDEX('Solver Setup'!$M$15:$M$19,A2104),INDEX('Solver Setup'!$G$25:$G$52,C2104))-IF(B2104=0,INDEX('Solver Setup'!$L$15:$L$19,A2104),INDEX('Solver Setup'!$G$25:$G$52,B2104)))*1440-IF(B2104=0,0,INDEX('Solver Setup'!$F$25:$F$52,B2104))-H2104+'Solver Setup'!$B$9*(1-F2104))</f>
        <v>1650</v>
      </c>
    </row>
    <row r="2105" spans="1:15" x14ac:dyDescent="0.2">
      <c r="A2105">
        <v>3</v>
      </c>
      <c r="B2105">
        <v>17</v>
      </c>
      <c r="C2105">
        <v>3</v>
      </c>
      <c r="D2105" t="str" cm="1">
        <f t="array" ref="D2105">IF(B2105=0,"Depot",INDEX('Delivery Stops'!$B$2:$B$29,B2105))</f>
        <v>Veterinary Clinic</v>
      </c>
      <c r="E2105" t="str" cm="1">
        <f t="array" ref="E2105">IF(C2105=0,"Depot",INDEX('Delivery Stops'!$B$2:$B$29,C2105))</f>
        <v>Redstone Medical Center</v>
      </c>
      <c r="F2105">
        <v>0</v>
      </c>
      <c r="G2105" cm="1">
        <f t="array" ref="G2105">INDEX('Distance Matrix (miles)'!$B$2:$AD$30,B2105+1,C2105+1)</f>
        <v>38.78</v>
      </c>
      <c r="H2105" cm="1">
        <f t="array" ref="H2105">INDEX('Travel Time Matrix (min)'!$B$2:$AD$30,B2105+1,C2105+1)</f>
        <v>58.2</v>
      </c>
      <c r="I2105" cm="1">
        <f t="array" ref="I2105">G2105*(INDEX('Vehicle Fleet'!$D$2:$D$6,A2105)+'Cost Parameters'!$B$2*'Cost Parameters'!$B$3)</f>
        <v>44.845192000000004</v>
      </c>
      <c r="J2105" cm="1">
        <f t="array" ref="J2105">IF(C2105=0,0,INDEX('Delivery Stops'!$D$2:$D$29,C2105))</f>
        <v>183</v>
      </c>
      <c r="K2105">
        <f t="shared" si="128"/>
        <v>0</v>
      </c>
      <c r="L2105">
        <f t="shared" si="129"/>
        <v>0</v>
      </c>
      <c r="M2105">
        <f t="shared" si="130"/>
        <v>0</v>
      </c>
      <c r="N2105">
        <f t="shared" si="131"/>
        <v>0</v>
      </c>
      <c r="O2105" cm="1">
        <f t="array" ref="O2105">((IF(C2105=0,INDEX('Solver Setup'!$M$15:$M$19,A2105),INDEX('Solver Setup'!$G$25:$G$52,C2105))-IF(B2105=0,INDEX('Solver Setup'!$L$15:$L$19,A2105),INDEX('Solver Setup'!$G$25:$G$52,B2105)))*1440-IF(B2105=0,0,INDEX('Solver Setup'!$F$25:$F$52,B2105))-H2105+'Solver Setup'!$B$9*(1-F2105))</f>
        <v>1649.8000000000006</v>
      </c>
    </row>
    <row r="2106" spans="1:15" x14ac:dyDescent="0.2">
      <c r="A2106">
        <v>3</v>
      </c>
      <c r="B2106">
        <v>17</v>
      </c>
      <c r="C2106">
        <v>4</v>
      </c>
      <c r="D2106" t="str" cm="1">
        <f t="array" ref="D2106">IF(B2106=0,"Depot",INDEX('Delivery Stops'!$B$2:$B$29,B2106))</f>
        <v>Veterinary Clinic</v>
      </c>
      <c r="E2106" t="str" cm="1">
        <f t="array" ref="E2106">IF(C2106=0,"Depot",INDEX('Delivery Stops'!$B$2:$B$29,C2106))</f>
        <v>Furniture Warehouse</v>
      </c>
      <c r="F2106">
        <v>0</v>
      </c>
      <c r="G2106" cm="1">
        <f t="array" ref="G2106">INDEX('Distance Matrix (miles)'!$B$2:$AD$30,B2106+1,C2106+1)</f>
        <v>22.57</v>
      </c>
      <c r="H2106" cm="1">
        <f t="array" ref="H2106">INDEX('Travel Time Matrix (min)'!$B$2:$AD$30,B2106+1,C2106+1)</f>
        <v>33.9</v>
      </c>
      <c r="I2106" cm="1">
        <f t="array" ref="I2106">G2106*(INDEX('Vehicle Fleet'!$D$2:$D$6,A2106)+'Cost Parameters'!$B$2*'Cost Parameters'!$B$3)</f>
        <v>26.099948000000001</v>
      </c>
      <c r="J2106" cm="1">
        <f t="array" ref="J2106">IF(C2106=0,0,INDEX('Delivery Stops'!$D$2:$D$29,C2106))</f>
        <v>186</v>
      </c>
      <c r="K2106">
        <f t="shared" si="128"/>
        <v>0</v>
      </c>
      <c r="L2106">
        <f t="shared" si="129"/>
        <v>0</v>
      </c>
      <c r="M2106">
        <f t="shared" si="130"/>
        <v>0</v>
      </c>
      <c r="N2106">
        <f t="shared" si="131"/>
        <v>0</v>
      </c>
      <c r="O2106" cm="1">
        <f t="array" ref="O2106">((IF(C2106=0,INDEX('Solver Setup'!$M$15:$M$19,A2106),INDEX('Solver Setup'!$G$25:$G$52,C2106))-IF(B2106=0,INDEX('Solver Setup'!$L$15:$L$19,A2106),INDEX('Solver Setup'!$G$25:$G$52,B2106)))*1440-IF(B2106=0,0,INDEX('Solver Setup'!$F$25:$F$52,B2106))-H2106+'Solver Setup'!$B$9*(1-F2106))</f>
        <v>1404.1000000000006</v>
      </c>
    </row>
    <row r="2107" spans="1:15" x14ac:dyDescent="0.2">
      <c r="A2107">
        <v>3</v>
      </c>
      <c r="B2107">
        <v>17</v>
      </c>
      <c r="C2107">
        <v>5</v>
      </c>
      <c r="D2107" t="str" cm="1">
        <f t="array" ref="D2107">IF(B2107=0,"Depot",INDEX('Delivery Stops'!$B$2:$B$29,B2107))</f>
        <v>Veterinary Clinic</v>
      </c>
      <c r="E2107" t="str" cm="1">
        <f t="array" ref="E2107">IF(C2107=0,"Depot",INDEX('Delivery Stops'!$B$2:$B$29,C2107))</f>
        <v>Construction Supply</v>
      </c>
      <c r="F2107">
        <v>0</v>
      </c>
      <c r="G2107" cm="1">
        <f t="array" ref="G2107">INDEX('Distance Matrix (miles)'!$B$2:$AD$30,B2107+1,C2107+1)</f>
        <v>15.65</v>
      </c>
      <c r="H2107" cm="1">
        <f t="array" ref="H2107">INDEX('Travel Time Matrix (min)'!$B$2:$AD$30,B2107+1,C2107+1)</f>
        <v>23.5</v>
      </c>
      <c r="I2107" cm="1">
        <f t="array" ref="I2107">G2107*(INDEX('Vehicle Fleet'!$D$2:$D$6,A2107)+'Cost Parameters'!$B$2*'Cost Parameters'!$B$3)</f>
        <v>18.097660000000001</v>
      </c>
      <c r="J2107" cm="1">
        <f t="array" ref="J2107">IF(C2107=0,0,INDEX('Delivery Stops'!$D$2:$D$29,C2107))</f>
        <v>201</v>
      </c>
      <c r="K2107">
        <f t="shared" si="128"/>
        <v>0</v>
      </c>
      <c r="L2107">
        <f t="shared" si="129"/>
        <v>0</v>
      </c>
      <c r="M2107">
        <f t="shared" si="130"/>
        <v>0</v>
      </c>
      <c r="N2107">
        <f t="shared" si="131"/>
        <v>0</v>
      </c>
      <c r="O2107" cm="1">
        <f t="array" ref="O2107">((IF(C2107=0,INDEX('Solver Setup'!$M$15:$M$19,A2107),INDEX('Solver Setup'!$G$25:$G$52,C2107))-IF(B2107=0,INDEX('Solver Setup'!$L$15:$L$19,A2107),INDEX('Solver Setup'!$G$25:$G$52,B2107)))*1440-IF(B2107=0,0,INDEX('Solver Setup'!$F$25:$F$52,B2107))-H2107+'Solver Setup'!$B$9*(1-F2107))</f>
        <v>1624.5</v>
      </c>
    </row>
    <row r="2108" spans="1:15" x14ac:dyDescent="0.2">
      <c r="A2108">
        <v>3</v>
      </c>
      <c r="B2108">
        <v>17</v>
      </c>
      <c r="C2108">
        <v>6</v>
      </c>
      <c r="D2108" t="str" cm="1">
        <f t="array" ref="D2108">IF(B2108=0,"Depot",INDEX('Delivery Stops'!$B$2:$B$29,B2108))</f>
        <v>Veterinary Clinic</v>
      </c>
      <c r="E2108" t="str" cm="1">
        <f t="array" ref="E2108">IF(C2108=0,"Depot",INDEX('Delivery Stops'!$B$2:$B$29,C2108))</f>
        <v>Farm Supply</v>
      </c>
      <c r="F2108">
        <v>0</v>
      </c>
      <c r="G2108" cm="1">
        <f t="array" ref="G2108">INDEX('Distance Matrix (miles)'!$B$2:$AD$30,B2108+1,C2108+1)</f>
        <v>21.85</v>
      </c>
      <c r="H2108" cm="1">
        <f t="array" ref="H2108">INDEX('Travel Time Matrix (min)'!$B$2:$AD$30,B2108+1,C2108+1)</f>
        <v>32.799999999999997</v>
      </c>
      <c r="I2108" cm="1">
        <f t="array" ref="I2108">G2108*(INDEX('Vehicle Fleet'!$D$2:$D$6,A2108)+'Cost Parameters'!$B$2*'Cost Parameters'!$B$3)</f>
        <v>25.267340000000004</v>
      </c>
      <c r="J2108" cm="1">
        <f t="array" ref="J2108">IF(C2108=0,0,INDEX('Delivery Stops'!$D$2:$D$29,C2108))</f>
        <v>162</v>
      </c>
      <c r="K2108">
        <f t="shared" si="128"/>
        <v>0</v>
      </c>
      <c r="L2108">
        <f t="shared" si="129"/>
        <v>0</v>
      </c>
      <c r="M2108">
        <f t="shared" si="130"/>
        <v>0</v>
      </c>
      <c r="N2108">
        <f t="shared" si="131"/>
        <v>0</v>
      </c>
      <c r="O2108" cm="1">
        <f t="array" ref="O2108">((IF(C2108=0,INDEX('Solver Setup'!$M$15:$M$19,A2108),INDEX('Solver Setup'!$G$25:$G$52,C2108))-IF(B2108=0,INDEX('Solver Setup'!$L$15:$L$19,A2108),INDEX('Solver Setup'!$G$25:$G$52,B2108)))*1440-IF(B2108=0,0,INDEX('Solver Setup'!$F$25:$F$52,B2108))-H2108+'Solver Setup'!$B$9*(1-F2108))</f>
        <v>1720.2000000000005</v>
      </c>
    </row>
    <row r="2109" spans="1:15" x14ac:dyDescent="0.2">
      <c r="A2109">
        <v>3</v>
      </c>
      <c r="B2109">
        <v>17</v>
      </c>
      <c r="C2109">
        <v>7</v>
      </c>
      <c r="D2109" t="str" cm="1">
        <f t="array" ref="D2109">IF(B2109=0,"Depot",INDEX('Delivery Stops'!$B$2:$B$29,B2109))</f>
        <v>Veterinary Clinic</v>
      </c>
      <c r="E2109" t="str" cm="1">
        <f t="array" ref="E2109">IF(C2109=0,"Depot",INDEX('Delivery Stops'!$B$2:$B$29,C2109))</f>
        <v>Fish Market</v>
      </c>
      <c r="F2109">
        <v>0</v>
      </c>
      <c r="G2109" cm="1">
        <f t="array" ref="G2109">INDEX('Distance Matrix (miles)'!$B$2:$AD$30,B2109+1,C2109+1)</f>
        <v>17.41</v>
      </c>
      <c r="H2109" cm="1">
        <f t="array" ref="H2109">INDEX('Travel Time Matrix (min)'!$B$2:$AD$30,B2109+1,C2109+1)</f>
        <v>26.1</v>
      </c>
      <c r="I2109" cm="1">
        <f t="array" ref="I2109">G2109*(INDEX('Vehicle Fleet'!$D$2:$D$6,A2109)+'Cost Parameters'!$B$2*'Cost Parameters'!$B$3)</f>
        <v>20.132924000000003</v>
      </c>
      <c r="J2109" cm="1">
        <f t="array" ref="J2109">IF(C2109=0,0,INDEX('Delivery Stops'!$D$2:$D$29,C2109))</f>
        <v>133</v>
      </c>
      <c r="K2109">
        <f t="shared" si="128"/>
        <v>0</v>
      </c>
      <c r="L2109">
        <f t="shared" si="129"/>
        <v>0</v>
      </c>
      <c r="M2109">
        <f t="shared" si="130"/>
        <v>0</v>
      </c>
      <c r="N2109">
        <f t="shared" si="131"/>
        <v>0</v>
      </c>
      <c r="O2109" cm="1">
        <f t="array" ref="O2109">((IF(C2109=0,INDEX('Solver Setup'!$M$15:$M$19,A2109),INDEX('Solver Setup'!$G$25:$G$52,C2109))-IF(B2109=0,INDEX('Solver Setup'!$L$15:$L$19,A2109),INDEX('Solver Setup'!$G$25:$G$52,B2109)))*1440-IF(B2109=0,0,INDEX('Solver Setup'!$F$25:$F$52,B2109))-H2109+'Solver Setup'!$B$9*(1-F2109))</f>
        <v>1591.9000000000005</v>
      </c>
    </row>
    <row r="2110" spans="1:15" x14ac:dyDescent="0.2">
      <c r="A2110">
        <v>3</v>
      </c>
      <c r="B2110">
        <v>17</v>
      </c>
      <c r="C2110">
        <v>8</v>
      </c>
      <c r="D2110" t="str" cm="1">
        <f t="array" ref="D2110">IF(B2110=0,"Depot",INDEX('Delivery Stops'!$B$2:$B$29,B2110))</f>
        <v>Veterinary Clinic</v>
      </c>
      <c r="E2110" t="str" cm="1">
        <f t="array" ref="E2110">IF(C2110=0,"Depot",INDEX('Delivery Stops'!$B$2:$B$29,C2110))</f>
        <v>Swimming Pool Supply</v>
      </c>
      <c r="F2110">
        <v>0</v>
      </c>
      <c r="G2110" cm="1">
        <f t="array" ref="G2110">INDEX('Distance Matrix (miles)'!$B$2:$AD$30,B2110+1,C2110+1)</f>
        <v>32.15</v>
      </c>
      <c r="H2110" cm="1">
        <f t="array" ref="H2110">INDEX('Travel Time Matrix (min)'!$B$2:$AD$30,B2110+1,C2110+1)</f>
        <v>48.2</v>
      </c>
      <c r="I2110" cm="1">
        <f t="array" ref="I2110">G2110*(INDEX('Vehicle Fleet'!$D$2:$D$6,A2110)+'Cost Parameters'!$B$2*'Cost Parameters'!$B$3)</f>
        <v>37.178260000000002</v>
      </c>
      <c r="J2110" cm="1">
        <f t="array" ref="J2110">IF(C2110=0,0,INDEX('Delivery Stops'!$D$2:$D$29,C2110))</f>
        <v>285</v>
      </c>
      <c r="K2110">
        <f t="shared" si="128"/>
        <v>0</v>
      </c>
      <c r="L2110">
        <f t="shared" si="129"/>
        <v>0</v>
      </c>
      <c r="M2110">
        <f t="shared" si="130"/>
        <v>0</v>
      </c>
      <c r="N2110">
        <f t="shared" si="131"/>
        <v>0</v>
      </c>
      <c r="O2110" cm="1">
        <f t="array" ref="O2110">((IF(C2110=0,INDEX('Solver Setup'!$M$15:$M$19,A2110),INDEX('Solver Setup'!$G$25:$G$52,C2110))-IF(B2110=0,INDEX('Solver Setup'!$L$15:$L$19,A2110),INDEX('Solver Setup'!$G$25:$G$52,B2110)))*1440-IF(B2110=0,0,INDEX('Solver Setup'!$F$25:$F$52,B2110))-H2110+'Solver Setup'!$B$9*(1-F2110))</f>
        <v>1779.8000000000002</v>
      </c>
    </row>
    <row r="2111" spans="1:15" x14ac:dyDescent="0.2">
      <c r="A2111">
        <v>3</v>
      </c>
      <c r="B2111">
        <v>17</v>
      </c>
      <c r="C2111">
        <v>9</v>
      </c>
      <c r="D2111" t="str" cm="1">
        <f t="array" ref="D2111">IF(B2111=0,"Depot",INDEX('Delivery Stops'!$B$2:$B$29,B2111))</f>
        <v>Veterinary Clinic</v>
      </c>
      <c r="E2111" t="str" cm="1">
        <f t="array" ref="E2111">IF(C2111=0,"Depot",INDEX('Delivery Stops'!$B$2:$B$29,C2111))</f>
        <v>Dry Cleaners</v>
      </c>
      <c r="F2111">
        <v>0</v>
      </c>
      <c r="G2111" cm="1">
        <f t="array" ref="G2111">INDEX('Distance Matrix (miles)'!$B$2:$AD$30,B2111+1,C2111+1)</f>
        <v>39.74</v>
      </c>
      <c r="H2111" cm="1">
        <f t="array" ref="H2111">INDEX('Travel Time Matrix (min)'!$B$2:$AD$30,B2111+1,C2111+1)</f>
        <v>59.6</v>
      </c>
      <c r="I2111" cm="1">
        <f t="array" ref="I2111">G2111*(INDEX('Vehicle Fleet'!$D$2:$D$6,A2111)+'Cost Parameters'!$B$2*'Cost Parameters'!$B$3)</f>
        <v>45.955336000000003</v>
      </c>
      <c r="J2111" cm="1">
        <f t="array" ref="J2111">IF(C2111=0,0,INDEX('Delivery Stops'!$D$2:$D$29,C2111))</f>
        <v>24</v>
      </c>
      <c r="K2111">
        <f t="shared" si="128"/>
        <v>0</v>
      </c>
      <c r="L2111">
        <f t="shared" si="129"/>
        <v>0</v>
      </c>
      <c r="M2111">
        <f t="shared" si="130"/>
        <v>0</v>
      </c>
      <c r="N2111">
        <f t="shared" si="131"/>
        <v>0</v>
      </c>
      <c r="O2111" cm="1">
        <f t="array" ref="O2111">((IF(C2111=0,INDEX('Solver Setup'!$M$15:$M$19,A2111),INDEX('Solver Setup'!$G$25:$G$52,C2111))-IF(B2111=0,INDEX('Solver Setup'!$L$15:$L$19,A2111),INDEX('Solver Setup'!$G$25:$G$52,B2111)))*1440-IF(B2111=0,0,INDEX('Solver Setup'!$F$25:$F$52,B2111))-H2111+'Solver Setup'!$B$9*(1-F2111))</f>
        <v>1423.4000000000005</v>
      </c>
    </row>
    <row r="2112" spans="1:15" x14ac:dyDescent="0.2">
      <c r="A2112">
        <v>3</v>
      </c>
      <c r="B2112">
        <v>17</v>
      </c>
      <c r="C2112">
        <v>10</v>
      </c>
      <c r="D2112" t="str" cm="1">
        <f t="array" ref="D2112">IF(B2112=0,"Depot",INDEX('Delivery Stops'!$B$2:$B$29,B2112))</f>
        <v>Veterinary Clinic</v>
      </c>
      <c r="E2112" t="str" cm="1">
        <f t="array" ref="E2112">IF(C2112=0,"Depot",INDEX('Delivery Stops'!$B$2:$B$29,C2112))</f>
        <v>Furniture Warehouse</v>
      </c>
      <c r="F2112">
        <v>0</v>
      </c>
      <c r="G2112" cm="1">
        <f t="array" ref="G2112">INDEX('Distance Matrix (miles)'!$B$2:$AD$30,B2112+1,C2112+1)</f>
        <v>19.37</v>
      </c>
      <c r="H2112" cm="1">
        <f t="array" ref="H2112">INDEX('Travel Time Matrix (min)'!$B$2:$AD$30,B2112+1,C2112+1)</f>
        <v>29.1</v>
      </c>
      <c r="I2112" cm="1">
        <f t="array" ref="I2112">G2112*(INDEX('Vehicle Fleet'!$D$2:$D$6,A2112)+'Cost Parameters'!$B$2*'Cost Parameters'!$B$3)</f>
        <v>22.399468000000002</v>
      </c>
      <c r="J2112" cm="1">
        <f t="array" ref="J2112">IF(C2112=0,0,INDEX('Delivery Stops'!$D$2:$D$29,C2112))</f>
        <v>89</v>
      </c>
      <c r="K2112">
        <f t="shared" si="128"/>
        <v>0</v>
      </c>
      <c r="L2112">
        <f t="shared" si="129"/>
        <v>0</v>
      </c>
      <c r="M2112">
        <f t="shared" si="130"/>
        <v>0</v>
      </c>
      <c r="N2112">
        <f t="shared" si="131"/>
        <v>0</v>
      </c>
      <c r="O2112" cm="1">
        <f t="array" ref="O2112">((IF(C2112=0,INDEX('Solver Setup'!$M$15:$M$19,A2112),INDEX('Solver Setup'!$G$25:$G$52,C2112))-IF(B2112=0,INDEX('Solver Setup'!$L$15:$L$19,A2112),INDEX('Solver Setup'!$G$25:$G$52,B2112)))*1440-IF(B2112=0,0,INDEX('Solver Setup'!$F$25:$F$52,B2112))-H2112+'Solver Setup'!$B$9*(1-F2112))</f>
        <v>1528.9</v>
      </c>
    </row>
    <row r="2113" spans="1:15" x14ac:dyDescent="0.2">
      <c r="A2113">
        <v>3</v>
      </c>
      <c r="B2113">
        <v>17</v>
      </c>
      <c r="C2113">
        <v>11</v>
      </c>
      <c r="D2113" t="str" cm="1">
        <f t="array" ref="D2113">IF(B2113=0,"Depot",INDEX('Delivery Stops'!$B$2:$B$29,B2113))</f>
        <v>Veterinary Clinic</v>
      </c>
      <c r="E2113" t="str" cm="1">
        <f t="array" ref="E2113">IF(C2113=0,"Depot",INDEX('Delivery Stops'!$B$2:$B$29,C2113))</f>
        <v>Pet Hospital</v>
      </c>
      <c r="F2113">
        <v>0</v>
      </c>
      <c r="G2113" cm="1">
        <f t="array" ref="G2113">INDEX('Distance Matrix (miles)'!$B$2:$AD$30,B2113+1,C2113+1)</f>
        <v>27.3</v>
      </c>
      <c r="H2113" cm="1">
        <f t="array" ref="H2113">INDEX('Travel Time Matrix (min)'!$B$2:$AD$30,B2113+1,C2113+1)</f>
        <v>41</v>
      </c>
      <c r="I2113" cm="1">
        <f t="array" ref="I2113">G2113*(INDEX('Vehicle Fleet'!$D$2:$D$6,A2113)+'Cost Parameters'!$B$2*'Cost Parameters'!$B$3)</f>
        <v>31.569720000000004</v>
      </c>
      <c r="J2113" cm="1">
        <f t="array" ref="J2113">IF(C2113=0,0,INDEX('Delivery Stops'!$D$2:$D$29,C2113))</f>
        <v>108</v>
      </c>
      <c r="K2113">
        <f t="shared" si="128"/>
        <v>0</v>
      </c>
      <c r="L2113">
        <f t="shared" si="129"/>
        <v>0</v>
      </c>
      <c r="M2113">
        <f t="shared" si="130"/>
        <v>0</v>
      </c>
      <c r="N2113">
        <f t="shared" si="131"/>
        <v>0</v>
      </c>
      <c r="O2113" cm="1">
        <f t="array" ref="O2113">((IF(C2113=0,INDEX('Solver Setup'!$M$15:$M$19,A2113),INDEX('Solver Setup'!$G$25:$G$52,C2113))-IF(B2113=0,INDEX('Solver Setup'!$L$15:$L$19,A2113),INDEX('Solver Setup'!$G$25:$G$52,B2113)))*1440-IF(B2113=0,0,INDEX('Solver Setup'!$F$25:$F$52,B2113))-H2113+'Solver Setup'!$B$9*(1-F2113))</f>
        <v>1442.0000000000005</v>
      </c>
    </row>
    <row r="2114" spans="1:15" x14ac:dyDescent="0.2">
      <c r="A2114">
        <v>3</v>
      </c>
      <c r="B2114">
        <v>17</v>
      </c>
      <c r="C2114">
        <v>12</v>
      </c>
      <c r="D2114" t="str" cm="1">
        <f t="array" ref="D2114">IF(B2114=0,"Depot",INDEX('Delivery Stops'!$B$2:$B$29,B2114))</f>
        <v>Veterinary Clinic</v>
      </c>
      <c r="E2114" t="str" cm="1">
        <f t="array" ref="E2114">IF(C2114=0,"Depot",INDEX('Delivery Stops'!$B$2:$B$29,C2114))</f>
        <v>Tech Solutions Inc</v>
      </c>
      <c r="F2114">
        <v>0</v>
      </c>
      <c r="G2114" cm="1">
        <f t="array" ref="G2114">INDEX('Distance Matrix (miles)'!$B$2:$AD$30,B2114+1,C2114+1)</f>
        <v>17.77</v>
      </c>
      <c r="H2114" cm="1">
        <f t="array" ref="H2114">INDEX('Travel Time Matrix (min)'!$B$2:$AD$30,B2114+1,C2114+1)</f>
        <v>26.7</v>
      </c>
      <c r="I2114" cm="1">
        <f t="array" ref="I2114">G2114*(INDEX('Vehicle Fleet'!$D$2:$D$6,A2114)+'Cost Parameters'!$B$2*'Cost Parameters'!$B$3)</f>
        <v>20.549228000000003</v>
      </c>
      <c r="J2114" cm="1">
        <f t="array" ref="J2114">IF(C2114=0,0,INDEX('Delivery Stops'!$D$2:$D$29,C2114))</f>
        <v>150</v>
      </c>
      <c r="K2114">
        <f t="shared" si="128"/>
        <v>0</v>
      </c>
      <c r="L2114">
        <f t="shared" si="129"/>
        <v>0</v>
      </c>
      <c r="M2114">
        <f t="shared" si="130"/>
        <v>0</v>
      </c>
      <c r="N2114">
        <f t="shared" si="131"/>
        <v>0</v>
      </c>
      <c r="O2114" cm="1">
        <f t="array" ref="O2114">((IF(C2114=0,INDEX('Solver Setup'!$M$15:$M$19,A2114),INDEX('Solver Setup'!$G$25:$G$52,C2114))-IF(B2114=0,INDEX('Solver Setup'!$L$15:$L$19,A2114),INDEX('Solver Setup'!$G$25:$G$52,B2114)))*1440-IF(B2114=0,0,INDEX('Solver Setup'!$F$25:$F$52,B2114))-H2114+'Solver Setup'!$B$9*(1-F2114))</f>
        <v>1411.3000000000004</v>
      </c>
    </row>
    <row r="2115" spans="1:15" x14ac:dyDescent="0.2">
      <c r="A2115">
        <v>3</v>
      </c>
      <c r="B2115">
        <v>17</v>
      </c>
      <c r="C2115">
        <v>13</v>
      </c>
      <c r="D2115" t="str" cm="1">
        <f t="array" ref="D2115">IF(B2115=0,"Depot",INDEX('Delivery Stops'!$B$2:$B$29,B2115))</f>
        <v>Veterinary Clinic</v>
      </c>
      <c r="E2115" t="str" cm="1">
        <f t="array" ref="E2115">IF(C2115=0,"Depot",INDEX('Delivery Stops'!$B$2:$B$29,C2115))</f>
        <v>Tech Solutions Inc</v>
      </c>
      <c r="F2115">
        <v>0</v>
      </c>
      <c r="G2115" cm="1">
        <f t="array" ref="G2115">INDEX('Distance Matrix (miles)'!$B$2:$AD$30,B2115+1,C2115+1)</f>
        <v>19.760000000000002</v>
      </c>
      <c r="H2115" cm="1">
        <f t="array" ref="H2115">INDEX('Travel Time Matrix (min)'!$B$2:$AD$30,B2115+1,C2115+1)</f>
        <v>29.6</v>
      </c>
      <c r="I2115" cm="1">
        <f t="array" ref="I2115">G2115*(INDEX('Vehicle Fleet'!$D$2:$D$6,A2115)+'Cost Parameters'!$B$2*'Cost Parameters'!$B$3)</f>
        <v>22.850464000000002</v>
      </c>
      <c r="J2115" cm="1">
        <f t="array" ref="J2115">IF(C2115=0,0,INDEX('Delivery Stops'!$D$2:$D$29,C2115))</f>
        <v>38</v>
      </c>
      <c r="K2115">
        <f t="shared" ref="K2115:K2178" si="132">F2115*I2115</f>
        <v>0</v>
      </c>
      <c r="L2115">
        <f t="shared" ref="L2115:L2178" si="133">F2115*G2115</f>
        <v>0</v>
      </c>
      <c r="M2115">
        <f t="shared" ref="M2115:M2178" si="134">F2115*H2115</f>
        <v>0</v>
      </c>
      <c r="N2115">
        <f t="shared" ref="N2115:N2178" si="135">F2115*J2115</f>
        <v>0</v>
      </c>
      <c r="O2115" cm="1">
        <f t="array" ref="O2115">((IF(C2115=0,INDEX('Solver Setup'!$M$15:$M$19,A2115),INDEX('Solver Setup'!$G$25:$G$52,C2115))-IF(B2115=0,INDEX('Solver Setup'!$L$15:$L$19,A2115),INDEX('Solver Setup'!$G$25:$G$52,B2115)))*1440-IF(B2115=0,0,INDEX('Solver Setup'!$F$25:$F$52,B2115))-H2115+'Solver Setup'!$B$9*(1-F2115))</f>
        <v>1303.4000000000001</v>
      </c>
    </row>
    <row r="2116" spans="1:15" x14ac:dyDescent="0.2">
      <c r="A2116">
        <v>3</v>
      </c>
      <c r="B2116">
        <v>17</v>
      </c>
      <c r="C2116">
        <v>14</v>
      </c>
      <c r="D2116" t="str" cm="1">
        <f t="array" ref="D2116">IF(B2116=0,"Depot",INDEX('Delivery Stops'!$B$2:$B$29,B2116))</f>
        <v>Veterinary Clinic</v>
      </c>
      <c r="E2116" t="str" cm="1">
        <f t="array" ref="E2116">IF(C2116=0,"Depot",INDEX('Delivery Stops'!$B$2:$B$29,C2116))</f>
        <v>Sunrise Senior Living</v>
      </c>
      <c r="F2116">
        <v>0</v>
      </c>
      <c r="G2116" cm="1">
        <f t="array" ref="G2116">INDEX('Distance Matrix (miles)'!$B$2:$AD$30,B2116+1,C2116+1)</f>
        <v>11.27</v>
      </c>
      <c r="H2116" cm="1">
        <f t="array" ref="H2116">INDEX('Travel Time Matrix (min)'!$B$2:$AD$30,B2116+1,C2116+1)</f>
        <v>16.899999999999999</v>
      </c>
      <c r="I2116" cm="1">
        <f t="array" ref="I2116">G2116*(INDEX('Vehicle Fleet'!$D$2:$D$6,A2116)+'Cost Parameters'!$B$2*'Cost Parameters'!$B$3)</f>
        <v>13.032628000000001</v>
      </c>
      <c r="J2116" cm="1">
        <f t="array" ref="J2116">IF(C2116=0,0,INDEX('Delivery Stops'!$D$2:$D$29,C2116))</f>
        <v>249</v>
      </c>
      <c r="K2116">
        <f t="shared" si="132"/>
        <v>0</v>
      </c>
      <c r="L2116">
        <f t="shared" si="133"/>
        <v>0</v>
      </c>
      <c r="M2116">
        <f t="shared" si="134"/>
        <v>0</v>
      </c>
      <c r="N2116">
        <f t="shared" si="135"/>
        <v>0</v>
      </c>
      <c r="O2116" cm="1">
        <f t="array" ref="O2116">((IF(C2116=0,INDEX('Solver Setup'!$M$15:$M$19,A2116),INDEX('Solver Setup'!$G$25:$G$52,C2116))-IF(B2116=0,INDEX('Solver Setup'!$L$15:$L$19,A2116),INDEX('Solver Setup'!$G$25:$G$52,B2116)))*1440-IF(B2116=0,0,INDEX('Solver Setup'!$F$25:$F$52,B2116))-H2116+'Solver Setup'!$B$9*(1-F2116))</f>
        <v>1766.1000000000001</v>
      </c>
    </row>
    <row r="2117" spans="1:15" x14ac:dyDescent="0.2">
      <c r="A2117">
        <v>3</v>
      </c>
      <c r="B2117">
        <v>17</v>
      </c>
      <c r="C2117">
        <v>15</v>
      </c>
      <c r="D2117" t="str" cm="1">
        <f t="array" ref="D2117">IF(B2117=0,"Depot",INDEX('Delivery Stops'!$B$2:$B$29,B2117))</f>
        <v>Veterinary Clinic</v>
      </c>
      <c r="E2117" t="str" cm="1">
        <f t="array" ref="E2117">IF(C2117=0,"Depot",INDEX('Delivery Stops'!$B$2:$B$29,C2117))</f>
        <v>Electronics Outlet</v>
      </c>
      <c r="F2117">
        <v>0</v>
      </c>
      <c r="G2117" cm="1">
        <f t="array" ref="G2117">INDEX('Distance Matrix (miles)'!$B$2:$AD$30,B2117+1,C2117+1)</f>
        <v>26.19</v>
      </c>
      <c r="H2117" cm="1">
        <f t="array" ref="H2117">INDEX('Travel Time Matrix (min)'!$B$2:$AD$30,B2117+1,C2117+1)</f>
        <v>39.299999999999997</v>
      </c>
      <c r="I2117" cm="1">
        <f t="array" ref="I2117">G2117*(INDEX('Vehicle Fleet'!$D$2:$D$6,A2117)+'Cost Parameters'!$B$2*'Cost Parameters'!$B$3)</f>
        <v>30.286116000000003</v>
      </c>
      <c r="J2117" cm="1">
        <f t="array" ref="J2117">IF(C2117=0,0,INDEX('Delivery Stops'!$D$2:$D$29,C2117))</f>
        <v>72</v>
      </c>
      <c r="K2117">
        <f t="shared" si="132"/>
        <v>0</v>
      </c>
      <c r="L2117">
        <f t="shared" si="133"/>
        <v>0</v>
      </c>
      <c r="M2117">
        <f t="shared" si="134"/>
        <v>0</v>
      </c>
      <c r="N2117">
        <f t="shared" si="135"/>
        <v>0</v>
      </c>
      <c r="O2117" cm="1">
        <f t="array" ref="O2117">((IF(C2117=0,INDEX('Solver Setup'!$M$15:$M$19,A2117),INDEX('Solver Setup'!$G$25:$G$52,C2117))-IF(B2117=0,INDEX('Solver Setup'!$L$15:$L$19,A2117),INDEX('Solver Setup'!$G$25:$G$52,B2117)))*1440-IF(B2117=0,0,INDEX('Solver Setup'!$F$25:$F$52,B2117))-H2117+'Solver Setup'!$B$9*(1-F2117))</f>
        <v>1308.7000000000005</v>
      </c>
    </row>
    <row r="2118" spans="1:15" x14ac:dyDescent="0.2">
      <c r="A2118">
        <v>3</v>
      </c>
      <c r="B2118">
        <v>17</v>
      </c>
      <c r="C2118">
        <v>16</v>
      </c>
      <c r="D2118" t="str" cm="1">
        <f t="array" ref="D2118">IF(B2118=0,"Depot",INDEX('Delivery Stops'!$B$2:$B$29,B2118))</f>
        <v>Veterinary Clinic</v>
      </c>
      <c r="E2118" t="str" cm="1">
        <f t="array" ref="E2118">IF(C2118=0,"Depot",INDEX('Delivery Stops'!$B$2:$B$29,C2118))</f>
        <v>Bookstore</v>
      </c>
      <c r="F2118">
        <v>0</v>
      </c>
      <c r="G2118" cm="1">
        <f t="array" ref="G2118">INDEX('Distance Matrix (miles)'!$B$2:$AD$30,B2118+1,C2118+1)</f>
        <v>24.63</v>
      </c>
      <c r="H2118" cm="1">
        <f t="array" ref="H2118">INDEX('Travel Time Matrix (min)'!$B$2:$AD$30,B2118+1,C2118+1)</f>
        <v>36.9</v>
      </c>
      <c r="I2118" cm="1">
        <f t="array" ref="I2118">G2118*(INDEX('Vehicle Fleet'!$D$2:$D$6,A2118)+'Cost Parameters'!$B$2*'Cost Parameters'!$B$3)</f>
        <v>28.482132</v>
      </c>
      <c r="J2118" cm="1">
        <f t="array" ref="J2118">IF(C2118=0,0,INDEX('Delivery Stops'!$D$2:$D$29,C2118))</f>
        <v>152</v>
      </c>
      <c r="K2118">
        <f t="shared" si="132"/>
        <v>0</v>
      </c>
      <c r="L2118">
        <f t="shared" si="133"/>
        <v>0</v>
      </c>
      <c r="M2118">
        <f t="shared" si="134"/>
        <v>0</v>
      </c>
      <c r="N2118">
        <f t="shared" si="135"/>
        <v>0</v>
      </c>
      <c r="O2118" cm="1">
        <f t="array" ref="O2118">((IF(C2118=0,INDEX('Solver Setup'!$M$15:$M$19,A2118),INDEX('Solver Setup'!$G$25:$G$52,C2118))-IF(B2118=0,INDEX('Solver Setup'!$L$15:$L$19,A2118),INDEX('Solver Setup'!$G$25:$G$52,B2118)))*1440-IF(B2118=0,0,INDEX('Solver Setup'!$F$25:$F$52,B2118))-H2118+'Solver Setup'!$B$9*(1-F2118))</f>
        <v>1551.100000000001</v>
      </c>
    </row>
    <row r="2119" spans="1:15" x14ac:dyDescent="0.2">
      <c r="A2119">
        <v>3</v>
      </c>
      <c r="B2119">
        <v>17</v>
      </c>
      <c r="C2119">
        <v>18</v>
      </c>
      <c r="D2119" t="str" cm="1">
        <f t="array" ref="D2119">IF(B2119=0,"Depot",INDEX('Delivery Stops'!$B$2:$B$29,B2119))</f>
        <v>Veterinary Clinic</v>
      </c>
      <c r="E2119" t="str" cm="1">
        <f t="array" ref="E2119">IF(C2119=0,"Depot",INDEX('Delivery Stops'!$B$2:$B$29,C2119))</f>
        <v>Furniture Warehouse</v>
      </c>
      <c r="F2119">
        <v>0</v>
      </c>
      <c r="G2119" cm="1">
        <f t="array" ref="G2119">INDEX('Distance Matrix (miles)'!$B$2:$AD$30,B2119+1,C2119+1)</f>
        <v>23.7</v>
      </c>
      <c r="H2119" cm="1">
        <f t="array" ref="H2119">INDEX('Travel Time Matrix (min)'!$B$2:$AD$30,B2119+1,C2119+1)</f>
        <v>35.6</v>
      </c>
      <c r="I2119" cm="1">
        <f t="array" ref="I2119">G2119*(INDEX('Vehicle Fleet'!$D$2:$D$6,A2119)+'Cost Parameters'!$B$2*'Cost Parameters'!$B$3)</f>
        <v>27.406680000000001</v>
      </c>
      <c r="J2119" cm="1">
        <f t="array" ref="J2119">IF(C2119=0,0,INDEX('Delivery Stops'!$D$2:$D$29,C2119))</f>
        <v>148</v>
      </c>
      <c r="K2119">
        <f t="shared" si="132"/>
        <v>0</v>
      </c>
      <c r="L2119">
        <f t="shared" si="133"/>
        <v>0</v>
      </c>
      <c r="M2119">
        <f t="shared" si="134"/>
        <v>0</v>
      </c>
      <c r="N2119">
        <f t="shared" si="135"/>
        <v>0</v>
      </c>
      <c r="O2119" cm="1">
        <f t="array" ref="O2119">((IF(C2119=0,INDEX('Solver Setup'!$M$15:$M$19,A2119),INDEX('Solver Setup'!$G$25:$G$52,C2119))-IF(B2119=0,INDEX('Solver Setup'!$L$15:$L$19,A2119),INDEX('Solver Setup'!$G$25:$G$52,B2119)))*1440-IF(B2119=0,0,INDEX('Solver Setup'!$F$25:$F$52,B2119))-H2119+'Solver Setup'!$B$9*(1-F2119))</f>
        <v>1342.4</v>
      </c>
    </row>
    <row r="2120" spans="1:15" x14ac:dyDescent="0.2">
      <c r="A2120">
        <v>3</v>
      </c>
      <c r="B2120">
        <v>17</v>
      </c>
      <c r="C2120">
        <v>19</v>
      </c>
      <c r="D2120" t="str" cm="1">
        <f t="array" ref="D2120">IF(B2120=0,"Depot",INDEX('Delivery Stops'!$B$2:$B$29,B2120))</f>
        <v>Veterinary Clinic</v>
      </c>
      <c r="E2120" t="str" cm="1">
        <f t="array" ref="E2120">IF(C2120=0,"Depot",INDEX('Delivery Stops'!$B$2:$B$29,C2120))</f>
        <v>Music School</v>
      </c>
      <c r="F2120">
        <v>0</v>
      </c>
      <c r="G2120" cm="1">
        <f t="array" ref="G2120">INDEX('Distance Matrix (miles)'!$B$2:$AD$30,B2120+1,C2120+1)</f>
        <v>43.75</v>
      </c>
      <c r="H2120" cm="1">
        <f t="array" ref="H2120">INDEX('Travel Time Matrix (min)'!$B$2:$AD$30,B2120+1,C2120+1)</f>
        <v>65.599999999999994</v>
      </c>
      <c r="I2120" cm="1">
        <f t="array" ref="I2120">G2120*(INDEX('Vehicle Fleet'!$D$2:$D$6,A2120)+'Cost Parameters'!$B$2*'Cost Parameters'!$B$3)</f>
        <v>50.592500000000001</v>
      </c>
      <c r="J2120" cm="1">
        <f t="array" ref="J2120">IF(C2120=0,0,INDEX('Delivery Stops'!$D$2:$D$29,C2120))</f>
        <v>97</v>
      </c>
      <c r="K2120">
        <f t="shared" si="132"/>
        <v>0</v>
      </c>
      <c r="L2120">
        <f t="shared" si="133"/>
        <v>0</v>
      </c>
      <c r="M2120">
        <f t="shared" si="134"/>
        <v>0</v>
      </c>
      <c r="N2120">
        <f t="shared" si="135"/>
        <v>0</v>
      </c>
      <c r="O2120" cm="1">
        <f t="array" ref="O2120">((IF(C2120=0,INDEX('Solver Setup'!$M$15:$M$19,A2120),INDEX('Solver Setup'!$G$25:$G$52,C2120))-IF(B2120=0,INDEX('Solver Setup'!$L$15:$L$19,A2120),INDEX('Solver Setup'!$G$25:$G$52,B2120)))*1440-IF(B2120=0,0,INDEX('Solver Setup'!$F$25:$F$52,B2120))-H2120+'Solver Setup'!$B$9*(1-F2120))</f>
        <v>1282.4000000000005</v>
      </c>
    </row>
    <row r="2121" spans="1:15" x14ac:dyDescent="0.2">
      <c r="A2121">
        <v>3</v>
      </c>
      <c r="B2121">
        <v>17</v>
      </c>
      <c r="C2121">
        <v>20</v>
      </c>
      <c r="D2121" t="str" cm="1">
        <f t="array" ref="D2121">IF(B2121=0,"Depot",INDEX('Delivery Stops'!$B$2:$B$29,B2121))</f>
        <v>Veterinary Clinic</v>
      </c>
      <c r="E2121" t="str" cm="1">
        <f t="array" ref="E2121">IF(C2121=0,"Depot",INDEX('Delivery Stops'!$B$2:$B$29,C2121))</f>
        <v>Elementary School</v>
      </c>
      <c r="F2121">
        <v>0</v>
      </c>
      <c r="G2121" cm="1">
        <f t="array" ref="G2121">INDEX('Distance Matrix (miles)'!$B$2:$AD$30,B2121+1,C2121+1)</f>
        <v>32.18</v>
      </c>
      <c r="H2121" cm="1">
        <f t="array" ref="H2121">INDEX('Travel Time Matrix (min)'!$B$2:$AD$30,B2121+1,C2121+1)</f>
        <v>48.3</v>
      </c>
      <c r="I2121" cm="1">
        <f t="array" ref="I2121">G2121*(INDEX('Vehicle Fleet'!$D$2:$D$6,A2121)+'Cost Parameters'!$B$2*'Cost Parameters'!$B$3)</f>
        <v>37.212952000000001</v>
      </c>
      <c r="J2121" cm="1">
        <f t="array" ref="J2121">IF(C2121=0,0,INDEX('Delivery Stops'!$D$2:$D$29,C2121))</f>
        <v>71</v>
      </c>
      <c r="K2121">
        <f t="shared" si="132"/>
        <v>0</v>
      </c>
      <c r="L2121">
        <f t="shared" si="133"/>
        <v>0</v>
      </c>
      <c r="M2121">
        <f t="shared" si="134"/>
        <v>0</v>
      </c>
      <c r="N2121">
        <f t="shared" si="135"/>
        <v>0</v>
      </c>
      <c r="O2121" cm="1">
        <f t="array" ref="O2121">((IF(C2121=0,INDEX('Solver Setup'!$M$15:$M$19,A2121),INDEX('Solver Setup'!$G$25:$G$52,C2121))-IF(B2121=0,INDEX('Solver Setup'!$L$15:$L$19,A2121),INDEX('Solver Setup'!$G$25:$G$52,B2121)))*1440-IF(B2121=0,0,INDEX('Solver Setup'!$F$25:$F$52,B2121))-H2121+'Solver Setup'!$B$9*(1-F2121))</f>
        <v>1269.700000000001</v>
      </c>
    </row>
    <row r="2122" spans="1:15" x14ac:dyDescent="0.2">
      <c r="A2122">
        <v>3</v>
      </c>
      <c r="B2122">
        <v>17</v>
      </c>
      <c r="C2122">
        <v>21</v>
      </c>
      <c r="D2122" t="str" cm="1">
        <f t="array" ref="D2122">IF(B2122=0,"Depot",INDEX('Delivery Stops'!$B$2:$B$29,B2122))</f>
        <v>Veterinary Clinic</v>
      </c>
      <c r="E2122" t="str" cm="1">
        <f t="array" ref="E2122">IF(C2122=0,"Depot",INDEX('Delivery Stops'!$B$2:$B$29,C2122))</f>
        <v>Distillery</v>
      </c>
      <c r="F2122">
        <v>0</v>
      </c>
      <c r="G2122" cm="1">
        <f t="array" ref="G2122">INDEX('Distance Matrix (miles)'!$B$2:$AD$30,B2122+1,C2122+1)</f>
        <v>33.47</v>
      </c>
      <c r="H2122" cm="1">
        <f t="array" ref="H2122">INDEX('Travel Time Matrix (min)'!$B$2:$AD$30,B2122+1,C2122+1)</f>
        <v>50.2</v>
      </c>
      <c r="I2122" cm="1">
        <f t="array" ref="I2122">G2122*(INDEX('Vehicle Fleet'!$D$2:$D$6,A2122)+'Cost Parameters'!$B$2*'Cost Parameters'!$B$3)</f>
        <v>38.704708000000004</v>
      </c>
      <c r="J2122" cm="1">
        <f t="array" ref="J2122">IF(C2122=0,0,INDEX('Delivery Stops'!$D$2:$D$29,C2122))</f>
        <v>178</v>
      </c>
      <c r="K2122">
        <f t="shared" si="132"/>
        <v>0</v>
      </c>
      <c r="L2122">
        <f t="shared" si="133"/>
        <v>0</v>
      </c>
      <c r="M2122">
        <f t="shared" si="134"/>
        <v>0</v>
      </c>
      <c r="N2122">
        <f t="shared" si="135"/>
        <v>0</v>
      </c>
      <c r="O2122" cm="1">
        <f t="array" ref="O2122">((IF(C2122=0,INDEX('Solver Setup'!$M$15:$M$19,A2122),INDEX('Solver Setup'!$G$25:$G$52,C2122))-IF(B2122=0,INDEX('Solver Setup'!$L$15:$L$19,A2122),INDEX('Solver Setup'!$G$25:$G$52,B2122)))*1440-IF(B2122=0,0,INDEX('Solver Setup'!$F$25:$F$52,B2122))-H2122+'Solver Setup'!$B$9*(1-F2122))</f>
        <v>1777.8000000000002</v>
      </c>
    </row>
    <row r="2123" spans="1:15" x14ac:dyDescent="0.2">
      <c r="A2123">
        <v>3</v>
      </c>
      <c r="B2123">
        <v>17</v>
      </c>
      <c r="C2123">
        <v>22</v>
      </c>
      <c r="D2123" t="str" cm="1">
        <f t="array" ref="D2123">IF(B2123=0,"Depot",INDEX('Delivery Stops'!$B$2:$B$29,B2123))</f>
        <v>Veterinary Clinic</v>
      </c>
      <c r="E2123" t="str" cm="1">
        <f t="array" ref="E2123">IF(C2123=0,"Depot",INDEX('Delivery Stops'!$B$2:$B$29,C2123))</f>
        <v>Brewery</v>
      </c>
      <c r="F2123">
        <v>0</v>
      </c>
      <c r="G2123" cm="1">
        <f t="array" ref="G2123">INDEX('Distance Matrix (miles)'!$B$2:$AD$30,B2123+1,C2123+1)</f>
        <v>24.33</v>
      </c>
      <c r="H2123" cm="1">
        <f t="array" ref="H2123">INDEX('Travel Time Matrix (min)'!$B$2:$AD$30,B2123+1,C2123+1)</f>
        <v>36.5</v>
      </c>
      <c r="I2123" cm="1">
        <f t="array" ref="I2123">G2123*(INDEX('Vehicle Fleet'!$D$2:$D$6,A2123)+'Cost Parameters'!$B$2*'Cost Parameters'!$B$3)</f>
        <v>28.135211999999999</v>
      </c>
      <c r="J2123" cm="1">
        <f t="array" ref="J2123">IF(C2123=0,0,INDEX('Delivery Stops'!$D$2:$D$29,C2123))</f>
        <v>46</v>
      </c>
      <c r="K2123">
        <f t="shared" si="132"/>
        <v>0</v>
      </c>
      <c r="L2123">
        <f t="shared" si="133"/>
        <v>0</v>
      </c>
      <c r="M2123">
        <f t="shared" si="134"/>
        <v>0</v>
      </c>
      <c r="N2123">
        <f t="shared" si="135"/>
        <v>0</v>
      </c>
      <c r="O2123" cm="1">
        <f t="array" ref="O2123">((IF(C2123=0,INDEX('Solver Setup'!$M$15:$M$19,A2123),INDEX('Solver Setup'!$G$25:$G$52,C2123))-IF(B2123=0,INDEX('Solver Setup'!$L$15:$L$19,A2123),INDEX('Solver Setup'!$G$25:$G$52,B2123)))*1440-IF(B2123=0,0,INDEX('Solver Setup'!$F$25:$F$52,B2123))-H2123+'Solver Setup'!$B$9*(1-F2123))</f>
        <v>1641.5000000000009</v>
      </c>
    </row>
    <row r="2124" spans="1:15" x14ac:dyDescent="0.2">
      <c r="A2124">
        <v>3</v>
      </c>
      <c r="B2124">
        <v>17</v>
      </c>
      <c r="C2124">
        <v>23</v>
      </c>
      <c r="D2124" t="str" cm="1">
        <f t="array" ref="D2124">IF(B2124=0,"Depot",INDEX('Delivery Stops'!$B$2:$B$29,B2124))</f>
        <v>Veterinary Clinic</v>
      </c>
      <c r="E2124" t="str" cm="1">
        <f t="array" ref="E2124">IF(C2124=0,"Depot",INDEX('Delivery Stops'!$B$2:$B$29,C2124))</f>
        <v>Distillery</v>
      </c>
      <c r="F2124">
        <v>0</v>
      </c>
      <c r="G2124" cm="1">
        <f t="array" ref="G2124">INDEX('Distance Matrix (miles)'!$B$2:$AD$30,B2124+1,C2124+1)</f>
        <v>30.52</v>
      </c>
      <c r="H2124" cm="1">
        <f t="array" ref="H2124">INDEX('Travel Time Matrix (min)'!$B$2:$AD$30,B2124+1,C2124+1)</f>
        <v>45.8</v>
      </c>
      <c r="I2124" cm="1">
        <f t="array" ref="I2124">G2124*(INDEX('Vehicle Fleet'!$D$2:$D$6,A2124)+'Cost Parameters'!$B$2*'Cost Parameters'!$B$3)</f>
        <v>35.293328000000002</v>
      </c>
      <c r="J2124" cm="1">
        <f t="array" ref="J2124">IF(C2124=0,0,INDEX('Delivery Stops'!$D$2:$D$29,C2124))</f>
        <v>207</v>
      </c>
      <c r="K2124">
        <f t="shared" si="132"/>
        <v>0</v>
      </c>
      <c r="L2124">
        <f t="shared" si="133"/>
        <v>0</v>
      </c>
      <c r="M2124">
        <f t="shared" si="134"/>
        <v>0</v>
      </c>
      <c r="N2124">
        <f t="shared" si="135"/>
        <v>0</v>
      </c>
      <c r="O2124" cm="1">
        <f t="array" ref="O2124">((IF(C2124=0,INDEX('Solver Setup'!$M$15:$M$19,A2124),INDEX('Solver Setup'!$G$25:$G$52,C2124))-IF(B2124=0,INDEX('Solver Setup'!$L$15:$L$19,A2124),INDEX('Solver Setup'!$G$25:$G$52,B2124)))*1440-IF(B2124=0,0,INDEX('Solver Setup'!$F$25:$F$52,B2124))-H2124+'Solver Setup'!$B$9*(1-F2124))</f>
        <v>1527.2000000000005</v>
      </c>
    </row>
    <row r="2125" spans="1:15" x14ac:dyDescent="0.2">
      <c r="A2125">
        <v>3</v>
      </c>
      <c r="B2125">
        <v>17</v>
      </c>
      <c r="C2125">
        <v>24</v>
      </c>
      <c r="D2125" t="str" cm="1">
        <f t="array" ref="D2125">IF(B2125=0,"Depot",INDEX('Delivery Stops'!$B$2:$B$29,B2125))</f>
        <v>Veterinary Clinic</v>
      </c>
      <c r="E2125" t="str" cm="1">
        <f t="array" ref="E2125">IF(C2125=0,"Depot",INDEX('Delivery Stops'!$B$2:$B$29,C2125))</f>
        <v>Children's Academy</v>
      </c>
      <c r="F2125">
        <v>0</v>
      </c>
      <c r="G2125" cm="1">
        <f t="array" ref="G2125">INDEX('Distance Matrix (miles)'!$B$2:$AD$30,B2125+1,C2125+1)</f>
        <v>31.46</v>
      </c>
      <c r="H2125" cm="1">
        <f t="array" ref="H2125">INDEX('Travel Time Matrix (min)'!$B$2:$AD$30,B2125+1,C2125+1)</f>
        <v>47.2</v>
      </c>
      <c r="I2125" cm="1">
        <f t="array" ref="I2125">G2125*(INDEX('Vehicle Fleet'!$D$2:$D$6,A2125)+'Cost Parameters'!$B$2*'Cost Parameters'!$B$3)</f>
        <v>36.380344000000001</v>
      </c>
      <c r="J2125" cm="1">
        <f t="array" ref="J2125">IF(C2125=0,0,INDEX('Delivery Stops'!$D$2:$D$29,C2125))</f>
        <v>28</v>
      </c>
      <c r="K2125">
        <f t="shared" si="132"/>
        <v>0</v>
      </c>
      <c r="L2125">
        <f t="shared" si="133"/>
        <v>0</v>
      </c>
      <c r="M2125">
        <f t="shared" si="134"/>
        <v>0</v>
      </c>
      <c r="N2125">
        <f t="shared" si="135"/>
        <v>0</v>
      </c>
      <c r="O2125" cm="1">
        <f t="array" ref="O2125">((IF(C2125=0,INDEX('Solver Setup'!$M$15:$M$19,A2125),INDEX('Solver Setup'!$G$25:$G$52,C2125))-IF(B2125=0,INDEX('Solver Setup'!$L$15:$L$19,A2125),INDEX('Solver Setup'!$G$25:$G$52,B2125)))*1440-IF(B2125=0,0,INDEX('Solver Setup'!$F$25:$F$52,B2125))-H2125+'Solver Setup'!$B$9*(1-F2125))</f>
        <v>1675.8000000000009</v>
      </c>
    </row>
    <row r="2126" spans="1:15" x14ac:dyDescent="0.2">
      <c r="A2126">
        <v>3</v>
      </c>
      <c r="B2126">
        <v>17</v>
      </c>
      <c r="C2126">
        <v>25</v>
      </c>
      <c r="D2126" t="str" cm="1">
        <f t="array" ref="D2126">IF(B2126=0,"Depot",INDEX('Delivery Stops'!$B$2:$B$29,B2126))</f>
        <v>Veterinary Clinic</v>
      </c>
      <c r="E2126" t="str" cm="1">
        <f t="array" ref="E2126">IF(C2126=0,"Depot",INDEX('Delivery Stops'!$B$2:$B$29,C2126))</f>
        <v>Public Library</v>
      </c>
      <c r="F2126">
        <v>0</v>
      </c>
      <c r="G2126" cm="1">
        <f t="array" ref="G2126">INDEX('Distance Matrix (miles)'!$B$2:$AD$30,B2126+1,C2126+1)</f>
        <v>13.24</v>
      </c>
      <c r="H2126" cm="1">
        <f t="array" ref="H2126">INDEX('Travel Time Matrix (min)'!$B$2:$AD$30,B2126+1,C2126+1)</f>
        <v>19.899999999999999</v>
      </c>
      <c r="I2126" cm="1">
        <f t="array" ref="I2126">G2126*(INDEX('Vehicle Fleet'!$D$2:$D$6,A2126)+'Cost Parameters'!$B$2*'Cost Parameters'!$B$3)</f>
        <v>15.310736000000002</v>
      </c>
      <c r="J2126" cm="1">
        <f t="array" ref="J2126">IF(C2126=0,0,INDEX('Delivery Stops'!$D$2:$D$29,C2126))</f>
        <v>32</v>
      </c>
      <c r="K2126">
        <f t="shared" si="132"/>
        <v>0</v>
      </c>
      <c r="L2126">
        <f t="shared" si="133"/>
        <v>0</v>
      </c>
      <c r="M2126">
        <f t="shared" si="134"/>
        <v>0</v>
      </c>
      <c r="N2126">
        <f t="shared" si="135"/>
        <v>0</v>
      </c>
      <c r="O2126" cm="1">
        <f t="array" ref="O2126">((IF(C2126=0,INDEX('Solver Setup'!$M$15:$M$19,A2126),INDEX('Solver Setup'!$G$25:$G$52,C2126))-IF(B2126=0,INDEX('Solver Setup'!$L$15:$L$19,A2126),INDEX('Solver Setup'!$G$25:$G$52,B2126)))*1440-IF(B2126=0,0,INDEX('Solver Setup'!$F$25:$F$52,B2126))-H2126+'Solver Setup'!$B$9*(1-F2126))</f>
        <v>1613.100000000001</v>
      </c>
    </row>
    <row r="2127" spans="1:15" x14ac:dyDescent="0.2">
      <c r="A2127">
        <v>3</v>
      </c>
      <c r="B2127">
        <v>17</v>
      </c>
      <c r="C2127">
        <v>26</v>
      </c>
      <c r="D2127" t="str" cm="1">
        <f t="array" ref="D2127">IF(B2127=0,"Depot",INDEX('Delivery Stops'!$B$2:$B$29,B2127))</f>
        <v>Veterinary Clinic</v>
      </c>
      <c r="E2127" t="str" cm="1">
        <f t="array" ref="E2127">IF(C2127=0,"Depot",INDEX('Delivery Stops'!$B$2:$B$29,C2127))</f>
        <v>Bakery &amp; Cafe</v>
      </c>
      <c r="F2127">
        <v>0</v>
      </c>
      <c r="G2127" cm="1">
        <f t="array" ref="G2127">INDEX('Distance Matrix (miles)'!$B$2:$AD$30,B2127+1,C2127+1)</f>
        <v>3.69</v>
      </c>
      <c r="H2127" cm="1">
        <f t="array" ref="H2127">INDEX('Travel Time Matrix (min)'!$B$2:$AD$30,B2127+1,C2127+1)</f>
        <v>5.5</v>
      </c>
      <c r="I2127" cm="1">
        <f t="array" ref="I2127">G2127*(INDEX('Vehicle Fleet'!$D$2:$D$6,A2127)+'Cost Parameters'!$B$2*'Cost Parameters'!$B$3)</f>
        <v>4.2671160000000006</v>
      </c>
      <c r="J2127" cm="1">
        <f t="array" ref="J2127">IF(C2127=0,0,INDEX('Delivery Stops'!$D$2:$D$29,C2127))</f>
        <v>211</v>
      </c>
      <c r="K2127">
        <f t="shared" si="132"/>
        <v>0</v>
      </c>
      <c r="L2127">
        <f t="shared" si="133"/>
        <v>0</v>
      </c>
      <c r="M2127">
        <f t="shared" si="134"/>
        <v>0</v>
      </c>
      <c r="N2127">
        <f t="shared" si="135"/>
        <v>0</v>
      </c>
      <c r="O2127" cm="1">
        <f t="array" ref="O2127">((IF(C2127=0,INDEX('Solver Setup'!$M$15:$M$19,A2127),INDEX('Solver Setup'!$G$25:$G$52,C2127))-IF(B2127=0,INDEX('Solver Setup'!$L$15:$L$19,A2127),INDEX('Solver Setup'!$G$25:$G$52,B2127)))*1440-IF(B2127=0,0,INDEX('Solver Setup'!$F$25:$F$52,B2127))-H2127+'Solver Setup'!$B$9*(1-F2127))</f>
        <v>1702.5000000000005</v>
      </c>
    </row>
    <row r="2128" spans="1:15" x14ac:dyDescent="0.2">
      <c r="A2128">
        <v>3</v>
      </c>
      <c r="B2128">
        <v>17</v>
      </c>
      <c r="C2128">
        <v>27</v>
      </c>
      <c r="D2128" t="str" cm="1">
        <f t="array" ref="D2128">IF(B2128=0,"Depot",INDEX('Delivery Stops'!$B$2:$B$29,B2128))</f>
        <v>Veterinary Clinic</v>
      </c>
      <c r="E2128" t="str" cm="1">
        <f t="array" ref="E2128">IF(C2128=0,"Depot",INDEX('Delivery Stops'!$B$2:$B$29,C2128))</f>
        <v>Redstone Elementary School</v>
      </c>
      <c r="F2128">
        <v>0</v>
      </c>
      <c r="G2128" cm="1">
        <f t="array" ref="G2128">INDEX('Distance Matrix (miles)'!$B$2:$AD$30,B2128+1,C2128+1)</f>
        <v>4.46</v>
      </c>
      <c r="H2128" cm="1">
        <f t="array" ref="H2128">INDEX('Travel Time Matrix (min)'!$B$2:$AD$30,B2128+1,C2128+1)</f>
        <v>6.7</v>
      </c>
      <c r="I2128" cm="1">
        <f t="array" ref="I2128">G2128*(INDEX('Vehicle Fleet'!$D$2:$D$6,A2128)+'Cost Parameters'!$B$2*'Cost Parameters'!$B$3)</f>
        <v>5.1575440000000006</v>
      </c>
      <c r="J2128" cm="1">
        <f t="array" ref="J2128">IF(C2128=0,0,INDEX('Delivery Stops'!$D$2:$D$29,C2128))</f>
        <v>61</v>
      </c>
      <c r="K2128">
        <f t="shared" si="132"/>
        <v>0</v>
      </c>
      <c r="L2128">
        <f t="shared" si="133"/>
        <v>0</v>
      </c>
      <c r="M2128">
        <f t="shared" si="134"/>
        <v>0</v>
      </c>
      <c r="N2128">
        <f t="shared" si="135"/>
        <v>0</v>
      </c>
      <c r="O2128" cm="1">
        <f t="array" ref="O2128">((IF(C2128=0,INDEX('Solver Setup'!$M$15:$M$19,A2128),INDEX('Solver Setup'!$G$25:$G$52,C2128))-IF(B2128=0,INDEX('Solver Setup'!$L$15:$L$19,A2128),INDEX('Solver Setup'!$G$25:$G$52,B2128)))*1440-IF(B2128=0,0,INDEX('Solver Setup'!$F$25:$F$52,B2128))-H2128+'Solver Setup'!$B$9*(1-F2128))</f>
        <v>1641.3</v>
      </c>
    </row>
    <row r="2129" spans="1:15" x14ac:dyDescent="0.2">
      <c r="A2129">
        <v>3</v>
      </c>
      <c r="B2129">
        <v>17</v>
      </c>
      <c r="C2129">
        <v>28</v>
      </c>
      <c r="D2129" t="str" cm="1">
        <f t="array" ref="D2129">IF(B2129=0,"Depot",INDEX('Delivery Stops'!$B$2:$B$29,B2129))</f>
        <v>Veterinary Clinic</v>
      </c>
      <c r="E2129" t="str" cm="1">
        <f t="array" ref="E2129">IF(C2129=0,"Depot",INDEX('Delivery Stops'!$B$2:$B$29,C2129))</f>
        <v>Food Bank</v>
      </c>
      <c r="F2129">
        <v>0</v>
      </c>
      <c r="G2129" cm="1">
        <f t="array" ref="G2129">INDEX('Distance Matrix (miles)'!$B$2:$AD$30,B2129+1,C2129+1)</f>
        <v>23.28</v>
      </c>
      <c r="H2129" cm="1">
        <f t="array" ref="H2129">INDEX('Travel Time Matrix (min)'!$B$2:$AD$30,B2129+1,C2129+1)</f>
        <v>34.9</v>
      </c>
      <c r="I2129" cm="1">
        <f t="array" ref="I2129">G2129*(INDEX('Vehicle Fleet'!$D$2:$D$6,A2129)+'Cost Parameters'!$B$2*'Cost Parameters'!$B$3)</f>
        <v>26.920992000000002</v>
      </c>
      <c r="J2129" cm="1">
        <f t="array" ref="J2129">IF(C2129=0,0,INDEX('Delivery Stops'!$D$2:$D$29,C2129))</f>
        <v>168</v>
      </c>
      <c r="K2129">
        <f t="shared" si="132"/>
        <v>0</v>
      </c>
      <c r="L2129">
        <f t="shared" si="133"/>
        <v>0</v>
      </c>
      <c r="M2129">
        <f t="shared" si="134"/>
        <v>0</v>
      </c>
      <c r="N2129">
        <f t="shared" si="135"/>
        <v>0</v>
      </c>
      <c r="O2129" cm="1">
        <f t="array" ref="O2129">((IF(C2129=0,INDEX('Solver Setup'!$M$15:$M$19,A2129),INDEX('Solver Setup'!$G$25:$G$52,C2129))-IF(B2129=0,INDEX('Solver Setup'!$L$15:$L$19,A2129),INDEX('Solver Setup'!$G$25:$G$52,B2129)))*1440-IF(B2129=0,0,INDEX('Solver Setup'!$F$25:$F$52,B2129))-H2129+'Solver Setup'!$B$9*(1-F2129))</f>
        <v>1613.1</v>
      </c>
    </row>
    <row r="2130" spans="1:15" x14ac:dyDescent="0.2">
      <c r="A2130">
        <v>3</v>
      </c>
      <c r="B2130">
        <v>18</v>
      </c>
      <c r="C2130">
        <v>0</v>
      </c>
      <c r="D2130" t="str" cm="1">
        <f t="array" ref="D2130">IF(B2130=0,"Depot",INDEX('Delivery Stops'!$B$2:$B$29,B2130))</f>
        <v>Furniture Warehouse</v>
      </c>
      <c r="E2130" t="str" cm="1">
        <f t="array" ref="E2130">IF(C2130=0,"Depot",INDEX('Delivery Stops'!$B$2:$B$29,C2130))</f>
        <v>Depot</v>
      </c>
      <c r="F2130">
        <v>0</v>
      </c>
      <c r="G2130" cm="1">
        <f t="array" ref="G2130">INDEX('Distance Matrix (miles)'!$B$2:$AD$30,B2130+1,C2130+1)</f>
        <v>5.26</v>
      </c>
      <c r="H2130" cm="1">
        <f t="array" ref="H2130">INDEX('Travel Time Matrix (min)'!$B$2:$AD$30,B2130+1,C2130+1)</f>
        <v>7.9</v>
      </c>
      <c r="I2130" cm="1">
        <f t="array" ref="I2130">G2130*(INDEX('Vehicle Fleet'!$D$2:$D$6,A2130)+'Cost Parameters'!$B$2*'Cost Parameters'!$B$3)</f>
        <v>6.0826640000000003</v>
      </c>
      <c r="J2130" cm="1">
        <f t="array" ref="J2130">IF(C2130=0,0,INDEX('Delivery Stops'!$D$2:$D$29,C2130))</f>
        <v>0</v>
      </c>
      <c r="K2130">
        <f t="shared" si="132"/>
        <v>0</v>
      </c>
      <c r="L2130">
        <f t="shared" si="133"/>
        <v>0</v>
      </c>
      <c r="M2130">
        <f t="shared" si="134"/>
        <v>0</v>
      </c>
      <c r="N2130">
        <f t="shared" si="135"/>
        <v>0</v>
      </c>
      <c r="O2130" cm="1">
        <f t="array" ref="O2130">((IF(C2130=0,INDEX('Solver Setup'!$M$15:$M$19,A2130),INDEX('Solver Setup'!$G$25:$G$52,C2130))-IF(B2130=0,INDEX('Solver Setup'!$L$15:$L$19,A2130),INDEX('Solver Setup'!$G$25:$G$52,B2130)))*1440-IF(B2130=0,0,INDEX('Solver Setup'!$F$25:$F$52,B2130))-H2130+'Solver Setup'!$B$9*(1-F2130))</f>
        <v>974.10000000000059</v>
      </c>
    </row>
    <row r="2131" spans="1:15" x14ac:dyDescent="0.2">
      <c r="A2131">
        <v>3</v>
      </c>
      <c r="B2131">
        <v>18</v>
      </c>
      <c r="C2131">
        <v>1</v>
      </c>
      <c r="D2131" t="str" cm="1">
        <f t="array" ref="D2131">IF(B2131=0,"Depot",INDEX('Delivery Stops'!$B$2:$B$29,B2131))</f>
        <v>Furniture Warehouse</v>
      </c>
      <c r="E2131" t="str" cm="1">
        <f t="array" ref="E2131">IF(C2131=0,"Depot",INDEX('Delivery Stops'!$B$2:$B$29,C2131))</f>
        <v>Pet Hospital</v>
      </c>
      <c r="F2131">
        <v>0</v>
      </c>
      <c r="G2131" cm="1">
        <f t="array" ref="G2131">INDEX('Distance Matrix (miles)'!$B$2:$AD$30,B2131+1,C2131+1)</f>
        <v>26.23</v>
      </c>
      <c r="H2131" cm="1">
        <f t="array" ref="H2131">INDEX('Travel Time Matrix (min)'!$B$2:$AD$30,B2131+1,C2131+1)</f>
        <v>39.299999999999997</v>
      </c>
      <c r="I2131" cm="1">
        <f t="array" ref="I2131">G2131*(INDEX('Vehicle Fleet'!$D$2:$D$6,A2131)+'Cost Parameters'!$B$2*'Cost Parameters'!$B$3)</f>
        <v>30.332372000000003</v>
      </c>
      <c r="J2131" cm="1">
        <f t="array" ref="J2131">IF(C2131=0,0,INDEX('Delivery Stops'!$D$2:$D$29,C2131))</f>
        <v>204</v>
      </c>
      <c r="K2131">
        <f t="shared" si="132"/>
        <v>0</v>
      </c>
      <c r="L2131">
        <f t="shared" si="133"/>
        <v>0</v>
      </c>
      <c r="M2131">
        <f t="shared" si="134"/>
        <v>0</v>
      </c>
      <c r="N2131">
        <f t="shared" si="135"/>
        <v>0</v>
      </c>
      <c r="O2131" cm="1">
        <f t="array" ref="O2131">((IF(C2131=0,INDEX('Solver Setup'!$M$15:$M$19,A2131),INDEX('Solver Setup'!$G$25:$G$52,C2131))-IF(B2131=0,INDEX('Solver Setup'!$L$15:$L$19,A2131),INDEX('Solver Setup'!$G$25:$G$52,B2131)))*1440-IF(B2131=0,0,INDEX('Solver Setup'!$F$25:$F$52,B2131))-H2131+'Solver Setup'!$B$9*(1-F2131))</f>
        <v>1452.700000000001</v>
      </c>
    </row>
    <row r="2132" spans="1:15" x14ac:dyDescent="0.2">
      <c r="A2132">
        <v>3</v>
      </c>
      <c r="B2132">
        <v>18</v>
      </c>
      <c r="C2132">
        <v>2</v>
      </c>
      <c r="D2132" t="str" cm="1">
        <f t="array" ref="D2132">IF(B2132=0,"Depot",INDEX('Delivery Stops'!$B$2:$B$29,B2132))</f>
        <v>Furniture Warehouse</v>
      </c>
      <c r="E2132" t="str" cm="1">
        <f t="array" ref="E2132">IF(C2132=0,"Depot",INDEX('Delivery Stops'!$B$2:$B$29,C2132))</f>
        <v>Community Pharmacy</v>
      </c>
      <c r="F2132">
        <v>0</v>
      </c>
      <c r="G2132" cm="1">
        <f t="array" ref="G2132">INDEX('Distance Matrix (miles)'!$B$2:$AD$30,B2132+1,C2132+1)</f>
        <v>7.57</v>
      </c>
      <c r="H2132" cm="1">
        <f t="array" ref="H2132">INDEX('Travel Time Matrix (min)'!$B$2:$AD$30,B2132+1,C2132+1)</f>
        <v>11.4</v>
      </c>
      <c r="I2132" cm="1">
        <f t="array" ref="I2132">G2132*(INDEX('Vehicle Fleet'!$D$2:$D$6,A2132)+'Cost Parameters'!$B$2*'Cost Parameters'!$B$3)</f>
        <v>8.7539480000000012</v>
      </c>
      <c r="J2132" cm="1">
        <f t="array" ref="J2132">IF(C2132=0,0,INDEX('Delivery Stops'!$D$2:$D$29,C2132))</f>
        <v>240</v>
      </c>
      <c r="K2132">
        <f t="shared" si="132"/>
        <v>0</v>
      </c>
      <c r="L2132">
        <f t="shared" si="133"/>
        <v>0</v>
      </c>
      <c r="M2132">
        <f t="shared" si="134"/>
        <v>0</v>
      </c>
      <c r="N2132">
        <f t="shared" si="135"/>
        <v>0</v>
      </c>
      <c r="O2132" cm="1">
        <f t="array" ref="O2132">((IF(C2132=0,INDEX('Solver Setup'!$M$15:$M$19,A2132),INDEX('Solver Setup'!$G$25:$G$52,C2132))-IF(B2132=0,INDEX('Solver Setup'!$L$15:$L$19,A2132),INDEX('Solver Setup'!$G$25:$G$52,B2132)))*1440-IF(B2132=0,0,INDEX('Solver Setup'!$F$25:$F$52,B2132))-H2132+'Solver Setup'!$B$9*(1-F2132))</f>
        <v>1720.6000000000001</v>
      </c>
    </row>
    <row r="2133" spans="1:15" x14ac:dyDescent="0.2">
      <c r="A2133">
        <v>3</v>
      </c>
      <c r="B2133">
        <v>18</v>
      </c>
      <c r="C2133">
        <v>3</v>
      </c>
      <c r="D2133" t="str" cm="1">
        <f t="array" ref="D2133">IF(B2133=0,"Depot",INDEX('Delivery Stops'!$B$2:$B$29,B2133))</f>
        <v>Furniture Warehouse</v>
      </c>
      <c r="E2133" t="str" cm="1">
        <f t="array" ref="E2133">IF(C2133=0,"Depot",INDEX('Delivery Stops'!$B$2:$B$29,C2133))</f>
        <v>Redstone Medical Center</v>
      </c>
      <c r="F2133">
        <v>0</v>
      </c>
      <c r="G2133" cm="1">
        <f t="array" ref="G2133">INDEX('Distance Matrix (miles)'!$B$2:$AD$30,B2133+1,C2133+1)</f>
        <v>17.11</v>
      </c>
      <c r="H2133" cm="1">
        <f t="array" ref="H2133">INDEX('Travel Time Matrix (min)'!$B$2:$AD$30,B2133+1,C2133+1)</f>
        <v>25.7</v>
      </c>
      <c r="I2133" cm="1">
        <f t="array" ref="I2133">G2133*(INDEX('Vehicle Fleet'!$D$2:$D$6,A2133)+'Cost Parameters'!$B$2*'Cost Parameters'!$B$3)</f>
        <v>19.786004000000002</v>
      </c>
      <c r="J2133" cm="1">
        <f t="array" ref="J2133">IF(C2133=0,0,INDEX('Delivery Stops'!$D$2:$D$29,C2133))</f>
        <v>183</v>
      </c>
      <c r="K2133">
        <f t="shared" si="132"/>
        <v>0</v>
      </c>
      <c r="L2133">
        <f t="shared" si="133"/>
        <v>0</v>
      </c>
      <c r="M2133">
        <f t="shared" si="134"/>
        <v>0</v>
      </c>
      <c r="N2133">
        <f t="shared" si="135"/>
        <v>0</v>
      </c>
      <c r="O2133" cm="1">
        <f t="array" ref="O2133">((IF(C2133=0,INDEX('Solver Setup'!$M$15:$M$19,A2133),INDEX('Solver Setup'!$G$25:$G$52,C2133))-IF(B2133=0,INDEX('Solver Setup'!$L$15:$L$19,A2133),INDEX('Solver Setup'!$G$25:$G$52,B2133)))*1440-IF(B2133=0,0,INDEX('Solver Setup'!$F$25:$F$52,B2133))-H2133+'Solver Setup'!$B$9*(1-F2133))</f>
        <v>1721.3000000000006</v>
      </c>
    </row>
    <row r="2134" spans="1:15" x14ac:dyDescent="0.2">
      <c r="A2134">
        <v>3</v>
      </c>
      <c r="B2134">
        <v>18</v>
      </c>
      <c r="C2134">
        <v>4</v>
      </c>
      <c r="D2134" t="str" cm="1">
        <f t="array" ref="D2134">IF(B2134=0,"Depot",INDEX('Delivery Stops'!$B$2:$B$29,B2134))</f>
        <v>Furniture Warehouse</v>
      </c>
      <c r="E2134" t="str" cm="1">
        <f t="array" ref="E2134">IF(C2134=0,"Depot",INDEX('Delivery Stops'!$B$2:$B$29,C2134))</f>
        <v>Furniture Warehouse</v>
      </c>
      <c r="F2134">
        <v>0</v>
      </c>
      <c r="G2134" cm="1">
        <f t="array" ref="G2134">INDEX('Distance Matrix (miles)'!$B$2:$AD$30,B2134+1,C2134+1)</f>
        <v>3.21</v>
      </c>
      <c r="H2134" cm="1">
        <f t="array" ref="H2134">INDEX('Travel Time Matrix (min)'!$B$2:$AD$30,B2134+1,C2134+1)</f>
        <v>4.8</v>
      </c>
      <c r="I2134" cm="1">
        <f t="array" ref="I2134">G2134*(INDEX('Vehicle Fleet'!$D$2:$D$6,A2134)+'Cost Parameters'!$B$2*'Cost Parameters'!$B$3)</f>
        <v>3.7120440000000001</v>
      </c>
      <c r="J2134" cm="1">
        <f t="array" ref="J2134">IF(C2134=0,0,INDEX('Delivery Stops'!$D$2:$D$29,C2134))</f>
        <v>186</v>
      </c>
      <c r="K2134">
        <f t="shared" si="132"/>
        <v>0</v>
      </c>
      <c r="L2134">
        <f t="shared" si="133"/>
        <v>0</v>
      </c>
      <c r="M2134">
        <f t="shared" si="134"/>
        <v>0</v>
      </c>
      <c r="N2134">
        <f t="shared" si="135"/>
        <v>0</v>
      </c>
      <c r="O2134" cm="1">
        <f t="array" ref="O2134">((IF(C2134=0,INDEX('Solver Setup'!$M$15:$M$19,A2134),INDEX('Solver Setup'!$G$25:$G$52,C2134))-IF(B2134=0,INDEX('Solver Setup'!$L$15:$L$19,A2134),INDEX('Solver Setup'!$G$25:$G$52,B2134)))*1440-IF(B2134=0,0,INDEX('Solver Setup'!$F$25:$F$52,B2134))-H2134+'Solver Setup'!$B$9*(1-F2134))</f>
        <v>1472.2000000000005</v>
      </c>
    </row>
    <row r="2135" spans="1:15" x14ac:dyDescent="0.2">
      <c r="A2135">
        <v>3</v>
      </c>
      <c r="B2135">
        <v>18</v>
      </c>
      <c r="C2135">
        <v>5</v>
      </c>
      <c r="D2135" t="str" cm="1">
        <f t="array" ref="D2135">IF(B2135=0,"Depot",INDEX('Delivery Stops'!$B$2:$B$29,B2135))</f>
        <v>Furniture Warehouse</v>
      </c>
      <c r="E2135" t="str" cm="1">
        <f t="array" ref="E2135">IF(C2135=0,"Depot",INDEX('Delivery Stops'!$B$2:$B$29,C2135))</f>
        <v>Construction Supply</v>
      </c>
      <c r="F2135">
        <v>0</v>
      </c>
      <c r="G2135" cm="1">
        <f t="array" ref="G2135">INDEX('Distance Matrix (miles)'!$B$2:$AD$30,B2135+1,C2135+1)</f>
        <v>11.47</v>
      </c>
      <c r="H2135" cm="1">
        <f t="array" ref="H2135">INDEX('Travel Time Matrix (min)'!$B$2:$AD$30,B2135+1,C2135+1)</f>
        <v>17.2</v>
      </c>
      <c r="I2135" cm="1">
        <f t="array" ref="I2135">G2135*(INDEX('Vehicle Fleet'!$D$2:$D$6,A2135)+'Cost Parameters'!$B$2*'Cost Parameters'!$B$3)</f>
        <v>13.263908000000002</v>
      </c>
      <c r="J2135" cm="1">
        <f t="array" ref="J2135">IF(C2135=0,0,INDEX('Delivery Stops'!$D$2:$D$29,C2135))</f>
        <v>201</v>
      </c>
      <c r="K2135">
        <f t="shared" si="132"/>
        <v>0</v>
      </c>
      <c r="L2135">
        <f t="shared" si="133"/>
        <v>0</v>
      </c>
      <c r="M2135">
        <f t="shared" si="134"/>
        <v>0</v>
      </c>
      <c r="N2135">
        <f t="shared" si="135"/>
        <v>0</v>
      </c>
      <c r="O2135" cm="1">
        <f t="array" ref="O2135">((IF(C2135=0,INDEX('Solver Setup'!$M$15:$M$19,A2135),INDEX('Solver Setup'!$G$25:$G$52,C2135))-IF(B2135=0,INDEX('Solver Setup'!$L$15:$L$19,A2135),INDEX('Solver Setup'!$G$25:$G$52,B2135)))*1440-IF(B2135=0,0,INDEX('Solver Setup'!$F$25:$F$52,B2135))-H2135+'Solver Setup'!$B$9*(1-F2135))</f>
        <v>1669.8</v>
      </c>
    </row>
    <row r="2136" spans="1:15" x14ac:dyDescent="0.2">
      <c r="A2136">
        <v>3</v>
      </c>
      <c r="B2136">
        <v>18</v>
      </c>
      <c r="C2136">
        <v>6</v>
      </c>
      <c r="D2136" t="str" cm="1">
        <f t="array" ref="D2136">IF(B2136=0,"Depot",INDEX('Delivery Stops'!$B$2:$B$29,B2136))</f>
        <v>Furniture Warehouse</v>
      </c>
      <c r="E2136" t="str" cm="1">
        <f t="array" ref="E2136">IF(C2136=0,"Depot",INDEX('Delivery Stops'!$B$2:$B$29,C2136))</f>
        <v>Farm Supply</v>
      </c>
      <c r="F2136">
        <v>0</v>
      </c>
      <c r="G2136" cm="1">
        <f t="array" ref="G2136">INDEX('Distance Matrix (miles)'!$B$2:$AD$30,B2136+1,C2136+1)</f>
        <v>2.92</v>
      </c>
      <c r="H2136" cm="1">
        <f t="array" ref="H2136">INDEX('Travel Time Matrix (min)'!$B$2:$AD$30,B2136+1,C2136+1)</f>
        <v>4.4000000000000004</v>
      </c>
      <c r="I2136" cm="1">
        <f t="array" ref="I2136">G2136*(INDEX('Vehicle Fleet'!$D$2:$D$6,A2136)+'Cost Parameters'!$B$2*'Cost Parameters'!$B$3)</f>
        <v>3.3766880000000001</v>
      </c>
      <c r="J2136" cm="1">
        <f t="array" ref="J2136">IF(C2136=0,0,INDEX('Delivery Stops'!$D$2:$D$29,C2136))</f>
        <v>162</v>
      </c>
      <c r="K2136">
        <f t="shared" si="132"/>
        <v>0</v>
      </c>
      <c r="L2136">
        <f t="shared" si="133"/>
        <v>0</v>
      </c>
      <c r="M2136">
        <f t="shared" si="134"/>
        <v>0</v>
      </c>
      <c r="N2136">
        <f t="shared" si="135"/>
        <v>0</v>
      </c>
      <c r="O2136" cm="1">
        <f t="array" ref="O2136">((IF(C2136=0,INDEX('Solver Setup'!$M$15:$M$19,A2136),INDEX('Solver Setup'!$G$25:$G$52,C2136))-IF(B2136=0,INDEX('Solver Setup'!$L$15:$L$19,A2136),INDEX('Solver Setup'!$G$25:$G$52,B2136)))*1440-IF(B2136=0,0,INDEX('Solver Setup'!$F$25:$F$52,B2136))-H2136+'Solver Setup'!$B$9*(1-F2136))</f>
        <v>1787.6000000000006</v>
      </c>
    </row>
    <row r="2137" spans="1:15" x14ac:dyDescent="0.2">
      <c r="A2137">
        <v>3</v>
      </c>
      <c r="B2137">
        <v>18</v>
      </c>
      <c r="C2137">
        <v>7</v>
      </c>
      <c r="D2137" t="str" cm="1">
        <f t="array" ref="D2137">IF(B2137=0,"Depot",INDEX('Delivery Stops'!$B$2:$B$29,B2137))</f>
        <v>Furniture Warehouse</v>
      </c>
      <c r="E2137" t="str" cm="1">
        <f t="array" ref="E2137">IF(C2137=0,"Depot",INDEX('Delivery Stops'!$B$2:$B$29,C2137))</f>
        <v>Fish Market</v>
      </c>
      <c r="F2137">
        <v>0</v>
      </c>
      <c r="G2137" cm="1">
        <f t="array" ref="G2137">INDEX('Distance Matrix (miles)'!$B$2:$AD$30,B2137+1,C2137+1)</f>
        <v>11.68</v>
      </c>
      <c r="H2137" cm="1">
        <f t="array" ref="H2137">INDEX('Travel Time Matrix (min)'!$B$2:$AD$30,B2137+1,C2137+1)</f>
        <v>17.5</v>
      </c>
      <c r="I2137" cm="1">
        <f t="array" ref="I2137">G2137*(INDEX('Vehicle Fleet'!$D$2:$D$6,A2137)+'Cost Parameters'!$B$2*'Cost Parameters'!$B$3)</f>
        <v>13.506752000000001</v>
      </c>
      <c r="J2137" cm="1">
        <f t="array" ref="J2137">IF(C2137=0,0,INDEX('Delivery Stops'!$D$2:$D$29,C2137))</f>
        <v>133</v>
      </c>
      <c r="K2137">
        <f t="shared" si="132"/>
        <v>0</v>
      </c>
      <c r="L2137">
        <f t="shared" si="133"/>
        <v>0</v>
      </c>
      <c r="M2137">
        <f t="shared" si="134"/>
        <v>0</v>
      </c>
      <c r="N2137">
        <f t="shared" si="135"/>
        <v>0</v>
      </c>
      <c r="O2137" cm="1">
        <f t="array" ref="O2137">((IF(C2137=0,INDEX('Solver Setup'!$M$15:$M$19,A2137),INDEX('Solver Setup'!$G$25:$G$52,C2137))-IF(B2137=0,INDEX('Solver Setup'!$L$15:$L$19,A2137),INDEX('Solver Setup'!$G$25:$G$52,B2137)))*1440-IF(B2137=0,0,INDEX('Solver Setup'!$F$25:$F$52,B2137))-H2137+'Solver Setup'!$B$9*(1-F2137))</f>
        <v>1639.5000000000005</v>
      </c>
    </row>
    <row r="2138" spans="1:15" x14ac:dyDescent="0.2">
      <c r="A2138">
        <v>3</v>
      </c>
      <c r="B2138">
        <v>18</v>
      </c>
      <c r="C2138">
        <v>8</v>
      </c>
      <c r="D2138" t="str" cm="1">
        <f t="array" ref="D2138">IF(B2138=0,"Depot",INDEX('Delivery Stops'!$B$2:$B$29,B2138))</f>
        <v>Furniture Warehouse</v>
      </c>
      <c r="E2138" t="str" cm="1">
        <f t="array" ref="E2138">IF(C2138=0,"Depot",INDEX('Delivery Stops'!$B$2:$B$29,C2138))</f>
        <v>Swimming Pool Supply</v>
      </c>
      <c r="F2138">
        <v>0</v>
      </c>
      <c r="G2138" cm="1">
        <f t="array" ref="G2138">INDEX('Distance Matrix (miles)'!$B$2:$AD$30,B2138+1,C2138+1)</f>
        <v>20.92</v>
      </c>
      <c r="H2138" cm="1">
        <f t="array" ref="H2138">INDEX('Travel Time Matrix (min)'!$B$2:$AD$30,B2138+1,C2138+1)</f>
        <v>31.4</v>
      </c>
      <c r="I2138" cm="1">
        <f t="array" ref="I2138">G2138*(INDEX('Vehicle Fleet'!$D$2:$D$6,A2138)+'Cost Parameters'!$B$2*'Cost Parameters'!$B$3)</f>
        <v>24.191888000000002</v>
      </c>
      <c r="J2138" cm="1">
        <f t="array" ref="J2138">IF(C2138=0,0,INDEX('Delivery Stops'!$D$2:$D$29,C2138))</f>
        <v>285</v>
      </c>
      <c r="K2138">
        <f t="shared" si="132"/>
        <v>0</v>
      </c>
      <c r="L2138">
        <f t="shared" si="133"/>
        <v>0</v>
      </c>
      <c r="M2138">
        <f t="shared" si="134"/>
        <v>0</v>
      </c>
      <c r="N2138">
        <f t="shared" si="135"/>
        <v>0</v>
      </c>
      <c r="O2138" cm="1">
        <f t="array" ref="O2138">((IF(C2138=0,INDEX('Solver Setup'!$M$15:$M$19,A2138),INDEX('Solver Setup'!$G$25:$G$52,C2138))-IF(B2138=0,INDEX('Solver Setup'!$L$15:$L$19,A2138),INDEX('Solver Setup'!$G$25:$G$52,B2138)))*1440-IF(B2138=0,0,INDEX('Solver Setup'!$F$25:$F$52,B2138))-H2138+'Solver Setup'!$B$9*(1-F2138))</f>
        <v>1835.6000000000001</v>
      </c>
    </row>
    <row r="2139" spans="1:15" x14ac:dyDescent="0.2">
      <c r="A2139">
        <v>3</v>
      </c>
      <c r="B2139">
        <v>18</v>
      </c>
      <c r="C2139">
        <v>9</v>
      </c>
      <c r="D2139" t="str" cm="1">
        <f t="array" ref="D2139">IF(B2139=0,"Depot",INDEX('Delivery Stops'!$B$2:$B$29,B2139))</f>
        <v>Furniture Warehouse</v>
      </c>
      <c r="E2139" t="str" cm="1">
        <f t="array" ref="E2139">IF(C2139=0,"Depot",INDEX('Delivery Stops'!$B$2:$B$29,C2139))</f>
        <v>Dry Cleaners</v>
      </c>
      <c r="F2139">
        <v>0</v>
      </c>
      <c r="G2139" cm="1">
        <f t="array" ref="G2139">INDEX('Distance Matrix (miles)'!$B$2:$AD$30,B2139+1,C2139+1)</f>
        <v>16.12</v>
      </c>
      <c r="H2139" cm="1">
        <f t="array" ref="H2139">INDEX('Travel Time Matrix (min)'!$B$2:$AD$30,B2139+1,C2139+1)</f>
        <v>24.2</v>
      </c>
      <c r="I2139" cm="1">
        <f t="array" ref="I2139">G2139*(INDEX('Vehicle Fleet'!$D$2:$D$6,A2139)+'Cost Parameters'!$B$2*'Cost Parameters'!$B$3)</f>
        <v>18.641168000000004</v>
      </c>
      <c r="J2139" cm="1">
        <f t="array" ref="J2139">IF(C2139=0,0,INDEX('Delivery Stops'!$D$2:$D$29,C2139))</f>
        <v>24</v>
      </c>
      <c r="K2139">
        <f t="shared" si="132"/>
        <v>0</v>
      </c>
      <c r="L2139">
        <f t="shared" si="133"/>
        <v>0</v>
      </c>
      <c r="M2139">
        <f t="shared" si="134"/>
        <v>0</v>
      </c>
      <c r="N2139">
        <f t="shared" si="135"/>
        <v>0</v>
      </c>
      <c r="O2139" cm="1">
        <f t="array" ref="O2139">((IF(C2139=0,INDEX('Solver Setup'!$M$15:$M$19,A2139),INDEX('Solver Setup'!$G$25:$G$52,C2139))-IF(B2139=0,INDEX('Solver Setup'!$L$15:$L$19,A2139),INDEX('Solver Setup'!$G$25:$G$52,B2139)))*1440-IF(B2139=0,0,INDEX('Solver Setup'!$F$25:$F$52,B2139))-H2139+'Solver Setup'!$B$9*(1-F2139))</f>
        <v>1497.8000000000004</v>
      </c>
    </row>
    <row r="2140" spans="1:15" x14ac:dyDescent="0.2">
      <c r="A2140">
        <v>3</v>
      </c>
      <c r="B2140">
        <v>18</v>
      </c>
      <c r="C2140">
        <v>10</v>
      </c>
      <c r="D2140" t="str" cm="1">
        <f t="array" ref="D2140">IF(B2140=0,"Depot",INDEX('Delivery Stops'!$B$2:$B$29,B2140))</f>
        <v>Furniture Warehouse</v>
      </c>
      <c r="E2140" t="str" cm="1">
        <f t="array" ref="E2140">IF(C2140=0,"Depot",INDEX('Delivery Stops'!$B$2:$B$29,C2140))</f>
        <v>Furniture Warehouse</v>
      </c>
      <c r="F2140">
        <v>0</v>
      </c>
      <c r="G2140" cm="1">
        <f t="array" ref="G2140">INDEX('Distance Matrix (miles)'!$B$2:$AD$30,B2140+1,C2140+1)</f>
        <v>8.56</v>
      </c>
      <c r="H2140" cm="1">
        <f t="array" ref="H2140">INDEX('Travel Time Matrix (min)'!$B$2:$AD$30,B2140+1,C2140+1)</f>
        <v>12.8</v>
      </c>
      <c r="I2140" cm="1">
        <f t="array" ref="I2140">G2140*(INDEX('Vehicle Fleet'!$D$2:$D$6,A2140)+'Cost Parameters'!$B$2*'Cost Parameters'!$B$3)</f>
        <v>9.8987840000000009</v>
      </c>
      <c r="J2140" cm="1">
        <f t="array" ref="J2140">IF(C2140=0,0,INDEX('Delivery Stops'!$D$2:$D$29,C2140))</f>
        <v>89</v>
      </c>
      <c r="K2140">
        <f t="shared" si="132"/>
        <v>0</v>
      </c>
      <c r="L2140">
        <f t="shared" si="133"/>
        <v>0</v>
      </c>
      <c r="M2140">
        <f t="shared" si="134"/>
        <v>0</v>
      </c>
      <c r="N2140">
        <f t="shared" si="135"/>
        <v>0</v>
      </c>
      <c r="O2140" cm="1">
        <f t="array" ref="O2140">((IF(C2140=0,INDEX('Solver Setup'!$M$15:$M$19,A2140),INDEX('Solver Setup'!$G$25:$G$52,C2140))-IF(B2140=0,INDEX('Solver Setup'!$L$15:$L$19,A2140),INDEX('Solver Setup'!$G$25:$G$52,B2140)))*1440-IF(B2140=0,0,INDEX('Solver Setup'!$F$25:$F$52,B2140))-H2140+'Solver Setup'!$B$9*(1-F2140))</f>
        <v>1584.2</v>
      </c>
    </row>
    <row r="2141" spans="1:15" x14ac:dyDescent="0.2">
      <c r="A2141">
        <v>3</v>
      </c>
      <c r="B2141">
        <v>18</v>
      </c>
      <c r="C2141">
        <v>11</v>
      </c>
      <c r="D2141" t="str" cm="1">
        <f t="array" ref="D2141">IF(B2141=0,"Depot",INDEX('Delivery Stops'!$B$2:$B$29,B2141))</f>
        <v>Furniture Warehouse</v>
      </c>
      <c r="E2141" t="str" cm="1">
        <f t="array" ref="E2141">IF(C2141=0,"Depot",INDEX('Delivery Stops'!$B$2:$B$29,C2141))</f>
        <v>Pet Hospital</v>
      </c>
      <c r="F2141">
        <v>0</v>
      </c>
      <c r="G2141" cm="1">
        <f t="array" ref="G2141">INDEX('Distance Matrix (miles)'!$B$2:$AD$30,B2141+1,C2141+1)</f>
        <v>6.21</v>
      </c>
      <c r="H2141" cm="1">
        <f t="array" ref="H2141">INDEX('Travel Time Matrix (min)'!$B$2:$AD$30,B2141+1,C2141+1)</f>
        <v>9.3000000000000007</v>
      </c>
      <c r="I2141" cm="1">
        <f t="array" ref="I2141">G2141*(INDEX('Vehicle Fleet'!$D$2:$D$6,A2141)+'Cost Parameters'!$B$2*'Cost Parameters'!$B$3)</f>
        <v>7.1812440000000004</v>
      </c>
      <c r="J2141" cm="1">
        <f t="array" ref="J2141">IF(C2141=0,0,INDEX('Delivery Stops'!$D$2:$D$29,C2141))</f>
        <v>108</v>
      </c>
      <c r="K2141">
        <f t="shared" si="132"/>
        <v>0</v>
      </c>
      <c r="L2141">
        <f t="shared" si="133"/>
        <v>0</v>
      </c>
      <c r="M2141">
        <f t="shared" si="134"/>
        <v>0</v>
      </c>
      <c r="N2141">
        <f t="shared" si="135"/>
        <v>0</v>
      </c>
      <c r="O2141" cm="1">
        <f t="array" ref="O2141">((IF(C2141=0,INDEX('Solver Setup'!$M$15:$M$19,A2141),INDEX('Solver Setup'!$G$25:$G$52,C2141))-IF(B2141=0,INDEX('Solver Setup'!$L$15:$L$19,A2141),INDEX('Solver Setup'!$G$25:$G$52,B2141)))*1440-IF(B2141=0,0,INDEX('Solver Setup'!$F$25:$F$52,B2141))-H2141+'Solver Setup'!$B$9*(1-F2141))</f>
        <v>1512.7000000000005</v>
      </c>
    </row>
    <row r="2142" spans="1:15" x14ac:dyDescent="0.2">
      <c r="A2142">
        <v>3</v>
      </c>
      <c r="B2142">
        <v>18</v>
      </c>
      <c r="C2142">
        <v>12</v>
      </c>
      <c r="D2142" t="str" cm="1">
        <f t="array" ref="D2142">IF(B2142=0,"Depot",INDEX('Delivery Stops'!$B$2:$B$29,B2142))</f>
        <v>Furniture Warehouse</v>
      </c>
      <c r="E2142" t="str" cm="1">
        <f t="array" ref="E2142">IF(C2142=0,"Depot",INDEX('Delivery Stops'!$B$2:$B$29,C2142))</f>
        <v>Tech Solutions Inc</v>
      </c>
      <c r="F2142">
        <v>0</v>
      </c>
      <c r="G2142" cm="1">
        <f t="array" ref="G2142">INDEX('Distance Matrix (miles)'!$B$2:$AD$30,B2142+1,C2142+1)</f>
        <v>8.99</v>
      </c>
      <c r="H2142" cm="1">
        <f t="array" ref="H2142">INDEX('Travel Time Matrix (min)'!$B$2:$AD$30,B2142+1,C2142+1)</f>
        <v>13.5</v>
      </c>
      <c r="I2142" cm="1">
        <f t="array" ref="I2142">G2142*(INDEX('Vehicle Fleet'!$D$2:$D$6,A2142)+'Cost Parameters'!$B$2*'Cost Parameters'!$B$3)</f>
        <v>10.396036</v>
      </c>
      <c r="J2142" cm="1">
        <f t="array" ref="J2142">IF(C2142=0,0,INDEX('Delivery Stops'!$D$2:$D$29,C2142))</f>
        <v>150</v>
      </c>
      <c r="K2142">
        <f t="shared" si="132"/>
        <v>0</v>
      </c>
      <c r="L2142">
        <f t="shared" si="133"/>
        <v>0</v>
      </c>
      <c r="M2142">
        <f t="shared" si="134"/>
        <v>0</v>
      </c>
      <c r="N2142">
        <f t="shared" si="135"/>
        <v>0</v>
      </c>
      <c r="O2142" cm="1">
        <f t="array" ref="O2142">((IF(C2142=0,INDEX('Solver Setup'!$M$15:$M$19,A2142),INDEX('Solver Setup'!$G$25:$G$52,C2142))-IF(B2142=0,INDEX('Solver Setup'!$L$15:$L$19,A2142),INDEX('Solver Setup'!$G$25:$G$52,B2142)))*1440-IF(B2142=0,0,INDEX('Solver Setup'!$F$25:$F$52,B2142))-H2142+'Solver Setup'!$B$9*(1-F2142))</f>
        <v>1463.5000000000005</v>
      </c>
    </row>
    <row r="2143" spans="1:15" x14ac:dyDescent="0.2">
      <c r="A2143">
        <v>3</v>
      </c>
      <c r="B2143">
        <v>18</v>
      </c>
      <c r="C2143">
        <v>13</v>
      </c>
      <c r="D2143" t="str" cm="1">
        <f t="array" ref="D2143">IF(B2143=0,"Depot",INDEX('Delivery Stops'!$B$2:$B$29,B2143))</f>
        <v>Furniture Warehouse</v>
      </c>
      <c r="E2143" t="str" cm="1">
        <f t="array" ref="E2143">IF(C2143=0,"Depot",INDEX('Delivery Stops'!$B$2:$B$29,C2143))</f>
        <v>Tech Solutions Inc</v>
      </c>
      <c r="F2143">
        <v>0</v>
      </c>
      <c r="G2143" cm="1">
        <f t="array" ref="G2143">INDEX('Distance Matrix (miles)'!$B$2:$AD$30,B2143+1,C2143+1)</f>
        <v>25.23</v>
      </c>
      <c r="H2143" cm="1">
        <f t="array" ref="H2143">INDEX('Travel Time Matrix (min)'!$B$2:$AD$30,B2143+1,C2143+1)</f>
        <v>37.799999999999997</v>
      </c>
      <c r="I2143" cm="1">
        <f t="array" ref="I2143">G2143*(INDEX('Vehicle Fleet'!$D$2:$D$6,A2143)+'Cost Parameters'!$B$2*'Cost Parameters'!$B$3)</f>
        <v>29.175972000000002</v>
      </c>
      <c r="J2143" cm="1">
        <f t="array" ref="J2143">IF(C2143=0,0,INDEX('Delivery Stops'!$D$2:$D$29,C2143))</f>
        <v>38</v>
      </c>
      <c r="K2143">
        <f t="shared" si="132"/>
        <v>0</v>
      </c>
      <c r="L2143">
        <f t="shared" si="133"/>
        <v>0</v>
      </c>
      <c r="M2143">
        <f t="shared" si="134"/>
        <v>0</v>
      </c>
      <c r="N2143">
        <f t="shared" si="135"/>
        <v>0</v>
      </c>
      <c r="O2143" cm="1">
        <f t="array" ref="O2143">((IF(C2143=0,INDEX('Solver Setup'!$M$15:$M$19,A2143),INDEX('Solver Setup'!$G$25:$G$52,C2143))-IF(B2143=0,INDEX('Solver Setup'!$L$15:$L$19,A2143),INDEX('Solver Setup'!$G$25:$G$52,B2143)))*1440-IF(B2143=0,0,INDEX('Solver Setup'!$F$25:$F$52,B2143))-H2143+'Solver Setup'!$B$9*(1-F2143))</f>
        <v>1334.2</v>
      </c>
    </row>
    <row r="2144" spans="1:15" x14ac:dyDescent="0.2">
      <c r="A2144">
        <v>3</v>
      </c>
      <c r="B2144">
        <v>18</v>
      </c>
      <c r="C2144">
        <v>14</v>
      </c>
      <c r="D2144" t="str" cm="1">
        <f t="array" ref="D2144">IF(B2144=0,"Depot",INDEX('Delivery Stops'!$B$2:$B$29,B2144))</f>
        <v>Furniture Warehouse</v>
      </c>
      <c r="E2144" t="str" cm="1">
        <f t="array" ref="E2144">IF(C2144=0,"Depot",INDEX('Delivery Stops'!$B$2:$B$29,C2144))</f>
        <v>Sunrise Senior Living</v>
      </c>
      <c r="F2144">
        <v>0</v>
      </c>
      <c r="G2144" cm="1">
        <f t="array" ref="G2144">INDEX('Distance Matrix (miles)'!$B$2:$AD$30,B2144+1,C2144+1)</f>
        <v>12.47</v>
      </c>
      <c r="H2144" cm="1">
        <f t="array" ref="H2144">INDEX('Travel Time Matrix (min)'!$B$2:$AD$30,B2144+1,C2144+1)</f>
        <v>18.7</v>
      </c>
      <c r="I2144" cm="1">
        <f t="array" ref="I2144">G2144*(INDEX('Vehicle Fleet'!$D$2:$D$6,A2144)+'Cost Parameters'!$B$2*'Cost Parameters'!$B$3)</f>
        <v>14.420308000000002</v>
      </c>
      <c r="J2144" cm="1">
        <f t="array" ref="J2144">IF(C2144=0,0,INDEX('Delivery Stops'!$D$2:$D$29,C2144))</f>
        <v>249</v>
      </c>
      <c r="K2144">
        <f t="shared" si="132"/>
        <v>0</v>
      </c>
      <c r="L2144">
        <f t="shared" si="133"/>
        <v>0</v>
      </c>
      <c r="M2144">
        <f t="shared" si="134"/>
        <v>0</v>
      </c>
      <c r="N2144">
        <f t="shared" si="135"/>
        <v>0</v>
      </c>
      <c r="O2144" cm="1">
        <f t="array" ref="O2144">((IF(C2144=0,INDEX('Solver Setup'!$M$15:$M$19,A2144),INDEX('Solver Setup'!$G$25:$G$52,C2144))-IF(B2144=0,INDEX('Solver Setup'!$L$15:$L$19,A2144),INDEX('Solver Setup'!$G$25:$G$52,B2144)))*1440-IF(B2144=0,0,INDEX('Solver Setup'!$F$25:$F$52,B2144))-H2144+'Solver Setup'!$B$9*(1-F2144))</f>
        <v>1803.3000000000002</v>
      </c>
    </row>
    <row r="2145" spans="1:15" x14ac:dyDescent="0.2">
      <c r="A2145">
        <v>3</v>
      </c>
      <c r="B2145">
        <v>18</v>
      </c>
      <c r="C2145">
        <v>15</v>
      </c>
      <c r="D2145" t="str" cm="1">
        <f t="array" ref="D2145">IF(B2145=0,"Depot",INDEX('Delivery Stops'!$B$2:$B$29,B2145))</f>
        <v>Furniture Warehouse</v>
      </c>
      <c r="E2145" t="str" cm="1">
        <f t="array" ref="E2145">IF(C2145=0,"Depot",INDEX('Delivery Stops'!$B$2:$B$29,C2145))</f>
        <v>Electronics Outlet</v>
      </c>
      <c r="F2145">
        <v>0</v>
      </c>
      <c r="G2145" cm="1">
        <f t="array" ref="G2145">INDEX('Distance Matrix (miles)'!$B$2:$AD$30,B2145+1,C2145+1)</f>
        <v>6.44</v>
      </c>
      <c r="H2145" cm="1">
        <f t="array" ref="H2145">INDEX('Travel Time Matrix (min)'!$B$2:$AD$30,B2145+1,C2145+1)</f>
        <v>9.6999999999999993</v>
      </c>
      <c r="I2145" cm="1">
        <f t="array" ref="I2145">G2145*(INDEX('Vehicle Fleet'!$D$2:$D$6,A2145)+'Cost Parameters'!$B$2*'Cost Parameters'!$B$3)</f>
        <v>7.4472160000000009</v>
      </c>
      <c r="J2145" cm="1">
        <f t="array" ref="J2145">IF(C2145=0,0,INDEX('Delivery Stops'!$D$2:$D$29,C2145))</f>
        <v>72</v>
      </c>
      <c r="K2145">
        <f t="shared" si="132"/>
        <v>0</v>
      </c>
      <c r="L2145">
        <f t="shared" si="133"/>
        <v>0</v>
      </c>
      <c r="M2145">
        <f t="shared" si="134"/>
        <v>0</v>
      </c>
      <c r="N2145">
        <f t="shared" si="135"/>
        <v>0</v>
      </c>
      <c r="O2145" cm="1">
        <f t="array" ref="O2145">((IF(C2145=0,INDEX('Solver Setup'!$M$15:$M$19,A2145),INDEX('Solver Setup'!$G$25:$G$52,C2145))-IF(B2145=0,INDEX('Solver Setup'!$L$15:$L$19,A2145),INDEX('Solver Setup'!$G$25:$G$52,B2145)))*1440-IF(B2145=0,0,INDEX('Solver Setup'!$F$25:$F$52,B2145))-H2145+'Solver Setup'!$B$9*(1-F2145))</f>
        <v>1377.3000000000004</v>
      </c>
    </row>
    <row r="2146" spans="1:15" x14ac:dyDescent="0.2">
      <c r="A2146">
        <v>3</v>
      </c>
      <c r="B2146">
        <v>18</v>
      </c>
      <c r="C2146">
        <v>16</v>
      </c>
      <c r="D2146" t="str" cm="1">
        <f t="array" ref="D2146">IF(B2146=0,"Depot",INDEX('Delivery Stops'!$B$2:$B$29,B2146))</f>
        <v>Furniture Warehouse</v>
      </c>
      <c r="E2146" t="str" cm="1">
        <f t="array" ref="E2146">IF(C2146=0,"Depot",INDEX('Delivery Stops'!$B$2:$B$29,C2146))</f>
        <v>Bookstore</v>
      </c>
      <c r="F2146">
        <v>0</v>
      </c>
      <c r="G2146" cm="1">
        <f t="array" ref="G2146">INDEX('Distance Matrix (miles)'!$B$2:$AD$30,B2146+1,C2146+1)</f>
        <v>8.36</v>
      </c>
      <c r="H2146" cm="1">
        <f t="array" ref="H2146">INDEX('Travel Time Matrix (min)'!$B$2:$AD$30,B2146+1,C2146+1)</f>
        <v>12.5</v>
      </c>
      <c r="I2146" cm="1">
        <f t="array" ref="I2146">G2146*(INDEX('Vehicle Fleet'!$D$2:$D$6,A2146)+'Cost Parameters'!$B$2*'Cost Parameters'!$B$3)</f>
        <v>9.667504000000001</v>
      </c>
      <c r="J2146" cm="1">
        <f t="array" ref="J2146">IF(C2146=0,0,INDEX('Delivery Stops'!$D$2:$D$29,C2146))</f>
        <v>152</v>
      </c>
      <c r="K2146">
        <f t="shared" si="132"/>
        <v>0</v>
      </c>
      <c r="L2146">
        <f t="shared" si="133"/>
        <v>0</v>
      </c>
      <c r="M2146">
        <f t="shared" si="134"/>
        <v>0</v>
      </c>
      <c r="N2146">
        <f t="shared" si="135"/>
        <v>0</v>
      </c>
      <c r="O2146" cm="1">
        <f t="array" ref="O2146">((IF(C2146=0,INDEX('Solver Setup'!$M$15:$M$19,A2146),INDEX('Solver Setup'!$G$25:$G$52,C2146))-IF(B2146=0,INDEX('Solver Setup'!$L$15:$L$19,A2146),INDEX('Solver Setup'!$G$25:$G$52,B2146)))*1440-IF(B2146=0,0,INDEX('Solver Setup'!$F$25:$F$52,B2146))-H2146+'Solver Setup'!$B$9*(1-F2146))</f>
        <v>1614.5000000000009</v>
      </c>
    </row>
    <row r="2147" spans="1:15" x14ac:dyDescent="0.2">
      <c r="A2147">
        <v>3</v>
      </c>
      <c r="B2147">
        <v>18</v>
      </c>
      <c r="C2147">
        <v>17</v>
      </c>
      <c r="D2147" t="str" cm="1">
        <f t="array" ref="D2147">IF(B2147=0,"Depot",INDEX('Delivery Stops'!$B$2:$B$29,B2147))</f>
        <v>Furniture Warehouse</v>
      </c>
      <c r="E2147" t="str" cm="1">
        <f t="array" ref="E2147">IF(C2147=0,"Depot",INDEX('Delivery Stops'!$B$2:$B$29,C2147))</f>
        <v>Veterinary Clinic</v>
      </c>
      <c r="F2147">
        <v>0</v>
      </c>
      <c r="G2147" cm="1">
        <f t="array" ref="G2147">INDEX('Distance Matrix (miles)'!$B$2:$AD$30,B2147+1,C2147+1)</f>
        <v>23.7</v>
      </c>
      <c r="H2147" cm="1">
        <f t="array" ref="H2147">INDEX('Travel Time Matrix (min)'!$B$2:$AD$30,B2147+1,C2147+1)</f>
        <v>35.6</v>
      </c>
      <c r="I2147" cm="1">
        <f t="array" ref="I2147">G2147*(INDEX('Vehicle Fleet'!$D$2:$D$6,A2147)+'Cost Parameters'!$B$2*'Cost Parameters'!$B$3)</f>
        <v>27.406680000000001</v>
      </c>
      <c r="J2147" cm="1">
        <f t="array" ref="J2147">IF(C2147=0,0,INDEX('Delivery Stops'!$D$2:$D$29,C2147))</f>
        <v>102</v>
      </c>
      <c r="K2147">
        <f t="shared" si="132"/>
        <v>0</v>
      </c>
      <c r="L2147">
        <f t="shared" si="133"/>
        <v>0</v>
      </c>
      <c r="M2147">
        <f t="shared" si="134"/>
        <v>0</v>
      </c>
      <c r="N2147">
        <f t="shared" si="135"/>
        <v>0</v>
      </c>
      <c r="O2147" cm="1">
        <f t="array" ref="O2147">((IF(C2147=0,INDEX('Solver Setup'!$M$15:$M$19,A2147),INDEX('Solver Setup'!$G$25:$G$52,C2147))-IF(B2147=0,INDEX('Solver Setup'!$L$15:$L$19,A2147),INDEX('Solver Setup'!$G$25:$G$52,B2147)))*1440-IF(B2147=0,0,INDEX('Solver Setup'!$F$25:$F$52,B2147))-H2147+'Solver Setup'!$B$9*(1-F2147))</f>
        <v>1426.4</v>
      </c>
    </row>
    <row r="2148" spans="1:15" x14ac:dyDescent="0.2">
      <c r="A2148">
        <v>3</v>
      </c>
      <c r="B2148">
        <v>18</v>
      </c>
      <c r="C2148">
        <v>19</v>
      </c>
      <c r="D2148" t="str" cm="1">
        <f t="array" ref="D2148">IF(B2148=0,"Depot",INDEX('Delivery Stops'!$B$2:$B$29,B2148))</f>
        <v>Furniture Warehouse</v>
      </c>
      <c r="E2148" t="str" cm="1">
        <f t="array" ref="E2148">IF(C2148=0,"Depot",INDEX('Delivery Stops'!$B$2:$B$29,C2148))</f>
        <v>Music School</v>
      </c>
      <c r="F2148">
        <v>0</v>
      </c>
      <c r="G2148" cm="1">
        <f t="array" ref="G2148">INDEX('Distance Matrix (miles)'!$B$2:$AD$30,B2148+1,C2148+1)</f>
        <v>20.49</v>
      </c>
      <c r="H2148" cm="1">
        <f t="array" ref="H2148">INDEX('Travel Time Matrix (min)'!$B$2:$AD$30,B2148+1,C2148+1)</f>
        <v>30.7</v>
      </c>
      <c r="I2148" cm="1">
        <f t="array" ref="I2148">G2148*(INDEX('Vehicle Fleet'!$D$2:$D$6,A2148)+'Cost Parameters'!$B$2*'Cost Parameters'!$B$3)</f>
        <v>23.694635999999999</v>
      </c>
      <c r="J2148" cm="1">
        <f t="array" ref="J2148">IF(C2148=0,0,INDEX('Delivery Stops'!$D$2:$D$29,C2148))</f>
        <v>97</v>
      </c>
      <c r="K2148">
        <f t="shared" si="132"/>
        <v>0</v>
      </c>
      <c r="L2148">
        <f t="shared" si="133"/>
        <v>0</v>
      </c>
      <c r="M2148">
        <f t="shared" si="134"/>
        <v>0</v>
      </c>
      <c r="N2148">
        <f t="shared" si="135"/>
        <v>0</v>
      </c>
      <c r="O2148" cm="1">
        <f t="array" ref="O2148">((IF(C2148=0,INDEX('Solver Setup'!$M$15:$M$19,A2148),INDEX('Solver Setup'!$G$25:$G$52,C2148))-IF(B2148=0,INDEX('Solver Setup'!$L$15:$L$19,A2148),INDEX('Solver Setup'!$G$25:$G$52,B2148)))*1440-IF(B2148=0,0,INDEX('Solver Setup'!$F$25:$F$52,B2148))-H2148+'Solver Setup'!$B$9*(1-F2148))</f>
        <v>1356.3000000000004</v>
      </c>
    </row>
    <row r="2149" spans="1:15" x14ac:dyDescent="0.2">
      <c r="A2149">
        <v>3</v>
      </c>
      <c r="B2149">
        <v>18</v>
      </c>
      <c r="C2149">
        <v>20</v>
      </c>
      <c r="D2149" t="str" cm="1">
        <f t="array" ref="D2149">IF(B2149=0,"Depot",INDEX('Delivery Stops'!$B$2:$B$29,B2149))</f>
        <v>Furniture Warehouse</v>
      </c>
      <c r="E2149" t="str" cm="1">
        <f t="array" ref="E2149">IF(C2149=0,"Depot",INDEX('Delivery Stops'!$B$2:$B$29,C2149))</f>
        <v>Elementary School</v>
      </c>
      <c r="F2149">
        <v>0</v>
      </c>
      <c r="G2149" cm="1">
        <f t="array" ref="G2149">INDEX('Distance Matrix (miles)'!$B$2:$AD$30,B2149+1,C2149+1)</f>
        <v>18.84</v>
      </c>
      <c r="H2149" cm="1">
        <f t="array" ref="H2149">INDEX('Travel Time Matrix (min)'!$B$2:$AD$30,B2149+1,C2149+1)</f>
        <v>28.3</v>
      </c>
      <c r="I2149" cm="1">
        <f t="array" ref="I2149">G2149*(INDEX('Vehicle Fleet'!$D$2:$D$6,A2149)+'Cost Parameters'!$B$2*'Cost Parameters'!$B$3)</f>
        <v>21.786576</v>
      </c>
      <c r="J2149" cm="1">
        <f t="array" ref="J2149">IF(C2149=0,0,INDEX('Delivery Stops'!$D$2:$D$29,C2149))</f>
        <v>71</v>
      </c>
      <c r="K2149">
        <f t="shared" si="132"/>
        <v>0</v>
      </c>
      <c r="L2149">
        <f t="shared" si="133"/>
        <v>0</v>
      </c>
      <c r="M2149">
        <f t="shared" si="134"/>
        <v>0</v>
      </c>
      <c r="N2149">
        <f t="shared" si="135"/>
        <v>0</v>
      </c>
      <c r="O2149" cm="1">
        <f t="array" ref="O2149">((IF(C2149=0,INDEX('Solver Setup'!$M$15:$M$19,A2149),INDEX('Solver Setup'!$G$25:$G$52,C2149))-IF(B2149=0,INDEX('Solver Setup'!$L$15:$L$19,A2149),INDEX('Solver Setup'!$G$25:$G$52,B2149)))*1440-IF(B2149=0,0,INDEX('Solver Setup'!$F$25:$F$52,B2149))-H2149+'Solver Setup'!$B$9*(1-F2149))</f>
        <v>1328.700000000001</v>
      </c>
    </row>
    <row r="2150" spans="1:15" x14ac:dyDescent="0.2">
      <c r="A2150">
        <v>3</v>
      </c>
      <c r="B2150">
        <v>18</v>
      </c>
      <c r="C2150">
        <v>21</v>
      </c>
      <c r="D2150" t="str" cm="1">
        <f t="array" ref="D2150">IF(B2150=0,"Depot",INDEX('Delivery Stops'!$B$2:$B$29,B2150))</f>
        <v>Furniture Warehouse</v>
      </c>
      <c r="E2150" t="str" cm="1">
        <f t="array" ref="E2150">IF(C2150=0,"Depot",INDEX('Delivery Stops'!$B$2:$B$29,C2150))</f>
        <v>Distillery</v>
      </c>
      <c r="F2150">
        <v>0</v>
      </c>
      <c r="G2150" cm="1">
        <f t="array" ref="G2150">INDEX('Distance Matrix (miles)'!$B$2:$AD$30,B2150+1,C2150+1)</f>
        <v>16.440000000000001</v>
      </c>
      <c r="H2150" cm="1">
        <f t="array" ref="H2150">INDEX('Travel Time Matrix (min)'!$B$2:$AD$30,B2150+1,C2150+1)</f>
        <v>24.7</v>
      </c>
      <c r="I2150" cm="1">
        <f t="array" ref="I2150">G2150*(INDEX('Vehicle Fleet'!$D$2:$D$6,A2150)+'Cost Parameters'!$B$2*'Cost Parameters'!$B$3)</f>
        <v>19.011216000000005</v>
      </c>
      <c r="J2150" cm="1">
        <f t="array" ref="J2150">IF(C2150=0,0,INDEX('Delivery Stops'!$D$2:$D$29,C2150))</f>
        <v>178</v>
      </c>
      <c r="K2150">
        <f t="shared" si="132"/>
        <v>0</v>
      </c>
      <c r="L2150">
        <f t="shared" si="133"/>
        <v>0</v>
      </c>
      <c r="M2150">
        <f t="shared" si="134"/>
        <v>0</v>
      </c>
      <c r="N2150">
        <f t="shared" si="135"/>
        <v>0</v>
      </c>
      <c r="O2150" cm="1">
        <f t="array" ref="O2150">((IF(C2150=0,INDEX('Solver Setup'!$M$15:$M$19,A2150),INDEX('Solver Setup'!$G$25:$G$52,C2150))-IF(B2150=0,INDEX('Solver Setup'!$L$15:$L$19,A2150),INDEX('Solver Setup'!$G$25:$G$52,B2150)))*1440-IF(B2150=0,0,INDEX('Solver Setup'!$F$25:$F$52,B2150))-H2150+'Solver Setup'!$B$9*(1-F2150))</f>
        <v>1842.3000000000002</v>
      </c>
    </row>
    <row r="2151" spans="1:15" x14ac:dyDescent="0.2">
      <c r="A2151">
        <v>3</v>
      </c>
      <c r="B2151">
        <v>18</v>
      </c>
      <c r="C2151">
        <v>22</v>
      </c>
      <c r="D2151" t="str" cm="1">
        <f t="array" ref="D2151">IF(B2151=0,"Depot",INDEX('Delivery Stops'!$B$2:$B$29,B2151))</f>
        <v>Furniture Warehouse</v>
      </c>
      <c r="E2151" t="str" cm="1">
        <f t="array" ref="E2151">IF(C2151=0,"Depot",INDEX('Delivery Stops'!$B$2:$B$29,C2151))</f>
        <v>Brewery</v>
      </c>
      <c r="F2151">
        <v>0</v>
      </c>
      <c r="G2151" cm="1">
        <f t="array" ref="G2151">INDEX('Distance Matrix (miles)'!$B$2:$AD$30,B2151+1,C2151+1)</f>
        <v>28.2</v>
      </c>
      <c r="H2151" cm="1">
        <f t="array" ref="H2151">INDEX('Travel Time Matrix (min)'!$B$2:$AD$30,B2151+1,C2151+1)</f>
        <v>42.3</v>
      </c>
      <c r="I2151" cm="1">
        <f t="array" ref="I2151">G2151*(INDEX('Vehicle Fleet'!$D$2:$D$6,A2151)+'Cost Parameters'!$B$2*'Cost Parameters'!$B$3)</f>
        <v>32.610480000000003</v>
      </c>
      <c r="J2151" cm="1">
        <f t="array" ref="J2151">IF(C2151=0,0,INDEX('Delivery Stops'!$D$2:$D$29,C2151))</f>
        <v>46</v>
      </c>
      <c r="K2151">
        <f t="shared" si="132"/>
        <v>0</v>
      </c>
      <c r="L2151">
        <f t="shared" si="133"/>
        <v>0</v>
      </c>
      <c r="M2151">
        <f t="shared" si="134"/>
        <v>0</v>
      </c>
      <c r="N2151">
        <f t="shared" si="135"/>
        <v>0</v>
      </c>
      <c r="O2151" cm="1">
        <f t="array" ref="O2151">((IF(C2151=0,INDEX('Solver Setup'!$M$15:$M$19,A2151),INDEX('Solver Setup'!$G$25:$G$52,C2151))-IF(B2151=0,INDEX('Solver Setup'!$L$15:$L$19,A2151),INDEX('Solver Setup'!$G$25:$G$52,B2151)))*1440-IF(B2151=0,0,INDEX('Solver Setup'!$F$25:$F$52,B2151))-H2151+'Solver Setup'!$B$9*(1-F2151))</f>
        <v>1674.700000000001</v>
      </c>
    </row>
    <row r="2152" spans="1:15" x14ac:dyDescent="0.2">
      <c r="A2152">
        <v>3</v>
      </c>
      <c r="B2152">
        <v>18</v>
      </c>
      <c r="C2152">
        <v>23</v>
      </c>
      <c r="D2152" t="str" cm="1">
        <f t="array" ref="D2152">IF(B2152=0,"Depot",INDEX('Delivery Stops'!$B$2:$B$29,B2152))</f>
        <v>Furniture Warehouse</v>
      </c>
      <c r="E2152" t="str" cm="1">
        <f t="array" ref="E2152">IF(C2152=0,"Depot",INDEX('Delivery Stops'!$B$2:$B$29,C2152))</f>
        <v>Distillery</v>
      </c>
      <c r="F2152">
        <v>0</v>
      </c>
      <c r="G2152" cm="1">
        <f t="array" ref="G2152">INDEX('Distance Matrix (miles)'!$B$2:$AD$30,B2152+1,C2152+1)</f>
        <v>7.85</v>
      </c>
      <c r="H2152" cm="1">
        <f t="array" ref="H2152">INDEX('Travel Time Matrix (min)'!$B$2:$AD$30,B2152+1,C2152+1)</f>
        <v>11.8</v>
      </c>
      <c r="I2152" cm="1">
        <f t="array" ref="I2152">G2152*(INDEX('Vehicle Fleet'!$D$2:$D$6,A2152)+'Cost Parameters'!$B$2*'Cost Parameters'!$B$3)</f>
        <v>9.0777400000000004</v>
      </c>
      <c r="J2152" cm="1">
        <f t="array" ref="J2152">IF(C2152=0,0,INDEX('Delivery Stops'!$D$2:$D$29,C2152))</f>
        <v>207</v>
      </c>
      <c r="K2152">
        <f t="shared" si="132"/>
        <v>0</v>
      </c>
      <c r="L2152">
        <f t="shared" si="133"/>
        <v>0</v>
      </c>
      <c r="M2152">
        <f t="shared" si="134"/>
        <v>0</v>
      </c>
      <c r="N2152">
        <f t="shared" si="135"/>
        <v>0</v>
      </c>
      <c r="O2152" cm="1">
        <f t="array" ref="O2152">((IF(C2152=0,INDEX('Solver Setup'!$M$15:$M$19,A2152),INDEX('Solver Setup'!$G$25:$G$52,C2152))-IF(B2152=0,INDEX('Solver Setup'!$L$15:$L$19,A2152),INDEX('Solver Setup'!$G$25:$G$52,B2152)))*1440-IF(B2152=0,0,INDEX('Solver Setup'!$F$25:$F$52,B2152))-H2152+'Solver Setup'!$B$9*(1-F2152))</f>
        <v>1600.2000000000005</v>
      </c>
    </row>
    <row r="2153" spans="1:15" x14ac:dyDescent="0.2">
      <c r="A2153">
        <v>3</v>
      </c>
      <c r="B2153">
        <v>18</v>
      </c>
      <c r="C2153">
        <v>24</v>
      </c>
      <c r="D2153" t="str" cm="1">
        <f t="array" ref="D2153">IF(B2153=0,"Depot",INDEX('Delivery Stops'!$B$2:$B$29,B2153))</f>
        <v>Furniture Warehouse</v>
      </c>
      <c r="E2153" t="str" cm="1">
        <f t="array" ref="E2153">IF(C2153=0,"Depot",INDEX('Delivery Stops'!$B$2:$B$29,C2153))</f>
        <v>Children's Academy</v>
      </c>
      <c r="F2153">
        <v>0</v>
      </c>
      <c r="G2153" cm="1">
        <f t="array" ref="G2153">INDEX('Distance Matrix (miles)'!$B$2:$AD$30,B2153+1,C2153+1)</f>
        <v>14.39</v>
      </c>
      <c r="H2153" cm="1">
        <f t="array" ref="H2153">INDEX('Travel Time Matrix (min)'!$B$2:$AD$30,B2153+1,C2153+1)</f>
        <v>21.6</v>
      </c>
      <c r="I2153" cm="1">
        <f t="array" ref="I2153">G2153*(INDEX('Vehicle Fleet'!$D$2:$D$6,A2153)+'Cost Parameters'!$B$2*'Cost Parameters'!$B$3)</f>
        <v>16.640596000000002</v>
      </c>
      <c r="J2153" cm="1">
        <f t="array" ref="J2153">IF(C2153=0,0,INDEX('Delivery Stops'!$D$2:$D$29,C2153))</f>
        <v>28</v>
      </c>
      <c r="K2153">
        <f t="shared" si="132"/>
        <v>0</v>
      </c>
      <c r="L2153">
        <f t="shared" si="133"/>
        <v>0</v>
      </c>
      <c r="M2153">
        <f t="shared" si="134"/>
        <v>0</v>
      </c>
      <c r="N2153">
        <f t="shared" si="135"/>
        <v>0</v>
      </c>
      <c r="O2153" cm="1">
        <f t="array" ref="O2153">((IF(C2153=0,INDEX('Solver Setup'!$M$15:$M$19,A2153),INDEX('Solver Setup'!$G$25:$G$52,C2153))-IF(B2153=0,INDEX('Solver Setup'!$L$15:$L$19,A2153),INDEX('Solver Setup'!$G$25:$G$52,B2153)))*1440-IF(B2153=0,0,INDEX('Solver Setup'!$F$25:$F$52,B2153))-H2153+'Solver Setup'!$B$9*(1-F2153))</f>
        <v>1740.400000000001</v>
      </c>
    </row>
    <row r="2154" spans="1:15" x14ac:dyDescent="0.2">
      <c r="A2154">
        <v>3</v>
      </c>
      <c r="B2154">
        <v>18</v>
      </c>
      <c r="C2154">
        <v>25</v>
      </c>
      <c r="D2154" t="str" cm="1">
        <f t="array" ref="D2154">IF(B2154=0,"Depot",INDEX('Delivery Stops'!$B$2:$B$29,B2154))</f>
        <v>Furniture Warehouse</v>
      </c>
      <c r="E2154" t="str" cm="1">
        <f t="array" ref="E2154">IF(C2154=0,"Depot",INDEX('Delivery Stops'!$B$2:$B$29,C2154))</f>
        <v>Public Library</v>
      </c>
      <c r="F2154">
        <v>0</v>
      </c>
      <c r="G2154" cm="1">
        <f t="array" ref="G2154">INDEX('Distance Matrix (miles)'!$B$2:$AD$30,B2154+1,C2154+1)</f>
        <v>13.87</v>
      </c>
      <c r="H2154" cm="1">
        <f t="array" ref="H2154">INDEX('Travel Time Matrix (min)'!$B$2:$AD$30,B2154+1,C2154+1)</f>
        <v>20.8</v>
      </c>
      <c r="I2154" cm="1">
        <f t="array" ref="I2154">G2154*(INDEX('Vehicle Fleet'!$D$2:$D$6,A2154)+'Cost Parameters'!$B$2*'Cost Parameters'!$B$3)</f>
        <v>16.039268</v>
      </c>
      <c r="J2154" cm="1">
        <f t="array" ref="J2154">IF(C2154=0,0,INDEX('Delivery Stops'!$D$2:$D$29,C2154))</f>
        <v>32</v>
      </c>
      <c r="K2154">
        <f t="shared" si="132"/>
        <v>0</v>
      </c>
      <c r="L2154">
        <f t="shared" si="133"/>
        <v>0</v>
      </c>
      <c r="M2154">
        <f t="shared" si="134"/>
        <v>0</v>
      </c>
      <c r="N2154">
        <f t="shared" si="135"/>
        <v>0</v>
      </c>
      <c r="O2154" cm="1">
        <f t="array" ref="O2154">((IF(C2154=0,INDEX('Solver Setup'!$M$15:$M$19,A2154),INDEX('Solver Setup'!$G$25:$G$52,C2154))-IF(B2154=0,INDEX('Solver Setup'!$L$15:$L$19,A2154),INDEX('Solver Setup'!$G$25:$G$52,B2154)))*1440-IF(B2154=0,0,INDEX('Solver Setup'!$F$25:$F$52,B2154))-H2154+'Solver Setup'!$B$9*(1-F2154))</f>
        <v>1651.200000000001</v>
      </c>
    </row>
    <row r="2155" spans="1:15" x14ac:dyDescent="0.2">
      <c r="A2155">
        <v>3</v>
      </c>
      <c r="B2155">
        <v>18</v>
      </c>
      <c r="C2155">
        <v>26</v>
      </c>
      <c r="D2155" t="str" cm="1">
        <f t="array" ref="D2155">IF(B2155=0,"Depot",INDEX('Delivery Stops'!$B$2:$B$29,B2155))</f>
        <v>Furniture Warehouse</v>
      </c>
      <c r="E2155" t="str" cm="1">
        <f t="array" ref="E2155">IF(C2155=0,"Depot",INDEX('Delivery Stops'!$B$2:$B$29,C2155))</f>
        <v>Bakery &amp; Cafe</v>
      </c>
      <c r="F2155">
        <v>0</v>
      </c>
      <c r="G2155" cm="1">
        <f t="array" ref="G2155">INDEX('Distance Matrix (miles)'!$B$2:$AD$30,B2155+1,C2155+1)</f>
        <v>22.51</v>
      </c>
      <c r="H2155" cm="1">
        <f t="array" ref="H2155">INDEX('Travel Time Matrix (min)'!$B$2:$AD$30,B2155+1,C2155+1)</f>
        <v>33.799999999999997</v>
      </c>
      <c r="I2155" cm="1">
        <f t="array" ref="I2155">G2155*(INDEX('Vehicle Fleet'!$D$2:$D$6,A2155)+'Cost Parameters'!$B$2*'Cost Parameters'!$B$3)</f>
        <v>26.030564000000005</v>
      </c>
      <c r="J2155" cm="1">
        <f t="array" ref="J2155">IF(C2155=0,0,INDEX('Delivery Stops'!$D$2:$D$29,C2155))</f>
        <v>211</v>
      </c>
      <c r="K2155">
        <f t="shared" si="132"/>
        <v>0</v>
      </c>
      <c r="L2155">
        <f t="shared" si="133"/>
        <v>0</v>
      </c>
      <c r="M2155">
        <f t="shared" si="134"/>
        <v>0</v>
      </c>
      <c r="N2155">
        <f t="shared" si="135"/>
        <v>0</v>
      </c>
      <c r="O2155" cm="1">
        <f t="array" ref="O2155">((IF(C2155=0,INDEX('Solver Setup'!$M$15:$M$19,A2155),INDEX('Solver Setup'!$G$25:$G$52,C2155))-IF(B2155=0,INDEX('Solver Setup'!$L$15:$L$19,A2155),INDEX('Solver Setup'!$G$25:$G$52,B2155)))*1440-IF(B2155=0,0,INDEX('Solver Setup'!$F$25:$F$52,B2155))-H2155+'Solver Setup'!$B$9*(1-F2155))</f>
        <v>1713.2000000000005</v>
      </c>
    </row>
    <row r="2156" spans="1:15" x14ac:dyDescent="0.2">
      <c r="A2156">
        <v>3</v>
      </c>
      <c r="B2156">
        <v>18</v>
      </c>
      <c r="C2156">
        <v>27</v>
      </c>
      <c r="D2156" t="str" cm="1">
        <f t="array" ref="D2156">IF(B2156=0,"Depot",INDEX('Delivery Stops'!$B$2:$B$29,B2156))</f>
        <v>Furniture Warehouse</v>
      </c>
      <c r="E2156" t="str" cm="1">
        <f t="array" ref="E2156">IF(C2156=0,"Depot",INDEX('Delivery Stops'!$B$2:$B$29,C2156))</f>
        <v>Redstone Elementary School</v>
      </c>
      <c r="F2156">
        <v>0</v>
      </c>
      <c r="G2156" cm="1">
        <f t="array" ref="G2156">INDEX('Distance Matrix (miles)'!$B$2:$AD$30,B2156+1,C2156+1)</f>
        <v>19.86</v>
      </c>
      <c r="H2156" cm="1">
        <f t="array" ref="H2156">INDEX('Travel Time Matrix (min)'!$B$2:$AD$30,B2156+1,C2156+1)</f>
        <v>29.8</v>
      </c>
      <c r="I2156" cm="1">
        <f t="array" ref="I2156">G2156*(INDEX('Vehicle Fleet'!$D$2:$D$6,A2156)+'Cost Parameters'!$B$2*'Cost Parameters'!$B$3)</f>
        <v>22.966104000000001</v>
      </c>
      <c r="J2156" cm="1">
        <f t="array" ref="J2156">IF(C2156=0,0,INDEX('Delivery Stops'!$D$2:$D$29,C2156))</f>
        <v>61</v>
      </c>
      <c r="K2156">
        <f t="shared" si="132"/>
        <v>0</v>
      </c>
      <c r="L2156">
        <f t="shared" si="133"/>
        <v>0</v>
      </c>
      <c r="M2156">
        <f t="shared" si="134"/>
        <v>0</v>
      </c>
      <c r="N2156">
        <f t="shared" si="135"/>
        <v>0</v>
      </c>
      <c r="O2156" cm="1">
        <f t="array" ref="O2156">((IF(C2156=0,INDEX('Solver Setup'!$M$15:$M$19,A2156),INDEX('Solver Setup'!$G$25:$G$52,C2156))-IF(B2156=0,INDEX('Solver Setup'!$L$15:$L$19,A2156),INDEX('Solver Setup'!$G$25:$G$52,B2156)))*1440-IF(B2156=0,0,INDEX('Solver Setup'!$F$25:$F$52,B2156))-H2156+'Solver Setup'!$B$9*(1-F2156))</f>
        <v>1657.2</v>
      </c>
    </row>
    <row r="2157" spans="1:15" x14ac:dyDescent="0.2">
      <c r="A2157">
        <v>3</v>
      </c>
      <c r="B2157">
        <v>18</v>
      </c>
      <c r="C2157">
        <v>28</v>
      </c>
      <c r="D2157" t="str" cm="1">
        <f t="array" ref="D2157">IF(B2157=0,"Depot",INDEX('Delivery Stops'!$B$2:$B$29,B2157))</f>
        <v>Furniture Warehouse</v>
      </c>
      <c r="E2157" t="str" cm="1">
        <f t="array" ref="E2157">IF(C2157=0,"Depot",INDEX('Delivery Stops'!$B$2:$B$29,C2157))</f>
        <v>Food Bank</v>
      </c>
      <c r="F2157">
        <v>0</v>
      </c>
      <c r="G2157" cm="1">
        <f t="array" ref="G2157">INDEX('Distance Matrix (miles)'!$B$2:$AD$30,B2157+1,C2157+1)</f>
        <v>25.74</v>
      </c>
      <c r="H2157" cm="1">
        <f t="array" ref="H2157">INDEX('Travel Time Matrix (min)'!$B$2:$AD$30,B2157+1,C2157+1)</f>
        <v>38.6</v>
      </c>
      <c r="I2157" cm="1">
        <f t="array" ref="I2157">G2157*(INDEX('Vehicle Fleet'!$D$2:$D$6,A2157)+'Cost Parameters'!$B$2*'Cost Parameters'!$B$3)</f>
        <v>29.765736</v>
      </c>
      <c r="J2157" cm="1">
        <f t="array" ref="J2157">IF(C2157=0,0,INDEX('Delivery Stops'!$D$2:$D$29,C2157))</f>
        <v>168</v>
      </c>
      <c r="K2157">
        <f t="shared" si="132"/>
        <v>0</v>
      </c>
      <c r="L2157">
        <f t="shared" si="133"/>
        <v>0</v>
      </c>
      <c r="M2157">
        <f t="shared" si="134"/>
        <v>0</v>
      </c>
      <c r="N2157">
        <f t="shared" si="135"/>
        <v>0</v>
      </c>
      <c r="O2157" cm="1">
        <f t="array" ref="O2157">((IF(C2157=0,INDEX('Solver Setup'!$M$15:$M$19,A2157),INDEX('Solver Setup'!$G$25:$G$52,C2157))-IF(B2157=0,INDEX('Solver Setup'!$L$15:$L$19,A2157),INDEX('Solver Setup'!$G$25:$G$52,B2157)))*1440-IF(B2157=0,0,INDEX('Solver Setup'!$F$25:$F$52,B2157))-H2157+'Solver Setup'!$B$9*(1-F2157))</f>
        <v>1648.4</v>
      </c>
    </row>
    <row r="2158" spans="1:15" x14ac:dyDescent="0.2">
      <c r="A2158">
        <v>3</v>
      </c>
      <c r="B2158">
        <v>19</v>
      </c>
      <c r="C2158">
        <v>0</v>
      </c>
      <c r="D2158" t="str" cm="1">
        <f t="array" ref="D2158">IF(B2158=0,"Depot",INDEX('Delivery Stops'!$B$2:$B$29,B2158))</f>
        <v>Music School</v>
      </c>
      <c r="E2158" t="str" cm="1">
        <f t="array" ref="E2158">IF(C2158=0,"Depot",INDEX('Delivery Stops'!$B$2:$B$29,C2158))</f>
        <v>Depot</v>
      </c>
      <c r="F2158">
        <v>0</v>
      </c>
      <c r="G2158" cm="1">
        <f t="array" ref="G2158">INDEX('Distance Matrix (miles)'!$B$2:$AD$30,B2158+1,C2158+1)</f>
        <v>20.84</v>
      </c>
      <c r="H2158" cm="1">
        <f t="array" ref="H2158">INDEX('Travel Time Matrix (min)'!$B$2:$AD$30,B2158+1,C2158+1)</f>
        <v>31.3</v>
      </c>
      <c r="I2158" cm="1">
        <f t="array" ref="I2158">G2158*(INDEX('Vehicle Fleet'!$D$2:$D$6,A2158)+'Cost Parameters'!$B$2*'Cost Parameters'!$B$3)</f>
        <v>24.099376000000003</v>
      </c>
      <c r="J2158" cm="1">
        <f t="array" ref="J2158">IF(C2158=0,0,INDEX('Delivery Stops'!$D$2:$D$29,C2158))</f>
        <v>0</v>
      </c>
      <c r="K2158">
        <f t="shared" si="132"/>
        <v>0</v>
      </c>
      <c r="L2158">
        <f t="shared" si="133"/>
        <v>0</v>
      </c>
      <c r="M2158">
        <f t="shared" si="134"/>
        <v>0</v>
      </c>
      <c r="N2158">
        <f t="shared" si="135"/>
        <v>0</v>
      </c>
      <c r="O2158" cm="1">
        <f t="array" ref="O2158">((IF(C2158=0,INDEX('Solver Setup'!$M$15:$M$19,A2158),INDEX('Solver Setup'!$G$25:$G$52,C2158))-IF(B2158=0,INDEX('Solver Setup'!$L$15:$L$19,A2158),INDEX('Solver Setup'!$G$25:$G$52,B2158)))*1440-IF(B2158=0,0,INDEX('Solver Setup'!$F$25:$F$52,B2158))-H2158+'Solver Setup'!$B$9*(1-F2158))</f>
        <v>977.7</v>
      </c>
    </row>
    <row r="2159" spans="1:15" x14ac:dyDescent="0.2">
      <c r="A2159">
        <v>3</v>
      </c>
      <c r="B2159">
        <v>19</v>
      </c>
      <c r="C2159">
        <v>1</v>
      </c>
      <c r="D2159" t="str" cm="1">
        <f t="array" ref="D2159">IF(B2159=0,"Depot",INDEX('Delivery Stops'!$B$2:$B$29,B2159))</f>
        <v>Music School</v>
      </c>
      <c r="E2159" t="str" cm="1">
        <f t="array" ref="E2159">IF(C2159=0,"Depot",INDEX('Delivery Stops'!$B$2:$B$29,C2159))</f>
        <v>Pet Hospital</v>
      </c>
      <c r="F2159">
        <v>0</v>
      </c>
      <c r="G2159" cm="1">
        <f t="array" ref="G2159">INDEX('Distance Matrix (miles)'!$B$2:$AD$30,B2159+1,C2159+1)</f>
        <v>9.6300000000000008</v>
      </c>
      <c r="H2159" cm="1">
        <f t="array" ref="H2159">INDEX('Travel Time Matrix (min)'!$B$2:$AD$30,B2159+1,C2159+1)</f>
        <v>14.4</v>
      </c>
      <c r="I2159" cm="1">
        <f t="array" ref="I2159">G2159*(INDEX('Vehicle Fleet'!$D$2:$D$6,A2159)+'Cost Parameters'!$B$2*'Cost Parameters'!$B$3)</f>
        <v>11.136132000000002</v>
      </c>
      <c r="J2159" cm="1">
        <f t="array" ref="J2159">IF(C2159=0,0,INDEX('Delivery Stops'!$D$2:$D$29,C2159))</f>
        <v>204</v>
      </c>
      <c r="K2159">
        <f t="shared" si="132"/>
        <v>0</v>
      </c>
      <c r="L2159">
        <f t="shared" si="133"/>
        <v>0</v>
      </c>
      <c r="M2159">
        <f t="shared" si="134"/>
        <v>0</v>
      </c>
      <c r="N2159">
        <f t="shared" si="135"/>
        <v>0</v>
      </c>
      <c r="O2159" cm="1">
        <f t="array" ref="O2159">((IF(C2159=0,INDEX('Solver Setup'!$M$15:$M$19,A2159),INDEX('Solver Setup'!$G$25:$G$52,C2159))-IF(B2159=0,INDEX('Solver Setup'!$L$15:$L$19,A2159),INDEX('Solver Setup'!$G$25:$G$52,B2159)))*1440-IF(B2159=0,0,INDEX('Solver Setup'!$F$25:$F$52,B2159))-H2159+'Solver Setup'!$B$9*(1-F2159))</f>
        <v>1504.6000000000006</v>
      </c>
    </row>
    <row r="2160" spans="1:15" x14ac:dyDescent="0.2">
      <c r="A2160">
        <v>3</v>
      </c>
      <c r="B2160">
        <v>19</v>
      </c>
      <c r="C2160">
        <v>2</v>
      </c>
      <c r="D2160" t="str" cm="1">
        <f t="array" ref="D2160">IF(B2160=0,"Depot",INDEX('Delivery Stops'!$B$2:$B$29,B2160))</f>
        <v>Music School</v>
      </c>
      <c r="E2160" t="str" cm="1">
        <f t="array" ref="E2160">IF(C2160=0,"Depot",INDEX('Delivery Stops'!$B$2:$B$29,C2160))</f>
        <v>Community Pharmacy</v>
      </c>
      <c r="F2160">
        <v>0</v>
      </c>
      <c r="G2160" cm="1">
        <f t="array" ref="G2160">INDEX('Distance Matrix (miles)'!$B$2:$AD$30,B2160+1,C2160+1)</f>
        <v>19.53</v>
      </c>
      <c r="H2160" cm="1">
        <f t="array" ref="H2160">INDEX('Travel Time Matrix (min)'!$B$2:$AD$30,B2160+1,C2160+1)</f>
        <v>29.3</v>
      </c>
      <c r="I2160" cm="1">
        <f t="array" ref="I2160">G2160*(INDEX('Vehicle Fleet'!$D$2:$D$6,A2160)+'Cost Parameters'!$B$2*'Cost Parameters'!$B$3)</f>
        <v>22.584492000000004</v>
      </c>
      <c r="J2160" cm="1">
        <f t="array" ref="J2160">IF(C2160=0,0,INDEX('Delivery Stops'!$D$2:$D$29,C2160))</f>
        <v>240</v>
      </c>
      <c r="K2160">
        <f t="shared" si="132"/>
        <v>0</v>
      </c>
      <c r="L2160">
        <f t="shared" si="133"/>
        <v>0</v>
      </c>
      <c r="M2160">
        <f t="shared" si="134"/>
        <v>0</v>
      </c>
      <c r="N2160">
        <f t="shared" si="135"/>
        <v>0</v>
      </c>
      <c r="O2160" cm="1">
        <f t="array" ref="O2160">((IF(C2160=0,INDEX('Solver Setup'!$M$15:$M$19,A2160),INDEX('Solver Setup'!$G$25:$G$52,C2160))-IF(B2160=0,INDEX('Solver Setup'!$L$15:$L$19,A2160),INDEX('Solver Setup'!$G$25:$G$52,B2160)))*1440-IF(B2160=0,0,INDEX('Solver Setup'!$F$25:$F$52,B2160))-H2160+'Solver Setup'!$B$9*(1-F2160))</f>
        <v>1729.6999999999996</v>
      </c>
    </row>
    <row r="2161" spans="1:15" x14ac:dyDescent="0.2">
      <c r="A2161">
        <v>3</v>
      </c>
      <c r="B2161">
        <v>19</v>
      </c>
      <c r="C2161">
        <v>3</v>
      </c>
      <c r="D2161" t="str" cm="1">
        <f t="array" ref="D2161">IF(B2161=0,"Depot",INDEX('Delivery Stops'!$B$2:$B$29,B2161))</f>
        <v>Music School</v>
      </c>
      <c r="E2161" t="str" cm="1">
        <f t="array" ref="E2161">IF(C2161=0,"Depot",INDEX('Delivery Stops'!$B$2:$B$29,C2161))</f>
        <v>Redstone Medical Center</v>
      </c>
      <c r="F2161">
        <v>0</v>
      </c>
      <c r="G2161" cm="1">
        <f t="array" ref="G2161">INDEX('Distance Matrix (miles)'!$B$2:$AD$30,B2161+1,C2161+1)</f>
        <v>7.44</v>
      </c>
      <c r="H2161" cm="1">
        <f t="array" ref="H2161">INDEX('Travel Time Matrix (min)'!$B$2:$AD$30,B2161+1,C2161+1)</f>
        <v>11.2</v>
      </c>
      <c r="I2161" cm="1">
        <f t="array" ref="I2161">G2161*(INDEX('Vehicle Fleet'!$D$2:$D$6,A2161)+'Cost Parameters'!$B$2*'Cost Parameters'!$B$3)</f>
        <v>8.6036160000000006</v>
      </c>
      <c r="J2161" cm="1">
        <f t="array" ref="J2161">IF(C2161=0,0,INDEX('Delivery Stops'!$D$2:$D$29,C2161))</f>
        <v>183</v>
      </c>
      <c r="K2161">
        <f t="shared" si="132"/>
        <v>0</v>
      </c>
      <c r="L2161">
        <f t="shared" si="133"/>
        <v>0</v>
      </c>
      <c r="M2161">
        <f t="shared" si="134"/>
        <v>0</v>
      </c>
      <c r="N2161">
        <f t="shared" si="135"/>
        <v>0</v>
      </c>
      <c r="O2161" cm="1">
        <f t="array" ref="O2161">((IF(C2161=0,INDEX('Solver Setup'!$M$15:$M$19,A2161),INDEX('Solver Setup'!$G$25:$G$52,C2161))-IF(B2161=0,INDEX('Solver Setup'!$L$15:$L$19,A2161),INDEX('Solver Setup'!$G$25:$G$52,B2161)))*1440-IF(B2161=0,0,INDEX('Solver Setup'!$F$25:$F$52,B2161))-H2161+'Solver Setup'!$B$9*(1-F2161))</f>
        <v>1762.8</v>
      </c>
    </row>
    <row r="2162" spans="1:15" x14ac:dyDescent="0.2">
      <c r="A2162">
        <v>3</v>
      </c>
      <c r="B2162">
        <v>19</v>
      </c>
      <c r="C2162">
        <v>4</v>
      </c>
      <c r="D2162" t="str" cm="1">
        <f t="array" ref="D2162">IF(B2162=0,"Depot",INDEX('Delivery Stops'!$B$2:$B$29,B2162))</f>
        <v>Music School</v>
      </c>
      <c r="E2162" t="str" cm="1">
        <f t="array" ref="E2162">IF(C2162=0,"Depot",INDEX('Delivery Stops'!$B$2:$B$29,C2162))</f>
        <v>Furniture Warehouse</v>
      </c>
      <c r="F2162">
        <v>0</v>
      </c>
      <c r="G2162" cm="1">
        <f t="array" ref="G2162">INDEX('Distance Matrix (miles)'!$B$2:$AD$30,B2162+1,C2162+1)</f>
        <v>21.18</v>
      </c>
      <c r="H2162" cm="1">
        <f t="array" ref="H2162">INDEX('Travel Time Matrix (min)'!$B$2:$AD$30,B2162+1,C2162+1)</f>
        <v>31.8</v>
      </c>
      <c r="I2162" cm="1">
        <f t="array" ref="I2162">G2162*(INDEX('Vehicle Fleet'!$D$2:$D$6,A2162)+'Cost Parameters'!$B$2*'Cost Parameters'!$B$3)</f>
        <v>24.492552000000003</v>
      </c>
      <c r="J2162" cm="1">
        <f t="array" ref="J2162">IF(C2162=0,0,INDEX('Delivery Stops'!$D$2:$D$29,C2162))</f>
        <v>186</v>
      </c>
      <c r="K2162">
        <f t="shared" si="132"/>
        <v>0</v>
      </c>
      <c r="L2162">
        <f t="shared" si="133"/>
        <v>0</v>
      </c>
      <c r="M2162">
        <f t="shared" si="134"/>
        <v>0</v>
      </c>
      <c r="N2162">
        <f t="shared" si="135"/>
        <v>0</v>
      </c>
      <c r="O2162" cm="1">
        <f t="array" ref="O2162">((IF(C2162=0,INDEX('Solver Setup'!$M$15:$M$19,A2162),INDEX('Solver Setup'!$G$25:$G$52,C2162))-IF(B2162=0,INDEX('Solver Setup'!$L$15:$L$19,A2162),INDEX('Solver Setup'!$G$25:$G$52,B2162)))*1440-IF(B2162=0,0,INDEX('Solver Setup'!$F$25:$F$52,B2162))-H2162+'Solver Setup'!$B$9*(1-F2162))</f>
        <v>1472.2</v>
      </c>
    </row>
    <row r="2163" spans="1:15" x14ac:dyDescent="0.2">
      <c r="A2163">
        <v>3</v>
      </c>
      <c r="B2163">
        <v>19</v>
      </c>
      <c r="C2163">
        <v>5</v>
      </c>
      <c r="D2163" t="str" cm="1">
        <f t="array" ref="D2163">IF(B2163=0,"Depot",INDEX('Delivery Stops'!$B$2:$B$29,B2163))</f>
        <v>Music School</v>
      </c>
      <c r="E2163" t="str" cm="1">
        <f t="array" ref="E2163">IF(C2163=0,"Depot",INDEX('Delivery Stops'!$B$2:$B$29,C2163))</f>
        <v>Construction Supply</v>
      </c>
      <c r="F2163">
        <v>0</v>
      </c>
      <c r="G2163" cm="1">
        <f t="array" ref="G2163">INDEX('Distance Matrix (miles)'!$B$2:$AD$30,B2163+1,C2163+1)</f>
        <v>29.12</v>
      </c>
      <c r="H2163" cm="1">
        <f t="array" ref="H2163">INDEX('Travel Time Matrix (min)'!$B$2:$AD$30,B2163+1,C2163+1)</f>
        <v>43.7</v>
      </c>
      <c r="I2163" cm="1">
        <f t="array" ref="I2163">G2163*(INDEX('Vehicle Fleet'!$D$2:$D$6,A2163)+'Cost Parameters'!$B$2*'Cost Parameters'!$B$3)</f>
        <v>33.674368000000001</v>
      </c>
      <c r="J2163" cm="1">
        <f t="array" ref="J2163">IF(C2163=0,0,INDEX('Delivery Stops'!$D$2:$D$29,C2163))</f>
        <v>201</v>
      </c>
      <c r="K2163">
        <f t="shared" si="132"/>
        <v>0</v>
      </c>
      <c r="L2163">
        <f t="shared" si="133"/>
        <v>0</v>
      </c>
      <c r="M2163">
        <f t="shared" si="134"/>
        <v>0</v>
      </c>
      <c r="N2163">
        <f t="shared" si="135"/>
        <v>0</v>
      </c>
      <c r="O2163" cm="1">
        <f t="array" ref="O2163">((IF(C2163=0,INDEX('Solver Setup'!$M$15:$M$19,A2163),INDEX('Solver Setup'!$G$25:$G$52,C2163))-IF(B2163=0,INDEX('Solver Setup'!$L$15:$L$19,A2163),INDEX('Solver Setup'!$G$25:$G$52,B2163)))*1440-IF(B2163=0,0,INDEX('Solver Setup'!$F$25:$F$52,B2163))-H2163+'Solver Setup'!$B$9*(1-F2163))</f>
        <v>1670.2999999999995</v>
      </c>
    </row>
    <row r="2164" spans="1:15" x14ac:dyDescent="0.2">
      <c r="A2164">
        <v>3</v>
      </c>
      <c r="B2164">
        <v>19</v>
      </c>
      <c r="C2164">
        <v>6</v>
      </c>
      <c r="D2164" t="str" cm="1">
        <f t="array" ref="D2164">IF(B2164=0,"Depot",INDEX('Delivery Stops'!$B$2:$B$29,B2164))</f>
        <v>Music School</v>
      </c>
      <c r="E2164" t="str" cm="1">
        <f t="array" ref="E2164">IF(C2164=0,"Depot",INDEX('Delivery Stops'!$B$2:$B$29,C2164))</f>
        <v>Farm Supply</v>
      </c>
      <c r="F2164">
        <v>0</v>
      </c>
      <c r="G2164" cm="1">
        <f t="array" ref="G2164">INDEX('Distance Matrix (miles)'!$B$2:$AD$30,B2164+1,C2164+1)</f>
        <v>23.03</v>
      </c>
      <c r="H2164" cm="1">
        <f t="array" ref="H2164">INDEX('Travel Time Matrix (min)'!$B$2:$AD$30,B2164+1,C2164+1)</f>
        <v>34.5</v>
      </c>
      <c r="I2164" cm="1">
        <f t="array" ref="I2164">G2164*(INDEX('Vehicle Fleet'!$D$2:$D$6,A2164)+'Cost Parameters'!$B$2*'Cost Parameters'!$B$3)</f>
        <v>26.631892000000004</v>
      </c>
      <c r="J2164" cm="1">
        <f t="array" ref="J2164">IF(C2164=0,0,INDEX('Delivery Stops'!$D$2:$D$29,C2164))</f>
        <v>162</v>
      </c>
      <c r="K2164">
        <f t="shared" si="132"/>
        <v>0</v>
      </c>
      <c r="L2164">
        <f t="shared" si="133"/>
        <v>0</v>
      </c>
      <c r="M2164">
        <f t="shared" si="134"/>
        <v>0</v>
      </c>
      <c r="N2164">
        <f t="shared" si="135"/>
        <v>0</v>
      </c>
      <c r="O2164" cm="1">
        <f t="array" ref="O2164">((IF(C2164=0,INDEX('Solver Setup'!$M$15:$M$19,A2164),INDEX('Solver Setup'!$G$25:$G$52,C2164))-IF(B2164=0,INDEX('Solver Setup'!$L$15:$L$19,A2164),INDEX('Solver Setup'!$G$25:$G$52,B2164)))*1440-IF(B2164=0,0,INDEX('Solver Setup'!$F$25:$F$52,B2164))-H2164+'Solver Setup'!$B$9*(1-F2164))</f>
        <v>1784.5</v>
      </c>
    </row>
    <row r="2165" spans="1:15" x14ac:dyDescent="0.2">
      <c r="A2165">
        <v>3</v>
      </c>
      <c r="B2165">
        <v>19</v>
      </c>
      <c r="C2165">
        <v>7</v>
      </c>
      <c r="D2165" t="str" cm="1">
        <f t="array" ref="D2165">IF(B2165=0,"Depot",INDEX('Delivery Stops'!$B$2:$B$29,B2165))</f>
        <v>Music School</v>
      </c>
      <c r="E2165" t="str" cm="1">
        <f t="array" ref="E2165">IF(C2165=0,"Depot",INDEX('Delivery Stops'!$B$2:$B$29,C2165))</f>
        <v>Fish Market</v>
      </c>
      <c r="F2165">
        <v>0</v>
      </c>
      <c r="G2165" cm="1">
        <f t="array" ref="G2165">INDEX('Distance Matrix (miles)'!$B$2:$AD$30,B2165+1,C2165+1)</f>
        <v>31.28</v>
      </c>
      <c r="H2165" cm="1">
        <f t="array" ref="H2165">INDEX('Travel Time Matrix (min)'!$B$2:$AD$30,B2165+1,C2165+1)</f>
        <v>46.9</v>
      </c>
      <c r="I2165" cm="1">
        <f t="array" ref="I2165">G2165*(INDEX('Vehicle Fleet'!$D$2:$D$6,A2165)+'Cost Parameters'!$B$2*'Cost Parameters'!$B$3)</f>
        <v>36.172192000000003</v>
      </c>
      <c r="J2165" cm="1">
        <f t="array" ref="J2165">IF(C2165=0,0,INDEX('Delivery Stops'!$D$2:$D$29,C2165))</f>
        <v>133</v>
      </c>
      <c r="K2165">
        <f t="shared" si="132"/>
        <v>0</v>
      </c>
      <c r="L2165">
        <f t="shared" si="133"/>
        <v>0</v>
      </c>
      <c r="M2165">
        <f t="shared" si="134"/>
        <v>0</v>
      </c>
      <c r="N2165">
        <f t="shared" si="135"/>
        <v>0</v>
      </c>
      <c r="O2165" cm="1">
        <f t="array" ref="O2165">((IF(C2165=0,INDEX('Solver Setup'!$M$15:$M$19,A2165),INDEX('Solver Setup'!$G$25:$G$52,C2165))-IF(B2165=0,INDEX('Solver Setup'!$L$15:$L$19,A2165),INDEX('Solver Setup'!$G$25:$G$52,B2165)))*1440-IF(B2165=0,0,INDEX('Solver Setup'!$F$25:$F$52,B2165))-H2165+'Solver Setup'!$B$9*(1-F2165))</f>
        <v>1637.1</v>
      </c>
    </row>
    <row r="2166" spans="1:15" x14ac:dyDescent="0.2">
      <c r="A2166">
        <v>3</v>
      </c>
      <c r="B2166">
        <v>19</v>
      </c>
      <c r="C2166">
        <v>8</v>
      </c>
      <c r="D2166" t="str" cm="1">
        <f t="array" ref="D2166">IF(B2166=0,"Depot",INDEX('Delivery Stops'!$B$2:$B$29,B2166))</f>
        <v>Music School</v>
      </c>
      <c r="E2166" t="str" cm="1">
        <f t="array" ref="E2166">IF(C2166=0,"Depot",INDEX('Delivery Stops'!$B$2:$B$29,C2166))</f>
        <v>Swimming Pool Supply</v>
      </c>
      <c r="F2166">
        <v>0</v>
      </c>
      <c r="G2166" cm="1">
        <f t="array" ref="G2166">INDEX('Distance Matrix (miles)'!$B$2:$AD$30,B2166+1,C2166+1)</f>
        <v>24.24</v>
      </c>
      <c r="H2166" cm="1">
        <f t="array" ref="H2166">INDEX('Travel Time Matrix (min)'!$B$2:$AD$30,B2166+1,C2166+1)</f>
        <v>36.4</v>
      </c>
      <c r="I2166" cm="1">
        <f t="array" ref="I2166">G2166*(INDEX('Vehicle Fleet'!$D$2:$D$6,A2166)+'Cost Parameters'!$B$2*'Cost Parameters'!$B$3)</f>
        <v>28.031136</v>
      </c>
      <c r="J2166" cm="1">
        <f t="array" ref="J2166">IF(C2166=0,0,INDEX('Delivery Stops'!$D$2:$D$29,C2166))</f>
        <v>285</v>
      </c>
      <c r="K2166">
        <f t="shared" si="132"/>
        <v>0</v>
      </c>
      <c r="L2166">
        <f t="shared" si="133"/>
        <v>0</v>
      </c>
      <c r="M2166">
        <f t="shared" si="134"/>
        <v>0</v>
      </c>
      <c r="N2166">
        <f t="shared" si="135"/>
        <v>0</v>
      </c>
      <c r="O2166" cm="1">
        <f t="array" ref="O2166">((IF(C2166=0,INDEX('Solver Setup'!$M$15:$M$19,A2166),INDEX('Solver Setup'!$G$25:$G$52,C2166))-IF(B2166=0,INDEX('Solver Setup'!$L$15:$L$19,A2166),INDEX('Solver Setup'!$G$25:$G$52,B2166)))*1440-IF(B2166=0,0,INDEX('Solver Setup'!$F$25:$F$52,B2166))-H2166+'Solver Setup'!$B$9*(1-F2166))</f>
        <v>1857.5999999999995</v>
      </c>
    </row>
    <row r="2167" spans="1:15" x14ac:dyDescent="0.2">
      <c r="A2167">
        <v>3</v>
      </c>
      <c r="B2167">
        <v>19</v>
      </c>
      <c r="C2167">
        <v>9</v>
      </c>
      <c r="D2167" t="str" cm="1">
        <f t="array" ref="D2167">IF(B2167=0,"Depot",INDEX('Delivery Stops'!$B$2:$B$29,B2167))</f>
        <v>Music School</v>
      </c>
      <c r="E2167" t="str" cm="1">
        <f t="array" ref="E2167">IF(C2167=0,"Depot",INDEX('Delivery Stops'!$B$2:$B$29,C2167))</f>
        <v>Dry Cleaners</v>
      </c>
      <c r="F2167">
        <v>0</v>
      </c>
      <c r="G2167" cm="1">
        <f t="array" ref="G2167">INDEX('Distance Matrix (miles)'!$B$2:$AD$30,B2167+1,C2167+1)</f>
        <v>8.8000000000000007</v>
      </c>
      <c r="H2167" cm="1">
        <f t="array" ref="H2167">INDEX('Travel Time Matrix (min)'!$B$2:$AD$30,B2167+1,C2167+1)</f>
        <v>13.2</v>
      </c>
      <c r="I2167" cm="1">
        <f t="array" ref="I2167">G2167*(INDEX('Vehicle Fleet'!$D$2:$D$6,A2167)+'Cost Parameters'!$B$2*'Cost Parameters'!$B$3)</f>
        <v>10.176320000000002</v>
      </c>
      <c r="J2167" cm="1">
        <f t="array" ref="J2167">IF(C2167=0,0,INDEX('Delivery Stops'!$D$2:$D$29,C2167))</f>
        <v>24</v>
      </c>
      <c r="K2167">
        <f t="shared" si="132"/>
        <v>0</v>
      </c>
      <c r="L2167">
        <f t="shared" si="133"/>
        <v>0</v>
      </c>
      <c r="M2167">
        <f t="shared" si="134"/>
        <v>0</v>
      </c>
      <c r="N2167">
        <f t="shared" si="135"/>
        <v>0</v>
      </c>
      <c r="O2167" cm="1">
        <f t="array" ref="O2167">((IF(C2167=0,INDEX('Solver Setup'!$M$15:$M$19,A2167),INDEX('Solver Setup'!$G$25:$G$52,C2167))-IF(B2167=0,INDEX('Solver Setup'!$L$15:$L$19,A2167),INDEX('Solver Setup'!$G$25:$G$52,B2167)))*1440-IF(B2167=0,0,INDEX('Solver Setup'!$F$25:$F$52,B2167))-H2167+'Solver Setup'!$B$9*(1-F2167))</f>
        <v>1535.8</v>
      </c>
    </row>
    <row r="2168" spans="1:15" x14ac:dyDescent="0.2">
      <c r="A2168">
        <v>3</v>
      </c>
      <c r="B2168">
        <v>19</v>
      </c>
      <c r="C2168">
        <v>10</v>
      </c>
      <c r="D2168" t="str" cm="1">
        <f t="array" ref="D2168">IF(B2168=0,"Depot",INDEX('Delivery Stops'!$B$2:$B$29,B2168))</f>
        <v>Music School</v>
      </c>
      <c r="E2168" t="str" cm="1">
        <f t="array" ref="E2168">IF(C2168=0,"Depot",INDEX('Delivery Stops'!$B$2:$B$29,C2168))</f>
        <v>Furniture Warehouse</v>
      </c>
      <c r="F2168">
        <v>0</v>
      </c>
      <c r="G2168" cm="1">
        <f t="array" ref="G2168">INDEX('Distance Matrix (miles)'!$B$2:$AD$30,B2168+1,C2168+1)</f>
        <v>28.01</v>
      </c>
      <c r="H2168" cm="1">
        <f t="array" ref="H2168">INDEX('Travel Time Matrix (min)'!$B$2:$AD$30,B2168+1,C2168+1)</f>
        <v>42</v>
      </c>
      <c r="I2168" cm="1">
        <f t="array" ref="I2168">G2168*(INDEX('Vehicle Fleet'!$D$2:$D$6,A2168)+'Cost Parameters'!$B$2*'Cost Parameters'!$B$3)</f>
        <v>32.390764000000004</v>
      </c>
      <c r="J2168" cm="1">
        <f t="array" ref="J2168">IF(C2168=0,0,INDEX('Delivery Stops'!$D$2:$D$29,C2168))</f>
        <v>89</v>
      </c>
      <c r="K2168">
        <f t="shared" si="132"/>
        <v>0</v>
      </c>
      <c r="L2168">
        <f t="shared" si="133"/>
        <v>0</v>
      </c>
      <c r="M2168">
        <f t="shared" si="134"/>
        <v>0</v>
      </c>
      <c r="N2168">
        <f t="shared" si="135"/>
        <v>0</v>
      </c>
      <c r="O2168" cm="1">
        <f t="array" ref="O2168">((IF(C2168=0,INDEX('Solver Setup'!$M$15:$M$19,A2168),INDEX('Solver Setup'!$G$25:$G$52,C2168))-IF(B2168=0,INDEX('Solver Setup'!$L$15:$L$19,A2168),INDEX('Solver Setup'!$G$25:$G$52,B2168)))*1440-IF(B2168=0,0,INDEX('Solver Setup'!$F$25:$F$52,B2168))-H2168+'Solver Setup'!$B$9*(1-F2168))</f>
        <v>1581.9999999999995</v>
      </c>
    </row>
    <row r="2169" spans="1:15" x14ac:dyDescent="0.2">
      <c r="A2169">
        <v>3</v>
      </c>
      <c r="B2169">
        <v>19</v>
      </c>
      <c r="C2169">
        <v>11</v>
      </c>
      <c r="D2169" t="str" cm="1">
        <f t="array" ref="D2169">IF(B2169=0,"Depot",INDEX('Delivery Stops'!$B$2:$B$29,B2169))</f>
        <v>Music School</v>
      </c>
      <c r="E2169" t="str" cm="1">
        <f t="array" ref="E2169">IF(C2169=0,"Depot",INDEX('Delivery Stops'!$B$2:$B$29,C2169))</f>
        <v>Pet Hospital</v>
      </c>
      <c r="F2169">
        <v>0</v>
      </c>
      <c r="G2169" cm="1">
        <f t="array" ref="G2169">INDEX('Distance Matrix (miles)'!$B$2:$AD$30,B2169+1,C2169+1)</f>
        <v>20.03</v>
      </c>
      <c r="H2169" cm="1">
        <f t="array" ref="H2169">INDEX('Travel Time Matrix (min)'!$B$2:$AD$30,B2169+1,C2169+1)</f>
        <v>30</v>
      </c>
      <c r="I2169" cm="1">
        <f t="array" ref="I2169">G2169*(INDEX('Vehicle Fleet'!$D$2:$D$6,A2169)+'Cost Parameters'!$B$2*'Cost Parameters'!$B$3)</f>
        <v>23.162692000000003</v>
      </c>
      <c r="J2169" cm="1">
        <f t="array" ref="J2169">IF(C2169=0,0,INDEX('Delivery Stops'!$D$2:$D$29,C2169))</f>
        <v>108</v>
      </c>
      <c r="K2169">
        <f t="shared" si="132"/>
        <v>0</v>
      </c>
      <c r="L2169">
        <f t="shared" si="133"/>
        <v>0</v>
      </c>
      <c r="M2169">
        <f t="shared" si="134"/>
        <v>0</v>
      </c>
      <c r="N2169">
        <f t="shared" si="135"/>
        <v>0</v>
      </c>
      <c r="O2169" cm="1">
        <f t="array" ref="O2169">((IF(C2169=0,INDEX('Solver Setup'!$M$15:$M$19,A2169),INDEX('Solver Setup'!$G$25:$G$52,C2169))-IF(B2169=0,INDEX('Solver Setup'!$L$15:$L$19,A2169),INDEX('Solver Setup'!$G$25:$G$52,B2169)))*1440-IF(B2169=0,0,INDEX('Solver Setup'!$F$25:$F$52,B2169))-H2169+'Solver Setup'!$B$9*(1-F2169))</f>
        <v>1519</v>
      </c>
    </row>
    <row r="2170" spans="1:15" x14ac:dyDescent="0.2">
      <c r="A2170">
        <v>3</v>
      </c>
      <c r="B2170">
        <v>19</v>
      </c>
      <c r="C2170">
        <v>12</v>
      </c>
      <c r="D2170" t="str" cm="1">
        <f t="array" ref="D2170">IF(B2170=0,"Depot",INDEX('Delivery Stops'!$B$2:$B$29,B2170))</f>
        <v>Music School</v>
      </c>
      <c r="E2170" t="str" cm="1">
        <f t="array" ref="E2170">IF(C2170=0,"Depot",INDEX('Delivery Stops'!$B$2:$B$29,C2170))</f>
        <v>Tech Solutions Inc</v>
      </c>
      <c r="F2170">
        <v>0</v>
      </c>
      <c r="G2170" cm="1">
        <f t="array" ref="G2170">INDEX('Distance Matrix (miles)'!$B$2:$AD$30,B2170+1,C2170+1)</f>
        <v>28.95</v>
      </c>
      <c r="H2170" cm="1">
        <f t="array" ref="H2170">INDEX('Travel Time Matrix (min)'!$B$2:$AD$30,B2170+1,C2170+1)</f>
        <v>43.4</v>
      </c>
      <c r="I2170" cm="1">
        <f t="array" ref="I2170">G2170*(INDEX('Vehicle Fleet'!$D$2:$D$6,A2170)+'Cost Parameters'!$B$2*'Cost Parameters'!$B$3)</f>
        <v>33.477780000000003</v>
      </c>
      <c r="J2170" cm="1">
        <f t="array" ref="J2170">IF(C2170=0,0,INDEX('Delivery Stops'!$D$2:$D$29,C2170))</f>
        <v>150</v>
      </c>
      <c r="K2170">
        <f t="shared" si="132"/>
        <v>0</v>
      </c>
      <c r="L2170">
        <f t="shared" si="133"/>
        <v>0</v>
      </c>
      <c r="M2170">
        <f t="shared" si="134"/>
        <v>0</v>
      </c>
      <c r="N2170">
        <f t="shared" si="135"/>
        <v>0</v>
      </c>
      <c r="O2170" cm="1">
        <f t="array" ref="O2170">((IF(C2170=0,INDEX('Solver Setup'!$M$15:$M$19,A2170),INDEX('Solver Setup'!$G$25:$G$52,C2170))-IF(B2170=0,INDEX('Solver Setup'!$L$15:$L$19,A2170),INDEX('Solver Setup'!$G$25:$G$52,B2170)))*1440-IF(B2170=0,0,INDEX('Solver Setup'!$F$25:$F$52,B2170))-H2170+'Solver Setup'!$B$9*(1-F2170))</f>
        <v>1460.6</v>
      </c>
    </row>
    <row r="2171" spans="1:15" x14ac:dyDescent="0.2">
      <c r="A2171">
        <v>3</v>
      </c>
      <c r="B2171">
        <v>19</v>
      </c>
      <c r="C2171">
        <v>13</v>
      </c>
      <c r="D2171" t="str" cm="1">
        <f t="array" ref="D2171">IF(B2171=0,"Depot",INDEX('Delivery Stops'!$B$2:$B$29,B2171))</f>
        <v>Music School</v>
      </c>
      <c r="E2171" t="str" cm="1">
        <f t="array" ref="E2171">IF(C2171=0,"Depot",INDEX('Delivery Stops'!$B$2:$B$29,C2171))</f>
        <v>Tech Solutions Inc</v>
      </c>
      <c r="F2171">
        <v>0</v>
      </c>
      <c r="G2171" cm="1">
        <f t="array" ref="G2171">INDEX('Distance Matrix (miles)'!$B$2:$AD$30,B2171+1,C2171+1)</f>
        <v>44.07</v>
      </c>
      <c r="H2171" cm="1">
        <f t="array" ref="H2171">INDEX('Travel Time Matrix (min)'!$B$2:$AD$30,B2171+1,C2171+1)</f>
        <v>66.099999999999994</v>
      </c>
      <c r="I2171" cm="1">
        <f t="array" ref="I2171">G2171*(INDEX('Vehicle Fleet'!$D$2:$D$6,A2171)+'Cost Parameters'!$B$2*'Cost Parameters'!$B$3)</f>
        <v>50.962548000000005</v>
      </c>
      <c r="J2171" cm="1">
        <f t="array" ref="J2171">IF(C2171=0,0,INDEX('Delivery Stops'!$D$2:$D$29,C2171))</f>
        <v>38</v>
      </c>
      <c r="K2171">
        <f t="shared" si="132"/>
        <v>0</v>
      </c>
      <c r="L2171">
        <f t="shared" si="133"/>
        <v>0</v>
      </c>
      <c r="M2171">
        <f t="shared" si="134"/>
        <v>0</v>
      </c>
      <c r="N2171">
        <f t="shared" si="135"/>
        <v>0</v>
      </c>
      <c r="O2171" cm="1">
        <f t="array" ref="O2171">((IF(C2171=0,INDEX('Solver Setup'!$M$15:$M$19,A2171),INDEX('Solver Setup'!$G$25:$G$52,C2171))-IF(B2171=0,INDEX('Solver Setup'!$L$15:$L$19,A2171),INDEX('Solver Setup'!$G$25:$G$52,B2171)))*1440-IF(B2171=0,0,INDEX('Solver Setup'!$F$25:$F$52,B2171))-H2171+'Solver Setup'!$B$9*(1-F2171))</f>
        <v>1332.8999999999994</v>
      </c>
    </row>
    <row r="2172" spans="1:15" x14ac:dyDescent="0.2">
      <c r="A2172">
        <v>3</v>
      </c>
      <c r="B2172">
        <v>19</v>
      </c>
      <c r="C2172">
        <v>14</v>
      </c>
      <c r="D2172" t="str" cm="1">
        <f t="array" ref="D2172">IF(B2172=0,"Depot",INDEX('Delivery Stops'!$B$2:$B$29,B2172))</f>
        <v>Music School</v>
      </c>
      <c r="E2172" t="str" cm="1">
        <f t="array" ref="E2172">IF(C2172=0,"Depot",INDEX('Delivery Stops'!$B$2:$B$29,C2172))</f>
        <v>Sunrise Senior Living</v>
      </c>
      <c r="F2172">
        <v>0</v>
      </c>
      <c r="G2172" cm="1">
        <f t="array" ref="G2172">INDEX('Distance Matrix (miles)'!$B$2:$AD$30,B2172+1,C2172+1)</f>
        <v>32.76</v>
      </c>
      <c r="H2172" cm="1">
        <f t="array" ref="H2172">INDEX('Travel Time Matrix (min)'!$B$2:$AD$30,B2172+1,C2172+1)</f>
        <v>49.1</v>
      </c>
      <c r="I2172" cm="1">
        <f t="array" ref="I2172">G2172*(INDEX('Vehicle Fleet'!$D$2:$D$6,A2172)+'Cost Parameters'!$B$2*'Cost Parameters'!$B$3)</f>
        <v>37.883664000000003</v>
      </c>
      <c r="J2172" cm="1">
        <f t="array" ref="J2172">IF(C2172=0,0,INDEX('Delivery Stops'!$D$2:$D$29,C2172))</f>
        <v>249</v>
      </c>
      <c r="K2172">
        <f t="shared" si="132"/>
        <v>0</v>
      </c>
      <c r="L2172">
        <f t="shared" si="133"/>
        <v>0</v>
      </c>
      <c r="M2172">
        <f t="shared" si="134"/>
        <v>0</v>
      </c>
      <c r="N2172">
        <f t="shared" si="135"/>
        <v>0</v>
      </c>
      <c r="O2172" cm="1">
        <f t="array" ref="O2172">((IF(C2172=0,INDEX('Solver Setup'!$M$15:$M$19,A2172),INDEX('Solver Setup'!$G$25:$G$52,C2172))-IF(B2172=0,INDEX('Solver Setup'!$L$15:$L$19,A2172),INDEX('Solver Setup'!$G$25:$G$52,B2172)))*1440-IF(B2172=0,0,INDEX('Solver Setup'!$F$25:$F$52,B2172))-H2172+'Solver Setup'!$B$9*(1-F2172))</f>
        <v>1799.8999999999996</v>
      </c>
    </row>
    <row r="2173" spans="1:15" x14ac:dyDescent="0.2">
      <c r="A2173">
        <v>3</v>
      </c>
      <c r="B2173">
        <v>19</v>
      </c>
      <c r="C2173">
        <v>15</v>
      </c>
      <c r="D2173" t="str" cm="1">
        <f t="array" ref="D2173">IF(B2173=0,"Depot",INDEX('Delivery Stops'!$B$2:$B$29,B2173))</f>
        <v>Music School</v>
      </c>
      <c r="E2173" t="str" cm="1">
        <f t="array" ref="E2173">IF(C2173=0,"Depot",INDEX('Delivery Stops'!$B$2:$B$29,C2173))</f>
        <v>Electronics Outlet</v>
      </c>
      <c r="F2173">
        <v>0</v>
      </c>
      <c r="G2173" cm="1">
        <f t="array" ref="G2173">INDEX('Distance Matrix (miles)'!$B$2:$AD$30,B2173+1,C2173+1)</f>
        <v>21.56</v>
      </c>
      <c r="H2173" cm="1">
        <f t="array" ref="H2173">INDEX('Travel Time Matrix (min)'!$B$2:$AD$30,B2173+1,C2173+1)</f>
        <v>32.299999999999997</v>
      </c>
      <c r="I2173" cm="1">
        <f t="array" ref="I2173">G2173*(INDEX('Vehicle Fleet'!$D$2:$D$6,A2173)+'Cost Parameters'!$B$2*'Cost Parameters'!$B$3)</f>
        <v>24.931984</v>
      </c>
      <c r="J2173" cm="1">
        <f t="array" ref="J2173">IF(C2173=0,0,INDEX('Delivery Stops'!$D$2:$D$29,C2173))</f>
        <v>72</v>
      </c>
      <c r="K2173">
        <f t="shared" si="132"/>
        <v>0</v>
      </c>
      <c r="L2173">
        <f t="shared" si="133"/>
        <v>0</v>
      </c>
      <c r="M2173">
        <f t="shared" si="134"/>
        <v>0</v>
      </c>
      <c r="N2173">
        <f t="shared" si="135"/>
        <v>0</v>
      </c>
      <c r="O2173" cm="1">
        <f t="array" ref="O2173">((IF(C2173=0,INDEX('Solver Setup'!$M$15:$M$19,A2173),INDEX('Solver Setup'!$G$25:$G$52,C2173))-IF(B2173=0,INDEX('Solver Setup'!$L$15:$L$19,A2173),INDEX('Solver Setup'!$G$25:$G$52,B2173)))*1440-IF(B2173=0,0,INDEX('Solver Setup'!$F$25:$F$52,B2173))-H2173+'Solver Setup'!$B$9*(1-F2173))</f>
        <v>1381.7</v>
      </c>
    </row>
    <row r="2174" spans="1:15" x14ac:dyDescent="0.2">
      <c r="A2174">
        <v>3</v>
      </c>
      <c r="B2174">
        <v>19</v>
      </c>
      <c r="C2174">
        <v>16</v>
      </c>
      <c r="D2174" t="str" cm="1">
        <f t="array" ref="D2174">IF(B2174=0,"Depot",INDEX('Delivery Stops'!$B$2:$B$29,B2174))</f>
        <v>Music School</v>
      </c>
      <c r="E2174" t="str" cm="1">
        <f t="array" ref="E2174">IF(C2174=0,"Depot",INDEX('Delivery Stops'!$B$2:$B$29,C2174))</f>
        <v>Bookstore</v>
      </c>
      <c r="F2174">
        <v>0</v>
      </c>
      <c r="G2174" cm="1">
        <f t="array" ref="G2174">INDEX('Distance Matrix (miles)'!$B$2:$AD$30,B2174+1,C2174+1)</f>
        <v>24.64</v>
      </c>
      <c r="H2174" cm="1">
        <f t="array" ref="H2174">INDEX('Travel Time Matrix (min)'!$B$2:$AD$30,B2174+1,C2174+1)</f>
        <v>37</v>
      </c>
      <c r="I2174" cm="1">
        <f t="array" ref="I2174">G2174*(INDEX('Vehicle Fleet'!$D$2:$D$6,A2174)+'Cost Parameters'!$B$2*'Cost Parameters'!$B$3)</f>
        <v>28.493696000000003</v>
      </c>
      <c r="J2174" cm="1">
        <f t="array" ref="J2174">IF(C2174=0,0,INDEX('Delivery Stops'!$D$2:$D$29,C2174))</f>
        <v>152</v>
      </c>
      <c r="K2174">
        <f t="shared" si="132"/>
        <v>0</v>
      </c>
      <c r="L2174">
        <f t="shared" si="133"/>
        <v>0</v>
      </c>
      <c r="M2174">
        <f t="shared" si="134"/>
        <v>0</v>
      </c>
      <c r="N2174">
        <f t="shared" si="135"/>
        <v>0</v>
      </c>
      <c r="O2174" cm="1">
        <f t="array" ref="O2174">((IF(C2174=0,INDEX('Solver Setup'!$M$15:$M$19,A2174),INDEX('Solver Setup'!$G$25:$G$52,C2174))-IF(B2174=0,INDEX('Solver Setup'!$L$15:$L$19,A2174),INDEX('Solver Setup'!$G$25:$G$52,B2174)))*1440-IF(B2174=0,0,INDEX('Solver Setup'!$F$25:$F$52,B2174))-H2174+'Solver Setup'!$B$9*(1-F2174))</f>
        <v>1617.0000000000005</v>
      </c>
    </row>
    <row r="2175" spans="1:15" x14ac:dyDescent="0.2">
      <c r="A2175">
        <v>3</v>
      </c>
      <c r="B2175">
        <v>19</v>
      </c>
      <c r="C2175">
        <v>17</v>
      </c>
      <c r="D2175" t="str" cm="1">
        <f t="array" ref="D2175">IF(B2175=0,"Depot",INDEX('Delivery Stops'!$B$2:$B$29,B2175))</f>
        <v>Music School</v>
      </c>
      <c r="E2175" t="str" cm="1">
        <f t="array" ref="E2175">IF(C2175=0,"Depot",INDEX('Delivery Stops'!$B$2:$B$29,C2175))</f>
        <v>Veterinary Clinic</v>
      </c>
      <c r="F2175">
        <v>0</v>
      </c>
      <c r="G2175" cm="1">
        <f t="array" ref="G2175">INDEX('Distance Matrix (miles)'!$B$2:$AD$30,B2175+1,C2175+1)</f>
        <v>43.75</v>
      </c>
      <c r="H2175" cm="1">
        <f t="array" ref="H2175">INDEX('Travel Time Matrix (min)'!$B$2:$AD$30,B2175+1,C2175+1)</f>
        <v>65.599999999999994</v>
      </c>
      <c r="I2175" cm="1">
        <f t="array" ref="I2175">G2175*(INDEX('Vehicle Fleet'!$D$2:$D$6,A2175)+'Cost Parameters'!$B$2*'Cost Parameters'!$B$3)</f>
        <v>50.592500000000001</v>
      </c>
      <c r="J2175" cm="1">
        <f t="array" ref="J2175">IF(C2175=0,0,INDEX('Delivery Stops'!$D$2:$D$29,C2175))</f>
        <v>102</v>
      </c>
      <c r="K2175">
        <f t="shared" si="132"/>
        <v>0</v>
      </c>
      <c r="L2175">
        <f t="shared" si="133"/>
        <v>0</v>
      </c>
      <c r="M2175">
        <f t="shared" si="134"/>
        <v>0</v>
      </c>
      <c r="N2175">
        <f t="shared" si="135"/>
        <v>0</v>
      </c>
      <c r="O2175" cm="1">
        <f t="array" ref="O2175">((IF(C2175=0,INDEX('Solver Setup'!$M$15:$M$19,A2175),INDEX('Solver Setup'!$G$25:$G$52,C2175))-IF(B2175=0,INDEX('Solver Setup'!$L$15:$L$19,A2175),INDEX('Solver Setup'!$G$25:$G$52,B2175)))*1440-IF(B2175=0,0,INDEX('Solver Setup'!$F$25:$F$52,B2175))-H2175+'Solver Setup'!$B$9*(1-F2175))</f>
        <v>1423.3999999999994</v>
      </c>
    </row>
    <row r="2176" spans="1:15" x14ac:dyDescent="0.2">
      <c r="A2176">
        <v>3</v>
      </c>
      <c r="B2176">
        <v>19</v>
      </c>
      <c r="C2176">
        <v>18</v>
      </c>
      <c r="D2176" t="str" cm="1">
        <f t="array" ref="D2176">IF(B2176=0,"Depot",INDEX('Delivery Stops'!$B$2:$B$29,B2176))</f>
        <v>Music School</v>
      </c>
      <c r="E2176" t="str" cm="1">
        <f t="array" ref="E2176">IF(C2176=0,"Depot",INDEX('Delivery Stops'!$B$2:$B$29,C2176))</f>
        <v>Furniture Warehouse</v>
      </c>
      <c r="F2176">
        <v>0</v>
      </c>
      <c r="G2176" cm="1">
        <f t="array" ref="G2176">INDEX('Distance Matrix (miles)'!$B$2:$AD$30,B2176+1,C2176+1)</f>
        <v>20.49</v>
      </c>
      <c r="H2176" cm="1">
        <f t="array" ref="H2176">INDEX('Travel Time Matrix (min)'!$B$2:$AD$30,B2176+1,C2176+1)</f>
        <v>30.7</v>
      </c>
      <c r="I2176" cm="1">
        <f t="array" ref="I2176">G2176*(INDEX('Vehicle Fleet'!$D$2:$D$6,A2176)+'Cost Parameters'!$B$2*'Cost Parameters'!$B$3)</f>
        <v>23.694635999999999</v>
      </c>
      <c r="J2176" cm="1">
        <f t="array" ref="J2176">IF(C2176=0,0,INDEX('Delivery Stops'!$D$2:$D$29,C2176))</f>
        <v>148</v>
      </c>
      <c r="K2176">
        <f t="shared" si="132"/>
        <v>0</v>
      </c>
      <c r="L2176">
        <f t="shared" si="133"/>
        <v>0</v>
      </c>
      <c r="M2176">
        <f t="shared" si="134"/>
        <v>0</v>
      </c>
      <c r="N2176">
        <f t="shared" si="135"/>
        <v>0</v>
      </c>
      <c r="O2176" cm="1">
        <f t="array" ref="O2176">((IF(C2176=0,INDEX('Solver Setup'!$M$15:$M$19,A2176),INDEX('Solver Setup'!$G$25:$G$52,C2176))-IF(B2176=0,INDEX('Solver Setup'!$L$15:$L$19,A2176),INDEX('Solver Setup'!$G$25:$G$52,B2176)))*1440-IF(B2176=0,0,INDEX('Solver Setup'!$F$25:$F$52,B2176))-H2176+'Solver Setup'!$B$9*(1-F2176))</f>
        <v>1413.2999999999995</v>
      </c>
    </row>
    <row r="2177" spans="1:15" x14ac:dyDescent="0.2">
      <c r="A2177">
        <v>3</v>
      </c>
      <c r="B2177">
        <v>19</v>
      </c>
      <c r="C2177">
        <v>20</v>
      </c>
      <c r="D2177" t="str" cm="1">
        <f t="array" ref="D2177">IF(B2177=0,"Depot",INDEX('Delivery Stops'!$B$2:$B$29,B2177))</f>
        <v>Music School</v>
      </c>
      <c r="E2177" t="str" cm="1">
        <f t="array" ref="E2177">IF(C2177=0,"Depot",INDEX('Delivery Stops'!$B$2:$B$29,C2177))</f>
        <v>Elementary School</v>
      </c>
      <c r="F2177">
        <v>0</v>
      </c>
      <c r="G2177" cm="1">
        <f t="array" ref="G2177">INDEX('Distance Matrix (miles)'!$B$2:$AD$30,B2177+1,C2177+1)</f>
        <v>21.46</v>
      </c>
      <c r="H2177" cm="1">
        <f t="array" ref="H2177">INDEX('Travel Time Matrix (min)'!$B$2:$AD$30,B2177+1,C2177+1)</f>
        <v>32.200000000000003</v>
      </c>
      <c r="I2177" cm="1">
        <f t="array" ref="I2177">G2177*(INDEX('Vehicle Fleet'!$D$2:$D$6,A2177)+'Cost Parameters'!$B$2*'Cost Parameters'!$B$3)</f>
        <v>24.816344000000004</v>
      </c>
      <c r="J2177" cm="1">
        <f t="array" ref="J2177">IF(C2177=0,0,INDEX('Delivery Stops'!$D$2:$D$29,C2177))</f>
        <v>71</v>
      </c>
      <c r="K2177">
        <f t="shared" si="132"/>
        <v>0</v>
      </c>
      <c r="L2177">
        <f t="shared" si="133"/>
        <v>0</v>
      </c>
      <c r="M2177">
        <f t="shared" si="134"/>
        <v>0</v>
      </c>
      <c r="N2177">
        <f t="shared" si="135"/>
        <v>0</v>
      </c>
      <c r="O2177" cm="1">
        <f t="array" ref="O2177">((IF(C2177=0,INDEX('Solver Setup'!$M$15:$M$19,A2177),INDEX('Solver Setup'!$G$25:$G$52,C2177))-IF(B2177=0,INDEX('Solver Setup'!$L$15:$L$19,A2177),INDEX('Solver Setup'!$G$25:$G$52,B2177)))*1440-IF(B2177=0,0,INDEX('Solver Setup'!$F$25:$F$52,B2177))-H2177+'Solver Setup'!$B$9*(1-F2177))</f>
        <v>1351.8000000000004</v>
      </c>
    </row>
    <row r="2178" spans="1:15" x14ac:dyDescent="0.2">
      <c r="A2178">
        <v>3</v>
      </c>
      <c r="B2178">
        <v>19</v>
      </c>
      <c r="C2178">
        <v>21</v>
      </c>
      <c r="D2178" t="str" cm="1">
        <f t="array" ref="D2178">IF(B2178=0,"Depot",INDEX('Delivery Stops'!$B$2:$B$29,B2178))</f>
        <v>Music School</v>
      </c>
      <c r="E2178" t="str" cm="1">
        <f t="array" ref="E2178">IF(C2178=0,"Depot",INDEX('Delivery Stops'!$B$2:$B$29,C2178))</f>
        <v>Distillery</v>
      </c>
      <c r="F2178">
        <v>0</v>
      </c>
      <c r="G2178" cm="1">
        <f t="array" ref="G2178">INDEX('Distance Matrix (miles)'!$B$2:$AD$30,B2178+1,C2178+1)</f>
        <v>16.57</v>
      </c>
      <c r="H2178" cm="1">
        <f t="array" ref="H2178">INDEX('Travel Time Matrix (min)'!$B$2:$AD$30,B2178+1,C2178+1)</f>
        <v>24.9</v>
      </c>
      <c r="I2178" cm="1">
        <f t="array" ref="I2178">G2178*(INDEX('Vehicle Fleet'!$D$2:$D$6,A2178)+'Cost Parameters'!$B$2*'Cost Parameters'!$B$3)</f>
        <v>19.161548000000003</v>
      </c>
      <c r="J2178" cm="1">
        <f t="array" ref="J2178">IF(C2178=0,0,INDEX('Delivery Stops'!$D$2:$D$29,C2178))</f>
        <v>178</v>
      </c>
      <c r="K2178">
        <f t="shared" si="132"/>
        <v>0</v>
      </c>
      <c r="L2178">
        <f t="shared" si="133"/>
        <v>0</v>
      </c>
      <c r="M2178">
        <f t="shared" si="134"/>
        <v>0</v>
      </c>
      <c r="N2178">
        <f t="shared" si="135"/>
        <v>0</v>
      </c>
      <c r="O2178" cm="1">
        <f t="array" ref="O2178">((IF(C2178=0,INDEX('Solver Setup'!$M$15:$M$19,A2178),INDEX('Solver Setup'!$G$25:$G$52,C2178))-IF(B2178=0,INDEX('Solver Setup'!$L$15:$L$19,A2178),INDEX('Solver Setup'!$G$25:$G$52,B2178)))*1440-IF(B2178=0,0,INDEX('Solver Setup'!$F$25:$F$52,B2178))-H2178+'Solver Setup'!$B$9*(1-F2178))</f>
        <v>1869.0999999999995</v>
      </c>
    </row>
    <row r="2179" spans="1:15" x14ac:dyDescent="0.2">
      <c r="A2179">
        <v>3</v>
      </c>
      <c r="B2179">
        <v>19</v>
      </c>
      <c r="C2179">
        <v>22</v>
      </c>
      <c r="D2179" t="str" cm="1">
        <f t="array" ref="D2179">IF(B2179=0,"Depot",INDEX('Delivery Stops'!$B$2:$B$29,B2179))</f>
        <v>Music School</v>
      </c>
      <c r="E2179" t="str" cm="1">
        <f t="array" ref="E2179">IF(C2179=0,"Depot",INDEX('Delivery Stops'!$B$2:$B$29,C2179))</f>
        <v>Brewery</v>
      </c>
      <c r="F2179">
        <v>0</v>
      </c>
      <c r="G2179" cm="1">
        <f t="array" ref="G2179">INDEX('Distance Matrix (miles)'!$B$2:$AD$30,B2179+1,C2179+1)</f>
        <v>46.01</v>
      </c>
      <c r="H2179" cm="1">
        <f t="array" ref="H2179">INDEX('Travel Time Matrix (min)'!$B$2:$AD$30,B2179+1,C2179+1)</f>
        <v>69</v>
      </c>
      <c r="I2179" cm="1">
        <f t="array" ref="I2179">G2179*(INDEX('Vehicle Fleet'!$D$2:$D$6,A2179)+'Cost Parameters'!$B$2*'Cost Parameters'!$B$3)</f>
        <v>53.205964000000002</v>
      </c>
      <c r="J2179" cm="1">
        <f t="array" ref="J2179">IF(C2179=0,0,INDEX('Delivery Stops'!$D$2:$D$29,C2179))</f>
        <v>46</v>
      </c>
      <c r="K2179">
        <f t="shared" ref="K2179:K2242" si="136">F2179*I2179</f>
        <v>0</v>
      </c>
      <c r="L2179">
        <f t="shared" ref="L2179:L2242" si="137">F2179*G2179</f>
        <v>0</v>
      </c>
      <c r="M2179">
        <f t="shared" ref="M2179:M2242" si="138">F2179*H2179</f>
        <v>0</v>
      </c>
      <c r="N2179">
        <f t="shared" ref="N2179:N2242" si="139">F2179*J2179</f>
        <v>0</v>
      </c>
      <c r="O2179" cm="1">
        <f t="array" ref="O2179">((IF(C2179=0,INDEX('Solver Setup'!$M$15:$M$19,A2179),INDEX('Solver Setup'!$G$25:$G$52,C2179))-IF(B2179=0,INDEX('Solver Setup'!$L$15:$L$19,A2179),INDEX('Solver Setup'!$G$25:$G$52,B2179)))*1440-IF(B2179=0,0,INDEX('Solver Setup'!$F$25:$F$52,B2179))-H2179+'Solver Setup'!$B$9*(1-F2179))</f>
        <v>1675.0000000000005</v>
      </c>
    </row>
    <row r="2180" spans="1:15" x14ac:dyDescent="0.2">
      <c r="A2180">
        <v>3</v>
      </c>
      <c r="B2180">
        <v>19</v>
      </c>
      <c r="C2180">
        <v>23</v>
      </c>
      <c r="D2180" t="str" cm="1">
        <f t="array" ref="D2180">IF(B2180=0,"Depot",INDEX('Delivery Stops'!$B$2:$B$29,B2180))</f>
        <v>Music School</v>
      </c>
      <c r="E2180" t="str" cm="1">
        <f t="array" ref="E2180">IF(C2180=0,"Depot",INDEX('Delivery Stops'!$B$2:$B$29,C2180))</f>
        <v>Distillery</v>
      </c>
      <c r="F2180">
        <v>0</v>
      </c>
      <c r="G2180" cm="1">
        <f t="array" ref="G2180">INDEX('Distance Matrix (miles)'!$B$2:$AD$30,B2180+1,C2180+1)</f>
        <v>16.649999999999999</v>
      </c>
      <c r="H2180" cm="1">
        <f t="array" ref="H2180">INDEX('Travel Time Matrix (min)'!$B$2:$AD$30,B2180+1,C2180+1)</f>
        <v>25</v>
      </c>
      <c r="I2180" cm="1">
        <f t="array" ref="I2180">G2180*(INDEX('Vehicle Fleet'!$D$2:$D$6,A2180)+'Cost Parameters'!$B$2*'Cost Parameters'!$B$3)</f>
        <v>19.254059999999999</v>
      </c>
      <c r="J2180" cm="1">
        <f t="array" ref="J2180">IF(C2180=0,0,INDEX('Delivery Stops'!$D$2:$D$29,C2180))</f>
        <v>207</v>
      </c>
      <c r="K2180">
        <f t="shared" si="136"/>
        <v>0</v>
      </c>
      <c r="L2180">
        <f t="shared" si="137"/>
        <v>0</v>
      </c>
      <c r="M2180">
        <f t="shared" si="138"/>
        <v>0</v>
      </c>
      <c r="N2180">
        <f t="shared" si="139"/>
        <v>0</v>
      </c>
      <c r="O2180" cm="1">
        <f t="array" ref="O2180">((IF(C2180=0,INDEX('Solver Setup'!$M$15:$M$19,A2180),INDEX('Solver Setup'!$G$25:$G$52,C2180))-IF(B2180=0,INDEX('Solver Setup'!$L$15:$L$19,A2180),INDEX('Solver Setup'!$G$25:$G$52,B2180)))*1440-IF(B2180=0,0,INDEX('Solver Setup'!$F$25:$F$52,B2180))-H2180+'Solver Setup'!$B$9*(1-F2180))</f>
        <v>1614</v>
      </c>
    </row>
    <row r="2181" spans="1:15" x14ac:dyDescent="0.2">
      <c r="A2181">
        <v>3</v>
      </c>
      <c r="B2181">
        <v>19</v>
      </c>
      <c r="C2181">
        <v>24</v>
      </c>
      <c r="D2181" t="str" cm="1">
        <f t="array" ref="D2181">IF(B2181=0,"Depot",INDEX('Delivery Stops'!$B$2:$B$29,B2181))</f>
        <v>Music School</v>
      </c>
      <c r="E2181" t="str" cm="1">
        <f t="array" ref="E2181">IF(C2181=0,"Depot",INDEX('Delivery Stops'!$B$2:$B$29,C2181))</f>
        <v>Children's Academy</v>
      </c>
      <c r="F2181">
        <v>0</v>
      </c>
      <c r="G2181" cm="1">
        <f t="array" ref="G2181">INDEX('Distance Matrix (miles)'!$B$2:$AD$30,B2181+1,C2181+1)</f>
        <v>16.93</v>
      </c>
      <c r="H2181" cm="1">
        <f t="array" ref="H2181">INDEX('Travel Time Matrix (min)'!$B$2:$AD$30,B2181+1,C2181+1)</f>
        <v>25.4</v>
      </c>
      <c r="I2181" cm="1">
        <f t="array" ref="I2181">G2181*(INDEX('Vehicle Fleet'!$D$2:$D$6,A2181)+'Cost Parameters'!$B$2*'Cost Parameters'!$B$3)</f>
        <v>19.577852</v>
      </c>
      <c r="J2181" cm="1">
        <f t="array" ref="J2181">IF(C2181=0,0,INDEX('Delivery Stops'!$D$2:$D$29,C2181))</f>
        <v>28</v>
      </c>
      <c r="K2181">
        <f t="shared" si="136"/>
        <v>0</v>
      </c>
      <c r="L2181">
        <f t="shared" si="137"/>
        <v>0</v>
      </c>
      <c r="M2181">
        <f t="shared" si="138"/>
        <v>0</v>
      </c>
      <c r="N2181">
        <f t="shared" si="139"/>
        <v>0</v>
      </c>
      <c r="O2181" cm="1">
        <f t="array" ref="O2181">((IF(C2181=0,INDEX('Solver Setup'!$M$15:$M$19,A2181),INDEX('Solver Setup'!$G$25:$G$52,C2181))-IF(B2181=0,INDEX('Solver Setup'!$L$15:$L$19,A2181),INDEX('Solver Setup'!$G$25:$G$52,B2181)))*1440-IF(B2181=0,0,INDEX('Solver Setup'!$F$25:$F$52,B2181))-H2181+'Solver Setup'!$B$9*(1-F2181))</f>
        <v>1763.6000000000004</v>
      </c>
    </row>
    <row r="2182" spans="1:15" x14ac:dyDescent="0.2">
      <c r="A2182">
        <v>3</v>
      </c>
      <c r="B2182">
        <v>19</v>
      </c>
      <c r="C2182">
        <v>25</v>
      </c>
      <c r="D2182" t="str" cm="1">
        <f t="array" ref="D2182">IF(B2182=0,"Depot",INDEX('Delivery Stops'!$B$2:$B$29,B2182))</f>
        <v>Music School</v>
      </c>
      <c r="E2182" t="str" cm="1">
        <f t="array" ref="E2182">IF(C2182=0,"Depot",INDEX('Delivery Stops'!$B$2:$B$29,C2182))</f>
        <v>Public Library</v>
      </c>
      <c r="F2182">
        <v>0</v>
      </c>
      <c r="G2182" cm="1">
        <f t="array" ref="G2182">INDEX('Distance Matrix (miles)'!$B$2:$AD$30,B2182+1,C2182+1)</f>
        <v>34.18</v>
      </c>
      <c r="H2182" cm="1">
        <f t="array" ref="H2182">INDEX('Travel Time Matrix (min)'!$B$2:$AD$30,B2182+1,C2182+1)</f>
        <v>51.3</v>
      </c>
      <c r="I2182" cm="1">
        <f t="array" ref="I2182">G2182*(INDEX('Vehicle Fleet'!$D$2:$D$6,A2182)+'Cost Parameters'!$B$2*'Cost Parameters'!$B$3)</f>
        <v>39.525752000000004</v>
      </c>
      <c r="J2182" cm="1">
        <f t="array" ref="J2182">IF(C2182=0,0,INDEX('Delivery Stops'!$D$2:$D$29,C2182))</f>
        <v>32</v>
      </c>
      <c r="K2182">
        <f t="shared" si="136"/>
        <v>0</v>
      </c>
      <c r="L2182">
        <f t="shared" si="137"/>
        <v>0</v>
      </c>
      <c r="M2182">
        <f t="shared" si="138"/>
        <v>0</v>
      </c>
      <c r="N2182">
        <f t="shared" si="139"/>
        <v>0</v>
      </c>
      <c r="O2182" cm="1">
        <f t="array" ref="O2182">((IF(C2182=0,INDEX('Solver Setup'!$M$15:$M$19,A2182),INDEX('Solver Setup'!$G$25:$G$52,C2182))-IF(B2182=0,INDEX('Solver Setup'!$L$15:$L$19,A2182),INDEX('Solver Setup'!$G$25:$G$52,B2182)))*1440-IF(B2182=0,0,INDEX('Solver Setup'!$F$25:$F$52,B2182))-H2182+'Solver Setup'!$B$9*(1-F2182))</f>
        <v>1647.7000000000005</v>
      </c>
    </row>
    <row r="2183" spans="1:15" x14ac:dyDescent="0.2">
      <c r="A2183">
        <v>3</v>
      </c>
      <c r="B2183">
        <v>19</v>
      </c>
      <c r="C2183">
        <v>26</v>
      </c>
      <c r="D2183" t="str" cm="1">
        <f t="array" ref="D2183">IF(B2183=0,"Depot",INDEX('Delivery Stops'!$B$2:$B$29,B2183))</f>
        <v>Music School</v>
      </c>
      <c r="E2183" t="str" cm="1">
        <f t="array" ref="E2183">IF(C2183=0,"Depot",INDEX('Delivery Stops'!$B$2:$B$29,C2183))</f>
        <v>Bakery &amp; Cafe</v>
      </c>
      <c r="F2183">
        <v>0</v>
      </c>
      <c r="G2183" cm="1">
        <f t="array" ref="G2183">INDEX('Distance Matrix (miles)'!$B$2:$AD$30,B2183+1,C2183+1)</f>
        <v>42.91</v>
      </c>
      <c r="H2183" cm="1">
        <f t="array" ref="H2183">INDEX('Travel Time Matrix (min)'!$B$2:$AD$30,B2183+1,C2183+1)</f>
        <v>64.400000000000006</v>
      </c>
      <c r="I2183" cm="1">
        <f t="array" ref="I2183">G2183*(INDEX('Vehicle Fleet'!$D$2:$D$6,A2183)+'Cost Parameters'!$B$2*'Cost Parameters'!$B$3)</f>
        <v>49.621124000000002</v>
      </c>
      <c r="J2183" cm="1">
        <f t="array" ref="J2183">IF(C2183=0,0,INDEX('Delivery Stops'!$D$2:$D$29,C2183))</f>
        <v>211</v>
      </c>
      <c r="K2183">
        <f t="shared" si="136"/>
        <v>0</v>
      </c>
      <c r="L2183">
        <f t="shared" si="137"/>
        <v>0</v>
      </c>
      <c r="M2183">
        <f t="shared" si="138"/>
        <v>0</v>
      </c>
      <c r="N2183">
        <f t="shared" si="139"/>
        <v>0</v>
      </c>
      <c r="O2183" cm="1">
        <f t="array" ref="O2183">((IF(C2183=0,INDEX('Solver Setup'!$M$15:$M$19,A2183),INDEX('Solver Setup'!$G$25:$G$52,C2183))-IF(B2183=0,INDEX('Solver Setup'!$L$15:$L$19,A2183),INDEX('Solver Setup'!$G$25:$G$52,B2183)))*1440-IF(B2183=0,0,INDEX('Solver Setup'!$F$25:$F$52,B2183))-H2183+'Solver Setup'!$B$9*(1-F2183))</f>
        <v>1709.6</v>
      </c>
    </row>
    <row r="2184" spans="1:15" x14ac:dyDescent="0.2">
      <c r="A2184">
        <v>3</v>
      </c>
      <c r="B2184">
        <v>19</v>
      </c>
      <c r="C2184">
        <v>27</v>
      </c>
      <c r="D2184" t="str" cm="1">
        <f t="array" ref="D2184">IF(B2184=0,"Depot",INDEX('Delivery Stops'!$B$2:$B$29,B2184))</f>
        <v>Music School</v>
      </c>
      <c r="E2184" t="str" cm="1">
        <f t="array" ref="E2184">IF(C2184=0,"Depot",INDEX('Delivery Stops'!$B$2:$B$29,C2184))</f>
        <v>Redstone Elementary School</v>
      </c>
      <c r="F2184">
        <v>0</v>
      </c>
      <c r="G2184" cm="1">
        <f t="array" ref="G2184">INDEX('Distance Matrix (miles)'!$B$2:$AD$30,B2184+1,C2184+1)</f>
        <v>40.18</v>
      </c>
      <c r="H2184" cm="1">
        <f t="array" ref="H2184">INDEX('Travel Time Matrix (min)'!$B$2:$AD$30,B2184+1,C2184+1)</f>
        <v>60.3</v>
      </c>
      <c r="I2184" cm="1">
        <f t="array" ref="I2184">G2184*(INDEX('Vehicle Fleet'!$D$2:$D$6,A2184)+'Cost Parameters'!$B$2*'Cost Parameters'!$B$3)</f>
        <v>46.464152000000006</v>
      </c>
      <c r="J2184" cm="1">
        <f t="array" ref="J2184">IF(C2184=0,0,INDEX('Delivery Stops'!$D$2:$D$29,C2184))</f>
        <v>61</v>
      </c>
      <c r="K2184">
        <f t="shared" si="136"/>
        <v>0</v>
      </c>
      <c r="L2184">
        <f t="shared" si="137"/>
        <v>0</v>
      </c>
      <c r="M2184">
        <f t="shared" si="138"/>
        <v>0</v>
      </c>
      <c r="N2184">
        <f t="shared" si="139"/>
        <v>0</v>
      </c>
      <c r="O2184" cm="1">
        <f t="array" ref="O2184">((IF(C2184=0,INDEX('Solver Setup'!$M$15:$M$19,A2184),INDEX('Solver Setup'!$G$25:$G$52,C2184))-IF(B2184=0,INDEX('Solver Setup'!$L$15:$L$19,A2184),INDEX('Solver Setup'!$G$25:$G$52,B2184)))*1440-IF(B2184=0,0,INDEX('Solver Setup'!$F$25:$F$52,B2184))-H2184+'Solver Setup'!$B$9*(1-F2184))</f>
        <v>1653.6999999999994</v>
      </c>
    </row>
    <row r="2185" spans="1:15" x14ac:dyDescent="0.2">
      <c r="A2185">
        <v>3</v>
      </c>
      <c r="B2185">
        <v>19</v>
      </c>
      <c r="C2185">
        <v>28</v>
      </c>
      <c r="D2185" t="str" cm="1">
        <f t="array" ref="D2185">IF(B2185=0,"Depot",INDEX('Delivery Stops'!$B$2:$B$29,B2185))</f>
        <v>Music School</v>
      </c>
      <c r="E2185" t="str" cm="1">
        <f t="array" ref="E2185">IF(C2185=0,"Depot",INDEX('Delivery Stops'!$B$2:$B$29,C2185))</f>
        <v>Food Bank</v>
      </c>
      <c r="F2185">
        <v>0</v>
      </c>
      <c r="G2185" cm="1">
        <f t="array" ref="G2185">INDEX('Distance Matrix (miles)'!$B$2:$AD$30,B2185+1,C2185+1)</f>
        <v>43.54</v>
      </c>
      <c r="H2185" cm="1">
        <f t="array" ref="H2185">INDEX('Travel Time Matrix (min)'!$B$2:$AD$30,B2185+1,C2185+1)</f>
        <v>65.3</v>
      </c>
      <c r="I2185" cm="1">
        <f t="array" ref="I2185">G2185*(INDEX('Vehicle Fleet'!$D$2:$D$6,A2185)+'Cost Parameters'!$B$2*'Cost Parameters'!$B$3)</f>
        <v>50.349656000000003</v>
      </c>
      <c r="J2185" cm="1">
        <f t="array" ref="J2185">IF(C2185=0,0,INDEX('Delivery Stops'!$D$2:$D$29,C2185))</f>
        <v>168</v>
      </c>
      <c r="K2185">
        <f t="shared" si="136"/>
        <v>0</v>
      </c>
      <c r="L2185">
        <f t="shared" si="137"/>
        <v>0</v>
      </c>
      <c r="M2185">
        <f t="shared" si="138"/>
        <v>0</v>
      </c>
      <c r="N2185">
        <f t="shared" si="139"/>
        <v>0</v>
      </c>
      <c r="O2185" cm="1">
        <f t="array" ref="O2185">((IF(C2185=0,INDEX('Solver Setup'!$M$15:$M$19,A2185),INDEX('Solver Setup'!$G$25:$G$52,C2185))-IF(B2185=0,INDEX('Solver Setup'!$L$15:$L$19,A2185),INDEX('Solver Setup'!$G$25:$G$52,B2185)))*1440-IF(B2185=0,0,INDEX('Solver Setup'!$F$25:$F$52,B2185))-H2185+'Solver Setup'!$B$9*(1-F2185))</f>
        <v>1648.6999999999994</v>
      </c>
    </row>
    <row r="2186" spans="1:15" x14ac:dyDescent="0.2">
      <c r="A2186">
        <v>3</v>
      </c>
      <c r="B2186">
        <v>20</v>
      </c>
      <c r="C2186">
        <v>0</v>
      </c>
      <c r="D2186" t="str" cm="1">
        <f t="array" ref="D2186">IF(B2186=0,"Depot",INDEX('Delivery Stops'!$B$2:$B$29,B2186))</f>
        <v>Elementary School</v>
      </c>
      <c r="E2186" t="str" cm="1">
        <f t="array" ref="E2186">IF(C2186=0,"Depot",INDEX('Delivery Stops'!$B$2:$B$29,C2186))</f>
        <v>Depot</v>
      </c>
      <c r="F2186">
        <v>0</v>
      </c>
      <c r="G2186" cm="1">
        <f t="array" ref="G2186">INDEX('Distance Matrix (miles)'!$B$2:$AD$30,B2186+1,C2186+1)</f>
        <v>23.63</v>
      </c>
      <c r="H2186" cm="1">
        <f t="array" ref="H2186">INDEX('Travel Time Matrix (min)'!$B$2:$AD$30,B2186+1,C2186+1)</f>
        <v>35.4</v>
      </c>
      <c r="I2186" cm="1">
        <f t="array" ref="I2186">G2186*(INDEX('Vehicle Fleet'!$D$2:$D$6,A2186)+'Cost Parameters'!$B$2*'Cost Parameters'!$B$3)</f>
        <v>27.325732000000002</v>
      </c>
      <c r="J2186" cm="1">
        <f t="array" ref="J2186">IF(C2186=0,0,INDEX('Delivery Stops'!$D$2:$D$29,C2186))</f>
        <v>0</v>
      </c>
      <c r="K2186">
        <f t="shared" si="136"/>
        <v>0</v>
      </c>
      <c r="L2186">
        <f t="shared" si="137"/>
        <v>0</v>
      </c>
      <c r="M2186">
        <f t="shared" si="138"/>
        <v>0</v>
      </c>
      <c r="N2186">
        <f t="shared" si="139"/>
        <v>0</v>
      </c>
      <c r="O2186" cm="1">
        <f t="array" ref="O2186">((IF(C2186=0,INDEX('Solver Setup'!$M$15:$M$19,A2186),INDEX('Solver Setup'!$G$25:$G$52,C2186))-IF(B2186=0,INDEX('Solver Setup'!$L$15:$L$19,A2186),INDEX('Solver Setup'!$G$25:$G$52,B2186)))*1440-IF(B2186=0,0,INDEX('Solver Setup'!$F$25:$F$52,B2186))-H2186+'Solver Setup'!$B$9*(1-F2186))</f>
        <v>1019.5999999999995</v>
      </c>
    </row>
    <row r="2187" spans="1:15" x14ac:dyDescent="0.2">
      <c r="A2187">
        <v>3</v>
      </c>
      <c r="B2187">
        <v>20</v>
      </c>
      <c r="C2187">
        <v>1</v>
      </c>
      <c r="D2187" t="str" cm="1">
        <f t="array" ref="D2187">IF(B2187=0,"Depot",INDEX('Delivery Stops'!$B$2:$B$29,B2187))</f>
        <v>Elementary School</v>
      </c>
      <c r="E2187" t="str" cm="1">
        <f t="array" ref="E2187">IF(C2187=0,"Depot",INDEX('Delivery Stops'!$B$2:$B$29,C2187))</f>
        <v>Pet Hospital</v>
      </c>
      <c r="F2187">
        <v>0</v>
      </c>
      <c r="G2187" cm="1">
        <f t="array" ref="G2187">INDEX('Distance Matrix (miles)'!$B$2:$AD$30,B2187+1,C2187+1)</f>
        <v>30.99</v>
      </c>
      <c r="H2187" cm="1">
        <f t="array" ref="H2187">INDEX('Travel Time Matrix (min)'!$B$2:$AD$30,B2187+1,C2187+1)</f>
        <v>46.5</v>
      </c>
      <c r="I2187" cm="1">
        <f t="array" ref="I2187">G2187*(INDEX('Vehicle Fleet'!$D$2:$D$6,A2187)+'Cost Parameters'!$B$2*'Cost Parameters'!$B$3)</f>
        <v>35.836835999999998</v>
      </c>
      <c r="J2187" cm="1">
        <f t="array" ref="J2187">IF(C2187=0,0,INDEX('Delivery Stops'!$D$2:$D$29,C2187))</f>
        <v>204</v>
      </c>
      <c r="K2187">
        <f t="shared" si="136"/>
        <v>0</v>
      </c>
      <c r="L2187">
        <f t="shared" si="137"/>
        <v>0</v>
      </c>
      <c r="M2187">
        <f t="shared" si="138"/>
        <v>0</v>
      </c>
      <c r="N2187">
        <f t="shared" si="139"/>
        <v>0</v>
      </c>
      <c r="O2187" cm="1">
        <f t="array" ref="O2187">((IF(C2187=0,INDEX('Solver Setup'!$M$15:$M$19,A2187),INDEX('Solver Setup'!$G$25:$G$52,C2187))-IF(B2187=0,INDEX('Solver Setup'!$L$15:$L$19,A2187),INDEX('Solver Setup'!$G$25:$G$52,B2187)))*1440-IF(B2187=0,0,INDEX('Solver Setup'!$F$25:$F$52,B2187))-H2187+'Solver Setup'!$B$9*(1-F2187))</f>
        <v>1518.5</v>
      </c>
    </row>
    <row r="2188" spans="1:15" x14ac:dyDescent="0.2">
      <c r="A2188">
        <v>3</v>
      </c>
      <c r="B2188">
        <v>20</v>
      </c>
      <c r="C2188">
        <v>2</v>
      </c>
      <c r="D2188" t="str" cm="1">
        <f t="array" ref="D2188">IF(B2188=0,"Depot",INDEX('Delivery Stops'!$B$2:$B$29,B2188))</f>
        <v>Elementary School</v>
      </c>
      <c r="E2188" t="str" cm="1">
        <f t="array" ref="E2188">IF(C2188=0,"Depot",INDEX('Delivery Stops'!$B$2:$B$29,C2188))</f>
        <v>Community Pharmacy</v>
      </c>
      <c r="F2188">
        <v>0</v>
      </c>
      <c r="G2188" cm="1">
        <f t="array" ref="G2188">INDEX('Distance Matrix (miles)'!$B$2:$AD$30,B2188+1,C2188+1)</f>
        <v>24.99</v>
      </c>
      <c r="H2188" cm="1">
        <f t="array" ref="H2188">INDEX('Travel Time Matrix (min)'!$B$2:$AD$30,B2188+1,C2188+1)</f>
        <v>37.5</v>
      </c>
      <c r="I2188" cm="1">
        <f t="array" ref="I2188">G2188*(INDEX('Vehicle Fleet'!$D$2:$D$6,A2188)+'Cost Parameters'!$B$2*'Cost Parameters'!$B$3)</f>
        <v>28.898436</v>
      </c>
      <c r="J2188" cm="1">
        <f t="array" ref="J2188">IF(C2188=0,0,INDEX('Delivery Stops'!$D$2:$D$29,C2188))</f>
        <v>240</v>
      </c>
      <c r="K2188">
        <f t="shared" si="136"/>
        <v>0</v>
      </c>
      <c r="L2188">
        <f t="shared" si="137"/>
        <v>0</v>
      </c>
      <c r="M2188">
        <f t="shared" si="138"/>
        <v>0</v>
      </c>
      <c r="N2188">
        <f t="shared" si="139"/>
        <v>0</v>
      </c>
      <c r="O2188" cm="1">
        <f t="array" ref="O2188">((IF(C2188=0,INDEX('Solver Setup'!$M$15:$M$19,A2188),INDEX('Solver Setup'!$G$25:$G$52,C2188))-IF(B2188=0,INDEX('Solver Setup'!$L$15:$L$19,A2188),INDEX('Solver Setup'!$G$25:$G$52,B2188)))*1440-IF(B2188=0,0,INDEX('Solver Setup'!$F$25:$F$52,B2188))-H2188+'Solver Setup'!$B$9*(1-F2188))</f>
        <v>1767.4999999999991</v>
      </c>
    </row>
    <row r="2189" spans="1:15" x14ac:dyDescent="0.2">
      <c r="A2189">
        <v>3</v>
      </c>
      <c r="B2189">
        <v>20</v>
      </c>
      <c r="C2189">
        <v>3</v>
      </c>
      <c r="D2189" t="str" cm="1">
        <f t="array" ref="D2189">IF(B2189=0,"Depot",INDEX('Delivery Stops'!$B$2:$B$29,B2189))</f>
        <v>Elementary School</v>
      </c>
      <c r="E2189" t="str" cm="1">
        <f t="array" ref="E2189">IF(C2189=0,"Depot",INDEX('Delivery Stops'!$B$2:$B$29,C2189))</f>
        <v>Redstone Medical Center</v>
      </c>
      <c r="F2189">
        <v>0</v>
      </c>
      <c r="G2189" cm="1">
        <f t="array" ref="G2189">INDEX('Distance Matrix (miles)'!$B$2:$AD$30,B2189+1,C2189+1)</f>
        <v>14.02</v>
      </c>
      <c r="H2189" cm="1">
        <f t="array" ref="H2189">INDEX('Travel Time Matrix (min)'!$B$2:$AD$30,B2189+1,C2189+1)</f>
        <v>21</v>
      </c>
      <c r="I2189" cm="1">
        <f t="array" ref="I2189">G2189*(INDEX('Vehicle Fleet'!$D$2:$D$6,A2189)+'Cost Parameters'!$B$2*'Cost Parameters'!$B$3)</f>
        <v>16.212728000000002</v>
      </c>
      <c r="J2189" cm="1">
        <f t="array" ref="J2189">IF(C2189=0,0,INDEX('Delivery Stops'!$D$2:$D$29,C2189))</f>
        <v>183</v>
      </c>
      <c r="K2189">
        <f t="shared" si="136"/>
        <v>0</v>
      </c>
      <c r="L2189">
        <f t="shared" si="137"/>
        <v>0</v>
      </c>
      <c r="M2189">
        <f t="shared" si="138"/>
        <v>0</v>
      </c>
      <c r="N2189">
        <f t="shared" si="139"/>
        <v>0</v>
      </c>
      <c r="O2189" cm="1">
        <f t="array" ref="O2189">((IF(C2189=0,INDEX('Solver Setup'!$M$15:$M$19,A2189),INDEX('Solver Setup'!$G$25:$G$52,C2189))-IF(B2189=0,INDEX('Solver Setup'!$L$15:$L$19,A2189),INDEX('Solver Setup'!$G$25:$G$52,B2189)))*1440-IF(B2189=0,0,INDEX('Solver Setup'!$F$25:$F$52,B2189))-H2189+'Solver Setup'!$B$9*(1-F2189))</f>
        <v>1798.9999999999995</v>
      </c>
    </row>
    <row r="2190" spans="1:15" x14ac:dyDescent="0.2">
      <c r="A2190">
        <v>3</v>
      </c>
      <c r="B2190">
        <v>20</v>
      </c>
      <c r="C2190">
        <v>4</v>
      </c>
      <c r="D2190" t="str" cm="1">
        <f t="array" ref="D2190">IF(B2190=0,"Depot",INDEX('Delivery Stops'!$B$2:$B$29,B2190))</f>
        <v>Elementary School</v>
      </c>
      <c r="E2190" t="str" cm="1">
        <f t="array" ref="E2190">IF(C2190=0,"Depot",INDEX('Delivery Stops'!$B$2:$B$29,C2190))</f>
        <v>Furniture Warehouse</v>
      </c>
      <c r="F2190">
        <v>0</v>
      </c>
      <c r="G2190" cm="1">
        <f t="array" ref="G2190">INDEX('Distance Matrix (miles)'!$B$2:$AD$30,B2190+1,C2190+1)</f>
        <v>16.21</v>
      </c>
      <c r="H2190" cm="1">
        <f t="array" ref="H2190">INDEX('Travel Time Matrix (min)'!$B$2:$AD$30,B2190+1,C2190+1)</f>
        <v>24.3</v>
      </c>
      <c r="I2190" cm="1">
        <f t="array" ref="I2190">G2190*(INDEX('Vehicle Fleet'!$D$2:$D$6,A2190)+'Cost Parameters'!$B$2*'Cost Parameters'!$B$3)</f>
        <v>18.745244000000003</v>
      </c>
      <c r="J2190" cm="1">
        <f t="array" ref="J2190">IF(C2190=0,0,INDEX('Delivery Stops'!$D$2:$D$29,C2190))</f>
        <v>186</v>
      </c>
      <c r="K2190">
        <f t="shared" si="136"/>
        <v>0</v>
      </c>
      <c r="L2190">
        <f t="shared" si="137"/>
        <v>0</v>
      </c>
      <c r="M2190">
        <f t="shared" si="138"/>
        <v>0</v>
      </c>
      <c r="N2190">
        <f t="shared" si="139"/>
        <v>0</v>
      </c>
      <c r="O2190" cm="1">
        <f t="array" ref="O2190">((IF(C2190=0,INDEX('Solver Setup'!$M$15:$M$19,A2190),INDEX('Solver Setup'!$G$25:$G$52,C2190))-IF(B2190=0,INDEX('Solver Setup'!$L$15:$L$19,A2190),INDEX('Solver Setup'!$G$25:$G$52,B2190)))*1440-IF(B2190=0,0,INDEX('Solver Setup'!$F$25:$F$52,B2190))-H2190+'Solver Setup'!$B$9*(1-F2190))</f>
        <v>1525.6999999999996</v>
      </c>
    </row>
    <row r="2191" spans="1:15" x14ac:dyDescent="0.2">
      <c r="A2191">
        <v>3</v>
      </c>
      <c r="B2191">
        <v>20</v>
      </c>
      <c r="C2191">
        <v>5</v>
      </c>
      <c r="D2191" t="str" cm="1">
        <f t="array" ref="D2191">IF(B2191=0,"Depot",INDEX('Delivery Stops'!$B$2:$B$29,B2191))</f>
        <v>Elementary School</v>
      </c>
      <c r="E2191" t="str" cm="1">
        <f t="array" ref="E2191">IF(C2191=0,"Depot",INDEX('Delivery Stops'!$B$2:$B$29,C2191))</f>
        <v>Construction Supply</v>
      </c>
      <c r="F2191">
        <v>0</v>
      </c>
      <c r="G2191" cm="1">
        <f t="array" ref="G2191">INDEX('Distance Matrix (miles)'!$B$2:$AD$30,B2191+1,C2191+1)</f>
        <v>17.079999999999998</v>
      </c>
      <c r="H2191" cm="1">
        <f t="array" ref="H2191">INDEX('Travel Time Matrix (min)'!$B$2:$AD$30,B2191+1,C2191+1)</f>
        <v>25.6</v>
      </c>
      <c r="I2191" cm="1">
        <f t="array" ref="I2191">G2191*(INDEX('Vehicle Fleet'!$D$2:$D$6,A2191)+'Cost Parameters'!$B$2*'Cost Parameters'!$B$3)</f>
        <v>19.751311999999999</v>
      </c>
      <c r="J2191" cm="1">
        <f t="array" ref="J2191">IF(C2191=0,0,INDEX('Delivery Stops'!$D$2:$D$29,C2191))</f>
        <v>201</v>
      </c>
      <c r="K2191">
        <f t="shared" si="136"/>
        <v>0</v>
      </c>
      <c r="L2191">
        <f t="shared" si="137"/>
        <v>0</v>
      </c>
      <c r="M2191">
        <f t="shared" si="138"/>
        <v>0</v>
      </c>
      <c r="N2191">
        <f t="shared" si="139"/>
        <v>0</v>
      </c>
      <c r="O2191" cm="1">
        <f t="array" ref="O2191">((IF(C2191=0,INDEX('Solver Setup'!$M$15:$M$19,A2191),INDEX('Solver Setup'!$G$25:$G$52,C2191))-IF(B2191=0,INDEX('Solver Setup'!$L$15:$L$19,A2191),INDEX('Solver Setup'!$G$25:$G$52,B2191)))*1440-IF(B2191=0,0,INDEX('Solver Setup'!$F$25:$F$52,B2191))-H2191+'Solver Setup'!$B$9*(1-F2191))</f>
        <v>1734.399999999999</v>
      </c>
    </row>
    <row r="2192" spans="1:15" x14ac:dyDescent="0.2">
      <c r="A2192">
        <v>3</v>
      </c>
      <c r="B2192">
        <v>20</v>
      </c>
      <c r="C2192">
        <v>6</v>
      </c>
      <c r="D2192" t="str" cm="1">
        <f t="array" ref="D2192">IF(B2192=0,"Depot",INDEX('Delivery Stops'!$B$2:$B$29,B2192))</f>
        <v>Elementary School</v>
      </c>
      <c r="E2192" t="str" cm="1">
        <f t="array" ref="E2192">IF(C2192=0,"Depot",INDEX('Delivery Stops'!$B$2:$B$29,C2192))</f>
        <v>Farm Supply</v>
      </c>
      <c r="F2192">
        <v>0</v>
      </c>
      <c r="G2192" cm="1">
        <f t="array" ref="G2192">INDEX('Distance Matrix (miles)'!$B$2:$AD$30,B2192+1,C2192+1)</f>
        <v>21.32</v>
      </c>
      <c r="H2192" cm="1">
        <f t="array" ref="H2192">INDEX('Travel Time Matrix (min)'!$B$2:$AD$30,B2192+1,C2192+1)</f>
        <v>32</v>
      </c>
      <c r="I2192" cm="1">
        <f t="array" ref="I2192">G2192*(INDEX('Vehicle Fleet'!$D$2:$D$6,A2192)+'Cost Parameters'!$B$2*'Cost Parameters'!$B$3)</f>
        <v>24.654448000000002</v>
      </c>
      <c r="J2192" cm="1">
        <f t="array" ref="J2192">IF(C2192=0,0,INDEX('Delivery Stops'!$D$2:$D$29,C2192))</f>
        <v>162</v>
      </c>
      <c r="K2192">
        <f t="shared" si="136"/>
        <v>0</v>
      </c>
      <c r="L2192">
        <f t="shared" si="137"/>
        <v>0</v>
      </c>
      <c r="M2192">
        <f t="shared" si="138"/>
        <v>0</v>
      </c>
      <c r="N2192">
        <f t="shared" si="139"/>
        <v>0</v>
      </c>
      <c r="O2192" cm="1">
        <f t="array" ref="O2192">((IF(C2192=0,INDEX('Solver Setup'!$M$15:$M$19,A2192),INDEX('Solver Setup'!$G$25:$G$52,C2192))-IF(B2192=0,INDEX('Solver Setup'!$L$15:$L$19,A2192),INDEX('Solver Setup'!$G$25:$G$52,B2192)))*1440-IF(B2192=0,0,INDEX('Solver Setup'!$F$25:$F$52,B2192))-H2192+'Solver Setup'!$B$9*(1-F2192))</f>
        <v>1832.9999999999995</v>
      </c>
    </row>
    <row r="2193" spans="1:15" x14ac:dyDescent="0.2">
      <c r="A2193">
        <v>3</v>
      </c>
      <c r="B2193">
        <v>20</v>
      </c>
      <c r="C2193">
        <v>7</v>
      </c>
      <c r="D2193" t="str" cm="1">
        <f t="array" ref="D2193">IF(B2193=0,"Depot",INDEX('Delivery Stops'!$B$2:$B$29,B2193))</f>
        <v>Elementary School</v>
      </c>
      <c r="E2193" t="str" cm="1">
        <f t="array" ref="E2193">IF(C2193=0,"Depot",INDEX('Delivery Stops'!$B$2:$B$29,C2193))</f>
        <v>Fish Market</v>
      </c>
      <c r="F2193">
        <v>0</v>
      </c>
      <c r="G2193" cm="1">
        <f t="array" ref="G2193">INDEX('Distance Matrix (miles)'!$B$2:$AD$30,B2193+1,C2193+1)</f>
        <v>28.96</v>
      </c>
      <c r="H2193" cm="1">
        <f t="array" ref="H2193">INDEX('Travel Time Matrix (min)'!$B$2:$AD$30,B2193+1,C2193+1)</f>
        <v>43.4</v>
      </c>
      <c r="I2193" cm="1">
        <f t="array" ref="I2193">G2193*(INDEX('Vehicle Fleet'!$D$2:$D$6,A2193)+'Cost Parameters'!$B$2*'Cost Parameters'!$B$3)</f>
        <v>33.489344000000003</v>
      </c>
      <c r="J2193" cm="1">
        <f t="array" ref="J2193">IF(C2193=0,0,INDEX('Delivery Stops'!$D$2:$D$29,C2193))</f>
        <v>133</v>
      </c>
      <c r="K2193">
        <f t="shared" si="136"/>
        <v>0</v>
      </c>
      <c r="L2193">
        <f t="shared" si="137"/>
        <v>0</v>
      </c>
      <c r="M2193">
        <f t="shared" si="138"/>
        <v>0</v>
      </c>
      <c r="N2193">
        <f t="shared" si="139"/>
        <v>0</v>
      </c>
      <c r="O2193" cm="1">
        <f t="array" ref="O2193">((IF(C2193=0,INDEX('Solver Setup'!$M$15:$M$19,A2193),INDEX('Solver Setup'!$G$25:$G$52,C2193))-IF(B2193=0,INDEX('Solver Setup'!$L$15:$L$19,A2193),INDEX('Solver Setup'!$G$25:$G$52,B2193)))*1440-IF(B2193=0,0,INDEX('Solver Setup'!$F$25:$F$52,B2193))-H2193+'Solver Setup'!$B$9*(1-F2193))</f>
        <v>1686.5999999999995</v>
      </c>
    </row>
    <row r="2194" spans="1:15" x14ac:dyDescent="0.2">
      <c r="A2194">
        <v>3</v>
      </c>
      <c r="B2194">
        <v>20</v>
      </c>
      <c r="C2194">
        <v>8</v>
      </c>
      <c r="D2194" t="str" cm="1">
        <f t="array" ref="D2194">IF(B2194=0,"Depot",INDEX('Delivery Stops'!$B$2:$B$29,B2194))</f>
        <v>Elementary School</v>
      </c>
      <c r="E2194" t="str" cm="1">
        <f t="array" ref="E2194">IF(C2194=0,"Depot",INDEX('Delivery Stops'!$B$2:$B$29,C2194))</f>
        <v>Swimming Pool Supply</v>
      </c>
      <c r="F2194">
        <v>0</v>
      </c>
      <c r="G2194" cm="1">
        <f t="array" ref="G2194">INDEX('Distance Matrix (miles)'!$B$2:$AD$30,B2194+1,C2194+1)</f>
        <v>2.85</v>
      </c>
      <c r="H2194" cm="1">
        <f t="array" ref="H2194">INDEX('Travel Time Matrix (min)'!$B$2:$AD$30,B2194+1,C2194+1)</f>
        <v>4.3</v>
      </c>
      <c r="I2194" cm="1">
        <f t="array" ref="I2194">G2194*(INDEX('Vehicle Fleet'!$D$2:$D$6,A2194)+'Cost Parameters'!$B$2*'Cost Parameters'!$B$3)</f>
        <v>3.2957400000000003</v>
      </c>
      <c r="J2194" cm="1">
        <f t="array" ref="J2194">IF(C2194=0,0,INDEX('Delivery Stops'!$D$2:$D$29,C2194))</f>
        <v>285</v>
      </c>
      <c r="K2194">
        <f t="shared" si="136"/>
        <v>0</v>
      </c>
      <c r="L2194">
        <f t="shared" si="137"/>
        <v>0</v>
      </c>
      <c r="M2194">
        <f t="shared" si="138"/>
        <v>0</v>
      </c>
      <c r="N2194">
        <f t="shared" si="139"/>
        <v>0</v>
      </c>
      <c r="O2194" cm="1">
        <f t="array" ref="O2194">((IF(C2194=0,INDEX('Solver Setup'!$M$15:$M$19,A2194),INDEX('Solver Setup'!$G$25:$G$52,C2194))-IF(B2194=0,INDEX('Solver Setup'!$L$15:$L$19,A2194),INDEX('Solver Setup'!$G$25:$G$52,B2194)))*1440-IF(B2194=0,0,INDEX('Solver Setup'!$F$25:$F$52,B2194))-H2194+'Solver Setup'!$B$9*(1-F2194))</f>
        <v>1935.6999999999991</v>
      </c>
    </row>
    <row r="2195" spans="1:15" x14ac:dyDescent="0.2">
      <c r="A2195">
        <v>3</v>
      </c>
      <c r="B2195">
        <v>20</v>
      </c>
      <c r="C2195">
        <v>9</v>
      </c>
      <c r="D2195" t="str" cm="1">
        <f t="array" ref="D2195">IF(B2195=0,"Depot",INDEX('Delivery Stops'!$B$2:$B$29,B2195))</f>
        <v>Elementary School</v>
      </c>
      <c r="E2195" t="str" cm="1">
        <f t="array" ref="E2195">IF(C2195=0,"Depot",INDEX('Delivery Stops'!$B$2:$B$29,C2195))</f>
        <v>Dry Cleaners</v>
      </c>
      <c r="F2195">
        <v>0</v>
      </c>
      <c r="G2195" cm="1">
        <f t="array" ref="G2195">INDEX('Distance Matrix (miles)'!$B$2:$AD$30,B2195+1,C2195+1)</f>
        <v>24.86</v>
      </c>
      <c r="H2195" cm="1">
        <f t="array" ref="H2195">INDEX('Travel Time Matrix (min)'!$B$2:$AD$30,B2195+1,C2195+1)</f>
        <v>37.299999999999997</v>
      </c>
      <c r="I2195" cm="1">
        <f t="array" ref="I2195">G2195*(INDEX('Vehicle Fleet'!$D$2:$D$6,A2195)+'Cost Parameters'!$B$2*'Cost Parameters'!$B$3)</f>
        <v>28.748104000000001</v>
      </c>
      <c r="J2195" cm="1">
        <f t="array" ref="J2195">IF(C2195=0,0,INDEX('Delivery Stops'!$D$2:$D$29,C2195))</f>
        <v>24</v>
      </c>
      <c r="K2195">
        <f t="shared" si="136"/>
        <v>0</v>
      </c>
      <c r="L2195">
        <f t="shared" si="137"/>
        <v>0</v>
      </c>
      <c r="M2195">
        <f t="shared" si="138"/>
        <v>0</v>
      </c>
      <c r="N2195">
        <f t="shared" si="139"/>
        <v>0</v>
      </c>
      <c r="O2195" cm="1">
        <f t="array" ref="O2195">((IF(C2195=0,INDEX('Solver Setup'!$M$15:$M$19,A2195),INDEX('Solver Setup'!$G$25:$G$52,C2195))-IF(B2195=0,INDEX('Solver Setup'!$L$15:$L$19,A2195),INDEX('Solver Setup'!$G$25:$G$52,B2195)))*1440-IF(B2195=0,0,INDEX('Solver Setup'!$F$25:$F$52,B2195))-H2195+'Solver Setup'!$B$9*(1-F2195))</f>
        <v>1557.6999999999996</v>
      </c>
    </row>
    <row r="2196" spans="1:15" x14ac:dyDescent="0.2">
      <c r="A2196">
        <v>3</v>
      </c>
      <c r="B2196">
        <v>20</v>
      </c>
      <c r="C2196">
        <v>10</v>
      </c>
      <c r="D2196" t="str" cm="1">
        <f t="array" ref="D2196">IF(B2196=0,"Depot",INDEX('Delivery Stops'!$B$2:$B$29,B2196))</f>
        <v>Elementary School</v>
      </c>
      <c r="E2196" t="str" cm="1">
        <f t="array" ref="E2196">IF(C2196=0,"Depot",INDEX('Delivery Stops'!$B$2:$B$29,C2196))</f>
        <v>Furniture Warehouse</v>
      </c>
      <c r="F2196">
        <v>0</v>
      </c>
      <c r="G2196" cm="1">
        <f t="array" ref="G2196">INDEX('Distance Matrix (miles)'!$B$2:$AD$30,B2196+1,C2196+1)</f>
        <v>26.48</v>
      </c>
      <c r="H2196" cm="1">
        <f t="array" ref="H2196">INDEX('Travel Time Matrix (min)'!$B$2:$AD$30,B2196+1,C2196+1)</f>
        <v>39.700000000000003</v>
      </c>
      <c r="I2196" cm="1">
        <f t="array" ref="I2196">G2196*(INDEX('Vehicle Fleet'!$D$2:$D$6,A2196)+'Cost Parameters'!$B$2*'Cost Parameters'!$B$3)</f>
        <v>30.621472000000004</v>
      </c>
      <c r="J2196" cm="1">
        <f t="array" ref="J2196">IF(C2196=0,0,INDEX('Delivery Stops'!$D$2:$D$29,C2196))</f>
        <v>89</v>
      </c>
      <c r="K2196">
        <f t="shared" si="136"/>
        <v>0</v>
      </c>
      <c r="L2196">
        <f t="shared" si="137"/>
        <v>0</v>
      </c>
      <c r="M2196">
        <f t="shared" si="138"/>
        <v>0</v>
      </c>
      <c r="N2196">
        <f t="shared" si="139"/>
        <v>0</v>
      </c>
      <c r="O2196" cm="1">
        <f t="array" ref="O2196">((IF(C2196=0,INDEX('Solver Setup'!$M$15:$M$19,A2196),INDEX('Solver Setup'!$G$25:$G$52,C2196))-IF(B2196=0,INDEX('Solver Setup'!$L$15:$L$19,A2196),INDEX('Solver Setup'!$G$25:$G$52,B2196)))*1440-IF(B2196=0,0,INDEX('Solver Setup'!$F$25:$F$52,B2196))-H2196+'Solver Setup'!$B$9*(1-F2196))</f>
        <v>1630.299999999999</v>
      </c>
    </row>
    <row r="2197" spans="1:15" x14ac:dyDescent="0.2">
      <c r="A2197">
        <v>3</v>
      </c>
      <c r="B2197">
        <v>20</v>
      </c>
      <c r="C2197">
        <v>11</v>
      </c>
      <c r="D2197" t="str" cm="1">
        <f t="array" ref="D2197">IF(B2197=0,"Depot",INDEX('Delivery Stops'!$B$2:$B$29,B2197))</f>
        <v>Elementary School</v>
      </c>
      <c r="E2197" t="str" cm="1">
        <f t="array" ref="E2197">IF(C2197=0,"Depot",INDEX('Delivery Stops'!$B$2:$B$29,C2197))</f>
        <v>Pet Hospital</v>
      </c>
      <c r="F2197">
        <v>0</v>
      </c>
      <c r="G2197" cm="1">
        <f t="array" ref="G2197">INDEX('Distance Matrix (miles)'!$B$2:$AD$30,B2197+1,C2197+1)</f>
        <v>24.09</v>
      </c>
      <c r="H2197" cm="1">
        <f t="array" ref="H2197">INDEX('Travel Time Matrix (min)'!$B$2:$AD$30,B2197+1,C2197+1)</f>
        <v>36.1</v>
      </c>
      <c r="I2197" cm="1">
        <f t="array" ref="I2197">G2197*(INDEX('Vehicle Fleet'!$D$2:$D$6,A2197)+'Cost Parameters'!$B$2*'Cost Parameters'!$B$3)</f>
        <v>27.857676000000001</v>
      </c>
      <c r="J2197" cm="1">
        <f t="array" ref="J2197">IF(C2197=0,0,INDEX('Delivery Stops'!$D$2:$D$29,C2197))</f>
        <v>108</v>
      </c>
      <c r="K2197">
        <f t="shared" si="136"/>
        <v>0</v>
      </c>
      <c r="L2197">
        <f t="shared" si="137"/>
        <v>0</v>
      </c>
      <c r="M2197">
        <f t="shared" si="138"/>
        <v>0</v>
      </c>
      <c r="N2197">
        <f t="shared" si="139"/>
        <v>0</v>
      </c>
      <c r="O2197" cm="1">
        <f t="array" ref="O2197">((IF(C2197=0,INDEX('Solver Setup'!$M$15:$M$19,A2197),INDEX('Solver Setup'!$G$25:$G$52,C2197))-IF(B2197=0,INDEX('Solver Setup'!$L$15:$L$19,A2197),INDEX('Solver Setup'!$G$25:$G$52,B2197)))*1440-IF(B2197=0,0,INDEX('Solver Setup'!$F$25:$F$52,B2197))-H2197+'Solver Setup'!$B$9*(1-F2197))</f>
        <v>1558.8999999999994</v>
      </c>
    </row>
    <row r="2198" spans="1:15" x14ac:dyDescent="0.2">
      <c r="A2198">
        <v>3</v>
      </c>
      <c r="B2198">
        <v>20</v>
      </c>
      <c r="C2198">
        <v>12</v>
      </c>
      <c r="D2198" t="str" cm="1">
        <f t="array" ref="D2198">IF(B2198=0,"Depot",INDEX('Delivery Stops'!$B$2:$B$29,B2198))</f>
        <v>Elementary School</v>
      </c>
      <c r="E2198" t="str" cm="1">
        <f t="array" ref="E2198">IF(C2198=0,"Depot",INDEX('Delivery Stops'!$B$2:$B$29,C2198))</f>
        <v>Tech Solutions Inc</v>
      </c>
      <c r="F2198">
        <v>0</v>
      </c>
      <c r="G2198" cm="1">
        <f t="array" ref="G2198">INDEX('Distance Matrix (miles)'!$B$2:$AD$30,B2198+1,C2198+1)</f>
        <v>26.18</v>
      </c>
      <c r="H2198" cm="1">
        <f t="array" ref="H2198">INDEX('Travel Time Matrix (min)'!$B$2:$AD$30,B2198+1,C2198+1)</f>
        <v>39.299999999999997</v>
      </c>
      <c r="I2198" cm="1">
        <f t="array" ref="I2198">G2198*(INDEX('Vehicle Fleet'!$D$2:$D$6,A2198)+'Cost Parameters'!$B$2*'Cost Parameters'!$B$3)</f>
        <v>30.274552000000003</v>
      </c>
      <c r="J2198" cm="1">
        <f t="array" ref="J2198">IF(C2198=0,0,INDEX('Delivery Stops'!$D$2:$D$29,C2198))</f>
        <v>150</v>
      </c>
      <c r="K2198">
        <f t="shared" si="136"/>
        <v>0</v>
      </c>
      <c r="L2198">
        <f t="shared" si="137"/>
        <v>0</v>
      </c>
      <c r="M2198">
        <f t="shared" si="138"/>
        <v>0</v>
      </c>
      <c r="N2198">
        <f t="shared" si="139"/>
        <v>0</v>
      </c>
      <c r="O2198" cm="1">
        <f t="array" ref="O2198">((IF(C2198=0,INDEX('Solver Setup'!$M$15:$M$19,A2198),INDEX('Solver Setup'!$G$25:$G$52,C2198))-IF(B2198=0,INDEX('Solver Setup'!$L$15:$L$19,A2198),INDEX('Solver Setup'!$G$25:$G$52,B2198)))*1440-IF(B2198=0,0,INDEX('Solver Setup'!$F$25:$F$52,B2198))-H2198+'Solver Setup'!$B$9*(1-F2198))</f>
        <v>1510.6999999999996</v>
      </c>
    </row>
    <row r="2199" spans="1:15" x14ac:dyDescent="0.2">
      <c r="A2199">
        <v>3</v>
      </c>
      <c r="B2199">
        <v>20</v>
      </c>
      <c r="C2199">
        <v>13</v>
      </c>
      <c r="D2199" t="str" cm="1">
        <f t="array" ref="D2199">IF(B2199=0,"Depot",INDEX('Delivery Stops'!$B$2:$B$29,B2199))</f>
        <v>Elementary School</v>
      </c>
      <c r="E2199" t="str" cm="1">
        <f t="array" ref="E2199">IF(C2199=0,"Depot",INDEX('Delivery Stops'!$B$2:$B$29,C2199))</f>
        <v>Tech Solutions Inc</v>
      </c>
      <c r="F2199">
        <v>0</v>
      </c>
      <c r="G2199" cm="1">
        <f t="array" ref="G2199">INDEX('Distance Matrix (miles)'!$B$2:$AD$30,B2199+1,C2199+1)</f>
        <v>42.1</v>
      </c>
      <c r="H2199" cm="1">
        <f t="array" ref="H2199">INDEX('Travel Time Matrix (min)'!$B$2:$AD$30,B2199+1,C2199+1)</f>
        <v>63.1</v>
      </c>
      <c r="I2199" cm="1">
        <f t="array" ref="I2199">G2199*(INDEX('Vehicle Fleet'!$D$2:$D$6,A2199)+'Cost Parameters'!$B$2*'Cost Parameters'!$B$3)</f>
        <v>48.684440000000002</v>
      </c>
      <c r="J2199" cm="1">
        <f t="array" ref="J2199">IF(C2199=0,0,INDEX('Delivery Stops'!$D$2:$D$29,C2199))</f>
        <v>38</v>
      </c>
      <c r="K2199">
        <f t="shared" si="136"/>
        <v>0</v>
      </c>
      <c r="L2199">
        <f t="shared" si="137"/>
        <v>0</v>
      </c>
      <c r="M2199">
        <f t="shared" si="138"/>
        <v>0</v>
      </c>
      <c r="N2199">
        <f t="shared" si="139"/>
        <v>0</v>
      </c>
      <c r="O2199" cm="1">
        <f t="array" ref="O2199">((IF(C2199=0,INDEX('Solver Setup'!$M$15:$M$19,A2199),INDEX('Solver Setup'!$G$25:$G$52,C2199))-IF(B2199=0,INDEX('Solver Setup'!$L$15:$L$19,A2199),INDEX('Solver Setup'!$G$25:$G$52,B2199)))*1440-IF(B2199=0,0,INDEX('Solver Setup'!$F$25:$F$52,B2199))-H2199+'Solver Setup'!$B$9*(1-F2199))</f>
        <v>1381.899999999999</v>
      </c>
    </row>
    <row r="2200" spans="1:15" x14ac:dyDescent="0.2">
      <c r="A2200">
        <v>3</v>
      </c>
      <c r="B2200">
        <v>20</v>
      </c>
      <c r="C2200">
        <v>14</v>
      </c>
      <c r="D2200" t="str" cm="1">
        <f t="array" ref="D2200">IF(B2200=0,"Depot",INDEX('Delivery Stops'!$B$2:$B$29,B2200))</f>
        <v>Elementary School</v>
      </c>
      <c r="E2200" t="str" cm="1">
        <f t="array" ref="E2200">IF(C2200=0,"Depot",INDEX('Delivery Stops'!$B$2:$B$29,C2200))</f>
        <v>Sunrise Senior Living</v>
      </c>
      <c r="F2200">
        <v>0</v>
      </c>
      <c r="G2200" cm="1">
        <f t="array" ref="G2200">INDEX('Distance Matrix (miles)'!$B$2:$AD$30,B2200+1,C2200+1)</f>
        <v>24.48</v>
      </c>
      <c r="H2200" cm="1">
        <f t="array" ref="H2200">INDEX('Travel Time Matrix (min)'!$B$2:$AD$30,B2200+1,C2200+1)</f>
        <v>36.700000000000003</v>
      </c>
      <c r="I2200" cm="1">
        <f t="array" ref="I2200">G2200*(INDEX('Vehicle Fleet'!$D$2:$D$6,A2200)+'Cost Parameters'!$B$2*'Cost Parameters'!$B$3)</f>
        <v>28.308672000000001</v>
      </c>
      <c r="J2200" cm="1">
        <f t="array" ref="J2200">IF(C2200=0,0,INDEX('Delivery Stops'!$D$2:$D$29,C2200))</f>
        <v>249</v>
      </c>
      <c r="K2200">
        <f t="shared" si="136"/>
        <v>0</v>
      </c>
      <c r="L2200">
        <f t="shared" si="137"/>
        <v>0</v>
      </c>
      <c r="M2200">
        <f t="shared" si="138"/>
        <v>0</v>
      </c>
      <c r="N2200">
        <f t="shared" si="139"/>
        <v>0</v>
      </c>
      <c r="O2200" cm="1">
        <f t="array" ref="O2200">((IF(C2200=0,INDEX('Solver Setup'!$M$15:$M$19,A2200),INDEX('Solver Setup'!$G$25:$G$52,C2200))-IF(B2200=0,INDEX('Solver Setup'!$L$15:$L$19,A2200),INDEX('Solver Setup'!$G$25:$G$52,B2200)))*1440-IF(B2200=0,0,INDEX('Solver Setup'!$F$25:$F$52,B2200))-H2200+'Solver Setup'!$B$9*(1-F2200))</f>
        <v>1858.299999999999</v>
      </c>
    </row>
    <row r="2201" spans="1:15" x14ac:dyDescent="0.2">
      <c r="A2201">
        <v>3</v>
      </c>
      <c r="B2201">
        <v>20</v>
      </c>
      <c r="C2201">
        <v>15</v>
      </c>
      <c r="D2201" t="str" cm="1">
        <f t="array" ref="D2201">IF(B2201=0,"Depot",INDEX('Delivery Stops'!$B$2:$B$29,B2201))</f>
        <v>Elementary School</v>
      </c>
      <c r="E2201" t="str" cm="1">
        <f t="array" ref="E2201">IF(C2201=0,"Depot",INDEX('Delivery Stops'!$B$2:$B$29,C2201))</f>
        <v>Electronics Outlet</v>
      </c>
      <c r="F2201">
        <v>0</v>
      </c>
      <c r="G2201" cm="1">
        <f t="array" ref="G2201">INDEX('Distance Matrix (miles)'!$B$2:$AD$30,B2201+1,C2201+1)</f>
        <v>24.89</v>
      </c>
      <c r="H2201" cm="1">
        <f t="array" ref="H2201">INDEX('Travel Time Matrix (min)'!$B$2:$AD$30,B2201+1,C2201+1)</f>
        <v>37.299999999999997</v>
      </c>
      <c r="I2201" cm="1">
        <f t="array" ref="I2201">G2201*(INDEX('Vehicle Fleet'!$D$2:$D$6,A2201)+'Cost Parameters'!$B$2*'Cost Parameters'!$B$3)</f>
        <v>28.782796000000005</v>
      </c>
      <c r="J2201" cm="1">
        <f t="array" ref="J2201">IF(C2201=0,0,INDEX('Delivery Stops'!$D$2:$D$29,C2201))</f>
        <v>72</v>
      </c>
      <c r="K2201">
        <f t="shared" si="136"/>
        <v>0</v>
      </c>
      <c r="L2201">
        <f t="shared" si="137"/>
        <v>0</v>
      </c>
      <c r="M2201">
        <f t="shared" si="138"/>
        <v>0</v>
      </c>
      <c r="N2201">
        <f t="shared" si="139"/>
        <v>0</v>
      </c>
      <c r="O2201" cm="1">
        <f t="array" ref="O2201">((IF(C2201=0,INDEX('Solver Setup'!$M$15:$M$19,A2201),INDEX('Solver Setup'!$G$25:$G$52,C2201))-IF(B2201=0,INDEX('Solver Setup'!$L$15:$L$19,A2201),INDEX('Solver Setup'!$G$25:$G$52,B2201)))*1440-IF(B2201=0,0,INDEX('Solver Setup'!$F$25:$F$52,B2201))-H2201+'Solver Setup'!$B$9*(1-F2201))</f>
        <v>1422.6999999999996</v>
      </c>
    </row>
    <row r="2202" spans="1:15" x14ac:dyDescent="0.2">
      <c r="A2202">
        <v>3</v>
      </c>
      <c r="B2202">
        <v>20</v>
      </c>
      <c r="C2202">
        <v>16</v>
      </c>
      <c r="D2202" t="str" cm="1">
        <f t="array" ref="D2202">IF(B2202=0,"Depot",INDEX('Delivery Stops'!$B$2:$B$29,B2202))</f>
        <v>Elementary School</v>
      </c>
      <c r="E2202" t="str" cm="1">
        <f t="array" ref="E2202">IF(C2202=0,"Depot",INDEX('Delivery Stops'!$B$2:$B$29,C2202))</f>
        <v>Bookstore</v>
      </c>
      <c r="F2202">
        <v>0</v>
      </c>
      <c r="G2202" cm="1">
        <f t="array" ref="G2202">INDEX('Distance Matrix (miles)'!$B$2:$AD$30,B2202+1,C2202+1)</f>
        <v>27.19</v>
      </c>
      <c r="H2202" cm="1">
        <f t="array" ref="H2202">INDEX('Travel Time Matrix (min)'!$B$2:$AD$30,B2202+1,C2202+1)</f>
        <v>40.799999999999997</v>
      </c>
      <c r="I2202" cm="1">
        <f t="array" ref="I2202">G2202*(INDEX('Vehicle Fleet'!$D$2:$D$6,A2202)+'Cost Parameters'!$B$2*'Cost Parameters'!$B$3)</f>
        <v>31.442516000000005</v>
      </c>
      <c r="J2202" cm="1">
        <f t="array" ref="J2202">IF(C2202=0,0,INDEX('Delivery Stops'!$D$2:$D$29,C2202))</f>
        <v>152</v>
      </c>
      <c r="K2202">
        <f t="shared" si="136"/>
        <v>0</v>
      </c>
      <c r="L2202">
        <f t="shared" si="137"/>
        <v>0</v>
      </c>
      <c r="M2202">
        <f t="shared" si="138"/>
        <v>0</v>
      </c>
      <c r="N2202">
        <f t="shared" si="139"/>
        <v>0</v>
      </c>
      <c r="O2202" cm="1">
        <f t="array" ref="O2202">((IF(C2202=0,INDEX('Solver Setup'!$M$15:$M$19,A2202),INDEX('Solver Setup'!$G$25:$G$52,C2202))-IF(B2202=0,INDEX('Solver Setup'!$L$15:$L$19,A2202),INDEX('Solver Setup'!$G$25:$G$52,B2202)))*1440-IF(B2202=0,0,INDEX('Solver Setup'!$F$25:$F$52,B2202))-H2202+'Solver Setup'!$B$9*(1-F2202))</f>
        <v>1659.2</v>
      </c>
    </row>
    <row r="2203" spans="1:15" x14ac:dyDescent="0.2">
      <c r="A2203">
        <v>3</v>
      </c>
      <c r="B2203">
        <v>20</v>
      </c>
      <c r="C2203">
        <v>17</v>
      </c>
      <c r="D2203" t="str" cm="1">
        <f t="array" ref="D2203">IF(B2203=0,"Depot",INDEX('Delivery Stops'!$B$2:$B$29,B2203))</f>
        <v>Elementary School</v>
      </c>
      <c r="E2203" t="str" cm="1">
        <f t="array" ref="E2203">IF(C2203=0,"Depot",INDEX('Delivery Stops'!$B$2:$B$29,C2203))</f>
        <v>Veterinary Clinic</v>
      </c>
      <c r="F2203">
        <v>0</v>
      </c>
      <c r="G2203" cm="1">
        <f t="array" ref="G2203">INDEX('Distance Matrix (miles)'!$B$2:$AD$30,B2203+1,C2203+1)</f>
        <v>32.18</v>
      </c>
      <c r="H2203" cm="1">
        <f t="array" ref="H2203">INDEX('Travel Time Matrix (min)'!$B$2:$AD$30,B2203+1,C2203+1)</f>
        <v>48.3</v>
      </c>
      <c r="I2203" cm="1">
        <f t="array" ref="I2203">G2203*(INDEX('Vehicle Fleet'!$D$2:$D$6,A2203)+'Cost Parameters'!$B$2*'Cost Parameters'!$B$3)</f>
        <v>37.212952000000001</v>
      </c>
      <c r="J2203" cm="1">
        <f t="array" ref="J2203">IF(C2203=0,0,INDEX('Delivery Stops'!$D$2:$D$29,C2203))</f>
        <v>102</v>
      </c>
      <c r="K2203">
        <f t="shared" si="136"/>
        <v>0</v>
      </c>
      <c r="L2203">
        <f t="shared" si="137"/>
        <v>0</v>
      </c>
      <c r="M2203">
        <f t="shared" si="138"/>
        <v>0</v>
      </c>
      <c r="N2203">
        <f t="shared" si="139"/>
        <v>0</v>
      </c>
      <c r="O2203" cm="1">
        <f t="array" ref="O2203">((IF(C2203=0,INDEX('Solver Setup'!$M$15:$M$19,A2203),INDEX('Solver Setup'!$G$25:$G$52,C2203))-IF(B2203=0,INDEX('Solver Setup'!$L$15:$L$19,A2203),INDEX('Solver Setup'!$G$25:$G$52,B2203)))*1440-IF(B2203=0,0,INDEX('Solver Setup'!$F$25:$F$52,B2203))-H2203+'Solver Setup'!$B$9*(1-F2203))</f>
        <v>1486.6999999999989</v>
      </c>
    </row>
    <row r="2204" spans="1:15" x14ac:dyDescent="0.2">
      <c r="A2204">
        <v>3</v>
      </c>
      <c r="B2204">
        <v>20</v>
      </c>
      <c r="C2204">
        <v>18</v>
      </c>
      <c r="D2204" t="str" cm="1">
        <f t="array" ref="D2204">IF(B2204=0,"Depot",INDEX('Delivery Stops'!$B$2:$B$29,B2204))</f>
        <v>Elementary School</v>
      </c>
      <c r="E2204" t="str" cm="1">
        <f t="array" ref="E2204">IF(C2204=0,"Depot",INDEX('Delivery Stops'!$B$2:$B$29,C2204))</f>
        <v>Furniture Warehouse</v>
      </c>
      <c r="F2204">
        <v>0</v>
      </c>
      <c r="G2204" cm="1">
        <f t="array" ref="G2204">INDEX('Distance Matrix (miles)'!$B$2:$AD$30,B2204+1,C2204+1)</f>
        <v>18.84</v>
      </c>
      <c r="H2204" cm="1">
        <f t="array" ref="H2204">INDEX('Travel Time Matrix (min)'!$B$2:$AD$30,B2204+1,C2204+1)</f>
        <v>28.3</v>
      </c>
      <c r="I2204" cm="1">
        <f t="array" ref="I2204">G2204*(INDEX('Vehicle Fleet'!$D$2:$D$6,A2204)+'Cost Parameters'!$B$2*'Cost Parameters'!$B$3)</f>
        <v>21.786576</v>
      </c>
      <c r="J2204" cm="1">
        <f t="array" ref="J2204">IF(C2204=0,0,INDEX('Delivery Stops'!$D$2:$D$29,C2204))</f>
        <v>148</v>
      </c>
      <c r="K2204">
        <f t="shared" si="136"/>
        <v>0</v>
      </c>
      <c r="L2204">
        <f t="shared" si="137"/>
        <v>0</v>
      </c>
      <c r="M2204">
        <f t="shared" si="138"/>
        <v>0</v>
      </c>
      <c r="N2204">
        <f t="shared" si="139"/>
        <v>0</v>
      </c>
      <c r="O2204" cm="1">
        <f t="array" ref="O2204">((IF(C2204=0,INDEX('Solver Setup'!$M$15:$M$19,A2204),INDEX('Solver Setup'!$G$25:$G$52,C2204))-IF(B2204=0,INDEX('Solver Setup'!$L$15:$L$19,A2204),INDEX('Solver Setup'!$G$25:$G$52,B2204)))*1440-IF(B2204=0,0,INDEX('Solver Setup'!$F$25:$F$52,B2204))-H2204+'Solver Setup'!$B$9*(1-F2204))</f>
        <v>1461.6999999999989</v>
      </c>
    </row>
    <row r="2205" spans="1:15" x14ac:dyDescent="0.2">
      <c r="A2205">
        <v>3</v>
      </c>
      <c r="B2205">
        <v>20</v>
      </c>
      <c r="C2205">
        <v>19</v>
      </c>
      <c r="D2205" t="str" cm="1">
        <f t="array" ref="D2205">IF(B2205=0,"Depot",INDEX('Delivery Stops'!$B$2:$B$29,B2205))</f>
        <v>Elementary School</v>
      </c>
      <c r="E2205" t="str" cm="1">
        <f t="array" ref="E2205">IF(C2205=0,"Depot",INDEX('Delivery Stops'!$B$2:$B$29,C2205))</f>
        <v>Music School</v>
      </c>
      <c r="F2205">
        <v>0</v>
      </c>
      <c r="G2205" cm="1">
        <f t="array" ref="G2205">INDEX('Distance Matrix (miles)'!$B$2:$AD$30,B2205+1,C2205+1)</f>
        <v>21.46</v>
      </c>
      <c r="H2205" cm="1">
        <f t="array" ref="H2205">INDEX('Travel Time Matrix (min)'!$B$2:$AD$30,B2205+1,C2205+1)</f>
        <v>32.200000000000003</v>
      </c>
      <c r="I2205" cm="1">
        <f t="array" ref="I2205">G2205*(INDEX('Vehicle Fleet'!$D$2:$D$6,A2205)+'Cost Parameters'!$B$2*'Cost Parameters'!$B$3)</f>
        <v>24.816344000000004</v>
      </c>
      <c r="J2205" cm="1">
        <f t="array" ref="J2205">IF(C2205=0,0,INDEX('Delivery Stops'!$D$2:$D$29,C2205))</f>
        <v>97</v>
      </c>
      <c r="K2205">
        <f t="shared" si="136"/>
        <v>0</v>
      </c>
      <c r="L2205">
        <f t="shared" si="137"/>
        <v>0</v>
      </c>
      <c r="M2205">
        <f t="shared" si="138"/>
        <v>0</v>
      </c>
      <c r="N2205">
        <f t="shared" si="139"/>
        <v>0</v>
      </c>
      <c r="O2205" cm="1">
        <f t="array" ref="O2205">((IF(C2205=0,INDEX('Solver Setup'!$M$15:$M$19,A2205),INDEX('Solver Setup'!$G$25:$G$52,C2205))-IF(B2205=0,INDEX('Solver Setup'!$L$15:$L$19,A2205),INDEX('Solver Setup'!$G$25:$G$52,B2205)))*1440-IF(B2205=0,0,INDEX('Solver Setup'!$F$25:$F$52,B2205))-H2205+'Solver Setup'!$B$9*(1-F2205))</f>
        <v>1427.7999999999995</v>
      </c>
    </row>
    <row r="2206" spans="1:15" x14ac:dyDescent="0.2">
      <c r="A2206">
        <v>3</v>
      </c>
      <c r="B2206">
        <v>20</v>
      </c>
      <c r="C2206">
        <v>21</v>
      </c>
      <c r="D2206" t="str" cm="1">
        <f t="array" ref="D2206">IF(B2206=0,"Depot",INDEX('Delivery Stops'!$B$2:$B$29,B2206))</f>
        <v>Elementary School</v>
      </c>
      <c r="E2206" t="str" cm="1">
        <f t="array" ref="E2206">IF(C2206=0,"Depot",INDEX('Delivery Stops'!$B$2:$B$29,C2206))</f>
        <v>Distillery</v>
      </c>
      <c r="F2206">
        <v>0</v>
      </c>
      <c r="G2206" cm="1">
        <f t="array" ref="G2206">INDEX('Distance Matrix (miles)'!$B$2:$AD$30,B2206+1,C2206+1)</f>
        <v>4.9400000000000004</v>
      </c>
      <c r="H2206" cm="1">
        <f t="array" ref="H2206">INDEX('Travel Time Matrix (min)'!$B$2:$AD$30,B2206+1,C2206+1)</f>
        <v>7.4</v>
      </c>
      <c r="I2206" cm="1">
        <f t="array" ref="I2206">G2206*(INDEX('Vehicle Fleet'!$D$2:$D$6,A2206)+'Cost Parameters'!$B$2*'Cost Parameters'!$B$3)</f>
        <v>5.7126160000000006</v>
      </c>
      <c r="J2206" cm="1">
        <f t="array" ref="J2206">IF(C2206=0,0,INDEX('Delivery Stops'!$D$2:$D$29,C2206))</f>
        <v>178</v>
      </c>
      <c r="K2206">
        <f t="shared" si="136"/>
        <v>0</v>
      </c>
      <c r="L2206">
        <f t="shared" si="137"/>
        <v>0</v>
      </c>
      <c r="M2206">
        <f t="shared" si="138"/>
        <v>0</v>
      </c>
      <c r="N2206">
        <f t="shared" si="139"/>
        <v>0</v>
      </c>
      <c r="O2206" cm="1">
        <f t="array" ref="O2206">((IF(C2206=0,INDEX('Solver Setup'!$M$15:$M$19,A2206),INDEX('Solver Setup'!$G$25:$G$52,C2206))-IF(B2206=0,INDEX('Solver Setup'!$L$15:$L$19,A2206),INDEX('Solver Setup'!$G$25:$G$52,B2206)))*1440-IF(B2206=0,0,INDEX('Solver Setup'!$F$25:$F$52,B2206))-H2206+'Solver Setup'!$B$9*(1-F2206))</f>
        <v>1932.599999999999</v>
      </c>
    </row>
    <row r="2207" spans="1:15" x14ac:dyDescent="0.2">
      <c r="A2207">
        <v>3</v>
      </c>
      <c r="B2207">
        <v>20</v>
      </c>
      <c r="C2207">
        <v>22</v>
      </c>
      <c r="D2207" t="str" cm="1">
        <f t="array" ref="D2207">IF(B2207=0,"Depot",INDEX('Delivery Stops'!$B$2:$B$29,B2207))</f>
        <v>Elementary School</v>
      </c>
      <c r="E2207" t="str" cm="1">
        <f t="array" ref="E2207">IF(C2207=0,"Depot",INDEX('Delivery Stops'!$B$2:$B$29,C2207))</f>
        <v>Brewery</v>
      </c>
      <c r="F2207">
        <v>0</v>
      </c>
      <c r="G2207" cm="1">
        <f t="array" ref="G2207">INDEX('Distance Matrix (miles)'!$B$2:$AD$30,B2207+1,C2207+1)</f>
        <v>45.77</v>
      </c>
      <c r="H2207" cm="1">
        <f t="array" ref="H2207">INDEX('Travel Time Matrix (min)'!$B$2:$AD$30,B2207+1,C2207+1)</f>
        <v>68.7</v>
      </c>
      <c r="I2207" cm="1">
        <f t="array" ref="I2207">G2207*(INDEX('Vehicle Fleet'!$D$2:$D$6,A2207)+'Cost Parameters'!$B$2*'Cost Parameters'!$B$3)</f>
        <v>52.928428000000011</v>
      </c>
      <c r="J2207" cm="1">
        <f t="array" ref="J2207">IF(C2207=0,0,INDEX('Delivery Stops'!$D$2:$D$29,C2207))</f>
        <v>46</v>
      </c>
      <c r="K2207">
        <f t="shared" si="136"/>
        <v>0</v>
      </c>
      <c r="L2207">
        <f t="shared" si="137"/>
        <v>0</v>
      </c>
      <c r="M2207">
        <f t="shared" si="138"/>
        <v>0</v>
      </c>
      <c r="N2207">
        <f t="shared" si="139"/>
        <v>0</v>
      </c>
      <c r="O2207" cm="1">
        <f t="array" ref="O2207">((IF(C2207=0,INDEX('Solver Setup'!$M$15:$M$19,A2207),INDEX('Solver Setup'!$G$25:$G$52,C2207))-IF(B2207=0,INDEX('Solver Setup'!$L$15:$L$19,A2207),INDEX('Solver Setup'!$G$25:$G$52,B2207)))*1440-IF(B2207=0,0,INDEX('Solver Setup'!$F$25:$F$52,B2207))-H2207+'Solver Setup'!$B$9*(1-F2207))</f>
        <v>1721.3</v>
      </c>
    </row>
    <row r="2208" spans="1:15" x14ac:dyDescent="0.2">
      <c r="A2208">
        <v>3</v>
      </c>
      <c r="B2208">
        <v>20</v>
      </c>
      <c r="C2208">
        <v>23</v>
      </c>
      <c r="D2208" t="str" cm="1">
        <f t="array" ref="D2208">IF(B2208=0,"Depot",INDEX('Delivery Stops'!$B$2:$B$29,B2208))</f>
        <v>Elementary School</v>
      </c>
      <c r="E2208" t="str" cm="1">
        <f t="array" ref="E2208">IF(C2208=0,"Depot",INDEX('Delivery Stops'!$B$2:$B$29,C2208))</f>
        <v>Distillery</v>
      </c>
      <c r="F2208">
        <v>0</v>
      </c>
      <c r="G2208" cm="1">
        <f t="array" ref="G2208">INDEX('Distance Matrix (miles)'!$B$2:$AD$30,B2208+1,C2208+1)</f>
        <v>23.44</v>
      </c>
      <c r="H2208" cm="1">
        <f t="array" ref="H2208">INDEX('Travel Time Matrix (min)'!$B$2:$AD$30,B2208+1,C2208+1)</f>
        <v>35.200000000000003</v>
      </c>
      <c r="I2208" cm="1">
        <f t="array" ref="I2208">G2208*(INDEX('Vehicle Fleet'!$D$2:$D$6,A2208)+'Cost Parameters'!$B$2*'Cost Parameters'!$B$3)</f>
        <v>27.106016000000004</v>
      </c>
      <c r="J2208" cm="1">
        <f t="array" ref="J2208">IF(C2208=0,0,INDEX('Delivery Stops'!$D$2:$D$29,C2208))</f>
        <v>207</v>
      </c>
      <c r="K2208">
        <f t="shared" si="136"/>
        <v>0</v>
      </c>
      <c r="L2208">
        <f t="shared" si="137"/>
        <v>0</v>
      </c>
      <c r="M2208">
        <f t="shared" si="138"/>
        <v>0</v>
      </c>
      <c r="N2208">
        <f t="shared" si="139"/>
        <v>0</v>
      </c>
      <c r="O2208" cm="1">
        <f t="array" ref="O2208">((IF(C2208=0,INDEX('Solver Setup'!$M$15:$M$19,A2208),INDEX('Solver Setup'!$G$25:$G$52,C2208))-IF(B2208=0,INDEX('Solver Setup'!$L$15:$L$19,A2208),INDEX('Solver Setup'!$G$25:$G$52,B2208)))*1440-IF(B2208=0,0,INDEX('Solver Setup'!$F$25:$F$52,B2208))-H2208+'Solver Setup'!$B$9*(1-F2208))</f>
        <v>1649.7999999999995</v>
      </c>
    </row>
    <row r="2209" spans="1:15" x14ac:dyDescent="0.2">
      <c r="A2209">
        <v>3</v>
      </c>
      <c r="B2209">
        <v>20</v>
      </c>
      <c r="C2209">
        <v>24</v>
      </c>
      <c r="D2209" t="str" cm="1">
        <f t="array" ref="D2209">IF(B2209=0,"Depot",INDEX('Delivery Stops'!$B$2:$B$29,B2209))</f>
        <v>Elementary School</v>
      </c>
      <c r="E2209" t="str" cm="1">
        <f t="array" ref="E2209">IF(C2209=0,"Depot",INDEX('Delivery Stops'!$B$2:$B$29,C2209))</f>
        <v>Children's Academy</v>
      </c>
      <c r="F2209">
        <v>0</v>
      </c>
      <c r="G2209" cm="1">
        <f t="array" ref="G2209">INDEX('Distance Matrix (miles)'!$B$2:$AD$30,B2209+1,C2209+1)</f>
        <v>5.5</v>
      </c>
      <c r="H2209" cm="1">
        <f t="array" ref="H2209">INDEX('Travel Time Matrix (min)'!$B$2:$AD$30,B2209+1,C2209+1)</f>
        <v>8.1999999999999993</v>
      </c>
      <c r="I2209" cm="1">
        <f t="array" ref="I2209">G2209*(INDEX('Vehicle Fleet'!$D$2:$D$6,A2209)+'Cost Parameters'!$B$2*'Cost Parameters'!$B$3)</f>
        <v>6.3602000000000007</v>
      </c>
      <c r="J2209" cm="1">
        <f t="array" ref="J2209">IF(C2209=0,0,INDEX('Delivery Stops'!$D$2:$D$29,C2209))</f>
        <v>28</v>
      </c>
      <c r="K2209">
        <f t="shared" si="136"/>
        <v>0</v>
      </c>
      <c r="L2209">
        <f t="shared" si="137"/>
        <v>0</v>
      </c>
      <c r="M2209">
        <f t="shared" si="138"/>
        <v>0</v>
      </c>
      <c r="N2209">
        <f t="shared" si="139"/>
        <v>0</v>
      </c>
      <c r="O2209" cm="1">
        <f t="array" ref="O2209">((IF(C2209=0,INDEX('Solver Setup'!$M$15:$M$19,A2209),INDEX('Solver Setup'!$G$25:$G$52,C2209))-IF(B2209=0,INDEX('Solver Setup'!$L$15:$L$19,A2209),INDEX('Solver Setup'!$G$25:$G$52,B2209)))*1440-IF(B2209=0,0,INDEX('Solver Setup'!$F$25:$F$52,B2209))-H2209+'Solver Setup'!$B$9*(1-F2209))</f>
        <v>1826.8</v>
      </c>
    </row>
    <row r="2210" spans="1:15" x14ac:dyDescent="0.2">
      <c r="A2210">
        <v>3</v>
      </c>
      <c r="B2210">
        <v>20</v>
      </c>
      <c r="C2210">
        <v>25</v>
      </c>
      <c r="D2210" t="str" cm="1">
        <f t="array" ref="D2210">IF(B2210=0,"Depot",INDEX('Delivery Stops'!$B$2:$B$29,B2210))</f>
        <v>Elementary School</v>
      </c>
      <c r="E2210" t="str" cm="1">
        <f t="array" ref="E2210">IF(C2210=0,"Depot",INDEX('Delivery Stops'!$B$2:$B$29,C2210))</f>
        <v>Public Library</v>
      </c>
      <c r="F2210">
        <v>0</v>
      </c>
      <c r="G2210" cm="1">
        <f t="array" ref="G2210">INDEX('Distance Matrix (miles)'!$B$2:$AD$30,B2210+1,C2210+1)</f>
        <v>29.22</v>
      </c>
      <c r="H2210" cm="1">
        <f t="array" ref="H2210">INDEX('Travel Time Matrix (min)'!$B$2:$AD$30,B2210+1,C2210+1)</f>
        <v>43.8</v>
      </c>
      <c r="I2210" cm="1">
        <f t="array" ref="I2210">G2210*(INDEX('Vehicle Fleet'!$D$2:$D$6,A2210)+'Cost Parameters'!$B$2*'Cost Parameters'!$B$3)</f>
        <v>33.790008</v>
      </c>
      <c r="J2210" cm="1">
        <f t="array" ref="J2210">IF(C2210=0,0,INDEX('Delivery Stops'!$D$2:$D$29,C2210))</f>
        <v>32</v>
      </c>
      <c r="K2210">
        <f t="shared" si="136"/>
        <v>0</v>
      </c>
      <c r="L2210">
        <f t="shared" si="137"/>
        <v>0</v>
      </c>
      <c r="M2210">
        <f t="shared" si="138"/>
        <v>0</v>
      </c>
      <c r="N2210">
        <f t="shared" si="139"/>
        <v>0</v>
      </c>
      <c r="O2210" cm="1">
        <f t="array" ref="O2210">((IF(C2210=0,INDEX('Solver Setup'!$M$15:$M$19,A2210),INDEX('Solver Setup'!$G$25:$G$52,C2210))-IF(B2210=0,INDEX('Solver Setup'!$L$15:$L$19,A2210),INDEX('Solver Setup'!$G$25:$G$52,B2210)))*1440-IF(B2210=0,0,INDEX('Solver Setup'!$F$25:$F$52,B2210))-H2210+'Solver Setup'!$B$9*(1-F2210))</f>
        <v>1701.2</v>
      </c>
    </row>
    <row r="2211" spans="1:15" x14ac:dyDescent="0.2">
      <c r="A2211">
        <v>3</v>
      </c>
      <c r="B2211">
        <v>20</v>
      </c>
      <c r="C2211">
        <v>26</v>
      </c>
      <c r="D2211" t="str" cm="1">
        <f t="array" ref="D2211">IF(B2211=0,"Depot",INDEX('Delivery Stops'!$B$2:$B$29,B2211))</f>
        <v>Elementary School</v>
      </c>
      <c r="E2211" t="str" cm="1">
        <f t="array" ref="E2211">IF(C2211=0,"Depot",INDEX('Delivery Stops'!$B$2:$B$29,C2211))</f>
        <v>Bakery &amp; Cafe</v>
      </c>
      <c r="F2211">
        <v>0</v>
      </c>
      <c r="G2211" cm="1">
        <f t="array" ref="G2211">INDEX('Distance Matrix (miles)'!$B$2:$AD$30,B2211+1,C2211+1)</f>
        <v>33.17</v>
      </c>
      <c r="H2211" cm="1">
        <f t="array" ref="H2211">INDEX('Travel Time Matrix (min)'!$B$2:$AD$30,B2211+1,C2211+1)</f>
        <v>49.8</v>
      </c>
      <c r="I2211" cm="1">
        <f t="array" ref="I2211">G2211*(INDEX('Vehicle Fleet'!$D$2:$D$6,A2211)+'Cost Parameters'!$B$2*'Cost Parameters'!$B$3)</f>
        <v>38.357788000000006</v>
      </c>
      <c r="J2211" cm="1">
        <f t="array" ref="J2211">IF(C2211=0,0,INDEX('Delivery Stops'!$D$2:$D$29,C2211))</f>
        <v>211</v>
      </c>
      <c r="K2211">
        <f t="shared" si="136"/>
        <v>0</v>
      </c>
      <c r="L2211">
        <f t="shared" si="137"/>
        <v>0</v>
      </c>
      <c r="M2211">
        <f t="shared" si="138"/>
        <v>0</v>
      </c>
      <c r="N2211">
        <f t="shared" si="139"/>
        <v>0</v>
      </c>
      <c r="O2211" cm="1">
        <f t="array" ref="O2211">((IF(C2211=0,INDEX('Solver Setup'!$M$15:$M$19,A2211),INDEX('Solver Setup'!$G$25:$G$52,C2211))-IF(B2211=0,INDEX('Solver Setup'!$L$15:$L$19,A2211),INDEX('Solver Setup'!$G$25:$G$52,B2211)))*1440-IF(B2211=0,0,INDEX('Solver Setup'!$F$25:$F$52,B2211))-H2211+'Solver Setup'!$B$9*(1-F2211))</f>
        <v>1770.1999999999994</v>
      </c>
    </row>
    <row r="2212" spans="1:15" x14ac:dyDescent="0.2">
      <c r="A2212">
        <v>3</v>
      </c>
      <c r="B2212">
        <v>20</v>
      </c>
      <c r="C2212">
        <v>27</v>
      </c>
      <c r="D2212" t="str" cm="1">
        <f t="array" ref="D2212">IF(B2212=0,"Depot",INDEX('Delivery Stops'!$B$2:$B$29,B2212))</f>
        <v>Elementary School</v>
      </c>
      <c r="E2212" t="str" cm="1">
        <f t="array" ref="E2212">IF(C2212=0,"Depot",INDEX('Delivery Stops'!$B$2:$B$29,C2212))</f>
        <v>Redstone Elementary School</v>
      </c>
      <c r="F2212">
        <v>0</v>
      </c>
      <c r="G2212" cm="1">
        <f t="array" ref="G2212">INDEX('Distance Matrix (miles)'!$B$2:$AD$30,B2212+1,C2212+1)</f>
        <v>30.43</v>
      </c>
      <c r="H2212" cm="1">
        <f t="array" ref="H2212">INDEX('Travel Time Matrix (min)'!$B$2:$AD$30,B2212+1,C2212+1)</f>
        <v>45.6</v>
      </c>
      <c r="I2212" cm="1">
        <f t="array" ref="I2212">G2212*(INDEX('Vehicle Fleet'!$D$2:$D$6,A2212)+'Cost Parameters'!$B$2*'Cost Parameters'!$B$3)</f>
        <v>35.189252000000003</v>
      </c>
      <c r="J2212" cm="1">
        <f t="array" ref="J2212">IF(C2212=0,0,INDEX('Delivery Stops'!$D$2:$D$29,C2212))</f>
        <v>61</v>
      </c>
      <c r="K2212">
        <f t="shared" si="136"/>
        <v>0</v>
      </c>
      <c r="L2212">
        <f t="shared" si="137"/>
        <v>0</v>
      </c>
      <c r="M2212">
        <f t="shared" si="138"/>
        <v>0</v>
      </c>
      <c r="N2212">
        <f t="shared" si="139"/>
        <v>0</v>
      </c>
      <c r="O2212" cm="1">
        <f t="array" ref="O2212">((IF(C2212=0,INDEX('Solver Setup'!$M$15:$M$19,A2212),INDEX('Solver Setup'!$G$25:$G$52,C2212))-IF(B2212=0,INDEX('Solver Setup'!$L$15:$L$19,A2212),INDEX('Solver Setup'!$G$25:$G$52,B2212)))*1440-IF(B2212=0,0,INDEX('Solver Setup'!$F$25:$F$52,B2212))-H2212+'Solver Setup'!$B$9*(1-F2212))</f>
        <v>1714.399999999999</v>
      </c>
    </row>
    <row r="2213" spans="1:15" x14ac:dyDescent="0.2">
      <c r="A2213">
        <v>3</v>
      </c>
      <c r="B2213">
        <v>20</v>
      </c>
      <c r="C2213">
        <v>28</v>
      </c>
      <c r="D2213" t="str" cm="1">
        <f t="array" ref="D2213">IF(B2213=0,"Depot",INDEX('Delivery Stops'!$B$2:$B$29,B2213))</f>
        <v>Elementary School</v>
      </c>
      <c r="E2213" t="str" cm="1">
        <f t="array" ref="E2213">IF(C2213=0,"Depot",INDEX('Delivery Stops'!$B$2:$B$29,C2213))</f>
        <v>Food Bank</v>
      </c>
      <c r="F2213">
        <v>0</v>
      </c>
      <c r="G2213" cm="1">
        <f t="array" ref="G2213">INDEX('Distance Matrix (miles)'!$B$2:$AD$30,B2213+1,C2213+1)</f>
        <v>43.44</v>
      </c>
      <c r="H2213" cm="1">
        <f t="array" ref="H2213">INDEX('Travel Time Matrix (min)'!$B$2:$AD$30,B2213+1,C2213+1)</f>
        <v>65.2</v>
      </c>
      <c r="I2213" cm="1">
        <f t="array" ref="I2213">G2213*(INDEX('Vehicle Fleet'!$D$2:$D$6,A2213)+'Cost Parameters'!$B$2*'Cost Parameters'!$B$3)</f>
        <v>50.234016000000004</v>
      </c>
      <c r="J2213" cm="1">
        <f t="array" ref="J2213">IF(C2213=0,0,INDEX('Delivery Stops'!$D$2:$D$29,C2213))</f>
        <v>168</v>
      </c>
      <c r="K2213">
        <f t="shared" si="136"/>
        <v>0</v>
      </c>
      <c r="L2213">
        <f t="shared" si="137"/>
        <v>0</v>
      </c>
      <c r="M2213">
        <f t="shared" si="138"/>
        <v>0</v>
      </c>
      <c r="N2213">
        <f t="shared" si="139"/>
        <v>0</v>
      </c>
      <c r="O2213" cm="1">
        <f t="array" ref="O2213">((IF(C2213=0,INDEX('Solver Setup'!$M$15:$M$19,A2213),INDEX('Solver Setup'!$G$25:$G$52,C2213))-IF(B2213=0,INDEX('Solver Setup'!$L$15:$L$19,A2213),INDEX('Solver Setup'!$G$25:$G$52,B2213)))*1440-IF(B2213=0,0,INDEX('Solver Setup'!$F$25:$F$52,B2213))-H2213+'Solver Setup'!$B$9*(1-F2213))</f>
        <v>1694.799999999999</v>
      </c>
    </row>
    <row r="2214" spans="1:15" x14ac:dyDescent="0.2">
      <c r="A2214">
        <v>3</v>
      </c>
      <c r="B2214">
        <v>21</v>
      </c>
      <c r="C2214">
        <v>0</v>
      </c>
      <c r="D2214" t="str" cm="1">
        <f t="array" ref="D2214">IF(B2214=0,"Depot",INDEX('Delivery Stops'!$B$2:$B$29,B2214))</f>
        <v>Distillery</v>
      </c>
      <c r="E2214" t="str" cm="1">
        <f t="array" ref="E2214">IF(C2214=0,"Depot",INDEX('Delivery Stops'!$B$2:$B$29,C2214))</f>
        <v>Depot</v>
      </c>
      <c r="F2214">
        <v>0</v>
      </c>
      <c r="G2214" cm="1">
        <f t="array" ref="G2214">INDEX('Distance Matrix (miles)'!$B$2:$AD$30,B2214+1,C2214+1)</f>
        <v>20.67</v>
      </c>
      <c r="H2214" cm="1">
        <f t="array" ref="H2214">INDEX('Travel Time Matrix (min)'!$B$2:$AD$30,B2214+1,C2214+1)</f>
        <v>31</v>
      </c>
      <c r="I2214" cm="1">
        <f t="array" ref="I2214">G2214*(INDEX('Vehicle Fleet'!$D$2:$D$6,A2214)+'Cost Parameters'!$B$2*'Cost Parameters'!$B$3)</f>
        <v>23.902788000000005</v>
      </c>
      <c r="J2214" cm="1">
        <f t="array" ref="J2214">IF(C2214=0,0,INDEX('Delivery Stops'!$D$2:$D$29,C2214))</f>
        <v>0</v>
      </c>
      <c r="K2214">
        <f t="shared" si="136"/>
        <v>0</v>
      </c>
      <c r="L2214">
        <f t="shared" si="137"/>
        <v>0</v>
      </c>
      <c r="M2214">
        <f t="shared" si="138"/>
        <v>0</v>
      </c>
      <c r="N2214">
        <f t="shared" si="139"/>
        <v>0</v>
      </c>
      <c r="O2214" cm="1">
        <f t="array" ref="O2214">((IF(C2214=0,INDEX('Solver Setup'!$M$15:$M$19,A2214),INDEX('Solver Setup'!$G$25:$G$52,C2214))-IF(B2214=0,INDEX('Solver Setup'!$L$15:$L$19,A2214),INDEX('Solver Setup'!$G$25:$G$52,B2214)))*1440-IF(B2214=0,0,INDEX('Solver Setup'!$F$25:$F$52,B2214))-H2214+'Solver Setup'!$B$9*(1-F2214))</f>
        <v>501.00000000000045</v>
      </c>
    </row>
    <row r="2215" spans="1:15" x14ac:dyDescent="0.2">
      <c r="A2215">
        <v>3</v>
      </c>
      <c r="B2215">
        <v>21</v>
      </c>
      <c r="C2215">
        <v>1</v>
      </c>
      <c r="D2215" t="str" cm="1">
        <f t="array" ref="D2215">IF(B2215=0,"Depot",INDEX('Delivery Stops'!$B$2:$B$29,B2215))</f>
        <v>Distillery</v>
      </c>
      <c r="E2215" t="str" cm="1">
        <f t="array" ref="E2215">IF(C2215=0,"Depot",INDEX('Delivery Stops'!$B$2:$B$29,C2215))</f>
        <v>Pet Hospital</v>
      </c>
      <c r="F2215">
        <v>0</v>
      </c>
      <c r="G2215" cm="1">
        <f t="array" ref="G2215">INDEX('Distance Matrix (miles)'!$B$2:$AD$30,B2215+1,C2215+1)</f>
        <v>26.06</v>
      </c>
      <c r="H2215" cm="1">
        <f t="array" ref="H2215">INDEX('Travel Time Matrix (min)'!$B$2:$AD$30,B2215+1,C2215+1)</f>
        <v>39.1</v>
      </c>
      <c r="I2215" cm="1">
        <f t="array" ref="I2215">G2215*(INDEX('Vehicle Fleet'!$D$2:$D$6,A2215)+'Cost Parameters'!$B$2*'Cost Parameters'!$B$3)</f>
        <v>30.135784000000001</v>
      </c>
      <c r="J2215" cm="1">
        <f t="array" ref="J2215">IF(C2215=0,0,INDEX('Delivery Stops'!$D$2:$D$29,C2215))</f>
        <v>204</v>
      </c>
      <c r="K2215">
        <f t="shared" si="136"/>
        <v>0</v>
      </c>
      <c r="L2215">
        <f t="shared" si="137"/>
        <v>0</v>
      </c>
      <c r="M2215">
        <f t="shared" si="138"/>
        <v>0</v>
      </c>
      <c r="N2215">
        <f t="shared" si="139"/>
        <v>0</v>
      </c>
      <c r="O2215" cm="1">
        <f t="array" ref="O2215">((IF(C2215=0,INDEX('Solver Setup'!$M$15:$M$19,A2215),INDEX('Solver Setup'!$G$25:$G$52,C2215))-IF(B2215=0,INDEX('Solver Setup'!$L$15:$L$19,A2215),INDEX('Solver Setup'!$G$25:$G$52,B2215)))*1440-IF(B2215=0,0,INDEX('Solver Setup'!$F$25:$F$52,B2215))-H2215+'Solver Setup'!$B$9*(1-F2215))</f>
        <v>1002.9000000000009</v>
      </c>
    </row>
    <row r="2216" spans="1:15" x14ac:dyDescent="0.2">
      <c r="A2216">
        <v>3</v>
      </c>
      <c r="B2216">
        <v>21</v>
      </c>
      <c r="C2216">
        <v>2</v>
      </c>
      <c r="D2216" t="str" cm="1">
        <f t="array" ref="D2216">IF(B2216=0,"Depot",INDEX('Delivery Stops'!$B$2:$B$29,B2216))</f>
        <v>Distillery</v>
      </c>
      <c r="E2216" t="str" cm="1">
        <f t="array" ref="E2216">IF(C2216=0,"Depot",INDEX('Delivery Stops'!$B$2:$B$29,C2216))</f>
        <v>Community Pharmacy</v>
      </c>
      <c r="F2216">
        <v>0</v>
      </c>
      <c r="G2216" cm="1">
        <f t="array" ref="G2216">INDEX('Distance Matrix (miles)'!$B$2:$AD$30,B2216+1,C2216+1)</f>
        <v>21.59</v>
      </c>
      <c r="H2216" cm="1">
        <f t="array" ref="H2216">INDEX('Travel Time Matrix (min)'!$B$2:$AD$30,B2216+1,C2216+1)</f>
        <v>32.4</v>
      </c>
      <c r="I2216" cm="1">
        <f t="array" ref="I2216">G2216*(INDEX('Vehicle Fleet'!$D$2:$D$6,A2216)+'Cost Parameters'!$B$2*'Cost Parameters'!$B$3)</f>
        <v>24.966676000000003</v>
      </c>
      <c r="J2216" cm="1">
        <f t="array" ref="J2216">IF(C2216=0,0,INDEX('Delivery Stops'!$D$2:$D$29,C2216))</f>
        <v>240</v>
      </c>
      <c r="K2216">
        <f t="shared" si="136"/>
        <v>0</v>
      </c>
      <c r="L2216">
        <f t="shared" si="137"/>
        <v>0</v>
      </c>
      <c r="M2216">
        <f t="shared" si="138"/>
        <v>0</v>
      </c>
      <c r="N2216">
        <f t="shared" si="139"/>
        <v>0</v>
      </c>
      <c r="O2216" cm="1">
        <f t="array" ref="O2216">((IF(C2216=0,INDEX('Solver Setup'!$M$15:$M$19,A2216),INDEX('Solver Setup'!$G$25:$G$52,C2216))-IF(B2216=0,INDEX('Solver Setup'!$L$15:$L$19,A2216),INDEX('Solver Setup'!$G$25:$G$52,B2216)))*1440-IF(B2216=0,0,INDEX('Solver Setup'!$F$25:$F$52,B2216))-H2216+'Solver Setup'!$B$9*(1-F2216))</f>
        <v>1249.5999999999999</v>
      </c>
    </row>
    <row r="2217" spans="1:15" x14ac:dyDescent="0.2">
      <c r="A2217">
        <v>3</v>
      </c>
      <c r="B2217">
        <v>21</v>
      </c>
      <c r="C2217">
        <v>3</v>
      </c>
      <c r="D2217" t="str" cm="1">
        <f t="array" ref="D2217">IF(B2217=0,"Depot",INDEX('Delivery Stops'!$B$2:$B$29,B2217))</f>
        <v>Distillery</v>
      </c>
      <c r="E2217" t="str" cm="1">
        <f t="array" ref="E2217">IF(C2217=0,"Depot",INDEX('Delivery Stops'!$B$2:$B$29,C2217))</f>
        <v>Redstone Medical Center</v>
      </c>
      <c r="F2217">
        <v>0</v>
      </c>
      <c r="G2217" cm="1">
        <f t="array" ref="G2217">INDEX('Distance Matrix (miles)'!$B$2:$AD$30,B2217+1,C2217+1)</f>
        <v>9.14</v>
      </c>
      <c r="H2217" cm="1">
        <f t="array" ref="H2217">INDEX('Travel Time Matrix (min)'!$B$2:$AD$30,B2217+1,C2217+1)</f>
        <v>13.7</v>
      </c>
      <c r="I2217" cm="1">
        <f t="array" ref="I2217">G2217*(INDEX('Vehicle Fleet'!$D$2:$D$6,A2217)+'Cost Parameters'!$B$2*'Cost Parameters'!$B$3)</f>
        <v>10.569496000000001</v>
      </c>
      <c r="J2217" cm="1">
        <f t="array" ref="J2217">IF(C2217=0,0,INDEX('Delivery Stops'!$D$2:$D$29,C2217))</f>
        <v>183</v>
      </c>
      <c r="K2217">
        <f t="shared" si="136"/>
        <v>0</v>
      </c>
      <c r="L2217">
        <f t="shared" si="137"/>
        <v>0</v>
      </c>
      <c r="M2217">
        <f t="shared" si="138"/>
        <v>0</v>
      </c>
      <c r="N2217">
        <f t="shared" si="139"/>
        <v>0</v>
      </c>
      <c r="O2217" cm="1">
        <f t="array" ref="O2217">((IF(C2217=0,INDEX('Solver Setup'!$M$15:$M$19,A2217),INDEX('Solver Setup'!$G$25:$G$52,C2217))-IF(B2217=0,INDEX('Solver Setup'!$L$15:$L$19,A2217),INDEX('Solver Setup'!$G$25:$G$52,B2217)))*1440-IF(B2217=0,0,INDEX('Solver Setup'!$F$25:$F$52,B2217))-H2217+'Solver Setup'!$B$9*(1-F2217))</f>
        <v>1283.3000000000004</v>
      </c>
    </row>
    <row r="2218" spans="1:15" x14ac:dyDescent="0.2">
      <c r="A2218">
        <v>3</v>
      </c>
      <c r="B2218">
        <v>21</v>
      </c>
      <c r="C2218">
        <v>4</v>
      </c>
      <c r="D2218" t="str" cm="1">
        <f t="array" ref="D2218">IF(B2218=0,"Depot",INDEX('Delivery Stops'!$B$2:$B$29,B2218))</f>
        <v>Distillery</v>
      </c>
      <c r="E2218" t="str" cm="1">
        <f t="array" ref="E2218">IF(C2218=0,"Depot",INDEX('Delivery Stops'!$B$2:$B$29,C2218))</f>
        <v>Furniture Warehouse</v>
      </c>
      <c r="F2218">
        <v>0</v>
      </c>
      <c r="G2218" cm="1">
        <f t="array" ref="G2218">INDEX('Distance Matrix (miles)'!$B$2:$AD$30,B2218+1,C2218+1)</f>
        <v>14.4</v>
      </c>
      <c r="H2218" cm="1">
        <f t="array" ref="H2218">INDEX('Travel Time Matrix (min)'!$B$2:$AD$30,B2218+1,C2218+1)</f>
        <v>21.6</v>
      </c>
      <c r="I2218" cm="1">
        <f t="array" ref="I2218">G2218*(INDEX('Vehicle Fleet'!$D$2:$D$6,A2218)+'Cost Parameters'!$B$2*'Cost Parameters'!$B$3)</f>
        <v>16.652160000000002</v>
      </c>
      <c r="J2218" cm="1">
        <f t="array" ref="J2218">IF(C2218=0,0,INDEX('Delivery Stops'!$D$2:$D$29,C2218))</f>
        <v>186</v>
      </c>
      <c r="K2218">
        <f t="shared" si="136"/>
        <v>0</v>
      </c>
      <c r="L2218">
        <f t="shared" si="137"/>
        <v>0</v>
      </c>
      <c r="M2218">
        <f t="shared" si="138"/>
        <v>0</v>
      </c>
      <c r="N2218">
        <f t="shared" si="139"/>
        <v>0</v>
      </c>
      <c r="O2218" cm="1">
        <f t="array" ref="O2218">((IF(C2218=0,INDEX('Solver Setup'!$M$15:$M$19,A2218),INDEX('Solver Setup'!$G$25:$G$52,C2218))-IF(B2218=0,INDEX('Solver Setup'!$L$15:$L$19,A2218),INDEX('Solver Setup'!$G$25:$G$52,B2218)))*1440-IF(B2218=0,0,INDEX('Solver Setup'!$F$25:$F$52,B2218))-H2218+'Solver Setup'!$B$9*(1-F2218))</f>
        <v>1005.4000000000004</v>
      </c>
    </row>
    <row r="2219" spans="1:15" x14ac:dyDescent="0.2">
      <c r="A2219">
        <v>3</v>
      </c>
      <c r="B2219">
        <v>21</v>
      </c>
      <c r="C2219">
        <v>5</v>
      </c>
      <c r="D2219" t="str" cm="1">
        <f t="array" ref="D2219">IF(B2219=0,"Depot",INDEX('Delivery Stops'!$B$2:$B$29,B2219))</f>
        <v>Distillery</v>
      </c>
      <c r="E2219" t="str" cm="1">
        <f t="array" ref="E2219">IF(C2219=0,"Depot",INDEX('Delivery Stops'!$B$2:$B$29,C2219))</f>
        <v>Construction Supply</v>
      </c>
      <c r="F2219">
        <v>0</v>
      </c>
      <c r="G2219" cm="1">
        <f t="array" ref="G2219">INDEX('Distance Matrix (miles)'!$B$2:$AD$30,B2219+1,C2219+1)</f>
        <v>17.850000000000001</v>
      </c>
      <c r="H2219" cm="1">
        <f t="array" ref="H2219">INDEX('Travel Time Matrix (min)'!$B$2:$AD$30,B2219+1,C2219+1)</f>
        <v>26.8</v>
      </c>
      <c r="I2219" cm="1">
        <f t="array" ref="I2219">G2219*(INDEX('Vehicle Fleet'!$D$2:$D$6,A2219)+'Cost Parameters'!$B$2*'Cost Parameters'!$B$3)</f>
        <v>20.641740000000002</v>
      </c>
      <c r="J2219" cm="1">
        <f t="array" ref="J2219">IF(C2219=0,0,INDEX('Delivery Stops'!$D$2:$D$29,C2219))</f>
        <v>201</v>
      </c>
      <c r="K2219">
        <f t="shared" si="136"/>
        <v>0</v>
      </c>
      <c r="L2219">
        <f t="shared" si="137"/>
        <v>0</v>
      </c>
      <c r="M2219">
        <f t="shared" si="138"/>
        <v>0</v>
      </c>
      <c r="N2219">
        <f t="shared" si="139"/>
        <v>0</v>
      </c>
      <c r="O2219" cm="1">
        <f t="array" ref="O2219">((IF(C2219=0,INDEX('Solver Setup'!$M$15:$M$19,A2219),INDEX('Solver Setup'!$G$25:$G$52,C2219))-IF(B2219=0,INDEX('Solver Setup'!$L$15:$L$19,A2219),INDEX('Solver Setup'!$G$25:$G$52,B2219)))*1440-IF(B2219=0,0,INDEX('Solver Setup'!$F$25:$F$52,B2219))-H2219+'Solver Setup'!$B$9*(1-F2219))</f>
        <v>1210.1999999999998</v>
      </c>
    </row>
    <row r="2220" spans="1:15" x14ac:dyDescent="0.2">
      <c r="A2220">
        <v>3</v>
      </c>
      <c r="B2220">
        <v>21</v>
      </c>
      <c r="C2220">
        <v>6</v>
      </c>
      <c r="D2220" t="str" cm="1">
        <f t="array" ref="D2220">IF(B2220=0,"Depot",INDEX('Delivery Stops'!$B$2:$B$29,B2220))</f>
        <v>Distillery</v>
      </c>
      <c r="E2220" t="str" cm="1">
        <f t="array" ref="E2220">IF(C2220=0,"Depot",INDEX('Delivery Stops'!$B$2:$B$29,C2220))</f>
        <v>Farm Supply</v>
      </c>
      <c r="F2220">
        <v>0</v>
      </c>
      <c r="G2220" cm="1">
        <f t="array" ref="G2220">INDEX('Distance Matrix (miles)'!$B$2:$AD$30,B2220+1,C2220+1)</f>
        <v>19.2</v>
      </c>
      <c r="H2220" cm="1">
        <f t="array" ref="H2220">INDEX('Travel Time Matrix (min)'!$B$2:$AD$30,B2220+1,C2220+1)</f>
        <v>28.8</v>
      </c>
      <c r="I2220" cm="1">
        <f t="array" ref="I2220">G2220*(INDEX('Vehicle Fleet'!$D$2:$D$6,A2220)+'Cost Parameters'!$B$2*'Cost Parameters'!$B$3)</f>
        <v>22.20288</v>
      </c>
      <c r="J2220" cm="1">
        <f t="array" ref="J2220">IF(C2220=0,0,INDEX('Delivery Stops'!$D$2:$D$29,C2220))</f>
        <v>162</v>
      </c>
      <c r="K2220">
        <f t="shared" si="136"/>
        <v>0</v>
      </c>
      <c r="L2220">
        <f t="shared" si="137"/>
        <v>0</v>
      </c>
      <c r="M2220">
        <f t="shared" si="138"/>
        <v>0</v>
      </c>
      <c r="N2220">
        <f t="shared" si="139"/>
        <v>0</v>
      </c>
      <c r="O2220" cm="1">
        <f t="array" ref="O2220">((IF(C2220=0,INDEX('Solver Setup'!$M$15:$M$19,A2220),INDEX('Solver Setup'!$G$25:$G$52,C2220))-IF(B2220=0,INDEX('Solver Setup'!$L$15:$L$19,A2220),INDEX('Solver Setup'!$G$25:$G$52,B2220)))*1440-IF(B2220=0,0,INDEX('Solver Setup'!$F$25:$F$52,B2220))-H2220+'Solver Setup'!$B$9*(1-F2220))</f>
        <v>1313.2000000000005</v>
      </c>
    </row>
    <row r="2221" spans="1:15" x14ac:dyDescent="0.2">
      <c r="A2221">
        <v>3</v>
      </c>
      <c r="B2221">
        <v>21</v>
      </c>
      <c r="C2221">
        <v>7</v>
      </c>
      <c r="D2221" t="str" cm="1">
        <f t="array" ref="D2221">IF(B2221=0,"Depot",INDEX('Delivery Stops'!$B$2:$B$29,B2221))</f>
        <v>Distillery</v>
      </c>
      <c r="E2221" t="str" cm="1">
        <f t="array" ref="E2221">IF(C2221=0,"Depot",INDEX('Delivery Stops'!$B$2:$B$29,C2221))</f>
        <v>Fish Market</v>
      </c>
      <c r="F2221">
        <v>0</v>
      </c>
      <c r="G2221" cm="1">
        <f t="array" ref="G2221">INDEX('Distance Matrix (miles)'!$B$2:$AD$30,B2221+1,C2221+1)</f>
        <v>27.52</v>
      </c>
      <c r="H2221" cm="1">
        <f t="array" ref="H2221">INDEX('Travel Time Matrix (min)'!$B$2:$AD$30,B2221+1,C2221+1)</f>
        <v>41.3</v>
      </c>
      <c r="I2221" cm="1">
        <f t="array" ref="I2221">G2221*(INDEX('Vehicle Fleet'!$D$2:$D$6,A2221)+'Cost Parameters'!$B$2*'Cost Parameters'!$B$3)</f>
        <v>31.824128000000002</v>
      </c>
      <c r="J2221" cm="1">
        <f t="array" ref="J2221">IF(C2221=0,0,INDEX('Delivery Stops'!$D$2:$D$29,C2221))</f>
        <v>133</v>
      </c>
      <c r="K2221">
        <f t="shared" si="136"/>
        <v>0</v>
      </c>
      <c r="L2221">
        <f t="shared" si="137"/>
        <v>0</v>
      </c>
      <c r="M2221">
        <f t="shared" si="138"/>
        <v>0</v>
      </c>
      <c r="N2221">
        <f t="shared" si="139"/>
        <v>0</v>
      </c>
      <c r="O2221" cm="1">
        <f t="array" ref="O2221">((IF(C2221=0,INDEX('Solver Setup'!$M$15:$M$19,A2221),INDEX('Solver Setup'!$G$25:$G$52,C2221))-IF(B2221=0,INDEX('Solver Setup'!$L$15:$L$19,A2221),INDEX('Solver Setup'!$G$25:$G$52,B2221)))*1440-IF(B2221=0,0,INDEX('Solver Setup'!$F$25:$F$52,B2221))-H2221+'Solver Setup'!$B$9*(1-F2221))</f>
        <v>1165.7000000000005</v>
      </c>
    </row>
    <row r="2222" spans="1:15" x14ac:dyDescent="0.2">
      <c r="A2222">
        <v>3</v>
      </c>
      <c r="B2222">
        <v>21</v>
      </c>
      <c r="C2222">
        <v>8</v>
      </c>
      <c r="D2222" t="str" cm="1">
        <f t="array" ref="D2222">IF(B2222=0,"Depot",INDEX('Delivery Stops'!$B$2:$B$29,B2222))</f>
        <v>Distillery</v>
      </c>
      <c r="E2222" t="str" cm="1">
        <f t="array" ref="E2222">IF(C2222=0,"Depot",INDEX('Delivery Stops'!$B$2:$B$29,C2222))</f>
        <v>Swimming Pool Supply</v>
      </c>
      <c r="F2222">
        <v>0</v>
      </c>
      <c r="G2222" cm="1">
        <f t="array" ref="G2222">INDEX('Distance Matrix (miles)'!$B$2:$AD$30,B2222+1,C2222+1)</f>
        <v>7.77</v>
      </c>
      <c r="H2222" cm="1">
        <f t="array" ref="H2222">INDEX('Travel Time Matrix (min)'!$B$2:$AD$30,B2222+1,C2222+1)</f>
        <v>11.7</v>
      </c>
      <c r="I2222" cm="1">
        <f t="array" ref="I2222">G2222*(INDEX('Vehicle Fleet'!$D$2:$D$6,A2222)+'Cost Parameters'!$B$2*'Cost Parameters'!$B$3)</f>
        <v>8.9852280000000011</v>
      </c>
      <c r="J2222" cm="1">
        <f t="array" ref="J2222">IF(C2222=0,0,INDEX('Delivery Stops'!$D$2:$D$29,C2222))</f>
        <v>285</v>
      </c>
      <c r="K2222">
        <f t="shared" si="136"/>
        <v>0</v>
      </c>
      <c r="L2222">
        <f t="shared" si="137"/>
        <v>0</v>
      </c>
      <c r="M2222">
        <f t="shared" si="138"/>
        <v>0</v>
      </c>
      <c r="N2222">
        <f t="shared" si="139"/>
        <v>0</v>
      </c>
      <c r="O2222" cm="1">
        <f t="array" ref="O2222">((IF(C2222=0,INDEX('Solver Setup'!$M$15:$M$19,A2222),INDEX('Solver Setup'!$G$25:$G$52,C2222))-IF(B2222=0,INDEX('Solver Setup'!$L$15:$L$19,A2222),INDEX('Solver Setup'!$G$25:$G$52,B2222)))*1440-IF(B2222=0,0,INDEX('Solver Setup'!$F$25:$F$52,B2222))-H2222+'Solver Setup'!$B$9*(1-F2222))</f>
        <v>1405.3</v>
      </c>
    </row>
    <row r="2223" spans="1:15" x14ac:dyDescent="0.2">
      <c r="A2223">
        <v>3</v>
      </c>
      <c r="B2223">
        <v>21</v>
      </c>
      <c r="C2223">
        <v>9</v>
      </c>
      <c r="D2223" t="str" cm="1">
        <f t="array" ref="D2223">IF(B2223=0,"Depot",INDEX('Delivery Stops'!$B$2:$B$29,B2223))</f>
        <v>Distillery</v>
      </c>
      <c r="E2223" t="str" cm="1">
        <f t="array" ref="E2223">IF(C2223=0,"Depot",INDEX('Delivery Stops'!$B$2:$B$29,C2223))</f>
        <v>Dry Cleaners</v>
      </c>
      <c r="F2223">
        <v>0</v>
      </c>
      <c r="G2223" cm="1">
        <f t="array" ref="G2223">INDEX('Distance Matrix (miles)'!$B$2:$AD$30,B2223+1,C2223+1)</f>
        <v>20.09</v>
      </c>
      <c r="H2223" cm="1">
        <f t="array" ref="H2223">INDEX('Travel Time Matrix (min)'!$B$2:$AD$30,B2223+1,C2223+1)</f>
        <v>30.1</v>
      </c>
      <c r="I2223" cm="1">
        <f t="array" ref="I2223">G2223*(INDEX('Vehicle Fleet'!$D$2:$D$6,A2223)+'Cost Parameters'!$B$2*'Cost Parameters'!$B$3)</f>
        <v>23.232076000000003</v>
      </c>
      <c r="J2223" cm="1">
        <f t="array" ref="J2223">IF(C2223=0,0,INDEX('Delivery Stops'!$D$2:$D$29,C2223))</f>
        <v>24</v>
      </c>
      <c r="K2223">
        <f t="shared" si="136"/>
        <v>0</v>
      </c>
      <c r="L2223">
        <f t="shared" si="137"/>
        <v>0</v>
      </c>
      <c r="M2223">
        <f t="shared" si="138"/>
        <v>0</v>
      </c>
      <c r="N2223">
        <f t="shared" si="139"/>
        <v>0</v>
      </c>
      <c r="O2223" cm="1">
        <f t="array" ref="O2223">((IF(C2223=0,INDEX('Solver Setup'!$M$15:$M$19,A2223),INDEX('Solver Setup'!$G$25:$G$52,C2223))-IF(B2223=0,INDEX('Solver Setup'!$L$15:$L$19,A2223),INDEX('Solver Setup'!$G$25:$G$52,B2223)))*1440-IF(B2223=0,0,INDEX('Solver Setup'!$F$25:$F$52,B2223))-H2223+'Solver Setup'!$B$9*(1-F2223))</f>
        <v>1041.9000000000005</v>
      </c>
    </row>
    <row r="2224" spans="1:15" x14ac:dyDescent="0.2">
      <c r="A2224">
        <v>3</v>
      </c>
      <c r="B2224">
        <v>21</v>
      </c>
      <c r="C2224">
        <v>10</v>
      </c>
      <c r="D2224" t="str" cm="1">
        <f t="array" ref="D2224">IF(B2224=0,"Depot",INDEX('Delivery Stops'!$B$2:$B$29,B2224))</f>
        <v>Distillery</v>
      </c>
      <c r="E2224" t="str" cm="1">
        <f t="array" ref="E2224">IF(C2224=0,"Depot",INDEX('Delivery Stops'!$B$2:$B$29,C2224))</f>
        <v>Furniture Warehouse</v>
      </c>
      <c r="F2224">
        <v>0</v>
      </c>
      <c r="G2224" cm="1">
        <f t="array" ref="G2224">INDEX('Distance Matrix (miles)'!$B$2:$AD$30,B2224+1,C2224+1)</f>
        <v>24.71</v>
      </c>
      <c r="H2224" cm="1">
        <f t="array" ref="H2224">INDEX('Travel Time Matrix (min)'!$B$2:$AD$30,B2224+1,C2224+1)</f>
        <v>37.1</v>
      </c>
      <c r="I2224" cm="1">
        <f t="array" ref="I2224">G2224*(INDEX('Vehicle Fleet'!$D$2:$D$6,A2224)+'Cost Parameters'!$B$2*'Cost Parameters'!$B$3)</f>
        <v>28.574644000000003</v>
      </c>
      <c r="J2224" cm="1">
        <f t="array" ref="J2224">IF(C2224=0,0,INDEX('Delivery Stops'!$D$2:$D$29,C2224))</f>
        <v>89</v>
      </c>
      <c r="K2224">
        <f t="shared" si="136"/>
        <v>0</v>
      </c>
      <c r="L2224">
        <f t="shared" si="137"/>
        <v>0</v>
      </c>
      <c r="M2224">
        <f t="shared" si="138"/>
        <v>0</v>
      </c>
      <c r="N2224">
        <f t="shared" si="139"/>
        <v>0</v>
      </c>
      <c r="O2224" cm="1">
        <f t="array" ref="O2224">((IF(C2224=0,INDEX('Solver Setup'!$M$15:$M$19,A2224),INDEX('Solver Setup'!$G$25:$G$52,C2224))-IF(B2224=0,INDEX('Solver Setup'!$L$15:$L$19,A2224),INDEX('Solver Setup'!$G$25:$G$52,B2224)))*1440-IF(B2224=0,0,INDEX('Solver Setup'!$F$25:$F$52,B2224))-H2224+'Solver Setup'!$B$9*(1-F2224))</f>
        <v>1109.8999999999999</v>
      </c>
    </row>
    <row r="2225" spans="1:15" x14ac:dyDescent="0.2">
      <c r="A2225">
        <v>3</v>
      </c>
      <c r="B2225">
        <v>21</v>
      </c>
      <c r="C2225">
        <v>11</v>
      </c>
      <c r="D2225" t="str" cm="1">
        <f t="array" ref="D2225">IF(B2225=0,"Depot",INDEX('Delivery Stops'!$B$2:$B$29,B2225))</f>
        <v>Distillery</v>
      </c>
      <c r="E2225" t="str" cm="1">
        <f t="array" ref="E2225">IF(C2225=0,"Depot",INDEX('Delivery Stops'!$B$2:$B$29,C2225))</f>
        <v>Pet Hospital</v>
      </c>
      <c r="F2225">
        <v>0</v>
      </c>
      <c r="G2225" cm="1">
        <f t="array" ref="G2225">INDEX('Distance Matrix (miles)'!$B$2:$AD$30,B2225+1,C2225+1)</f>
        <v>20.9</v>
      </c>
      <c r="H2225" cm="1">
        <f t="array" ref="H2225">INDEX('Travel Time Matrix (min)'!$B$2:$AD$30,B2225+1,C2225+1)</f>
        <v>31.3</v>
      </c>
      <c r="I2225" cm="1">
        <f t="array" ref="I2225">G2225*(INDEX('Vehicle Fleet'!$D$2:$D$6,A2225)+'Cost Parameters'!$B$2*'Cost Parameters'!$B$3)</f>
        <v>24.168759999999999</v>
      </c>
      <c r="J2225" cm="1">
        <f t="array" ref="J2225">IF(C2225=0,0,INDEX('Delivery Stops'!$D$2:$D$29,C2225))</f>
        <v>108</v>
      </c>
      <c r="K2225">
        <f t="shared" si="136"/>
        <v>0</v>
      </c>
      <c r="L2225">
        <f t="shared" si="137"/>
        <v>0</v>
      </c>
      <c r="M2225">
        <f t="shared" si="138"/>
        <v>0</v>
      </c>
      <c r="N2225">
        <f t="shared" si="139"/>
        <v>0</v>
      </c>
      <c r="O2225" cm="1">
        <f t="array" ref="O2225">((IF(C2225=0,INDEX('Solver Setup'!$M$15:$M$19,A2225),INDEX('Solver Setup'!$G$25:$G$52,C2225))-IF(B2225=0,INDEX('Solver Setup'!$L$15:$L$19,A2225),INDEX('Solver Setup'!$G$25:$G$52,B2225)))*1440-IF(B2225=0,0,INDEX('Solver Setup'!$F$25:$F$52,B2225))-H2225+'Solver Setup'!$B$9*(1-F2225))</f>
        <v>1040.7000000000005</v>
      </c>
    </row>
    <row r="2226" spans="1:15" x14ac:dyDescent="0.2">
      <c r="A2226">
        <v>3</v>
      </c>
      <c r="B2226">
        <v>21</v>
      </c>
      <c r="C2226">
        <v>12</v>
      </c>
      <c r="D2226" t="str" cm="1">
        <f t="array" ref="D2226">IF(B2226=0,"Depot",INDEX('Delivery Stops'!$B$2:$B$29,B2226))</f>
        <v>Distillery</v>
      </c>
      <c r="E2226" t="str" cm="1">
        <f t="array" ref="E2226">IF(C2226=0,"Depot",INDEX('Delivery Stops'!$B$2:$B$29,C2226))</f>
        <v>Tech Solutions Inc</v>
      </c>
      <c r="F2226">
        <v>0</v>
      </c>
      <c r="G2226" cm="1">
        <f t="array" ref="G2226">INDEX('Distance Matrix (miles)'!$B$2:$AD$30,B2226+1,C2226+1)</f>
        <v>24.71</v>
      </c>
      <c r="H2226" cm="1">
        <f t="array" ref="H2226">INDEX('Travel Time Matrix (min)'!$B$2:$AD$30,B2226+1,C2226+1)</f>
        <v>37.1</v>
      </c>
      <c r="I2226" cm="1">
        <f t="array" ref="I2226">G2226*(INDEX('Vehicle Fleet'!$D$2:$D$6,A2226)+'Cost Parameters'!$B$2*'Cost Parameters'!$B$3)</f>
        <v>28.574644000000003</v>
      </c>
      <c r="J2226" cm="1">
        <f t="array" ref="J2226">IF(C2226=0,0,INDEX('Delivery Stops'!$D$2:$D$29,C2226))</f>
        <v>150</v>
      </c>
      <c r="K2226">
        <f t="shared" si="136"/>
        <v>0</v>
      </c>
      <c r="L2226">
        <f t="shared" si="137"/>
        <v>0</v>
      </c>
      <c r="M2226">
        <f t="shared" si="138"/>
        <v>0</v>
      </c>
      <c r="N2226">
        <f t="shared" si="139"/>
        <v>0</v>
      </c>
      <c r="O2226" cm="1">
        <f t="array" ref="O2226">((IF(C2226=0,INDEX('Solver Setup'!$M$15:$M$19,A2226),INDEX('Solver Setup'!$G$25:$G$52,C2226))-IF(B2226=0,INDEX('Solver Setup'!$L$15:$L$19,A2226),INDEX('Solver Setup'!$G$25:$G$52,B2226)))*1440-IF(B2226=0,0,INDEX('Solver Setup'!$F$25:$F$52,B2226))-H2226+'Solver Setup'!$B$9*(1-F2226))</f>
        <v>989.90000000000043</v>
      </c>
    </row>
    <row r="2227" spans="1:15" x14ac:dyDescent="0.2">
      <c r="A2227">
        <v>3</v>
      </c>
      <c r="B2227">
        <v>21</v>
      </c>
      <c r="C2227">
        <v>13</v>
      </c>
      <c r="D2227" t="str" cm="1">
        <f t="array" ref="D2227">IF(B2227=0,"Depot",INDEX('Delivery Stops'!$B$2:$B$29,B2227))</f>
        <v>Distillery</v>
      </c>
      <c r="E2227" t="str" cm="1">
        <f t="array" ref="E2227">IF(C2227=0,"Depot",INDEX('Delivery Stops'!$B$2:$B$29,C2227))</f>
        <v>Tech Solutions Inc</v>
      </c>
      <c r="F2227">
        <v>0</v>
      </c>
      <c r="G2227" cm="1">
        <f t="array" ref="G2227">INDEX('Distance Matrix (miles)'!$B$2:$AD$30,B2227+1,C2227+1)</f>
        <v>41.02</v>
      </c>
      <c r="H2227" cm="1">
        <f t="array" ref="H2227">INDEX('Travel Time Matrix (min)'!$B$2:$AD$30,B2227+1,C2227+1)</f>
        <v>61.5</v>
      </c>
      <c r="I2227" cm="1">
        <f t="array" ref="I2227">G2227*(INDEX('Vehicle Fleet'!$D$2:$D$6,A2227)+'Cost Parameters'!$B$2*'Cost Parameters'!$B$3)</f>
        <v>47.435528000000005</v>
      </c>
      <c r="J2227" cm="1">
        <f t="array" ref="J2227">IF(C2227=0,0,INDEX('Delivery Stops'!$D$2:$D$29,C2227))</f>
        <v>38</v>
      </c>
      <c r="K2227">
        <f t="shared" si="136"/>
        <v>0</v>
      </c>
      <c r="L2227">
        <f t="shared" si="137"/>
        <v>0</v>
      </c>
      <c r="M2227">
        <f t="shared" si="138"/>
        <v>0</v>
      </c>
      <c r="N2227">
        <f t="shared" si="139"/>
        <v>0</v>
      </c>
      <c r="O2227" cm="1">
        <f t="array" ref="O2227">((IF(C2227=0,INDEX('Solver Setup'!$M$15:$M$19,A2227),INDEX('Solver Setup'!$G$25:$G$52,C2227))-IF(B2227=0,INDEX('Solver Setup'!$L$15:$L$19,A2227),INDEX('Solver Setup'!$G$25:$G$52,B2227)))*1440-IF(B2227=0,0,INDEX('Solver Setup'!$F$25:$F$52,B2227))-H2227+'Solver Setup'!$B$9*(1-F2227))</f>
        <v>860.5</v>
      </c>
    </row>
    <row r="2228" spans="1:15" x14ac:dyDescent="0.2">
      <c r="A2228">
        <v>3</v>
      </c>
      <c r="B2228">
        <v>21</v>
      </c>
      <c r="C2228">
        <v>14</v>
      </c>
      <c r="D2228" t="str" cm="1">
        <f t="array" ref="D2228">IF(B2228=0,"Depot",INDEX('Delivery Stops'!$B$2:$B$29,B2228))</f>
        <v>Distillery</v>
      </c>
      <c r="E2228" t="str" cm="1">
        <f t="array" ref="E2228">IF(C2228=0,"Depot",INDEX('Delivery Stops'!$B$2:$B$29,C2228))</f>
        <v>Sunrise Senior Living</v>
      </c>
      <c r="F2228">
        <v>0</v>
      </c>
      <c r="G2228" cm="1">
        <f t="array" ref="G2228">INDEX('Distance Matrix (miles)'!$B$2:$AD$30,B2228+1,C2228+1)</f>
        <v>24.47</v>
      </c>
      <c r="H2228" cm="1">
        <f t="array" ref="H2228">INDEX('Travel Time Matrix (min)'!$B$2:$AD$30,B2228+1,C2228+1)</f>
        <v>36.700000000000003</v>
      </c>
      <c r="I2228" cm="1">
        <f t="array" ref="I2228">G2228*(INDEX('Vehicle Fleet'!$D$2:$D$6,A2228)+'Cost Parameters'!$B$2*'Cost Parameters'!$B$3)</f>
        <v>28.297108000000001</v>
      </c>
      <c r="J2228" cm="1">
        <f t="array" ref="J2228">IF(C2228=0,0,INDEX('Delivery Stops'!$D$2:$D$29,C2228))</f>
        <v>249</v>
      </c>
      <c r="K2228">
        <f t="shared" si="136"/>
        <v>0</v>
      </c>
      <c r="L2228">
        <f t="shared" si="137"/>
        <v>0</v>
      </c>
      <c r="M2228">
        <f t="shared" si="138"/>
        <v>0</v>
      </c>
      <c r="N2228">
        <f t="shared" si="139"/>
        <v>0</v>
      </c>
      <c r="O2228" cm="1">
        <f t="array" ref="O2228">((IF(C2228=0,INDEX('Solver Setup'!$M$15:$M$19,A2228),INDEX('Solver Setup'!$G$25:$G$52,C2228))-IF(B2228=0,INDEX('Solver Setup'!$L$15:$L$19,A2228),INDEX('Solver Setup'!$G$25:$G$52,B2228)))*1440-IF(B2228=0,0,INDEX('Solver Setup'!$F$25:$F$52,B2228))-H2228+'Solver Setup'!$B$9*(1-F2228))</f>
        <v>1335.3</v>
      </c>
    </row>
    <row r="2229" spans="1:15" x14ac:dyDescent="0.2">
      <c r="A2229">
        <v>3</v>
      </c>
      <c r="B2229">
        <v>21</v>
      </c>
      <c r="C2229">
        <v>15</v>
      </c>
      <c r="D2229" t="str" cm="1">
        <f t="array" ref="D2229">IF(B2229=0,"Depot",INDEX('Delivery Stops'!$B$2:$B$29,B2229))</f>
        <v>Distillery</v>
      </c>
      <c r="E2229" t="str" cm="1">
        <f t="array" ref="E2229">IF(C2229=0,"Depot",INDEX('Delivery Stops'!$B$2:$B$29,C2229))</f>
        <v>Electronics Outlet</v>
      </c>
      <c r="F2229">
        <v>0</v>
      </c>
      <c r="G2229" cm="1">
        <f t="array" ref="G2229">INDEX('Distance Matrix (miles)'!$B$2:$AD$30,B2229+1,C2229+1)</f>
        <v>21.91</v>
      </c>
      <c r="H2229" cm="1">
        <f t="array" ref="H2229">INDEX('Travel Time Matrix (min)'!$B$2:$AD$30,B2229+1,C2229+1)</f>
        <v>32.9</v>
      </c>
      <c r="I2229" cm="1">
        <f t="array" ref="I2229">G2229*(INDEX('Vehicle Fleet'!$D$2:$D$6,A2229)+'Cost Parameters'!$B$2*'Cost Parameters'!$B$3)</f>
        <v>25.336724000000004</v>
      </c>
      <c r="J2229" cm="1">
        <f t="array" ref="J2229">IF(C2229=0,0,INDEX('Delivery Stops'!$D$2:$D$29,C2229))</f>
        <v>72</v>
      </c>
      <c r="K2229">
        <f t="shared" si="136"/>
        <v>0</v>
      </c>
      <c r="L2229">
        <f t="shared" si="137"/>
        <v>0</v>
      </c>
      <c r="M2229">
        <f t="shared" si="138"/>
        <v>0</v>
      </c>
      <c r="N2229">
        <f t="shared" si="139"/>
        <v>0</v>
      </c>
      <c r="O2229" cm="1">
        <f t="array" ref="O2229">((IF(C2229=0,INDEX('Solver Setup'!$M$15:$M$19,A2229),INDEX('Solver Setup'!$G$25:$G$52,C2229))-IF(B2229=0,INDEX('Solver Setup'!$L$15:$L$19,A2229),INDEX('Solver Setup'!$G$25:$G$52,B2229)))*1440-IF(B2229=0,0,INDEX('Solver Setup'!$F$25:$F$52,B2229))-H2229+'Solver Setup'!$B$9*(1-F2229))</f>
        <v>904.10000000000048</v>
      </c>
    </row>
    <row r="2230" spans="1:15" x14ac:dyDescent="0.2">
      <c r="A2230">
        <v>3</v>
      </c>
      <c r="B2230">
        <v>21</v>
      </c>
      <c r="C2230">
        <v>16</v>
      </c>
      <c r="D2230" t="str" cm="1">
        <f t="array" ref="D2230">IF(B2230=0,"Depot",INDEX('Delivery Stops'!$B$2:$B$29,B2230))</f>
        <v>Distillery</v>
      </c>
      <c r="E2230" t="str" cm="1">
        <f t="array" ref="E2230">IF(C2230=0,"Depot",INDEX('Delivery Stops'!$B$2:$B$29,C2230))</f>
        <v>Bookstore</v>
      </c>
      <c r="F2230">
        <v>0</v>
      </c>
      <c r="G2230" cm="1">
        <f t="array" ref="G2230">INDEX('Distance Matrix (miles)'!$B$2:$AD$30,B2230+1,C2230+1)</f>
        <v>24.53</v>
      </c>
      <c r="H2230" cm="1">
        <f t="array" ref="H2230">INDEX('Travel Time Matrix (min)'!$B$2:$AD$30,B2230+1,C2230+1)</f>
        <v>36.799999999999997</v>
      </c>
      <c r="I2230" cm="1">
        <f t="array" ref="I2230">G2230*(INDEX('Vehicle Fleet'!$D$2:$D$6,A2230)+'Cost Parameters'!$B$2*'Cost Parameters'!$B$3)</f>
        <v>28.366492000000004</v>
      </c>
      <c r="J2230" cm="1">
        <f t="array" ref="J2230">IF(C2230=0,0,INDEX('Delivery Stops'!$D$2:$D$29,C2230))</f>
        <v>152</v>
      </c>
      <c r="K2230">
        <f t="shared" si="136"/>
        <v>0</v>
      </c>
      <c r="L2230">
        <f t="shared" si="137"/>
        <v>0</v>
      </c>
      <c r="M2230">
        <f t="shared" si="138"/>
        <v>0</v>
      </c>
      <c r="N2230">
        <f t="shared" si="139"/>
        <v>0</v>
      </c>
      <c r="O2230" cm="1">
        <f t="array" ref="O2230">((IF(C2230=0,INDEX('Solver Setup'!$M$15:$M$19,A2230),INDEX('Solver Setup'!$G$25:$G$52,C2230))-IF(B2230=0,INDEX('Solver Setup'!$L$15:$L$19,A2230),INDEX('Solver Setup'!$G$25:$G$52,B2230)))*1440-IF(B2230=0,0,INDEX('Solver Setup'!$F$25:$F$52,B2230))-H2230+'Solver Setup'!$B$9*(1-F2230))</f>
        <v>1140.200000000001</v>
      </c>
    </row>
    <row r="2231" spans="1:15" x14ac:dyDescent="0.2">
      <c r="A2231">
        <v>3</v>
      </c>
      <c r="B2231">
        <v>21</v>
      </c>
      <c r="C2231">
        <v>17</v>
      </c>
      <c r="D2231" t="str" cm="1">
        <f t="array" ref="D2231">IF(B2231=0,"Depot",INDEX('Delivery Stops'!$B$2:$B$29,B2231))</f>
        <v>Distillery</v>
      </c>
      <c r="E2231" t="str" cm="1">
        <f t="array" ref="E2231">IF(C2231=0,"Depot",INDEX('Delivery Stops'!$B$2:$B$29,C2231))</f>
        <v>Veterinary Clinic</v>
      </c>
      <c r="F2231">
        <v>0</v>
      </c>
      <c r="G2231" cm="1">
        <f t="array" ref="G2231">INDEX('Distance Matrix (miles)'!$B$2:$AD$30,B2231+1,C2231+1)</f>
        <v>33.47</v>
      </c>
      <c r="H2231" cm="1">
        <f t="array" ref="H2231">INDEX('Travel Time Matrix (min)'!$B$2:$AD$30,B2231+1,C2231+1)</f>
        <v>50.2</v>
      </c>
      <c r="I2231" cm="1">
        <f t="array" ref="I2231">G2231*(INDEX('Vehicle Fleet'!$D$2:$D$6,A2231)+'Cost Parameters'!$B$2*'Cost Parameters'!$B$3)</f>
        <v>38.704708000000004</v>
      </c>
      <c r="J2231" cm="1">
        <f t="array" ref="J2231">IF(C2231=0,0,INDEX('Delivery Stops'!$D$2:$D$29,C2231))</f>
        <v>102</v>
      </c>
      <c r="K2231">
        <f t="shared" si="136"/>
        <v>0</v>
      </c>
      <c r="L2231">
        <f t="shared" si="137"/>
        <v>0</v>
      </c>
      <c r="M2231">
        <f t="shared" si="138"/>
        <v>0</v>
      </c>
      <c r="N2231">
        <f t="shared" si="139"/>
        <v>0</v>
      </c>
      <c r="O2231" cm="1">
        <f t="array" ref="O2231">((IF(C2231=0,INDEX('Solver Setup'!$M$15:$M$19,A2231),INDEX('Solver Setup'!$G$25:$G$52,C2231))-IF(B2231=0,INDEX('Solver Setup'!$L$15:$L$19,A2231),INDEX('Solver Setup'!$G$25:$G$52,B2231)))*1440-IF(B2231=0,0,INDEX('Solver Setup'!$F$25:$F$52,B2231))-H2231+'Solver Setup'!$B$9*(1-F2231))</f>
        <v>961.8</v>
      </c>
    </row>
    <row r="2232" spans="1:15" x14ac:dyDescent="0.2">
      <c r="A2232">
        <v>3</v>
      </c>
      <c r="B2232">
        <v>21</v>
      </c>
      <c r="C2232">
        <v>18</v>
      </c>
      <c r="D2232" t="str" cm="1">
        <f t="array" ref="D2232">IF(B2232=0,"Depot",INDEX('Delivery Stops'!$B$2:$B$29,B2232))</f>
        <v>Distillery</v>
      </c>
      <c r="E2232" t="str" cm="1">
        <f t="array" ref="E2232">IF(C2232=0,"Depot",INDEX('Delivery Stops'!$B$2:$B$29,C2232))</f>
        <v>Furniture Warehouse</v>
      </c>
      <c r="F2232">
        <v>0</v>
      </c>
      <c r="G2232" cm="1">
        <f t="array" ref="G2232">INDEX('Distance Matrix (miles)'!$B$2:$AD$30,B2232+1,C2232+1)</f>
        <v>16.440000000000001</v>
      </c>
      <c r="H2232" cm="1">
        <f t="array" ref="H2232">INDEX('Travel Time Matrix (min)'!$B$2:$AD$30,B2232+1,C2232+1)</f>
        <v>24.7</v>
      </c>
      <c r="I2232" cm="1">
        <f t="array" ref="I2232">G2232*(INDEX('Vehicle Fleet'!$D$2:$D$6,A2232)+'Cost Parameters'!$B$2*'Cost Parameters'!$B$3)</f>
        <v>19.011216000000005</v>
      </c>
      <c r="J2232" cm="1">
        <f t="array" ref="J2232">IF(C2232=0,0,INDEX('Delivery Stops'!$D$2:$D$29,C2232))</f>
        <v>148</v>
      </c>
      <c r="K2232">
        <f t="shared" si="136"/>
        <v>0</v>
      </c>
      <c r="L2232">
        <f t="shared" si="137"/>
        <v>0</v>
      </c>
      <c r="M2232">
        <f t="shared" si="138"/>
        <v>0</v>
      </c>
      <c r="N2232">
        <f t="shared" si="139"/>
        <v>0</v>
      </c>
      <c r="O2232" cm="1">
        <f t="array" ref="O2232">((IF(C2232=0,INDEX('Solver Setup'!$M$15:$M$19,A2232),INDEX('Solver Setup'!$G$25:$G$52,C2232))-IF(B2232=0,INDEX('Solver Setup'!$L$15:$L$19,A2232),INDEX('Solver Setup'!$G$25:$G$52,B2232)))*1440-IF(B2232=0,0,INDEX('Solver Setup'!$F$25:$F$52,B2232))-H2232+'Solver Setup'!$B$9*(1-F2232))</f>
        <v>942.3</v>
      </c>
    </row>
    <row r="2233" spans="1:15" x14ac:dyDescent="0.2">
      <c r="A2233">
        <v>3</v>
      </c>
      <c r="B2233">
        <v>21</v>
      </c>
      <c r="C2233">
        <v>19</v>
      </c>
      <c r="D2233" t="str" cm="1">
        <f t="array" ref="D2233">IF(B2233=0,"Depot",INDEX('Delivery Stops'!$B$2:$B$29,B2233))</f>
        <v>Distillery</v>
      </c>
      <c r="E2233" t="str" cm="1">
        <f t="array" ref="E2233">IF(C2233=0,"Depot",INDEX('Delivery Stops'!$B$2:$B$29,C2233))</f>
        <v>Music School</v>
      </c>
      <c r="F2233">
        <v>0</v>
      </c>
      <c r="G2233" cm="1">
        <f t="array" ref="G2233">INDEX('Distance Matrix (miles)'!$B$2:$AD$30,B2233+1,C2233+1)</f>
        <v>16.57</v>
      </c>
      <c r="H2233" cm="1">
        <f t="array" ref="H2233">INDEX('Travel Time Matrix (min)'!$B$2:$AD$30,B2233+1,C2233+1)</f>
        <v>24.9</v>
      </c>
      <c r="I2233" cm="1">
        <f t="array" ref="I2233">G2233*(INDEX('Vehicle Fleet'!$D$2:$D$6,A2233)+'Cost Parameters'!$B$2*'Cost Parameters'!$B$3)</f>
        <v>19.161548000000003</v>
      </c>
      <c r="J2233" cm="1">
        <f t="array" ref="J2233">IF(C2233=0,0,INDEX('Delivery Stops'!$D$2:$D$29,C2233))</f>
        <v>97</v>
      </c>
      <c r="K2233">
        <f t="shared" si="136"/>
        <v>0</v>
      </c>
      <c r="L2233">
        <f t="shared" si="137"/>
        <v>0</v>
      </c>
      <c r="M2233">
        <f t="shared" si="138"/>
        <v>0</v>
      </c>
      <c r="N2233">
        <f t="shared" si="139"/>
        <v>0</v>
      </c>
      <c r="O2233" cm="1">
        <f t="array" ref="O2233">((IF(C2233=0,INDEX('Solver Setup'!$M$15:$M$19,A2233),INDEX('Solver Setup'!$G$25:$G$52,C2233))-IF(B2233=0,INDEX('Solver Setup'!$L$15:$L$19,A2233),INDEX('Solver Setup'!$G$25:$G$52,B2233)))*1440-IF(B2233=0,0,INDEX('Solver Setup'!$F$25:$F$52,B2233))-H2233+'Solver Setup'!$B$9*(1-F2233))</f>
        <v>912.10000000000048</v>
      </c>
    </row>
    <row r="2234" spans="1:15" x14ac:dyDescent="0.2">
      <c r="A2234">
        <v>3</v>
      </c>
      <c r="B2234">
        <v>21</v>
      </c>
      <c r="C2234">
        <v>20</v>
      </c>
      <c r="D2234" t="str" cm="1">
        <f t="array" ref="D2234">IF(B2234=0,"Depot",INDEX('Delivery Stops'!$B$2:$B$29,B2234))</f>
        <v>Distillery</v>
      </c>
      <c r="E2234" t="str" cm="1">
        <f t="array" ref="E2234">IF(C2234=0,"Depot",INDEX('Delivery Stops'!$B$2:$B$29,C2234))</f>
        <v>Elementary School</v>
      </c>
      <c r="F2234">
        <v>0</v>
      </c>
      <c r="G2234" cm="1">
        <f t="array" ref="G2234">INDEX('Distance Matrix (miles)'!$B$2:$AD$30,B2234+1,C2234+1)</f>
        <v>4.9400000000000004</v>
      </c>
      <c r="H2234" cm="1">
        <f t="array" ref="H2234">INDEX('Travel Time Matrix (min)'!$B$2:$AD$30,B2234+1,C2234+1)</f>
        <v>7.4</v>
      </c>
      <c r="I2234" cm="1">
        <f t="array" ref="I2234">G2234*(INDEX('Vehicle Fleet'!$D$2:$D$6,A2234)+'Cost Parameters'!$B$2*'Cost Parameters'!$B$3)</f>
        <v>5.7126160000000006</v>
      </c>
      <c r="J2234" cm="1">
        <f t="array" ref="J2234">IF(C2234=0,0,INDEX('Delivery Stops'!$D$2:$D$29,C2234))</f>
        <v>71</v>
      </c>
      <c r="K2234">
        <f t="shared" si="136"/>
        <v>0</v>
      </c>
      <c r="L2234">
        <f t="shared" si="137"/>
        <v>0</v>
      </c>
      <c r="M2234">
        <f t="shared" si="138"/>
        <v>0</v>
      </c>
      <c r="N2234">
        <f t="shared" si="139"/>
        <v>0</v>
      </c>
      <c r="O2234" cm="1">
        <f t="array" ref="O2234">((IF(C2234=0,INDEX('Solver Setup'!$M$15:$M$19,A2234),INDEX('Solver Setup'!$G$25:$G$52,C2234))-IF(B2234=0,INDEX('Solver Setup'!$L$15:$L$19,A2234),INDEX('Solver Setup'!$G$25:$G$52,B2234)))*1440-IF(B2234=0,0,INDEX('Solver Setup'!$F$25:$F$52,B2234))-H2234+'Solver Setup'!$B$9*(1-F2234))</f>
        <v>899.60000000000093</v>
      </c>
    </row>
    <row r="2235" spans="1:15" x14ac:dyDescent="0.2">
      <c r="A2235">
        <v>3</v>
      </c>
      <c r="B2235">
        <v>21</v>
      </c>
      <c r="C2235">
        <v>22</v>
      </c>
      <c r="D2235" t="str" cm="1">
        <f t="array" ref="D2235">IF(B2235=0,"Depot",INDEX('Delivery Stops'!$B$2:$B$29,B2235))</f>
        <v>Distillery</v>
      </c>
      <c r="E2235" t="str" cm="1">
        <f t="array" ref="E2235">IF(C2235=0,"Depot",INDEX('Delivery Stops'!$B$2:$B$29,C2235))</f>
        <v>Brewery</v>
      </c>
      <c r="F2235">
        <v>0</v>
      </c>
      <c r="G2235" cm="1">
        <f t="array" ref="G2235">INDEX('Distance Matrix (miles)'!$B$2:$AD$30,B2235+1,C2235+1)</f>
        <v>44.36</v>
      </c>
      <c r="H2235" cm="1">
        <f t="array" ref="H2235">INDEX('Travel Time Matrix (min)'!$B$2:$AD$30,B2235+1,C2235+1)</f>
        <v>66.5</v>
      </c>
      <c r="I2235" cm="1">
        <f t="array" ref="I2235">G2235*(INDEX('Vehicle Fleet'!$D$2:$D$6,A2235)+'Cost Parameters'!$B$2*'Cost Parameters'!$B$3)</f>
        <v>51.297904000000003</v>
      </c>
      <c r="J2235" cm="1">
        <f t="array" ref="J2235">IF(C2235=0,0,INDEX('Delivery Stops'!$D$2:$D$29,C2235))</f>
        <v>46</v>
      </c>
      <c r="K2235">
        <f t="shared" si="136"/>
        <v>0</v>
      </c>
      <c r="L2235">
        <f t="shared" si="137"/>
        <v>0</v>
      </c>
      <c r="M2235">
        <f t="shared" si="138"/>
        <v>0</v>
      </c>
      <c r="N2235">
        <f t="shared" si="139"/>
        <v>0</v>
      </c>
      <c r="O2235" cm="1">
        <f t="array" ref="O2235">((IF(C2235=0,INDEX('Solver Setup'!$M$15:$M$19,A2235),INDEX('Solver Setup'!$G$25:$G$52,C2235))-IF(B2235=0,INDEX('Solver Setup'!$L$15:$L$19,A2235),INDEX('Solver Setup'!$G$25:$G$52,B2235)))*1440-IF(B2235=0,0,INDEX('Solver Setup'!$F$25:$F$52,B2235))-H2235+'Solver Setup'!$B$9*(1-F2235))</f>
        <v>1200.5000000000009</v>
      </c>
    </row>
    <row r="2236" spans="1:15" x14ac:dyDescent="0.2">
      <c r="A2236">
        <v>3</v>
      </c>
      <c r="B2236">
        <v>21</v>
      </c>
      <c r="C2236">
        <v>23</v>
      </c>
      <c r="D2236" t="str" cm="1">
        <f t="array" ref="D2236">IF(B2236=0,"Depot",INDEX('Delivery Stops'!$B$2:$B$29,B2236))</f>
        <v>Distillery</v>
      </c>
      <c r="E2236" t="str" cm="1">
        <f t="array" ref="E2236">IF(C2236=0,"Depot",INDEX('Delivery Stops'!$B$2:$B$29,C2236))</f>
        <v>Distillery</v>
      </c>
      <c r="F2236">
        <v>0</v>
      </c>
      <c r="G2236" cm="1">
        <f t="array" ref="G2236">INDEX('Distance Matrix (miles)'!$B$2:$AD$30,B2236+1,C2236+1)</f>
        <v>19.690000000000001</v>
      </c>
      <c r="H2236" cm="1">
        <f t="array" ref="H2236">INDEX('Travel Time Matrix (min)'!$B$2:$AD$30,B2236+1,C2236+1)</f>
        <v>29.5</v>
      </c>
      <c r="I2236" cm="1">
        <f t="array" ref="I2236">G2236*(INDEX('Vehicle Fleet'!$D$2:$D$6,A2236)+'Cost Parameters'!$B$2*'Cost Parameters'!$B$3)</f>
        <v>22.769516000000003</v>
      </c>
      <c r="J2236" cm="1">
        <f t="array" ref="J2236">IF(C2236=0,0,INDEX('Delivery Stops'!$D$2:$D$29,C2236))</f>
        <v>207</v>
      </c>
      <c r="K2236">
        <f t="shared" si="136"/>
        <v>0</v>
      </c>
      <c r="L2236">
        <f t="shared" si="137"/>
        <v>0</v>
      </c>
      <c r="M2236">
        <f t="shared" si="138"/>
        <v>0</v>
      </c>
      <c r="N2236">
        <f t="shared" si="139"/>
        <v>0</v>
      </c>
      <c r="O2236" cm="1">
        <f t="array" ref="O2236">((IF(C2236=0,INDEX('Solver Setup'!$M$15:$M$19,A2236),INDEX('Solver Setup'!$G$25:$G$52,C2236))-IF(B2236=0,INDEX('Solver Setup'!$L$15:$L$19,A2236),INDEX('Solver Setup'!$G$25:$G$52,B2236)))*1440-IF(B2236=0,0,INDEX('Solver Setup'!$F$25:$F$52,B2236))-H2236+'Solver Setup'!$B$9*(1-F2236))</f>
        <v>1132.5000000000005</v>
      </c>
    </row>
    <row r="2237" spans="1:15" x14ac:dyDescent="0.2">
      <c r="A2237">
        <v>3</v>
      </c>
      <c r="B2237">
        <v>21</v>
      </c>
      <c r="C2237">
        <v>24</v>
      </c>
      <c r="D2237" t="str" cm="1">
        <f t="array" ref="D2237">IF(B2237=0,"Depot",INDEX('Delivery Stops'!$B$2:$B$29,B2237))</f>
        <v>Distillery</v>
      </c>
      <c r="E2237" t="str" cm="1">
        <f t="array" ref="E2237">IF(C2237=0,"Depot",INDEX('Delivery Stops'!$B$2:$B$29,C2237))</f>
        <v>Children's Academy</v>
      </c>
      <c r="F2237">
        <v>0</v>
      </c>
      <c r="G2237" cm="1">
        <f t="array" ref="G2237">INDEX('Distance Matrix (miles)'!$B$2:$AD$30,B2237+1,C2237+1)</f>
        <v>2.19</v>
      </c>
      <c r="H2237" cm="1">
        <f t="array" ref="H2237">INDEX('Travel Time Matrix (min)'!$B$2:$AD$30,B2237+1,C2237+1)</f>
        <v>3.3</v>
      </c>
      <c r="I2237" cm="1">
        <f t="array" ref="I2237">G2237*(INDEX('Vehicle Fleet'!$D$2:$D$6,A2237)+'Cost Parameters'!$B$2*'Cost Parameters'!$B$3)</f>
        <v>2.5325160000000002</v>
      </c>
      <c r="J2237" cm="1">
        <f t="array" ref="J2237">IF(C2237=0,0,INDEX('Delivery Stops'!$D$2:$D$29,C2237))</f>
        <v>28</v>
      </c>
      <c r="K2237">
        <f t="shared" si="136"/>
        <v>0</v>
      </c>
      <c r="L2237">
        <f t="shared" si="137"/>
        <v>0</v>
      </c>
      <c r="M2237">
        <f t="shared" si="138"/>
        <v>0</v>
      </c>
      <c r="N2237">
        <f t="shared" si="139"/>
        <v>0</v>
      </c>
      <c r="O2237" cm="1">
        <f t="array" ref="O2237">((IF(C2237=0,INDEX('Solver Setup'!$M$15:$M$19,A2237),INDEX('Solver Setup'!$G$25:$G$52,C2237))-IF(B2237=0,INDEX('Solver Setup'!$L$15:$L$19,A2237),INDEX('Solver Setup'!$G$25:$G$52,B2237)))*1440-IF(B2237=0,0,INDEX('Solver Setup'!$F$25:$F$52,B2237))-H2237+'Solver Setup'!$B$9*(1-F2237))</f>
        <v>1308.7000000000007</v>
      </c>
    </row>
    <row r="2238" spans="1:15" x14ac:dyDescent="0.2">
      <c r="A2238">
        <v>3</v>
      </c>
      <c r="B2238">
        <v>21</v>
      </c>
      <c r="C2238">
        <v>25</v>
      </c>
      <c r="D2238" t="str" cm="1">
        <f t="array" ref="D2238">IF(B2238=0,"Depot",INDEX('Delivery Stops'!$B$2:$B$29,B2238))</f>
        <v>Distillery</v>
      </c>
      <c r="E2238" t="str" cm="1">
        <f t="array" ref="E2238">IF(C2238=0,"Depot",INDEX('Delivery Stops'!$B$2:$B$29,C2238))</f>
        <v>Public Library</v>
      </c>
      <c r="F2238">
        <v>0</v>
      </c>
      <c r="G2238" cm="1">
        <f t="array" ref="G2238">INDEX('Distance Matrix (miles)'!$B$2:$AD$30,B2238+1,C2238+1)</f>
        <v>28.49</v>
      </c>
      <c r="H2238" cm="1">
        <f t="array" ref="H2238">INDEX('Travel Time Matrix (min)'!$B$2:$AD$30,B2238+1,C2238+1)</f>
        <v>42.7</v>
      </c>
      <c r="I2238" cm="1">
        <f t="array" ref="I2238">G2238*(INDEX('Vehicle Fleet'!$D$2:$D$6,A2238)+'Cost Parameters'!$B$2*'Cost Parameters'!$B$3)</f>
        <v>32.945836</v>
      </c>
      <c r="J2238" cm="1">
        <f t="array" ref="J2238">IF(C2238=0,0,INDEX('Delivery Stops'!$D$2:$D$29,C2238))</f>
        <v>32</v>
      </c>
      <c r="K2238">
        <f t="shared" si="136"/>
        <v>0</v>
      </c>
      <c r="L2238">
        <f t="shared" si="137"/>
        <v>0</v>
      </c>
      <c r="M2238">
        <f t="shared" si="138"/>
        <v>0</v>
      </c>
      <c r="N2238">
        <f t="shared" si="139"/>
        <v>0</v>
      </c>
      <c r="O2238" cm="1">
        <f t="array" ref="O2238">((IF(C2238=0,INDEX('Solver Setup'!$M$15:$M$19,A2238),INDEX('Solver Setup'!$G$25:$G$52,C2238))-IF(B2238=0,INDEX('Solver Setup'!$L$15:$L$19,A2238),INDEX('Solver Setup'!$G$25:$G$52,B2238)))*1440-IF(B2238=0,0,INDEX('Solver Setup'!$F$25:$F$52,B2238))-H2238+'Solver Setup'!$B$9*(1-F2238))</f>
        <v>1179.3000000000009</v>
      </c>
    </row>
    <row r="2239" spans="1:15" x14ac:dyDescent="0.2">
      <c r="A2239">
        <v>3</v>
      </c>
      <c r="B2239">
        <v>21</v>
      </c>
      <c r="C2239">
        <v>26</v>
      </c>
      <c r="D2239" t="str" cm="1">
        <f t="array" ref="D2239">IF(B2239=0,"Depot",INDEX('Delivery Stops'!$B$2:$B$29,B2239))</f>
        <v>Distillery</v>
      </c>
      <c r="E2239" t="str" cm="1">
        <f t="array" ref="E2239">IF(C2239=0,"Depot",INDEX('Delivery Stops'!$B$2:$B$29,C2239))</f>
        <v>Bakery &amp; Cafe</v>
      </c>
      <c r="F2239">
        <v>0</v>
      </c>
      <c r="G2239" cm="1">
        <f t="array" ref="G2239">INDEX('Distance Matrix (miles)'!$B$2:$AD$30,B2239+1,C2239+1)</f>
        <v>33.93</v>
      </c>
      <c r="H2239" cm="1">
        <f t="array" ref="H2239">INDEX('Travel Time Matrix (min)'!$B$2:$AD$30,B2239+1,C2239+1)</f>
        <v>50.9</v>
      </c>
      <c r="I2239" cm="1">
        <f t="array" ref="I2239">G2239*(INDEX('Vehicle Fleet'!$D$2:$D$6,A2239)+'Cost Parameters'!$B$2*'Cost Parameters'!$B$3)</f>
        <v>39.236651999999999</v>
      </c>
      <c r="J2239" cm="1">
        <f t="array" ref="J2239">IF(C2239=0,0,INDEX('Delivery Stops'!$D$2:$D$29,C2239))</f>
        <v>211</v>
      </c>
      <c r="K2239">
        <f t="shared" si="136"/>
        <v>0</v>
      </c>
      <c r="L2239">
        <f t="shared" si="137"/>
        <v>0</v>
      </c>
      <c r="M2239">
        <f t="shared" si="138"/>
        <v>0</v>
      </c>
      <c r="N2239">
        <f t="shared" si="139"/>
        <v>0</v>
      </c>
      <c r="O2239" cm="1">
        <f t="array" ref="O2239">((IF(C2239=0,INDEX('Solver Setup'!$M$15:$M$19,A2239),INDEX('Solver Setup'!$G$25:$G$52,C2239))-IF(B2239=0,INDEX('Solver Setup'!$L$15:$L$19,A2239),INDEX('Solver Setup'!$G$25:$G$52,B2239)))*1440-IF(B2239=0,0,INDEX('Solver Setup'!$F$25:$F$52,B2239))-H2239+'Solver Setup'!$B$9*(1-F2239))</f>
        <v>1246.1000000000004</v>
      </c>
    </row>
    <row r="2240" spans="1:15" x14ac:dyDescent="0.2">
      <c r="A2240">
        <v>3</v>
      </c>
      <c r="B2240">
        <v>21</v>
      </c>
      <c r="C2240">
        <v>27</v>
      </c>
      <c r="D2240" t="str" cm="1">
        <f t="array" ref="D2240">IF(B2240=0,"Depot",INDEX('Delivery Stops'!$B$2:$B$29,B2240))</f>
        <v>Distillery</v>
      </c>
      <c r="E2240" t="str" cm="1">
        <f t="array" ref="E2240">IF(C2240=0,"Depot",INDEX('Delivery Stops'!$B$2:$B$29,C2240))</f>
        <v>Redstone Elementary School</v>
      </c>
      <c r="F2240">
        <v>0</v>
      </c>
      <c r="G2240" cm="1">
        <f t="array" ref="G2240">INDEX('Distance Matrix (miles)'!$B$2:$AD$30,B2240+1,C2240+1)</f>
        <v>31.11</v>
      </c>
      <c r="H2240" cm="1">
        <f t="array" ref="H2240">INDEX('Travel Time Matrix (min)'!$B$2:$AD$30,B2240+1,C2240+1)</f>
        <v>46.7</v>
      </c>
      <c r="I2240" cm="1">
        <f t="array" ref="I2240">G2240*(INDEX('Vehicle Fleet'!$D$2:$D$6,A2240)+'Cost Parameters'!$B$2*'Cost Parameters'!$B$3)</f>
        <v>35.975604000000004</v>
      </c>
      <c r="J2240" cm="1">
        <f t="array" ref="J2240">IF(C2240=0,0,INDEX('Delivery Stops'!$D$2:$D$29,C2240))</f>
        <v>61</v>
      </c>
      <c r="K2240">
        <f t="shared" si="136"/>
        <v>0</v>
      </c>
      <c r="L2240">
        <f t="shared" si="137"/>
        <v>0</v>
      </c>
      <c r="M2240">
        <f t="shared" si="138"/>
        <v>0</v>
      </c>
      <c r="N2240">
        <f t="shared" si="139"/>
        <v>0</v>
      </c>
      <c r="O2240" cm="1">
        <f t="array" ref="O2240">((IF(C2240=0,INDEX('Solver Setup'!$M$15:$M$19,A2240),INDEX('Solver Setup'!$G$25:$G$52,C2240))-IF(B2240=0,INDEX('Solver Setup'!$L$15:$L$19,A2240),INDEX('Solver Setup'!$G$25:$G$52,B2240)))*1440-IF(B2240=0,0,INDEX('Solver Setup'!$F$25:$F$52,B2240))-H2240+'Solver Setup'!$B$9*(1-F2240))</f>
        <v>1190.3</v>
      </c>
    </row>
    <row r="2241" spans="1:15" x14ac:dyDescent="0.2">
      <c r="A2241">
        <v>3</v>
      </c>
      <c r="B2241">
        <v>21</v>
      </c>
      <c r="C2241">
        <v>28</v>
      </c>
      <c r="D2241" t="str" cm="1">
        <f t="array" ref="D2241">IF(B2241=0,"Depot",INDEX('Delivery Stops'!$B$2:$B$29,B2241))</f>
        <v>Distillery</v>
      </c>
      <c r="E2241" t="str" cm="1">
        <f t="array" ref="E2241">IF(C2241=0,"Depot",INDEX('Delivery Stops'!$B$2:$B$29,C2241))</f>
        <v>Food Bank</v>
      </c>
      <c r="F2241">
        <v>0</v>
      </c>
      <c r="G2241" cm="1">
        <f t="array" ref="G2241">INDEX('Distance Matrix (miles)'!$B$2:$AD$30,B2241+1,C2241+1)</f>
        <v>41.95</v>
      </c>
      <c r="H2241" cm="1">
        <f t="array" ref="H2241">INDEX('Travel Time Matrix (min)'!$B$2:$AD$30,B2241+1,C2241+1)</f>
        <v>62.9</v>
      </c>
      <c r="I2241" cm="1">
        <f t="array" ref="I2241">G2241*(INDEX('Vehicle Fleet'!$D$2:$D$6,A2241)+'Cost Parameters'!$B$2*'Cost Parameters'!$B$3)</f>
        <v>48.510980000000011</v>
      </c>
      <c r="J2241" cm="1">
        <f t="array" ref="J2241">IF(C2241=0,0,INDEX('Delivery Stops'!$D$2:$D$29,C2241))</f>
        <v>168</v>
      </c>
      <c r="K2241">
        <f t="shared" si="136"/>
        <v>0</v>
      </c>
      <c r="L2241">
        <f t="shared" si="137"/>
        <v>0</v>
      </c>
      <c r="M2241">
        <f t="shared" si="138"/>
        <v>0</v>
      </c>
      <c r="N2241">
        <f t="shared" si="139"/>
        <v>0</v>
      </c>
      <c r="O2241" cm="1">
        <f t="array" ref="O2241">((IF(C2241=0,INDEX('Solver Setup'!$M$15:$M$19,A2241),INDEX('Solver Setup'!$G$25:$G$52,C2241))-IF(B2241=0,INDEX('Solver Setup'!$L$15:$L$19,A2241),INDEX('Solver Setup'!$G$25:$G$52,B2241)))*1440-IF(B2241=0,0,INDEX('Solver Setup'!$F$25:$F$52,B2241))-H2241+'Solver Setup'!$B$9*(1-F2241))</f>
        <v>1174.0999999999999</v>
      </c>
    </row>
    <row r="2242" spans="1:15" x14ac:dyDescent="0.2">
      <c r="A2242">
        <v>3</v>
      </c>
      <c r="B2242">
        <v>22</v>
      </c>
      <c r="C2242">
        <v>0</v>
      </c>
      <c r="D2242" t="str" cm="1">
        <f t="array" ref="D2242">IF(B2242=0,"Depot",INDEX('Delivery Stops'!$B$2:$B$29,B2242))</f>
        <v>Brewery</v>
      </c>
      <c r="E2242" t="str" cm="1">
        <f t="array" ref="E2242">IF(C2242=0,"Depot",INDEX('Delivery Stops'!$B$2:$B$29,C2242))</f>
        <v>Depot</v>
      </c>
      <c r="F2242">
        <v>0</v>
      </c>
      <c r="G2242" cm="1">
        <f t="array" ref="G2242">INDEX('Distance Matrix (miles)'!$B$2:$AD$30,B2242+1,C2242+1)</f>
        <v>25.53</v>
      </c>
      <c r="H2242" cm="1">
        <f t="array" ref="H2242">INDEX('Travel Time Matrix (min)'!$B$2:$AD$30,B2242+1,C2242+1)</f>
        <v>38.299999999999997</v>
      </c>
      <c r="I2242" cm="1">
        <f t="array" ref="I2242">G2242*(INDEX('Vehicle Fleet'!$D$2:$D$6,A2242)+'Cost Parameters'!$B$2*'Cost Parameters'!$B$3)</f>
        <v>29.522892000000002</v>
      </c>
      <c r="J2242" cm="1">
        <f t="array" ref="J2242">IF(C2242=0,0,INDEX('Delivery Stops'!$D$2:$D$29,C2242))</f>
        <v>0</v>
      </c>
      <c r="K2242">
        <f t="shared" si="136"/>
        <v>0</v>
      </c>
      <c r="L2242">
        <f t="shared" si="137"/>
        <v>0</v>
      </c>
      <c r="M2242">
        <f t="shared" si="138"/>
        <v>0</v>
      </c>
      <c r="N2242">
        <f t="shared" si="139"/>
        <v>0</v>
      </c>
      <c r="O2242" cm="1">
        <f t="array" ref="O2242">((IF(C2242=0,INDEX('Solver Setup'!$M$15:$M$19,A2242),INDEX('Solver Setup'!$G$25:$G$52,C2242))-IF(B2242=0,INDEX('Solver Setup'!$L$15:$L$19,A2242),INDEX('Solver Setup'!$G$25:$G$52,B2242)))*1440-IF(B2242=0,0,INDEX('Solver Setup'!$F$25:$F$52,B2242))-H2242+'Solver Setup'!$B$9*(1-F2242))</f>
        <v>656.69999999999959</v>
      </c>
    </row>
    <row r="2243" spans="1:15" x14ac:dyDescent="0.2">
      <c r="A2243">
        <v>3</v>
      </c>
      <c r="B2243">
        <v>22</v>
      </c>
      <c r="C2243">
        <v>1</v>
      </c>
      <c r="D2243" t="str" cm="1">
        <f t="array" ref="D2243">IF(B2243=0,"Depot",INDEX('Delivery Stops'!$B$2:$B$29,B2243))</f>
        <v>Brewery</v>
      </c>
      <c r="E2243" t="str" cm="1">
        <f t="array" ref="E2243">IF(C2243=0,"Depot",INDEX('Delivery Stops'!$B$2:$B$29,C2243))</f>
        <v>Pet Hospital</v>
      </c>
      <c r="F2243">
        <v>0</v>
      </c>
      <c r="G2243" cm="1">
        <f t="array" ref="G2243">INDEX('Distance Matrix (miles)'!$B$2:$AD$30,B2243+1,C2243+1)</f>
        <v>47.62</v>
      </c>
      <c r="H2243" cm="1">
        <f t="array" ref="H2243">INDEX('Travel Time Matrix (min)'!$B$2:$AD$30,B2243+1,C2243+1)</f>
        <v>71.400000000000006</v>
      </c>
      <c r="I2243" cm="1">
        <f t="array" ref="I2243">G2243*(INDEX('Vehicle Fleet'!$D$2:$D$6,A2243)+'Cost Parameters'!$B$2*'Cost Parameters'!$B$3)</f>
        <v>55.067768000000001</v>
      </c>
      <c r="J2243" cm="1">
        <f t="array" ref="J2243">IF(C2243=0,0,INDEX('Delivery Stops'!$D$2:$D$29,C2243))</f>
        <v>204</v>
      </c>
      <c r="K2243">
        <f t="shared" ref="K2243:K2306" si="140">F2243*I2243</f>
        <v>0</v>
      </c>
      <c r="L2243">
        <f t="shared" ref="L2243:L2306" si="141">F2243*G2243</f>
        <v>0</v>
      </c>
      <c r="M2243">
        <f t="shared" ref="M2243:M2306" si="142">F2243*H2243</f>
        <v>0</v>
      </c>
      <c r="N2243">
        <f t="shared" ref="N2243:N2306" si="143">F2243*J2243</f>
        <v>0</v>
      </c>
      <c r="O2243" cm="1">
        <f t="array" ref="O2243">((IF(C2243=0,INDEX('Solver Setup'!$M$15:$M$19,A2243),INDEX('Solver Setup'!$G$25:$G$52,C2243))-IF(B2243=0,INDEX('Solver Setup'!$L$15:$L$19,A2243),INDEX('Solver Setup'!$G$25:$G$52,B2243)))*1440-IF(B2243=0,0,INDEX('Solver Setup'!$F$25:$F$52,B2243))-H2243+'Solver Setup'!$B$9*(1-F2243))</f>
        <v>1133.6000000000001</v>
      </c>
    </row>
    <row r="2244" spans="1:15" x14ac:dyDescent="0.2">
      <c r="A2244">
        <v>3</v>
      </c>
      <c r="B2244">
        <v>22</v>
      </c>
      <c r="C2244">
        <v>2</v>
      </c>
      <c r="D2244" t="str" cm="1">
        <f t="array" ref="D2244">IF(B2244=0,"Depot",INDEX('Delivery Stops'!$B$2:$B$29,B2244))</f>
        <v>Brewery</v>
      </c>
      <c r="E2244" t="str" cm="1">
        <f t="array" ref="E2244">IF(C2244=0,"Depot",INDEX('Delivery Stops'!$B$2:$B$29,C2244))</f>
        <v>Community Pharmacy</v>
      </c>
      <c r="F2244">
        <v>0</v>
      </c>
      <c r="G2244" cm="1">
        <f t="array" ref="G2244">INDEX('Distance Matrix (miles)'!$B$2:$AD$30,B2244+1,C2244+1)</f>
        <v>26.48</v>
      </c>
      <c r="H2244" cm="1">
        <f t="array" ref="H2244">INDEX('Travel Time Matrix (min)'!$B$2:$AD$30,B2244+1,C2244+1)</f>
        <v>39.700000000000003</v>
      </c>
      <c r="I2244" cm="1">
        <f t="array" ref="I2244">G2244*(INDEX('Vehicle Fleet'!$D$2:$D$6,A2244)+'Cost Parameters'!$B$2*'Cost Parameters'!$B$3)</f>
        <v>30.621472000000004</v>
      </c>
      <c r="J2244" cm="1">
        <f t="array" ref="J2244">IF(C2244=0,0,INDEX('Delivery Stops'!$D$2:$D$29,C2244))</f>
        <v>240</v>
      </c>
      <c r="K2244">
        <f t="shared" si="140"/>
        <v>0</v>
      </c>
      <c r="L2244">
        <f t="shared" si="141"/>
        <v>0</v>
      </c>
      <c r="M2244">
        <f t="shared" si="142"/>
        <v>0</v>
      </c>
      <c r="N2244">
        <f t="shared" si="143"/>
        <v>0</v>
      </c>
      <c r="O2244" cm="1">
        <f t="array" ref="O2244">((IF(C2244=0,INDEX('Solver Setup'!$M$15:$M$19,A2244),INDEX('Solver Setup'!$G$25:$G$52,C2244))-IF(B2244=0,INDEX('Solver Setup'!$L$15:$L$19,A2244),INDEX('Solver Setup'!$G$25:$G$52,B2244)))*1440-IF(B2244=0,0,INDEX('Solver Setup'!$F$25:$F$52,B2244))-H2244+'Solver Setup'!$B$9*(1-F2244))</f>
        <v>1405.299999999999</v>
      </c>
    </row>
    <row r="2245" spans="1:15" x14ac:dyDescent="0.2">
      <c r="A2245">
        <v>3</v>
      </c>
      <c r="B2245">
        <v>22</v>
      </c>
      <c r="C2245">
        <v>3</v>
      </c>
      <c r="D2245" t="str" cm="1">
        <f t="array" ref="D2245">IF(B2245=0,"Depot",INDEX('Delivery Stops'!$B$2:$B$29,B2245))</f>
        <v>Brewery</v>
      </c>
      <c r="E2245" t="str" cm="1">
        <f t="array" ref="E2245">IF(C2245=0,"Depot",INDEX('Delivery Stops'!$B$2:$B$29,C2245))</f>
        <v>Redstone Medical Center</v>
      </c>
      <c r="F2245">
        <v>0</v>
      </c>
      <c r="G2245" cm="1">
        <f t="array" ref="G2245">INDEX('Distance Matrix (miles)'!$B$2:$AD$30,B2245+1,C2245+1)</f>
        <v>44.76</v>
      </c>
      <c r="H2245" cm="1">
        <f t="array" ref="H2245">INDEX('Travel Time Matrix (min)'!$B$2:$AD$30,B2245+1,C2245+1)</f>
        <v>67.099999999999994</v>
      </c>
      <c r="I2245" cm="1">
        <f t="array" ref="I2245">G2245*(INDEX('Vehicle Fleet'!$D$2:$D$6,A2245)+'Cost Parameters'!$B$2*'Cost Parameters'!$B$3)</f>
        <v>51.760463999999999</v>
      </c>
      <c r="J2245" cm="1">
        <f t="array" ref="J2245">IF(C2245=0,0,INDEX('Delivery Stops'!$D$2:$D$29,C2245))</f>
        <v>183</v>
      </c>
      <c r="K2245">
        <f t="shared" si="140"/>
        <v>0</v>
      </c>
      <c r="L2245">
        <f t="shared" si="141"/>
        <v>0</v>
      </c>
      <c r="M2245">
        <f t="shared" si="142"/>
        <v>0</v>
      </c>
      <c r="N2245">
        <f t="shared" si="143"/>
        <v>0</v>
      </c>
      <c r="O2245" cm="1">
        <f t="array" ref="O2245">((IF(C2245=0,INDEX('Solver Setup'!$M$15:$M$19,A2245),INDEX('Solver Setup'!$G$25:$G$52,C2245))-IF(B2245=0,INDEX('Solver Setup'!$L$15:$L$19,A2245),INDEX('Solver Setup'!$G$25:$G$52,B2245)))*1440-IF(B2245=0,0,INDEX('Solver Setup'!$F$25:$F$52,B2245))-H2245+'Solver Setup'!$B$9*(1-F2245))</f>
        <v>1392.8999999999996</v>
      </c>
    </row>
    <row r="2246" spans="1:15" x14ac:dyDescent="0.2">
      <c r="A2246">
        <v>3</v>
      </c>
      <c r="B2246">
        <v>22</v>
      </c>
      <c r="C2246">
        <v>4</v>
      </c>
      <c r="D2246" t="str" cm="1">
        <f t="array" ref="D2246">IF(B2246=0,"Depot",INDEX('Delivery Stops'!$B$2:$B$29,B2246))</f>
        <v>Brewery</v>
      </c>
      <c r="E2246" t="str" cm="1">
        <f t="array" ref="E2246">IF(C2246=0,"Depot",INDEX('Delivery Stops'!$B$2:$B$29,C2246))</f>
        <v>Furniture Warehouse</v>
      </c>
      <c r="F2246">
        <v>0</v>
      </c>
      <c r="G2246" cm="1">
        <f t="array" ref="G2246">INDEX('Distance Matrix (miles)'!$B$2:$AD$30,B2246+1,C2246+1)</f>
        <v>29.96</v>
      </c>
      <c r="H2246" cm="1">
        <f t="array" ref="H2246">INDEX('Travel Time Matrix (min)'!$B$2:$AD$30,B2246+1,C2246+1)</f>
        <v>44.9</v>
      </c>
      <c r="I2246" cm="1">
        <f t="array" ref="I2246">G2246*(INDEX('Vehicle Fleet'!$D$2:$D$6,A2246)+'Cost Parameters'!$B$2*'Cost Parameters'!$B$3)</f>
        <v>34.645744000000001</v>
      </c>
      <c r="J2246" cm="1">
        <f t="array" ref="J2246">IF(C2246=0,0,INDEX('Delivery Stops'!$D$2:$D$29,C2246))</f>
        <v>186</v>
      </c>
      <c r="K2246">
        <f t="shared" si="140"/>
        <v>0</v>
      </c>
      <c r="L2246">
        <f t="shared" si="141"/>
        <v>0</v>
      </c>
      <c r="M2246">
        <f t="shared" si="142"/>
        <v>0</v>
      </c>
      <c r="N2246">
        <f t="shared" si="143"/>
        <v>0</v>
      </c>
      <c r="O2246" cm="1">
        <f t="array" ref="O2246">((IF(C2246=0,INDEX('Solver Setup'!$M$15:$M$19,A2246),INDEX('Solver Setup'!$G$25:$G$52,C2246))-IF(B2246=0,INDEX('Solver Setup'!$L$15:$L$19,A2246),INDEX('Solver Setup'!$G$25:$G$52,B2246)))*1440-IF(B2246=0,0,INDEX('Solver Setup'!$F$25:$F$52,B2246))-H2246+'Solver Setup'!$B$9*(1-F2246))</f>
        <v>1145.0999999999995</v>
      </c>
    </row>
    <row r="2247" spans="1:15" x14ac:dyDescent="0.2">
      <c r="A2247">
        <v>3</v>
      </c>
      <c r="B2247">
        <v>22</v>
      </c>
      <c r="C2247">
        <v>5</v>
      </c>
      <c r="D2247" t="str" cm="1">
        <f t="array" ref="D2247">IF(B2247=0,"Depot",INDEX('Delivery Stops'!$B$2:$B$29,B2247))</f>
        <v>Brewery</v>
      </c>
      <c r="E2247" t="str" cm="1">
        <f t="array" ref="E2247">IF(C2247=0,"Depot",INDEX('Delivery Stops'!$B$2:$B$29,C2247))</f>
        <v>Construction Supply</v>
      </c>
      <c r="F2247">
        <v>0</v>
      </c>
      <c r="G2247" cm="1">
        <f t="array" ref="G2247">INDEX('Distance Matrix (miles)'!$B$2:$AD$30,B2247+1,C2247+1)</f>
        <v>30.35</v>
      </c>
      <c r="H2247" cm="1">
        <f t="array" ref="H2247">INDEX('Travel Time Matrix (min)'!$B$2:$AD$30,B2247+1,C2247+1)</f>
        <v>45.5</v>
      </c>
      <c r="I2247" cm="1">
        <f t="array" ref="I2247">G2247*(INDEX('Vehicle Fleet'!$D$2:$D$6,A2247)+'Cost Parameters'!$B$2*'Cost Parameters'!$B$3)</f>
        <v>35.096740000000004</v>
      </c>
      <c r="J2247" cm="1">
        <f t="array" ref="J2247">IF(C2247=0,0,INDEX('Delivery Stops'!$D$2:$D$29,C2247))</f>
        <v>201</v>
      </c>
      <c r="K2247">
        <f t="shared" si="140"/>
        <v>0</v>
      </c>
      <c r="L2247">
        <f t="shared" si="141"/>
        <v>0</v>
      </c>
      <c r="M2247">
        <f t="shared" si="142"/>
        <v>0</v>
      </c>
      <c r="N2247">
        <f t="shared" si="143"/>
        <v>0</v>
      </c>
      <c r="O2247" cm="1">
        <f t="array" ref="O2247">((IF(C2247=0,INDEX('Solver Setup'!$M$15:$M$19,A2247),INDEX('Solver Setup'!$G$25:$G$52,C2247))-IF(B2247=0,INDEX('Solver Setup'!$L$15:$L$19,A2247),INDEX('Solver Setup'!$G$25:$G$52,B2247)))*1440-IF(B2247=0,0,INDEX('Solver Setup'!$F$25:$F$52,B2247))-H2247+'Solver Setup'!$B$9*(1-F2247))</f>
        <v>1354.4999999999991</v>
      </c>
    </row>
    <row r="2248" spans="1:15" x14ac:dyDescent="0.2">
      <c r="A2248">
        <v>3</v>
      </c>
      <c r="B2248">
        <v>22</v>
      </c>
      <c r="C2248">
        <v>6</v>
      </c>
      <c r="D2248" t="str" cm="1">
        <f t="array" ref="D2248">IF(B2248=0,"Depot",INDEX('Delivery Stops'!$B$2:$B$29,B2248))</f>
        <v>Brewery</v>
      </c>
      <c r="E2248" t="str" cm="1">
        <f t="array" ref="E2248">IF(C2248=0,"Depot",INDEX('Delivery Stops'!$B$2:$B$29,C2248))</f>
        <v>Farm Supply</v>
      </c>
      <c r="F2248">
        <v>0</v>
      </c>
      <c r="G2248" cm="1">
        <f t="array" ref="G2248">INDEX('Distance Matrix (miles)'!$B$2:$AD$30,B2248+1,C2248+1)</f>
        <v>25.3</v>
      </c>
      <c r="H2248" cm="1">
        <f t="array" ref="H2248">INDEX('Travel Time Matrix (min)'!$B$2:$AD$30,B2248+1,C2248+1)</f>
        <v>38</v>
      </c>
      <c r="I2248" cm="1">
        <f t="array" ref="I2248">G2248*(INDEX('Vehicle Fleet'!$D$2:$D$6,A2248)+'Cost Parameters'!$B$2*'Cost Parameters'!$B$3)</f>
        <v>29.256920000000004</v>
      </c>
      <c r="J2248" cm="1">
        <f t="array" ref="J2248">IF(C2248=0,0,INDEX('Delivery Stops'!$D$2:$D$29,C2248))</f>
        <v>162</v>
      </c>
      <c r="K2248">
        <f t="shared" si="140"/>
        <v>0</v>
      </c>
      <c r="L2248">
        <f t="shared" si="141"/>
        <v>0</v>
      </c>
      <c r="M2248">
        <f t="shared" si="142"/>
        <v>0</v>
      </c>
      <c r="N2248">
        <f t="shared" si="143"/>
        <v>0</v>
      </c>
      <c r="O2248" cm="1">
        <f t="array" ref="O2248">((IF(C2248=0,INDEX('Solver Setup'!$M$15:$M$19,A2248),INDEX('Solver Setup'!$G$25:$G$52,C2248))-IF(B2248=0,INDEX('Solver Setup'!$L$15:$L$19,A2248),INDEX('Solver Setup'!$G$25:$G$52,B2248)))*1440-IF(B2248=0,0,INDEX('Solver Setup'!$F$25:$F$52,B2248))-H2248+'Solver Setup'!$B$9*(1-F2248))</f>
        <v>1466.9999999999995</v>
      </c>
    </row>
    <row r="2249" spans="1:15" x14ac:dyDescent="0.2">
      <c r="A2249">
        <v>3</v>
      </c>
      <c r="B2249">
        <v>22</v>
      </c>
      <c r="C2249">
        <v>7</v>
      </c>
      <c r="D2249" t="str" cm="1">
        <f t="array" ref="D2249">IF(B2249=0,"Depot",INDEX('Delivery Stops'!$B$2:$B$29,B2249))</f>
        <v>Brewery</v>
      </c>
      <c r="E2249" t="str" cm="1">
        <f t="array" ref="E2249">IF(C2249=0,"Depot",INDEX('Delivery Stops'!$B$2:$B$29,C2249))</f>
        <v>Fish Market</v>
      </c>
      <c r="F2249">
        <v>0</v>
      </c>
      <c r="G2249" cm="1">
        <f t="array" ref="G2249">INDEX('Distance Matrix (miles)'!$B$2:$AD$30,B2249+1,C2249+1)</f>
        <v>16.86</v>
      </c>
      <c r="H2249" cm="1">
        <f t="array" ref="H2249">INDEX('Travel Time Matrix (min)'!$B$2:$AD$30,B2249+1,C2249+1)</f>
        <v>25.3</v>
      </c>
      <c r="I2249" cm="1">
        <f t="array" ref="I2249">G2249*(INDEX('Vehicle Fleet'!$D$2:$D$6,A2249)+'Cost Parameters'!$B$2*'Cost Parameters'!$B$3)</f>
        <v>19.496904000000001</v>
      </c>
      <c r="J2249" cm="1">
        <f t="array" ref="J2249">IF(C2249=0,0,INDEX('Delivery Stops'!$D$2:$D$29,C2249))</f>
        <v>133</v>
      </c>
      <c r="K2249">
        <f t="shared" si="140"/>
        <v>0</v>
      </c>
      <c r="L2249">
        <f t="shared" si="141"/>
        <v>0</v>
      </c>
      <c r="M2249">
        <f t="shared" si="142"/>
        <v>0</v>
      </c>
      <c r="N2249">
        <f t="shared" si="143"/>
        <v>0</v>
      </c>
      <c r="O2249" cm="1">
        <f t="array" ref="O2249">((IF(C2249=0,INDEX('Solver Setup'!$M$15:$M$19,A2249),INDEX('Solver Setup'!$G$25:$G$52,C2249))-IF(B2249=0,INDEX('Solver Setup'!$L$15:$L$19,A2249),INDEX('Solver Setup'!$G$25:$G$52,B2249)))*1440-IF(B2249=0,0,INDEX('Solver Setup'!$F$25:$F$52,B2249))-H2249+'Solver Setup'!$B$9*(1-F2249))</f>
        <v>1344.6999999999996</v>
      </c>
    </row>
    <row r="2250" spans="1:15" x14ac:dyDescent="0.2">
      <c r="A2250">
        <v>3</v>
      </c>
      <c r="B2250">
        <v>22</v>
      </c>
      <c r="C2250">
        <v>8</v>
      </c>
      <c r="D2250" t="str" cm="1">
        <f t="array" ref="D2250">IF(B2250=0,"Depot",INDEX('Delivery Stops'!$B$2:$B$29,B2250))</f>
        <v>Brewery</v>
      </c>
      <c r="E2250" t="str" cm="1">
        <f t="array" ref="E2250">IF(C2250=0,"Depot",INDEX('Delivery Stops'!$B$2:$B$29,C2250))</f>
        <v>Swimming Pool Supply</v>
      </c>
      <c r="F2250">
        <v>0</v>
      </c>
      <c r="G2250" cm="1">
        <f t="array" ref="G2250">INDEX('Distance Matrix (miles)'!$B$2:$AD$30,B2250+1,C2250+1)</f>
        <v>47.15</v>
      </c>
      <c r="H2250" cm="1">
        <f t="array" ref="H2250">INDEX('Travel Time Matrix (min)'!$B$2:$AD$30,B2250+1,C2250+1)</f>
        <v>70.7</v>
      </c>
      <c r="I2250" cm="1">
        <f t="array" ref="I2250">G2250*(INDEX('Vehicle Fleet'!$D$2:$D$6,A2250)+'Cost Parameters'!$B$2*'Cost Parameters'!$B$3)</f>
        <v>54.524260000000005</v>
      </c>
      <c r="J2250" cm="1">
        <f t="array" ref="J2250">IF(C2250=0,0,INDEX('Delivery Stops'!$D$2:$D$29,C2250))</f>
        <v>285</v>
      </c>
      <c r="K2250">
        <f t="shared" si="140"/>
        <v>0</v>
      </c>
      <c r="L2250">
        <f t="shared" si="141"/>
        <v>0</v>
      </c>
      <c r="M2250">
        <f t="shared" si="142"/>
        <v>0</v>
      </c>
      <c r="N2250">
        <f t="shared" si="143"/>
        <v>0</v>
      </c>
      <c r="O2250" cm="1">
        <f t="array" ref="O2250">((IF(C2250=0,INDEX('Solver Setup'!$M$15:$M$19,A2250),INDEX('Solver Setup'!$G$25:$G$52,C2250))-IF(B2250=0,INDEX('Solver Setup'!$L$15:$L$19,A2250),INDEX('Solver Setup'!$G$25:$G$52,B2250)))*1440-IF(B2250=0,0,INDEX('Solver Setup'!$F$25:$F$52,B2250))-H2250+'Solver Setup'!$B$9*(1-F2250))</f>
        <v>1509.299999999999</v>
      </c>
    </row>
    <row r="2251" spans="1:15" x14ac:dyDescent="0.2">
      <c r="A2251">
        <v>3</v>
      </c>
      <c r="B2251">
        <v>22</v>
      </c>
      <c r="C2251">
        <v>9</v>
      </c>
      <c r="D2251" t="str" cm="1">
        <f t="array" ref="D2251">IF(B2251=0,"Depot",INDEX('Delivery Stops'!$B$2:$B$29,B2251))</f>
        <v>Brewery</v>
      </c>
      <c r="E2251" t="str" cm="1">
        <f t="array" ref="E2251">IF(C2251=0,"Depot",INDEX('Delivery Stops'!$B$2:$B$29,C2251))</f>
        <v>Dry Cleaners</v>
      </c>
      <c r="F2251">
        <v>0</v>
      </c>
      <c r="G2251" cm="1">
        <f t="array" ref="G2251">INDEX('Distance Matrix (miles)'!$B$2:$AD$30,B2251+1,C2251+1)</f>
        <v>38.32</v>
      </c>
      <c r="H2251" cm="1">
        <f t="array" ref="H2251">INDEX('Travel Time Matrix (min)'!$B$2:$AD$30,B2251+1,C2251+1)</f>
        <v>57.5</v>
      </c>
      <c r="I2251" cm="1">
        <f t="array" ref="I2251">G2251*(INDEX('Vehicle Fleet'!$D$2:$D$6,A2251)+'Cost Parameters'!$B$2*'Cost Parameters'!$B$3)</f>
        <v>44.313248000000002</v>
      </c>
      <c r="J2251" cm="1">
        <f t="array" ref="J2251">IF(C2251=0,0,INDEX('Delivery Stops'!$D$2:$D$29,C2251))</f>
        <v>24</v>
      </c>
      <c r="K2251">
        <f t="shared" si="140"/>
        <v>0</v>
      </c>
      <c r="L2251">
        <f t="shared" si="141"/>
        <v>0</v>
      </c>
      <c r="M2251">
        <f t="shared" si="142"/>
        <v>0</v>
      </c>
      <c r="N2251">
        <f t="shared" si="143"/>
        <v>0</v>
      </c>
      <c r="O2251" cm="1">
        <f t="array" ref="O2251">((IF(C2251=0,INDEX('Solver Setup'!$M$15:$M$19,A2251),INDEX('Solver Setup'!$G$25:$G$52,C2251))-IF(B2251=0,INDEX('Solver Setup'!$L$15:$L$19,A2251),INDEX('Solver Setup'!$G$25:$G$52,B2251)))*1440-IF(B2251=0,0,INDEX('Solver Setup'!$F$25:$F$52,B2251))-H2251+'Solver Setup'!$B$9*(1-F2251))</f>
        <v>1177.4999999999995</v>
      </c>
    </row>
    <row r="2252" spans="1:15" x14ac:dyDescent="0.2">
      <c r="A2252">
        <v>3</v>
      </c>
      <c r="B2252">
        <v>22</v>
      </c>
      <c r="C2252">
        <v>10</v>
      </c>
      <c r="D2252" t="str" cm="1">
        <f t="array" ref="D2252">IF(B2252=0,"Depot",INDEX('Delivery Stops'!$B$2:$B$29,B2252))</f>
        <v>Brewery</v>
      </c>
      <c r="E2252" t="str" cm="1">
        <f t="array" ref="E2252">IF(C2252=0,"Depot",INDEX('Delivery Stops'!$B$2:$B$29,C2252))</f>
        <v>Furniture Warehouse</v>
      </c>
      <c r="F2252">
        <v>0</v>
      </c>
      <c r="G2252" cm="1">
        <f t="array" ref="G2252">INDEX('Distance Matrix (miles)'!$B$2:$AD$30,B2252+1,C2252+1)</f>
        <v>19.690000000000001</v>
      </c>
      <c r="H2252" cm="1">
        <f t="array" ref="H2252">INDEX('Travel Time Matrix (min)'!$B$2:$AD$30,B2252+1,C2252+1)</f>
        <v>29.5</v>
      </c>
      <c r="I2252" cm="1">
        <f t="array" ref="I2252">G2252*(INDEX('Vehicle Fleet'!$D$2:$D$6,A2252)+'Cost Parameters'!$B$2*'Cost Parameters'!$B$3)</f>
        <v>22.769516000000003</v>
      </c>
      <c r="J2252" cm="1">
        <f t="array" ref="J2252">IF(C2252=0,0,INDEX('Delivery Stops'!$D$2:$D$29,C2252))</f>
        <v>89</v>
      </c>
      <c r="K2252">
        <f t="shared" si="140"/>
        <v>0</v>
      </c>
      <c r="L2252">
        <f t="shared" si="141"/>
        <v>0</v>
      </c>
      <c r="M2252">
        <f t="shared" si="142"/>
        <v>0</v>
      </c>
      <c r="N2252">
        <f t="shared" si="143"/>
        <v>0</v>
      </c>
      <c r="O2252" cm="1">
        <f t="array" ref="O2252">((IF(C2252=0,INDEX('Solver Setup'!$M$15:$M$19,A2252),INDEX('Solver Setup'!$G$25:$G$52,C2252))-IF(B2252=0,INDEX('Solver Setup'!$L$15:$L$19,A2252),INDEX('Solver Setup'!$G$25:$G$52,B2252)))*1440-IF(B2252=0,0,INDEX('Solver Setup'!$F$25:$F$52,B2252))-H2252+'Solver Setup'!$B$9*(1-F2252))</f>
        <v>1280.4999999999991</v>
      </c>
    </row>
    <row r="2253" spans="1:15" x14ac:dyDescent="0.2">
      <c r="A2253">
        <v>3</v>
      </c>
      <c r="B2253">
        <v>22</v>
      </c>
      <c r="C2253">
        <v>11</v>
      </c>
      <c r="D2253" t="str" cm="1">
        <f t="array" ref="D2253">IF(B2253=0,"Depot",INDEX('Delivery Stops'!$B$2:$B$29,B2253))</f>
        <v>Brewery</v>
      </c>
      <c r="E2253" t="str" cm="1">
        <f t="array" ref="E2253">IF(C2253=0,"Depot",INDEX('Delivery Stops'!$B$2:$B$29,C2253))</f>
        <v>Pet Hospital</v>
      </c>
      <c r="F2253">
        <v>0</v>
      </c>
      <c r="G2253" cm="1">
        <f t="array" ref="G2253">INDEX('Distance Matrix (miles)'!$B$2:$AD$30,B2253+1,C2253+1)</f>
        <v>26.11</v>
      </c>
      <c r="H2253" cm="1">
        <f t="array" ref="H2253">INDEX('Travel Time Matrix (min)'!$B$2:$AD$30,B2253+1,C2253+1)</f>
        <v>39.200000000000003</v>
      </c>
      <c r="I2253" cm="1">
        <f t="array" ref="I2253">G2253*(INDEX('Vehicle Fleet'!$D$2:$D$6,A2253)+'Cost Parameters'!$B$2*'Cost Parameters'!$B$3)</f>
        <v>30.193604000000001</v>
      </c>
      <c r="J2253" cm="1">
        <f t="array" ref="J2253">IF(C2253=0,0,INDEX('Delivery Stops'!$D$2:$D$29,C2253))</f>
        <v>108</v>
      </c>
      <c r="K2253">
        <f t="shared" si="140"/>
        <v>0</v>
      </c>
      <c r="L2253">
        <f t="shared" si="141"/>
        <v>0</v>
      </c>
      <c r="M2253">
        <f t="shared" si="142"/>
        <v>0</v>
      </c>
      <c r="N2253">
        <f t="shared" si="143"/>
        <v>0</v>
      </c>
      <c r="O2253" cm="1">
        <f t="array" ref="O2253">((IF(C2253=0,INDEX('Solver Setup'!$M$15:$M$19,A2253),INDEX('Solver Setup'!$G$25:$G$52,C2253))-IF(B2253=0,INDEX('Solver Setup'!$L$15:$L$19,A2253),INDEX('Solver Setup'!$G$25:$G$52,B2253)))*1440-IF(B2253=0,0,INDEX('Solver Setup'!$F$25:$F$52,B2253))-H2253+'Solver Setup'!$B$9*(1-F2253))</f>
        <v>1195.7999999999995</v>
      </c>
    </row>
    <row r="2254" spans="1:15" x14ac:dyDescent="0.2">
      <c r="A2254">
        <v>3</v>
      </c>
      <c r="B2254">
        <v>22</v>
      </c>
      <c r="C2254">
        <v>12</v>
      </c>
      <c r="D2254" t="str" cm="1">
        <f t="array" ref="D2254">IF(B2254=0,"Depot",INDEX('Delivery Stops'!$B$2:$B$29,B2254))</f>
        <v>Brewery</v>
      </c>
      <c r="E2254" t="str" cm="1">
        <f t="array" ref="E2254">IF(C2254=0,"Depot",INDEX('Delivery Stops'!$B$2:$B$29,C2254))</f>
        <v>Tech Solutions Inc</v>
      </c>
      <c r="F2254">
        <v>0</v>
      </c>
      <c r="G2254" cm="1">
        <f t="array" ref="G2254">INDEX('Distance Matrix (miles)'!$B$2:$AD$30,B2254+1,C2254+1)</f>
        <v>19.670000000000002</v>
      </c>
      <c r="H2254" cm="1">
        <f t="array" ref="H2254">INDEX('Travel Time Matrix (min)'!$B$2:$AD$30,B2254+1,C2254+1)</f>
        <v>29.5</v>
      </c>
      <c r="I2254" cm="1">
        <f t="array" ref="I2254">G2254*(INDEX('Vehicle Fleet'!$D$2:$D$6,A2254)+'Cost Parameters'!$B$2*'Cost Parameters'!$B$3)</f>
        <v>22.746388000000003</v>
      </c>
      <c r="J2254" cm="1">
        <f t="array" ref="J2254">IF(C2254=0,0,INDEX('Delivery Stops'!$D$2:$D$29,C2254))</f>
        <v>150</v>
      </c>
      <c r="K2254">
        <f t="shared" si="140"/>
        <v>0</v>
      </c>
      <c r="L2254">
        <f t="shared" si="141"/>
        <v>0</v>
      </c>
      <c r="M2254">
        <f t="shared" si="142"/>
        <v>0</v>
      </c>
      <c r="N2254">
        <f t="shared" si="143"/>
        <v>0</v>
      </c>
      <c r="O2254" cm="1">
        <f t="array" ref="O2254">((IF(C2254=0,INDEX('Solver Setup'!$M$15:$M$19,A2254),INDEX('Solver Setup'!$G$25:$G$52,C2254))-IF(B2254=0,INDEX('Solver Setup'!$L$15:$L$19,A2254),INDEX('Solver Setup'!$G$25:$G$52,B2254)))*1440-IF(B2254=0,0,INDEX('Solver Setup'!$F$25:$F$52,B2254))-H2254+'Solver Setup'!$B$9*(1-F2254))</f>
        <v>1160.4999999999995</v>
      </c>
    </row>
    <row r="2255" spans="1:15" x14ac:dyDescent="0.2">
      <c r="A2255">
        <v>3</v>
      </c>
      <c r="B2255">
        <v>22</v>
      </c>
      <c r="C2255">
        <v>13</v>
      </c>
      <c r="D2255" t="str" cm="1">
        <f t="array" ref="D2255">IF(B2255=0,"Depot",INDEX('Delivery Stops'!$B$2:$B$29,B2255))</f>
        <v>Brewery</v>
      </c>
      <c r="E2255" t="str" cm="1">
        <f t="array" ref="E2255">IF(C2255=0,"Depot",INDEX('Delivery Stops'!$B$2:$B$29,C2255))</f>
        <v>Tech Solutions Inc</v>
      </c>
      <c r="F2255">
        <v>0</v>
      </c>
      <c r="G2255" cm="1">
        <f t="array" ref="G2255">INDEX('Distance Matrix (miles)'!$B$2:$AD$30,B2255+1,C2255+1)</f>
        <v>4.6100000000000003</v>
      </c>
      <c r="H2255" cm="1">
        <f t="array" ref="H2255">INDEX('Travel Time Matrix (min)'!$B$2:$AD$30,B2255+1,C2255+1)</f>
        <v>6.9</v>
      </c>
      <c r="I2255" cm="1">
        <f t="array" ref="I2255">G2255*(INDEX('Vehicle Fleet'!$D$2:$D$6,A2255)+'Cost Parameters'!$B$2*'Cost Parameters'!$B$3)</f>
        <v>5.331004000000001</v>
      </c>
      <c r="J2255" cm="1">
        <f t="array" ref="J2255">IF(C2255=0,0,INDEX('Delivery Stops'!$D$2:$D$29,C2255))</f>
        <v>38</v>
      </c>
      <c r="K2255">
        <f t="shared" si="140"/>
        <v>0</v>
      </c>
      <c r="L2255">
        <f t="shared" si="141"/>
        <v>0</v>
      </c>
      <c r="M2255">
        <f t="shared" si="142"/>
        <v>0</v>
      </c>
      <c r="N2255">
        <f t="shared" si="143"/>
        <v>0</v>
      </c>
      <c r="O2255" cm="1">
        <f t="array" ref="O2255">((IF(C2255=0,INDEX('Solver Setup'!$M$15:$M$19,A2255),INDEX('Solver Setup'!$G$25:$G$52,C2255))-IF(B2255=0,INDEX('Solver Setup'!$L$15:$L$19,A2255),INDEX('Solver Setup'!$G$25:$G$52,B2255)))*1440-IF(B2255=0,0,INDEX('Solver Setup'!$F$25:$F$52,B2255))-H2255+'Solver Setup'!$B$9*(1-F2255))</f>
        <v>1078.099999999999</v>
      </c>
    </row>
    <row r="2256" spans="1:15" x14ac:dyDescent="0.2">
      <c r="A2256">
        <v>3</v>
      </c>
      <c r="B2256">
        <v>22</v>
      </c>
      <c r="C2256">
        <v>14</v>
      </c>
      <c r="D2256" t="str" cm="1">
        <f t="array" ref="D2256">IF(B2256=0,"Depot",INDEX('Delivery Stops'!$B$2:$B$29,B2256))</f>
        <v>Brewery</v>
      </c>
      <c r="E2256" t="str" cm="1">
        <f t="array" ref="E2256">IF(C2256=0,"Depot",INDEX('Delivery Stops'!$B$2:$B$29,C2256))</f>
        <v>Sunrise Senior Living</v>
      </c>
      <c r="F2256">
        <v>0</v>
      </c>
      <c r="G2256" cm="1">
        <f t="array" ref="G2256">INDEX('Distance Matrix (miles)'!$B$2:$AD$30,B2256+1,C2256+1)</f>
        <v>22.72</v>
      </c>
      <c r="H2256" cm="1">
        <f t="array" ref="H2256">INDEX('Travel Time Matrix (min)'!$B$2:$AD$30,B2256+1,C2256+1)</f>
        <v>34.1</v>
      </c>
      <c r="I2256" cm="1">
        <f t="array" ref="I2256">G2256*(INDEX('Vehicle Fleet'!$D$2:$D$6,A2256)+'Cost Parameters'!$B$2*'Cost Parameters'!$B$3)</f>
        <v>26.273408</v>
      </c>
      <c r="J2256" cm="1">
        <f t="array" ref="J2256">IF(C2256=0,0,INDEX('Delivery Stops'!$D$2:$D$29,C2256))</f>
        <v>249</v>
      </c>
      <c r="K2256">
        <f t="shared" si="140"/>
        <v>0</v>
      </c>
      <c r="L2256">
        <f t="shared" si="141"/>
        <v>0</v>
      </c>
      <c r="M2256">
        <f t="shared" si="142"/>
        <v>0</v>
      </c>
      <c r="N2256">
        <f t="shared" si="143"/>
        <v>0</v>
      </c>
      <c r="O2256" cm="1">
        <f t="array" ref="O2256">((IF(C2256=0,INDEX('Solver Setup'!$M$15:$M$19,A2256),INDEX('Solver Setup'!$G$25:$G$52,C2256))-IF(B2256=0,INDEX('Solver Setup'!$L$15:$L$19,A2256),INDEX('Solver Setup'!$G$25:$G$52,B2256)))*1440-IF(B2256=0,0,INDEX('Solver Setup'!$F$25:$F$52,B2256))-H2256+'Solver Setup'!$B$9*(1-F2256))</f>
        <v>1500.8999999999992</v>
      </c>
    </row>
    <row r="2257" spans="1:15" x14ac:dyDescent="0.2">
      <c r="A2257">
        <v>3</v>
      </c>
      <c r="B2257">
        <v>22</v>
      </c>
      <c r="C2257">
        <v>15</v>
      </c>
      <c r="D2257" t="str" cm="1">
        <f t="array" ref="D2257">IF(B2257=0,"Depot",INDEX('Delivery Stops'!$B$2:$B$29,B2257))</f>
        <v>Brewery</v>
      </c>
      <c r="E2257" t="str" cm="1">
        <f t="array" ref="E2257">IF(C2257=0,"Depot",INDEX('Delivery Stops'!$B$2:$B$29,C2257))</f>
        <v>Electronics Outlet</v>
      </c>
      <c r="F2257">
        <v>0</v>
      </c>
      <c r="G2257" cm="1">
        <f t="array" ref="G2257">INDEX('Distance Matrix (miles)'!$B$2:$AD$30,B2257+1,C2257+1)</f>
        <v>24.61</v>
      </c>
      <c r="H2257" cm="1">
        <f t="array" ref="H2257">INDEX('Travel Time Matrix (min)'!$B$2:$AD$30,B2257+1,C2257+1)</f>
        <v>36.9</v>
      </c>
      <c r="I2257" cm="1">
        <f t="array" ref="I2257">G2257*(INDEX('Vehicle Fleet'!$D$2:$D$6,A2257)+'Cost Parameters'!$B$2*'Cost Parameters'!$B$3)</f>
        <v>28.459004</v>
      </c>
      <c r="J2257" cm="1">
        <f t="array" ref="J2257">IF(C2257=0,0,INDEX('Delivery Stops'!$D$2:$D$29,C2257))</f>
        <v>72</v>
      </c>
      <c r="K2257">
        <f t="shared" si="140"/>
        <v>0</v>
      </c>
      <c r="L2257">
        <f t="shared" si="141"/>
        <v>0</v>
      </c>
      <c r="M2257">
        <f t="shared" si="142"/>
        <v>0</v>
      </c>
      <c r="N2257">
        <f t="shared" si="143"/>
        <v>0</v>
      </c>
      <c r="O2257" cm="1">
        <f t="array" ref="O2257">((IF(C2257=0,INDEX('Solver Setup'!$M$15:$M$19,A2257),INDEX('Solver Setup'!$G$25:$G$52,C2257))-IF(B2257=0,INDEX('Solver Setup'!$L$15:$L$19,A2257),INDEX('Solver Setup'!$G$25:$G$52,B2257)))*1440-IF(B2257=0,0,INDEX('Solver Setup'!$F$25:$F$52,B2257))-H2257+'Solver Setup'!$B$9*(1-F2257))</f>
        <v>1063.0999999999995</v>
      </c>
    </row>
    <row r="2258" spans="1:15" x14ac:dyDescent="0.2">
      <c r="A2258">
        <v>3</v>
      </c>
      <c r="B2258">
        <v>22</v>
      </c>
      <c r="C2258">
        <v>16</v>
      </c>
      <c r="D2258" t="str" cm="1">
        <f t="array" ref="D2258">IF(B2258=0,"Depot",INDEX('Delivery Stops'!$B$2:$B$29,B2258))</f>
        <v>Brewery</v>
      </c>
      <c r="E2258" t="str" cm="1">
        <f t="array" ref="E2258">IF(C2258=0,"Depot",INDEX('Delivery Stops'!$B$2:$B$29,C2258))</f>
        <v>Bookstore</v>
      </c>
      <c r="F2258">
        <v>0</v>
      </c>
      <c r="G2258" cm="1">
        <f t="array" ref="G2258">INDEX('Distance Matrix (miles)'!$B$2:$AD$30,B2258+1,C2258+1)</f>
        <v>21.49</v>
      </c>
      <c r="H2258" cm="1">
        <f t="array" ref="H2258">INDEX('Travel Time Matrix (min)'!$B$2:$AD$30,B2258+1,C2258+1)</f>
        <v>32.200000000000003</v>
      </c>
      <c r="I2258" cm="1">
        <f t="array" ref="I2258">G2258*(INDEX('Vehicle Fleet'!$D$2:$D$6,A2258)+'Cost Parameters'!$B$2*'Cost Parameters'!$B$3)</f>
        <v>24.851036000000001</v>
      </c>
      <c r="J2258" cm="1">
        <f t="array" ref="J2258">IF(C2258=0,0,INDEX('Delivery Stops'!$D$2:$D$29,C2258))</f>
        <v>152</v>
      </c>
      <c r="K2258">
        <f t="shared" si="140"/>
        <v>0</v>
      </c>
      <c r="L2258">
        <f t="shared" si="141"/>
        <v>0</v>
      </c>
      <c r="M2258">
        <f t="shared" si="142"/>
        <v>0</v>
      </c>
      <c r="N2258">
        <f t="shared" si="143"/>
        <v>0</v>
      </c>
      <c r="O2258" cm="1">
        <f t="array" ref="O2258">((IF(C2258=0,INDEX('Solver Setup'!$M$15:$M$19,A2258),INDEX('Solver Setup'!$G$25:$G$52,C2258))-IF(B2258=0,INDEX('Solver Setup'!$L$15:$L$19,A2258),INDEX('Solver Setup'!$G$25:$G$52,B2258)))*1440-IF(B2258=0,0,INDEX('Solver Setup'!$F$25:$F$52,B2258))-H2258+'Solver Setup'!$B$9*(1-F2258))</f>
        <v>1307.8000000000002</v>
      </c>
    </row>
    <row r="2259" spans="1:15" x14ac:dyDescent="0.2">
      <c r="A2259">
        <v>3</v>
      </c>
      <c r="B2259">
        <v>22</v>
      </c>
      <c r="C2259">
        <v>17</v>
      </c>
      <c r="D2259" t="str" cm="1">
        <f t="array" ref="D2259">IF(B2259=0,"Depot",INDEX('Delivery Stops'!$B$2:$B$29,B2259))</f>
        <v>Brewery</v>
      </c>
      <c r="E2259" t="str" cm="1">
        <f t="array" ref="E2259">IF(C2259=0,"Depot",INDEX('Delivery Stops'!$B$2:$B$29,C2259))</f>
        <v>Veterinary Clinic</v>
      </c>
      <c r="F2259">
        <v>0</v>
      </c>
      <c r="G2259" cm="1">
        <f t="array" ref="G2259">INDEX('Distance Matrix (miles)'!$B$2:$AD$30,B2259+1,C2259+1)</f>
        <v>24.33</v>
      </c>
      <c r="H2259" cm="1">
        <f t="array" ref="H2259">INDEX('Travel Time Matrix (min)'!$B$2:$AD$30,B2259+1,C2259+1)</f>
        <v>36.5</v>
      </c>
      <c r="I2259" cm="1">
        <f t="array" ref="I2259">G2259*(INDEX('Vehicle Fleet'!$D$2:$D$6,A2259)+'Cost Parameters'!$B$2*'Cost Parameters'!$B$3)</f>
        <v>28.135211999999999</v>
      </c>
      <c r="J2259" cm="1">
        <f t="array" ref="J2259">IF(C2259=0,0,INDEX('Delivery Stops'!$D$2:$D$29,C2259))</f>
        <v>102</v>
      </c>
      <c r="K2259">
        <f t="shared" si="140"/>
        <v>0</v>
      </c>
      <c r="L2259">
        <f t="shared" si="141"/>
        <v>0</v>
      </c>
      <c r="M2259">
        <f t="shared" si="142"/>
        <v>0</v>
      </c>
      <c r="N2259">
        <f t="shared" si="143"/>
        <v>0</v>
      </c>
      <c r="O2259" cm="1">
        <f t="array" ref="O2259">((IF(C2259=0,INDEX('Solver Setup'!$M$15:$M$19,A2259),INDEX('Solver Setup'!$G$25:$G$52,C2259))-IF(B2259=0,INDEX('Solver Setup'!$L$15:$L$19,A2259),INDEX('Solver Setup'!$G$25:$G$52,B2259)))*1440-IF(B2259=0,0,INDEX('Solver Setup'!$F$25:$F$52,B2259))-H2259+'Solver Setup'!$B$9*(1-F2259))</f>
        <v>1138.4999999999991</v>
      </c>
    </row>
    <row r="2260" spans="1:15" x14ac:dyDescent="0.2">
      <c r="A2260">
        <v>3</v>
      </c>
      <c r="B2260">
        <v>22</v>
      </c>
      <c r="C2260">
        <v>18</v>
      </c>
      <c r="D2260" t="str" cm="1">
        <f t="array" ref="D2260">IF(B2260=0,"Depot",INDEX('Delivery Stops'!$B$2:$B$29,B2260))</f>
        <v>Brewery</v>
      </c>
      <c r="E2260" t="str" cm="1">
        <f t="array" ref="E2260">IF(C2260=0,"Depot",INDEX('Delivery Stops'!$B$2:$B$29,C2260))</f>
        <v>Furniture Warehouse</v>
      </c>
      <c r="F2260">
        <v>0</v>
      </c>
      <c r="G2260" cm="1">
        <f t="array" ref="G2260">INDEX('Distance Matrix (miles)'!$B$2:$AD$30,B2260+1,C2260+1)</f>
        <v>28.2</v>
      </c>
      <c r="H2260" cm="1">
        <f t="array" ref="H2260">INDEX('Travel Time Matrix (min)'!$B$2:$AD$30,B2260+1,C2260+1)</f>
        <v>42.3</v>
      </c>
      <c r="I2260" cm="1">
        <f t="array" ref="I2260">G2260*(INDEX('Vehicle Fleet'!$D$2:$D$6,A2260)+'Cost Parameters'!$B$2*'Cost Parameters'!$B$3)</f>
        <v>32.610480000000003</v>
      </c>
      <c r="J2260" cm="1">
        <f t="array" ref="J2260">IF(C2260=0,0,INDEX('Delivery Stops'!$D$2:$D$29,C2260))</f>
        <v>148</v>
      </c>
      <c r="K2260">
        <f t="shared" si="140"/>
        <v>0</v>
      </c>
      <c r="L2260">
        <f t="shared" si="141"/>
        <v>0</v>
      </c>
      <c r="M2260">
        <f t="shared" si="142"/>
        <v>0</v>
      </c>
      <c r="N2260">
        <f t="shared" si="143"/>
        <v>0</v>
      </c>
      <c r="O2260" cm="1">
        <f t="array" ref="O2260">((IF(C2260=0,INDEX('Solver Setup'!$M$15:$M$19,A2260),INDEX('Solver Setup'!$G$25:$G$52,C2260))-IF(B2260=0,INDEX('Solver Setup'!$L$15:$L$19,A2260),INDEX('Solver Setup'!$G$25:$G$52,B2260)))*1440-IF(B2260=0,0,INDEX('Solver Setup'!$F$25:$F$52,B2260))-H2260+'Solver Setup'!$B$9*(1-F2260))</f>
        <v>1087.6999999999991</v>
      </c>
    </row>
    <row r="2261" spans="1:15" x14ac:dyDescent="0.2">
      <c r="A2261">
        <v>3</v>
      </c>
      <c r="B2261">
        <v>22</v>
      </c>
      <c r="C2261">
        <v>19</v>
      </c>
      <c r="D2261" t="str" cm="1">
        <f t="array" ref="D2261">IF(B2261=0,"Depot",INDEX('Delivery Stops'!$B$2:$B$29,B2261))</f>
        <v>Brewery</v>
      </c>
      <c r="E2261" t="str" cm="1">
        <f t="array" ref="E2261">IF(C2261=0,"Depot",INDEX('Delivery Stops'!$B$2:$B$29,C2261))</f>
        <v>Music School</v>
      </c>
      <c r="F2261">
        <v>0</v>
      </c>
      <c r="G2261" cm="1">
        <f t="array" ref="G2261">INDEX('Distance Matrix (miles)'!$B$2:$AD$30,B2261+1,C2261+1)</f>
        <v>46.01</v>
      </c>
      <c r="H2261" cm="1">
        <f t="array" ref="H2261">INDEX('Travel Time Matrix (min)'!$B$2:$AD$30,B2261+1,C2261+1)</f>
        <v>69</v>
      </c>
      <c r="I2261" cm="1">
        <f t="array" ref="I2261">G2261*(INDEX('Vehicle Fleet'!$D$2:$D$6,A2261)+'Cost Parameters'!$B$2*'Cost Parameters'!$B$3)</f>
        <v>53.205964000000002</v>
      </c>
      <c r="J2261" cm="1">
        <f t="array" ref="J2261">IF(C2261=0,0,INDEX('Delivery Stops'!$D$2:$D$29,C2261))</f>
        <v>97</v>
      </c>
      <c r="K2261">
        <f t="shared" si="140"/>
        <v>0</v>
      </c>
      <c r="L2261">
        <f t="shared" si="141"/>
        <v>0</v>
      </c>
      <c r="M2261">
        <f t="shared" si="142"/>
        <v>0</v>
      </c>
      <c r="N2261">
        <f t="shared" si="143"/>
        <v>0</v>
      </c>
      <c r="O2261" cm="1">
        <f t="array" ref="O2261">((IF(C2261=0,INDEX('Solver Setup'!$M$15:$M$19,A2261),INDEX('Solver Setup'!$G$25:$G$52,C2261))-IF(B2261=0,INDEX('Solver Setup'!$L$15:$L$19,A2261),INDEX('Solver Setup'!$G$25:$G$52,B2261)))*1440-IF(B2261=0,0,INDEX('Solver Setup'!$F$25:$F$52,B2261))-H2261+'Solver Setup'!$B$9*(1-F2261))</f>
        <v>1030.9999999999995</v>
      </c>
    </row>
    <row r="2262" spans="1:15" x14ac:dyDescent="0.2">
      <c r="A2262">
        <v>3</v>
      </c>
      <c r="B2262">
        <v>22</v>
      </c>
      <c r="C2262">
        <v>20</v>
      </c>
      <c r="D2262" t="str" cm="1">
        <f t="array" ref="D2262">IF(B2262=0,"Depot",INDEX('Delivery Stops'!$B$2:$B$29,B2262))</f>
        <v>Brewery</v>
      </c>
      <c r="E2262" t="str" cm="1">
        <f t="array" ref="E2262">IF(C2262=0,"Depot",INDEX('Delivery Stops'!$B$2:$B$29,C2262))</f>
        <v>Elementary School</v>
      </c>
      <c r="F2262">
        <v>0</v>
      </c>
      <c r="G2262" cm="1">
        <f t="array" ref="G2262">INDEX('Distance Matrix (miles)'!$B$2:$AD$30,B2262+1,C2262+1)</f>
        <v>45.77</v>
      </c>
      <c r="H2262" cm="1">
        <f t="array" ref="H2262">INDEX('Travel Time Matrix (min)'!$B$2:$AD$30,B2262+1,C2262+1)</f>
        <v>68.7</v>
      </c>
      <c r="I2262" cm="1">
        <f t="array" ref="I2262">G2262*(INDEX('Vehicle Fleet'!$D$2:$D$6,A2262)+'Cost Parameters'!$B$2*'Cost Parameters'!$B$3)</f>
        <v>52.928428000000011</v>
      </c>
      <c r="J2262" cm="1">
        <f t="array" ref="J2262">IF(C2262=0,0,INDEX('Delivery Stops'!$D$2:$D$29,C2262))</f>
        <v>71</v>
      </c>
      <c r="K2262">
        <f t="shared" si="140"/>
        <v>0</v>
      </c>
      <c r="L2262">
        <f t="shared" si="141"/>
        <v>0</v>
      </c>
      <c r="M2262">
        <f t="shared" si="142"/>
        <v>0</v>
      </c>
      <c r="N2262">
        <f t="shared" si="143"/>
        <v>0</v>
      </c>
      <c r="O2262" cm="1">
        <f t="array" ref="O2262">((IF(C2262=0,INDEX('Solver Setup'!$M$15:$M$19,A2262),INDEX('Solver Setup'!$G$25:$G$52,C2262))-IF(B2262=0,INDEX('Solver Setup'!$L$15:$L$19,A2262),INDEX('Solver Setup'!$G$25:$G$52,B2262)))*1440-IF(B2262=0,0,INDEX('Solver Setup'!$F$25:$F$52,B2262))-H2262+'Solver Setup'!$B$9*(1-F2262))</f>
        <v>1001.3000000000001</v>
      </c>
    </row>
    <row r="2263" spans="1:15" x14ac:dyDescent="0.2">
      <c r="A2263">
        <v>3</v>
      </c>
      <c r="B2263">
        <v>22</v>
      </c>
      <c r="C2263">
        <v>21</v>
      </c>
      <c r="D2263" t="str" cm="1">
        <f t="array" ref="D2263">IF(B2263=0,"Depot",INDEX('Delivery Stops'!$B$2:$B$29,B2263))</f>
        <v>Brewery</v>
      </c>
      <c r="E2263" t="str" cm="1">
        <f t="array" ref="E2263">IF(C2263=0,"Depot",INDEX('Delivery Stops'!$B$2:$B$29,C2263))</f>
        <v>Distillery</v>
      </c>
      <c r="F2263">
        <v>0</v>
      </c>
      <c r="G2263" cm="1">
        <f t="array" ref="G2263">INDEX('Distance Matrix (miles)'!$B$2:$AD$30,B2263+1,C2263+1)</f>
        <v>44.36</v>
      </c>
      <c r="H2263" cm="1">
        <f t="array" ref="H2263">INDEX('Travel Time Matrix (min)'!$B$2:$AD$30,B2263+1,C2263+1)</f>
        <v>66.5</v>
      </c>
      <c r="I2263" cm="1">
        <f t="array" ref="I2263">G2263*(INDEX('Vehicle Fleet'!$D$2:$D$6,A2263)+'Cost Parameters'!$B$2*'Cost Parameters'!$B$3)</f>
        <v>51.297904000000003</v>
      </c>
      <c r="J2263" cm="1">
        <f t="array" ref="J2263">IF(C2263=0,0,INDEX('Delivery Stops'!$D$2:$D$29,C2263))</f>
        <v>178</v>
      </c>
      <c r="K2263">
        <f t="shared" si="140"/>
        <v>0</v>
      </c>
      <c r="L2263">
        <f t="shared" si="141"/>
        <v>0</v>
      </c>
      <c r="M2263">
        <f t="shared" si="142"/>
        <v>0</v>
      </c>
      <c r="N2263">
        <f t="shared" si="143"/>
        <v>0</v>
      </c>
      <c r="O2263" cm="1">
        <f t="array" ref="O2263">((IF(C2263=0,INDEX('Solver Setup'!$M$15:$M$19,A2263),INDEX('Solver Setup'!$G$25:$G$52,C2263))-IF(B2263=0,INDEX('Solver Setup'!$L$15:$L$19,A2263),INDEX('Solver Setup'!$G$25:$G$52,B2263)))*1440-IF(B2263=0,0,INDEX('Solver Setup'!$F$25:$F$52,B2263))-H2263+'Solver Setup'!$B$9*(1-F2263))</f>
        <v>1513.4999999999991</v>
      </c>
    </row>
    <row r="2264" spans="1:15" x14ac:dyDescent="0.2">
      <c r="A2264">
        <v>3</v>
      </c>
      <c r="B2264">
        <v>22</v>
      </c>
      <c r="C2264">
        <v>23</v>
      </c>
      <c r="D2264" t="str" cm="1">
        <f t="array" ref="D2264">IF(B2264=0,"Depot",INDEX('Delivery Stops'!$B$2:$B$29,B2264))</f>
        <v>Brewery</v>
      </c>
      <c r="E2264" t="str" cm="1">
        <f t="array" ref="E2264">IF(C2264=0,"Depot",INDEX('Delivery Stops'!$B$2:$B$29,C2264))</f>
        <v>Distillery</v>
      </c>
      <c r="F2264">
        <v>0</v>
      </c>
      <c r="G2264" cm="1">
        <f t="array" ref="G2264">INDEX('Distance Matrix (miles)'!$B$2:$AD$30,B2264+1,C2264+1)</f>
        <v>29.36</v>
      </c>
      <c r="H2264" cm="1">
        <f t="array" ref="H2264">INDEX('Travel Time Matrix (min)'!$B$2:$AD$30,B2264+1,C2264+1)</f>
        <v>44</v>
      </c>
      <c r="I2264" cm="1">
        <f t="array" ref="I2264">G2264*(INDEX('Vehicle Fleet'!$D$2:$D$6,A2264)+'Cost Parameters'!$B$2*'Cost Parameters'!$B$3)</f>
        <v>33.951903999999999</v>
      </c>
      <c r="J2264" cm="1">
        <f t="array" ref="J2264">IF(C2264=0,0,INDEX('Delivery Stops'!$D$2:$D$29,C2264))</f>
        <v>207</v>
      </c>
      <c r="K2264">
        <f t="shared" si="140"/>
        <v>0</v>
      </c>
      <c r="L2264">
        <f t="shared" si="141"/>
        <v>0</v>
      </c>
      <c r="M2264">
        <f t="shared" si="142"/>
        <v>0</v>
      </c>
      <c r="N2264">
        <f t="shared" si="143"/>
        <v>0</v>
      </c>
      <c r="O2264" cm="1">
        <f t="array" ref="O2264">((IF(C2264=0,INDEX('Solver Setup'!$M$15:$M$19,A2264),INDEX('Solver Setup'!$G$25:$G$52,C2264))-IF(B2264=0,INDEX('Solver Setup'!$L$15:$L$19,A2264),INDEX('Solver Setup'!$G$25:$G$52,B2264)))*1440-IF(B2264=0,0,INDEX('Solver Setup'!$F$25:$F$52,B2264))-H2264+'Solver Setup'!$B$9*(1-F2264))</f>
        <v>1280.9999999999995</v>
      </c>
    </row>
    <row r="2265" spans="1:15" x14ac:dyDescent="0.2">
      <c r="A2265">
        <v>3</v>
      </c>
      <c r="B2265">
        <v>22</v>
      </c>
      <c r="C2265">
        <v>24</v>
      </c>
      <c r="D2265" t="str" cm="1">
        <f t="array" ref="D2265">IF(B2265=0,"Depot",INDEX('Delivery Stops'!$B$2:$B$29,B2265))</f>
        <v>Brewery</v>
      </c>
      <c r="E2265" t="str" cm="1">
        <f t="array" ref="E2265">IF(C2265=0,"Depot",INDEX('Delivery Stops'!$B$2:$B$29,C2265))</f>
        <v>Children's Academy</v>
      </c>
      <c r="F2265">
        <v>0</v>
      </c>
      <c r="G2265" cm="1">
        <f t="array" ref="G2265">INDEX('Distance Matrix (miles)'!$B$2:$AD$30,B2265+1,C2265+1)</f>
        <v>42.21</v>
      </c>
      <c r="H2265" cm="1">
        <f t="array" ref="H2265">INDEX('Travel Time Matrix (min)'!$B$2:$AD$30,B2265+1,C2265+1)</f>
        <v>63.3</v>
      </c>
      <c r="I2265" cm="1">
        <f t="array" ref="I2265">G2265*(INDEX('Vehicle Fleet'!$D$2:$D$6,A2265)+'Cost Parameters'!$B$2*'Cost Parameters'!$B$3)</f>
        <v>48.811644000000008</v>
      </c>
      <c r="J2265" cm="1">
        <f t="array" ref="J2265">IF(C2265=0,0,INDEX('Delivery Stops'!$D$2:$D$29,C2265))</f>
        <v>28</v>
      </c>
      <c r="K2265">
        <f t="shared" si="140"/>
        <v>0</v>
      </c>
      <c r="L2265">
        <f t="shared" si="141"/>
        <v>0</v>
      </c>
      <c r="M2265">
        <f t="shared" si="142"/>
        <v>0</v>
      </c>
      <c r="N2265">
        <f t="shared" si="143"/>
        <v>0</v>
      </c>
      <c r="O2265" cm="1">
        <f t="array" ref="O2265">((IF(C2265=0,INDEX('Solver Setup'!$M$15:$M$19,A2265),INDEX('Solver Setup'!$G$25:$G$52,C2265))-IF(B2265=0,INDEX('Solver Setup'!$L$15:$L$19,A2265),INDEX('Solver Setup'!$G$25:$G$52,B2265)))*1440-IF(B2265=0,0,INDEX('Solver Setup'!$F$25:$F$52,B2265))-H2265+'Solver Setup'!$B$9*(1-F2265))</f>
        <v>1411.7</v>
      </c>
    </row>
    <row r="2266" spans="1:15" x14ac:dyDescent="0.2">
      <c r="A2266">
        <v>3</v>
      </c>
      <c r="B2266">
        <v>22</v>
      </c>
      <c r="C2266">
        <v>25</v>
      </c>
      <c r="D2266" t="str" cm="1">
        <f t="array" ref="D2266">IF(B2266=0,"Depot",INDEX('Delivery Stops'!$B$2:$B$29,B2266))</f>
        <v>Brewery</v>
      </c>
      <c r="E2266" t="str" cm="1">
        <f t="array" ref="E2266">IF(C2266=0,"Depot",INDEX('Delivery Stops'!$B$2:$B$29,C2266))</f>
        <v>Public Library</v>
      </c>
      <c r="F2266">
        <v>0</v>
      </c>
      <c r="G2266" cm="1">
        <f t="array" ref="G2266">INDEX('Distance Matrix (miles)'!$B$2:$AD$30,B2266+1,C2266+1)</f>
        <v>17.010000000000002</v>
      </c>
      <c r="H2266" cm="1">
        <f t="array" ref="H2266">INDEX('Travel Time Matrix (min)'!$B$2:$AD$30,B2266+1,C2266+1)</f>
        <v>25.5</v>
      </c>
      <c r="I2266" cm="1">
        <f t="array" ref="I2266">G2266*(INDEX('Vehicle Fleet'!$D$2:$D$6,A2266)+'Cost Parameters'!$B$2*'Cost Parameters'!$B$3)</f>
        <v>19.670364000000003</v>
      </c>
      <c r="J2266" cm="1">
        <f t="array" ref="J2266">IF(C2266=0,0,INDEX('Delivery Stops'!$D$2:$D$29,C2266))</f>
        <v>32</v>
      </c>
      <c r="K2266">
        <f t="shared" si="140"/>
        <v>0</v>
      </c>
      <c r="L2266">
        <f t="shared" si="141"/>
        <v>0</v>
      </c>
      <c r="M2266">
        <f t="shared" si="142"/>
        <v>0</v>
      </c>
      <c r="N2266">
        <f t="shared" si="143"/>
        <v>0</v>
      </c>
      <c r="O2266" cm="1">
        <f t="array" ref="O2266">((IF(C2266=0,INDEX('Solver Setup'!$M$15:$M$19,A2266),INDEX('Solver Setup'!$G$25:$G$52,C2266))-IF(B2266=0,INDEX('Solver Setup'!$L$15:$L$19,A2266),INDEX('Solver Setup'!$G$25:$G$52,B2266)))*1440-IF(B2266=0,0,INDEX('Solver Setup'!$F$25:$F$52,B2266))-H2266+'Solver Setup'!$B$9*(1-F2266))</f>
        <v>1359.5</v>
      </c>
    </row>
    <row r="2267" spans="1:15" x14ac:dyDescent="0.2">
      <c r="A2267">
        <v>3</v>
      </c>
      <c r="B2267">
        <v>22</v>
      </c>
      <c r="C2267">
        <v>26</v>
      </c>
      <c r="D2267" t="str" cm="1">
        <f t="array" ref="D2267">IF(B2267=0,"Depot",INDEX('Delivery Stops'!$B$2:$B$29,B2267))</f>
        <v>Brewery</v>
      </c>
      <c r="E2267" t="str" cm="1">
        <f t="array" ref="E2267">IF(C2267=0,"Depot",INDEX('Delivery Stops'!$B$2:$B$29,C2267))</f>
        <v>Bakery &amp; Cafe</v>
      </c>
      <c r="F2267">
        <v>0</v>
      </c>
      <c r="G2267" cm="1">
        <f t="array" ref="G2267">INDEX('Distance Matrix (miles)'!$B$2:$AD$30,B2267+1,C2267+1)</f>
        <v>20.66</v>
      </c>
      <c r="H2267" cm="1">
        <f t="array" ref="H2267">INDEX('Travel Time Matrix (min)'!$B$2:$AD$30,B2267+1,C2267+1)</f>
        <v>31</v>
      </c>
      <c r="I2267" cm="1">
        <f t="array" ref="I2267">G2267*(INDEX('Vehicle Fleet'!$D$2:$D$6,A2267)+'Cost Parameters'!$B$2*'Cost Parameters'!$B$3)</f>
        <v>23.891224000000001</v>
      </c>
      <c r="J2267" cm="1">
        <f t="array" ref="J2267">IF(C2267=0,0,INDEX('Delivery Stops'!$D$2:$D$29,C2267))</f>
        <v>211</v>
      </c>
      <c r="K2267">
        <f t="shared" si="140"/>
        <v>0</v>
      </c>
      <c r="L2267">
        <f t="shared" si="141"/>
        <v>0</v>
      </c>
      <c r="M2267">
        <f t="shared" si="142"/>
        <v>0</v>
      </c>
      <c r="N2267">
        <f t="shared" si="143"/>
        <v>0</v>
      </c>
      <c r="O2267" cm="1">
        <f t="array" ref="O2267">((IF(C2267=0,INDEX('Solver Setup'!$M$15:$M$19,A2267),INDEX('Solver Setup'!$G$25:$G$52,C2267))-IF(B2267=0,INDEX('Solver Setup'!$L$15:$L$19,A2267),INDEX('Solver Setup'!$G$25:$G$52,B2267)))*1440-IF(B2267=0,0,INDEX('Solver Setup'!$F$25:$F$52,B2267))-H2267+'Solver Setup'!$B$9*(1-F2267))</f>
        <v>1428.9999999999995</v>
      </c>
    </row>
    <row r="2268" spans="1:15" x14ac:dyDescent="0.2">
      <c r="A2268">
        <v>3</v>
      </c>
      <c r="B2268">
        <v>22</v>
      </c>
      <c r="C2268">
        <v>27</v>
      </c>
      <c r="D2268" t="str" cm="1">
        <f t="array" ref="D2268">IF(B2268=0,"Depot",INDEX('Delivery Stops'!$B$2:$B$29,B2268))</f>
        <v>Brewery</v>
      </c>
      <c r="E2268" t="str" cm="1">
        <f t="array" ref="E2268">IF(C2268=0,"Depot",INDEX('Delivery Stops'!$B$2:$B$29,C2268))</f>
        <v>Redstone Elementary School</v>
      </c>
      <c r="F2268">
        <v>0</v>
      </c>
      <c r="G2268" cm="1">
        <f t="array" ref="G2268">INDEX('Distance Matrix (miles)'!$B$2:$AD$30,B2268+1,C2268+1)</f>
        <v>21.36</v>
      </c>
      <c r="H2268" cm="1">
        <f t="array" ref="H2268">INDEX('Travel Time Matrix (min)'!$B$2:$AD$30,B2268+1,C2268+1)</f>
        <v>32</v>
      </c>
      <c r="I2268" cm="1">
        <f t="array" ref="I2268">G2268*(INDEX('Vehicle Fleet'!$D$2:$D$6,A2268)+'Cost Parameters'!$B$2*'Cost Parameters'!$B$3)</f>
        <v>24.700704000000002</v>
      </c>
      <c r="J2268" cm="1">
        <f t="array" ref="J2268">IF(C2268=0,0,INDEX('Delivery Stops'!$D$2:$D$29,C2268))</f>
        <v>61</v>
      </c>
      <c r="K2268">
        <f t="shared" si="140"/>
        <v>0</v>
      </c>
      <c r="L2268">
        <f t="shared" si="141"/>
        <v>0</v>
      </c>
      <c r="M2268">
        <f t="shared" si="142"/>
        <v>0</v>
      </c>
      <c r="N2268">
        <f t="shared" si="143"/>
        <v>0</v>
      </c>
      <c r="O2268" cm="1">
        <f t="array" ref="O2268">((IF(C2268=0,INDEX('Solver Setup'!$M$15:$M$19,A2268),INDEX('Solver Setup'!$G$25:$G$52,C2268))-IF(B2268=0,INDEX('Solver Setup'!$L$15:$L$19,A2268),INDEX('Solver Setup'!$G$25:$G$52,B2268)))*1440-IF(B2268=0,0,INDEX('Solver Setup'!$F$25:$F$52,B2268))-H2268+'Solver Setup'!$B$9*(1-F2268))</f>
        <v>1367.9999999999991</v>
      </c>
    </row>
    <row r="2269" spans="1:15" x14ac:dyDescent="0.2">
      <c r="A2269">
        <v>3</v>
      </c>
      <c r="B2269">
        <v>22</v>
      </c>
      <c r="C2269">
        <v>28</v>
      </c>
      <c r="D2269" t="str" cm="1">
        <f t="array" ref="D2269">IF(B2269=0,"Depot",INDEX('Delivery Stops'!$B$2:$B$29,B2269))</f>
        <v>Brewery</v>
      </c>
      <c r="E2269" t="str" cm="1">
        <f t="array" ref="E2269">IF(C2269=0,"Depot",INDEX('Delivery Stops'!$B$2:$B$29,C2269))</f>
        <v>Food Bank</v>
      </c>
      <c r="F2269">
        <v>0</v>
      </c>
      <c r="G2269" cm="1">
        <f t="array" ref="G2269">INDEX('Distance Matrix (miles)'!$B$2:$AD$30,B2269+1,C2269+1)</f>
        <v>2.4900000000000002</v>
      </c>
      <c r="H2269" cm="1">
        <f t="array" ref="H2269">INDEX('Travel Time Matrix (min)'!$B$2:$AD$30,B2269+1,C2269+1)</f>
        <v>3.7</v>
      </c>
      <c r="I2269" cm="1">
        <f t="array" ref="I2269">G2269*(INDEX('Vehicle Fleet'!$D$2:$D$6,A2269)+'Cost Parameters'!$B$2*'Cost Parameters'!$B$3)</f>
        <v>2.8794360000000006</v>
      </c>
      <c r="J2269" cm="1">
        <f t="array" ref="J2269">IF(C2269=0,0,INDEX('Delivery Stops'!$D$2:$D$29,C2269))</f>
        <v>168</v>
      </c>
      <c r="K2269">
        <f t="shared" si="140"/>
        <v>0</v>
      </c>
      <c r="L2269">
        <f t="shared" si="141"/>
        <v>0</v>
      </c>
      <c r="M2269">
        <f t="shared" si="142"/>
        <v>0</v>
      </c>
      <c r="N2269">
        <f t="shared" si="143"/>
        <v>0</v>
      </c>
      <c r="O2269" cm="1">
        <f t="array" ref="O2269">((IF(C2269=0,INDEX('Solver Setup'!$M$15:$M$19,A2269),INDEX('Solver Setup'!$G$25:$G$52,C2269))-IF(B2269=0,INDEX('Solver Setup'!$L$15:$L$19,A2269),INDEX('Solver Setup'!$G$25:$G$52,B2269)))*1440-IF(B2269=0,0,INDEX('Solver Setup'!$F$25:$F$52,B2269))-H2269+'Solver Setup'!$B$9*(1-F2269))</f>
        <v>1396.299999999999</v>
      </c>
    </row>
    <row r="2270" spans="1:15" x14ac:dyDescent="0.2">
      <c r="A2270">
        <v>3</v>
      </c>
      <c r="B2270">
        <v>23</v>
      </c>
      <c r="C2270">
        <v>0</v>
      </c>
      <c r="D2270" t="str" cm="1">
        <f t="array" ref="D2270">IF(B2270=0,"Depot",INDEX('Delivery Stops'!$B$2:$B$29,B2270))</f>
        <v>Distillery</v>
      </c>
      <c r="E2270" t="str" cm="1">
        <f t="array" ref="E2270">IF(C2270=0,"Depot",INDEX('Delivery Stops'!$B$2:$B$29,C2270))</f>
        <v>Depot</v>
      </c>
      <c r="F2270">
        <v>0</v>
      </c>
      <c r="G2270" cm="1">
        <f t="array" ref="G2270">INDEX('Distance Matrix (miles)'!$B$2:$AD$30,B2270+1,C2270+1)</f>
        <v>4.74</v>
      </c>
      <c r="H2270" cm="1">
        <f t="array" ref="H2270">INDEX('Travel Time Matrix (min)'!$B$2:$AD$30,B2270+1,C2270+1)</f>
        <v>7.1</v>
      </c>
      <c r="I2270" cm="1">
        <f t="array" ref="I2270">G2270*(INDEX('Vehicle Fleet'!$D$2:$D$6,A2270)+'Cost Parameters'!$B$2*'Cost Parameters'!$B$3)</f>
        <v>5.4813360000000007</v>
      </c>
      <c r="J2270" cm="1">
        <f t="array" ref="J2270">IF(C2270=0,0,INDEX('Delivery Stops'!$D$2:$D$29,C2270))</f>
        <v>0</v>
      </c>
      <c r="K2270">
        <f t="shared" si="140"/>
        <v>0</v>
      </c>
      <c r="L2270">
        <f t="shared" si="141"/>
        <v>0</v>
      </c>
      <c r="M2270">
        <f t="shared" si="142"/>
        <v>0</v>
      </c>
      <c r="N2270">
        <f t="shared" si="143"/>
        <v>0</v>
      </c>
      <c r="O2270" cm="1">
        <f t="array" ref="O2270">((IF(C2270=0,INDEX('Solver Setup'!$M$15:$M$19,A2270),INDEX('Solver Setup'!$G$25:$G$52,C2270))-IF(B2270=0,INDEX('Solver Setup'!$L$15:$L$19,A2270),INDEX('Solver Setup'!$G$25:$G$52,B2270)))*1440-IF(B2270=0,0,INDEX('Solver Setup'!$F$25:$F$52,B2270))-H2270+'Solver Setup'!$B$9*(1-F2270))</f>
        <v>789.9</v>
      </c>
    </row>
    <row r="2271" spans="1:15" x14ac:dyDescent="0.2">
      <c r="A2271">
        <v>3</v>
      </c>
      <c r="B2271">
        <v>23</v>
      </c>
      <c r="C2271">
        <v>1</v>
      </c>
      <c r="D2271" t="str" cm="1">
        <f t="array" ref="D2271">IF(B2271=0,"Depot",INDEX('Delivery Stops'!$B$2:$B$29,B2271))</f>
        <v>Distillery</v>
      </c>
      <c r="E2271" t="str" cm="1">
        <f t="array" ref="E2271">IF(C2271=0,"Depot",INDEX('Delivery Stops'!$B$2:$B$29,C2271))</f>
        <v>Pet Hospital</v>
      </c>
      <c r="F2271">
        <v>0</v>
      </c>
      <c r="G2271" cm="1">
        <f t="array" ref="G2271">INDEX('Distance Matrix (miles)'!$B$2:$AD$30,B2271+1,C2271+1)</f>
        <v>19.940000000000001</v>
      </c>
      <c r="H2271" cm="1">
        <f t="array" ref="H2271">INDEX('Travel Time Matrix (min)'!$B$2:$AD$30,B2271+1,C2271+1)</f>
        <v>29.9</v>
      </c>
      <c r="I2271" cm="1">
        <f t="array" ref="I2271">G2271*(INDEX('Vehicle Fleet'!$D$2:$D$6,A2271)+'Cost Parameters'!$B$2*'Cost Parameters'!$B$3)</f>
        <v>23.058616000000004</v>
      </c>
      <c r="J2271" cm="1">
        <f t="array" ref="J2271">IF(C2271=0,0,INDEX('Delivery Stops'!$D$2:$D$29,C2271))</f>
        <v>204</v>
      </c>
      <c r="K2271">
        <f t="shared" si="140"/>
        <v>0</v>
      </c>
      <c r="L2271">
        <f t="shared" si="141"/>
        <v>0</v>
      </c>
      <c r="M2271">
        <f t="shared" si="142"/>
        <v>0</v>
      </c>
      <c r="N2271">
        <f t="shared" si="143"/>
        <v>0</v>
      </c>
      <c r="O2271" cm="1">
        <f t="array" ref="O2271">((IF(C2271=0,INDEX('Solver Setup'!$M$15:$M$19,A2271),INDEX('Solver Setup'!$G$25:$G$52,C2271))-IF(B2271=0,INDEX('Solver Setup'!$L$15:$L$19,A2271),INDEX('Solver Setup'!$G$25:$G$52,B2271)))*1440-IF(B2271=0,0,INDEX('Solver Setup'!$F$25:$F$52,B2271))-H2271+'Solver Setup'!$B$9*(1-F2271))</f>
        <v>1277.1000000000006</v>
      </c>
    </row>
    <row r="2272" spans="1:15" x14ac:dyDescent="0.2">
      <c r="A2272">
        <v>3</v>
      </c>
      <c r="B2272">
        <v>23</v>
      </c>
      <c r="C2272">
        <v>2</v>
      </c>
      <c r="D2272" t="str" cm="1">
        <f t="array" ref="D2272">IF(B2272=0,"Depot",INDEX('Delivery Stops'!$B$2:$B$29,B2272))</f>
        <v>Distillery</v>
      </c>
      <c r="E2272" t="str" cm="1">
        <f t="array" ref="E2272">IF(C2272=0,"Depot",INDEX('Delivery Stops'!$B$2:$B$29,C2272))</f>
        <v>Community Pharmacy</v>
      </c>
      <c r="F2272">
        <v>0</v>
      </c>
      <c r="G2272" cm="1">
        <f t="array" ref="G2272">INDEX('Distance Matrix (miles)'!$B$2:$AD$30,B2272+1,C2272+1)</f>
        <v>2.88</v>
      </c>
      <c r="H2272" cm="1">
        <f t="array" ref="H2272">INDEX('Travel Time Matrix (min)'!$B$2:$AD$30,B2272+1,C2272+1)</f>
        <v>4.3</v>
      </c>
      <c r="I2272" cm="1">
        <f t="array" ref="I2272">G2272*(INDEX('Vehicle Fleet'!$D$2:$D$6,A2272)+'Cost Parameters'!$B$2*'Cost Parameters'!$B$3)</f>
        <v>3.3304320000000001</v>
      </c>
      <c r="J2272" cm="1">
        <f t="array" ref="J2272">IF(C2272=0,0,INDEX('Delivery Stops'!$D$2:$D$29,C2272))</f>
        <v>240</v>
      </c>
      <c r="K2272">
        <f t="shared" si="140"/>
        <v>0</v>
      </c>
      <c r="L2272">
        <f t="shared" si="141"/>
        <v>0</v>
      </c>
      <c r="M2272">
        <f t="shared" si="142"/>
        <v>0</v>
      </c>
      <c r="N2272">
        <f t="shared" si="143"/>
        <v>0</v>
      </c>
      <c r="O2272" cm="1">
        <f t="array" ref="O2272">((IF(C2272=0,INDEX('Solver Setup'!$M$15:$M$19,A2272),INDEX('Solver Setup'!$G$25:$G$52,C2272))-IF(B2272=0,INDEX('Solver Setup'!$L$15:$L$19,A2272),INDEX('Solver Setup'!$G$25:$G$52,B2272)))*1440-IF(B2272=0,0,INDEX('Solver Setup'!$F$25:$F$52,B2272))-H2272+'Solver Setup'!$B$9*(1-F2272))</f>
        <v>1542.6999999999996</v>
      </c>
    </row>
    <row r="2273" spans="1:15" x14ac:dyDescent="0.2">
      <c r="A2273">
        <v>3</v>
      </c>
      <c r="B2273">
        <v>23</v>
      </c>
      <c r="C2273">
        <v>3</v>
      </c>
      <c r="D2273" t="str" cm="1">
        <f t="array" ref="D2273">IF(B2273=0,"Depot",INDEX('Delivery Stops'!$B$2:$B$29,B2273))</f>
        <v>Distillery</v>
      </c>
      <c r="E2273" t="str" cm="1">
        <f t="array" ref="E2273">IF(C2273=0,"Depot",INDEX('Delivery Stops'!$B$2:$B$29,C2273))</f>
        <v>Redstone Medical Center</v>
      </c>
      <c r="F2273">
        <v>0</v>
      </c>
      <c r="G2273" cm="1">
        <f t="array" ref="G2273">INDEX('Distance Matrix (miles)'!$B$2:$AD$30,B2273+1,C2273+1)</f>
        <v>16.329999999999998</v>
      </c>
      <c r="H2273" cm="1">
        <f t="array" ref="H2273">INDEX('Travel Time Matrix (min)'!$B$2:$AD$30,B2273+1,C2273+1)</f>
        <v>24.5</v>
      </c>
      <c r="I2273" cm="1">
        <f t="array" ref="I2273">G2273*(INDEX('Vehicle Fleet'!$D$2:$D$6,A2273)+'Cost Parameters'!$B$2*'Cost Parameters'!$B$3)</f>
        <v>18.884011999999998</v>
      </c>
      <c r="J2273" cm="1">
        <f t="array" ref="J2273">IF(C2273=0,0,INDEX('Delivery Stops'!$D$2:$D$29,C2273))</f>
        <v>183</v>
      </c>
      <c r="K2273">
        <f t="shared" si="140"/>
        <v>0</v>
      </c>
      <c r="L2273">
        <f t="shared" si="141"/>
        <v>0</v>
      </c>
      <c r="M2273">
        <f t="shared" si="142"/>
        <v>0</v>
      </c>
      <c r="N2273">
        <f t="shared" si="143"/>
        <v>0</v>
      </c>
      <c r="O2273" cm="1">
        <f t="array" ref="O2273">((IF(C2273=0,INDEX('Solver Setup'!$M$15:$M$19,A2273),INDEX('Solver Setup'!$G$25:$G$52,C2273))-IF(B2273=0,INDEX('Solver Setup'!$L$15:$L$19,A2273),INDEX('Solver Setup'!$G$25:$G$52,B2273)))*1440-IF(B2273=0,0,INDEX('Solver Setup'!$F$25:$F$52,B2273))-H2273+'Solver Setup'!$B$9*(1-F2273))</f>
        <v>1537.5</v>
      </c>
    </row>
    <row r="2274" spans="1:15" x14ac:dyDescent="0.2">
      <c r="A2274">
        <v>3</v>
      </c>
      <c r="B2274">
        <v>23</v>
      </c>
      <c r="C2274">
        <v>4</v>
      </c>
      <c r="D2274" t="str" cm="1">
        <f t="array" ref="D2274">IF(B2274=0,"Depot",INDEX('Delivery Stops'!$B$2:$B$29,B2274))</f>
        <v>Distillery</v>
      </c>
      <c r="E2274" t="str" cm="1">
        <f t="array" ref="E2274">IF(C2274=0,"Depot",INDEX('Delivery Stops'!$B$2:$B$29,C2274))</f>
        <v>Furniture Warehouse</v>
      </c>
      <c r="F2274">
        <v>0</v>
      </c>
      <c r="G2274" cm="1">
        <f t="array" ref="G2274">INDEX('Distance Matrix (miles)'!$B$2:$AD$30,B2274+1,C2274+1)</f>
        <v>10.72</v>
      </c>
      <c r="H2274" cm="1">
        <f t="array" ref="H2274">INDEX('Travel Time Matrix (min)'!$B$2:$AD$30,B2274+1,C2274+1)</f>
        <v>16.100000000000001</v>
      </c>
      <c r="I2274" cm="1">
        <f t="array" ref="I2274">G2274*(INDEX('Vehicle Fleet'!$D$2:$D$6,A2274)+'Cost Parameters'!$B$2*'Cost Parameters'!$B$3)</f>
        <v>12.396608000000002</v>
      </c>
      <c r="J2274" cm="1">
        <f t="array" ref="J2274">IF(C2274=0,0,INDEX('Delivery Stops'!$D$2:$D$29,C2274))</f>
        <v>186</v>
      </c>
      <c r="K2274">
        <f t="shared" si="140"/>
        <v>0</v>
      </c>
      <c r="L2274">
        <f t="shared" si="141"/>
        <v>0</v>
      </c>
      <c r="M2274">
        <f t="shared" si="142"/>
        <v>0</v>
      </c>
      <c r="N2274">
        <f t="shared" si="143"/>
        <v>0</v>
      </c>
      <c r="O2274" cm="1">
        <f t="array" ref="O2274">((IF(C2274=0,INDEX('Solver Setup'!$M$15:$M$19,A2274),INDEX('Solver Setup'!$G$25:$G$52,C2274))-IF(B2274=0,INDEX('Solver Setup'!$L$15:$L$19,A2274),INDEX('Solver Setup'!$G$25:$G$52,B2274)))*1440-IF(B2274=0,0,INDEX('Solver Setup'!$F$25:$F$52,B2274))-H2274+'Solver Setup'!$B$9*(1-F2274))</f>
        <v>1275.9000000000001</v>
      </c>
    </row>
    <row r="2275" spans="1:15" x14ac:dyDescent="0.2">
      <c r="A2275">
        <v>3</v>
      </c>
      <c r="B2275">
        <v>23</v>
      </c>
      <c r="C2275">
        <v>5</v>
      </c>
      <c r="D2275" t="str" cm="1">
        <f t="array" ref="D2275">IF(B2275=0,"Depot",INDEX('Delivery Stops'!$B$2:$B$29,B2275))</f>
        <v>Distillery</v>
      </c>
      <c r="E2275" t="str" cm="1">
        <f t="array" ref="E2275">IF(C2275=0,"Depot",INDEX('Delivery Stops'!$B$2:$B$29,C2275))</f>
        <v>Construction Supply</v>
      </c>
      <c r="F2275">
        <v>0</v>
      </c>
      <c r="G2275" cm="1">
        <f t="array" ref="G2275">INDEX('Distance Matrix (miles)'!$B$2:$AD$30,B2275+1,C2275+1)</f>
        <v>19.32</v>
      </c>
      <c r="H2275" cm="1">
        <f t="array" ref="H2275">INDEX('Travel Time Matrix (min)'!$B$2:$AD$30,B2275+1,C2275+1)</f>
        <v>29</v>
      </c>
      <c r="I2275" cm="1">
        <f t="array" ref="I2275">G2275*(INDEX('Vehicle Fleet'!$D$2:$D$6,A2275)+'Cost Parameters'!$B$2*'Cost Parameters'!$B$3)</f>
        <v>22.341648000000003</v>
      </c>
      <c r="J2275" cm="1">
        <f t="array" ref="J2275">IF(C2275=0,0,INDEX('Delivery Stops'!$D$2:$D$29,C2275))</f>
        <v>201</v>
      </c>
      <c r="K2275">
        <f t="shared" si="140"/>
        <v>0</v>
      </c>
      <c r="L2275">
        <f t="shared" si="141"/>
        <v>0</v>
      </c>
      <c r="M2275">
        <f t="shared" si="142"/>
        <v>0</v>
      </c>
      <c r="N2275">
        <f t="shared" si="143"/>
        <v>0</v>
      </c>
      <c r="O2275" cm="1">
        <f t="array" ref="O2275">((IF(C2275=0,INDEX('Solver Setup'!$M$15:$M$19,A2275),INDEX('Solver Setup'!$G$25:$G$52,C2275))-IF(B2275=0,INDEX('Solver Setup'!$L$15:$L$19,A2275),INDEX('Solver Setup'!$G$25:$G$52,B2275)))*1440-IF(B2275=0,0,INDEX('Solver Setup'!$F$25:$F$52,B2275))-H2275+'Solver Setup'!$B$9*(1-F2275))</f>
        <v>1472.9999999999995</v>
      </c>
    </row>
    <row r="2276" spans="1:15" x14ac:dyDescent="0.2">
      <c r="A2276">
        <v>3</v>
      </c>
      <c r="B2276">
        <v>23</v>
      </c>
      <c r="C2276">
        <v>6</v>
      </c>
      <c r="D2276" t="str" cm="1">
        <f t="array" ref="D2276">IF(B2276=0,"Depot",INDEX('Delivery Stops'!$B$2:$B$29,B2276))</f>
        <v>Distillery</v>
      </c>
      <c r="E2276" t="str" cm="1">
        <f t="array" ref="E2276">IF(C2276=0,"Depot",INDEX('Delivery Stops'!$B$2:$B$29,C2276))</f>
        <v>Farm Supply</v>
      </c>
      <c r="F2276">
        <v>0</v>
      </c>
      <c r="G2276" cm="1">
        <f t="array" ref="G2276">INDEX('Distance Matrix (miles)'!$B$2:$AD$30,B2276+1,C2276+1)</f>
        <v>8.75</v>
      </c>
      <c r="H2276" cm="1">
        <f t="array" ref="H2276">INDEX('Travel Time Matrix (min)'!$B$2:$AD$30,B2276+1,C2276+1)</f>
        <v>13.1</v>
      </c>
      <c r="I2276" cm="1">
        <f t="array" ref="I2276">G2276*(INDEX('Vehicle Fleet'!$D$2:$D$6,A2276)+'Cost Parameters'!$B$2*'Cost Parameters'!$B$3)</f>
        <v>10.118500000000001</v>
      </c>
      <c r="J2276" cm="1">
        <f t="array" ref="J2276">IF(C2276=0,0,INDEX('Delivery Stops'!$D$2:$D$29,C2276))</f>
        <v>162</v>
      </c>
      <c r="K2276">
        <f t="shared" si="140"/>
        <v>0</v>
      </c>
      <c r="L2276">
        <f t="shared" si="141"/>
        <v>0</v>
      </c>
      <c r="M2276">
        <f t="shared" si="142"/>
        <v>0</v>
      </c>
      <c r="N2276">
        <f t="shared" si="143"/>
        <v>0</v>
      </c>
      <c r="O2276" cm="1">
        <f t="array" ref="O2276">((IF(C2276=0,INDEX('Solver Setup'!$M$15:$M$19,A2276),INDEX('Solver Setup'!$G$25:$G$52,C2276))-IF(B2276=0,INDEX('Solver Setup'!$L$15:$L$19,A2276),INDEX('Solver Setup'!$G$25:$G$52,B2276)))*1440-IF(B2276=0,0,INDEX('Solver Setup'!$F$25:$F$52,B2276))-H2276+'Solver Setup'!$B$9*(1-F2276))</f>
        <v>1593.9</v>
      </c>
    </row>
    <row r="2277" spans="1:15" x14ac:dyDescent="0.2">
      <c r="A2277">
        <v>3</v>
      </c>
      <c r="B2277">
        <v>23</v>
      </c>
      <c r="C2277">
        <v>7</v>
      </c>
      <c r="D2277" t="str" cm="1">
        <f t="array" ref="D2277">IF(B2277=0,"Depot",INDEX('Delivery Stops'!$B$2:$B$29,B2277))</f>
        <v>Distillery</v>
      </c>
      <c r="E2277" t="str" cm="1">
        <f t="array" ref="E2277">IF(C2277=0,"Depot",INDEX('Delivery Stops'!$B$2:$B$29,C2277))</f>
        <v>Fish Market</v>
      </c>
      <c r="F2277">
        <v>0</v>
      </c>
      <c r="G2277" cm="1">
        <f t="array" ref="G2277">INDEX('Distance Matrix (miles)'!$B$2:$AD$30,B2277+1,C2277+1)</f>
        <v>15.3</v>
      </c>
      <c r="H2277" cm="1">
        <f t="array" ref="H2277">INDEX('Travel Time Matrix (min)'!$B$2:$AD$30,B2277+1,C2277+1)</f>
        <v>22.9</v>
      </c>
      <c r="I2277" cm="1">
        <f t="array" ref="I2277">G2277*(INDEX('Vehicle Fleet'!$D$2:$D$6,A2277)+'Cost Parameters'!$B$2*'Cost Parameters'!$B$3)</f>
        <v>17.692920000000001</v>
      </c>
      <c r="J2277" cm="1">
        <f t="array" ref="J2277">IF(C2277=0,0,INDEX('Delivery Stops'!$D$2:$D$29,C2277))</f>
        <v>133</v>
      </c>
      <c r="K2277">
        <f t="shared" si="140"/>
        <v>0</v>
      </c>
      <c r="L2277">
        <f t="shared" si="141"/>
        <v>0</v>
      </c>
      <c r="M2277">
        <f t="shared" si="142"/>
        <v>0</v>
      </c>
      <c r="N2277">
        <f t="shared" si="143"/>
        <v>0</v>
      </c>
      <c r="O2277" cm="1">
        <f t="array" ref="O2277">((IF(C2277=0,INDEX('Solver Setup'!$M$15:$M$19,A2277),INDEX('Solver Setup'!$G$25:$G$52,C2277))-IF(B2277=0,INDEX('Solver Setup'!$L$15:$L$19,A2277),INDEX('Solver Setup'!$G$25:$G$52,B2277)))*1440-IF(B2277=0,0,INDEX('Solver Setup'!$F$25:$F$52,B2277))-H2277+'Solver Setup'!$B$9*(1-F2277))</f>
        <v>1449.1</v>
      </c>
    </row>
    <row r="2278" spans="1:15" x14ac:dyDescent="0.2">
      <c r="A2278">
        <v>3</v>
      </c>
      <c r="B2278">
        <v>23</v>
      </c>
      <c r="C2278">
        <v>8</v>
      </c>
      <c r="D2278" t="str" cm="1">
        <f t="array" ref="D2278">IF(B2278=0,"Depot",INDEX('Delivery Stops'!$B$2:$B$29,B2278))</f>
        <v>Distillery</v>
      </c>
      <c r="E2278" t="str" cm="1">
        <f t="array" ref="E2278">IF(C2278=0,"Depot",INDEX('Delivery Stops'!$B$2:$B$29,C2278))</f>
        <v>Swimming Pool Supply</v>
      </c>
      <c r="F2278">
        <v>0</v>
      </c>
      <c r="G2278" cm="1">
        <f t="array" ref="G2278">INDEX('Distance Matrix (miles)'!$B$2:$AD$30,B2278+1,C2278+1)</f>
        <v>25.97</v>
      </c>
      <c r="H2278" cm="1">
        <f t="array" ref="H2278">INDEX('Travel Time Matrix (min)'!$B$2:$AD$30,B2278+1,C2278+1)</f>
        <v>39</v>
      </c>
      <c r="I2278" cm="1">
        <f t="array" ref="I2278">G2278*(INDEX('Vehicle Fleet'!$D$2:$D$6,A2278)+'Cost Parameters'!$B$2*'Cost Parameters'!$B$3)</f>
        <v>30.031708000000002</v>
      </c>
      <c r="J2278" cm="1">
        <f t="array" ref="J2278">IF(C2278=0,0,INDEX('Delivery Stops'!$D$2:$D$29,C2278))</f>
        <v>285</v>
      </c>
      <c r="K2278">
        <f t="shared" si="140"/>
        <v>0</v>
      </c>
      <c r="L2278">
        <f t="shared" si="141"/>
        <v>0</v>
      </c>
      <c r="M2278">
        <f t="shared" si="142"/>
        <v>0</v>
      </c>
      <c r="N2278">
        <f t="shared" si="143"/>
        <v>0</v>
      </c>
      <c r="O2278" cm="1">
        <f t="array" ref="O2278">((IF(C2278=0,INDEX('Solver Setup'!$M$15:$M$19,A2278),INDEX('Solver Setup'!$G$25:$G$52,C2278))-IF(B2278=0,INDEX('Solver Setup'!$L$15:$L$19,A2278),INDEX('Solver Setup'!$G$25:$G$52,B2278)))*1440-IF(B2278=0,0,INDEX('Solver Setup'!$F$25:$F$52,B2278))-H2278+'Solver Setup'!$B$9*(1-F2278))</f>
        <v>1642.9999999999995</v>
      </c>
    </row>
    <row r="2279" spans="1:15" x14ac:dyDescent="0.2">
      <c r="A2279">
        <v>3</v>
      </c>
      <c r="B2279">
        <v>23</v>
      </c>
      <c r="C2279">
        <v>9</v>
      </c>
      <c r="D2279" t="str" cm="1">
        <f t="array" ref="D2279">IF(B2279=0,"Depot",INDEX('Delivery Stops'!$B$2:$B$29,B2279))</f>
        <v>Distillery</v>
      </c>
      <c r="E2279" t="str" cm="1">
        <f t="array" ref="E2279">IF(C2279=0,"Depot",INDEX('Delivery Stops'!$B$2:$B$29,C2279))</f>
        <v>Dry Cleaners</v>
      </c>
      <c r="F2279">
        <v>0</v>
      </c>
      <c r="G2279" cm="1">
        <f t="array" ref="G2279">INDEX('Distance Matrix (miles)'!$B$2:$AD$30,B2279+1,C2279+1)</f>
        <v>9.73</v>
      </c>
      <c r="H2279" cm="1">
        <f t="array" ref="H2279">INDEX('Travel Time Matrix (min)'!$B$2:$AD$30,B2279+1,C2279+1)</f>
        <v>14.6</v>
      </c>
      <c r="I2279" cm="1">
        <f t="array" ref="I2279">G2279*(INDEX('Vehicle Fleet'!$D$2:$D$6,A2279)+'Cost Parameters'!$B$2*'Cost Parameters'!$B$3)</f>
        <v>11.251772000000001</v>
      </c>
      <c r="J2279" cm="1">
        <f t="array" ref="J2279">IF(C2279=0,0,INDEX('Delivery Stops'!$D$2:$D$29,C2279))</f>
        <v>24</v>
      </c>
      <c r="K2279">
        <f t="shared" si="140"/>
        <v>0</v>
      </c>
      <c r="L2279">
        <f t="shared" si="141"/>
        <v>0</v>
      </c>
      <c r="M2279">
        <f t="shared" si="142"/>
        <v>0</v>
      </c>
      <c r="N2279">
        <f t="shared" si="143"/>
        <v>0</v>
      </c>
      <c r="O2279" cm="1">
        <f t="array" ref="O2279">((IF(C2279=0,INDEX('Solver Setup'!$M$15:$M$19,A2279),INDEX('Solver Setup'!$G$25:$G$52,C2279))-IF(B2279=0,INDEX('Solver Setup'!$L$15:$L$19,A2279),INDEX('Solver Setup'!$G$25:$G$52,B2279)))*1440-IF(B2279=0,0,INDEX('Solver Setup'!$F$25:$F$52,B2279))-H2279+'Solver Setup'!$B$9*(1-F2279))</f>
        <v>1322.4</v>
      </c>
    </row>
    <row r="2280" spans="1:15" x14ac:dyDescent="0.2">
      <c r="A2280">
        <v>3</v>
      </c>
      <c r="B2280">
        <v>23</v>
      </c>
      <c r="C2280">
        <v>10</v>
      </c>
      <c r="D2280" t="str" cm="1">
        <f t="array" ref="D2280">IF(B2280=0,"Depot",INDEX('Delivery Stops'!$B$2:$B$29,B2280))</f>
        <v>Distillery</v>
      </c>
      <c r="E2280" t="str" cm="1">
        <f t="array" ref="E2280">IF(C2280=0,"Depot",INDEX('Delivery Stops'!$B$2:$B$29,C2280))</f>
        <v>Furniture Warehouse</v>
      </c>
      <c r="F2280">
        <v>0</v>
      </c>
      <c r="G2280" cm="1">
        <f t="array" ref="G2280">INDEX('Distance Matrix (miles)'!$B$2:$AD$30,B2280+1,C2280+1)</f>
        <v>12.17</v>
      </c>
      <c r="H2280" cm="1">
        <f t="array" ref="H2280">INDEX('Travel Time Matrix (min)'!$B$2:$AD$30,B2280+1,C2280+1)</f>
        <v>18.3</v>
      </c>
      <c r="I2280" cm="1">
        <f t="array" ref="I2280">G2280*(INDEX('Vehicle Fleet'!$D$2:$D$6,A2280)+'Cost Parameters'!$B$2*'Cost Parameters'!$B$3)</f>
        <v>14.073388000000001</v>
      </c>
      <c r="J2280" cm="1">
        <f t="array" ref="J2280">IF(C2280=0,0,INDEX('Delivery Stops'!$D$2:$D$29,C2280))</f>
        <v>89</v>
      </c>
      <c r="K2280">
        <f t="shared" si="140"/>
        <v>0</v>
      </c>
      <c r="L2280">
        <f t="shared" si="141"/>
        <v>0</v>
      </c>
      <c r="M2280">
        <f t="shared" si="142"/>
        <v>0</v>
      </c>
      <c r="N2280">
        <f t="shared" si="143"/>
        <v>0</v>
      </c>
      <c r="O2280" cm="1">
        <f t="array" ref="O2280">((IF(C2280=0,INDEX('Solver Setup'!$M$15:$M$19,A2280),INDEX('Solver Setup'!$G$25:$G$52,C2280))-IF(B2280=0,INDEX('Solver Setup'!$L$15:$L$19,A2280),INDEX('Solver Setup'!$G$25:$G$52,B2280)))*1440-IF(B2280=0,0,INDEX('Solver Setup'!$F$25:$F$52,B2280))-H2280+'Solver Setup'!$B$9*(1-F2280))</f>
        <v>1393.6999999999996</v>
      </c>
    </row>
    <row r="2281" spans="1:15" x14ac:dyDescent="0.2">
      <c r="A2281">
        <v>3</v>
      </c>
      <c r="B2281">
        <v>23</v>
      </c>
      <c r="C2281">
        <v>11</v>
      </c>
      <c r="D2281" t="str" cm="1">
        <f t="array" ref="D2281">IF(B2281=0,"Depot",INDEX('Delivery Stops'!$B$2:$B$29,B2281))</f>
        <v>Distillery</v>
      </c>
      <c r="E2281" t="str" cm="1">
        <f t="array" ref="E2281">IF(C2281=0,"Depot",INDEX('Delivery Stops'!$B$2:$B$29,C2281))</f>
        <v>Pet Hospital</v>
      </c>
      <c r="F2281">
        <v>0</v>
      </c>
      <c r="G2281" cm="1">
        <f t="array" ref="G2281">INDEX('Distance Matrix (miles)'!$B$2:$AD$30,B2281+1,C2281+1)</f>
        <v>3.58</v>
      </c>
      <c r="H2281" cm="1">
        <f t="array" ref="H2281">INDEX('Travel Time Matrix (min)'!$B$2:$AD$30,B2281+1,C2281+1)</f>
        <v>5.4</v>
      </c>
      <c r="I2281" cm="1">
        <f t="array" ref="I2281">G2281*(INDEX('Vehicle Fleet'!$D$2:$D$6,A2281)+'Cost Parameters'!$B$2*'Cost Parameters'!$B$3)</f>
        <v>4.1399120000000007</v>
      </c>
      <c r="J2281" cm="1">
        <f t="array" ref="J2281">IF(C2281=0,0,INDEX('Delivery Stops'!$D$2:$D$29,C2281))</f>
        <v>108</v>
      </c>
      <c r="K2281">
        <f t="shared" si="140"/>
        <v>0</v>
      </c>
      <c r="L2281">
        <f t="shared" si="141"/>
        <v>0</v>
      </c>
      <c r="M2281">
        <f t="shared" si="142"/>
        <v>0</v>
      </c>
      <c r="N2281">
        <f t="shared" si="143"/>
        <v>0</v>
      </c>
      <c r="O2281" cm="1">
        <f t="array" ref="O2281">((IF(C2281=0,INDEX('Solver Setup'!$M$15:$M$19,A2281),INDEX('Solver Setup'!$G$25:$G$52,C2281))-IF(B2281=0,INDEX('Solver Setup'!$L$15:$L$19,A2281),INDEX('Solver Setup'!$G$25:$G$52,B2281)))*1440-IF(B2281=0,0,INDEX('Solver Setup'!$F$25:$F$52,B2281))-H2281+'Solver Setup'!$B$9*(1-F2281))</f>
        <v>1331.6</v>
      </c>
    </row>
    <row r="2282" spans="1:15" x14ac:dyDescent="0.2">
      <c r="A2282">
        <v>3</v>
      </c>
      <c r="B2282">
        <v>23</v>
      </c>
      <c r="C2282">
        <v>12</v>
      </c>
      <c r="D2282" t="str" cm="1">
        <f t="array" ref="D2282">IF(B2282=0,"Depot",INDEX('Delivery Stops'!$B$2:$B$29,B2282))</f>
        <v>Distillery</v>
      </c>
      <c r="E2282" t="str" cm="1">
        <f t="array" ref="E2282">IF(C2282=0,"Depot",INDEX('Delivery Stops'!$B$2:$B$29,C2282))</f>
        <v>Tech Solutions Inc</v>
      </c>
      <c r="F2282">
        <v>0</v>
      </c>
      <c r="G2282" cm="1">
        <f t="array" ref="G2282">INDEX('Distance Matrix (miles)'!$B$2:$AD$30,B2282+1,C2282+1)</f>
        <v>13.46</v>
      </c>
      <c r="H2282" cm="1">
        <f t="array" ref="H2282">INDEX('Travel Time Matrix (min)'!$B$2:$AD$30,B2282+1,C2282+1)</f>
        <v>20.2</v>
      </c>
      <c r="I2282" cm="1">
        <f t="array" ref="I2282">G2282*(INDEX('Vehicle Fleet'!$D$2:$D$6,A2282)+'Cost Parameters'!$B$2*'Cost Parameters'!$B$3)</f>
        <v>15.565144000000002</v>
      </c>
      <c r="J2282" cm="1">
        <f t="array" ref="J2282">IF(C2282=0,0,INDEX('Delivery Stops'!$D$2:$D$29,C2282))</f>
        <v>150</v>
      </c>
      <c r="K2282">
        <f t="shared" si="140"/>
        <v>0</v>
      </c>
      <c r="L2282">
        <f t="shared" si="141"/>
        <v>0</v>
      </c>
      <c r="M2282">
        <f t="shared" si="142"/>
        <v>0</v>
      </c>
      <c r="N2282">
        <f t="shared" si="143"/>
        <v>0</v>
      </c>
      <c r="O2282" cm="1">
        <f t="array" ref="O2282">((IF(C2282=0,INDEX('Solver Setup'!$M$15:$M$19,A2282),INDEX('Solver Setup'!$G$25:$G$52,C2282))-IF(B2282=0,INDEX('Solver Setup'!$L$15:$L$19,A2282),INDEX('Solver Setup'!$G$25:$G$52,B2282)))*1440-IF(B2282=0,0,INDEX('Solver Setup'!$F$25:$F$52,B2282))-H2282+'Solver Setup'!$B$9*(1-F2282))</f>
        <v>1271.8</v>
      </c>
    </row>
    <row r="2283" spans="1:15" x14ac:dyDescent="0.2">
      <c r="A2283">
        <v>3</v>
      </c>
      <c r="B2283">
        <v>23</v>
      </c>
      <c r="C2283">
        <v>13</v>
      </c>
      <c r="D2283" t="str" cm="1">
        <f t="array" ref="D2283">IF(B2283=0,"Depot",INDEX('Delivery Stops'!$B$2:$B$29,B2283))</f>
        <v>Distillery</v>
      </c>
      <c r="E2283" t="str" cm="1">
        <f t="array" ref="E2283">IF(C2283=0,"Depot",INDEX('Delivery Stops'!$B$2:$B$29,C2283))</f>
        <v>Tech Solutions Inc</v>
      </c>
      <c r="F2283">
        <v>0</v>
      </c>
      <c r="G2283" cm="1">
        <f t="array" ref="G2283">INDEX('Distance Matrix (miles)'!$B$2:$AD$30,B2283+1,C2283+1)</f>
        <v>27.48</v>
      </c>
      <c r="H2283" cm="1">
        <f t="array" ref="H2283">INDEX('Travel Time Matrix (min)'!$B$2:$AD$30,B2283+1,C2283+1)</f>
        <v>41.2</v>
      </c>
      <c r="I2283" cm="1">
        <f t="array" ref="I2283">G2283*(INDEX('Vehicle Fleet'!$D$2:$D$6,A2283)+'Cost Parameters'!$B$2*'Cost Parameters'!$B$3)</f>
        <v>31.777872000000002</v>
      </c>
      <c r="J2283" cm="1">
        <f t="array" ref="J2283">IF(C2283=0,0,INDEX('Delivery Stops'!$D$2:$D$29,C2283))</f>
        <v>38</v>
      </c>
      <c r="K2283">
        <f t="shared" si="140"/>
        <v>0</v>
      </c>
      <c r="L2283">
        <f t="shared" si="141"/>
        <v>0</v>
      </c>
      <c r="M2283">
        <f t="shared" si="142"/>
        <v>0</v>
      </c>
      <c r="N2283">
        <f t="shared" si="143"/>
        <v>0</v>
      </c>
      <c r="O2283" cm="1">
        <f t="array" ref="O2283">((IF(C2283=0,INDEX('Solver Setup'!$M$15:$M$19,A2283),INDEX('Solver Setup'!$G$25:$G$52,C2283))-IF(B2283=0,INDEX('Solver Setup'!$L$15:$L$19,A2283),INDEX('Solver Setup'!$G$25:$G$52,B2283)))*1440-IF(B2283=0,0,INDEX('Solver Setup'!$F$25:$F$52,B2283))-H2283+'Solver Setup'!$B$9*(1-F2283))</f>
        <v>1145.7999999999995</v>
      </c>
    </row>
    <row r="2284" spans="1:15" x14ac:dyDescent="0.2">
      <c r="A2284">
        <v>3</v>
      </c>
      <c r="B2284">
        <v>23</v>
      </c>
      <c r="C2284">
        <v>14</v>
      </c>
      <c r="D2284" t="str" cm="1">
        <f t="array" ref="D2284">IF(B2284=0,"Depot",INDEX('Delivery Stops'!$B$2:$B$29,B2284))</f>
        <v>Distillery</v>
      </c>
      <c r="E2284" t="str" cm="1">
        <f t="array" ref="E2284">IF(C2284=0,"Depot",INDEX('Delivery Stops'!$B$2:$B$29,C2284))</f>
        <v>Sunrise Senior Living</v>
      </c>
      <c r="F2284">
        <v>0</v>
      </c>
      <c r="G2284" cm="1">
        <f t="array" ref="G2284">INDEX('Distance Matrix (miles)'!$B$2:$AD$30,B2284+1,C2284+1)</f>
        <v>19.309999999999999</v>
      </c>
      <c r="H2284" cm="1">
        <f t="array" ref="H2284">INDEX('Travel Time Matrix (min)'!$B$2:$AD$30,B2284+1,C2284+1)</f>
        <v>29</v>
      </c>
      <c r="I2284" cm="1">
        <f t="array" ref="I2284">G2284*(INDEX('Vehicle Fleet'!$D$2:$D$6,A2284)+'Cost Parameters'!$B$2*'Cost Parameters'!$B$3)</f>
        <v>22.330083999999999</v>
      </c>
      <c r="J2284" cm="1">
        <f t="array" ref="J2284">IF(C2284=0,0,INDEX('Delivery Stops'!$D$2:$D$29,C2284))</f>
        <v>249</v>
      </c>
      <c r="K2284">
        <f t="shared" si="140"/>
        <v>0</v>
      </c>
      <c r="L2284">
        <f t="shared" si="141"/>
        <v>0</v>
      </c>
      <c r="M2284">
        <f t="shared" si="142"/>
        <v>0</v>
      </c>
      <c r="N2284">
        <f t="shared" si="143"/>
        <v>0</v>
      </c>
      <c r="O2284" cm="1">
        <f t="array" ref="O2284">((IF(C2284=0,INDEX('Solver Setup'!$M$15:$M$19,A2284),INDEX('Solver Setup'!$G$25:$G$52,C2284))-IF(B2284=0,INDEX('Solver Setup'!$L$15:$L$19,A2284),INDEX('Solver Setup'!$G$25:$G$52,B2284)))*1440-IF(B2284=0,0,INDEX('Solver Setup'!$F$25:$F$52,B2284))-H2284+'Solver Setup'!$B$9*(1-F2284))</f>
        <v>1607.9999999999995</v>
      </c>
    </row>
    <row r="2285" spans="1:15" x14ac:dyDescent="0.2">
      <c r="A2285">
        <v>3</v>
      </c>
      <c r="B2285">
        <v>23</v>
      </c>
      <c r="C2285">
        <v>15</v>
      </c>
      <c r="D2285" t="str" cm="1">
        <f t="array" ref="D2285">IF(B2285=0,"Depot",INDEX('Delivery Stops'!$B$2:$B$29,B2285))</f>
        <v>Distillery</v>
      </c>
      <c r="E2285" t="str" cm="1">
        <f t="array" ref="E2285">IF(C2285=0,"Depot",INDEX('Delivery Stops'!$B$2:$B$29,C2285))</f>
        <v>Electronics Outlet</v>
      </c>
      <c r="F2285">
        <v>0</v>
      </c>
      <c r="G2285" cm="1">
        <f t="array" ref="G2285">INDEX('Distance Matrix (miles)'!$B$2:$AD$30,B2285+1,C2285+1)</f>
        <v>5.08</v>
      </c>
      <c r="H2285" cm="1">
        <f t="array" ref="H2285">INDEX('Travel Time Matrix (min)'!$B$2:$AD$30,B2285+1,C2285+1)</f>
        <v>7.6</v>
      </c>
      <c r="I2285" cm="1">
        <f t="array" ref="I2285">G2285*(INDEX('Vehicle Fleet'!$D$2:$D$6,A2285)+'Cost Parameters'!$B$2*'Cost Parameters'!$B$3)</f>
        <v>5.8745120000000002</v>
      </c>
      <c r="J2285" cm="1">
        <f t="array" ref="J2285">IF(C2285=0,0,INDEX('Delivery Stops'!$D$2:$D$29,C2285))</f>
        <v>72</v>
      </c>
      <c r="K2285">
        <f t="shared" si="140"/>
        <v>0</v>
      </c>
      <c r="L2285">
        <f t="shared" si="141"/>
        <v>0</v>
      </c>
      <c r="M2285">
        <f t="shared" si="142"/>
        <v>0</v>
      </c>
      <c r="N2285">
        <f t="shared" si="143"/>
        <v>0</v>
      </c>
      <c r="O2285" cm="1">
        <f t="array" ref="O2285">((IF(C2285=0,INDEX('Solver Setup'!$M$15:$M$19,A2285),INDEX('Solver Setup'!$G$25:$G$52,C2285))-IF(B2285=0,INDEX('Solver Setup'!$L$15:$L$19,A2285),INDEX('Solver Setup'!$G$25:$G$52,B2285)))*1440-IF(B2285=0,0,INDEX('Solver Setup'!$F$25:$F$52,B2285))-H2285+'Solver Setup'!$B$9*(1-F2285))</f>
        <v>1194.4000000000001</v>
      </c>
    </row>
    <row r="2286" spans="1:15" x14ac:dyDescent="0.2">
      <c r="A2286">
        <v>3</v>
      </c>
      <c r="B2286">
        <v>23</v>
      </c>
      <c r="C2286">
        <v>16</v>
      </c>
      <c r="D2286" t="str" cm="1">
        <f t="array" ref="D2286">IF(B2286=0,"Depot",INDEX('Delivery Stops'!$B$2:$B$29,B2286))</f>
        <v>Distillery</v>
      </c>
      <c r="E2286" t="str" cm="1">
        <f t="array" ref="E2286">IF(C2286=0,"Depot",INDEX('Delivery Stops'!$B$2:$B$29,C2286))</f>
        <v>Bookstore</v>
      </c>
      <c r="F2286">
        <v>0</v>
      </c>
      <c r="G2286" cm="1">
        <f t="array" ref="G2286">INDEX('Distance Matrix (miles)'!$B$2:$AD$30,B2286+1,C2286+1)</f>
        <v>8.0500000000000007</v>
      </c>
      <c r="H2286" cm="1">
        <f t="array" ref="H2286">INDEX('Travel Time Matrix (min)'!$B$2:$AD$30,B2286+1,C2286+1)</f>
        <v>12.1</v>
      </c>
      <c r="I2286" cm="1">
        <f t="array" ref="I2286">G2286*(INDEX('Vehicle Fleet'!$D$2:$D$6,A2286)+'Cost Parameters'!$B$2*'Cost Parameters'!$B$3)</f>
        <v>9.3090200000000021</v>
      </c>
      <c r="J2286" cm="1">
        <f t="array" ref="J2286">IF(C2286=0,0,INDEX('Delivery Stops'!$D$2:$D$29,C2286))</f>
        <v>152</v>
      </c>
      <c r="K2286">
        <f t="shared" si="140"/>
        <v>0</v>
      </c>
      <c r="L2286">
        <f t="shared" si="141"/>
        <v>0</v>
      </c>
      <c r="M2286">
        <f t="shared" si="142"/>
        <v>0</v>
      </c>
      <c r="N2286">
        <f t="shared" si="143"/>
        <v>0</v>
      </c>
      <c r="O2286" cm="1">
        <f t="array" ref="O2286">((IF(C2286=0,INDEX('Solver Setup'!$M$15:$M$19,A2286),INDEX('Solver Setup'!$G$25:$G$52,C2286))-IF(B2286=0,INDEX('Solver Setup'!$L$15:$L$19,A2286),INDEX('Solver Setup'!$G$25:$G$52,B2286)))*1440-IF(B2286=0,0,INDEX('Solver Setup'!$F$25:$F$52,B2286))-H2286+'Solver Setup'!$B$9*(1-F2286))</f>
        <v>1429.9000000000005</v>
      </c>
    </row>
    <row r="2287" spans="1:15" x14ac:dyDescent="0.2">
      <c r="A2287">
        <v>3</v>
      </c>
      <c r="B2287">
        <v>23</v>
      </c>
      <c r="C2287">
        <v>17</v>
      </c>
      <c r="D2287" t="str" cm="1">
        <f t="array" ref="D2287">IF(B2287=0,"Depot",INDEX('Delivery Stops'!$B$2:$B$29,B2287))</f>
        <v>Distillery</v>
      </c>
      <c r="E2287" t="str" cm="1">
        <f t="array" ref="E2287">IF(C2287=0,"Depot",INDEX('Delivery Stops'!$B$2:$B$29,C2287))</f>
        <v>Veterinary Clinic</v>
      </c>
      <c r="F2287">
        <v>0</v>
      </c>
      <c r="G2287" cm="1">
        <f t="array" ref="G2287">INDEX('Distance Matrix (miles)'!$B$2:$AD$30,B2287+1,C2287+1)</f>
        <v>30.52</v>
      </c>
      <c r="H2287" cm="1">
        <f t="array" ref="H2287">INDEX('Travel Time Matrix (min)'!$B$2:$AD$30,B2287+1,C2287+1)</f>
        <v>45.8</v>
      </c>
      <c r="I2287" cm="1">
        <f t="array" ref="I2287">G2287*(INDEX('Vehicle Fleet'!$D$2:$D$6,A2287)+'Cost Parameters'!$B$2*'Cost Parameters'!$B$3)</f>
        <v>35.293328000000002</v>
      </c>
      <c r="J2287" cm="1">
        <f t="array" ref="J2287">IF(C2287=0,0,INDEX('Delivery Stops'!$D$2:$D$29,C2287))</f>
        <v>102</v>
      </c>
      <c r="K2287">
        <f t="shared" si="140"/>
        <v>0</v>
      </c>
      <c r="L2287">
        <f t="shared" si="141"/>
        <v>0</v>
      </c>
      <c r="M2287">
        <f t="shared" si="142"/>
        <v>0</v>
      </c>
      <c r="N2287">
        <f t="shared" si="143"/>
        <v>0</v>
      </c>
      <c r="O2287" cm="1">
        <f t="array" ref="O2287">((IF(C2287=0,INDEX('Solver Setup'!$M$15:$M$19,A2287),INDEX('Solver Setup'!$G$25:$G$52,C2287))-IF(B2287=0,INDEX('Solver Setup'!$L$15:$L$19,A2287),INDEX('Solver Setup'!$G$25:$G$52,B2287)))*1440-IF(B2287=0,0,INDEX('Solver Setup'!$F$25:$F$52,B2287))-H2287+'Solver Setup'!$B$9*(1-F2287))</f>
        <v>1231.1999999999994</v>
      </c>
    </row>
    <row r="2288" spans="1:15" x14ac:dyDescent="0.2">
      <c r="A2288">
        <v>3</v>
      </c>
      <c r="B2288">
        <v>23</v>
      </c>
      <c r="C2288">
        <v>18</v>
      </c>
      <c r="D2288" t="str" cm="1">
        <f t="array" ref="D2288">IF(B2288=0,"Depot",INDEX('Delivery Stops'!$B$2:$B$29,B2288))</f>
        <v>Distillery</v>
      </c>
      <c r="E2288" t="str" cm="1">
        <f t="array" ref="E2288">IF(C2288=0,"Depot",INDEX('Delivery Stops'!$B$2:$B$29,C2288))</f>
        <v>Furniture Warehouse</v>
      </c>
      <c r="F2288">
        <v>0</v>
      </c>
      <c r="G2288" cm="1">
        <f t="array" ref="G2288">INDEX('Distance Matrix (miles)'!$B$2:$AD$30,B2288+1,C2288+1)</f>
        <v>7.85</v>
      </c>
      <c r="H2288" cm="1">
        <f t="array" ref="H2288">INDEX('Travel Time Matrix (min)'!$B$2:$AD$30,B2288+1,C2288+1)</f>
        <v>11.8</v>
      </c>
      <c r="I2288" cm="1">
        <f t="array" ref="I2288">G2288*(INDEX('Vehicle Fleet'!$D$2:$D$6,A2288)+'Cost Parameters'!$B$2*'Cost Parameters'!$B$3)</f>
        <v>9.0777400000000004</v>
      </c>
      <c r="J2288" cm="1">
        <f t="array" ref="J2288">IF(C2288=0,0,INDEX('Delivery Stops'!$D$2:$D$29,C2288))</f>
        <v>148</v>
      </c>
      <c r="K2288">
        <f t="shared" si="140"/>
        <v>0</v>
      </c>
      <c r="L2288">
        <f t="shared" si="141"/>
        <v>0</v>
      </c>
      <c r="M2288">
        <f t="shared" si="142"/>
        <v>0</v>
      </c>
      <c r="N2288">
        <f t="shared" si="143"/>
        <v>0</v>
      </c>
      <c r="O2288" cm="1">
        <f t="array" ref="O2288">((IF(C2288=0,INDEX('Solver Setup'!$M$15:$M$19,A2288),INDEX('Solver Setup'!$G$25:$G$52,C2288))-IF(B2288=0,INDEX('Solver Setup'!$L$15:$L$19,A2288),INDEX('Solver Setup'!$G$25:$G$52,B2288)))*1440-IF(B2288=0,0,INDEX('Solver Setup'!$F$25:$F$52,B2288))-H2288+'Solver Setup'!$B$9*(1-F2288))</f>
        <v>1220.1999999999994</v>
      </c>
    </row>
    <row r="2289" spans="1:15" x14ac:dyDescent="0.2">
      <c r="A2289">
        <v>3</v>
      </c>
      <c r="B2289">
        <v>23</v>
      </c>
      <c r="C2289">
        <v>19</v>
      </c>
      <c r="D2289" t="str" cm="1">
        <f t="array" ref="D2289">IF(B2289=0,"Depot",INDEX('Delivery Stops'!$B$2:$B$29,B2289))</f>
        <v>Distillery</v>
      </c>
      <c r="E2289" t="str" cm="1">
        <f t="array" ref="E2289">IF(C2289=0,"Depot",INDEX('Delivery Stops'!$B$2:$B$29,C2289))</f>
        <v>Music School</v>
      </c>
      <c r="F2289">
        <v>0</v>
      </c>
      <c r="G2289" cm="1">
        <f t="array" ref="G2289">INDEX('Distance Matrix (miles)'!$B$2:$AD$30,B2289+1,C2289+1)</f>
        <v>16.649999999999999</v>
      </c>
      <c r="H2289" cm="1">
        <f t="array" ref="H2289">INDEX('Travel Time Matrix (min)'!$B$2:$AD$30,B2289+1,C2289+1)</f>
        <v>25</v>
      </c>
      <c r="I2289" cm="1">
        <f t="array" ref="I2289">G2289*(INDEX('Vehicle Fleet'!$D$2:$D$6,A2289)+'Cost Parameters'!$B$2*'Cost Parameters'!$B$3)</f>
        <v>19.254059999999999</v>
      </c>
      <c r="J2289" cm="1">
        <f t="array" ref="J2289">IF(C2289=0,0,INDEX('Delivery Stops'!$D$2:$D$29,C2289))</f>
        <v>97</v>
      </c>
      <c r="K2289">
        <f t="shared" si="140"/>
        <v>0</v>
      </c>
      <c r="L2289">
        <f t="shared" si="141"/>
        <v>0</v>
      </c>
      <c r="M2289">
        <f t="shared" si="142"/>
        <v>0</v>
      </c>
      <c r="N2289">
        <f t="shared" si="143"/>
        <v>0</v>
      </c>
      <c r="O2289" cm="1">
        <f t="array" ref="O2289">((IF(C2289=0,INDEX('Solver Setup'!$M$15:$M$19,A2289),INDEX('Solver Setup'!$G$25:$G$52,C2289))-IF(B2289=0,INDEX('Solver Setup'!$L$15:$L$19,A2289),INDEX('Solver Setup'!$G$25:$G$52,B2289)))*1440-IF(B2289=0,0,INDEX('Solver Setup'!$F$25:$F$52,B2289))-H2289+'Solver Setup'!$B$9*(1-F2289))</f>
        <v>1177</v>
      </c>
    </row>
    <row r="2290" spans="1:15" x14ac:dyDescent="0.2">
      <c r="A2290">
        <v>3</v>
      </c>
      <c r="B2290">
        <v>23</v>
      </c>
      <c r="C2290">
        <v>20</v>
      </c>
      <c r="D2290" t="str" cm="1">
        <f t="array" ref="D2290">IF(B2290=0,"Depot",INDEX('Delivery Stops'!$B$2:$B$29,B2290))</f>
        <v>Distillery</v>
      </c>
      <c r="E2290" t="str" cm="1">
        <f t="array" ref="E2290">IF(C2290=0,"Depot",INDEX('Delivery Stops'!$B$2:$B$29,C2290))</f>
        <v>Elementary School</v>
      </c>
      <c r="F2290">
        <v>0</v>
      </c>
      <c r="G2290" cm="1">
        <f t="array" ref="G2290">INDEX('Distance Matrix (miles)'!$B$2:$AD$30,B2290+1,C2290+1)</f>
        <v>23.44</v>
      </c>
      <c r="H2290" cm="1">
        <f t="array" ref="H2290">INDEX('Travel Time Matrix (min)'!$B$2:$AD$30,B2290+1,C2290+1)</f>
        <v>35.200000000000003</v>
      </c>
      <c r="I2290" cm="1">
        <f t="array" ref="I2290">G2290*(INDEX('Vehicle Fleet'!$D$2:$D$6,A2290)+'Cost Parameters'!$B$2*'Cost Parameters'!$B$3)</f>
        <v>27.106016000000004</v>
      </c>
      <c r="J2290" cm="1">
        <f t="array" ref="J2290">IF(C2290=0,0,INDEX('Delivery Stops'!$D$2:$D$29,C2290))</f>
        <v>71</v>
      </c>
      <c r="K2290">
        <f t="shared" si="140"/>
        <v>0</v>
      </c>
      <c r="L2290">
        <f t="shared" si="141"/>
        <v>0</v>
      </c>
      <c r="M2290">
        <f t="shared" si="142"/>
        <v>0</v>
      </c>
      <c r="N2290">
        <f t="shared" si="143"/>
        <v>0</v>
      </c>
      <c r="O2290" cm="1">
        <f t="array" ref="O2290">((IF(C2290=0,INDEX('Solver Setup'!$M$15:$M$19,A2290),INDEX('Solver Setup'!$G$25:$G$52,C2290))-IF(B2290=0,INDEX('Solver Setup'!$L$15:$L$19,A2290),INDEX('Solver Setup'!$G$25:$G$52,B2290)))*1440-IF(B2290=0,0,INDEX('Solver Setup'!$F$25:$F$52,B2290))-H2290+'Solver Setup'!$B$9*(1-F2290))</f>
        <v>1136.8000000000006</v>
      </c>
    </row>
    <row r="2291" spans="1:15" x14ac:dyDescent="0.2">
      <c r="A2291">
        <v>3</v>
      </c>
      <c r="B2291">
        <v>23</v>
      </c>
      <c r="C2291">
        <v>21</v>
      </c>
      <c r="D2291" t="str" cm="1">
        <f t="array" ref="D2291">IF(B2291=0,"Depot",INDEX('Delivery Stops'!$B$2:$B$29,B2291))</f>
        <v>Distillery</v>
      </c>
      <c r="E2291" t="str" cm="1">
        <f t="array" ref="E2291">IF(C2291=0,"Depot",INDEX('Delivery Stops'!$B$2:$B$29,C2291))</f>
        <v>Distillery</v>
      </c>
      <c r="F2291">
        <v>0</v>
      </c>
      <c r="G2291" cm="1">
        <f t="array" ref="G2291">INDEX('Distance Matrix (miles)'!$B$2:$AD$30,B2291+1,C2291+1)</f>
        <v>19.690000000000001</v>
      </c>
      <c r="H2291" cm="1">
        <f t="array" ref="H2291">INDEX('Travel Time Matrix (min)'!$B$2:$AD$30,B2291+1,C2291+1)</f>
        <v>29.5</v>
      </c>
      <c r="I2291" cm="1">
        <f t="array" ref="I2291">G2291*(INDEX('Vehicle Fleet'!$D$2:$D$6,A2291)+'Cost Parameters'!$B$2*'Cost Parameters'!$B$3)</f>
        <v>22.769516000000003</v>
      </c>
      <c r="J2291" cm="1">
        <f t="array" ref="J2291">IF(C2291=0,0,INDEX('Delivery Stops'!$D$2:$D$29,C2291))</f>
        <v>178</v>
      </c>
      <c r="K2291">
        <f t="shared" si="140"/>
        <v>0</v>
      </c>
      <c r="L2291">
        <f t="shared" si="141"/>
        <v>0</v>
      </c>
      <c r="M2291">
        <f t="shared" si="142"/>
        <v>0</v>
      </c>
      <c r="N2291">
        <f t="shared" si="143"/>
        <v>0</v>
      </c>
      <c r="O2291" cm="1">
        <f t="array" ref="O2291">((IF(C2291=0,INDEX('Solver Setup'!$M$15:$M$19,A2291),INDEX('Solver Setup'!$G$25:$G$52,C2291))-IF(B2291=0,INDEX('Solver Setup'!$L$15:$L$19,A2291),INDEX('Solver Setup'!$G$25:$G$52,B2291)))*1440-IF(B2291=0,0,INDEX('Solver Setup'!$F$25:$F$52,B2291))-H2291+'Solver Setup'!$B$9*(1-F2291))</f>
        <v>1652.4999999999995</v>
      </c>
    </row>
    <row r="2292" spans="1:15" x14ac:dyDescent="0.2">
      <c r="A2292">
        <v>3</v>
      </c>
      <c r="B2292">
        <v>23</v>
      </c>
      <c r="C2292">
        <v>22</v>
      </c>
      <c r="D2292" t="str" cm="1">
        <f t="array" ref="D2292">IF(B2292=0,"Depot",INDEX('Delivery Stops'!$B$2:$B$29,B2292))</f>
        <v>Distillery</v>
      </c>
      <c r="E2292" t="str" cm="1">
        <f t="array" ref="E2292">IF(C2292=0,"Depot",INDEX('Delivery Stops'!$B$2:$B$29,C2292))</f>
        <v>Brewery</v>
      </c>
      <c r="F2292">
        <v>0</v>
      </c>
      <c r="G2292" cm="1">
        <f t="array" ref="G2292">INDEX('Distance Matrix (miles)'!$B$2:$AD$30,B2292+1,C2292+1)</f>
        <v>29.36</v>
      </c>
      <c r="H2292" cm="1">
        <f t="array" ref="H2292">INDEX('Travel Time Matrix (min)'!$B$2:$AD$30,B2292+1,C2292+1)</f>
        <v>44</v>
      </c>
      <c r="I2292" cm="1">
        <f t="array" ref="I2292">G2292*(INDEX('Vehicle Fleet'!$D$2:$D$6,A2292)+'Cost Parameters'!$B$2*'Cost Parameters'!$B$3)</f>
        <v>33.951903999999999</v>
      </c>
      <c r="J2292" cm="1">
        <f t="array" ref="J2292">IF(C2292=0,0,INDEX('Delivery Stops'!$D$2:$D$29,C2292))</f>
        <v>46</v>
      </c>
      <c r="K2292">
        <f t="shared" si="140"/>
        <v>0</v>
      </c>
      <c r="L2292">
        <f t="shared" si="141"/>
        <v>0</v>
      </c>
      <c r="M2292">
        <f t="shared" si="142"/>
        <v>0</v>
      </c>
      <c r="N2292">
        <f t="shared" si="143"/>
        <v>0</v>
      </c>
      <c r="O2292" cm="1">
        <f t="array" ref="O2292">((IF(C2292=0,INDEX('Solver Setup'!$M$15:$M$19,A2292),INDEX('Solver Setup'!$G$25:$G$52,C2292))-IF(B2292=0,INDEX('Solver Setup'!$L$15:$L$19,A2292),INDEX('Solver Setup'!$G$25:$G$52,B2292)))*1440-IF(B2292=0,0,INDEX('Solver Setup'!$F$25:$F$52,B2292))-H2292+'Solver Setup'!$B$9*(1-F2292))</f>
        <v>1488.0000000000005</v>
      </c>
    </row>
    <row r="2293" spans="1:15" x14ac:dyDescent="0.2">
      <c r="A2293">
        <v>3</v>
      </c>
      <c r="B2293">
        <v>23</v>
      </c>
      <c r="C2293">
        <v>24</v>
      </c>
      <c r="D2293" t="str" cm="1">
        <f t="array" ref="D2293">IF(B2293=0,"Depot",INDEX('Delivery Stops'!$B$2:$B$29,B2293))</f>
        <v>Distillery</v>
      </c>
      <c r="E2293" t="str" cm="1">
        <f t="array" ref="E2293">IF(C2293=0,"Depot",INDEX('Delivery Stops'!$B$2:$B$29,C2293))</f>
        <v>Children's Academy</v>
      </c>
      <c r="F2293">
        <v>0</v>
      </c>
      <c r="G2293" cm="1">
        <f t="array" ref="G2293">INDEX('Distance Matrix (miles)'!$B$2:$AD$30,B2293+1,C2293+1)</f>
        <v>18.12</v>
      </c>
      <c r="H2293" cm="1">
        <f t="array" ref="H2293">INDEX('Travel Time Matrix (min)'!$B$2:$AD$30,B2293+1,C2293+1)</f>
        <v>27.2</v>
      </c>
      <c r="I2293" cm="1">
        <f t="array" ref="I2293">G2293*(INDEX('Vehicle Fleet'!$D$2:$D$6,A2293)+'Cost Parameters'!$B$2*'Cost Parameters'!$B$3)</f>
        <v>20.953968000000003</v>
      </c>
      <c r="J2293" cm="1">
        <f t="array" ref="J2293">IF(C2293=0,0,INDEX('Delivery Stops'!$D$2:$D$29,C2293))</f>
        <v>28</v>
      </c>
      <c r="K2293">
        <f t="shared" si="140"/>
        <v>0</v>
      </c>
      <c r="L2293">
        <f t="shared" si="141"/>
        <v>0</v>
      </c>
      <c r="M2293">
        <f t="shared" si="142"/>
        <v>0</v>
      </c>
      <c r="N2293">
        <f t="shared" si="143"/>
        <v>0</v>
      </c>
      <c r="O2293" cm="1">
        <f t="array" ref="O2293">((IF(C2293=0,INDEX('Solver Setup'!$M$15:$M$19,A2293),INDEX('Solver Setup'!$G$25:$G$52,C2293))-IF(B2293=0,INDEX('Solver Setup'!$L$15:$L$19,A2293),INDEX('Solver Setup'!$G$25:$G$52,B2293)))*1440-IF(B2293=0,0,INDEX('Solver Setup'!$F$25:$F$52,B2293))-H2293+'Solver Setup'!$B$9*(1-F2293))</f>
        <v>1549.8000000000004</v>
      </c>
    </row>
    <row r="2294" spans="1:15" x14ac:dyDescent="0.2">
      <c r="A2294">
        <v>3</v>
      </c>
      <c r="B2294">
        <v>23</v>
      </c>
      <c r="C2294">
        <v>25</v>
      </c>
      <c r="D2294" t="str" cm="1">
        <f t="array" ref="D2294">IF(B2294=0,"Depot",INDEX('Delivery Stops'!$B$2:$B$29,B2294))</f>
        <v>Distillery</v>
      </c>
      <c r="E2294" t="str" cm="1">
        <f t="array" ref="E2294">IF(C2294=0,"Depot",INDEX('Delivery Stops'!$B$2:$B$29,C2294))</f>
        <v>Public Library</v>
      </c>
      <c r="F2294">
        <v>0</v>
      </c>
      <c r="G2294" cm="1">
        <f t="array" ref="G2294">INDEX('Distance Matrix (miles)'!$B$2:$AD$30,B2294+1,C2294+1)</f>
        <v>18.829999999999998</v>
      </c>
      <c r="H2294" cm="1">
        <f t="array" ref="H2294">INDEX('Travel Time Matrix (min)'!$B$2:$AD$30,B2294+1,C2294+1)</f>
        <v>28.2</v>
      </c>
      <c r="I2294" cm="1">
        <f t="array" ref="I2294">G2294*(INDEX('Vehicle Fleet'!$D$2:$D$6,A2294)+'Cost Parameters'!$B$2*'Cost Parameters'!$B$3)</f>
        <v>21.775012</v>
      </c>
      <c r="J2294" cm="1">
        <f t="array" ref="J2294">IF(C2294=0,0,INDEX('Delivery Stops'!$D$2:$D$29,C2294))</f>
        <v>32</v>
      </c>
      <c r="K2294">
        <f t="shared" si="140"/>
        <v>0</v>
      </c>
      <c r="L2294">
        <f t="shared" si="141"/>
        <v>0</v>
      </c>
      <c r="M2294">
        <f t="shared" si="142"/>
        <v>0</v>
      </c>
      <c r="N2294">
        <f t="shared" si="143"/>
        <v>0</v>
      </c>
      <c r="O2294" cm="1">
        <f t="array" ref="O2294">((IF(C2294=0,INDEX('Solver Setup'!$M$15:$M$19,A2294),INDEX('Solver Setup'!$G$25:$G$52,C2294))-IF(B2294=0,INDEX('Solver Setup'!$L$15:$L$19,A2294),INDEX('Solver Setup'!$G$25:$G$52,B2294)))*1440-IF(B2294=0,0,INDEX('Solver Setup'!$F$25:$F$52,B2294))-H2294+'Solver Setup'!$B$9*(1-F2294))</f>
        <v>1458.8000000000004</v>
      </c>
    </row>
    <row r="2295" spans="1:15" x14ac:dyDescent="0.2">
      <c r="A2295">
        <v>3</v>
      </c>
      <c r="B2295">
        <v>23</v>
      </c>
      <c r="C2295">
        <v>26</v>
      </c>
      <c r="D2295" t="str" cm="1">
        <f t="array" ref="D2295">IF(B2295=0,"Depot",INDEX('Delivery Stops'!$B$2:$B$29,B2295))</f>
        <v>Distillery</v>
      </c>
      <c r="E2295" t="str" cm="1">
        <f t="array" ref="E2295">IF(C2295=0,"Depot",INDEX('Delivery Stops'!$B$2:$B$29,C2295))</f>
        <v>Bakery &amp; Cafe</v>
      </c>
      <c r="F2295">
        <v>0</v>
      </c>
      <c r="G2295" cm="1">
        <f t="array" ref="G2295">INDEX('Distance Matrix (miles)'!$B$2:$AD$30,B2295+1,C2295+1)</f>
        <v>28.77</v>
      </c>
      <c r="H2295" cm="1">
        <f t="array" ref="H2295">INDEX('Travel Time Matrix (min)'!$B$2:$AD$30,B2295+1,C2295+1)</f>
        <v>43.2</v>
      </c>
      <c r="I2295" cm="1">
        <f t="array" ref="I2295">G2295*(INDEX('Vehicle Fleet'!$D$2:$D$6,A2295)+'Cost Parameters'!$B$2*'Cost Parameters'!$B$3)</f>
        <v>33.269628000000004</v>
      </c>
      <c r="J2295" cm="1">
        <f t="array" ref="J2295">IF(C2295=0,0,INDEX('Delivery Stops'!$D$2:$D$29,C2295))</f>
        <v>211</v>
      </c>
      <c r="K2295">
        <f t="shared" si="140"/>
        <v>0</v>
      </c>
      <c r="L2295">
        <f t="shared" si="141"/>
        <v>0</v>
      </c>
      <c r="M2295">
        <f t="shared" si="142"/>
        <v>0</v>
      </c>
      <c r="N2295">
        <f t="shared" si="143"/>
        <v>0</v>
      </c>
      <c r="O2295" cm="1">
        <f t="array" ref="O2295">((IF(C2295=0,INDEX('Solver Setup'!$M$15:$M$19,A2295),INDEX('Solver Setup'!$G$25:$G$52,C2295))-IF(B2295=0,INDEX('Solver Setup'!$L$15:$L$19,A2295),INDEX('Solver Setup'!$G$25:$G$52,B2295)))*1440-IF(B2295=0,0,INDEX('Solver Setup'!$F$25:$F$52,B2295))-H2295+'Solver Setup'!$B$9*(1-F2295))</f>
        <v>1518.8</v>
      </c>
    </row>
    <row r="2296" spans="1:15" x14ac:dyDescent="0.2">
      <c r="A2296">
        <v>3</v>
      </c>
      <c r="B2296">
        <v>23</v>
      </c>
      <c r="C2296">
        <v>27</v>
      </c>
      <c r="D2296" t="str" cm="1">
        <f t="array" ref="D2296">IF(B2296=0,"Depot",INDEX('Delivery Stops'!$B$2:$B$29,B2296))</f>
        <v>Distillery</v>
      </c>
      <c r="E2296" t="str" cm="1">
        <f t="array" ref="E2296">IF(C2296=0,"Depot",INDEX('Delivery Stops'!$B$2:$B$29,C2296))</f>
        <v>Redstone Elementary School</v>
      </c>
      <c r="F2296">
        <v>0</v>
      </c>
      <c r="G2296" cm="1">
        <f t="array" ref="G2296">INDEX('Distance Matrix (miles)'!$B$2:$AD$30,B2296+1,C2296+1)</f>
        <v>26.35</v>
      </c>
      <c r="H2296" cm="1">
        <f t="array" ref="H2296">INDEX('Travel Time Matrix (min)'!$B$2:$AD$30,B2296+1,C2296+1)</f>
        <v>39.5</v>
      </c>
      <c r="I2296" cm="1">
        <f t="array" ref="I2296">G2296*(INDEX('Vehicle Fleet'!$D$2:$D$6,A2296)+'Cost Parameters'!$B$2*'Cost Parameters'!$B$3)</f>
        <v>30.471140000000005</v>
      </c>
      <c r="J2296" cm="1">
        <f t="array" ref="J2296">IF(C2296=0,0,INDEX('Delivery Stops'!$D$2:$D$29,C2296))</f>
        <v>61</v>
      </c>
      <c r="K2296">
        <f t="shared" si="140"/>
        <v>0</v>
      </c>
      <c r="L2296">
        <f t="shared" si="141"/>
        <v>0</v>
      </c>
      <c r="M2296">
        <f t="shared" si="142"/>
        <v>0</v>
      </c>
      <c r="N2296">
        <f t="shared" si="143"/>
        <v>0</v>
      </c>
      <c r="O2296" cm="1">
        <f t="array" ref="O2296">((IF(C2296=0,INDEX('Solver Setup'!$M$15:$M$19,A2296),INDEX('Solver Setup'!$G$25:$G$52,C2296))-IF(B2296=0,INDEX('Solver Setup'!$L$15:$L$19,A2296),INDEX('Solver Setup'!$G$25:$G$52,B2296)))*1440-IF(B2296=0,0,INDEX('Solver Setup'!$F$25:$F$52,B2296))-H2296+'Solver Setup'!$B$9*(1-F2296))</f>
        <v>1462.4999999999995</v>
      </c>
    </row>
    <row r="2297" spans="1:15" x14ac:dyDescent="0.2">
      <c r="A2297">
        <v>3</v>
      </c>
      <c r="B2297">
        <v>23</v>
      </c>
      <c r="C2297">
        <v>28</v>
      </c>
      <c r="D2297" t="str" cm="1">
        <f t="array" ref="D2297">IF(B2297=0,"Depot",INDEX('Delivery Stops'!$B$2:$B$29,B2297))</f>
        <v>Distillery</v>
      </c>
      <c r="E2297" t="str" cm="1">
        <f t="array" ref="E2297">IF(C2297=0,"Depot",INDEX('Delivery Stops'!$B$2:$B$29,C2297))</f>
        <v>Food Bank</v>
      </c>
      <c r="F2297">
        <v>0</v>
      </c>
      <c r="G2297" cm="1">
        <f t="array" ref="G2297">INDEX('Distance Matrix (miles)'!$B$2:$AD$30,B2297+1,C2297+1)</f>
        <v>26.89</v>
      </c>
      <c r="H2297" cm="1">
        <f t="array" ref="H2297">INDEX('Travel Time Matrix (min)'!$B$2:$AD$30,B2297+1,C2297+1)</f>
        <v>40.299999999999997</v>
      </c>
      <c r="I2297" cm="1">
        <f t="array" ref="I2297">G2297*(INDEX('Vehicle Fleet'!$D$2:$D$6,A2297)+'Cost Parameters'!$B$2*'Cost Parameters'!$B$3)</f>
        <v>31.095596000000004</v>
      </c>
      <c r="J2297" cm="1">
        <f t="array" ref="J2297">IF(C2297=0,0,INDEX('Delivery Stops'!$D$2:$D$29,C2297))</f>
        <v>168</v>
      </c>
      <c r="K2297">
        <f t="shared" si="140"/>
        <v>0</v>
      </c>
      <c r="L2297">
        <f t="shared" si="141"/>
        <v>0</v>
      </c>
      <c r="M2297">
        <f t="shared" si="142"/>
        <v>0</v>
      </c>
      <c r="N2297">
        <f t="shared" si="143"/>
        <v>0</v>
      </c>
      <c r="O2297" cm="1">
        <f t="array" ref="O2297">((IF(C2297=0,INDEX('Solver Setup'!$M$15:$M$19,A2297),INDEX('Solver Setup'!$G$25:$G$52,C2297))-IF(B2297=0,INDEX('Solver Setup'!$L$15:$L$19,A2297),INDEX('Solver Setup'!$G$25:$G$52,B2297)))*1440-IF(B2297=0,0,INDEX('Solver Setup'!$F$25:$F$52,B2297))-H2297+'Solver Setup'!$B$9*(1-F2297))</f>
        <v>1461.6999999999996</v>
      </c>
    </row>
    <row r="2298" spans="1:15" x14ac:dyDescent="0.2">
      <c r="A2298">
        <v>3</v>
      </c>
      <c r="B2298">
        <v>24</v>
      </c>
      <c r="C2298">
        <v>0</v>
      </c>
      <c r="D2298" t="str" cm="1">
        <f t="array" ref="D2298">IF(B2298=0,"Depot",INDEX('Delivery Stops'!$B$2:$B$29,B2298))</f>
        <v>Children's Academy</v>
      </c>
      <c r="E2298" t="str" cm="1">
        <f t="array" ref="E2298">IF(C2298=0,"Depot",INDEX('Delivery Stops'!$B$2:$B$29,C2298))</f>
        <v>Depot</v>
      </c>
      <c r="F2298">
        <v>0</v>
      </c>
      <c r="G2298" cm="1">
        <f t="array" ref="G2298">INDEX('Distance Matrix (miles)'!$B$2:$AD$30,B2298+1,C2298+1)</f>
        <v>18.78</v>
      </c>
      <c r="H2298" cm="1">
        <f t="array" ref="H2298">INDEX('Travel Time Matrix (min)'!$B$2:$AD$30,B2298+1,C2298+1)</f>
        <v>28.2</v>
      </c>
      <c r="I2298" cm="1">
        <f t="array" ref="I2298">G2298*(INDEX('Vehicle Fleet'!$D$2:$D$6,A2298)+'Cost Parameters'!$B$2*'Cost Parameters'!$B$3)</f>
        <v>21.717192000000004</v>
      </c>
      <c r="J2298" cm="1">
        <f t="array" ref="J2298">IF(C2298=0,0,INDEX('Delivery Stops'!$D$2:$D$29,C2298))</f>
        <v>0</v>
      </c>
      <c r="K2298">
        <f t="shared" si="140"/>
        <v>0</v>
      </c>
      <c r="L2298">
        <f t="shared" si="141"/>
        <v>0</v>
      </c>
      <c r="M2298">
        <f t="shared" si="142"/>
        <v>0</v>
      </c>
      <c r="N2298">
        <f t="shared" si="143"/>
        <v>0</v>
      </c>
      <c r="O2298" cm="1">
        <f t="array" ref="O2298">((IF(C2298=0,INDEX('Solver Setup'!$M$15:$M$19,A2298),INDEX('Solver Setup'!$G$25:$G$52,C2298))-IF(B2298=0,INDEX('Solver Setup'!$L$15:$L$19,A2298),INDEX('Solver Setup'!$G$25:$G$52,B2298)))*1440-IF(B2298=0,0,INDEX('Solver Setup'!$F$25:$F$52,B2298))-H2298+'Solver Setup'!$B$9*(1-F2298))</f>
        <v>615.7999999999995</v>
      </c>
    </row>
    <row r="2299" spans="1:15" x14ac:dyDescent="0.2">
      <c r="A2299">
        <v>3</v>
      </c>
      <c r="B2299">
        <v>24</v>
      </c>
      <c r="C2299">
        <v>1</v>
      </c>
      <c r="D2299" t="str" cm="1">
        <f t="array" ref="D2299">IF(B2299=0,"Depot",INDEX('Delivery Stops'!$B$2:$B$29,B2299))</f>
        <v>Children's Academy</v>
      </c>
      <c r="E2299" t="str" cm="1">
        <f t="array" ref="E2299">IF(C2299=0,"Depot",INDEX('Delivery Stops'!$B$2:$B$29,C2299))</f>
        <v>Pet Hospital</v>
      </c>
      <c r="F2299">
        <v>0</v>
      </c>
      <c r="G2299" cm="1">
        <f t="array" ref="G2299">INDEX('Distance Matrix (miles)'!$B$2:$AD$30,B2299+1,C2299+1)</f>
        <v>26.2</v>
      </c>
      <c r="H2299" cm="1">
        <f t="array" ref="H2299">INDEX('Travel Time Matrix (min)'!$B$2:$AD$30,B2299+1,C2299+1)</f>
        <v>39.299999999999997</v>
      </c>
      <c r="I2299" cm="1">
        <f t="array" ref="I2299">G2299*(INDEX('Vehicle Fleet'!$D$2:$D$6,A2299)+'Cost Parameters'!$B$2*'Cost Parameters'!$B$3)</f>
        <v>30.297680000000003</v>
      </c>
      <c r="J2299" cm="1">
        <f t="array" ref="J2299">IF(C2299=0,0,INDEX('Delivery Stops'!$D$2:$D$29,C2299))</f>
        <v>204</v>
      </c>
      <c r="K2299">
        <f t="shared" si="140"/>
        <v>0</v>
      </c>
      <c r="L2299">
        <f t="shared" si="141"/>
        <v>0</v>
      </c>
      <c r="M2299">
        <f t="shared" si="142"/>
        <v>0</v>
      </c>
      <c r="N2299">
        <f t="shared" si="143"/>
        <v>0</v>
      </c>
      <c r="O2299" cm="1">
        <f t="array" ref="O2299">((IF(C2299=0,INDEX('Solver Setup'!$M$15:$M$19,A2299),INDEX('Solver Setup'!$G$25:$G$52,C2299))-IF(B2299=0,INDEX('Solver Setup'!$L$15:$L$19,A2299),INDEX('Solver Setup'!$G$25:$G$52,B2299)))*1440-IF(B2299=0,0,INDEX('Solver Setup'!$F$25:$F$52,B2299))-H2299+'Solver Setup'!$B$9*(1-F2299))</f>
        <v>1114.7</v>
      </c>
    </row>
    <row r="2300" spans="1:15" x14ac:dyDescent="0.2">
      <c r="A2300">
        <v>3</v>
      </c>
      <c r="B2300">
        <v>24</v>
      </c>
      <c r="C2300">
        <v>2</v>
      </c>
      <c r="D2300" t="str" cm="1">
        <f t="array" ref="D2300">IF(B2300=0,"Depot",INDEX('Delivery Stops'!$B$2:$B$29,B2300))</f>
        <v>Children's Academy</v>
      </c>
      <c r="E2300" t="str" cm="1">
        <f t="array" ref="E2300">IF(C2300=0,"Depot",INDEX('Delivery Stops'!$B$2:$B$29,C2300))</f>
        <v>Community Pharmacy</v>
      </c>
      <c r="F2300">
        <v>0</v>
      </c>
      <c r="G2300" cm="1">
        <f t="array" ref="G2300">INDEX('Distance Matrix (miles)'!$B$2:$AD$30,B2300+1,C2300+1)</f>
        <v>19.86</v>
      </c>
      <c r="H2300" cm="1">
        <f t="array" ref="H2300">INDEX('Travel Time Matrix (min)'!$B$2:$AD$30,B2300+1,C2300+1)</f>
        <v>29.8</v>
      </c>
      <c r="I2300" cm="1">
        <f t="array" ref="I2300">G2300*(INDEX('Vehicle Fleet'!$D$2:$D$6,A2300)+'Cost Parameters'!$B$2*'Cost Parameters'!$B$3)</f>
        <v>22.966104000000001</v>
      </c>
      <c r="J2300" cm="1">
        <f t="array" ref="J2300">IF(C2300=0,0,INDEX('Delivery Stops'!$D$2:$D$29,C2300))</f>
        <v>240</v>
      </c>
      <c r="K2300">
        <f t="shared" si="140"/>
        <v>0</v>
      </c>
      <c r="L2300">
        <f t="shared" si="141"/>
        <v>0</v>
      </c>
      <c r="M2300">
        <f t="shared" si="142"/>
        <v>0</v>
      </c>
      <c r="N2300">
        <f t="shared" si="143"/>
        <v>0</v>
      </c>
      <c r="O2300" cm="1">
        <f t="array" ref="O2300">((IF(C2300=0,INDEX('Solver Setup'!$M$15:$M$19,A2300),INDEX('Solver Setup'!$G$25:$G$52,C2300))-IF(B2300=0,INDEX('Solver Setup'!$L$15:$L$19,A2300),INDEX('Solver Setup'!$G$25:$G$52,B2300)))*1440-IF(B2300=0,0,INDEX('Solver Setup'!$F$25:$F$52,B2300))-H2300+'Solver Setup'!$B$9*(1-F2300))</f>
        <v>1364.1999999999991</v>
      </c>
    </row>
    <row r="2301" spans="1:15" x14ac:dyDescent="0.2">
      <c r="A2301">
        <v>3</v>
      </c>
      <c r="B2301">
        <v>24</v>
      </c>
      <c r="C2301">
        <v>3</v>
      </c>
      <c r="D2301" t="str" cm="1">
        <f t="array" ref="D2301">IF(B2301=0,"Depot",INDEX('Delivery Stops'!$B$2:$B$29,B2301))</f>
        <v>Children's Academy</v>
      </c>
      <c r="E2301" t="str" cm="1">
        <f t="array" ref="E2301">IF(C2301=0,"Depot",INDEX('Delivery Stops'!$B$2:$B$29,C2301))</f>
        <v>Redstone Medical Center</v>
      </c>
      <c r="F2301">
        <v>0</v>
      </c>
      <c r="G2301" cm="1">
        <f t="array" ref="G2301">INDEX('Distance Matrix (miles)'!$B$2:$AD$30,B2301+1,C2301+1)</f>
        <v>9.66</v>
      </c>
      <c r="H2301" cm="1">
        <f t="array" ref="H2301">INDEX('Travel Time Matrix (min)'!$B$2:$AD$30,B2301+1,C2301+1)</f>
        <v>14.5</v>
      </c>
      <c r="I2301" cm="1">
        <f t="array" ref="I2301">G2301*(INDEX('Vehicle Fleet'!$D$2:$D$6,A2301)+'Cost Parameters'!$B$2*'Cost Parameters'!$B$3)</f>
        <v>11.170824000000001</v>
      </c>
      <c r="J2301" cm="1">
        <f t="array" ref="J2301">IF(C2301=0,0,INDEX('Delivery Stops'!$D$2:$D$29,C2301))</f>
        <v>183</v>
      </c>
      <c r="K2301">
        <f t="shared" si="140"/>
        <v>0</v>
      </c>
      <c r="L2301">
        <f t="shared" si="141"/>
        <v>0</v>
      </c>
      <c r="M2301">
        <f t="shared" si="142"/>
        <v>0</v>
      </c>
      <c r="N2301">
        <f t="shared" si="143"/>
        <v>0</v>
      </c>
      <c r="O2301" cm="1">
        <f t="array" ref="O2301">((IF(C2301=0,INDEX('Solver Setup'!$M$15:$M$19,A2301),INDEX('Solver Setup'!$G$25:$G$52,C2301))-IF(B2301=0,INDEX('Solver Setup'!$L$15:$L$19,A2301),INDEX('Solver Setup'!$G$25:$G$52,B2301)))*1440-IF(B2301=0,0,INDEX('Solver Setup'!$F$25:$F$52,B2301))-H2301+'Solver Setup'!$B$9*(1-F2301))</f>
        <v>1394.4999999999995</v>
      </c>
    </row>
    <row r="2302" spans="1:15" x14ac:dyDescent="0.2">
      <c r="A2302">
        <v>3</v>
      </c>
      <c r="B2302">
        <v>24</v>
      </c>
      <c r="C2302">
        <v>4</v>
      </c>
      <c r="D2302" t="str" cm="1">
        <f t="array" ref="D2302">IF(B2302=0,"Depot",INDEX('Delivery Stops'!$B$2:$B$29,B2302))</f>
        <v>Children's Academy</v>
      </c>
      <c r="E2302" t="str" cm="1">
        <f t="array" ref="E2302">IF(C2302=0,"Depot",INDEX('Delivery Stops'!$B$2:$B$29,C2302))</f>
        <v>Furniture Warehouse</v>
      </c>
      <c r="F2302">
        <v>0</v>
      </c>
      <c r="G2302" cm="1">
        <f t="array" ref="G2302">INDEX('Distance Matrix (miles)'!$B$2:$AD$30,B2302+1,C2302+1)</f>
        <v>12.25</v>
      </c>
      <c r="H2302" cm="1">
        <f t="array" ref="H2302">INDEX('Travel Time Matrix (min)'!$B$2:$AD$30,B2302+1,C2302+1)</f>
        <v>18.399999999999999</v>
      </c>
      <c r="I2302" cm="1">
        <f t="array" ref="I2302">G2302*(INDEX('Vehicle Fleet'!$D$2:$D$6,A2302)+'Cost Parameters'!$B$2*'Cost Parameters'!$B$3)</f>
        <v>14.165900000000001</v>
      </c>
      <c r="J2302" cm="1">
        <f t="array" ref="J2302">IF(C2302=0,0,INDEX('Delivery Stops'!$D$2:$D$29,C2302))</f>
        <v>186</v>
      </c>
      <c r="K2302">
        <f t="shared" si="140"/>
        <v>0</v>
      </c>
      <c r="L2302">
        <f t="shared" si="141"/>
        <v>0</v>
      </c>
      <c r="M2302">
        <f t="shared" si="142"/>
        <v>0</v>
      </c>
      <c r="N2302">
        <f t="shared" si="143"/>
        <v>0</v>
      </c>
      <c r="O2302" cm="1">
        <f t="array" ref="O2302">((IF(C2302=0,INDEX('Solver Setup'!$M$15:$M$19,A2302),INDEX('Solver Setup'!$G$25:$G$52,C2302))-IF(B2302=0,INDEX('Solver Setup'!$L$15:$L$19,A2302),INDEX('Solver Setup'!$G$25:$G$52,B2302)))*1440-IF(B2302=0,0,INDEX('Solver Setup'!$F$25:$F$52,B2302))-H2302+'Solver Setup'!$B$9*(1-F2302))</f>
        <v>1120.5999999999995</v>
      </c>
    </row>
    <row r="2303" spans="1:15" x14ac:dyDescent="0.2">
      <c r="A2303">
        <v>3</v>
      </c>
      <c r="B2303">
        <v>24</v>
      </c>
      <c r="C2303">
        <v>5</v>
      </c>
      <c r="D2303" t="str" cm="1">
        <f t="array" ref="D2303">IF(B2303=0,"Depot",INDEX('Delivery Stops'!$B$2:$B$29,B2303))</f>
        <v>Children's Academy</v>
      </c>
      <c r="E2303" t="str" cm="1">
        <f t="array" ref="E2303">IF(C2303=0,"Depot",INDEX('Delivery Stops'!$B$2:$B$29,C2303))</f>
        <v>Construction Supply</v>
      </c>
      <c r="F2303">
        <v>0</v>
      </c>
      <c r="G2303" cm="1">
        <f t="array" ref="G2303">INDEX('Distance Matrix (miles)'!$B$2:$AD$30,B2303+1,C2303+1)</f>
        <v>15.81</v>
      </c>
      <c r="H2303" cm="1">
        <f t="array" ref="H2303">INDEX('Travel Time Matrix (min)'!$B$2:$AD$30,B2303+1,C2303+1)</f>
        <v>23.7</v>
      </c>
      <c r="I2303" cm="1">
        <f t="array" ref="I2303">G2303*(INDEX('Vehicle Fleet'!$D$2:$D$6,A2303)+'Cost Parameters'!$B$2*'Cost Parameters'!$B$3)</f>
        <v>18.282684000000003</v>
      </c>
      <c r="J2303" cm="1">
        <f t="array" ref="J2303">IF(C2303=0,0,INDEX('Delivery Stops'!$D$2:$D$29,C2303))</f>
        <v>201</v>
      </c>
      <c r="K2303">
        <f t="shared" si="140"/>
        <v>0</v>
      </c>
      <c r="L2303">
        <f t="shared" si="141"/>
        <v>0</v>
      </c>
      <c r="M2303">
        <f t="shared" si="142"/>
        <v>0</v>
      </c>
      <c r="N2303">
        <f t="shared" si="143"/>
        <v>0</v>
      </c>
      <c r="O2303" cm="1">
        <f t="array" ref="O2303">((IF(C2303=0,INDEX('Solver Setup'!$M$15:$M$19,A2303),INDEX('Solver Setup'!$G$25:$G$52,C2303))-IF(B2303=0,INDEX('Solver Setup'!$L$15:$L$19,A2303),INDEX('Solver Setup'!$G$25:$G$52,B2303)))*1440-IF(B2303=0,0,INDEX('Solver Setup'!$F$25:$F$52,B2303))-H2303+'Solver Setup'!$B$9*(1-F2303))</f>
        <v>1325.299999999999</v>
      </c>
    </row>
    <row r="2304" spans="1:15" x14ac:dyDescent="0.2">
      <c r="A2304">
        <v>3</v>
      </c>
      <c r="B2304">
        <v>24</v>
      </c>
      <c r="C2304">
        <v>6</v>
      </c>
      <c r="D2304" t="str" cm="1">
        <f t="array" ref="D2304">IF(B2304=0,"Depot",INDEX('Delivery Stops'!$B$2:$B$29,B2304))</f>
        <v>Children's Academy</v>
      </c>
      <c r="E2304" t="str" cm="1">
        <f t="array" ref="E2304">IF(C2304=0,"Depot",INDEX('Delivery Stops'!$B$2:$B$29,C2304))</f>
        <v>Farm Supply</v>
      </c>
      <c r="F2304">
        <v>0</v>
      </c>
      <c r="G2304" cm="1">
        <f t="array" ref="G2304">INDEX('Distance Matrix (miles)'!$B$2:$AD$30,B2304+1,C2304+1)</f>
        <v>17.11</v>
      </c>
      <c r="H2304" cm="1">
        <f t="array" ref="H2304">INDEX('Travel Time Matrix (min)'!$B$2:$AD$30,B2304+1,C2304+1)</f>
        <v>25.7</v>
      </c>
      <c r="I2304" cm="1">
        <f t="array" ref="I2304">G2304*(INDEX('Vehicle Fleet'!$D$2:$D$6,A2304)+'Cost Parameters'!$B$2*'Cost Parameters'!$B$3)</f>
        <v>19.786004000000002</v>
      </c>
      <c r="J2304" cm="1">
        <f t="array" ref="J2304">IF(C2304=0,0,INDEX('Delivery Stops'!$D$2:$D$29,C2304))</f>
        <v>162</v>
      </c>
      <c r="K2304">
        <f t="shared" si="140"/>
        <v>0</v>
      </c>
      <c r="L2304">
        <f t="shared" si="141"/>
        <v>0</v>
      </c>
      <c r="M2304">
        <f t="shared" si="142"/>
        <v>0</v>
      </c>
      <c r="N2304">
        <f t="shared" si="143"/>
        <v>0</v>
      </c>
      <c r="O2304" cm="1">
        <f t="array" ref="O2304">((IF(C2304=0,INDEX('Solver Setup'!$M$15:$M$19,A2304),INDEX('Solver Setup'!$G$25:$G$52,C2304))-IF(B2304=0,INDEX('Solver Setup'!$L$15:$L$19,A2304),INDEX('Solver Setup'!$G$25:$G$52,B2304)))*1440-IF(B2304=0,0,INDEX('Solver Setup'!$F$25:$F$52,B2304))-H2304+'Solver Setup'!$B$9*(1-F2304))</f>
        <v>1428.2999999999995</v>
      </c>
    </row>
    <row r="2305" spans="1:15" x14ac:dyDescent="0.2">
      <c r="A2305">
        <v>3</v>
      </c>
      <c r="B2305">
        <v>24</v>
      </c>
      <c r="C2305">
        <v>7</v>
      </c>
      <c r="D2305" t="str" cm="1">
        <f t="array" ref="D2305">IF(B2305=0,"Depot",INDEX('Delivery Stops'!$B$2:$B$29,B2305))</f>
        <v>Children's Academy</v>
      </c>
      <c r="E2305" t="str" cm="1">
        <f t="array" ref="E2305">IF(C2305=0,"Depot",INDEX('Delivery Stops'!$B$2:$B$29,C2305))</f>
        <v>Fish Market</v>
      </c>
      <c r="F2305">
        <v>0</v>
      </c>
      <c r="G2305" cm="1">
        <f t="array" ref="G2305">INDEX('Distance Matrix (miles)'!$B$2:$AD$30,B2305+1,C2305+1)</f>
        <v>25.37</v>
      </c>
      <c r="H2305" cm="1">
        <f t="array" ref="H2305">INDEX('Travel Time Matrix (min)'!$B$2:$AD$30,B2305+1,C2305+1)</f>
        <v>38.1</v>
      </c>
      <c r="I2305" cm="1">
        <f t="array" ref="I2305">G2305*(INDEX('Vehicle Fleet'!$D$2:$D$6,A2305)+'Cost Parameters'!$B$2*'Cost Parameters'!$B$3)</f>
        <v>29.337868000000004</v>
      </c>
      <c r="J2305" cm="1">
        <f t="array" ref="J2305">IF(C2305=0,0,INDEX('Delivery Stops'!$D$2:$D$29,C2305))</f>
        <v>133</v>
      </c>
      <c r="K2305">
        <f t="shared" si="140"/>
        <v>0</v>
      </c>
      <c r="L2305">
        <f t="shared" si="141"/>
        <v>0</v>
      </c>
      <c r="M2305">
        <f t="shared" si="142"/>
        <v>0</v>
      </c>
      <c r="N2305">
        <f t="shared" si="143"/>
        <v>0</v>
      </c>
      <c r="O2305" cm="1">
        <f t="array" ref="O2305">((IF(C2305=0,INDEX('Solver Setup'!$M$15:$M$19,A2305),INDEX('Solver Setup'!$G$25:$G$52,C2305))-IF(B2305=0,INDEX('Solver Setup'!$L$15:$L$19,A2305),INDEX('Solver Setup'!$G$25:$G$52,B2305)))*1440-IF(B2305=0,0,INDEX('Solver Setup'!$F$25:$F$52,B2305))-H2305+'Solver Setup'!$B$9*(1-F2305))</f>
        <v>1280.8999999999996</v>
      </c>
    </row>
    <row r="2306" spans="1:15" x14ac:dyDescent="0.2">
      <c r="A2306">
        <v>3</v>
      </c>
      <c r="B2306">
        <v>24</v>
      </c>
      <c r="C2306">
        <v>8</v>
      </c>
      <c r="D2306" t="str" cm="1">
        <f t="array" ref="D2306">IF(B2306=0,"Depot",INDEX('Delivery Stops'!$B$2:$B$29,B2306))</f>
        <v>Children's Academy</v>
      </c>
      <c r="E2306" t="str" cm="1">
        <f t="array" ref="E2306">IF(C2306=0,"Depot",INDEX('Delivery Stops'!$B$2:$B$29,C2306))</f>
        <v>Swimming Pool Supply</v>
      </c>
      <c r="F2306">
        <v>0</v>
      </c>
      <c r="G2306" cm="1">
        <f t="array" ref="G2306">INDEX('Distance Matrix (miles)'!$B$2:$AD$30,B2306+1,C2306+1)</f>
        <v>8.2799999999999994</v>
      </c>
      <c r="H2306" cm="1">
        <f t="array" ref="H2306">INDEX('Travel Time Matrix (min)'!$B$2:$AD$30,B2306+1,C2306+1)</f>
        <v>12.4</v>
      </c>
      <c r="I2306" cm="1">
        <f t="array" ref="I2306">G2306*(INDEX('Vehicle Fleet'!$D$2:$D$6,A2306)+'Cost Parameters'!$B$2*'Cost Parameters'!$B$3)</f>
        <v>9.5749919999999999</v>
      </c>
      <c r="J2306" cm="1">
        <f t="array" ref="J2306">IF(C2306=0,0,INDEX('Delivery Stops'!$D$2:$D$29,C2306))</f>
        <v>285</v>
      </c>
      <c r="K2306">
        <f t="shared" si="140"/>
        <v>0</v>
      </c>
      <c r="L2306">
        <f t="shared" si="141"/>
        <v>0</v>
      </c>
      <c r="M2306">
        <f t="shared" si="142"/>
        <v>0</v>
      </c>
      <c r="N2306">
        <f t="shared" si="143"/>
        <v>0</v>
      </c>
      <c r="O2306" cm="1">
        <f t="array" ref="O2306">((IF(C2306=0,INDEX('Solver Setup'!$M$15:$M$19,A2306),INDEX('Solver Setup'!$G$25:$G$52,C2306))-IF(B2306=0,INDEX('Solver Setup'!$L$15:$L$19,A2306),INDEX('Solver Setup'!$G$25:$G$52,B2306)))*1440-IF(B2306=0,0,INDEX('Solver Setup'!$F$25:$F$52,B2306))-H2306+'Solver Setup'!$B$9*(1-F2306))</f>
        <v>1516.5999999999992</v>
      </c>
    </row>
    <row r="2307" spans="1:15" x14ac:dyDescent="0.2">
      <c r="A2307">
        <v>3</v>
      </c>
      <c r="B2307">
        <v>24</v>
      </c>
      <c r="C2307">
        <v>9</v>
      </c>
      <c r="D2307" t="str" cm="1">
        <f t="array" ref="D2307">IF(B2307=0,"Depot",INDEX('Delivery Stops'!$B$2:$B$29,B2307))</f>
        <v>Children's Academy</v>
      </c>
      <c r="E2307" t="str" cm="1">
        <f t="array" ref="E2307">IF(C2307=0,"Depot",INDEX('Delivery Stops'!$B$2:$B$29,C2307))</f>
        <v>Dry Cleaners</v>
      </c>
      <c r="F2307">
        <v>0</v>
      </c>
      <c r="G2307" cm="1">
        <f t="array" ref="G2307">INDEX('Distance Matrix (miles)'!$B$2:$AD$30,B2307+1,C2307+1)</f>
        <v>19.46</v>
      </c>
      <c r="H2307" cm="1">
        <f t="array" ref="H2307">INDEX('Travel Time Matrix (min)'!$B$2:$AD$30,B2307+1,C2307+1)</f>
        <v>29.2</v>
      </c>
      <c r="I2307" cm="1">
        <f t="array" ref="I2307">G2307*(INDEX('Vehicle Fleet'!$D$2:$D$6,A2307)+'Cost Parameters'!$B$2*'Cost Parameters'!$B$3)</f>
        <v>22.503544000000002</v>
      </c>
      <c r="J2307" cm="1">
        <f t="array" ref="J2307">IF(C2307=0,0,INDEX('Delivery Stops'!$D$2:$D$29,C2307))</f>
        <v>24</v>
      </c>
      <c r="K2307">
        <f t="shared" ref="K2307:K2370" si="144">F2307*I2307</f>
        <v>0</v>
      </c>
      <c r="L2307">
        <f t="shared" ref="L2307:L2370" si="145">F2307*G2307</f>
        <v>0</v>
      </c>
      <c r="M2307">
        <f t="shared" ref="M2307:M2370" si="146">F2307*H2307</f>
        <v>0</v>
      </c>
      <c r="N2307">
        <f t="shared" ref="N2307:N2370" si="147">F2307*J2307</f>
        <v>0</v>
      </c>
      <c r="O2307" cm="1">
        <f t="array" ref="O2307">((IF(C2307=0,INDEX('Solver Setup'!$M$15:$M$19,A2307),INDEX('Solver Setup'!$G$25:$G$52,C2307))-IF(B2307=0,INDEX('Solver Setup'!$L$15:$L$19,A2307),INDEX('Solver Setup'!$G$25:$G$52,B2307)))*1440-IF(B2307=0,0,INDEX('Solver Setup'!$F$25:$F$52,B2307))-H2307+'Solver Setup'!$B$9*(1-F2307))</f>
        <v>1154.7999999999995</v>
      </c>
    </row>
    <row r="2308" spans="1:15" x14ac:dyDescent="0.2">
      <c r="A2308">
        <v>3</v>
      </c>
      <c r="B2308">
        <v>24</v>
      </c>
      <c r="C2308">
        <v>10</v>
      </c>
      <c r="D2308" t="str" cm="1">
        <f t="array" ref="D2308">IF(B2308=0,"Depot",INDEX('Delivery Stops'!$B$2:$B$29,B2308))</f>
        <v>Children's Academy</v>
      </c>
      <c r="E2308" t="str" cm="1">
        <f t="array" ref="E2308">IF(C2308=0,"Depot",INDEX('Delivery Stops'!$B$2:$B$29,C2308))</f>
        <v>Furniture Warehouse</v>
      </c>
      <c r="F2308">
        <v>0</v>
      </c>
      <c r="G2308" cm="1">
        <f t="array" ref="G2308">INDEX('Distance Matrix (miles)'!$B$2:$AD$30,B2308+1,C2308+1)</f>
        <v>22.58</v>
      </c>
      <c r="H2308" cm="1">
        <f t="array" ref="H2308">INDEX('Travel Time Matrix (min)'!$B$2:$AD$30,B2308+1,C2308+1)</f>
        <v>33.9</v>
      </c>
      <c r="I2308" cm="1">
        <f t="array" ref="I2308">G2308*(INDEX('Vehicle Fleet'!$D$2:$D$6,A2308)+'Cost Parameters'!$B$2*'Cost Parameters'!$B$3)</f>
        <v>26.111512000000001</v>
      </c>
      <c r="J2308" cm="1">
        <f t="array" ref="J2308">IF(C2308=0,0,INDEX('Delivery Stops'!$D$2:$D$29,C2308))</f>
        <v>89</v>
      </c>
      <c r="K2308">
        <f t="shared" si="144"/>
        <v>0</v>
      </c>
      <c r="L2308">
        <f t="shared" si="145"/>
        <v>0</v>
      </c>
      <c r="M2308">
        <f t="shared" si="146"/>
        <v>0</v>
      </c>
      <c r="N2308">
        <f t="shared" si="147"/>
        <v>0</v>
      </c>
      <c r="O2308" cm="1">
        <f t="array" ref="O2308">((IF(C2308=0,INDEX('Solver Setup'!$M$15:$M$19,A2308),INDEX('Solver Setup'!$G$25:$G$52,C2308))-IF(B2308=0,INDEX('Solver Setup'!$L$15:$L$19,A2308),INDEX('Solver Setup'!$G$25:$G$52,B2308)))*1440-IF(B2308=0,0,INDEX('Solver Setup'!$F$25:$F$52,B2308))-H2308+'Solver Setup'!$B$9*(1-F2308))</f>
        <v>1225.099999999999</v>
      </c>
    </row>
    <row r="2309" spans="1:15" x14ac:dyDescent="0.2">
      <c r="A2309">
        <v>3</v>
      </c>
      <c r="B2309">
        <v>24</v>
      </c>
      <c r="C2309">
        <v>11</v>
      </c>
      <c r="D2309" t="str" cm="1">
        <f t="array" ref="D2309">IF(B2309=0,"Depot",INDEX('Delivery Stops'!$B$2:$B$29,B2309))</f>
        <v>Children's Academy</v>
      </c>
      <c r="E2309" t="str" cm="1">
        <f t="array" ref="E2309">IF(C2309=0,"Depot",INDEX('Delivery Stops'!$B$2:$B$29,C2309))</f>
        <v>Pet Hospital</v>
      </c>
      <c r="F2309">
        <v>0</v>
      </c>
      <c r="G2309" cm="1">
        <f t="array" ref="G2309">INDEX('Distance Matrix (miles)'!$B$2:$AD$30,B2309+1,C2309+1)</f>
        <v>19.09</v>
      </c>
      <c r="H2309" cm="1">
        <f t="array" ref="H2309">INDEX('Travel Time Matrix (min)'!$B$2:$AD$30,B2309+1,C2309+1)</f>
        <v>28.6</v>
      </c>
      <c r="I2309" cm="1">
        <f t="array" ref="I2309">G2309*(INDEX('Vehicle Fleet'!$D$2:$D$6,A2309)+'Cost Parameters'!$B$2*'Cost Parameters'!$B$3)</f>
        <v>22.075676000000001</v>
      </c>
      <c r="J2309" cm="1">
        <f t="array" ref="J2309">IF(C2309=0,0,INDEX('Delivery Stops'!$D$2:$D$29,C2309))</f>
        <v>108</v>
      </c>
      <c r="K2309">
        <f t="shared" si="144"/>
        <v>0</v>
      </c>
      <c r="L2309">
        <f t="shared" si="145"/>
        <v>0</v>
      </c>
      <c r="M2309">
        <f t="shared" si="146"/>
        <v>0</v>
      </c>
      <c r="N2309">
        <f t="shared" si="147"/>
        <v>0</v>
      </c>
      <c r="O2309" cm="1">
        <f t="array" ref="O2309">((IF(C2309=0,INDEX('Solver Setup'!$M$15:$M$19,A2309),INDEX('Solver Setup'!$G$25:$G$52,C2309))-IF(B2309=0,INDEX('Solver Setup'!$L$15:$L$19,A2309),INDEX('Solver Setup'!$G$25:$G$52,B2309)))*1440-IF(B2309=0,0,INDEX('Solver Setup'!$F$25:$F$52,B2309))-H2309+'Solver Setup'!$B$9*(1-F2309))</f>
        <v>1155.3999999999996</v>
      </c>
    </row>
    <row r="2310" spans="1:15" x14ac:dyDescent="0.2">
      <c r="A2310">
        <v>3</v>
      </c>
      <c r="B2310">
        <v>24</v>
      </c>
      <c r="C2310">
        <v>12</v>
      </c>
      <c r="D2310" t="str" cm="1">
        <f t="array" ref="D2310">IF(B2310=0,"Depot",INDEX('Delivery Stops'!$B$2:$B$29,B2310))</f>
        <v>Children's Academy</v>
      </c>
      <c r="E2310" t="str" cm="1">
        <f t="array" ref="E2310">IF(C2310=0,"Depot",INDEX('Delivery Stops'!$B$2:$B$29,C2310))</f>
        <v>Tech Solutions Inc</v>
      </c>
      <c r="F2310">
        <v>0</v>
      </c>
      <c r="G2310" cm="1">
        <f t="array" ref="G2310">INDEX('Distance Matrix (miles)'!$B$2:$AD$30,B2310+1,C2310+1)</f>
        <v>22.55</v>
      </c>
      <c r="H2310" cm="1">
        <f t="array" ref="H2310">INDEX('Travel Time Matrix (min)'!$B$2:$AD$30,B2310+1,C2310+1)</f>
        <v>33.799999999999997</v>
      </c>
      <c r="I2310" cm="1">
        <f t="array" ref="I2310">G2310*(INDEX('Vehicle Fleet'!$D$2:$D$6,A2310)+'Cost Parameters'!$B$2*'Cost Parameters'!$B$3)</f>
        <v>26.076820000000001</v>
      </c>
      <c r="J2310" cm="1">
        <f t="array" ref="J2310">IF(C2310=0,0,INDEX('Delivery Stops'!$D$2:$D$29,C2310))</f>
        <v>150</v>
      </c>
      <c r="K2310">
        <f t="shared" si="144"/>
        <v>0</v>
      </c>
      <c r="L2310">
        <f t="shared" si="145"/>
        <v>0</v>
      </c>
      <c r="M2310">
        <f t="shared" si="146"/>
        <v>0</v>
      </c>
      <c r="N2310">
        <f t="shared" si="147"/>
        <v>0</v>
      </c>
      <c r="O2310" cm="1">
        <f t="array" ref="O2310">((IF(C2310=0,INDEX('Solver Setup'!$M$15:$M$19,A2310),INDEX('Solver Setup'!$G$25:$G$52,C2310))-IF(B2310=0,INDEX('Solver Setup'!$L$15:$L$19,A2310),INDEX('Solver Setup'!$G$25:$G$52,B2310)))*1440-IF(B2310=0,0,INDEX('Solver Setup'!$F$25:$F$52,B2310))-H2310+'Solver Setup'!$B$9*(1-F2310))</f>
        <v>1105.1999999999996</v>
      </c>
    </row>
    <row r="2311" spans="1:15" x14ac:dyDescent="0.2">
      <c r="A2311">
        <v>3</v>
      </c>
      <c r="B2311">
        <v>24</v>
      </c>
      <c r="C2311">
        <v>13</v>
      </c>
      <c r="D2311" t="str" cm="1">
        <f t="array" ref="D2311">IF(B2311=0,"Depot",INDEX('Delivery Stops'!$B$2:$B$29,B2311))</f>
        <v>Children's Academy</v>
      </c>
      <c r="E2311" t="str" cm="1">
        <f t="array" ref="E2311">IF(C2311=0,"Depot",INDEX('Delivery Stops'!$B$2:$B$29,C2311))</f>
        <v>Tech Solutions Inc</v>
      </c>
      <c r="F2311">
        <v>0</v>
      </c>
      <c r="G2311" cm="1">
        <f t="array" ref="G2311">INDEX('Distance Matrix (miles)'!$B$2:$AD$30,B2311+1,C2311+1)</f>
        <v>38.840000000000003</v>
      </c>
      <c r="H2311" cm="1">
        <f t="array" ref="H2311">INDEX('Travel Time Matrix (min)'!$B$2:$AD$30,B2311+1,C2311+1)</f>
        <v>58.3</v>
      </c>
      <c r="I2311" cm="1">
        <f t="array" ref="I2311">G2311*(INDEX('Vehicle Fleet'!$D$2:$D$6,A2311)+'Cost Parameters'!$B$2*'Cost Parameters'!$B$3)</f>
        <v>44.914576000000011</v>
      </c>
      <c r="J2311" cm="1">
        <f t="array" ref="J2311">IF(C2311=0,0,INDEX('Delivery Stops'!$D$2:$D$29,C2311))</f>
        <v>38</v>
      </c>
      <c r="K2311">
        <f t="shared" si="144"/>
        <v>0</v>
      </c>
      <c r="L2311">
        <f t="shared" si="145"/>
        <v>0</v>
      </c>
      <c r="M2311">
        <f t="shared" si="146"/>
        <v>0</v>
      </c>
      <c r="N2311">
        <f t="shared" si="147"/>
        <v>0</v>
      </c>
      <c r="O2311" cm="1">
        <f t="array" ref="O2311">((IF(C2311=0,INDEX('Solver Setup'!$M$15:$M$19,A2311),INDEX('Solver Setup'!$G$25:$G$52,C2311))-IF(B2311=0,INDEX('Solver Setup'!$L$15:$L$19,A2311),INDEX('Solver Setup'!$G$25:$G$52,B2311)))*1440-IF(B2311=0,0,INDEX('Solver Setup'!$F$25:$F$52,B2311))-H2311+'Solver Setup'!$B$9*(1-F2311))</f>
        <v>975.69999999999914</v>
      </c>
    </row>
    <row r="2312" spans="1:15" x14ac:dyDescent="0.2">
      <c r="A2312">
        <v>3</v>
      </c>
      <c r="B2312">
        <v>24</v>
      </c>
      <c r="C2312">
        <v>14</v>
      </c>
      <c r="D2312" t="str" cm="1">
        <f t="array" ref="D2312">IF(B2312=0,"Depot",INDEX('Delivery Stops'!$B$2:$B$29,B2312))</f>
        <v>Children's Academy</v>
      </c>
      <c r="E2312" t="str" cm="1">
        <f t="array" ref="E2312">IF(C2312=0,"Depot",INDEX('Delivery Stops'!$B$2:$B$29,C2312))</f>
        <v>Sunrise Senior Living</v>
      </c>
      <c r="F2312">
        <v>0</v>
      </c>
      <c r="G2312" cm="1">
        <f t="array" ref="G2312">INDEX('Distance Matrix (miles)'!$B$2:$AD$30,B2312+1,C2312+1)</f>
        <v>22.31</v>
      </c>
      <c r="H2312" cm="1">
        <f t="array" ref="H2312">INDEX('Travel Time Matrix (min)'!$B$2:$AD$30,B2312+1,C2312+1)</f>
        <v>33.5</v>
      </c>
      <c r="I2312" cm="1">
        <f t="array" ref="I2312">G2312*(INDEX('Vehicle Fleet'!$D$2:$D$6,A2312)+'Cost Parameters'!$B$2*'Cost Parameters'!$B$3)</f>
        <v>25.799284</v>
      </c>
      <c r="J2312" cm="1">
        <f t="array" ref="J2312">IF(C2312=0,0,INDEX('Delivery Stops'!$D$2:$D$29,C2312))</f>
        <v>249</v>
      </c>
      <c r="K2312">
        <f t="shared" si="144"/>
        <v>0</v>
      </c>
      <c r="L2312">
        <f t="shared" si="145"/>
        <v>0</v>
      </c>
      <c r="M2312">
        <f t="shared" si="146"/>
        <v>0</v>
      </c>
      <c r="N2312">
        <f t="shared" si="147"/>
        <v>0</v>
      </c>
      <c r="O2312" cm="1">
        <f t="array" ref="O2312">((IF(C2312=0,INDEX('Solver Setup'!$M$15:$M$19,A2312),INDEX('Solver Setup'!$G$25:$G$52,C2312))-IF(B2312=0,INDEX('Solver Setup'!$L$15:$L$19,A2312),INDEX('Solver Setup'!$G$25:$G$52,B2312)))*1440-IF(B2312=0,0,INDEX('Solver Setup'!$F$25:$F$52,B2312))-H2312+'Solver Setup'!$B$9*(1-F2312))</f>
        <v>1450.4999999999991</v>
      </c>
    </row>
    <row r="2313" spans="1:15" x14ac:dyDescent="0.2">
      <c r="A2313">
        <v>3</v>
      </c>
      <c r="B2313">
        <v>24</v>
      </c>
      <c r="C2313">
        <v>15</v>
      </c>
      <c r="D2313" t="str" cm="1">
        <f t="array" ref="D2313">IF(B2313=0,"Depot",INDEX('Delivery Stops'!$B$2:$B$29,B2313))</f>
        <v>Children's Academy</v>
      </c>
      <c r="E2313" t="str" cm="1">
        <f t="array" ref="E2313">IF(C2313=0,"Depot",INDEX('Delivery Stops'!$B$2:$B$29,C2313))</f>
        <v>Electronics Outlet</v>
      </c>
      <c r="F2313">
        <v>0</v>
      </c>
      <c r="G2313" cm="1">
        <f t="array" ref="G2313">INDEX('Distance Matrix (miles)'!$B$2:$AD$30,B2313+1,C2313+1)</f>
        <v>20.03</v>
      </c>
      <c r="H2313" cm="1">
        <f t="array" ref="H2313">INDEX('Travel Time Matrix (min)'!$B$2:$AD$30,B2313+1,C2313+1)</f>
        <v>30</v>
      </c>
      <c r="I2313" cm="1">
        <f t="array" ref="I2313">G2313*(INDEX('Vehicle Fleet'!$D$2:$D$6,A2313)+'Cost Parameters'!$B$2*'Cost Parameters'!$B$3)</f>
        <v>23.162692000000003</v>
      </c>
      <c r="J2313" cm="1">
        <f t="array" ref="J2313">IF(C2313=0,0,INDEX('Delivery Stops'!$D$2:$D$29,C2313))</f>
        <v>72</v>
      </c>
      <c r="K2313">
        <f t="shared" si="144"/>
        <v>0</v>
      </c>
      <c r="L2313">
        <f t="shared" si="145"/>
        <v>0</v>
      </c>
      <c r="M2313">
        <f t="shared" si="146"/>
        <v>0</v>
      </c>
      <c r="N2313">
        <f t="shared" si="147"/>
        <v>0</v>
      </c>
      <c r="O2313" cm="1">
        <f t="array" ref="O2313">((IF(C2313=0,INDEX('Solver Setup'!$M$15:$M$19,A2313),INDEX('Solver Setup'!$G$25:$G$52,C2313))-IF(B2313=0,INDEX('Solver Setup'!$L$15:$L$19,A2313),INDEX('Solver Setup'!$G$25:$G$52,B2313)))*1440-IF(B2313=0,0,INDEX('Solver Setup'!$F$25:$F$52,B2313))-H2313+'Solver Setup'!$B$9*(1-F2313))</f>
        <v>1018.9999999999995</v>
      </c>
    </row>
    <row r="2314" spans="1:15" x14ac:dyDescent="0.2">
      <c r="A2314">
        <v>3</v>
      </c>
      <c r="B2314">
        <v>24</v>
      </c>
      <c r="C2314">
        <v>16</v>
      </c>
      <c r="D2314" t="str" cm="1">
        <f t="array" ref="D2314">IF(B2314=0,"Depot",INDEX('Delivery Stops'!$B$2:$B$29,B2314))</f>
        <v>Children's Academy</v>
      </c>
      <c r="E2314" t="str" cm="1">
        <f t="array" ref="E2314">IF(C2314=0,"Depot",INDEX('Delivery Stops'!$B$2:$B$29,C2314))</f>
        <v>Bookstore</v>
      </c>
      <c r="F2314">
        <v>0</v>
      </c>
      <c r="G2314" cm="1">
        <f t="array" ref="G2314">INDEX('Distance Matrix (miles)'!$B$2:$AD$30,B2314+1,C2314+1)</f>
        <v>22.56</v>
      </c>
      <c r="H2314" cm="1">
        <f t="array" ref="H2314">INDEX('Travel Time Matrix (min)'!$B$2:$AD$30,B2314+1,C2314+1)</f>
        <v>33.799999999999997</v>
      </c>
      <c r="I2314" cm="1">
        <f t="array" ref="I2314">G2314*(INDEX('Vehicle Fleet'!$D$2:$D$6,A2314)+'Cost Parameters'!$B$2*'Cost Parameters'!$B$3)</f>
        <v>26.088384000000001</v>
      </c>
      <c r="J2314" cm="1">
        <f t="array" ref="J2314">IF(C2314=0,0,INDEX('Delivery Stops'!$D$2:$D$29,C2314))</f>
        <v>152</v>
      </c>
      <c r="K2314">
        <f t="shared" si="144"/>
        <v>0</v>
      </c>
      <c r="L2314">
        <f t="shared" si="145"/>
        <v>0</v>
      </c>
      <c r="M2314">
        <f t="shared" si="146"/>
        <v>0</v>
      </c>
      <c r="N2314">
        <f t="shared" si="147"/>
        <v>0</v>
      </c>
      <c r="O2314" cm="1">
        <f t="array" ref="O2314">((IF(C2314=0,INDEX('Solver Setup'!$M$15:$M$19,A2314),INDEX('Solver Setup'!$G$25:$G$52,C2314))-IF(B2314=0,INDEX('Solver Setup'!$L$15:$L$19,A2314),INDEX('Solver Setup'!$G$25:$G$52,B2314)))*1440-IF(B2314=0,0,INDEX('Solver Setup'!$F$25:$F$52,B2314))-H2314+'Solver Setup'!$B$9*(1-F2314))</f>
        <v>1255.2</v>
      </c>
    </row>
    <row r="2315" spans="1:15" x14ac:dyDescent="0.2">
      <c r="A2315">
        <v>3</v>
      </c>
      <c r="B2315">
        <v>24</v>
      </c>
      <c r="C2315">
        <v>17</v>
      </c>
      <c r="D2315" t="str" cm="1">
        <f t="array" ref="D2315">IF(B2315=0,"Depot",INDEX('Delivery Stops'!$B$2:$B$29,B2315))</f>
        <v>Children's Academy</v>
      </c>
      <c r="E2315" t="str" cm="1">
        <f t="array" ref="E2315">IF(C2315=0,"Depot",INDEX('Delivery Stops'!$B$2:$B$29,C2315))</f>
        <v>Veterinary Clinic</v>
      </c>
      <c r="F2315">
        <v>0</v>
      </c>
      <c r="G2315" cm="1">
        <f t="array" ref="G2315">INDEX('Distance Matrix (miles)'!$B$2:$AD$30,B2315+1,C2315+1)</f>
        <v>31.46</v>
      </c>
      <c r="H2315" cm="1">
        <f t="array" ref="H2315">INDEX('Travel Time Matrix (min)'!$B$2:$AD$30,B2315+1,C2315+1)</f>
        <v>47.2</v>
      </c>
      <c r="I2315" cm="1">
        <f t="array" ref="I2315">G2315*(INDEX('Vehicle Fleet'!$D$2:$D$6,A2315)+'Cost Parameters'!$B$2*'Cost Parameters'!$B$3)</f>
        <v>36.380344000000001</v>
      </c>
      <c r="J2315" cm="1">
        <f t="array" ref="J2315">IF(C2315=0,0,INDEX('Delivery Stops'!$D$2:$D$29,C2315))</f>
        <v>102</v>
      </c>
      <c r="K2315">
        <f t="shared" si="144"/>
        <v>0</v>
      </c>
      <c r="L2315">
        <f t="shared" si="145"/>
        <v>0</v>
      </c>
      <c r="M2315">
        <f t="shared" si="146"/>
        <v>0</v>
      </c>
      <c r="N2315">
        <f t="shared" si="147"/>
        <v>0</v>
      </c>
      <c r="O2315" cm="1">
        <f t="array" ref="O2315">((IF(C2315=0,INDEX('Solver Setup'!$M$15:$M$19,A2315),INDEX('Solver Setup'!$G$25:$G$52,C2315))-IF(B2315=0,INDEX('Solver Setup'!$L$15:$L$19,A2315),INDEX('Solver Setup'!$G$25:$G$52,B2315)))*1440-IF(B2315=0,0,INDEX('Solver Setup'!$F$25:$F$52,B2315))-H2315+'Solver Setup'!$B$9*(1-F2315))</f>
        <v>1076.799999999999</v>
      </c>
    </row>
    <row r="2316" spans="1:15" x14ac:dyDescent="0.2">
      <c r="A2316">
        <v>3</v>
      </c>
      <c r="B2316">
        <v>24</v>
      </c>
      <c r="C2316">
        <v>18</v>
      </c>
      <c r="D2316" t="str" cm="1">
        <f t="array" ref="D2316">IF(B2316=0,"Depot",INDEX('Delivery Stops'!$B$2:$B$29,B2316))</f>
        <v>Children's Academy</v>
      </c>
      <c r="E2316" t="str" cm="1">
        <f t="array" ref="E2316">IF(C2316=0,"Depot",INDEX('Delivery Stops'!$B$2:$B$29,C2316))</f>
        <v>Furniture Warehouse</v>
      </c>
      <c r="F2316">
        <v>0</v>
      </c>
      <c r="G2316" cm="1">
        <f t="array" ref="G2316">INDEX('Distance Matrix (miles)'!$B$2:$AD$30,B2316+1,C2316+1)</f>
        <v>14.39</v>
      </c>
      <c r="H2316" cm="1">
        <f t="array" ref="H2316">INDEX('Travel Time Matrix (min)'!$B$2:$AD$30,B2316+1,C2316+1)</f>
        <v>21.6</v>
      </c>
      <c r="I2316" cm="1">
        <f t="array" ref="I2316">G2316*(INDEX('Vehicle Fleet'!$D$2:$D$6,A2316)+'Cost Parameters'!$B$2*'Cost Parameters'!$B$3)</f>
        <v>16.640596000000002</v>
      </c>
      <c r="J2316" cm="1">
        <f t="array" ref="J2316">IF(C2316=0,0,INDEX('Delivery Stops'!$D$2:$D$29,C2316))</f>
        <v>148</v>
      </c>
      <c r="K2316">
        <f t="shared" si="144"/>
        <v>0</v>
      </c>
      <c r="L2316">
        <f t="shared" si="145"/>
        <v>0</v>
      </c>
      <c r="M2316">
        <f t="shared" si="146"/>
        <v>0</v>
      </c>
      <c r="N2316">
        <f t="shared" si="147"/>
        <v>0</v>
      </c>
      <c r="O2316" cm="1">
        <f t="array" ref="O2316">((IF(C2316=0,INDEX('Solver Setup'!$M$15:$M$19,A2316),INDEX('Solver Setup'!$G$25:$G$52,C2316))-IF(B2316=0,INDEX('Solver Setup'!$L$15:$L$19,A2316),INDEX('Solver Setup'!$G$25:$G$52,B2316)))*1440-IF(B2316=0,0,INDEX('Solver Setup'!$F$25:$F$52,B2316))-H2316+'Solver Setup'!$B$9*(1-F2316))</f>
        <v>1057.3999999999992</v>
      </c>
    </row>
    <row r="2317" spans="1:15" x14ac:dyDescent="0.2">
      <c r="A2317">
        <v>3</v>
      </c>
      <c r="B2317">
        <v>24</v>
      </c>
      <c r="C2317">
        <v>19</v>
      </c>
      <c r="D2317" t="str" cm="1">
        <f t="array" ref="D2317">IF(B2317=0,"Depot",INDEX('Delivery Stops'!$B$2:$B$29,B2317))</f>
        <v>Children's Academy</v>
      </c>
      <c r="E2317" t="str" cm="1">
        <f t="array" ref="E2317">IF(C2317=0,"Depot",INDEX('Delivery Stops'!$B$2:$B$29,C2317))</f>
        <v>Music School</v>
      </c>
      <c r="F2317">
        <v>0</v>
      </c>
      <c r="G2317" cm="1">
        <f t="array" ref="G2317">INDEX('Distance Matrix (miles)'!$B$2:$AD$30,B2317+1,C2317+1)</f>
        <v>16.93</v>
      </c>
      <c r="H2317" cm="1">
        <f t="array" ref="H2317">INDEX('Travel Time Matrix (min)'!$B$2:$AD$30,B2317+1,C2317+1)</f>
        <v>25.4</v>
      </c>
      <c r="I2317" cm="1">
        <f t="array" ref="I2317">G2317*(INDEX('Vehicle Fleet'!$D$2:$D$6,A2317)+'Cost Parameters'!$B$2*'Cost Parameters'!$B$3)</f>
        <v>19.577852</v>
      </c>
      <c r="J2317" cm="1">
        <f t="array" ref="J2317">IF(C2317=0,0,INDEX('Delivery Stops'!$D$2:$D$29,C2317))</f>
        <v>97</v>
      </c>
      <c r="K2317">
        <f t="shared" si="144"/>
        <v>0</v>
      </c>
      <c r="L2317">
        <f t="shared" si="145"/>
        <v>0</v>
      </c>
      <c r="M2317">
        <f t="shared" si="146"/>
        <v>0</v>
      </c>
      <c r="N2317">
        <f t="shared" si="147"/>
        <v>0</v>
      </c>
      <c r="O2317" cm="1">
        <f t="array" ref="O2317">((IF(C2317=0,INDEX('Solver Setup'!$M$15:$M$19,A2317),INDEX('Solver Setup'!$G$25:$G$52,C2317))-IF(B2317=0,INDEX('Solver Setup'!$L$15:$L$19,A2317),INDEX('Solver Setup'!$G$25:$G$52,B2317)))*1440-IF(B2317=0,0,INDEX('Solver Setup'!$F$25:$F$52,B2317))-H2317+'Solver Setup'!$B$9*(1-F2317))</f>
        <v>1023.5999999999996</v>
      </c>
    </row>
    <row r="2318" spans="1:15" x14ac:dyDescent="0.2">
      <c r="A2318">
        <v>3</v>
      </c>
      <c r="B2318">
        <v>24</v>
      </c>
      <c r="C2318">
        <v>20</v>
      </c>
      <c r="D2318" t="str" cm="1">
        <f t="array" ref="D2318">IF(B2318=0,"Depot",INDEX('Delivery Stops'!$B$2:$B$29,B2318))</f>
        <v>Children's Academy</v>
      </c>
      <c r="E2318" t="str" cm="1">
        <f t="array" ref="E2318">IF(C2318=0,"Depot",INDEX('Delivery Stops'!$B$2:$B$29,C2318))</f>
        <v>Elementary School</v>
      </c>
      <c r="F2318">
        <v>0</v>
      </c>
      <c r="G2318" cm="1">
        <f t="array" ref="G2318">INDEX('Distance Matrix (miles)'!$B$2:$AD$30,B2318+1,C2318+1)</f>
        <v>5.5</v>
      </c>
      <c r="H2318" cm="1">
        <f t="array" ref="H2318">INDEX('Travel Time Matrix (min)'!$B$2:$AD$30,B2318+1,C2318+1)</f>
        <v>8.1999999999999993</v>
      </c>
      <c r="I2318" cm="1">
        <f t="array" ref="I2318">G2318*(INDEX('Vehicle Fleet'!$D$2:$D$6,A2318)+'Cost Parameters'!$B$2*'Cost Parameters'!$B$3)</f>
        <v>6.3602000000000007</v>
      </c>
      <c r="J2318" cm="1">
        <f t="array" ref="J2318">IF(C2318=0,0,INDEX('Delivery Stops'!$D$2:$D$29,C2318))</f>
        <v>71</v>
      </c>
      <c r="K2318">
        <f t="shared" si="144"/>
        <v>0</v>
      </c>
      <c r="L2318">
        <f t="shared" si="145"/>
        <v>0</v>
      </c>
      <c r="M2318">
        <f t="shared" si="146"/>
        <v>0</v>
      </c>
      <c r="N2318">
        <f t="shared" si="147"/>
        <v>0</v>
      </c>
      <c r="O2318" cm="1">
        <f t="array" ref="O2318">((IF(C2318=0,INDEX('Solver Setup'!$M$15:$M$19,A2318),INDEX('Solver Setup'!$G$25:$G$52,C2318))-IF(B2318=0,INDEX('Solver Setup'!$L$15:$L$19,A2318),INDEX('Solver Setup'!$G$25:$G$52,B2318)))*1440-IF(B2318=0,0,INDEX('Solver Setup'!$F$25:$F$52,B2318))-H2318+'Solver Setup'!$B$9*(1-F2318))</f>
        <v>1010.8000000000001</v>
      </c>
    </row>
    <row r="2319" spans="1:15" x14ac:dyDescent="0.2">
      <c r="A2319">
        <v>3</v>
      </c>
      <c r="B2319">
        <v>24</v>
      </c>
      <c r="C2319">
        <v>21</v>
      </c>
      <c r="D2319" t="str" cm="1">
        <f t="array" ref="D2319">IF(B2319=0,"Depot",INDEX('Delivery Stops'!$B$2:$B$29,B2319))</f>
        <v>Children's Academy</v>
      </c>
      <c r="E2319" t="str" cm="1">
        <f t="array" ref="E2319">IF(C2319=0,"Depot",INDEX('Delivery Stops'!$B$2:$B$29,C2319))</f>
        <v>Distillery</v>
      </c>
      <c r="F2319">
        <v>0</v>
      </c>
      <c r="G2319" cm="1">
        <f t="array" ref="G2319">INDEX('Distance Matrix (miles)'!$B$2:$AD$30,B2319+1,C2319+1)</f>
        <v>2.19</v>
      </c>
      <c r="H2319" cm="1">
        <f t="array" ref="H2319">INDEX('Travel Time Matrix (min)'!$B$2:$AD$30,B2319+1,C2319+1)</f>
        <v>3.3</v>
      </c>
      <c r="I2319" cm="1">
        <f t="array" ref="I2319">G2319*(INDEX('Vehicle Fleet'!$D$2:$D$6,A2319)+'Cost Parameters'!$B$2*'Cost Parameters'!$B$3)</f>
        <v>2.5325160000000002</v>
      </c>
      <c r="J2319" cm="1">
        <f t="array" ref="J2319">IF(C2319=0,0,INDEX('Delivery Stops'!$D$2:$D$29,C2319))</f>
        <v>178</v>
      </c>
      <c r="K2319">
        <f t="shared" si="144"/>
        <v>0</v>
      </c>
      <c r="L2319">
        <f t="shared" si="145"/>
        <v>0</v>
      </c>
      <c r="M2319">
        <f t="shared" si="146"/>
        <v>0</v>
      </c>
      <c r="N2319">
        <f t="shared" si="147"/>
        <v>0</v>
      </c>
      <c r="O2319" cm="1">
        <f t="array" ref="O2319">((IF(C2319=0,INDEX('Solver Setup'!$M$15:$M$19,A2319),INDEX('Solver Setup'!$G$25:$G$52,C2319))-IF(B2319=0,INDEX('Solver Setup'!$L$15:$L$19,A2319),INDEX('Solver Setup'!$G$25:$G$52,B2319)))*1440-IF(B2319=0,0,INDEX('Solver Setup'!$F$25:$F$52,B2319))-H2319+'Solver Setup'!$B$9*(1-F2319))</f>
        <v>1525.6999999999991</v>
      </c>
    </row>
    <row r="2320" spans="1:15" x14ac:dyDescent="0.2">
      <c r="A2320">
        <v>3</v>
      </c>
      <c r="B2320">
        <v>24</v>
      </c>
      <c r="C2320">
        <v>22</v>
      </c>
      <c r="D2320" t="str" cm="1">
        <f t="array" ref="D2320">IF(B2320=0,"Depot",INDEX('Delivery Stops'!$B$2:$B$29,B2320))</f>
        <v>Children's Academy</v>
      </c>
      <c r="E2320" t="str" cm="1">
        <f t="array" ref="E2320">IF(C2320=0,"Depot",INDEX('Delivery Stops'!$B$2:$B$29,C2320))</f>
        <v>Brewery</v>
      </c>
      <c r="F2320">
        <v>0</v>
      </c>
      <c r="G2320" cm="1">
        <f t="array" ref="G2320">INDEX('Distance Matrix (miles)'!$B$2:$AD$30,B2320+1,C2320+1)</f>
        <v>42.21</v>
      </c>
      <c r="H2320" cm="1">
        <f t="array" ref="H2320">INDEX('Travel Time Matrix (min)'!$B$2:$AD$30,B2320+1,C2320+1)</f>
        <v>63.3</v>
      </c>
      <c r="I2320" cm="1">
        <f t="array" ref="I2320">G2320*(INDEX('Vehicle Fleet'!$D$2:$D$6,A2320)+'Cost Parameters'!$B$2*'Cost Parameters'!$B$3)</f>
        <v>48.811644000000008</v>
      </c>
      <c r="J2320" cm="1">
        <f t="array" ref="J2320">IF(C2320=0,0,INDEX('Delivery Stops'!$D$2:$D$29,C2320))</f>
        <v>46</v>
      </c>
      <c r="K2320">
        <f t="shared" si="144"/>
        <v>0</v>
      </c>
      <c r="L2320">
        <f t="shared" si="145"/>
        <v>0</v>
      </c>
      <c r="M2320">
        <f t="shared" si="146"/>
        <v>0</v>
      </c>
      <c r="N2320">
        <f t="shared" si="147"/>
        <v>0</v>
      </c>
      <c r="O2320" cm="1">
        <f t="array" ref="O2320">((IF(C2320=0,INDEX('Solver Setup'!$M$15:$M$19,A2320),INDEX('Solver Setup'!$G$25:$G$52,C2320))-IF(B2320=0,INDEX('Solver Setup'!$L$15:$L$19,A2320),INDEX('Solver Setup'!$G$25:$G$52,B2320)))*1440-IF(B2320=0,0,INDEX('Solver Setup'!$F$25:$F$52,B2320))-H2320+'Solver Setup'!$B$9*(1-F2320))</f>
        <v>1315.7</v>
      </c>
    </row>
    <row r="2321" spans="1:15" x14ac:dyDescent="0.2">
      <c r="A2321">
        <v>3</v>
      </c>
      <c r="B2321">
        <v>24</v>
      </c>
      <c r="C2321">
        <v>23</v>
      </c>
      <c r="D2321" t="str" cm="1">
        <f t="array" ref="D2321">IF(B2321=0,"Depot",INDEX('Delivery Stops'!$B$2:$B$29,B2321))</f>
        <v>Children's Academy</v>
      </c>
      <c r="E2321" t="str" cm="1">
        <f t="array" ref="E2321">IF(C2321=0,"Depot",INDEX('Delivery Stops'!$B$2:$B$29,C2321))</f>
        <v>Distillery</v>
      </c>
      <c r="F2321">
        <v>0</v>
      </c>
      <c r="G2321" cm="1">
        <f t="array" ref="G2321">INDEX('Distance Matrix (miles)'!$B$2:$AD$30,B2321+1,C2321+1)</f>
        <v>18.12</v>
      </c>
      <c r="H2321" cm="1">
        <f t="array" ref="H2321">INDEX('Travel Time Matrix (min)'!$B$2:$AD$30,B2321+1,C2321+1)</f>
        <v>27.2</v>
      </c>
      <c r="I2321" cm="1">
        <f t="array" ref="I2321">G2321*(INDEX('Vehicle Fleet'!$D$2:$D$6,A2321)+'Cost Parameters'!$B$2*'Cost Parameters'!$B$3)</f>
        <v>20.953968000000003</v>
      </c>
      <c r="J2321" cm="1">
        <f t="array" ref="J2321">IF(C2321=0,0,INDEX('Delivery Stops'!$D$2:$D$29,C2321))</f>
        <v>207</v>
      </c>
      <c r="K2321">
        <f t="shared" si="144"/>
        <v>0</v>
      </c>
      <c r="L2321">
        <f t="shared" si="145"/>
        <v>0</v>
      </c>
      <c r="M2321">
        <f t="shared" si="146"/>
        <v>0</v>
      </c>
      <c r="N2321">
        <f t="shared" si="147"/>
        <v>0</v>
      </c>
      <c r="O2321" cm="1">
        <f t="array" ref="O2321">((IF(C2321=0,INDEX('Solver Setup'!$M$15:$M$19,A2321),INDEX('Solver Setup'!$G$25:$G$52,C2321))-IF(B2321=0,INDEX('Solver Setup'!$L$15:$L$19,A2321),INDEX('Solver Setup'!$G$25:$G$52,B2321)))*1440-IF(B2321=0,0,INDEX('Solver Setup'!$F$25:$F$52,B2321))-H2321+'Solver Setup'!$B$9*(1-F2321))</f>
        <v>1246.7999999999995</v>
      </c>
    </row>
    <row r="2322" spans="1:15" x14ac:dyDescent="0.2">
      <c r="A2322">
        <v>3</v>
      </c>
      <c r="B2322">
        <v>24</v>
      </c>
      <c r="C2322">
        <v>25</v>
      </c>
      <c r="D2322" t="str" cm="1">
        <f t="array" ref="D2322">IF(B2322=0,"Depot",INDEX('Delivery Stops'!$B$2:$B$29,B2322))</f>
        <v>Children's Academy</v>
      </c>
      <c r="E2322" t="str" cm="1">
        <f t="array" ref="E2322">IF(C2322=0,"Depot",INDEX('Delivery Stops'!$B$2:$B$29,C2322))</f>
        <v>Public Library</v>
      </c>
      <c r="F2322">
        <v>0</v>
      </c>
      <c r="G2322" cm="1">
        <f t="array" ref="G2322">INDEX('Distance Matrix (miles)'!$B$2:$AD$30,B2322+1,C2322+1)</f>
        <v>26.3</v>
      </c>
      <c r="H2322" cm="1">
        <f t="array" ref="H2322">INDEX('Travel Time Matrix (min)'!$B$2:$AD$30,B2322+1,C2322+1)</f>
        <v>39.4</v>
      </c>
      <c r="I2322" cm="1">
        <f t="array" ref="I2322">G2322*(INDEX('Vehicle Fleet'!$D$2:$D$6,A2322)+'Cost Parameters'!$B$2*'Cost Parameters'!$B$3)</f>
        <v>30.413320000000002</v>
      </c>
      <c r="J2322" cm="1">
        <f t="array" ref="J2322">IF(C2322=0,0,INDEX('Delivery Stops'!$D$2:$D$29,C2322))</f>
        <v>32</v>
      </c>
      <c r="K2322">
        <f t="shared" si="144"/>
        <v>0</v>
      </c>
      <c r="L2322">
        <f t="shared" si="145"/>
        <v>0</v>
      </c>
      <c r="M2322">
        <f t="shared" si="146"/>
        <v>0</v>
      </c>
      <c r="N2322">
        <f t="shared" si="147"/>
        <v>0</v>
      </c>
      <c r="O2322" cm="1">
        <f t="array" ref="O2322">((IF(C2322=0,INDEX('Solver Setup'!$M$15:$M$19,A2322),INDEX('Solver Setup'!$G$25:$G$52,C2322))-IF(B2322=0,INDEX('Solver Setup'!$L$15:$L$19,A2322),INDEX('Solver Setup'!$G$25:$G$52,B2322)))*1440-IF(B2322=0,0,INDEX('Solver Setup'!$F$25:$F$52,B2322))-H2322+'Solver Setup'!$B$9*(1-F2322))</f>
        <v>1294.6000000000001</v>
      </c>
    </row>
    <row r="2323" spans="1:15" x14ac:dyDescent="0.2">
      <c r="A2323">
        <v>3</v>
      </c>
      <c r="B2323">
        <v>24</v>
      </c>
      <c r="C2323">
        <v>26</v>
      </c>
      <c r="D2323" t="str" cm="1">
        <f t="array" ref="D2323">IF(B2323=0,"Depot",INDEX('Delivery Stops'!$B$2:$B$29,B2323))</f>
        <v>Children's Academy</v>
      </c>
      <c r="E2323" t="str" cm="1">
        <f t="array" ref="E2323">IF(C2323=0,"Depot",INDEX('Delivery Stops'!$B$2:$B$29,C2323))</f>
        <v>Bakery &amp; Cafe</v>
      </c>
      <c r="F2323">
        <v>0</v>
      </c>
      <c r="G2323" cm="1">
        <f t="array" ref="G2323">INDEX('Distance Matrix (miles)'!$B$2:$AD$30,B2323+1,C2323+1)</f>
        <v>31.83</v>
      </c>
      <c r="H2323" cm="1">
        <f t="array" ref="H2323">INDEX('Travel Time Matrix (min)'!$B$2:$AD$30,B2323+1,C2323+1)</f>
        <v>47.7</v>
      </c>
      <c r="I2323" cm="1">
        <f t="array" ref="I2323">G2323*(INDEX('Vehicle Fleet'!$D$2:$D$6,A2323)+'Cost Parameters'!$B$2*'Cost Parameters'!$B$3)</f>
        <v>36.808211999999997</v>
      </c>
      <c r="J2323" cm="1">
        <f t="array" ref="J2323">IF(C2323=0,0,INDEX('Delivery Stops'!$D$2:$D$29,C2323))</f>
        <v>211</v>
      </c>
      <c r="K2323">
        <f t="shared" si="144"/>
        <v>0</v>
      </c>
      <c r="L2323">
        <f t="shared" si="145"/>
        <v>0</v>
      </c>
      <c r="M2323">
        <f t="shared" si="146"/>
        <v>0</v>
      </c>
      <c r="N2323">
        <f t="shared" si="147"/>
        <v>0</v>
      </c>
      <c r="O2323" cm="1">
        <f t="array" ref="O2323">((IF(C2323=0,INDEX('Solver Setup'!$M$15:$M$19,A2323),INDEX('Solver Setup'!$G$25:$G$52,C2323))-IF(B2323=0,INDEX('Solver Setup'!$L$15:$L$19,A2323),INDEX('Solver Setup'!$G$25:$G$52,B2323)))*1440-IF(B2323=0,0,INDEX('Solver Setup'!$F$25:$F$52,B2323))-H2323+'Solver Setup'!$B$9*(1-F2323))</f>
        <v>1361.2999999999995</v>
      </c>
    </row>
    <row r="2324" spans="1:15" x14ac:dyDescent="0.2">
      <c r="A2324">
        <v>3</v>
      </c>
      <c r="B2324">
        <v>24</v>
      </c>
      <c r="C2324">
        <v>27</v>
      </c>
      <c r="D2324" t="str" cm="1">
        <f t="array" ref="D2324">IF(B2324=0,"Depot",INDEX('Delivery Stops'!$B$2:$B$29,B2324))</f>
        <v>Children's Academy</v>
      </c>
      <c r="E2324" t="str" cm="1">
        <f t="array" ref="E2324">IF(C2324=0,"Depot",INDEX('Delivery Stops'!$B$2:$B$29,C2324))</f>
        <v>Redstone Elementary School</v>
      </c>
      <c r="F2324">
        <v>0</v>
      </c>
      <c r="G2324" cm="1">
        <f t="array" ref="G2324">INDEX('Distance Matrix (miles)'!$B$2:$AD$30,B2324+1,C2324+1)</f>
        <v>29.01</v>
      </c>
      <c r="H2324" cm="1">
        <f t="array" ref="H2324">INDEX('Travel Time Matrix (min)'!$B$2:$AD$30,B2324+1,C2324+1)</f>
        <v>43.5</v>
      </c>
      <c r="I2324" cm="1">
        <f t="array" ref="I2324">G2324*(INDEX('Vehicle Fleet'!$D$2:$D$6,A2324)+'Cost Parameters'!$B$2*'Cost Parameters'!$B$3)</f>
        <v>33.547164000000002</v>
      </c>
      <c r="J2324" cm="1">
        <f t="array" ref="J2324">IF(C2324=0,0,INDEX('Delivery Stops'!$D$2:$D$29,C2324))</f>
        <v>61</v>
      </c>
      <c r="K2324">
        <f t="shared" si="144"/>
        <v>0</v>
      </c>
      <c r="L2324">
        <f t="shared" si="145"/>
        <v>0</v>
      </c>
      <c r="M2324">
        <f t="shared" si="146"/>
        <v>0</v>
      </c>
      <c r="N2324">
        <f t="shared" si="147"/>
        <v>0</v>
      </c>
      <c r="O2324" cm="1">
        <f t="array" ref="O2324">((IF(C2324=0,INDEX('Solver Setup'!$M$15:$M$19,A2324),INDEX('Solver Setup'!$G$25:$G$52,C2324))-IF(B2324=0,INDEX('Solver Setup'!$L$15:$L$19,A2324),INDEX('Solver Setup'!$G$25:$G$52,B2324)))*1440-IF(B2324=0,0,INDEX('Solver Setup'!$F$25:$F$52,B2324))-H2324+'Solver Setup'!$B$9*(1-F2324))</f>
        <v>1305.4999999999991</v>
      </c>
    </row>
    <row r="2325" spans="1:15" x14ac:dyDescent="0.2">
      <c r="A2325">
        <v>3</v>
      </c>
      <c r="B2325">
        <v>24</v>
      </c>
      <c r="C2325">
        <v>28</v>
      </c>
      <c r="D2325" t="str" cm="1">
        <f t="array" ref="D2325">IF(B2325=0,"Depot",INDEX('Delivery Stops'!$B$2:$B$29,B2325))</f>
        <v>Children's Academy</v>
      </c>
      <c r="E2325" t="str" cm="1">
        <f t="array" ref="E2325">IF(C2325=0,"Depot",INDEX('Delivery Stops'!$B$2:$B$29,C2325))</f>
        <v>Food Bank</v>
      </c>
      <c r="F2325">
        <v>0</v>
      </c>
      <c r="G2325" cm="1">
        <f t="array" ref="G2325">INDEX('Distance Matrix (miles)'!$B$2:$AD$30,B2325+1,C2325+1)</f>
        <v>39.81</v>
      </c>
      <c r="H2325" cm="1">
        <f t="array" ref="H2325">INDEX('Travel Time Matrix (min)'!$B$2:$AD$30,B2325+1,C2325+1)</f>
        <v>59.7</v>
      </c>
      <c r="I2325" cm="1">
        <f t="array" ref="I2325">G2325*(INDEX('Vehicle Fleet'!$D$2:$D$6,A2325)+'Cost Parameters'!$B$2*'Cost Parameters'!$B$3)</f>
        <v>46.036284000000009</v>
      </c>
      <c r="J2325" cm="1">
        <f t="array" ref="J2325">IF(C2325=0,0,INDEX('Delivery Stops'!$D$2:$D$29,C2325))</f>
        <v>168</v>
      </c>
      <c r="K2325">
        <f t="shared" si="144"/>
        <v>0</v>
      </c>
      <c r="L2325">
        <f t="shared" si="145"/>
        <v>0</v>
      </c>
      <c r="M2325">
        <f t="shared" si="146"/>
        <v>0</v>
      </c>
      <c r="N2325">
        <f t="shared" si="147"/>
        <v>0</v>
      </c>
      <c r="O2325" cm="1">
        <f t="array" ref="O2325">((IF(C2325=0,INDEX('Solver Setup'!$M$15:$M$19,A2325),INDEX('Solver Setup'!$G$25:$G$52,C2325))-IF(B2325=0,INDEX('Solver Setup'!$L$15:$L$19,A2325),INDEX('Solver Setup'!$G$25:$G$52,B2325)))*1440-IF(B2325=0,0,INDEX('Solver Setup'!$F$25:$F$52,B2325))-H2325+'Solver Setup'!$B$9*(1-F2325))</f>
        <v>1289.299999999999</v>
      </c>
    </row>
    <row r="2326" spans="1:15" x14ac:dyDescent="0.2">
      <c r="A2326">
        <v>3</v>
      </c>
      <c r="B2326">
        <v>25</v>
      </c>
      <c r="C2326">
        <v>0</v>
      </c>
      <c r="D2326" t="str" cm="1">
        <f t="array" ref="D2326">IF(B2326=0,"Depot",INDEX('Delivery Stops'!$B$2:$B$29,B2326))</f>
        <v>Public Library</v>
      </c>
      <c r="E2326" t="str" cm="1">
        <f t="array" ref="E2326">IF(C2326=0,"Depot",INDEX('Delivery Stops'!$B$2:$B$29,C2326))</f>
        <v>Depot</v>
      </c>
      <c r="F2326">
        <v>0</v>
      </c>
      <c r="G2326" cm="1">
        <f t="array" ref="G2326">INDEX('Distance Matrix (miles)'!$B$2:$AD$30,B2326+1,C2326+1)</f>
        <v>14.09</v>
      </c>
      <c r="H2326" cm="1">
        <f t="array" ref="H2326">INDEX('Travel Time Matrix (min)'!$B$2:$AD$30,B2326+1,C2326+1)</f>
        <v>21.1</v>
      </c>
      <c r="I2326" cm="1">
        <f t="array" ref="I2326">G2326*(INDEX('Vehicle Fleet'!$D$2:$D$6,A2326)+'Cost Parameters'!$B$2*'Cost Parameters'!$B$3)</f>
        <v>16.293676000000001</v>
      </c>
      <c r="J2326" cm="1">
        <f t="array" ref="J2326">IF(C2326=0,0,INDEX('Delivery Stops'!$D$2:$D$29,C2326))</f>
        <v>0</v>
      </c>
      <c r="K2326">
        <f t="shared" si="144"/>
        <v>0</v>
      </c>
      <c r="L2326">
        <f t="shared" si="145"/>
        <v>0</v>
      </c>
      <c r="M2326">
        <f t="shared" si="146"/>
        <v>0</v>
      </c>
      <c r="N2326">
        <f t="shared" si="147"/>
        <v>0</v>
      </c>
      <c r="O2326" cm="1">
        <f t="array" ref="O2326">((IF(C2326=0,INDEX('Solver Setup'!$M$15:$M$19,A2326),INDEX('Solver Setup'!$G$25:$G$52,C2326))-IF(B2326=0,INDEX('Solver Setup'!$L$15:$L$19,A2326),INDEX('Solver Setup'!$G$25:$G$52,B2326)))*1440-IF(B2326=0,0,INDEX('Solver Setup'!$F$25:$F$52,B2326))-H2326+'Solver Setup'!$B$9*(1-F2326))</f>
        <v>703.89999999999952</v>
      </c>
    </row>
    <row r="2327" spans="1:15" x14ac:dyDescent="0.2">
      <c r="A2327">
        <v>3</v>
      </c>
      <c r="B2327">
        <v>25</v>
      </c>
      <c r="C2327">
        <v>1</v>
      </c>
      <c r="D2327" t="str" cm="1">
        <f t="array" ref="D2327">IF(B2327=0,"Depot",INDEX('Delivery Stops'!$B$2:$B$29,B2327))</f>
        <v>Public Library</v>
      </c>
      <c r="E2327" t="str" cm="1">
        <f t="array" ref="E2327">IF(C2327=0,"Depot",INDEX('Delivery Stops'!$B$2:$B$29,C2327))</f>
        <v>Pet Hospital</v>
      </c>
      <c r="F2327">
        <v>0</v>
      </c>
      <c r="G2327" cm="1">
        <f t="array" ref="G2327">INDEX('Distance Matrix (miles)'!$B$2:$AD$30,B2327+1,C2327+1)</f>
        <v>38.770000000000003</v>
      </c>
      <c r="H2327" cm="1">
        <f t="array" ref="H2327">INDEX('Travel Time Matrix (min)'!$B$2:$AD$30,B2327+1,C2327+1)</f>
        <v>58.2</v>
      </c>
      <c r="I2327" cm="1">
        <f t="array" ref="I2327">G2327*(INDEX('Vehicle Fleet'!$D$2:$D$6,A2327)+'Cost Parameters'!$B$2*'Cost Parameters'!$B$3)</f>
        <v>44.833628000000004</v>
      </c>
      <c r="J2327" cm="1">
        <f t="array" ref="J2327">IF(C2327=0,0,INDEX('Delivery Stops'!$D$2:$D$29,C2327))</f>
        <v>204</v>
      </c>
      <c r="K2327">
        <f t="shared" si="144"/>
        <v>0</v>
      </c>
      <c r="L2327">
        <f t="shared" si="145"/>
        <v>0</v>
      </c>
      <c r="M2327">
        <f t="shared" si="146"/>
        <v>0</v>
      </c>
      <c r="N2327">
        <f t="shared" si="147"/>
        <v>0</v>
      </c>
      <c r="O2327" cm="1">
        <f t="array" ref="O2327">((IF(C2327=0,INDEX('Solver Setup'!$M$15:$M$19,A2327),INDEX('Solver Setup'!$G$25:$G$52,C2327))-IF(B2327=0,INDEX('Solver Setup'!$L$15:$L$19,A2327),INDEX('Solver Setup'!$G$25:$G$52,B2327)))*1440-IF(B2327=0,0,INDEX('Solver Setup'!$F$25:$F$52,B2327))-H2327+'Solver Setup'!$B$9*(1-F2327))</f>
        <v>1176.8</v>
      </c>
    </row>
    <row r="2328" spans="1:15" x14ac:dyDescent="0.2">
      <c r="A2328">
        <v>3</v>
      </c>
      <c r="B2328">
        <v>25</v>
      </c>
      <c r="C2328">
        <v>2</v>
      </c>
      <c r="D2328" t="str" cm="1">
        <f t="array" ref="D2328">IF(B2328=0,"Depot",INDEX('Delivery Stops'!$B$2:$B$29,B2328))</f>
        <v>Public Library</v>
      </c>
      <c r="E2328" t="str" cm="1">
        <f t="array" ref="E2328">IF(C2328=0,"Depot",INDEX('Delivery Stops'!$B$2:$B$29,C2328))</f>
        <v>Community Pharmacy</v>
      </c>
      <c r="F2328">
        <v>0</v>
      </c>
      <c r="G2328" cm="1">
        <f t="array" ref="G2328">INDEX('Distance Matrix (miles)'!$B$2:$AD$30,B2328+1,C2328+1)</f>
        <v>16.489999999999998</v>
      </c>
      <c r="H2328" cm="1">
        <f t="array" ref="H2328">INDEX('Travel Time Matrix (min)'!$B$2:$AD$30,B2328+1,C2328+1)</f>
        <v>24.7</v>
      </c>
      <c r="I2328" cm="1">
        <f t="array" ref="I2328">G2328*(INDEX('Vehicle Fleet'!$D$2:$D$6,A2328)+'Cost Parameters'!$B$2*'Cost Parameters'!$B$3)</f>
        <v>19.069036000000001</v>
      </c>
      <c r="J2328" cm="1">
        <f t="array" ref="J2328">IF(C2328=0,0,INDEX('Delivery Stops'!$D$2:$D$29,C2328))</f>
        <v>240</v>
      </c>
      <c r="K2328">
        <f t="shared" si="144"/>
        <v>0</v>
      </c>
      <c r="L2328">
        <f t="shared" si="145"/>
        <v>0</v>
      </c>
      <c r="M2328">
        <f t="shared" si="146"/>
        <v>0</v>
      </c>
      <c r="N2328">
        <f t="shared" si="147"/>
        <v>0</v>
      </c>
      <c r="O2328" cm="1">
        <f t="array" ref="O2328">((IF(C2328=0,INDEX('Solver Setup'!$M$15:$M$19,A2328),INDEX('Solver Setup'!$G$25:$G$52,C2328))-IF(B2328=0,INDEX('Solver Setup'!$L$15:$L$19,A2328),INDEX('Solver Setup'!$G$25:$G$52,B2328)))*1440-IF(B2328=0,0,INDEX('Solver Setup'!$F$25:$F$52,B2328))-H2328+'Solver Setup'!$B$9*(1-F2328))</f>
        <v>1450.299999999999</v>
      </c>
    </row>
    <row r="2329" spans="1:15" x14ac:dyDescent="0.2">
      <c r="A2329">
        <v>3</v>
      </c>
      <c r="B2329">
        <v>25</v>
      </c>
      <c r="C2329">
        <v>3</v>
      </c>
      <c r="D2329" t="str" cm="1">
        <f t="array" ref="D2329">IF(B2329=0,"Depot",INDEX('Delivery Stops'!$B$2:$B$29,B2329))</f>
        <v>Public Library</v>
      </c>
      <c r="E2329" t="str" cm="1">
        <f t="array" ref="E2329">IF(C2329=0,"Depot",INDEX('Delivery Stops'!$B$2:$B$29,C2329))</f>
        <v>Redstone Medical Center</v>
      </c>
      <c r="F2329">
        <v>0</v>
      </c>
      <c r="G2329" cm="1">
        <f t="array" ref="G2329">INDEX('Distance Matrix (miles)'!$B$2:$AD$30,B2329+1,C2329+1)</f>
        <v>30.89</v>
      </c>
      <c r="H2329" cm="1">
        <f t="array" ref="H2329">INDEX('Travel Time Matrix (min)'!$B$2:$AD$30,B2329+1,C2329+1)</f>
        <v>46.3</v>
      </c>
      <c r="I2329" cm="1">
        <f t="array" ref="I2329">G2329*(INDEX('Vehicle Fleet'!$D$2:$D$6,A2329)+'Cost Parameters'!$B$2*'Cost Parameters'!$B$3)</f>
        <v>35.721196000000006</v>
      </c>
      <c r="J2329" cm="1">
        <f t="array" ref="J2329">IF(C2329=0,0,INDEX('Delivery Stops'!$D$2:$D$29,C2329))</f>
        <v>183</v>
      </c>
      <c r="K2329">
        <f t="shared" si="144"/>
        <v>0</v>
      </c>
      <c r="L2329">
        <f t="shared" si="145"/>
        <v>0</v>
      </c>
      <c r="M2329">
        <f t="shared" si="146"/>
        <v>0</v>
      </c>
      <c r="N2329">
        <f t="shared" si="147"/>
        <v>0</v>
      </c>
      <c r="O2329" cm="1">
        <f t="array" ref="O2329">((IF(C2329=0,INDEX('Solver Setup'!$M$15:$M$19,A2329),INDEX('Solver Setup'!$G$25:$G$52,C2329))-IF(B2329=0,INDEX('Solver Setup'!$L$15:$L$19,A2329),INDEX('Solver Setup'!$G$25:$G$52,B2329)))*1440-IF(B2329=0,0,INDEX('Solver Setup'!$F$25:$F$52,B2329))-H2329+'Solver Setup'!$B$9*(1-F2329))</f>
        <v>1443.6999999999996</v>
      </c>
    </row>
    <row r="2330" spans="1:15" x14ac:dyDescent="0.2">
      <c r="A2330">
        <v>3</v>
      </c>
      <c r="B2330">
        <v>25</v>
      </c>
      <c r="C2330">
        <v>4</v>
      </c>
      <c r="D2330" t="str" cm="1">
        <f t="array" ref="D2330">IF(B2330=0,"Depot",INDEX('Delivery Stops'!$B$2:$B$29,B2330))</f>
        <v>Public Library</v>
      </c>
      <c r="E2330" t="str" cm="1">
        <f t="array" ref="E2330">IF(C2330=0,"Depot",INDEX('Delivery Stops'!$B$2:$B$29,C2330))</f>
        <v>Furniture Warehouse</v>
      </c>
      <c r="F2330">
        <v>0</v>
      </c>
      <c r="G2330" cm="1">
        <f t="array" ref="G2330">INDEX('Distance Matrix (miles)'!$B$2:$AD$30,B2330+1,C2330+1)</f>
        <v>14.45</v>
      </c>
      <c r="H2330" cm="1">
        <f t="array" ref="H2330">INDEX('Travel Time Matrix (min)'!$B$2:$AD$30,B2330+1,C2330+1)</f>
        <v>21.7</v>
      </c>
      <c r="I2330" cm="1">
        <f t="array" ref="I2330">G2330*(INDEX('Vehicle Fleet'!$D$2:$D$6,A2330)+'Cost Parameters'!$B$2*'Cost Parameters'!$B$3)</f>
        <v>16.709980000000002</v>
      </c>
      <c r="J2330" cm="1">
        <f t="array" ref="J2330">IF(C2330=0,0,INDEX('Delivery Stops'!$D$2:$D$29,C2330))</f>
        <v>186</v>
      </c>
      <c r="K2330">
        <f t="shared" si="144"/>
        <v>0</v>
      </c>
      <c r="L2330">
        <f t="shared" si="145"/>
        <v>0</v>
      </c>
      <c r="M2330">
        <f t="shared" si="146"/>
        <v>0</v>
      </c>
      <c r="N2330">
        <f t="shared" si="147"/>
        <v>0</v>
      </c>
      <c r="O2330" cm="1">
        <f t="array" ref="O2330">((IF(C2330=0,INDEX('Solver Setup'!$M$15:$M$19,A2330),INDEX('Solver Setup'!$G$25:$G$52,C2330))-IF(B2330=0,INDEX('Solver Setup'!$L$15:$L$19,A2330),INDEX('Solver Setup'!$G$25:$G$52,B2330)))*1440-IF(B2330=0,0,INDEX('Solver Setup'!$F$25:$F$52,B2330))-H2330+'Solver Setup'!$B$9*(1-F2330))</f>
        <v>1198.2999999999995</v>
      </c>
    </row>
    <row r="2331" spans="1:15" x14ac:dyDescent="0.2">
      <c r="A2331">
        <v>3</v>
      </c>
      <c r="B2331">
        <v>25</v>
      </c>
      <c r="C2331">
        <v>5</v>
      </c>
      <c r="D2331" t="str" cm="1">
        <f t="array" ref="D2331">IF(B2331=0,"Depot",INDEX('Delivery Stops'!$B$2:$B$29,B2331))</f>
        <v>Public Library</v>
      </c>
      <c r="E2331" t="str" cm="1">
        <f t="array" ref="E2331">IF(C2331=0,"Depot",INDEX('Delivery Stops'!$B$2:$B$29,C2331))</f>
        <v>Construction Supply</v>
      </c>
      <c r="F2331">
        <v>0</v>
      </c>
      <c r="G2331" cm="1">
        <f t="array" ref="G2331">INDEX('Distance Matrix (miles)'!$B$2:$AD$30,B2331+1,C2331+1)</f>
        <v>13.34</v>
      </c>
      <c r="H2331" cm="1">
        <f t="array" ref="H2331">INDEX('Travel Time Matrix (min)'!$B$2:$AD$30,B2331+1,C2331+1)</f>
        <v>20</v>
      </c>
      <c r="I2331" cm="1">
        <f t="array" ref="I2331">G2331*(INDEX('Vehicle Fleet'!$D$2:$D$6,A2331)+'Cost Parameters'!$B$2*'Cost Parameters'!$B$3)</f>
        <v>15.426376000000001</v>
      </c>
      <c r="J2331" cm="1">
        <f t="array" ref="J2331">IF(C2331=0,0,INDEX('Delivery Stops'!$D$2:$D$29,C2331))</f>
        <v>201</v>
      </c>
      <c r="K2331">
        <f t="shared" si="144"/>
        <v>0</v>
      </c>
      <c r="L2331">
        <f t="shared" si="145"/>
        <v>0</v>
      </c>
      <c r="M2331">
        <f t="shared" si="146"/>
        <v>0</v>
      </c>
      <c r="N2331">
        <f t="shared" si="147"/>
        <v>0</v>
      </c>
      <c r="O2331" cm="1">
        <f t="array" ref="O2331">((IF(C2331=0,INDEX('Solver Setup'!$M$15:$M$19,A2331),INDEX('Solver Setup'!$G$25:$G$52,C2331))-IF(B2331=0,INDEX('Solver Setup'!$L$15:$L$19,A2331),INDEX('Solver Setup'!$G$25:$G$52,B2331)))*1440-IF(B2331=0,0,INDEX('Solver Setup'!$F$25:$F$52,B2331))-H2331+'Solver Setup'!$B$9*(1-F2331))</f>
        <v>1409.9999999999991</v>
      </c>
    </row>
    <row r="2332" spans="1:15" x14ac:dyDescent="0.2">
      <c r="A2332">
        <v>3</v>
      </c>
      <c r="B2332">
        <v>25</v>
      </c>
      <c r="C2332">
        <v>6</v>
      </c>
      <c r="D2332" t="str" cm="1">
        <f t="array" ref="D2332">IF(B2332=0,"Depot",INDEX('Delivery Stops'!$B$2:$B$29,B2332))</f>
        <v>Public Library</v>
      </c>
      <c r="E2332" t="str" cm="1">
        <f t="array" ref="E2332">IF(C2332=0,"Depot",INDEX('Delivery Stops'!$B$2:$B$29,C2332))</f>
        <v>Farm Supply</v>
      </c>
      <c r="F2332">
        <v>0</v>
      </c>
      <c r="G2332" cm="1">
        <f t="array" ref="G2332">INDEX('Distance Matrix (miles)'!$B$2:$AD$30,B2332+1,C2332+1)</f>
        <v>11.16</v>
      </c>
      <c r="H2332" cm="1">
        <f t="array" ref="H2332">INDEX('Travel Time Matrix (min)'!$B$2:$AD$30,B2332+1,C2332+1)</f>
        <v>16.7</v>
      </c>
      <c r="I2332" cm="1">
        <f t="array" ref="I2332">G2332*(INDEX('Vehicle Fleet'!$D$2:$D$6,A2332)+'Cost Parameters'!$B$2*'Cost Parameters'!$B$3)</f>
        <v>12.905424000000002</v>
      </c>
      <c r="J2332" cm="1">
        <f t="array" ref="J2332">IF(C2332=0,0,INDEX('Delivery Stops'!$D$2:$D$29,C2332))</f>
        <v>162</v>
      </c>
      <c r="K2332">
        <f t="shared" si="144"/>
        <v>0</v>
      </c>
      <c r="L2332">
        <f t="shared" si="145"/>
        <v>0</v>
      </c>
      <c r="M2332">
        <f t="shared" si="146"/>
        <v>0</v>
      </c>
      <c r="N2332">
        <f t="shared" si="147"/>
        <v>0</v>
      </c>
      <c r="O2332" cm="1">
        <f t="array" ref="O2332">((IF(C2332=0,INDEX('Solver Setup'!$M$15:$M$19,A2332),INDEX('Solver Setup'!$G$25:$G$52,C2332))-IF(B2332=0,INDEX('Solver Setup'!$L$15:$L$19,A2332),INDEX('Solver Setup'!$G$25:$G$52,B2332)))*1440-IF(B2332=0,0,INDEX('Solver Setup'!$F$25:$F$52,B2332))-H2332+'Solver Setup'!$B$9*(1-F2332))</f>
        <v>1518.2999999999995</v>
      </c>
    </row>
    <row r="2333" spans="1:15" x14ac:dyDescent="0.2">
      <c r="A2333">
        <v>3</v>
      </c>
      <c r="B2333">
        <v>25</v>
      </c>
      <c r="C2333">
        <v>7</v>
      </c>
      <c r="D2333" t="str" cm="1">
        <f t="array" ref="D2333">IF(B2333=0,"Depot",INDEX('Delivery Stops'!$B$2:$B$29,B2333))</f>
        <v>Public Library</v>
      </c>
      <c r="E2333" t="str" cm="1">
        <f t="array" ref="E2333">IF(C2333=0,"Depot",INDEX('Delivery Stops'!$B$2:$B$29,C2333))</f>
        <v>Fish Market</v>
      </c>
      <c r="F2333">
        <v>0</v>
      </c>
      <c r="G2333" cm="1">
        <f t="array" ref="G2333">INDEX('Distance Matrix (miles)'!$B$2:$AD$30,B2333+1,C2333+1)</f>
        <v>4.2</v>
      </c>
      <c r="H2333" cm="1">
        <f t="array" ref="H2333">INDEX('Travel Time Matrix (min)'!$B$2:$AD$30,B2333+1,C2333+1)</f>
        <v>6.3</v>
      </c>
      <c r="I2333" cm="1">
        <f t="array" ref="I2333">G2333*(INDEX('Vehicle Fleet'!$D$2:$D$6,A2333)+'Cost Parameters'!$B$2*'Cost Parameters'!$B$3)</f>
        <v>4.8568800000000003</v>
      </c>
      <c r="J2333" cm="1">
        <f t="array" ref="J2333">IF(C2333=0,0,INDEX('Delivery Stops'!$D$2:$D$29,C2333))</f>
        <v>133</v>
      </c>
      <c r="K2333">
        <f t="shared" si="144"/>
        <v>0</v>
      </c>
      <c r="L2333">
        <f t="shared" si="145"/>
        <v>0</v>
      </c>
      <c r="M2333">
        <f t="shared" si="146"/>
        <v>0</v>
      </c>
      <c r="N2333">
        <f t="shared" si="147"/>
        <v>0</v>
      </c>
      <c r="O2333" cm="1">
        <f t="array" ref="O2333">((IF(C2333=0,INDEX('Solver Setup'!$M$15:$M$19,A2333),INDEX('Solver Setup'!$G$25:$G$52,C2333))-IF(B2333=0,INDEX('Solver Setup'!$L$15:$L$19,A2333),INDEX('Solver Setup'!$G$25:$G$52,B2333)))*1440-IF(B2333=0,0,INDEX('Solver Setup'!$F$25:$F$52,B2333))-H2333+'Solver Setup'!$B$9*(1-F2333))</f>
        <v>1393.6999999999996</v>
      </c>
    </row>
    <row r="2334" spans="1:15" x14ac:dyDescent="0.2">
      <c r="A2334">
        <v>3</v>
      </c>
      <c r="B2334">
        <v>25</v>
      </c>
      <c r="C2334">
        <v>8</v>
      </c>
      <c r="D2334" t="str" cm="1">
        <f t="array" ref="D2334">IF(B2334=0,"Depot",INDEX('Delivery Stops'!$B$2:$B$29,B2334))</f>
        <v>Public Library</v>
      </c>
      <c r="E2334" t="str" cm="1">
        <f t="array" ref="E2334">IF(C2334=0,"Depot",INDEX('Delivery Stops'!$B$2:$B$29,C2334))</f>
        <v>Swimming Pool Supply</v>
      </c>
      <c r="F2334">
        <v>0</v>
      </c>
      <c r="G2334" cm="1">
        <f t="array" ref="G2334">INDEX('Distance Matrix (miles)'!$B$2:$AD$30,B2334+1,C2334+1)</f>
        <v>30.37</v>
      </c>
      <c r="H2334" cm="1">
        <f t="array" ref="H2334">INDEX('Travel Time Matrix (min)'!$B$2:$AD$30,B2334+1,C2334+1)</f>
        <v>45.6</v>
      </c>
      <c r="I2334" cm="1">
        <f t="array" ref="I2334">G2334*(INDEX('Vehicle Fleet'!$D$2:$D$6,A2334)+'Cost Parameters'!$B$2*'Cost Parameters'!$B$3)</f>
        <v>35.119868000000004</v>
      </c>
      <c r="J2334" cm="1">
        <f t="array" ref="J2334">IF(C2334=0,0,INDEX('Delivery Stops'!$D$2:$D$29,C2334))</f>
        <v>285</v>
      </c>
      <c r="K2334">
        <f t="shared" si="144"/>
        <v>0</v>
      </c>
      <c r="L2334">
        <f t="shared" si="145"/>
        <v>0</v>
      </c>
      <c r="M2334">
        <f t="shared" si="146"/>
        <v>0</v>
      </c>
      <c r="N2334">
        <f t="shared" si="147"/>
        <v>0</v>
      </c>
      <c r="O2334" cm="1">
        <f t="array" ref="O2334">((IF(C2334=0,INDEX('Solver Setup'!$M$15:$M$19,A2334),INDEX('Solver Setup'!$G$25:$G$52,C2334))-IF(B2334=0,INDEX('Solver Setup'!$L$15:$L$19,A2334),INDEX('Solver Setup'!$G$25:$G$52,B2334)))*1440-IF(B2334=0,0,INDEX('Solver Setup'!$F$25:$F$52,B2334))-H2334+'Solver Setup'!$B$9*(1-F2334))</f>
        <v>1564.3999999999992</v>
      </c>
    </row>
    <row r="2335" spans="1:15" x14ac:dyDescent="0.2">
      <c r="A2335">
        <v>3</v>
      </c>
      <c r="B2335">
        <v>25</v>
      </c>
      <c r="C2335">
        <v>9</v>
      </c>
      <c r="D2335" t="str" cm="1">
        <f t="array" ref="D2335">IF(B2335=0,"Depot",INDEX('Delivery Stops'!$B$2:$B$29,B2335))</f>
        <v>Public Library</v>
      </c>
      <c r="E2335" t="str" cm="1">
        <f t="array" ref="E2335">IF(C2335=0,"Depot",INDEX('Delivery Stops'!$B$2:$B$29,C2335))</f>
        <v>Dry Cleaners</v>
      </c>
      <c r="F2335">
        <v>0</v>
      </c>
      <c r="G2335" cm="1">
        <f t="array" ref="G2335">INDEX('Distance Matrix (miles)'!$B$2:$AD$30,B2335+1,C2335+1)</f>
        <v>28.52</v>
      </c>
      <c r="H2335" cm="1">
        <f t="array" ref="H2335">INDEX('Travel Time Matrix (min)'!$B$2:$AD$30,B2335+1,C2335+1)</f>
        <v>42.8</v>
      </c>
      <c r="I2335" cm="1">
        <f t="array" ref="I2335">G2335*(INDEX('Vehicle Fleet'!$D$2:$D$6,A2335)+'Cost Parameters'!$B$2*'Cost Parameters'!$B$3)</f>
        <v>32.980528</v>
      </c>
      <c r="J2335" cm="1">
        <f t="array" ref="J2335">IF(C2335=0,0,INDEX('Delivery Stops'!$D$2:$D$29,C2335))</f>
        <v>24</v>
      </c>
      <c r="K2335">
        <f t="shared" si="144"/>
        <v>0</v>
      </c>
      <c r="L2335">
        <f t="shared" si="145"/>
        <v>0</v>
      </c>
      <c r="M2335">
        <f t="shared" si="146"/>
        <v>0</v>
      </c>
      <c r="N2335">
        <f t="shared" si="147"/>
        <v>0</v>
      </c>
      <c r="O2335" cm="1">
        <f t="array" ref="O2335">((IF(C2335=0,INDEX('Solver Setup'!$M$15:$M$19,A2335),INDEX('Solver Setup'!$G$25:$G$52,C2335))-IF(B2335=0,INDEX('Solver Setup'!$L$15:$L$19,A2335),INDEX('Solver Setup'!$G$25:$G$52,B2335)))*1440-IF(B2335=0,0,INDEX('Solver Setup'!$F$25:$F$52,B2335))-H2335+'Solver Setup'!$B$9*(1-F2335))</f>
        <v>1222.1999999999994</v>
      </c>
    </row>
    <row r="2336" spans="1:15" x14ac:dyDescent="0.2">
      <c r="A2336">
        <v>3</v>
      </c>
      <c r="B2336">
        <v>25</v>
      </c>
      <c r="C2336">
        <v>10</v>
      </c>
      <c r="D2336" t="str" cm="1">
        <f t="array" ref="D2336">IF(B2336=0,"Depot",INDEX('Delivery Stops'!$B$2:$B$29,B2336))</f>
        <v>Public Library</v>
      </c>
      <c r="E2336" t="str" cm="1">
        <f t="array" ref="E2336">IF(C2336=0,"Depot",INDEX('Delivery Stops'!$B$2:$B$29,C2336))</f>
        <v>Furniture Warehouse</v>
      </c>
      <c r="F2336">
        <v>0</v>
      </c>
      <c r="G2336" cm="1">
        <f t="array" ref="G2336">INDEX('Distance Matrix (miles)'!$B$2:$AD$30,B2336+1,C2336+1)</f>
        <v>6.73</v>
      </c>
      <c r="H2336" cm="1">
        <f t="array" ref="H2336">INDEX('Travel Time Matrix (min)'!$B$2:$AD$30,B2336+1,C2336+1)</f>
        <v>10.1</v>
      </c>
      <c r="I2336" cm="1">
        <f t="array" ref="I2336">G2336*(INDEX('Vehicle Fleet'!$D$2:$D$6,A2336)+'Cost Parameters'!$B$2*'Cost Parameters'!$B$3)</f>
        <v>7.7825720000000009</v>
      </c>
      <c r="J2336" cm="1">
        <f t="array" ref="J2336">IF(C2336=0,0,INDEX('Delivery Stops'!$D$2:$D$29,C2336))</f>
        <v>89</v>
      </c>
      <c r="K2336">
        <f t="shared" si="144"/>
        <v>0</v>
      </c>
      <c r="L2336">
        <f t="shared" si="145"/>
        <v>0</v>
      </c>
      <c r="M2336">
        <f t="shared" si="146"/>
        <v>0</v>
      </c>
      <c r="N2336">
        <f t="shared" si="147"/>
        <v>0</v>
      </c>
      <c r="O2336" cm="1">
        <f t="array" ref="O2336">((IF(C2336=0,INDEX('Solver Setup'!$M$15:$M$19,A2336),INDEX('Solver Setup'!$G$25:$G$52,C2336))-IF(B2336=0,INDEX('Solver Setup'!$L$15:$L$19,A2336),INDEX('Solver Setup'!$G$25:$G$52,B2336)))*1440-IF(B2336=0,0,INDEX('Solver Setup'!$F$25:$F$52,B2336))-H2336+'Solver Setup'!$B$9*(1-F2336))</f>
        <v>1329.899999999999</v>
      </c>
    </row>
    <row r="2337" spans="1:15" x14ac:dyDescent="0.2">
      <c r="A2337">
        <v>3</v>
      </c>
      <c r="B2337">
        <v>25</v>
      </c>
      <c r="C2337">
        <v>11</v>
      </c>
      <c r="D2337" t="str" cm="1">
        <f t="array" ref="D2337">IF(B2337=0,"Depot",INDEX('Delivery Stops'!$B$2:$B$29,B2337))</f>
        <v>Public Library</v>
      </c>
      <c r="E2337" t="str" cm="1">
        <f t="array" ref="E2337">IF(C2337=0,"Depot",INDEX('Delivery Stops'!$B$2:$B$29,C2337))</f>
        <v>Pet Hospital</v>
      </c>
      <c r="F2337">
        <v>0</v>
      </c>
      <c r="G2337" cm="1">
        <f t="array" ref="G2337">INDEX('Distance Matrix (miles)'!$B$2:$AD$30,B2337+1,C2337+1)</f>
        <v>15.31</v>
      </c>
      <c r="H2337" cm="1">
        <f t="array" ref="H2337">INDEX('Travel Time Matrix (min)'!$B$2:$AD$30,B2337+1,C2337+1)</f>
        <v>23</v>
      </c>
      <c r="I2337" cm="1">
        <f t="array" ref="I2337">G2337*(INDEX('Vehicle Fleet'!$D$2:$D$6,A2337)+'Cost Parameters'!$B$2*'Cost Parameters'!$B$3)</f>
        <v>17.704484000000001</v>
      </c>
      <c r="J2337" cm="1">
        <f t="array" ref="J2337">IF(C2337=0,0,INDEX('Delivery Stops'!$D$2:$D$29,C2337))</f>
        <v>108</v>
      </c>
      <c r="K2337">
        <f t="shared" si="144"/>
        <v>0</v>
      </c>
      <c r="L2337">
        <f t="shared" si="145"/>
        <v>0</v>
      </c>
      <c r="M2337">
        <f t="shared" si="146"/>
        <v>0</v>
      </c>
      <c r="N2337">
        <f t="shared" si="147"/>
        <v>0</v>
      </c>
      <c r="O2337" cm="1">
        <f t="array" ref="O2337">((IF(C2337=0,INDEX('Solver Setup'!$M$15:$M$19,A2337),INDEX('Solver Setup'!$G$25:$G$52,C2337))-IF(B2337=0,INDEX('Solver Setup'!$L$15:$L$19,A2337),INDEX('Solver Setup'!$G$25:$G$52,B2337)))*1440-IF(B2337=0,0,INDEX('Solver Setup'!$F$25:$F$52,B2337))-H2337+'Solver Setup'!$B$9*(1-F2337))</f>
        <v>1241.9999999999995</v>
      </c>
    </row>
    <row r="2338" spans="1:15" x14ac:dyDescent="0.2">
      <c r="A2338">
        <v>3</v>
      </c>
      <c r="B2338">
        <v>25</v>
      </c>
      <c r="C2338">
        <v>12</v>
      </c>
      <c r="D2338" t="str" cm="1">
        <f t="array" ref="D2338">IF(B2338=0,"Depot",INDEX('Delivery Stops'!$B$2:$B$29,B2338))</f>
        <v>Public Library</v>
      </c>
      <c r="E2338" t="str" cm="1">
        <f t="array" ref="E2338">IF(C2338=0,"Depot",INDEX('Delivery Stops'!$B$2:$B$29,C2338))</f>
        <v>Tech Solutions Inc</v>
      </c>
      <c r="F2338">
        <v>0</v>
      </c>
      <c r="G2338" cm="1">
        <f t="array" ref="G2338">INDEX('Distance Matrix (miles)'!$B$2:$AD$30,B2338+1,C2338+1)</f>
        <v>5.38</v>
      </c>
      <c r="H2338" cm="1">
        <f t="array" ref="H2338">INDEX('Travel Time Matrix (min)'!$B$2:$AD$30,B2338+1,C2338+1)</f>
        <v>8.1</v>
      </c>
      <c r="I2338" cm="1">
        <f t="array" ref="I2338">G2338*(INDEX('Vehicle Fleet'!$D$2:$D$6,A2338)+'Cost Parameters'!$B$2*'Cost Parameters'!$B$3)</f>
        <v>6.2214320000000001</v>
      </c>
      <c r="J2338" cm="1">
        <f t="array" ref="J2338">IF(C2338=0,0,INDEX('Delivery Stops'!$D$2:$D$29,C2338))</f>
        <v>150</v>
      </c>
      <c r="K2338">
        <f t="shared" si="144"/>
        <v>0</v>
      </c>
      <c r="L2338">
        <f t="shared" si="145"/>
        <v>0</v>
      </c>
      <c r="M2338">
        <f t="shared" si="146"/>
        <v>0</v>
      </c>
      <c r="N2338">
        <f t="shared" si="147"/>
        <v>0</v>
      </c>
      <c r="O2338" cm="1">
        <f t="array" ref="O2338">((IF(C2338=0,INDEX('Solver Setup'!$M$15:$M$19,A2338),INDEX('Solver Setup'!$G$25:$G$52,C2338))-IF(B2338=0,INDEX('Solver Setup'!$L$15:$L$19,A2338),INDEX('Solver Setup'!$G$25:$G$52,B2338)))*1440-IF(B2338=0,0,INDEX('Solver Setup'!$F$25:$F$52,B2338))-H2338+'Solver Setup'!$B$9*(1-F2338))</f>
        <v>1211.8999999999994</v>
      </c>
    </row>
    <row r="2339" spans="1:15" x14ac:dyDescent="0.2">
      <c r="A2339">
        <v>3</v>
      </c>
      <c r="B2339">
        <v>25</v>
      </c>
      <c r="C2339">
        <v>13</v>
      </c>
      <c r="D2339" t="str" cm="1">
        <f t="array" ref="D2339">IF(B2339=0,"Depot",INDEX('Delivery Stops'!$B$2:$B$29,B2339))</f>
        <v>Public Library</v>
      </c>
      <c r="E2339" t="str" cm="1">
        <f t="array" ref="E2339">IF(C2339=0,"Depot",INDEX('Delivery Stops'!$B$2:$B$29,C2339))</f>
        <v>Tech Solutions Inc</v>
      </c>
      <c r="F2339">
        <v>0</v>
      </c>
      <c r="G2339" cm="1">
        <f t="array" ref="G2339">INDEX('Distance Matrix (miles)'!$B$2:$AD$30,B2339+1,C2339+1)</f>
        <v>12.97</v>
      </c>
      <c r="H2339" cm="1">
        <f t="array" ref="H2339">INDEX('Travel Time Matrix (min)'!$B$2:$AD$30,B2339+1,C2339+1)</f>
        <v>19.5</v>
      </c>
      <c r="I2339" cm="1">
        <f t="array" ref="I2339">G2339*(INDEX('Vehicle Fleet'!$D$2:$D$6,A2339)+'Cost Parameters'!$B$2*'Cost Parameters'!$B$3)</f>
        <v>14.998508000000003</v>
      </c>
      <c r="J2339" cm="1">
        <f t="array" ref="J2339">IF(C2339=0,0,INDEX('Delivery Stops'!$D$2:$D$29,C2339))</f>
        <v>38</v>
      </c>
      <c r="K2339">
        <f t="shared" si="144"/>
        <v>0</v>
      </c>
      <c r="L2339">
        <f t="shared" si="145"/>
        <v>0</v>
      </c>
      <c r="M2339">
        <f t="shared" si="146"/>
        <v>0</v>
      </c>
      <c r="N2339">
        <f t="shared" si="147"/>
        <v>0</v>
      </c>
      <c r="O2339" cm="1">
        <f t="array" ref="O2339">((IF(C2339=0,INDEX('Solver Setup'!$M$15:$M$19,A2339),INDEX('Solver Setup'!$G$25:$G$52,C2339))-IF(B2339=0,INDEX('Solver Setup'!$L$15:$L$19,A2339),INDEX('Solver Setup'!$G$25:$G$52,B2339)))*1440-IF(B2339=0,0,INDEX('Solver Setup'!$F$25:$F$52,B2339))-H2339+'Solver Setup'!$B$9*(1-F2339))</f>
        <v>1095.4999999999991</v>
      </c>
    </row>
    <row r="2340" spans="1:15" x14ac:dyDescent="0.2">
      <c r="A2340">
        <v>3</v>
      </c>
      <c r="B2340">
        <v>25</v>
      </c>
      <c r="C2340">
        <v>14</v>
      </c>
      <c r="D2340" t="str" cm="1">
        <f t="array" ref="D2340">IF(B2340=0,"Depot",INDEX('Delivery Stops'!$B$2:$B$29,B2340))</f>
        <v>Public Library</v>
      </c>
      <c r="E2340" t="str" cm="1">
        <f t="array" ref="E2340">IF(C2340=0,"Depot",INDEX('Delivery Stops'!$B$2:$B$29,C2340))</f>
        <v>Sunrise Senior Living</v>
      </c>
      <c r="F2340">
        <v>0</v>
      </c>
      <c r="G2340" cm="1">
        <f t="array" ref="G2340">INDEX('Distance Matrix (miles)'!$B$2:$AD$30,B2340+1,C2340+1)</f>
        <v>5.87</v>
      </c>
      <c r="H2340" cm="1">
        <f t="array" ref="H2340">INDEX('Travel Time Matrix (min)'!$B$2:$AD$30,B2340+1,C2340+1)</f>
        <v>8.8000000000000007</v>
      </c>
      <c r="I2340" cm="1">
        <f t="array" ref="I2340">G2340*(INDEX('Vehicle Fleet'!$D$2:$D$6,A2340)+'Cost Parameters'!$B$2*'Cost Parameters'!$B$3)</f>
        <v>6.7880680000000009</v>
      </c>
      <c r="J2340" cm="1">
        <f t="array" ref="J2340">IF(C2340=0,0,INDEX('Delivery Stops'!$D$2:$D$29,C2340))</f>
        <v>249</v>
      </c>
      <c r="K2340">
        <f t="shared" si="144"/>
        <v>0</v>
      </c>
      <c r="L2340">
        <f t="shared" si="145"/>
        <v>0</v>
      </c>
      <c r="M2340">
        <f t="shared" si="146"/>
        <v>0</v>
      </c>
      <c r="N2340">
        <f t="shared" si="147"/>
        <v>0</v>
      </c>
      <c r="O2340" cm="1">
        <f t="array" ref="O2340">((IF(C2340=0,INDEX('Solver Setup'!$M$15:$M$19,A2340),INDEX('Solver Setup'!$G$25:$G$52,C2340))-IF(B2340=0,INDEX('Solver Setup'!$L$15:$L$19,A2340),INDEX('Solver Setup'!$G$25:$G$52,B2340)))*1440-IF(B2340=0,0,INDEX('Solver Setup'!$F$25:$F$52,B2340))-H2340+'Solver Setup'!$B$9*(1-F2340))</f>
        <v>1556.1999999999991</v>
      </c>
    </row>
    <row r="2341" spans="1:15" x14ac:dyDescent="0.2">
      <c r="A2341">
        <v>3</v>
      </c>
      <c r="B2341">
        <v>25</v>
      </c>
      <c r="C2341">
        <v>15</v>
      </c>
      <c r="D2341" t="str" cm="1">
        <f t="array" ref="D2341">IF(B2341=0,"Depot",INDEX('Delivery Stops'!$B$2:$B$29,B2341))</f>
        <v>Public Library</v>
      </c>
      <c r="E2341" t="str" cm="1">
        <f t="array" ref="E2341">IF(C2341=0,"Depot",INDEX('Delivery Stops'!$B$2:$B$29,C2341))</f>
        <v>Electronics Outlet</v>
      </c>
      <c r="F2341">
        <v>0</v>
      </c>
      <c r="G2341" cm="1">
        <f t="array" ref="G2341">INDEX('Distance Matrix (miles)'!$B$2:$AD$30,B2341+1,C2341+1)</f>
        <v>13.96</v>
      </c>
      <c r="H2341" cm="1">
        <f t="array" ref="H2341">INDEX('Travel Time Matrix (min)'!$B$2:$AD$30,B2341+1,C2341+1)</f>
        <v>20.9</v>
      </c>
      <c r="I2341" cm="1">
        <f t="array" ref="I2341">G2341*(INDEX('Vehicle Fleet'!$D$2:$D$6,A2341)+'Cost Parameters'!$B$2*'Cost Parameters'!$B$3)</f>
        <v>16.143344000000003</v>
      </c>
      <c r="J2341" cm="1">
        <f t="array" ref="J2341">IF(C2341=0,0,INDEX('Delivery Stops'!$D$2:$D$29,C2341))</f>
        <v>72</v>
      </c>
      <c r="K2341">
        <f t="shared" si="144"/>
        <v>0</v>
      </c>
      <c r="L2341">
        <f t="shared" si="145"/>
        <v>0</v>
      </c>
      <c r="M2341">
        <f t="shared" si="146"/>
        <v>0</v>
      </c>
      <c r="N2341">
        <f t="shared" si="147"/>
        <v>0</v>
      </c>
      <c r="O2341" cm="1">
        <f t="array" ref="O2341">((IF(C2341=0,INDEX('Solver Setup'!$M$15:$M$19,A2341),INDEX('Solver Setup'!$G$25:$G$52,C2341))-IF(B2341=0,INDEX('Solver Setup'!$L$15:$L$19,A2341),INDEX('Solver Setup'!$G$25:$G$52,B2341)))*1440-IF(B2341=0,0,INDEX('Solver Setup'!$F$25:$F$52,B2341))-H2341+'Solver Setup'!$B$9*(1-F2341))</f>
        <v>1109.0999999999995</v>
      </c>
    </row>
    <row r="2342" spans="1:15" x14ac:dyDescent="0.2">
      <c r="A2342">
        <v>3</v>
      </c>
      <c r="B2342">
        <v>25</v>
      </c>
      <c r="C2342">
        <v>16</v>
      </c>
      <c r="D2342" t="str" cm="1">
        <f t="array" ref="D2342">IF(B2342=0,"Depot",INDEX('Delivery Stops'!$B$2:$B$29,B2342))</f>
        <v>Public Library</v>
      </c>
      <c r="E2342" t="str" cm="1">
        <f t="array" ref="E2342">IF(C2342=0,"Depot",INDEX('Delivery Stops'!$B$2:$B$29,C2342))</f>
        <v>Bookstore</v>
      </c>
      <c r="F2342">
        <v>0</v>
      </c>
      <c r="G2342" cm="1">
        <f t="array" ref="G2342">INDEX('Distance Matrix (miles)'!$B$2:$AD$30,B2342+1,C2342+1)</f>
        <v>11.81</v>
      </c>
      <c r="H2342" cm="1">
        <f t="array" ref="H2342">INDEX('Travel Time Matrix (min)'!$B$2:$AD$30,B2342+1,C2342+1)</f>
        <v>17.7</v>
      </c>
      <c r="I2342" cm="1">
        <f t="array" ref="I2342">G2342*(INDEX('Vehicle Fleet'!$D$2:$D$6,A2342)+'Cost Parameters'!$B$2*'Cost Parameters'!$B$3)</f>
        <v>13.657084000000001</v>
      </c>
      <c r="J2342" cm="1">
        <f t="array" ref="J2342">IF(C2342=0,0,INDEX('Delivery Stops'!$D$2:$D$29,C2342))</f>
        <v>152</v>
      </c>
      <c r="K2342">
        <f t="shared" si="144"/>
        <v>0</v>
      </c>
      <c r="L2342">
        <f t="shared" si="145"/>
        <v>0</v>
      </c>
      <c r="M2342">
        <f t="shared" si="146"/>
        <v>0</v>
      </c>
      <c r="N2342">
        <f t="shared" si="147"/>
        <v>0</v>
      </c>
      <c r="O2342" cm="1">
        <f t="array" ref="O2342">((IF(C2342=0,INDEX('Solver Setup'!$M$15:$M$19,A2342),INDEX('Solver Setup'!$G$25:$G$52,C2342))-IF(B2342=0,INDEX('Solver Setup'!$L$15:$L$19,A2342),INDEX('Solver Setup'!$G$25:$G$52,B2342)))*1440-IF(B2342=0,0,INDEX('Solver Setup'!$F$25:$F$52,B2342))-H2342+'Solver Setup'!$B$9*(1-F2342))</f>
        <v>1352.3</v>
      </c>
    </row>
    <row r="2343" spans="1:15" x14ac:dyDescent="0.2">
      <c r="A2343">
        <v>3</v>
      </c>
      <c r="B2343">
        <v>25</v>
      </c>
      <c r="C2343">
        <v>17</v>
      </c>
      <c r="D2343" t="str" cm="1">
        <f t="array" ref="D2343">IF(B2343=0,"Depot",INDEX('Delivery Stops'!$B$2:$B$29,B2343))</f>
        <v>Public Library</v>
      </c>
      <c r="E2343" t="str" cm="1">
        <f t="array" ref="E2343">IF(C2343=0,"Depot",INDEX('Delivery Stops'!$B$2:$B$29,C2343))</f>
        <v>Veterinary Clinic</v>
      </c>
      <c r="F2343">
        <v>0</v>
      </c>
      <c r="G2343" cm="1">
        <f t="array" ref="G2343">INDEX('Distance Matrix (miles)'!$B$2:$AD$30,B2343+1,C2343+1)</f>
        <v>13.24</v>
      </c>
      <c r="H2343" cm="1">
        <f t="array" ref="H2343">INDEX('Travel Time Matrix (min)'!$B$2:$AD$30,B2343+1,C2343+1)</f>
        <v>19.899999999999999</v>
      </c>
      <c r="I2343" cm="1">
        <f t="array" ref="I2343">G2343*(INDEX('Vehicle Fleet'!$D$2:$D$6,A2343)+'Cost Parameters'!$B$2*'Cost Parameters'!$B$3)</f>
        <v>15.310736000000002</v>
      </c>
      <c r="J2343" cm="1">
        <f t="array" ref="J2343">IF(C2343=0,0,INDEX('Delivery Stops'!$D$2:$D$29,C2343))</f>
        <v>102</v>
      </c>
      <c r="K2343">
        <f t="shared" si="144"/>
        <v>0</v>
      </c>
      <c r="L2343">
        <f t="shared" si="145"/>
        <v>0</v>
      </c>
      <c r="M2343">
        <f t="shared" si="146"/>
        <v>0</v>
      </c>
      <c r="N2343">
        <f t="shared" si="147"/>
        <v>0</v>
      </c>
      <c r="O2343" cm="1">
        <f t="array" ref="O2343">((IF(C2343=0,INDEX('Solver Setup'!$M$15:$M$19,A2343),INDEX('Solver Setup'!$G$25:$G$52,C2343))-IF(B2343=0,INDEX('Solver Setup'!$L$15:$L$19,A2343),INDEX('Solver Setup'!$G$25:$G$52,B2343)))*1440-IF(B2343=0,0,INDEX('Solver Setup'!$F$25:$F$52,B2343))-H2343+'Solver Setup'!$B$9*(1-F2343))</f>
        <v>1185.099999999999</v>
      </c>
    </row>
    <row r="2344" spans="1:15" x14ac:dyDescent="0.2">
      <c r="A2344">
        <v>3</v>
      </c>
      <c r="B2344">
        <v>25</v>
      </c>
      <c r="C2344">
        <v>18</v>
      </c>
      <c r="D2344" t="str" cm="1">
        <f t="array" ref="D2344">IF(B2344=0,"Depot",INDEX('Delivery Stops'!$B$2:$B$29,B2344))</f>
        <v>Public Library</v>
      </c>
      <c r="E2344" t="str" cm="1">
        <f t="array" ref="E2344">IF(C2344=0,"Depot",INDEX('Delivery Stops'!$B$2:$B$29,C2344))</f>
        <v>Furniture Warehouse</v>
      </c>
      <c r="F2344">
        <v>0</v>
      </c>
      <c r="G2344" cm="1">
        <f t="array" ref="G2344">INDEX('Distance Matrix (miles)'!$B$2:$AD$30,B2344+1,C2344+1)</f>
        <v>13.87</v>
      </c>
      <c r="H2344" cm="1">
        <f t="array" ref="H2344">INDEX('Travel Time Matrix (min)'!$B$2:$AD$30,B2344+1,C2344+1)</f>
        <v>20.8</v>
      </c>
      <c r="I2344" cm="1">
        <f t="array" ref="I2344">G2344*(INDEX('Vehicle Fleet'!$D$2:$D$6,A2344)+'Cost Parameters'!$B$2*'Cost Parameters'!$B$3)</f>
        <v>16.039268</v>
      </c>
      <c r="J2344" cm="1">
        <f t="array" ref="J2344">IF(C2344=0,0,INDEX('Delivery Stops'!$D$2:$D$29,C2344))</f>
        <v>148</v>
      </c>
      <c r="K2344">
        <f t="shared" si="144"/>
        <v>0</v>
      </c>
      <c r="L2344">
        <f t="shared" si="145"/>
        <v>0</v>
      </c>
      <c r="M2344">
        <f t="shared" si="146"/>
        <v>0</v>
      </c>
      <c r="N2344">
        <f t="shared" si="147"/>
        <v>0</v>
      </c>
      <c r="O2344" cm="1">
        <f t="array" ref="O2344">((IF(C2344=0,INDEX('Solver Setup'!$M$15:$M$19,A2344),INDEX('Solver Setup'!$G$25:$G$52,C2344))-IF(B2344=0,INDEX('Solver Setup'!$L$15:$L$19,A2344),INDEX('Solver Setup'!$G$25:$G$52,B2344)))*1440-IF(B2344=0,0,INDEX('Solver Setup'!$F$25:$F$52,B2344))-H2344+'Solver Setup'!$B$9*(1-F2344))</f>
        <v>1139.1999999999989</v>
      </c>
    </row>
    <row r="2345" spans="1:15" x14ac:dyDescent="0.2">
      <c r="A2345">
        <v>3</v>
      </c>
      <c r="B2345">
        <v>25</v>
      </c>
      <c r="C2345">
        <v>19</v>
      </c>
      <c r="D2345" t="str" cm="1">
        <f t="array" ref="D2345">IF(B2345=0,"Depot",INDEX('Delivery Stops'!$B$2:$B$29,B2345))</f>
        <v>Public Library</v>
      </c>
      <c r="E2345" t="str" cm="1">
        <f t="array" ref="E2345">IF(C2345=0,"Depot",INDEX('Delivery Stops'!$B$2:$B$29,C2345))</f>
        <v>Music School</v>
      </c>
      <c r="F2345">
        <v>0</v>
      </c>
      <c r="G2345" cm="1">
        <f t="array" ref="G2345">INDEX('Distance Matrix (miles)'!$B$2:$AD$30,B2345+1,C2345+1)</f>
        <v>34.18</v>
      </c>
      <c r="H2345" cm="1">
        <f t="array" ref="H2345">INDEX('Travel Time Matrix (min)'!$B$2:$AD$30,B2345+1,C2345+1)</f>
        <v>51.3</v>
      </c>
      <c r="I2345" cm="1">
        <f t="array" ref="I2345">G2345*(INDEX('Vehicle Fleet'!$D$2:$D$6,A2345)+'Cost Parameters'!$B$2*'Cost Parameters'!$B$3)</f>
        <v>39.525752000000004</v>
      </c>
      <c r="J2345" cm="1">
        <f t="array" ref="J2345">IF(C2345=0,0,INDEX('Delivery Stops'!$D$2:$D$29,C2345))</f>
        <v>97</v>
      </c>
      <c r="K2345">
        <f t="shared" si="144"/>
        <v>0</v>
      </c>
      <c r="L2345">
        <f t="shared" si="145"/>
        <v>0</v>
      </c>
      <c r="M2345">
        <f t="shared" si="146"/>
        <v>0</v>
      </c>
      <c r="N2345">
        <f t="shared" si="147"/>
        <v>0</v>
      </c>
      <c r="O2345" cm="1">
        <f t="array" ref="O2345">((IF(C2345=0,INDEX('Solver Setup'!$M$15:$M$19,A2345),INDEX('Solver Setup'!$G$25:$G$52,C2345))-IF(B2345=0,INDEX('Solver Setup'!$L$15:$L$19,A2345),INDEX('Solver Setup'!$G$25:$G$52,B2345)))*1440-IF(B2345=0,0,INDEX('Solver Setup'!$F$25:$F$52,B2345))-H2345+'Solver Setup'!$B$9*(1-F2345))</f>
        <v>1078.6999999999994</v>
      </c>
    </row>
    <row r="2346" spans="1:15" x14ac:dyDescent="0.2">
      <c r="A2346">
        <v>3</v>
      </c>
      <c r="B2346">
        <v>25</v>
      </c>
      <c r="C2346">
        <v>20</v>
      </c>
      <c r="D2346" t="str" cm="1">
        <f t="array" ref="D2346">IF(B2346=0,"Depot",INDEX('Delivery Stops'!$B$2:$B$29,B2346))</f>
        <v>Public Library</v>
      </c>
      <c r="E2346" t="str" cm="1">
        <f t="array" ref="E2346">IF(C2346=0,"Depot",INDEX('Delivery Stops'!$B$2:$B$29,C2346))</f>
        <v>Elementary School</v>
      </c>
      <c r="F2346">
        <v>0</v>
      </c>
      <c r="G2346" cm="1">
        <f t="array" ref="G2346">INDEX('Distance Matrix (miles)'!$B$2:$AD$30,B2346+1,C2346+1)</f>
        <v>29.22</v>
      </c>
      <c r="H2346" cm="1">
        <f t="array" ref="H2346">INDEX('Travel Time Matrix (min)'!$B$2:$AD$30,B2346+1,C2346+1)</f>
        <v>43.8</v>
      </c>
      <c r="I2346" cm="1">
        <f t="array" ref="I2346">G2346*(INDEX('Vehicle Fleet'!$D$2:$D$6,A2346)+'Cost Parameters'!$B$2*'Cost Parameters'!$B$3)</f>
        <v>33.790008</v>
      </c>
      <c r="J2346" cm="1">
        <f t="array" ref="J2346">IF(C2346=0,0,INDEX('Delivery Stops'!$D$2:$D$29,C2346))</f>
        <v>71</v>
      </c>
      <c r="K2346">
        <f t="shared" si="144"/>
        <v>0</v>
      </c>
      <c r="L2346">
        <f t="shared" si="145"/>
        <v>0</v>
      </c>
      <c r="M2346">
        <f t="shared" si="146"/>
        <v>0</v>
      </c>
      <c r="N2346">
        <f t="shared" si="147"/>
        <v>0</v>
      </c>
      <c r="O2346" cm="1">
        <f t="array" ref="O2346">((IF(C2346=0,INDEX('Solver Setup'!$M$15:$M$19,A2346),INDEX('Solver Setup'!$G$25:$G$52,C2346))-IF(B2346=0,INDEX('Solver Setup'!$L$15:$L$19,A2346),INDEX('Solver Setup'!$G$25:$G$52,B2346)))*1440-IF(B2346=0,0,INDEX('Solver Setup'!$F$25:$F$52,B2346))-H2346+'Solver Setup'!$B$9*(1-F2346))</f>
        <v>1056.2</v>
      </c>
    </row>
    <row r="2347" spans="1:15" x14ac:dyDescent="0.2">
      <c r="A2347">
        <v>3</v>
      </c>
      <c r="B2347">
        <v>25</v>
      </c>
      <c r="C2347">
        <v>21</v>
      </c>
      <c r="D2347" t="str" cm="1">
        <f t="array" ref="D2347">IF(B2347=0,"Depot",INDEX('Delivery Stops'!$B$2:$B$29,B2347))</f>
        <v>Public Library</v>
      </c>
      <c r="E2347" t="str" cm="1">
        <f t="array" ref="E2347">IF(C2347=0,"Depot",INDEX('Delivery Stops'!$B$2:$B$29,C2347))</f>
        <v>Distillery</v>
      </c>
      <c r="F2347">
        <v>0</v>
      </c>
      <c r="G2347" cm="1">
        <f t="array" ref="G2347">INDEX('Distance Matrix (miles)'!$B$2:$AD$30,B2347+1,C2347+1)</f>
        <v>28.49</v>
      </c>
      <c r="H2347" cm="1">
        <f t="array" ref="H2347">INDEX('Travel Time Matrix (min)'!$B$2:$AD$30,B2347+1,C2347+1)</f>
        <v>42.7</v>
      </c>
      <c r="I2347" cm="1">
        <f t="array" ref="I2347">G2347*(INDEX('Vehicle Fleet'!$D$2:$D$6,A2347)+'Cost Parameters'!$B$2*'Cost Parameters'!$B$3)</f>
        <v>32.945836</v>
      </c>
      <c r="J2347" cm="1">
        <f t="array" ref="J2347">IF(C2347=0,0,INDEX('Delivery Stops'!$D$2:$D$29,C2347))</f>
        <v>178</v>
      </c>
      <c r="K2347">
        <f t="shared" si="144"/>
        <v>0</v>
      </c>
      <c r="L2347">
        <f t="shared" si="145"/>
        <v>0</v>
      </c>
      <c r="M2347">
        <f t="shared" si="146"/>
        <v>0</v>
      </c>
      <c r="N2347">
        <f t="shared" si="147"/>
        <v>0</v>
      </c>
      <c r="O2347" cm="1">
        <f t="array" ref="O2347">((IF(C2347=0,INDEX('Solver Setup'!$M$15:$M$19,A2347),INDEX('Solver Setup'!$G$25:$G$52,C2347))-IF(B2347=0,INDEX('Solver Setup'!$L$15:$L$19,A2347),INDEX('Solver Setup'!$G$25:$G$52,B2347)))*1440-IF(B2347=0,0,INDEX('Solver Setup'!$F$25:$F$52,B2347))-H2347+'Solver Setup'!$B$9*(1-F2347))</f>
        <v>1567.299999999999</v>
      </c>
    </row>
    <row r="2348" spans="1:15" x14ac:dyDescent="0.2">
      <c r="A2348">
        <v>3</v>
      </c>
      <c r="B2348">
        <v>25</v>
      </c>
      <c r="C2348">
        <v>22</v>
      </c>
      <c r="D2348" t="str" cm="1">
        <f t="array" ref="D2348">IF(B2348=0,"Depot",INDEX('Delivery Stops'!$B$2:$B$29,B2348))</f>
        <v>Public Library</v>
      </c>
      <c r="E2348" t="str" cm="1">
        <f t="array" ref="E2348">IF(C2348=0,"Depot",INDEX('Delivery Stops'!$B$2:$B$29,C2348))</f>
        <v>Brewery</v>
      </c>
      <c r="F2348">
        <v>0</v>
      </c>
      <c r="G2348" cm="1">
        <f t="array" ref="G2348">INDEX('Distance Matrix (miles)'!$B$2:$AD$30,B2348+1,C2348+1)</f>
        <v>17.010000000000002</v>
      </c>
      <c r="H2348" cm="1">
        <f t="array" ref="H2348">INDEX('Travel Time Matrix (min)'!$B$2:$AD$30,B2348+1,C2348+1)</f>
        <v>25.5</v>
      </c>
      <c r="I2348" cm="1">
        <f t="array" ref="I2348">G2348*(INDEX('Vehicle Fleet'!$D$2:$D$6,A2348)+'Cost Parameters'!$B$2*'Cost Parameters'!$B$3)</f>
        <v>19.670364000000003</v>
      </c>
      <c r="J2348" cm="1">
        <f t="array" ref="J2348">IF(C2348=0,0,INDEX('Delivery Stops'!$D$2:$D$29,C2348))</f>
        <v>46</v>
      </c>
      <c r="K2348">
        <f t="shared" si="144"/>
        <v>0</v>
      </c>
      <c r="L2348">
        <f t="shared" si="145"/>
        <v>0</v>
      </c>
      <c r="M2348">
        <f t="shared" si="146"/>
        <v>0</v>
      </c>
      <c r="N2348">
        <f t="shared" si="147"/>
        <v>0</v>
      </c>
      <c r="O2348" cm="1">
        <f t="array" ref="O2348">((IF(C2348=0,INDEX('Solver Setup'!$M$15:$M$19,A2348),INDEX('Solver Setup'!$G$25:$G$52,C2348))-IF(B2348=0,INDEX('Solver Setup'!$L$15:$L$19,A2348),INDEX('Solver Setup'!$G$25:$G$52,B2348)))*1440-IF(B2348=0,0,INDEX('Solver Setup'!$F$25:$F$52,B2348))-H2348+'Solver Setup'!$B$9*(1-F2348))</f>
        <v>1434.5</v>
      </c>
    </row>
    <row r="2349" spans="1:15" x14ac:dyDescent="0.2">
      <c r="A2349">
        <v>3</v>
      </c>
      <c r="B2349">
        <v>25</v>
      </c>
      <c r="C2349">
        <v>23</v>
      </c>
      <c r="D2349" t="str" cm="1">
        <f t="array" ref="D2349">IF(B2349=0,"Depot",INDEX('Delivery Stops'!$B$2:$B$29,B2349))</f>
        <v>Public Library</v>
      </c>
      <c r="E2349" t="str" cm="1">
        <f t="array" ref="E2349">IF(C2349=0,"Depot",INDEX('Delivery Stops'!$B$2:$B$29,C2349))</f>
        <v>Distillery</v>
      </c>
      <c r="F2349">
        <v>0</v>
      </c>
      <c r="G2349" cm="1">
        <f t="array" ref="G2349">INDEX('Distance Matrix (miles)'!$B$2:$AD$30,B2349+1,C2349+1)</f>
        <v>18.829999999999998</v>
      </c>
      <c r="H2349" cm="1">
        <f t="array" ref="H2349">INDEX('Travel Time Matrix (min)'!$B$2:$AD$30,B2349+1,C2349+1)</f>
        <v>28.2</v>
      </c>
      <c r="I2349" cm="1">
        <f t="array" ref="I2349">G2349*(INDEX('Vehicle Fleet'!$D$2:$D$6,A2349)+'Cost Parameters'!$B$2*'Cost Parameters'!$B$3)</f>
        <v>21.775012</v>
      </c>
      <c r="J2349" cm="1">
        <f t="array" ref="J2349">IF(C2349=0,0,INDEX('Delivery Stops'!$D$2:$D$29,C2349))</f>
        <v>207</v>
      </c>
      <c r="K2349">
        <f t="shared" si="144"/>
        <v>0</v>
      </c>
      <c r="L2349">
        <f t="shared" si="145"/>
        <v>0</v>
      </c>
      <c r="M2349">
        <f t="shared" si="146"/>
        <v>0</v>
      </c>
      <c r="N2349">
        <f t="shared" si="147"/>
        <v>0</v>
      </c>
      <c r="O2349" cm="1">
        <f t="array" ref="O2349">((IF(C2349=0,INDEX('Solver Setup'!$M$15:$M$19,A2349),INDEX('Solver Setup'!$G$25:$G$52,C2349))-IF(B2349=0,INDEX('Solver Setup'!$L$15:$L$19,A2349),INDEX('Solver Setup'!$G$25:$G$52,B2349)))*1440-IF(B2349=0,0,INDEX('Solver Setup'!$F$25:$F$52,B2349))-H2349+'Solver Setup'!$B$9*(1-F2349))</f>
        <v>1326.7999999999995</v>
      </c>
    </row>
    <row r="2350" spans="1:15" x14ac:dyDescent="0.2">
      <c r="A2350">
        <v>3</v>
      </c>
      <c r="B2350">
        <v>25</v>
      </c>
      <c r="C2350">
        <v>24</v>
      </c>
      <c r="D2350" t="str" cm="1">
        <f t="array" ref="D2350">IF(B2350=0,"Depot",INDEX('Delivery Stops'!$B$2:$B$29,B2350))</f>
        <v>Public Library</v>
      </c>
      <c r="E2350" t="str" cm="1">
        <f t="array" ref="E2350">IF(C2350=0,"Depot",INDEX('Delivery Stops'!$B$2:$B$29,C2350))</f>
        <v>Children's Academy</v>
      </c>
      <c r="F2350">
        <v>0</v>
      </c>
      <c r="G2350" cm="1">
        <f t="array" ref="G2350">INDEX('Distance Matrix (miles)'!$B$2:$AD$30,B2350+1,C2350+1)</f>
        <v>26.3</v>
      </c>
      <c r="H2350" cm="1">
        <f t="array" ref="H2350">INDEX('Travel Time Matrix (min)'!$B$2:$AD$30,B2350+1,C2350+1)</f>
        <v>39.4</v>
      </c>
      <c r="I2350" cm="1">
        <f t="array" ref="I2350">G2350*(INDEX('Vehicle Fleet'!$D$2:$D$6,A2350)+'Cost Parameters'!$B$2*'Cost Parameters'!$B$3)</f>
        <v>30.413320000000002</v>
      </c>
      <c r="J2350" cm="1">
        <f t="array" ref="J2350">IF(C2350=0,0,INDEX('Delivery Stops'!$D$2:$D$29,C2350))</f>
        <v>28</v>
      </c>
      <c r="K2350">
        <f t="shared" si="144"/>
        <v>0</v>
      </c>
      <c r="L2350">
        <f t="shared" si="145"/>
        <v>0</v>
      </c>
      <c r="M2350">
        <f t="shared" si="146"/>
        <v>0</v>
      </c>
      <c r="N2350">
        <f t="shared" si="147"/>
        <v>0</v>
      </c>
      <c r="O2350" cm="1">
        <f t="array" ref="O2350">((IF(C2350=0,INDEX('Solver Setup'!$M$15:$M$19,A2350),INDEX('Solver Setup'!$G$25:$G$52,C2350))-IF(B2350=0,INDEX('Solver Setup'!$L$15:$L$19,A2350),INDEX('Solver Setup'!$G$25:$G$52,B2350)))*1440-IF(B2350=0,0,INDEX('Solver Setup'!$F$25:$F$52,B2350))-H2350+'Solver Setup'!$B$9*(1-F2350))</f>
        <v>1465.6</v>
      </c>
    </row>
    <row r="2351" spans="1:15" x14ac:dyDescent="0.2">
      <c r="A2351">
        <v>3</v>
      </c>
      <c r="B2351">
        <v>25</v>
      </c>
      <c r="C2351">
        <v>26</v>
      </c>
      <c r="D2351" t="str" cm="1">
        <f t="array" ref="D2351">IF(B2351=0,"Depot",INDEX('Delivery Stops'!$B$2:$B$29,B2351))</f>
        <v>Public Library</v>
      </c>
      <c r="E2351" t="str" cm="1">
        <f t="array" ref="E2351">IF(C2351=0,"Depot",INDEX('Delivery Stops'!$B$2:$B$29,C2351))</f>
        <v>Bakery &amp; Cafe</v>
      </c>
      <c r="F2351">
        <v>0</v>
      </c>
      <c r="G2351" cm="1">
        <f t="array" ref="G2351">INDEX('Distance Matrix (miles)'!$B$2:$AD$30,B2351+1,C2351+1)</f>
        <v>10.53</v>
      </c>
      <c r="H2351" cm="1">
        <f t="array" ref="H2351">INDEX('Travel Time Matrix (min)'!$B$2:$AD$30,B2351+1,C2351+1)</f>
        <v>15.8</v>
      </c>
      <c r="I2351" cm="1">
        <f t="array" ref="I2351">G2351*(INDEX('Vehicle Fleet'!$D$2:$D$6,A2351)+'Cost Parameters'!$B$2*'Cost Parameters'!$B$3)</f>
        <v>12.176892</v>
      </c>
      <c r="J2351" cm="1">
        <f t="array" ref="J2351">IF(C2351=0,0,INDEX('Delivery Stops'!$D$2:$D$29,C2351))</f>
        <v>211</v>
      </c>
      <c r="K2351">
        <f t="shared" si="144"/>
        <v>0</v>
      </c>
      <c r="L2351">
        <f t="shared" si="145"/>
        <v>0</v>
      </c>
      <c r="M2351">
        <f t="shared" si="146"/>
        <v>0</v>
      </c>
      <c r="N2351">
        <f t="shared" si="147"/>
        <v>0</v>
      </c>
      <c r="O2351" cm="1">
        <f t="array" ref="O2351">((IF(C2351=0,INDEX('Solver Setup'!$M$15:$M$19,A2351),INDEX('Solver Setup'!$G$25:$G$52,C2351))-IF(B2351=0,INDEX('Solver Setup'!$L$15:$L$19,A2351),INDEX('Solver Setup'!$G$25:$G$52,B2351)))*1440-IF(B2351=0,0,INDEX('Solver Setup'!$F$25:$F$52,B2351))-H2351+'Solver Setup'!$B$9*(1-F2351))</f>
        <v>1474.1999999999996</v>
      </c>
    </row>
    <row r="2352" spans="1:15" x14ac:dyDescent="0.2">
      <c r="A2352">
        <v>3</v>
      </c>
      <c r="B2352">
        <v>25</v>
      </c>
      <c r="C2352">
        <v>27</v>
      </c>
      <c r="D2352" t="str" cm="1">
        <f t="array" ref="D2352">IF(B2352=0,"Depot",INDEX('Delivery Stops'!$B$2:$B$29,B2352))</f>
        <v>Public Library</v>
      </c>
      <c r="E2352" t="str" cm="1">
        <f t="array" ref="E2352">IF(C2352=0,"Depot",INDEX('Delivery Stops'!$B$2:$B$29,C2352))</f>
        <v>Redstone Elementary School</v>
      </c>
      <c r="F2352">
        <v>0</v>
      </c>
      <c r="G2352" cm="1">
        <f t="array" ref="G2352">INDEX('Distance Matrix (miles)'!$B$2:$AD$30,B2352+1,C2352+1)</f>
        <v>8.7799999999999994</v>
      </c>
      <c r="H2352" cm="1">
        <f t="array" ref="H2352">INDEX('Travel Time Matrix (min)'!$B$2:$AD$30,B2352+1,C2352+1)</f>
        <v>13.2</v>
      </c>
      <c r="I2352" cm="1">
        <f t="array" ref="I2352">G2352*(INDEX('Vehicle Fleet'!$D$2:$D$6,A2352)+'Cost Parameters'!$B$2*'Cost Parameters'!$B$3)</f>
        <v>10.153192000000001</v>
      </c>
      <c r="J2352" cm="1">
        <f t="array" ref="J2352">IF(C2352=0,0,INDEX('Delivery Stops'!$D$2:$D$29,C2352))</f>
        <v>61</v>
      </c>
      <c r="K2352">
        <f t="shared" si="144"/>
        <v>0</v>
      </c>
      <c r="L2352">
        <f t="shared" si="145"/>
        <v>0</v>
      </c>
      <c r="M2352">
        <f t="shared" si="146"/>
        <v>0</v>
      </c>
      <c r="N2352">
        <f t="shared" si="147"/>
        <v>0</v>
      </c>
      <c r="O2352" cm="1">
        <f t="array" ref="O2352">((IF(C2352=0,INDEX('Solver Setup'!$M$15:$M$19,A2352),INDEX('Solver Setup'!$G$25:$G$52,C2352))-IF(B2352=0,INDEX('Solver Setup'!$L$15:$L$19,A2352),INDEX('Solver Setup'!$G$25:$G$52,B2352)))*1440-IF(B2352=0,0,INDEX('Solver Setup'!$F$25:$F$52,B2352))-H2352+'Solver Setup'!$B$9*(1-F2352))</f>
        <v>1416.799999999999</v>
      </c>
    </row>
    <row r="2353" spans="1:15" x14ac:dyDescent="0.2">
      <c r="A2353">
        <v>3</v>
      </c>
      <c r="B2353">
        <v>25</v>
      </c>
      <c r="C2353">
        <v>28</v>
      </c>
      <c r="D2353" t="str" cm="1">
        <f t="array" ref="D2353">IF(B2353=0,"Depot",INDEX('Delivery Stops'!$B$2:$B$29,B2353))</f>
        <v>Public Library</v>
      </c>
      <c r="E2353" t="str" cm="1">
        <f t="array" ref="E2353">IF(C2353=0,"Depot",INDEX('Delivery Stops'!$B$2:$B$29,C2353))</f>
        <v>Food Bank</v>
      </c>
      <c r="F2353">
        <v>0</v>
      </c>
      <c r="G2353" cm="1">
        <f t="array" ref="G2353">INDEX('Distance Matrix (miles)'!$B$2:$AD$30,B2353+1,C2353+1)</f>
        <v>14.93</v>
      </c>
      <c r="H2353" cm="1">
        <f t="array" ref="H2353">INDEX('Travel Time Matrix (min)'!$B$2:$AD$30,B2353+1,C2353+1)</f>
        <v>22.4</v>
      </c>
      <c r="I2353" cm="1">
        <f t="array" ref="I2353">G2353*(INDEX('Vehicle Fleet'!$D$2:$D$6,A2353)+'Cost Parameters'!$B$2*'Cost Parameters'!$B$3)</f>
        <v>17.265052000000001</v>
      </c>
      <c r="J2353" cm="1">
        <f t="array" ref="J2353">IF(C2353=0,0,INDEX('Delivery Stops'!$D$2:$D$29,C2353))</f>
        <v>168</v>
      </c>
      <c r="K2353">
        <f t="shared" si="144"/>
        <v>0</v>
      </c>
      <c r="L2353">
        <f t="shared" si="145"/>
        <v>0</v>
      </c>
      <c r="M2353">
        <f t="shared" si="146"/>
        <v>0</v>
      </c>
      <c r="N2353">
        <f t="shared" si="147"/>
        <v>0</v>
      </c>
      <c r="O2353" cm="1">
        <f t="array" ref="O2353">((IF(C2353=0,INDEX('Solver Setup'!$M$15:$M$19,A2353),INDEX('Solver Setup'!$G$25:$G$52,C2353))-IF(B2353=0,INDEX('Solver Setup'!$L$15:$L$19,A2353),INDEX('Solver Setup'!$G$25:$G$52,B2353)))*1440-IF(B2353=0,0,INDEX('Solver Setup'!$F$25:$F$52,B2353))-H2353+'Solver Setup'!$B$9*(1-F2353))</f>
        <v>1407.599999999999</v>
      </c>
    </row>
    <row r="2354" spans="1:15" x14ac:dyDescent="0.2">
      <c r="A2354">
        <v>3</v>
      </c>
      <c r="B2354">
        <v>26</v>
      </c>
      <c r="C2354">
        <v>0</v>
      </c>
      <c r="D2354" t="str" cm="1">
        <f t="array" ref="D2354">IF(B2354=0,"Depot",INDEX('Delivery Stops'!$B$2:$B$29,B2354))</f>
        <v>Bakery &amp; Cafe</v>
      </c>
      <c r="E2354" t="str" cm="1">
        <f t="array" ref="E2354">IF(C2354=0,"Depot",INDEX('Delivery Stops'!$B$2:$B$29,C2354))</f>
        <v>Depot</v>
      </c>
      <c r="F2354">
        <v>0</v>
      </c>
      <c r="G2354" cm="1">
        <f t="array" ref="G2354">INDEX('Distance Matrix (miles)'!$B$2:$AD$30,B2354+1,C2354+1)</f>
        <v>24.09</v>
      </c>
      <c r="H2354" cm="1">
        <f t="array" ref="H2354">INDEX('Travel Time Matrix (min)'!$B$2:$AD$30,B2354+1,C2354+1)</f>
        <v>36.1</v>
      </c>
      <c r="I2354" cm="1">
        <f t="array" ref="I2354">G2354*(INDEX('Vehicle Fleet'!$D$2:$D$6,A2354)+'Cost Parameters'!$B$2*'Cost Parameters'!$B$3)</f>
        <v>27.857676000000001</v>
      </c>
      <c r="J2354" cm="1">
        <f t="array" ref="J2354">IF(C2354=0,0,INDEX('Delivery Stops'!$D$2:$D$29,C2354))</f>
        <v>0</v>
      </c>
      <c r="K2354">
        <f t="shared" si="144"/>
        <v>0</v>
      </c>
      <c r="L2354">
        <f t="shared" si="145"/>
        <v>0</v>
      </c>
      <c r="M2354">
        <f t="shared" si="146"/>
        <v>0</v>
      </c>
      <c r="N2354">
        <f t="shared" si="147"/>
        <v>0</v>
      </c>
      <c r="O2354" cm="1">
        <f t="array" ref="O2354">((IF(C2354=0,INDEX('Solver Setup'!$M$15:$M$19,A2354),INDEX('Solver Setup'!$G$25:$G$52,C2354))-IF(B2354=0,INDEX('Solver Setup'!$L$15:$L$19,A2354),INDEX('Solver Setup'!$G$25:$G$52,B2354)))*1440-IF(B2354=0,0,INDEX('Solver Setup'!$F$25:$F$52,B2354))-H2354+'Solver Setup'!$B$9*(1-F2354))</f>
        <v>625.9</v>
      </c>
    </row>
    <row r="2355" spans="1:15" x14ac:dyDescent="0.2">
      <c r="A2355">
        <v>3</v>
      </c>
      <c r="B2355">
        <v>26</v>
      </c>
      <c r="C2355">
        <v>1</v>
      </c>
      <c r="D2355" t="str" cm="1">
        <f t="array" ref="D2355">IF(B2355=0,"Depot",INDEX('Delivery Stops'!$B$2:$B$29,B2355))</f>
        <v>Bakery &amp; Cafe</v>
      </c>
      <c r="E2355" t="str" cm="1">
        <f t="array" ref="E2355">IF(C2355=0,"Depot",INDEX('Delivery Stops'!$B$2:$B$29,C2355))</f>
        <v>Pet Hospital</v>
      </c>
      <c r="F2355">
        <v>0</v>
      </c>
      <c r="G2355" cm="1">
        <f t="array" ref="G2355">INDEX('Distance Matrix (miles)'!$B$2:$AD$30,B2355+1,C2355+1)</f>
        <v>48.49</v>
      </c>
      <c r="H2355" cm="1">
        <f t="array" ref="H2355">INDEX('Travel Time Matrix (min)'!$B$2:$AD$30,B2355+1,C2355+1)</f>
        <v>72.7</v>
      </c>
      <c r="I2355" cm="1">
        <f t="array" ref="I2355">G2355*(INDEX('Vehicle Fleet'!$D$2:$D$6,A2355)+'Cost Parameters'!$B$2*'Cost Parameters'!$B$3)</f>
        <v>56.073836000000007</v>
      </c>
      <c r="J2355" cm="1">
        <f t="array" ref="J2355">IF(C2355=0,0,INDEX('Delivery Stops'!$D$2:$D$29,C2355))</f>
        <v>204</v>
      </c>
      <c r="K2355">
        <f t="shared" si="144"/>
        <v>0</v>
      </c>
      <c r="L2355">
        <f t="shared" si="145"/>
        <v>0</v>
      </c>
      <c r="M2355">
        <f t="shared" si="146"/>
        <v>0</v>
      </c>
      <c r="N2355">
        <f t="shared" si="147"/>
        <v>0</v>
      </c>
      <c r="O2355" cm="1">
        <f t="array" ref="O2355">((IF(C2355=0,INDEX('Solver Setup'!$M$15:$M$19,A2355),INDEX('Solver Setup'!$G$25:$G$52,C2355))-IF(B2355=0,INDEX('Solver Setup'!$L$15:$L$19,A2355),INDEX('Solver Setup'!$G$25:$G$52,B2355)))*1440-IF(B2355=0,0,INDEX('Solver Setup'!$F$25:$F$52,B2355))-H2355+'Solver Setup'!$B$9*(1-F2355))</f>
        <v>1099.3000000000006</v>
      </c>
    </row>
    <row r="2356" spans="1:15" x14ac:dyDescent="0.2">
      <c r="A2356">
        <v>3</v>
      </c>
      <c r="B2356">
        <v>26</v>
      </c>
      <c r="C2356">
        <v>2</v>
      </c>
      <c r="D2356" t="str" cm="1">
        <f t="array" ref="D2356">IF(B2356=0,"Depot",INDEX('Delivery Stops'!$B$2:$B$29,B2356))</f>
        <v>Bakery &amp; Cafe</v>
      </c>
      <c r="E2356" t="str" cm="1">
        <f t="array" ref="E2356">IF(C2356=0,"Depot",INDEX('Delivery Stops'!$B$2:$B$29,C2356))</f>
        <v>Community Pharmacy</v>
      </c>
      <c r="F2356">
        <v>0</v>
      </c>
      <c r="G2356" cm="1">
        <f t="array" ref="G2356">INDEX('Distance Matrix (miles)'!$B$2:$AD$30,B2356+1,C2356+1)</f>
        <v>26.68</v>
      </c>
      <c r="H2356" cm="1">
        <f t="array" ref="H2356">INDEX('Travel Time Matrix (min)'!$B$2:$AD$30,B2356+1,C2356+1)</f>
        <v>40</v>
      </c>
      <c r="I2356" cm="1">
        <f t="array" ref="I2356">G2356*(INDEX('Vehicle Fleet'!$D$2:$D$6,A2356)+'Cost Parameters'!$B$2*'Cost Parameters'!$B$3)</f>
        <v>30.852752000000002</v>
      </c>
      <c r="J2356" cm="1">
        <f t="array" ref="J2356">IF(C2356=0,0,INDEX('Delivery Stops'!$D$2:$D$29,C2356))</f>
        <v>240</v>
      </c>
      <c r="K2356">
        <f t="shared" si="144"/>
        <v>0</v>
      </c>
      <c r="L2356">
        <f t="shared" si="145"/>
        <v>0</v>
      </c>
      <c r="M2356">
        <f t="shared" si="146"/>
        <v>0</v>
      </c>
      <c r="N2356">
        <f t="shared" si="147"/>
        <v>0</v>
      </c>
      <c r="O2356" cm="1">
        <f t="array" ref="O2356">((IF(C2356=0,INDEX('Solver Setup'!$M$15:$M$19,A2356),INDEX('Solver Setup'!$G$25:$G$52,C2356))-IF(B2356=0,INDEX('Solver Setup'!$L$15:$L$19,A2356),INDEX('Solver Setup'!$G$25:$G$52,B2356)))*1440-IF(B2356=0,0,INDEX('Solver Setup'!$F$25:$F$52,B2356))-H2356+'Solver Setup'!$B$9*(1-F2356))</f>
        <v>1371.9999999999995</v>
      </c>
    </row>
    <row r="2357" spans="1:15" x14ac:dyDescent="0.2">
      <c r="A2357">
        <v>3</v>
      </c>
      <c r="B2357">
        <v>26</v>
      </c>
      <c r="C2357">
        <v>3</v>
      </c>
      <c r="D2357" t="str" cm="1">
        <f t="array" ref="D2357">IF(B2357=0,"Depot",INDEX('Delivery Stops'!$B$2:$B$29,B2357))</f>
        <v>Bakery &amp; Cafe</v>
      </c>
      <c r="E2357" t="str" cm="1">
        <f t="array" ref="E2357">IF(C2357=0,"Depot",INDEX('Delivery Stops'!$B$2:$B$29,C2357))</f>
        <v>Redstone Medical Center</v>
      </c>
      <c r="F2357">
        <v>0</v>
      </c>
      <c r="G2357" cm="1">
        <f t="array" ref="G2357">INDEX('Distance Matrix (miles)'!$B$2:$AD$30,B2357+1,C2357+1)</f>
        <v>38.46</v>
      </c>
      <c r="H2357" cm="1">
        <f t="array" ref="H2357">INDEX('Travel Time Matrix (min)'!$B$2:$AD$30,B2357+1,C2357+1)</f>
        <v>57.7</v>
      </c>
      <c r="I2357" cm="1">
        <f t="array" ref="I2357">G2357*(INDEX('Vehicle Fleet'!$D$2:$D$6,A2357)+'Cost Parameters'!$B$2*'Cost Parameters'!$B$3)</f>
        <v>44.475144000000007</v>
      </c>
      <c r="J2357" cm="1">
        <f t="array" ref="J2357">IF(C2357=0,0,INDEX('Delivery Stops'!$D$2:$D$29,C2357))</f>
        <v>183</v>
      </c>
      <c r="K2357">
        <f t="shared" si="144"/>
        <v>0</v>
      </c>
      <c r="L2357">
        <f t="shared" si="145"/>
        <v>0</v>
      </c>
      <c r="M2357">
        <f t="shared" si="146"/>
        <v>0</v>
      </c>
      <c r="N2357">
        <f t="shared" si="147"/>
        <v>0</v>
      </c>
      <c r="O2357" cm="1">
        <f t="array" ref="O2357">((IF(C2357=0,INDEX('Solver Setup'!$M$15:$M$19,A2357),INDEX('Solver Setup'!$G$25:$G$52,C2357))-IF(B2357=0,INDEX('Solver Setup'!$L$15:$L$19,A2357),INDEX('Solver Setup'!$G$25:$G$52,B2357)))*1440-IF(B2357=0,0,INDEX('Solver Setup'!$F$25:$F$52,B2357))-H2357+'Solver Setup'!$B$9*(1-F2357))</f>
        <v>1369.3</v>
      </c>
    </row>
    <row r="2358" spans="1:15" x14ac:dyDescent="0.2">
      <c r="A2358">
        <v>3</v>
      </c>
      <c r="B2358">
        <v>26</v>
      </c>
      <c r="C2358">
        <v>4</v>
      </c>
      <c r="D2358" t="str" cm="1">
        <f t="array" ref="D2358">IF(B2358=0,"Depot",INDEX('Delivery Stops'!$B$2:$B$29,B2358))</f>
        <v>Bakery &amp; Cafe</v>
      </c>
      <c r="E2358" t="str" cm="1">
        <f t="array" ref="E2358">IF(C2358=0,"Depot",INDEX('Delivery Stops'!$B$2:$B$29,C2358))</f>
        <v>Furniture Warehouse</v>
      </c>
      <c r="F2358">
        <v>0</v>
      </c>
      <c r="G2358" cm="1">
        <f t="array" ref="G2358">INDEX('Distance Matrix (miles)'!$B$2:$AD$30,B2358+1,C2358+1)</f>
        <v>21.86</v>
      </c>
      <c r="H2358" cm="1">
        <f t="array" ref="H2358">INDEX('Travel Time Matrix (min)'!$B$2:$AD$30,B2358+1,C2358+1)</f>
        <v>32.799999999999997</v>
      </c>
      <c r="I2358" cm="1">
        <f t="array" ref="I2358">G2358*(INDEX('Vehicle Fleet'!$D$2:$D$6,A2358)+'Cost Parameters'!$B$2*'Cost Parameters'!$B$3)</f>
        <v>25.278904000000001</v>
      </c>
      <c r="J2358" cm="1">
        <f t="array" ref="J2358">IF(C2358=0,0,INDEX('Delivery Stops'!$D$2:$D$29,C2358))</f>
        <v>186</v>
      </c>
      <c r="K2358">
        <f t="shared" si="144"/>
        <v>0</v>
      </c>
      <c r="L2358">
        <f t="shared" si="145"/>
        <v>0</v>
      </c>
      <c r="M2358">
        <f t="shared" si="146"/>
        <v>0</v>
      </c>
      <c r="N2358">
        <f t="shared" si="147"/>
        <v>0</v>
      </c>
      <c r="O2358" cm="1">
        <f t="array" ref="O2358">((IF(C2358=0,INDEX('Solver Setup'!$M$15:$M$19,A2358),INDEX('Solver Setup'!$G$25:$G$52,C2358))-IF(B2358=0,INDEX('Solver Setup'!$L$15:$L$19,A2358),INDEX('Solver Setup'!$G$25:$G$52,B2358)))*1440-IF(B2358=0,0,INDEX('Solver Setup'!$F$25:$F$52,B2358))-H2358+'Solver Setup'!$B$9*(1-F2358))</f>
        <v>1124.2</v>
      </c>
    </row>
    <row r="2359" spans="1:15" x14ac:dyDescent="0.2">
      <c r="A2359">
        <v>3</v>
      </c>
      <c r="B2359">
        <v>26</v>
      </c>
      <c r="C2359">
        <v>5</v>
      </c>
      <c r="D2359" t="str" cm="1">
        <f t="array" ref="D2359">IF(B2359=0,"Depot",INDEX('Delivery Stops'!$B$2:$B$29,B2359))</f>
        <v>Bakery &amp; Cafe</v>
      </c>
      <c r="E2359" t="str" cm="1">
        <f t="array" ref="E2359">IF(C2359=0,"Depot",INDEX('Delivery Stops'!$B$2:$B$29,C2359))</f>
        <v>Construction Supply</v>
      </c>
      <c r="F2359">
        <v>0</v>
      </c>
      <c r="G2359" cm="1">
        <f t="array" ref="G2359">INDEX('Distance Matrix (miles)'!$B$2:$AD$30,B2359+1,C2359+1)</f>
        <v>16.170000000000002</v>
      </c>
      <c r="H2359" cm="1">
        <f t="array" ref="H2359">INDEX('Travel Time Matrix (min)'!$B$2:$AD$30,B2359+1,C2359+1)</f>
        <v>24.3</v>
      </c>
      <c r="I2359" cm="1">
        <f t="array" ref="I2359">G2359*(INDEX('Vehicle Fleet'!$D$2:$D$6,A2359)+'Cost Parameters'!$B$2*'Cost Parameters'!$B$3)</f>
        <v>18.698988000000003</v>
      </c>
      <c r="J2359" cm="1">
        <f t="array" ref="J2359">IF(C2359=0,0,INDEX('Delivery Stops'!$D$2:$D$29,C2359))</f>
        <v>201</v>
      </c>
      <c r="K2359">
        <f t="shared" si="144"/>
        <v>0</v>
      </c>
      <c r="L2359">
        <f t="shared" si="145"/>
        <v>0</v>
      </c>
      <c r="M2359">
        <f t="shared" si="146"/>
        <v>0</v>
      </c>
      <c r="N2359">
        <f t="shared" si="147"/>
        <v>0</v>
      </c>
      <c r="O2359" cm="1">
        <f t="array" ref="O2359">((IF(C2359=0,INDEX('Solver Setup'!$M$15:$M$19,A2359),INDEX('Solver Setup'!$G$25:$G$52,C2359))-IF(B2359=0,INDEX('Solver Setup'!$L$15:$L$19,A2359),INDEX('Solver Setup'!$G$25:$G$52,B2359)))*1440-IF(B2359=0,0,INDEX('Solver Setup'!$F$25:$F$52,B2359))-H2359+'Solver Setup'!$B$9*(1-F2359))</f>
        <v>1342.6999999999996</v>
      </c>
    </row>
    <row r="2360" spans="1:15" x14ac:dyDescent="0.2">
      <c r="A2360">
        <v>3</v>
      </c>
      <c r="B2360">
        <v>26</v>
      </c>
      <c r="C2360">
        <v>6</v>
      </c>
      <c r="D2360" t="str" cm="1">
        <f t="array" ref="D2360">IF(B2360=0,"Depot",INDEX('Delivery Stops'!$B$2:$B$29,B2360))</f>
        <v>Bakery &amp; Cafe</v>
      </c>
      <c r="E2360" t="str" cm="1">
        <f t="array" ref="E2360">IF(C2360=0,"Depot",INDEX('Delivery Stops'!$B$2:$B$29,C2360))</f>
        <v>Farm Supply</v>
      </c>
      <c r="F2360">
        <v>0</v>
      </c>
      <c r="G2360" cm="1">
        <f t="array" ref="G2360">INDEX('Distance Matrix (miles)'!$B$2:$AD$30,B2360+1,C2360+1)</f>
        <v>20.329999999999998</v>
      </c>
      <c r="H2360" cm="1">
        <f t="array" ref="H2360">INDEX('Travel Time Matrix (min)'!$B$2:$AD$30,B2360+1,C2360+1)</f>
        <v>30.5</v>
      </c>
      <c r="I2360" cm="1">
        <f t="array" ref="I2360">G2360*(INDEX('Vehicle Fleet'!$D$2:$D$6,A2360)+'Cost Parameters'!$B$2*'Cost Parameters'!$B$3)</f>
        <v>23.509612000000001</v>
      </c>
      <c r="J2360" cm="1">
        <f t="array" ref="J2360">IF(C2360=0,0,INDEX('Delivery Stops'!$D$2:$D$29,C2360))</f>
        <v>162</v>
      </c>
      <c r="K2360">
        <f t="shared" si="144"/>
        <v>0</v>
      </c>
      <c r="L2360">
        <f t="shared" si="145"/>
        <v>0</v>
      </c>
      <c r="M2360">
        <f t="shared" si="146"/>
        <v>0</v>
      </c>
      <c r="N2360">
        <f t="shared" si="147"/>
        <v>0</v>
      </c>
      <c r="O2360" cm="1">
        <f t="array" ref="O2360">((IF(C2360=0,INDEX('Solver Setup'!$M$15:$M$19,A2360),INDEX('Solver Setup'!$G$25:$G$52,C2360))-IF(B2360=0,INDEX('Solver Setup'!$L$15:$L$19,A2360),INDEX('Solver Setup'!$G$25:$G$52,B2360)))*1440-IF(B2360=0,0,INDEX('Solver Setup'!$F$25:$F$52,B2360))-H2360+'Solver Setup'!$B$9*(1-F2360))</f>
        <v>1441.5</v>
      </c>
    </row>
    <row r="2361" spans="1:15" x14ac:dyDescent="0.2">
      <c r="A2361">
        <v>3</v>
      </c>
      <c r="B2361">
        <v>26</v>
      </c>
      <c r="C2361">
        <v>7</v>
      </c>
      <c r="D2361" t="str" cm="1">
        <f t="array" ref="D2361">IF(B2361=0,"Depot",INDEX('Delivery Stops'!$B$2:$B$29,B2361))</f>
        <v>Bakery &amp; Cafe</v>
      </c>
      <c r="E2361" t="str" cm="1">
        <f t="array" ref="E2361">IF(C2361=0,"Depot",INDEX('Delivery Stops'!$B$2:$B$29,C2361))</f>
        <v>Fish Market</v>
      </c>
      <c r="F2361">
        <v>0</v>
      </c>
      <c r="G2361" cm="1">
        <f t="array" ref="G2361">INDEX('Distance Matrix (miles)'!$B$2:$AD$30,B2361+1,C2361+1)</f>
        <v>14.72</v>
      </c>
      <c r="H2361" cm="1">
        <f t="array" ref="H2361">INDEX('Travel Time Matrix (min)'!$B$2:$AD$30,B2361+1,C2361+1)</f>
        <v>22.1</v>
      </c>
      <c r="I2361" cm="1">
        <f t="array" ref="I2361">G2361*(INDEX('Vehicle Fleet'!$D$2:$D$6,A2361)+'Cost Parameters'!$B$2*'Cost Parameters'!$B$3)</f>
        <v>17.022208000000003</v>
      </c>
      <c r="J2361" cm="1">
        <f t="array" ref="J2361">IF(C2361=0,0,INDEX('Delivery Stops'!$D$2:$D$29,C2361))</f>
        <v>133</v>
      </c>
      <c r="K2361">
        <f t="shared" si="144"/>
        <v>0</v>
      </c>
      <c r="L2361">
        <f t="shared" si="145"/>
        <v>0</v>
      </c>
      <c r="M2361">
        <f t="shared" si="146"/>
        <v>0</v>
      </c>
      <c r="N2361">
        <f t="shared" si="147"/>
        <v>0</v>
      </c>
      <c r="O2361" cm="1">
        <f t="array" ref="O2361">((IF(C2361=0,INDEX('Solver Setup'!$M$15:$M$19,A2361),INDEX('Solver Setup'!$G$25:$G$52,C2361))-IF(B2361=0,INDEX('Solver Setup'!$L$15:$L$19,A2361),INDEX('Solver Setup'!$G$25:$G$52,B2361)))*1440-IF(B2361=0,0,INDEX('Solver Setup'!$F$25:$F$52,B2361))-H2361+'Solver Setup'!$B$9*(1-F2361))</f>
        <v>1314.9</v>
      </c>
    </row>
    <row r="2362" spans="1:15" x14ac:dyDescent="0.2">
      <c r="A2362">
        <v>3</v>
      </c>
      <c r="B2362">
        <v>26</v>
      </c>
      <c r="C2362">
        <v>8</v>
      </c>
      <c r="D2362" t="str" cm="1">
        <f t="array" ref="D2362">IF(B2362=0,"Depot",INDEX('Delivery Stops'!$B$2:$B$29,B2362))</f>
        <v>Bakery &amp; Cafe</v>
      </c>
      <c r="E2362" t="str" cm="1">
        <f t="array" ref="E2362">IF(C2362=0,"Depot",INDEX('Delivery Stops'!$B$2:$B$29,C2362))</f>
        <v>Swimming Pool Supply</v>
      </c>
      <c r="F2362">
        <v>0</v>
      </c>
      <c r="G2362" cm="1">
        <f t="array" ref="G2362">INDEX('Distance Matrix (miles)'!$B$2:$AD$30,B2362+1,C2362+1)</f>
        <v>33.44</v>
      </c>
      <c r="H2362" cm="1">
        <f t="array" ref="H2362">INDEX('Travel Time Matrix (min)'!$B$2:$AD$30,B2362+1,C2362+1)</f>
        <v>50.2</v>
      </c>
      <c r="I2362" cm="1">
        <f t="array" ref="I2362">G2362*(INDEX('Vehicle Fleet'!$D$2:$D$6,A2362)+'Cost Parameters'!$B$2*'Cost Parameters'!$B$3)</f>
        <v>38.670016000000004</v>
      </c>
      <c r="J2362" cm="1">
        <f t="array" ref="J2362">IF(C2362=0,0,INDEX('Delivery Stops'!$D$2:$D$29,C2362))</f>
        <v>285</v>
      </c>
      <c r="K2362">
        <f t="shared" si="144"/>
        <v>0</v>
      </c>
      <c r="L2362">
        <f t="shared" si="145"/>
        <v>0</v>
      </c>
      <c r="M2362">
        <f t="shared" si="146"/>
        <v>0</v>
      </c>
      <c r="N2362">
        <f t="shared" si="147"/>
        <v>0</v>
      </c>
      <c r="O2362" cm="1">
        <f t="array" ref="O2362">((IF(C2362=0,INDEX('Solver Setup'!$M$15:$M$19,A2362),INDEX('Solver Setup'!$G$25:$G$52,C2362))-IF(B2362=0,INDEX('Solver Setup'!$L$15:$L$19,A2362),INDEX('Solver Setup'!$G$25:$G$52,B2362)))*1440-IF(B2362=0,0,INDEX('Solver Setup'!$F$25:$F$52,B2362))-H2362+'Solver Setup'!$B$9*(1-F2362))</f>
        <v>1496.7999999999995</v>
      </c>
    </row>
    <row r="2363" spans="1:15" x14ac:dyDescent="0.2">
      <c r="A2363">
        <v>3</v>
      </c>
      <c r="B2363">
        <v>26</v>
      </c>
      <c r="C2363">
        <v>9</v>
      </c>
      <c r="D2363" t="str" cm="1">
        <f t="array" ref="D2363">IF(B2363=0,"Depot",INDEX('Delivery Stops'!$B$2:$B$29,B2363))</f>
        <v>Bakery &amp; Cafe</v>
      </c>
      <c r="E2363" t="str" cm="1">
        <f t="array" ref="E2363">IF(C2363=0,"Depot",INDEX('Delivery Stops'!$B$2:$B$29,C2363))</f>
        <v>Dry Cleaners</v>
      </c>
      <c r="F2363">
        <v>0</v>
      </c>
      <c r="G2363" cm="1">
        <f t="array" ref="G2363">INDEX('Distance Matrix (miles)'!$B$2:$AD$30,B2363+1,C2363+1)</f>
        <v>38.25</v>
      </c>
      <c r="H2363" cm="1">
        <f t="array" ref="H2363">INDEX('Travel Time Matrix (min)'!$B$2:$AD$30,B2363+1,C2363+1)</f>
        <v>57.4</v>
      </c>
      <c r="I2363" cm="1">
        <f t="array" ref="I2363">G2363*(INDEX('Vehicle Fleet'!$D$2:$D$6,A2363)+'Cost Parameters'!$B$2*'Cost Parameters'!$B$3)</f>
        <v>44.232300000000002</v>
      </c>
      <c r="J2363" cm="1">
        <f t="array" ref="J2363">IF(C2363=0,0,INDEX('Delivery Stops'!$D$2:$D$29,C2363))</f>
        <v>24</v>
      </c>
      <c r="K2363">
        <f t="shared" si="144"/>
        <v>0</v>
      </c>
      <c r="L2363">
        <f t="shared" si="145"/>
        <v>0</v>
      </c>
      <c r="M2363">
        <f t="shared" si="146"/>
        <v>0</v>
      </c>
      <c r="N2363">
        <f t="shared" si="147"/>
        <v>0</v>
      </c>
      <c r="O2363" cm="1">
        <f t="array" ref="O2363">((IF(C2363=0,INDEX('Solver Setup'!$M$15:$M$19,A2363),INDEX('Solver Setup'!$G$25:$G$52,C2363))-IF(B2363=0,INDEX('Solver Setup'!$L$15:$L$19,A2363),INDEX('Solver Setup'!$G$25:$G$52,B2363)))*1440-IF(B2363=0,0,INDEX('Solver Setup'!$F$25:$F$52,B2363))-H2363+'Solver Setup'!$B$9*(1-F2363))</f>
        <v>1144.5999999999999</v>
      </c>
    </row>
    <row r="2364" spans="1:15" x14ac:dyDescent="0.2">
      <c r="A2364">
        <v>3</v>
      </c>
      <c r="B2364">
        <v>26</v>
      </c>
      <c r="C2364">
        <v>10</v>
      </c>
      <c r="D2364" t="str" cm="1">
        <f t="array" ref="D2364">IF(B2364=0,"Depot",INDEX('Delivery Stops'!$B$2:$B$29,B2364))</f>
        <v>Bakery &amp; Cafe</v>
      </c>
      <c r="E2364" t="str" cm="1">
        <f t="array" ref="E2364">IF(C2364=0,"Depot",INDEX('Delivery Stops'!$B$2:$B$29,C2364))</f>
        <v>Furniture Warehouse</v>
      </c>
      <c r="F2364">
        <v>0</v>
      </c>
      <c r="G2364" cm="1">
        <f t="array" ref="G2364">INDEX('Distance Matrix (miles)'!$B$2:$AD$30,B2364+1,C2364+1)</f>
        <v>17.07</v>
      </c>
      <c r="H2364" cm="1">
        <f t="array" ref="H2364">INDEX('Travel Time Matrix (min)'!$B$2:$AD$30,B2364+1,C2364+1)</f>
        <v>25.6</v>
      </c>
      <c r="I2364" cm="1">
        <f t="array" ref="I2364">G2364*(INDEX('Vehicle Fleet'!$D$2:$D$6,A2364)+'Cost Parameters'!$B$2*'Cost Parameters'!$B$3)</f>
        <v>19.739748000000002</v>
      </c>
      <c r="J2364" cm="1">
        <f t="array" ref="J2364">IF(C2364=0,0,INDEX('Delivery Stops'!$D$2:$D$29,C2364))</f>
        <v>89</v>
      </c>
      <c r="K2364">
        <f t="shared" si="144"/>
        <v>0</v>
      </c>
      <c r="L2364">
        <f t="shared" si="145"/>
        <v>0</v>
      </c>
      <c r="M2364">
        <f t="shared" si="146"/>
        <v>0</v>
      </c>
      <c r="N2364">
        <f t="shared" si="147"/>
        <v>0</v>
      </c>
      <c r="O2364" cm="1">
        <f t="array" ref="O2364">((IF(C2364=0,INDEX('Solver Setup'!$M$15:$M$19,A2364),INDEX('Solver Setup'!$G$25:$G$52,C2364))-IF(B2364=0,INDEX('Solver Setup'!$L$15:$L$19,A2364),INDEX('Solver Setup'!$G$25:$G$52,B2364)))*1440-IF(B2364=0,0,INDEX('Solver Setup'!$F$25:$F$52,B2364))-H2364+'Solver Setup'!$B$9*(1-F2364))</f>
        <v>1251.3999999999994</v>
      </c>
    </row>
    <row r="2365" spans="1:15" x14ac:dyDescent="0.2">
      <c r="A2365">
        <v>3</v>
      </c>
      <c r="B2365">
        <v>26</v>
      </c>
      <c r="C2365">
        <v>11</v>
      </c>
      <c r="D2365" t="str" cm="1">
        <f t="array" ref="D2365">IF(B2365=0,"Depot",INDEX('Delivery Stops'!$B$2:$B$29,B2365))</f>
        <v>Bakery &amp; Cafe</v>
      </c>
      <c r="E2365" t="str" cm="1">
        <f t="array" ref="E2365">IF(C2365=0,"Depot",INDEX('Delivery Stops'!$B$2:$B$29,C2365))</f>
        <v>Pet Hospital</v>
      </c>
      <c r="F2365">
        <v>0</v>
      </c>
      <c r="G2365" cm="1">
        <f t="array" ref="G2365">INDEX('Distance Matrix (miles)'!$B$2:$AD$30,B2365+1,C2365+1)</f>
        <v>25.39</v>
      </c>
      <c r="H2365" cm="1">
        <f t="array" ref="H2365">INDEX('Travel Time Matrix (min)'!$B$2:$AD$30,B2365+1,C2365+1)</f>
        <v>38.1</v>
      </c>
      <c r="I2365" cm="1">
        <f t="array" ref="I2365">G2365*(INDEX('Vehicle Fleet'!$D$2:$D$6,A2365)+'Cost Parameters'!$B$2*'Cost Parameters'!$B$3)</f>
        <v>29.360996000000004</v>
      </c>
      <c r="J2365" cm="1">
        <f t="array" ref="J2365">IF(C2365=0,0,INDEX('Delivery Stops'!$D$2:$D$29,C2365))</f>
        <v>108</v>
      </c>
      <c r="K2365">
        <f t="shared" si="144"/>
        <v>0</v>
      </c>
      <c r="L2365">
        <f t="shared" si="145"/>
        <v>0</v>
      </c>
      <c r="M2365">
        <f t="shared" si="146"/>
        <v>0</v>
      </c>
      <c r="N2365">
        <f t="shared" si="147"/>
        <v>0</v>
      </c>
      <c r="O2365" cm="1">
        <f t="array" ref="O2365">((IF(C2365=0,INDEX('Solver Setup'!$M$15:$M$19,A2365),INDEX('Solver Setup'!$G$25:$G$52,C2365))-IF(B2365=0,INDEX('Solver Setup'!$L$15:$L$19,A2365),INDEX('Solver Setup'!$G$25:$G$52,B2365)))*1440-IF(B2365=0,0,INDEX('Solver Setup'!$F$25:$F$52,B2365))-H2365+'Solver Setup'!$B$9*(1-F2365))</f>
        <v>1163.9000000000001</v>
      </c>
    </row>
    <row r="2366" spans="1:15" x14ac:dyDescent="0.2">
      <c r="A2366">
        <v>3</v>
      </c>
      <c r="B2366">
        <v>26</v>
      </c>
      <c r="C2366">
        <v>12</v>
      </c>
      <c r="D2366" t="str" cm="1">
        <f t="array" ref="D2366">IF(B2366=0,"Depot",INDEX('Delivery Stops'!$B$2:$B$29,B2366))</f>
        <v>Bakery &amp; Cafe</v>
      </c>
      <c r="E2366" t="str" cm="1">
        <f t="array" ref="E2366">IF(C2366=0,"Depot",INDEX('Delivery Stops'!$B$2:$B$29,C2366))</f>
        <v>Tech Solutions Inc</v>
      </c>
      <c r="F2366">
        <v>0</v>
      </c>
      <c r="G2366" cm="1">
        <f t="array" ref="G2366">INDEX('Distance Matrix (miles)'!$B$2:$AD$30,B2366+1,C2366+1)</f>
        <v>15.54</v>
      </c>
      <c r="H2366" cm="1">
        <f t="array" ref="H2366">INDEX('Travel Time Matrix (min)'!$B$2:$AD$30,B2366+1,C2366+1)</f>
        <v>23.3</v>
      </c>
      <c r="I2366" cm="1">
        <f t="array" ref="I2366">G2366*(INDEX('Vehicle Fleet'!$D$2:$D$6,A2366)+'Cost Parameters'!$B$2*'Cost Parameters'!$B$3)</f>
        <v>17.970456000000002</v>
      </c>
      <c r="J2366" cm="1">
        <f t="array" ref="J2366">IF(C2366=0,0,INDEX('Delivery Stops'!$D$2:$D$29,C2366))</f>
        <v>150</v>
      </c>
      <c r="K2366">
        <f t="shared" si="144"/>
        <v>0</v>
      </c>
      <c r="L2366">
        <f t="shared" si="145"/>
        <v>0</v>
      </c>
      <c r="M2366">
        <f t="shared" si="146"/>
        <v>0</v>
      </c>
      <c r="N2366">
        <f t="shared" si="147"/>
        <v>0</v>
      </c>
      <c r="O2366" cm="1">
        <f t="array" ref="O2366">((IF(C2366=0,INDEX('Solver Setup'!$M$15:$M$19,A2366),INDEX('Solver Setup'!$G$25:$G$52,C2366))-IF(B2366=0,INDEX('Solver Setup'!$L$15:$L$19,A2366),INDEX('Solver Setup'!$G$25:$G$52,B2366)))*1440-IF(B2366=0,0,INDEX('Solver Setup'!$F$25:$F$52,B2366))-H2366+'Solver Setup'!$B$9*(1-F2366))</f>
        <v>1133.7</v>
      </c>
    </row>
    <row r="2367" spans="1:15" x14ac:dyDescent="0.2">
      <c r="A2367">
        <v>3</v>
      </c>
      <c r="B2367">
        <v>26</v>
      </c>
      <c r="C2367">
        <v>13</v>
      </c>
      <c r="D2367" t="str" cm="1">
        <f t="array" ref="D2367">IF(B2367=0,"Depot",INDEX('Delivery Stops'!$B$2:$B$29,B2367))</f>
        <v>Bakery &amp; Cafe</v>
      </c>
      <c r="E2367" t="str" cm="1">
        <f t="array" ref="E2367">IF(C2367=0,"Depot",INDEX('Delivery Stops'!$B$2:$B$29,C2367))</f>
        <v>Tech Solutions Inc</v>
      </c>
      <c r="F2367">
        <v>0</v>
      </c>
      <c r="G2367" cm="1">
        <f t="array" ref="G2367">INDEX('Distance Matrix (miles)'!$B$2:$AD$30,B2367+1,C2367+1)</f>
        <v>16.079999999999998</v>
      </c>
      <c r="H2367" cm="1">
        <f t="array" ref="H2367">INDEX('Travel Time Matrix (min)'!$B$2:$AD$30,B2367+1,C2367+1)</f>
        <v>24.1</v>
      </c>
      <c r="I2367" cm="1">
        <f t="array" ref="I2367">G2367*(INDEX('Vehicle Fleet'!$D$2:$D$6,A2367)+'Cost Parameters'!$B$2*'Cost Parameters'!$B$3)</f>
        <v>18.594912000000001</v>
      </c>
      <c r="J2367" cm="1">
        <f t="array" ref="J2367">IF(C2367=0,0,INDEX('Delivery Stops'!$D$2:$D$29,C2367))</f>
        <v>38</v>
      </c>
      <c r="K2367">
        <f t="shared" si="144"/>
        <v>0</v>
      </c>
      <c r="L2367">
        <f t="shared" si="145"/>
        <v>0</v>
      </c>
      <c r="M2367">
        <f t="shared" si="146"/>
        <v>0</v>
      </c>
      <c r="N2367">
        <f t="shared" si="147"/>
        <v>0</v>
      </c>
      <c r="O2367" cm="1">
        <f t="array" ref="O2367">((IF(C2367=0,INDEX('Solver Setup'!$M$15:$M$19,A2367),INDEX('Solver Setup'!$G$25:$G$52,C2367))-IF(B2367=0,INDEX('Solver Setup'!$L$15:$L$19,A2367),INDEX('Solver Setup'!$G$25:$G$52,B2367)))*1440-IF(B2367=0,0,INDEX('Solver Setup'!$F$25:$F$52,B2367))-H2367+'Solver Setup'!$B$9*(1-F2367))</f>
        <v>1027.8999999999994</v>
      </c>
    </row>
    <row r="2368" spans="1:15" x14ac:dyDescent="0.2">
      <c r="A2368">
        <v>3</v>
      </c>
      <c r="B2368">
        <v>26</v>
      </c>
      <c r="C2368">
        <v>14</v>
      </c>
      <c r="D2368" t="str" cm="1">
        <f t="array" ref="D2368">IF(B2368=0,"Depot",INDEX('Delivery Stops'!$B$2:$B$29,B2368))</f>
        <v>Bakery &amp; Cafe</v>
      </c>
      <c r="E2368" t="str" cm="1">
        <f t="array" ref="E2368">IF(C2368=0,"Depot",INDEX('Delivery Stops'!$B$2:$B$29,C2368))</f>
        <v>Sunrise Senior Living</v>
      </c>
      <c r="F2368">
        <v>0</v>
      </c>
      <c r="G2368" cm="1">
        <f t="array" ref="G2368">INDEX('Distance Matrix (miles)'!$B$2:$AD$30,B2368+1,C2368+1)</f>
        <v>10.16</v>
      </c>
      <c r="H2368" cm="1">
        <f t="array" ref="H2368">INDEX('Travel Time Matrix (min)'!$B$2:$AD$30,B2368+1,C2368+1)</f>
        <v>15.2</v>
      </c>
      <c r="I2368" cm="1">
        <f t="array" ref="I2368">G2368*(INDEX('Vehicle Fleet'!$D$2:$D$6,A2368)+'Cost Parameters'!$B$2*'Cost Parameters'!$B$3)</f>
        <v>11.749024</v>
      </c>
      <c r="J2368" cm="1">
        <f t="array" ref="J2368">IF(C2368=0,0,INDEX('Delivery Stops'!$D$2:$D$29,C2368))</f>
        <v>249</v>
      </c>
      <c r="K2368">
        <f t="shared" si="144"/>
        <v>0</v>
      </c>
      <c r="L2368">
        <f t="shared" si="145"/>
        <v>0</v>
      </c>
      <c r="M2368">
        <f t="shared" si="146"/>
        <v>0</v>
      </c>
      <c r="N2368">
        <f t="shared" si="147"/>
        <v>0</v>
      </c>
      <c r="O2368" cm="1">
        <f t="array" ref="O2368">((IF(C2368=0,INDEX('Solver Setup'!$M$15:$M$19,A2368),INDEX('Solver Setup'!$G$25:$G$52,C2368))-IF(B2368=0,INDEX('Solver Setup'!$L$15:$L$19,A2368),INDEX('Solver Setup'!$G$25:$G$52,B2368)))*1440-IF(B2368=0,0,INDEX('Solver Setup'!$F$25:$F$52,B2368))-H2368+'Solver Setup'!$B$9*(1-F2368))</f>
        <v>1486.7999999999995</v>
      </c>
    </row>
    <row r="2369" spans="1:15" x14ac:dyDescent="0.2">
      <c r="A2369">
        <v>3</v>
      </c>
      <c r="B2369">
        <v>26</v>
      </c>
      <c r="C2369">
        <v>15</v>
      </c>
      <c r="D2369" t="str" cm="1">
        <f t="array" ref="D2369">IF(B2369=0,"Depot",INDEX('Delivery Stops'!$B$2:$B$29,B2369))</f>
        <v>Bakery &amp; Cafe</v>
      </c>
      <c r="E2369" t="str" cm="1">
        <f t="array" ref="E2369">IF(C2369=0,"Depot",INDEX('Delivery Stops'!$B$2:$B$29,C2369))</f>
        <v>Electronics Outlet</v>
      </c>
      <c r="F2369">
        <v>0</v>
      </c>
      <c r="G2369" cm="1">
        <f t="array" ref="G2369">INDEX('Distance Matrix (miles)'!$B$2:$AD$30,B2369+1,C2369+1)</f>
        <v>24.16</v>
      </c>
      <c r="H2369" cm="1">
        <f t="array" ref="H2369">INDEX('Travel Time Matrix (min)'!$B$2:$AD$30,B2369+1,C2369+1)</f>
        <v>36.200000000000003</v>
      </c>
      <c r="I2369" cm="1">
        <f t="array" ref="I2369">G2369*(INDEX('Vehicle Fleet'!$D$2:$D$6,A2369)+'Cost Parameters'!$B$2*'Cost Parameters'!$B$3)</f>
        <v>27.938624000000001</v>
      </c>
      <c r="J2369" cm="1">
        <f t="array" ref="J2369">IF(C2369=0,0,INDEX('Delivery Stops'!$D$2:$D$29,C2369))</f>
        <v>72</v>
      </c>
      <c r="K2369">
        <f t="shared" si="144"/>
        <v>0</v>
      </c>
      <c r="L2369">
        <f t="shared" si="145"/>
        <v>0</v>
      </c>
      <c r="M2369">
        <f t="shared" si="146"/>
        <v>0</v>
      </c>
      <c r="N2369">
        <f t="shared" si="147"/>
        <v>0</v>
      </c>
      <c r="O2369" cm="1">
        <f t="array" ref="O2369">((IF(C2369=0,INDEX('Solver Setup'!$M$15:$M$19,A2369),INDEX('Solver Setup'!$G$25:$G$52,C2369))-IF(B2369=0,INDEX('Solver Setup'!$L$15:$L$19,A2369),INDEX('Solver Setup'!$G$25:$G$52,B2369)))*1440-IF(B2369=0,0,INDEX('Solver Setup'!$F$25:$F$52,B2369))-H2369+'Solver Setup'!$B$9*(1-F2369))</f>
        <v>1030.8</v>
      </c>
    </row>
    <row r="2370" spans="1:15" x14ac:dyDescent="0.2">
      <c r="A2370">
        <v>3</v>
      </c>
      <c r="B2370">
        <v>26</v>
      </c>
      <c r="C2370">
        <v>16</v>
      </c>
      <c r="D2370" t="str" cm="1">
        <f t="array" ref="D2370">IF(B2370=0,"Depot",INDEX('Delivery Stops'!$B$2:$B$29,B2370))</f>
        <v>Bakery &amp; Cafe</v>
      </c>
      <c r="E2370" t="str" cm="1">
        <f t="array" ref="E2370">IF(C2370=0,"Depot",INDEX('Delivery Stops'!$B$2:$B$29,C2370))</f>
        <v>Bookstore</v>
      </c>
      <c r="F2370">
        <v>0</v>
      </c>
      <c r="G2370" cm="1">
        <f t="array" ref="G2370">INDEX('Distance Matrix (miles)'!$B$2:$AD$30,B2370+1,C2370+1)</f>
        <v>22.28</v>
      </c>
      <c r="H2370" cm="1">
        <f t="array" ref="H2370">INDEX('Travel Time Matrix (min)'!$B$2:$AD$30,B2370+1,C2370+1)</f>
        <v>33.4</v>
      </c>
      <c r="I2370" cm="1">
        <f t="array" ref="I2370">G2370*(INDEX('Vehicle Fleet'!$D$2:$D$6,A2370)+'Cost Parameters'!$B$2*'Cost Parameters'!$B$3)</f>
        <v>25.764592000000004</v>
      </c>
      <c r="J2370" cm="1">
        <f t="array" ref="J2370">IF(C2370=0,0,INDEX('Delivery Stops'!$D$2:$D$29,C2370))</f>
        <v>152</v>
      </c>
      <c r="K2370">
        <f t="shared" si="144"/>
        <v>0</v>
      </c>
      <c r="L2370">
        <f t="shared" si="145"/>
        <v>0</v>
      </c>
      <c r="M2370">
        <f t="shared" si="146"/>
        <v>0</v>
      </c>
      <c r="N2370">
        <f t="shared" si="147"/>
        <v>0</v>
      </c>
      <c r="O2370" cm="1">
        <f t="array" ref="O2370">((IF(C2370=0,INDEX('Solver Setup'!$M$15:$M$19,A2370),INDEX('Solver Setup'!$G$25:$G$52,C2370))-IF(B2370=0,INDEX('Solver Setup'!$L$15:$L$19,A2370),INDEX('Solver Setup'!$G$25:$G$52,B2370)))*1440-IF(B2370=0,0,INDEX('Solver Setup'!$F$25:$F$52,B2370))-H2370+'Solver Setup'!$B$9*(1-F2370))</f>
        <v>1273.6000000000006</v>
      </c>
    </row>
    <row r="2371" spans="1:15" x14ac:dyDescent="0.2">
      <c r="A2371">
        <v>3</v>
      </c>
      <c r="B2371">
        <v>26</v>
      </c>
      <c r="C2371">
        <v>17</v>
      </c>
      <c r="D2371" t="str" cm="1">
        <f t="array" ref="D2371">IF(B2371=0,"Depot",INDEX('Delivery Stops'!$B$2:$B$29,B2371))</f>
        <v>Bakery &amp; Cafe</v>
      </c>
      <c r="E2371" t="str" cm="1">
        <f t="array" ref="E2371">IF(C2371=0,"Depot",INDEX('Delivery Stops'!$B$2:$B$29,C2371))</f>
        <v>Veterinary Clinic</v>
      </c>
      <c r="F2371">
        <v>0</v>
      </c>
      <c r="G2371" cm="1">
        <f t="array" ref="G2371">INDEX('Distance Matrix (miles)'!$B$2:$AD$30,B2371+1,C2371+1)</f>
        <v>3.69</v>
      </c>
      <c r="H2371" cm="1">
        <f t="array" ref="H2371">INDEX('Travel Time Matrix (min)'!$B$2:$AD$30,B2371+1,C2371+1)</f>
        <v>5.5</v>
      </c>
      <c r="I2371" cm="1">
        <f t="array" ref="I2371">G2371*(INDEX('Vehicle Fleet'!$D$2:$D$6,A2371)+'Cost Parameters'!$B$2*'Cost Parameters'!$B$3)</f>
        <v>4.2671160000000006</v>
      </c>
      <c r="J2371" cm="1">
        <f t="array" ref="J2371">IF(C2371=0,0,INDEX('Delivery Stops'!$D$2:$D$29,C2371))</f>
        <v>102</v>
      </c>
      <c r="K2371">
        <f t="shared" ref="K2371:K2434" si="148">F2371*I2371</f>
        <v>0</v>
      </c>
      <c r="L2371">
        <f t="shared" ref="L2371:L2434" si="149">F2371*G2371</f>
        <v>0</v>
      </c>
      <c r="M2371">
        <f t="shared" ref="M2371:M2434" si="150">F2371*H2371</f>
        <v>0</v>
      </c>
      <c r="N2371">
        <f t="shared" ref="N2371:N2434" si="151">F2371*J2371</f>
        <v>0</v>
      </c>
      <c r="O2371" cm="1">
        <f t="array" ref="O2371">((IF(C2371=0,INDEX('Solver Setup'!$M$15:$M$19,A2371),INDEX('Solver Setup'!$G$25:$G$52,C2371))-IF(B2371=0,INDEX('Solver Setup'!$L$15:$L$19,A2371),INDEX('Solver Setup'!$G$25:$G$52,B2371)))*1440-IF(B2371=0,0,INDEX('Solver Setup'!$F$25:$F$52,B2371))-H2371+'Solver Setup'!$B$9*(1-F2371))</f>
        <v>1136.4999999999995</v>
      </c>
    </row>
    <row r="2372" spans="1:15" x14ac:dyDescent="0.2">
      <c r="A2372">
        <v>3</v>
      </c>
      <c r="B2372">
        <v>26</v>
      </c>
      <c r="C2372">
        <v>18</v>
      </c>
      <c r="D2372" t="str" cm="1">
        <f t="array" ref="D2372">IF(B2372=0,"Depot",INDEX('Delivery Stops'!$B$2:$B$29,B2372))</f>
        <v>Bakery &amp; Cafe</v>
      </c>
      <c r="E2372" t="str" cm="1">
        <f t="array" ref="E2372">IF(C2372=0,"Depot",INDEX('Delivery Stops'!$B$2:$B$29,C2372))</f>
        <v>Furniture Warehouse</v>
      </c>
      <c r="F2372">
        <v>0</v>
      </c>
      <c r="G2372" cm="1">
        <f t="array" ref="G2372">INDEX('Distance Matrix (miles)'!$B$2:$AD$30,B2372+1,C2372+1)</f>
        <v>22.51</v>
      </c>
      <c r="H2372" cm="1">
        <f t="array" ref="H2372">INDEX('Travel Time Matrix (min)'!$B$2:$AD$30,B2372+1,C2372+1)</f>
        <v>33.799999999999997</v>
      </c>
      <c r="I2372" cm="1">
        <f t="array" ref="I2372">G2372*(INDEX('Vehicle Fleet'!$D$2:$D$6,A2372)+'Cost Parameters'!$B$2*'Cost Parameters'!$B$3)</f>
        <v>26.030564000000005</v>
      </c>
      <c r="J2372" cm="1">
        <f t="array" ref="J2372">IF(C2372=0,0,INDEX('Delivery Stops'!$D$2:$D$29,C2372))</f>
        <v>148</v>
      </c>
      <c r="K2372">
        <f t="shared" si="148"/>
        <v>0</v>
      </c>
      <c r="L2372">
        <f t="shared" si="149"/>
        <v>0</v>
      </c>
      <c r="M2372">
        <f t="shared" si="150"/>
        <v>0</v>
      </c>
      <c r="N2372">
        <f t="shared" si="151"/>
        <v>0</v>
      </c>
      <c r="O2372" cm="1">
        <f t="array" ref="O2372">((IF(C2372=0,INDEX('Solver Setup'!$M$15:$M$19,A2372),INDEX('Solver Setup'!$G$25:$G$52,C2372))-IF(B2372=0,INDEX('Solver Setup'!$L$15:$L$19,A2372),INDEX('Solver Setup'!$G$25:$G$52,B2372)))*1440-IF(B2372=0,0,INDEX('Solver Setup'!$F$25:$F$52,B2372))-H2372+'Solver Setup'!$B$9*(1-F2372))</f>
        <v>1063.1999999999994</v>
      </c>
    </row>
    <row r="2373" spans="1:15" x14ac:dyDescent="0.2">
      <c r="A2373">
        <v>3</v>
      </c>
      <c r="B2373">
        <v>26</v>
      </c>
      <c r="C2373">
        <v>19</v>
      </c>
      <c r="D2373" t="str" cm="1">
        <f t="array" ref="D2373">IF(B2373=0,"Depot",INDEX('Delivery Stops'!$B$2:$B$29,B2373))</f>
        <v>Bakery &amp; Cafe</v>
      </c>
      <c r="E2373" t="str" cm="1">
        <f t="array" ref="E2373">IF(C2373=0,"Depot",INDEX('Delivery Stops'!$B$2:$B$29,C2373))</f>
        <v>Music School</v>
      </c>
      <c r="F2373">
        <v>0</v>
      </c>
      <c r="G2373" cm="1">
        <f t="array" ref="G2373">INDEX('Distance Matrix (miles)'!$B$2:$AD$30,B2373+1,C2373+1)</f>
        <v>42.91</v>
      </c>
      <c r="H2373" cm="1">
        <f t="array" ref="H2373">INDEX('Travel Time Matrix (min)'!$B$2:$AD$30,B2373+1,C2373+1)</f>
        <v>64.400000000000006</v>
      </c>
      <c r="I2373" cm="1">
        <f t="array" ref="I2373">G2373*(INDEX('Vehicle Fleet'!$D$2:$D$6,A2373)+'Cost Parameters'!$B$2*'Cost Parameters'!$B$3)</f>
        <v>49.621124000000002</v>
      </c>
      <c r="J2373" cm="1">
        <f t="array" ref="J2373">IF(C2373=0,0,INDEX('Delivery Stops'!$D$2:$D$29,C2373))</f>
        <v>97</v>
      </c>
      <c r="K2373">
        <f t="shared" si="148"/>
        <v>0</v>
      </c>
      <c r="L2373">
        <f t="shared" si="149"/>
        <v>0</v>
      </c>
      <c r="M2373">
        <f t="shared" si="150"/>
        <v>0</v>
      </c>
      <c r="N2373">
        <f t="shared" si="151"/>
        <v>0</v>
      </c>
      <c r="O2373" cm="1">
        <f t="array" ref="O2373">((IF(C2373=0,INDEX('Solver Setup'!$M$15:$M$19,A2373),INDEX('Solver Setup'!$G$25:$G$52,C2373))-IF(B2373=0,INDEX('Solver Setup'!$L$15:$L$19,A2373),INDEX('Solver Setup'!$G$25:$G$52,B2373)))*1440-IF(B2373=0,0,INDEX('Solver Setup'!$F$25:$F$52,B2373))-H2373+'Solver Setup'!$B$9*(1-F2373))</f>
        <v>1002.6</v>
      </c>
    </row>
    <row r="2374" spans="1:15" x14ac:dyDescent="0.2">
      <c r="A2374">
        <v>3</v>
      </c>
      <c r="B2374">
        <v>26</v>
      </c>
      <c r="C2374">
        <v>20</v>
      </c>
      <c r="D2374" t="str" cm="1">
        <f t="array" ref="D2374">IF(B2374=0,"Depot",INDEX('Delivery Stops'!$B$2:$B$29,B2374))</f>
        <v>Bakery &amp; Cafe</v>
      </c>
      <c r="E2374" t="str" cm="1">
        <f t="array" ref="E2374">IF(C2374=0,"Depot",INDEX('Delivery Stops'!$B$2:$B$29,C2374))</f>
        <v>Elementary School</v>
      </c>
      <c r="F2374">
        <v>0</v>
      </c>
      <c r="G2374" cm="1">
        <f t="array" ref="G2374">INDEX('Distance Matrix (miles)'!$B$2:$AD$30,B2374+1,C2374+1)</f>
        <v>33.17</v>
      </c>
      <c r="H2374" cm="1">
        <f t="array" ref="H2374">INDEX('Travel Time Matrix (min)'!$B$2:$AD$30,B2374+1,C2374+1)</f>
        <v>49.8</v>
      </c>
      <c r="I2374" cm="1">
        <f t="array" ref="I2374">G2374*(INDEX('Vehicle Fleet'!$D$2:$D$6,A2374)+'Cost Parameters'!$B$2*'Cost Parameters'!$B$3)</f>
        <v>38.357788000000006</v>
      </c>
      <c r="J2374" cm="1">
        <f t="array" ref="J2374">IF(C2374=0,0,INDEX('Delivery Stops'!$D$2:$D$29,C2374))</f>
        <v>71</v>
      </c>
      <c r="K2374">
        <f t="shared" si="148"/>
        <v>0</v>
      </c>
      <c r="L2374">
        <f t="shared" si="149"/>
        <v>0</v>
      </c>
      <c r="M2374">
        <f t="shared" si="150"/>
        <v>0</v>
      </c>
      <c r="N2374">
        <f t="shared" si="151"/>
        <v>0</v>
      </c>
      <c r="O2374" cm="1">
        <f t="array" ref="O2374">((IF(C2374=0,INDEX('Solver Setup'!$M$15:$M$19,A2374),INDEX('Solver Setup'!$G$25:$G$52,C2374))-IF(B2374=0,INDEX('Solver Setup'!$L$15:$L$19,A2374),INDEX('Solver Setup'!$G$25:$G$52,B2374)))*1440-IF(B2374=0,0,INDEX('Solver Setup'!$F$25:$F$52,B2374))-H2374+'Solver Setup'!$B$9*(1-F2374))</f>
        <v>987.2000000000005</v>
      </c>
    </row>
    <row r="2375" spans="1:15" x14ac:dyDescent="0.2">
      <c r="A2375">
        <v>3</v>
      </c>
      <c r="B2375">
        <v>26</v>
      </c>
      <c r="C2375">
        <v>21</v>
      </c>
      <c r="D2375" t="str" cm="1">
        <f t="array" ref="D2375">IF(B2375=0,"Depot",INDEX('Delivery Stops'!$B$2:$B$29,B2375))</f>
        <v>Bakery &amp; Cafe</v>
      </c>
      <c r="E2375" t="str" cm="1">
        <f t="array" ref="E2375">IF(C2375=0,"Depot",INDEX('Delivery Stops'!$B$2:$B$29,C2375))</f>
        <v>Distillery</v>
      </c>
      <c r="F2375">
        <v>0</v>
      </c>
      <c r="G2375" cm="1">
        <f t="array" ref="G2375">INDEX('Distance Matrix (miles)'!$B$2:$AD$30,B2375+1,C2375+1)</f>
        <v>33.93</v>
      </c>
      <c r="H2375" cm="1">
        <f t="array" ref="H2375">INDEX('Travel Time Matrix (min)'!$B$2:$AD$30,B2375+1,C2375+1)</f>
        <v>50.9</v>
      </c>
      <c r="I2375" cm="1">
        <f t="array" ref="I2375">G2375*(INDEX('Vehicle Fleet'!$D$2:$D$6,A2375)+'Cost Parameters'!$B$2*'Cost Parameters'!$B$3)</f>
        <v>39.236651999999999</v>
      </c>
      <c r="J2375" cm="1">
        <f t="array" ref="J2375">IF(C2375=0,0,INDEX('Delivery Stops'!$D$2:$D$29,C2375))</f>
        <v>178</v>
      </c>
      <c r="K2375">
        <f t="shared" si="148"/>
        <v>0</v>
      </c>
      <c r="L2375">
        <f t="shared" si="149"/>
        <v>0</v>
      </c>
      <c r="M2375">
        <f t="shared" si="150"/>
        <v>0</v>
      </c>
      <c r="N2375">
        <f t="shared" si="151"/>
        <v>0</v>
      </c>
      <c r="O2375" cm="1">
        <f t="array" ref="O2375">((IF(C2375=0,INDEX('Solver Setup'!$M$15:$M$19,A2375),INDEX('Solver Setup'!$G$25:$G$52,C2375))-IF(B2375=0,INDEX('Solver Setup'!$L$15:$L$19,A2375),INDEX('Solver Setup'!$G$25:$G$52,B2375)))*1440-IF(B2375=0,0,INDEX('Solver Setup'!$F$25:$F$52,B2375))-H2375+'Solver Setup'!$B$9*(1-F2375))</f>
        <v>1496.0999999999997</v>
      </c>
    </row>
    <row r="2376" spans="1:15" x14ac:dyDescent="0.2">
      <c r="A2376">
        <v>3</v>
      </c>
      <c r="B2376">
        <v>26</v>
      </c>
      <c r="C2376">
        <v>22</v>
      </c>
      <c r="D2376" t="str" cm="1">
        <f t="array" ref="D2376">IF(B2376=0,"Depot",INDEX('Delivery Stops'!$B$2:$B$29,B2376))</f>
        <v>Bakery &amp; Cafe</v>
      </c>
      <c r="E2376" t="str" cm="1">
        <f t="array" ref="E2376">IF(C2376=0,"Depot",INDEX('Delivery Stops'!$B$2:$B$29,C2376))</f>
        <v>Brewery</v>
      </c>
      <c r="F2376">
        <v>0</v>
      </c>
      <c r="G2376" cm="1">
        <f t="array" ref="G2376">INDEX('Distance Matrix (miles)'!$B$2:$AD$30,B2376+1,C2376+1)</f>
        <v>20.66</v>
      </c>
      <c r="H2376" cm="1">
        <f t="array" ref="H2376">INDEX('Travel Time Matrix (min)'!$B$2:$AD$30,B2376+1,C2376+1)</f>
        <v>31</v>
      </c>
      <c r="I2376" cm="1">
        <f t="array" ref="I2376">G2376*(INDEX('Vehicle Fleet'!$D$2:$D$6,A2376)+'Cost Parameters'!$B$2*'Cost Parameters'!$B$3)</f>
        <v>23.891224000000001</v>
      </c>
      <c r="J2376" cm="1">
        <f t="array" ref="J2376">IF(C2376=0,0,INDEX('Delivery Stops'!$D$2:$D$29,C2376))</f>
        <v>46</v>
      </c>
      <c r="K2376">
        <f t="shared" si="148"/>
        <v>0</v>
      </c>
      <c r="L2376">
        <f t="shared" si="149"/>
        <v>0</v>
      </c>
      <c r="M2376">
        <f t="shared" si="150"/>
        <v>0</v>
      </c>
      <c r="N2376">
        <f t="shared" si="151"/>
        <v>0</v>
      </c>
      <c r="O2376" cm="1">
        <f t="array" ref="O2376">((IF(C2376=0,INDEX('Solver Setup'!$M$15:$M$19,A2376),INDEX('Solver Setup'!$G$25:$G$52,C2376))-IF(B2376=0,INDEX('Solver Setup'!$L$15:$L$19,A2376),INDEX('Solver Setup'!$G$25:$G$52,B2376)))*1440-IF(B2376=0,0,INDEX('Solver Setup'!$F$25:$F$52,B2376))-H2376+'Solver Setup'!$B$9*(1-F2376))</f>
        <v>1366.0000000000005</v>
      </c>
    </row>
    <row r="2377" spans="1:15" x14ac:dyDescent="0.2">
      <c r="A2377">
        <v>3</v>
      </c>
      <c r="B2377">
        <v>26</v>
      </c>
      <c r="C2377">
        <v>23</v>
      </c>
      <c r="D2377" t="str" cm="1">
        <f t="array" ref="D2377">IF(B2377=0,"Depot",INDEX('Delivery Stops'!$B$2:$B$29,B2377))</f>
        <v>Bakery &amp; Cafe</v>
      </c>
      <c r="E2377" t="str" cm="1">
        <f t="array" ref="E2377">IF(C2377=0,"Depot",INDEX('Delivery Stops'!$B$2:$B$29,C2377))</f>
        <v>Distillery</v>
      </c>
      <c r="F2377">
        <v>0</v>
      </c>
      <c r="G2377" cm="1">
        <f t="array" ref="G2377">INDEX('Distance Matrix (miles)'!$B$2:$AD$30,B2377+1,C2377+1)</f>
        <v>28.77</v>
      </c>
      <c r="H2377" cm="1">
        <f t="array" ref="H2377">INDEX('Travel Time Matrix (min)'!$B$2:$AD$30,B2377+1,C2377+1)</f>
        <v>43.2</v>
      </c>
      <c r="I2377" cm="1">
        <f t="array" ref="I2377">G2377*(INDEX('Vehicle Fleet'!$D$2:$D$6,A2377)+'Cost Parameters'!$B$2*'Cost Parameters'!$B$3)</f>
        <v>33.269628000000004</v>
      </c>
      <c r="J2377" cm="1">
        <f t="array" ref="J2377">IF(C2377=0,0,INDEX('Delivery Stops'!$D$2:$D$29,C2377))</f>
        <v>207</v>
      </c>
      <c r="K2377">
        <f t="shared" si="148"/>
        <v>0</v>
      </c>
      <c r="L2377">
        <f t="shared" si="149"/>
        <v>0</v>
      </c>
      <c r="M2377">
        <f t="shared" si="150"/>
        <v>0</v>
      </c>
      <c r="N2377">
        <f t="shared" si="151"/>
        <v>0</v>
      </c>
      <c r="O2377" cm="1">
        <f t="array" ref="O2377">((IF(C2377=0,INDEX('Solver Setup'!$M$15:$M$19,A2377),INDEX('Solver Setup'!$G$25:$G$52,C2377))-IF(B2377=0,INDEX('Solver Setup'!$L$15:$L$19,A2377),INDEX('Solver Setup'!$G$25:$G$52,B2377)))*1440-IF(B2377=0,0,INDEX('Solver Setup'!$F$25:$F$52,B2377))-H2377+'Solver Setup'!$B$9*(1-F2377))</f>
        <v>1248.8</v>
      </c>
    </row>
    <row r="2378" spans="1:15" x14ac:dyDescent="0.2">
      <c r="A2378">
        <v>3</v>
      </c>
      <c r="B2378">
        <v>26</v>
      </c>
      <c r="C2378">
        <v>24</v>
      </c>
      <c r="D2378" t="str" cm="1">
        <f t="array" ref="D2378">IF(B2378=0,"Depot",INDEX('Delivery Stops'!$B$2:$B$29,B2378))</f>
        <v>Bakery &amp; Cafe</v>
      </c>
      <c r="E2378" t="str" cm="1">
        <f t="array" ref="E2378">IF(C2378=0,"Depot",INDEX('Delivery Stops'!$B$2:$B$29,C2378))</f>
        <v>Children's Academy</v>
      </c>
      <c r="F2378">
        <v>0</v>
      </c>
      <c r="G2378" cm="1">
        <f t="array" ref="G2378">INDEX('Distance Matrix (miles)'!$B$2:$AD$30,B2378+1,C2378+1)</f>
        <v>31.83</v>
      </c>
      <c r="H2378" cm="1">
        <f t="array" ref="H2378">INDEX('Travel Time Matrix (min)'!$B$2:$AD$30,B2378+1,C2378+1)</f>
        <v>47.7</v>
      </c>
      <c r="I2378" cm="1">
        <f t="array" ref="I2378">G2378*(INDEX('Vehicle Fleet'!$D$2:$D$6,A2378)+'Cost Parameters'!$B$2*'Cost Parameters'!$B$3)</f>
        <v>36.808211999999997</v>
      </c>
      <c r="J2378" cm="1">
        <f t="array" ref="J2378">IF(C2378=0,0,INDEX('Delivery Stops'!$D$2:$D$29,C2378))</f>
        <v>28</v>
      </c>
      <c r="K2378">
        <f t="shared" si="148"/>
        <v>0</v>
      </c>
      <c r="L2378">
        <f t="shared" si="149"/>
        <v>0</v>
      </c>
      <c r="M2378">
        <f t="shared" si="150"/>
        <v>0</v>
      </c>
      <c r="N2378">
        <f t="shared" si="151"/>
        <v>0</v>
      </c>
      <c r="O2378" cm="1">
        <f t="array" ref="O2378">((IF(C2378=0,INDEX('Solver Setup'!$M$15:$M$19,A2378),INDEX('Solver Setup'!$G$25:$G$52,C2378))-IF(B2378=0,INDEX('Solver Setup'!$L$15:$L$19,A2378),INDEX('Solver Setup'!$G$25:$G$52,B2378)))*1440-IF(B2378=0,0,INDEX('Solver Setup'!$F$25:$F$52,B2378))-H2378+'Solver Setup'!$B$9*(1-F2378))</f>
        <v>1394.3000000000004</v>
      </c>
    </row>
    <row r="2379" spans="1:15" x14ac:dyDescent="0.2">
      <c r="A2379">
        <v>3</v>
      </c>
      <c r="B2379">
        <v>26</v>
      </c>
      <c r="C2379">
        <v>25</v>
      </c>
      <c r="D2379" t="str" cm="1">
        <f t="array" ref="D2379">IF(B2379=0,"Depot",INDEX('Delivery Stops'!$B$2:$B$29,B2379))</f>
        <v>Bakery &amp; Cafe</v>
      </c>
      <c r="E2379" t="str" cm="1">
        <f t="array" ref="E2379">IF(C2379=0,"Depot",INDEX('Delivery Stops'!$B$2:$B$29,C2379))</f>
        <v>Public Library</v>
      </c>
      <c r="F2379">
        <v>0</v>
      </c>
      <c r="G2379" cm="1">
        <f t="array" ref="G2379">INDEX('Distance Matrix (miles)'!$B$2:$AD$30,B2379+1,C2379+1)</f>
        <v>10.53</v>
      </c>
      <c r="H2379" cm="1">
        <f t="array" ref="H2379">INDEX('Travel Time Matrix (min)'!$B$2:$AD$30,B2379+1,C2379+1)</f>
        <v>15.8</v>
      </c>
      <c r="I2379" cm="1">
        <f t="array" ref="I2379">G2379*(INDEX('Vehicle Fleet'!$D$2:$D$6,A2379)+'Cost Parameters'!$B$2*'Cost Parameters'!$B$3)</f>
        <v>12.176892</v>
      </c>
      <c r="J2379" cm="1">
        <f t="array" ref="J2379">IF(C2379=0,0,INDEX('Delivery Stops'!$D$2:$D$29,C2379))</f>
        <v>32</v>
      </c>
      <c r="K2379">
        <f t="shared" si="148"/>
        <v>0</v>
      </c>
      <c r="L2379">
        <f t="shared" si="149"/>
        <v>0</v>
      </c>
      <c r="M2379">
        <f t="shared" si="150"/>
        <v>0</v>
      </c>
      <c r="N2379">
        <f t="shared" si="151"/>
        <v>0</v>
      </c>
      <c r="O2379" cm="1">
        <f t="array" ref="O2379">((IF(C2379=0,INDEX('Solver Setup'!$M$15:$M$19,A2379),INDEX('Solver Setup'!$G$25:$G$52,C2379))-IF(B2379=0,INDEX('Solver Setup'!$L$15:$L$19,A2379),INDEX('Solver Setup'!$G$25:$G$52,B2379)))*1440-IF(B2379=0,0,INDEX('Solver Setup'!$F$25:$F$52,B2379))-H2379+'Solver Setup'!$B$9*(1-F2379))</f>
        <v>1336.2000000000005</v>
      </c>
    </row>
    <row r="2380" spans="1:15" x14ac:dyDescent="0.2">
      <c r="A2380">
        <v>3</v>
      </c>
      <c r="B2380">
        <v>26</v>
      </c>
      <c r="C2380">
        <v>27</v>
      </c>
      <c r="D2380" t="str" cm="1">
        <f t="array" ref="D2380">IF(B2380=0,"Depot",INDEX('Delivery Stops'!$B$2:$B$29,B2380))</f>
        <v>Bakery &amp; Cafe</v>
      </c>
      <c r="E2380" t="str" cm="1">
        <f t="array" ref="E2380">IF(C2380=0,"Depot",INDEX('Delivery Stops'!$B$2:$B$29,C2380))</f>
        <v>Redstone Elementary School</v>
      </c>
      <c r="F2380">
        <v>0</v>
      </c>
      <c r="G2380" cm="1">
        <f t="array" ref="G2380">INDEX('Distance Matrix (miles)'!$B$2:$AD$30,B2380+1,C2380+1)</f>
        <v>2.83</v>
      </c>
      <c r="H2380" cm="1">
        <f t="array" ref="H2380">INDEX('Travel Time Matrix (min)'!$B$2:$AD$30,B2380+1,C2380+1)</f>
        <v>4.2</v>
      </c>
      <c r="I2380" cm="1">
        <f t="array" ref="I2380">G2380*(INDEX('Vehicle Fleet'!$D$2:$D$6,A2380)+'Cost Parameters'!$B$2*'Cost Parameters'!$B$3)</f>
        <v>3.2726120000000005</v>
      </c>
      <c r="J2380" cm="1">
        <f t="array" ref="J2380">IF(C2380=0,0,INDEX('Delivery Stops'!$D$2:$D$29,C2380))</f>
        <v>61</v>
      </c>
      <c r="K2380">
        <f t="shared" si="148"/>
        <v>0</v>
      </c>
      <c r="L2380">
        <f t="shared" si="149"/>
        <v>0</v>
      </c>
      <c r="M2380">
        <f t="shared" si="150"/>
        <v>0</v>
      </c>
      <c r="N2380">
        <f t="shared" si="151"/>
        <v>0</v>
      </c>
      <c r="O2380" cm="1">
        <f t="array" ref="O2380">((IF(C2380=0,INDEX('Solver Setup'!$M$15:$M$19,A2380),INDEX('Solver Setup'!$G$25:$G$52,C2380))-IF(B2380=0,INDEX('Solver Setup'!$L$15:$L$19,A2380),INDEX('Solver Setup'!$G$25:$G$52,B2380)))*1440-IF(B2380=0,0,INDEX('Solver Setup'!$F$25:$F$52,B2380))-H2380+'Solver Setup'!$B$9*(1-F2380))</f>
        <v>1362.7999999999995</v>
      </c>
    </row>
    <row r="2381" spans="1:15" x14ac:dyDescent="0.2">
      <c r="A2381">
        <v>3</v>
      </c>
      <c r="B2381">
        <v>26</v>
      </c>
      <c r="C2381">
        <v>28</v>
      </c>
      <c r="D2381" t="str" cm="1">
        <f t="array" ref="D2381">IF(B2381=0,"Depot",INDEX('Delivery Stops'!$B$2:$B$29,B2381))</f>
        <v>Bakery &amp; Cafe</v>
      </c>
      <c r="E2381" t="str" cm="1">
        <f t="array" ref="E2381">IF(C2381=0,"Depot",INDEX('Delivery Stops'!$B$2:$B$29,C2381))</f>
        <v>Food Bank</v>
      </c>
      <c r="F2381">
        <v>0</v>
      </c>
      <c r="G2381" cm="1">
        <f t="array" ref="G2381">INDEX('Distance Matrix (miles)'!$B$2:$AD$30,B2381+1,C2381+1)</f>
        <v>19.59</v>
      </c>
      <c r="H2381" cm="1">
        <f t="array" ref="H2381">INDEX('Travel Time Matrix (min)'!$B$2:$AD$30,B2381+1,C2381+1)</f>
        <v>29.4</v>
      </c>
      <c r="I2381" cm="1">
        <f t="array" ref="I2381">G2381*(INDEX('Vehicle Fleet'!$D$2:$D$6,A2381)+'Cost Parameters'!$B$2*'Cost Parameters'!$B$3)</f>
        <v>22.653876</v>
      </c>
      <c r="J2381" cm="1">
        <f t="array" ref="J2381">IF(C2381=0,0,INDEX('Delivery Stops'!$D$2:$D$29,C2381))</f>
        <v>168</v>
      </c>
      <c r="K2381">
        <f t="shared" si="148"/>
        <v>0</v>
      </c>
      <c r="L2381">
        <f t="shared" si="149"/>
        <v>0</v>
      </c>
      <c r="M2381">
        <f t="shared" si="150"/>
        <v>0</v>
      </c>
      <c r="N2381">
        <f t="shared" si="151"/>
        <v>0</v>
      </c>
      <c r="O2381" cm="1">
        <f t="array" ref="O2381">((IF(C2381=0,INDEX('Solver Setup'!$M$15:$M$19,A2381),INDEX('Solver Setup'!$G$25:$G$52,C2381))-IF(B2381=0,INDEX('Solver Setup'!$L$15:$L$19,A2381),INDEX('Solver Setup'!$G$25:$G$52,B2381)))*1440-IF(B2381=0,0,INDEX('Solver Setup'!$F$25:$F$52,B2381))-H2381+'Solver Setup'!$B$9*(1-F2381))</f>
        <v>1337.5999999999995</v>
      </c>
    </row>
    <row r="2382" spans="1:15" x14ac:dyDescent="0.2">
      <c r="A2382">
        <v>3</v>
      </c>
      <c r="B2382">
        <v>27</v>
      </c>
      <c r="C2382">
        <v>0</v>
      </c>
      <c r="D2382" t="str" cm="1">
        <f t="array" ref="D2382">IF(B2382=0,"Depot",INDEX('Delivery Stops'!$B$2:$B$29,B2382))</f>
        <v>Redstone Elementary School</v>
      </c>
      <c r="E2382" t="str" cm="1">
        <f t="array" ref="E2382">IF(C2382=0,"Depot",INDEX('Delivery Stops'!$B$2:$B$29,C2382))</f>
        <v>Depot</v>
      </c>
      <c r="F2382">
        <v>0</v>
      </c>
      <c r="G2382" cm="1">
        <f t="array" ref="G2382">INDEX('Distance Matrix (miles)'!$B$2:$AD$30,B2382+1,C2382+1)</f>
        <v>21.73</v>
      </c>
      <c r="H2382" cm="1">
        <f t="array" ref="H2382">INDEX('Travel Time Matrix (min)'!$B$2:$AD$30,B2382+1,C2382+1)</f>
        <v>32.6</v>
      </c>
      <c r="I2382" cm="1">
        <f t="array" ref="I2382">G2382*(INDEX('Vehicle Fleet'!$D$2:$D$6,A2382)+'Cost Parameters'!$B$2*'Cost Parameters'!$B$3)</f>
        <v>25.128572000000002</v>
      </c>
      <c r="J2382" cm="1">
        <f t="array" ref="J2382">IF(C2382=0,0,INDEX('Delivery Stops'!$D$2:$D$29,C2382))</f>
        <v>0</v>
      </c>
      <c r="K2382">
        <f t="shared" si="148"/>
        <v>0</v>
      </c>
      <c r="L2382">
        <f t="shared" si="149"/>
        <v>0</v>
      </c>
      <c r="M2382">
        <f t="shared" si="150"/>
        <v>0</v>
      </c>
      <c r="N2382">
        <f t="shared" si="151"/>
        <v>0</v>
      </c>
      <c r="O2382" cm="1">
        <f t="array" ref="O2382">((IF(C2382=0,INDEX('Solver Setup'!$M$15:$M$19,A2382),INDEX('Solver Setup'!$G$25:$G$52,C2382))-IF(B2382=0,INDEX('Solver Setup'!$L$15:$L$19,A2382),INDEX('Solver Setup'!$G$25:$G$52,B2382)))*1440-IF(B2382=0,0,INDEX('Solver Setup'!$F$25:$F$52,B2382))-H2382+'Solver Setup'!$B$9*(1-F2382))</f>
        <v>673.40000000000043</v>
      </c>
    </row>
    <row r="2383" spans="1:15" x14ac:dyDescent="0.2">
      <c r="A2383">
        <v>3</v>
      </c>
      <c r="B2383">
        <v>27</v>
      </c>
      <c r="C2383">
        <v>1</v>
      </c>
      <c r="D2383" t="str" cm="1">
        <f t="array" ref="D2383">IF(B2383=0,"Depot",INDEX('Delivery Stops'!$B$2:$B$29,B2383))</f>
        <v>Redstone Elementary School</v>
      </c>
      <c r="E2383" t="str" cm="1">
        <f t="array" ref="E2383">IF(C2383=0,"Depot",INDEX('Delivery Stops'!$B$2:$B$29,C2383))</f>
        <v>Pet Hospital</v>
      </c>
      <c r="F2383">
        <v>0</v>
      </c>
      <c r="G2383" cm="1">
        <f t="array" ref="G2383">INDEX('Distance Matrix (miles)'!$B$2:$AD$30,B2383+1,C2383+1)</f>
        <v>45.95</v>
      </c>
      <c r="H2383" cm="1">
        <f t="array" ref="H2383">INDEX('Travel Time Matrix (min)'!$B$2:$AD$30,B2383+1,C2383+1)</f>
        <v>68.900000000000006</v>
      </c>
      <c r="I2383" cm="1">
        <f t="array" ref="I2383">G2383*(INDEX('Vehicle Fleet'!$D$2:$D$6,A2383)+'Cost Parameters'!$B$2*'Cost Parameters'!$B$3)</f>
        <v>53.136580000000009</v>
      </c>
      <c r="J2383" cm="1">
        <f t="array" ref="J2383">IF(C2383=0,0,INDEX('Delivery Stops'!$D$2:$D$29,C2383))</f>
        <v>204</v>
      </c>
      <c r="K2383">
        <f t="shared" si="148"/>
        <v>0</v>
      </c>
      <c r="L2383">
        <f t="shared" si="149"/>
        <v>0</v>
      </c>
      <c r="M2383">
        <f t="shared" si="150"/>
        <v>0</v>
      </c>
      <c r="N2383">
        <f t="shared" si="151"/>
        <v>0</v>
      </c>
      <c r="O2383" cm="1">
        <f t="array" ref="O2383">((IF(C2383=0,INDEX('Solver Setup'!$M$15:$M$19,A2383),INDEX('Solver Setup'!$G$25:$G$52,C2383))-IF(B2383=0,INDEX('Solver Setup'!$L$15:$L$19,A2383),INDEX('Solver Setup'!$G$25:$G$52,B2383)))*1440-IF(B2383=0,0,INDEX('Solver Setup'!$F$25:$F$52,B2383))-H2383+'Solver Setup'!$B$9*(1-F2383))</f>
        <v>1147.100000000001</v>
      </c>
    </row>
    <row r="2384" spans="1:15" x14ac:dyDescent="0.2">
      <c r="A2384">
        <v>3</v>
      </c>
      <c r="B2384">
        <v>27</v>
      </c>
      <c r="C2384">
        <v>2</v>
      </c>
      <c r="D2384" t="str" cm="1">
        <f t="array" ref="D2384">IF(B2384=0,"Depot",INDEX('Delivery Stops'!$B$2:$B$29,B2384))</f>
        <v>Redstone Elementary School</v>
      </c>
      <c r="E2384" t="str" cm="1">
        <f t="array" ref="E2384">IF(C2384=0,"Depot",INDEX('Delivery Stops'!$B$2:$B$29,C2384))</f>
        <v>Community Pharmacy</v>
      </c>
      <c r="F2384">
        <v>0</v>
      </c>
      <c r="G2384" cm="1">
        <f t="array" ref="G2384">INDEX('Distance Matrix (miles)'!$B$2:$AD$30,B2384+1,C2384+1)</f>
        <v>24.38</v>
      </c>
      <c r="H2384" cm="1">
        <f t="array" ref="H2384">INDEX('Travel Time Matrix (min)'!$B$2:$AD$30,B2384+1,C2384+1)</f>
        <v>36.6</v>
      </c>
      <c r="I2384" cm="1">
        <f t="array" ref="I2384">G2384*(INDEX('Vehicle Fleet'!$D$2:$D$6,A2384)+'Cost Parameters'!$B$2*'Cost Parameters'!$B$3)</f>
        <v>28.193032000000002</v>
      </c>
      <c r="J2384" cm="1">
        <f t="array" ref="J2384">IF(C2384=0,0,INDEX('Delivery Stops'!$D$2:$D$29,C2384))</f>
        <v>240</v>
      </c>
      <c r="K2384">
        <f t="shared" si="148"/>
        <v>0</v>
      </c>
      <c r="L2384">
        <f t="shared" si="149"/>
        <v>0</v>
      </c>
      <c r="M2384">
        <f t="shared" si="150"/>
        <v>0</v>
      </c>
      <c r="N2384">
        <f t="shared" si="151"/>
        <v>0</v>
      </c>
      <c r="O2384" cm="1">
        <f t="array" ref="O2384">((IF(C2384=0,INDEX('Solver Setup'!$M$15:$M$19,A2384),INDEX('Solver Setup'!$G$25:$G$52,C2384))-IF(B2384=0,INDEX('Solver Setup'!$L$15:$L$19,A2384),INDEX('Solver Setup'!$G$25:$G$52,B2384)))*1440-IF(B2384=0,0,INDEX('Solver Setup'!$F$25:$F$52,B2384))-H2384+'Solver Setup'!$B$9*(1-F2384))</f>
        <v>1419.4</v>
      </c>
    </row>
    <row r="2385" spans="1:15" x14ac:dyDescent="0.2">
      <c r="A2385">
        <v>3</v>
      </c>
      <c r="B2385">
        <v>27</v>
      </c>
      <c r="C2385">
        <v>3</v>
      </c>
      <c r="D2385" t="str" cm="1">
        <f t="array" ref="D2385">IF(B2385=0,"Depot",INDEX('Delivery Stops'!$B$2:$B$29,B2385))</f>
        <v>Redstone Elementary School</v>
      </c>
      <c r="E2385" t="str" cm="1">
        <f t="array" ref="E2385">IF(C2385=0,"Depot",INDEX('Delivery Stops'!$B$2:$B$29,C2385))</f>
        <v>Redstone Medical Center</v>
      </c>
      <c r="F2385">
        <v>0</v>
      </c>
      <c r="G2385" cm="1">
        <f t="array" ref="G2385">INDEX('Distance Matrix (miles)'!$B$2:$AD$30,B2385+1,C2385+1)</f>
        <v>35.65</v>
      </c>
      <c r="H2385" cm="1">
        <f t="array" ref="H2385">INDEX('Travel Time Matrix (min)'!$B$2:$AD$30,B2385+1,C2385+1)</f>
        <v>53.5</v>
      </c>
      <c r="I2385" cm="1">
        <f t="array" ref="I2385">G2385*(INDEX('Vehicle Fleet'!$D$2:$D$6,A2385)+'Cost Parameters'!$B$2*'Cost Parameters'!$B$3)</f>
        <v>41.225660000000005</v>
      </c>
      <c r="J2385" cm="1">
        <f t="array" ref="J2385">IF(C2385=0,0,INDEX('Delivery Stops'!$D$2:$D$29,C2385))</f>
        <v>183</v>
      </c>
      <c r="K2385">
        <f t="shared" si="148"/>
        <v>0</v>
      </c>
      <c r="L2385">
        <f t="shared" si="149"/>
        <v>0</v>
      </c>
      <c r="M2385">
        <f t="shared" si="150"/>
        <v>0</v>
      </c>
      <c r="N2385">
        <f t="shared" si="151"/>
        <v>0</v>
      </c>
      <c r="O2385" cm="1">
        <f t="array" ref="O2385">((IF(C2385=0,INDEX('Solver Setup'!$M$15:$M$19,A2385),INDEX('Solver Setup'!$G$25:$G$52,C2385))-IF(B2385=0,INDEX('Solver Setup'!$L$15:$L$19,A2385),INDEX('Solver Setup'!$G$25:$G$52,B2385)))*1440-IF(B2385=0,0,INDEX('Solver Setup'!$F$25:$F$52,B2385))-H2385+'Solver Setup'!$B$9*(1-F2385))</f>
        <v>1417.5000000000005</v>
      </c>
    </row>
    <row r="2386" spans="1:15" x14ac:dyDescent="0.2">
      <c r="A2386">
        <v>3</v>
      </c>
      <c r="B2386">
        <v>27</v>
      </c>
      <c r="C2386">
        <v>4</v>
      </c>
      <c r="D2386" t="str" cm="1">
        <f t="array" ref="D2386">IF(B2386=0,"Depot",INDEX('Delivery Stops'!$B$2:$B$29,B2386))</f>
        <v>Redstone Elementary School</v>
      </c>
      <c r="E2386" t="str" cm="1">
        <f t="array" ref="E2386">IF(C2386=0,"Depot",INDEX('Delivery Stops'!$B$2:$B$29,C2386))</f>
        <v>Furniture Warehouse</v>
      </c>
      <c r="F2386">
        <v>0</v>
      </c>
      <c r="G2386" cm="1">
        <f t="array" ref="G2386">INDEX('Distance Matrix (miles)'!$B$2:$AD$30,B2386+1,C2386+1)</f>
        <v>19.09</v>
      </c>
      <c r="H2386" cm="1">
        <f t="array" ref="H2386">INDEX('Travel Time Matrix (min)'!$B$2:$AD$30,B2386+1,C2386+1)</f>
        <v>28.6</v>
      </c>
      <c r="I2386" cm="1">
        <f t="array" ref="I2386">G2386*(INDEX('Vehicle Fleet'!$D$2:$D$6,A2386)+'Cost Parameters'!$B$2*'Cost Parameters'!$B$3)</f>
        <v>22.075676000000001</v>
      </c>
      <c r="J2386" cm="1">
        <f t="array" ref="J2386">IF(C2386=0,0,INDEX('Delivery Stops'!$D$2:$D$29,C2386))</f>
        <v>186</v>
      </c>
      <c r="K2386">
        <f t="shared" si="148"/>
        <v>0</v>
      </c>
      <c r="L2386">
        <f t="shared" si="149"/>
        <v>0</v>
      </c>
      <c r="M2386">
        <f t="shared" si="150"/>
        <v>0</v>
      </c>
      <c r="N2386">
        <f t="shared" si="151"/>
        <v>0</v>
      </c>
      <c r="O2386" cm="1">
        <f t="array" ref="O2386">((IF(C2386=0,INDEX('Solver Setup'!$M$15:$M$19,A2386),INDEX('Solver Setup'!$G$25:$G$52,C2386))-IF(B2386=0,INDEX('Solver Setup'!$L$15:$L$19,A2386),INDEX('Solver Setup'!$G$25:$G$52,B2386)))*1440-IF(B2386=0,0,INDEX('Solver Setup'!$F$25:$F$52,B2386))-H2386+'Solver Setup'!$B$9*(1-F2386))</f>
        <v>1172.4000000000005</v>
      </c>
    </row>
    <row r="2387" spans="1:15" x14ac:dyDescent="0.2">
      <c r="A2387">
        <v>3</v>
      </c>
      <c r="B2387">
        <v>27</v>
      </c>
      <c r="C2387">
        <v>5</v>
      </c>
      <c r="D2387" t="str" cm="1">
        <f t="array" ref="D2387">IF(B2387=0,"Depot",INDEX('Delivery Stops'!$B$2:$B$29,B2387))</f>
        <v>Redstone Elementary School</v>
      </c>
      <c r="E2387" t="str" cm="1">
        <f t="array" ref="E2387">IF(C2387=0,"Depot",INDEX('Delivery Stops'!$B$2:$B$29,C2387))</f>
        <v>Construction Supply</v>
      </c>
      <c r="F2387">
        <v>0</v>
      </c>
      <c r="G2387" cm="1">
        <f t="array" ref="G2387">INDEX('Distance Matrix (miles)'!$B$2:$AD$30,B2387+1,C2387+1)</f>
        <v>13.39</v>
      </c>
      <c r="H2387" cm="1">
        <f t="array" ref="H2387">INDEX('Travel Time Matrix (min)'!$B$2:$AD$30,B2387+1,C2387+1)</f>
        <v>20.100000000000001</v>
      </c>
      <c r="I2387" cm="1">
        <f t="array" ref="I2387">G2387*(INDEX('Vehicle Fleet'!$D$2:$D$6,A2387)+'Cost Parameters'!$B$2*'Cost Parameters'!$B$3)</f>
        <v>15.484196000000003</v>
      </c>
      <c r="J2387" cm="1">
        <f t="array" ref="J2387">IF(C2387=0,0,INDEX('Delivery Stops'!$D$2:$D$29,C2387))</f>
        <v>201</v>
      </c>
      <c r="K2387">
        <f t="shared" si="148"/>
        <v>0</v>
      </c>
      <c r="L2387">
        <f t="shared" si="149"/>
        <v>0</v>
      </c>
      <c r="M2387">
        <f t="shared" si="150"/>
        <v>0</v>
      </c>
      <c r="N2387">
        <f t="shared" si="151"/>
        <v>0</v>
      </c>
      <c r="O2387" cm="1">
        <f t="array" ref="O2387">((IF(C2387=0,INDEX('Solver Setup'!$M$15:$M$19,A2387),INDEX('Solver Setup'!$G$25:$G$52,C2387))-IF(B2387=0,INDEX('Solver Setup'!$L$15:$L$19,A2387),INDEX('Solver Setup'!$G$25:$G$52,B2387)))*1440-IF(B2387=0,0,INDEX('Solver Setup'!$F$25:$F$52,B2387))-H2387+'Solver Setup'!$B$9*(1-F2387))</f>
        <v>1390.9</v>
      </c>
    </row>
    <row r="2388" spans="1:15" x14ac:dyDescent="0.2">
      <c r="A2388">
        <v>3</v>
      </c>
      <c r="B2388">
        <v>27</v>
      </c>
      <c r="C2388">
        <v>6</v>
      </c>
      <c r="D2388" t="str" cm="1">
        <f t="array" ref="D2388">IF(B2388=0,"Depot",INDEX('Delivery Stops'!$B$2:$B$29,B2388))</f>
        <v>Redstone Elementary School</v>
      </c>
      <c r="E2388" t="str" cm="1">
        <f t="array" ref="E2388">IF(C2388=0,"Depot",INDEX('Delivery Stops'!$B$2:$B$29,C2388))</f>
        <v>Farm Supply</v>
      </c>
      <c r="F2388">
        <v>0</v>
      </c>
      <c r="G2388" cm="1">
        <f t="array" ref="G2388">INDEX('Distance Matrix (miles)'!$B$2:$AD$30,B2388+1,C2388+1)</f>
        <v>17.79</v>
      </c>
      <c r="H2388" cm="1">
        <f t="array" ref="H2388">INDEX('Travel Time Matrix (min)'!$B$2:$AD$30,B2388+1,C2388+1)</f>
        <v>26.7</v>
      </c>
      <c r="I2388" cm="1">
        <f t="array" ref="I2388">G2388*(INDEX('Vehicle Fleet'!$D$2:$D$6,A2388)+'Cost Parameters'!$B$2*'Cost Parameters'!$B$3)</f>
        <v>20.572355999999999</v>
      </c>
      <c r="J2388" cm="1">
        <f t="array" ref="J2388">IF(C2388=0,0,INDEX('Delivery Stops'!$D$2:$D$29,C2388))</f>
        <v>162</v>
      </c>
      <c r="K2388">
        <f t="shared" si="148"/>
        <v>0</v>
      </c>
      <c r="L2388">
        <f t="shared" si="149"/>
        <v>0</v>
      </c>
      <c r="M2388">
        <f t="shared" si="150"/>
        <v>0</v>
      </c>
      <c r="N2388">
        <f t="shared" si="151"/>
        <v>0</v>
      </c>
      <c r="O2388" cm="1">
        <f t="array" ref="O2388">((IF(C2388=0,INDEX('Solver Setup'!$M$15:$M$19,A2388),INDEX('Solver Setup'!$G$25:$G$52,C2388))-IF(B2388=0,INDEX('Solver Setup'!$L$15:$L$19,A2388),INDEX('Solver Setup'!$G$25:$G$52,B2388)))*1440-IF(B2388=0,0,INDEX('Solver Setup'!$F$25:$F$52,B2388))-H2388+'Solver Setup'!$B$9*(1-F2388))</f>
        <v>1489.3000000000004</v>
      </c>
    </row>
    <row r="2389" spans="1:15" x14ac:dyDescent="0.2">
      <c r="A2389">
        <v>3</v>
      </c>
      <c r="B2389">
        <v>27</v>
      </c>
      <c r="C2389">
        <v>7</v>
      </c>
      <c r="D2389" t="str" cm="1">
        <f t="array" ref="D2389">IF(B2389=0,"Depot",INDEX('Delivery Stops'!$B$2:$B$29,B2389))</f>
        <v>Redstone Elementary School</v>
      </c>
      <c r="E2389" t="str" cm="1">
        <f t="array" ref="E2389">IF(C2389=0,"Depot",INDEX('Delivery Stops'!$B$2:$B$29,C2389))</f>
        <v>Fish Market</v>
      </c>
      <c r="F2389">
        <v>0</v>
      </c>
      <c r="G2389" cm="1">
        <f t="array" ref="G2389">INDEX('Distance Matrix (miles)'!$B$2:$AD$30,B2389+1,C2389+1)</f>
        <v>12.94</v>
      </c>
      <c r="H2389" cm="1">
        <f t="array" ref="H2389">INDEX('Travel Time Matrix (min)'!$B$2:$AD$30,B2389+1,C2389+1)</f>
        <v>19.399999999999999</v>
      </c>
      <c r="I2389" cm="1">
        <f t="array" ref="I2389">G2389*(INDEX('Vehicle Fleet'!$D$2:$D$6,A2389)+'Cost Parameters'!$B$2*'Cost Parameters'!$B$3)</f>
        <v>14.963816000000001</v>
      </c>
      <c r="J2389" cm="1">
        <f t="array" ref="J2389">IF(C2389=0,0,INDEX('Delivery Stops'!$D$2:$D$29,C2389))</f>
        <v>133</v>
      </c>
      <c r="K2389">
        <f t="shared" si="148"/>
        <v>0</v>
      </c>
      <c r="L2389">
        <f t="shared" si="149"/>
        <v>0</v>
      </c>
      <c r="M2389">
        <f t="shared" si="150"/>
        <v>0</v>
      </c>
      <c r="N2389">
        <f t="shared" si="151"/>
        <v>0</v>
      </c>
      <c r="O2389" cm="1">
        <f t="array" ref="O2389">((IF(C2389=0,INDEX('Solver Setup'!$M$15:$M$19,A2389),INDEX('Solver Setup'!$G$25:$G$52,C2389))-IF(B2389=0,INDEX('Solver Setup'!$L$15:$L$19,A2389),INDEX('Solver Setup'!$G$25:$G$52,B2389)))*1440-IF(B2389=0,0,INDEX('Solver Setup'!$F$25:$F$52,B2389))-H2389+'Solver Setup'!$B$9*(1-F2389))</f>
        <v>1361.6000000000006</v>
      </c>
    </row>
    <row r="2390" spans="1:15" x14ac:dyDescent="0.2">
      <c r="A2390">
        <v>3</v>
      </c>
      <c r="B2390">
        <v>27</v>
      </c>
      <c r="C2390">
        <v>8</v>
      </c>
      <c r="D2390" t="str" cm="1">
        <f t="array" ref="D2390">IF(B2390=0,"Depot",INDEX('Delivery Stops'!$B$2:$B$29,B2390))</f>
        <v>Redstone Elementary School</v>
      </c>
      <c r="E2390" t="str" cm="1">
        <f t="array" ref="E2390">IF(C2390=0,"Depot",INDEX('Delivery Stops'!$B$2:$B$29,C2390))</f>
        <v>Swimming Pool Supply</v>
      </c>
      <c r="F2390">
        <v>0</v>
      </c>
      <c r="G2390" cm="1">
        <f t="array" ref="G2390">INDEX('Distance Matrix (miles)'!$B$2:$AD$30,B2390+1,C2390+1)</f>
        <v>30.78</v>
      </c>
      <c r="H2390" cm="1">
        <f t="array" ref="H2390">INDEX('Travel Time Matrix (min)'!$B$2:$AD$30,B2390+1,C2390+1)</f>
        <v>46.2</v>
      </c>
      <c r="I2390" cm="1">
        <f t="array" ref="I2390">G2390*(INDEX('Vehicle Fleet'!$D$2:$D$6,A2390)+'Cost Parameters'!$B$2*'Cost Parameters'!$B$3)</f>
        <v>35.593992000000007</v>
      </c>
      <c r="J2390" cm="1">
        <f t="array" ref="J2390">IF(C2390=0,0,INDEX('Delivery Stops'!$D$2:$D$29,C2390))</f>
        <v>285</v>
      </c>
      <c r="K2390">
        <f t="shared" si="148"/>
        <v>0</v>
      </c>
      <c r="L2390">
        <f t="shared" si="149"/>
        <v>0</v>
      </c>
      <c r="M2390">
        <f t="shared" si="150"/>
        <v>0</v>
      </c>
      <c r="N2390">
        <f t="shared" si="151"/>
        <v>0</v>
      </c>
      <c r="O2390" cm="1">
        <f t="array" ref="O2390">((IF(C2390=0,INDEX('Solver Setup'!$M$15:$M$19,A2390),INDEX('Solver Setup'!$G$25:$G$52,C2390))-IF(B2390=0,INDEX('Solver Setup'!$L$15:$L$19,A2390),INDEX('Solver Setup'!$G$25:$G$52,B2390)))*1440-IF(B2390=0,0,INDEX('Solver Setup'!$F$25:$F$52,B2390))-H2390+'Solver Setup'!$B$9*(1-F2390))</f>
        <v>1544.8000000000002</v>
      </c>
    </row>
    <row r="2391" spans="1:15" x14ac:dyDescent="0.2">
      <c r="A2391">
        <v>3</v>
      </c>
      <c r="B2391">
        <v>27</v>
      </c>
      <c r="C2391">
        <v>9</v>
      </c>
      <c r="D2391" t="str" cm="1">
        <f t="array" ref="D2391">IF(B2391=0,"Depot",INDEX('Delivery Stops'!$B$2:$B$29,B2391))</f>
        <v>Redstone Elementary School</v>
      </c>
      <c r="E2391" t="str" cm="1">
        <f t="array" ref="E2391">IF(C2391=0,"Depot",INDEX('Delivery Stops'!$B$2:$B$29,C2391))</f>
        <v>Dry Cleaners</v>
      </c>
      <c r="F2391">
        <v>0</v>
      </c>
      <c r="G2391" cm="1">
        <f t="array" ref="G2391">INDEX('Distance Matrix (miles)'!$B$2:$AD$30,B2391+1,C2391+1)</f>
        <v>35.72</v>
      </c>
      <c r="H2391" cm="1">
        <f t="array" ref="H2391">INDEX('Travel Time Matrix (min)'!$B$2:$AD$30,B2391+1,C2391+1)</f>
        <v>53.6</v>
      </c>
      <c r="I2391" cm="1">
        <f t="array" ref="I2391">G2391*(INDEX('Vehicle Fleet'!$D$2:$D$6,A2391)+'Cost Parameters'!$B$2*'Cost Parameters'!$B$3)</f>
        <v>41.306608000000004</v>
      </c>
      <c r="J2391" cm="1">
        <f t="array" ref="J2391">IF(C2391=0,0,INDEX('Delivery Stops'!$D$2:$D$29,C2391))</f>
        <v>24</v>
      </c>
      <c r="K2391">
        <f t="shared" si="148"/>
        <v>0</v>
      </c>
      <c r="L2391">
        <f t="shared" si="149"/>
        <v>0</v>
      </c>
      <c r="M2391">
        <f t="shared" si="150"/>
        <v>0</v>
      </c>
      <c r="N2391">
        <f t="shared" si="151"/>
        <v>0</v>
      </c>
      <c r="O2391" cm="1">
        <f t="array" ref="O2391">((IF(C2391=0,INDEX('Solver Setup'!$M$15:$M$19,A2391),INDEX('Solver Setup'!$G$25:$G$52,C2391))-IF(B2391=0,INDEX('Solver Setup'!$L$15:$L$19,A2391),INDEX('Solver Setup'!$G$25:$G$52,B2391)))*1440-IF(B2391=0,0,INDEX('Solver Setup'!$F$25:$F$52,B2391))-H2391+'Solver Setup'!$B$9*(1-F2391))</f>
        <v>1192.4000000000005</v>
      </c>
    </row>
    <row r="2392" spans="1:15" x14ac:dyDescent="0.2">
      <c r="A2392">
        <v>3</v>
      </c>
      <c r="B2392">
        <v>27</v>
      </c>
      <c r="C2392">
        <v>10</v>
      </c>
      <c r="D2392" t="str" cm="1">
        <f t="array" ref="D2392">IF(B2392=0,"Depot",INDEX('Delivery Stops'!$B$2:$B$29,B2392))</f>
        <v>Redstone Elementary School</v>
      </c>
      <c r="E2392" t="str" cm="1">
        <f t="array" ref="E2392">IF(C2392=0,"Depot",INDEX('Delivery Stops'!$B$2:$B$29,C2392))</f>
        <v>Furniture Warehouse</v>
      </c>
      <c r="F2392">
        <v>0</v>
      </c>
      <c r="G2392" cm="1">
        <f t="array" ref="G2392">INDEX('Distance Matrix (miles)'!$B$2:$AD$30,B2392+1,C2392+1)</f>
        <v>14.96</v>
      </c>
      <c r="H2392" cm="1">
        <f t="array" ref="H2392">INDEX('Travel Time Matrix (min)'!$B$2:$AD$30,B2392+1,C2392+1)</f>
        <v>22.4</v>
      </c>
      <c r="I2392" cm="1">
        <f t="array" ref="I2392">G2392*(INDEX('Vehicle Fleet'!$D$2:$D$6,A2392)+'Cost Parameters'!$B$2*'Cost Parameters'!$B$3)</f>
        <v>17.299744000000004</v>
      </c>
      <c r="J2392" cm="1">
        <f t="array" ref="J2392">IF(C2392=0,0,INDEX('Delivery Stops'!$D$2:$D$29,C2392))</f>
        <v>89</v>
      </c>
      <c r="K2392">
        <f t="shared" si="148"/>
        <v>0</v>
      </c>
      <c r="L2392">
        <f t="shared" si="149"/>
        <v>0</v>
      </c>
      <c r="M2392">
        <f t="shared" si="150"/>
        <v>0</v>
      </c>
      <c r="N2392">
        <f t="shared" si="151"/>
        <v>0</v>
      </c>
      <c r="O2392" cm="1">
        <f t="array" ref="O2392">((IF(C2392=0,INDEX('Solver Setup'!$M$15:$M$19,A2392),INDEX('Solver Setup'!$G$25:$G$52,C2392))-IF(B2392=0,INDEX('Solver Setup'!$L$15:$L$19,A2392),INDEX('Solver Setup'!$G$25:$G$52,B2392)))*1440-IF(B2392=0,0,INDEX('Solver Setup'!$F$25:$F$52,B2392))-H2392+'Solver Setup'!$B$9*(1-F2392))</f>
        <v>1298.5999999999999</v>
      </c>
    </row>
    <row r="2393" spans="1:15" x14ac:dyDescent="0.2">
      <c r="A2393">
        <v>3</v>
      </c>
      <c r="B2393">
        <v>27</v>
      </c>
      <c r="C2393">
        <v>11</v>
      </c>
      <c r="D2393" t="str" cm="1">
        <f t="array" ref="D2393">IF(B2393=0,"Depot",INDEX('Delivery Stops'!$B$2:$B$29,B2393))</f>
        <v>Redstone Elementary School</v>
      </c>
      <c r="E2393" t="str" cm="1">
        <f t="array" ref="E2393">IF(C2393=0,"Depot",INDEX('Delivery Stops'!$B$2:$B$29,C2393))</f>
        <v>Pet Hospital</v>
      </c>
      <c r="F2393">
        <v>0</v>
      </c>
      <c r="G2393" cm="1">
        <f t="array" ref="G2393">INDEX('Distance Matrix (miles)'!$B$2:$AD$30,B2393+1,C2393+1)</f>
        <v>23.04</v>
      </c>
      <c r="H2393" cm="1">
        <f t="array" ref="H2393">INDEX('Travel Time Matrix (min)'!$B$2:$AD$30,B2393+1,C2393+1)</f>
        <v>34.6</v>
      </c>
      <c r="I2393" cm="1">
        <f t="array" ref="I2393">G2393*(INDEX('Vehicle Fleet'!$D$2:$D$6,A2393)+'Cost Parameters'!$B$2*'Cost Parameters'!$B$3)</f>
        <v>26.643456</v>
      </c>
      <c r="J2393" cm="1">
        <f t="array" ref="J2393">IF(C2393=0,0,INDEX('Delivery Stops'!$D$2:$D$29,C2393))</f>
        <v>108</v>
      </c>
      <c r="K2393">
        <f t="shared" si="148"/>
        <v>0</v>
      </c>
      <c r="L2393">
        <f t="shared" si="149"/>
        <v>0</v>
      </c>
      <c r="M2393">
        <f t="shared" si="150"/>
        <v>0</v>
      </c>
      <c r="N2393">
        <f t="shared" si="151"/>
        <v>0</v>
      </c>
      <c r="O2393" cm="1">
        <f t="array" ref="O2393">((IF(C2393=0,INDEX('Solver Setup'!$M$15:$M$19,A2393),INDEX('Solver Setup'!$G$25:$G$52,C2393))-IF(B2393=0,INDEX('Solver Setup'!$L$15:$L$19,A2393),INDEX('Solver Setup'!$G$25:$G$52,B2393)))*1440-IF(B2393=0,0,INDEX('Solver Setup'!$F$25:$F$52,B2393))-H2393+'Solver Setup'!$B$9*(1-F2393))</f>
        <v>1211.4000000000005</v>
      </c>
    </row>
    <row r="2394" spans="1:15" x14ac:dyDescent="0.2">
      <c r="A2394">
        <v>3</v>
      </c>
      <c r="B2394">
        <v>27</v>
      </c>
      <c r="C2394">
        <v>12</v>
      </c>
      <c r="D2394" t="str" cm="1">
        <f t="array" ref="D2394">IF(B2394=0,"Depot",INDEX('Delivery Stops'!$B$2:$B$29,B2394))</f>
        <v>Redstone Elementary School</v>
      </c>
      <c r="E2394" t="str" cm="1">
        <f t="array" ref="E2394">IF(C2394=0,"Depot",INDEX('Delivery Stops'!$B$2:$B$29,C2394))</f>
        <v>Tech Solutions Inc</v>
      </c>
      <c r="F2394">
        <v>0</v>
      </c>
      <c r="G2394" cm="1">
        <f t="array" ref="G2394">INDEX('Distance Matrix (miles)'!$B$2:$AD$30,B2394+1,C2394+1)</f>
        <v>13.37</v>
      </c>
      <c r="H2394" cm="1">
        <f t="array" ref="H2394">INDEX('Travel Time Matrix (min)'!$B$2:$AD$30,B2394+1,C2394+1)</f>
        <v>20.100000000000001</v>
      </c>
      <c r="I2394" cm="1">
        <f t="array" ref="I2394">G2394*(INDEX('Vehicle Fleet'!$D$2:$D$6,A2394)+'Cost Parameters'!$B$2*'Cost Parameters'!$B$3)</f>
        <v>15.461068000000001</v>
      </c>
      <c r="J2394" cm="1">
        <f t="array" ref="J2394">IF(C2394=0,0,INDEX('Delivery Stops'!$D$2:$D$29,C2394))</f>
        <v>150</v>
      </c>
      <c r="K2394">
        <f t="shared" si="148"/>
        <v>0</v>
      </c>
      <c r="L2394">
        <f t="shared" si="149"/>
        <v>0</v>
      </c>
      <c r="M2394">
        <f t="shared" si="150"/>
        <v>0</v>
      </c>
      <c r="N2394">
        <f t="shared" si="151"/>
        <v>0</v>
      </c>
      <c r="O2394" cm="1">
        <f t="array" ref="O2394">((IF(C2394=0,INDEX('Solver Setup'!$M$15:$M$19,A2394),INDEX('Solver Setup'!$G$25:$G$52,C2394))-IF(B2394=0,INDEX('Solver Setup'!$L$15:$L$19,A2394),INDEX('Solver Setup'!$G$25:$G$52,B2394)))*1440-IF(B2394=0,0,INDEX('Solver Setup'!$F$25:$F$52,B2394))-H2394+'Solver Setup'!$B$9*(1-F2394))</f>
        <v>1180.9000000000005</v>
      </c>
    </row>
    <row r="2395" spans="1:15" x14ac:dyDescent="0.2">
      <c r="A2395">
        <v>3</v>
      </c>
      <c r="B2395">
        <v>27</v>
      </c>
      <c r="C2395">
        <v>13</v>
      </c>
      <c r="D2395" t="str" cm="1">
        <f t="array" ref="D2395">IF(B2395=0,"Depot",INDEX('Delivery Stops'!$B$2:$B$29,B2395))</f>
        <v>Redstone Elementary School</v>
      </c>
      <c r="E2395" t="str" cm="1">
        <f t="array" ref="E2395">IF(C2395=0,"Depot",INDEX('Delivery Stops'!$B$2:$B$29,C2395))</f>
        <v>Tech Solutions Inc</v>
      </c>
      <c r="F2395">
        <v>0</v>
      </c>
      <c r="G2395" cm="1">
        <f t="array" ref="G2395">INDEX('Distance Matrix (miles)'!$B$2:$AD$30,B2395+1,C2395+1)</f>
        <v>16.75</v>
      </c>
      <c r="H2395" cm="1">
        <f t="array" ref="H2395">INDEX('Travel Time Matrix (min)'!$B$2:$AD$30,B2395+1,C2395+1)</f>
        <v>25.1</v>
      </c>
      <c r="I2395" cm="1">
        <f t="array" ref="I2395">G2395*(INDEX('Vehicle Fleet'!$D$2:$D$6,A2395)+'Cost Parameters'!$B$2*'Cost Parameters'!$B$3)</f>
        <v>19.369700000000002</v>
      </c>
      <c r="J2395" cm="1">
        <f t="array" ref="J2395">IF(C2395=0,0,INDEX('Delivery Stops'!$D$2:$D$29,C2395))</f>
        <v>38</v>
      </c>
      <c r="K2395">
        <f t="shared" si="148"/>
        <v>0</v>
      </c>
      <c r="L2395">
        <f t="shared" si="149"/>
        <v>0</v>
      </c>
      <c r="M2395">
        <f t="shared" si="150"/>
        <v>0</v>
      </c>
      <c r="N2395">
        <f t="shared" si="151"/>
        <v>0</v>
      </c>
      <c r="O2395" cm="1">
        <f t="array" ref="O2395">((IF(C2395=0,INDEX('Solver Setup'!$M$15:$M$19,A2395),INDEX('Solver Setup'!$G$25:$G$52,C2395))-IF(B2395=0,INDEX('Solver Setup'!$L$15:$L$19,A2395),INDEX('Solver Setup'!$G$25:$G$52,B2395)))*1440-IF(B2395=0,0,INDEX('Solver Setup'!$F$25:$F$52,B2395))-H2395+'Solver Setup'!$B$9*(1-F2395))</f>
        <v>1070.9000000000001</v>
      </c>
    </row>
    <row r="2396" spans="1:15" x14ac:dyDescent="0.2">
      <c r="A2396">
        <v>3</v>
      </c>
      <c r="B2396">
        <v>27</v>
      </c>
      <c r="C2396">
        <v>14</v>
      </c>
      <c r="D2396" t="str" cm="1">
        <f t="array" ref="D2396">IF(B2396=0,"Depot",INDEX('Delivery Stops'!$B$2:$B$29,B2396))</f>
        <v>Redstone Elementary School</v>
      </c>
      <c r="E2396" t="str" cm="1">
        <f t="array" ref="E2396">IF(C2396=0,"Depot",INDEX('Delivery Stops'!$B$2:$B$29,C2396))</f>
        <v>Sunrise Senior Living</v>
      </c>
      <c r="F2396">
        <v>0</v>
      </c>
      <c r="G2396" cm="1">
        <f t="array" ref="G2396">INDEX('Distance Matrix (miles)'!$B$2:$AD$30,B2396+1,C2396+1)</f>
        <v>7.42</v>
      </c>
      <c r="H2396" cm="1">
        <f t="array" ref="H2396">INDEX('Travel Time Matrix (min)'!$B$2:$AD$30,B2396+1,C2396+1)</f>
        <v>11.1</v>
      </c>
      <c r="I2396" cm="1">
        <f t="array" ref="I2396">G2396*(INDEX('Vehicle Fleet'!$D$2:$D$6,A2396)+'Cost Parameters'!$B$2*'Cost Parameters'!$B$3)</f>
        <v>8.5804880000000008</v>
      </c>
      <c r="J2396" cm="1">
        <f t="array" ref="J2396">IF(C2396=0,0,INDEX('Delivery Stops'!$D$2:$D$29,C2396))</f>
        <v>249</v>
      </c>
      <c r="K2396">
        <f t="shared" si="148"/>
        <v>0</v>
      </c>
      <c r="L2396">
        <f t="shared" si="149"/>
        <v>0</v>
      </c>
      <c r="M2396">
        <f t="shared" si="150"/>
        <v>0</v>
      </c>
      <c r="N2396">
        <f t="shared" si="151"/>
        <v>0</v>
      </c>
      <c r="O2396" cm="1">
        <f t="array" ref="O2396">((IF(C2396=0,INDEX('Solver Setup'!$M$15:$M$19,A2396),INDEX('Solver Setup'!$G$25:$G$52,C2396))-IF(B2396=0,INDEX('Solver Setup'!$L$15:$L$19,A2396),INDEX('Solver Setup'!$G$25:$G$52,B2396)))*1440-IF(B2396=0,0,INDEX('Solver Setup'!$F$25:$F$52,B2396))-H2396+'Solver Setup'!$B$9*(1-F2396))</f>
        <v>1534.9</v>
      </c>
    </row>
    <row r="2397" spans="1:15" x14ac:dyDescent="0.2">
      <c r="A2397">
        <v>3</v>
      </c>
      <c r="B2397">
        <v>27</v>
      </c>
      <c r="C2397">
        <v>15</v>
      </c>
      <c r="D2397" t="str" cm="1">
        <f t="array" ref="D2397">IF(B2397=0,"Depot",INDEX('Delivery Stops'!$B$2:$B$29,B2397))</f>
        <v>Redstone Elementary School</v>
      </c>
      <c r="E2397" t="str" cm="1">
        <f t="array" ref="E2397">IF(C2397=0,"Depot",INDEX('Delivery Stops'!$B$2:$B$29,C2397))</f>
        <v>Electronics Outlet</v>
      </c>
      <c r="F2397">
        <v>0</v>
      </c>
      <c r="G2397" cm="1">
        <f t="array" ref="G2397">INDEX('Distance Matrix (miles)'!$B$2:$AD$30,B2397+1,C2397+1)</f>
        <v>21.88</v>
      </c>
      <c r="H2397" cm="1">
        <f t="array" ref="H2397">INDEX('Travel Time Matrix (min)'!$B$2:$AD$30,B2397+1,C2397+1)</f>
        <v>32.799999999999997</v>
      </c>
      <c r="I2397" cm="1">
        <f t="array" ref="I2397">G2397*(INDEX('Vehicle Fleet'!$D$2:$D$6,A2397)+'Cost Parameters'!$B$2*'Cost Parameters'!$B$3)</f>
        <v>25.302032000000001</v>
      </c>
      <c r="J2397" cm="1">
        <f t="array" ref="J2397">IF(C2397=0,0,INDEX('Delivery Stops'!$D$2:$D$29,C2397))</f>
        <v>72</v>
      </c>
      <c r="K2397">
        <f t="shared" si="148"/>
        <v>0</v>
      </c>
      <c r="L2397">
        <f t="shared" si="149"/>
        <v>0</v>
      </c>
      <c r="M2397">
        <f t="shared" si="150"/>
        <v>0</v>
      </c>
      <c r="N2397">
        <f t="shared" si="151"/>
        <v>0</v>
      </c>
      <c r="O2397" cm="1">
        <f t="array" ref="O2397">((IF(C2397=0,INDEX('Solver Setup'!$M$15:$M$19,A2397),INDEX('Solver Setup'!$G$25:$G$52,C2397))-IF(B2397=0,INDEX('Solver Setup'!$L$15:$L$19,A2397),INDEX('Solver Setup'!$G$25:$G$52,B2397)))*1440-IF(B2397=0,0,INDEX('Solver Setup'!$F$25:$F$52,B2397))-H2397+'Solver Setup'!$B$9*(1-F2397))</f>
        <v>1078.2000000000005</v>
      </c>
    </row>
    <row r="2398" spans="1:15" x14ac:dyDescent="0.2">
      <c r="A2398">
        <v>3</v>
      </c>
      <c r="B2398">
        <v>27</v>
      </c>
      <c r="C2398">
        <v>16</v>
      </c>
      <c r="D2398" t="str" cm="1">
        <f t="array" ref="D2398">IF(B2398=0,"Depot",INDEX('Delivery Stops'!$B$2:$B$29,B2398))</f>
        <v>Redstone Elementary School</v>
      </c>
      <c r="E2398" t="str" cm="1">
        <f t="array" ref="E2398">IF(C2398=0,"Depot",INDEX('Delivery Stops'!$B$2:$B$29,C2398))</f>
        <v>Bookstore</v>
      </c>
      <c r="F2398">
        <v>0</v>
      </c>
      <c r="G2398" cm="1">
        <f t="array" ref="G2398">INDEX('Distance Matrix (miles)'!$B$2:$AD$30,B2398+1,C2398+1)</f>
        <v>20.21</v>
      </c>
      <c r="H2398" cm="1">
        <f t="array" ref="H2398">INDEX('Travel Time Matrix (min)'!$B$2:$AD$30,B2398+1,C2398+1)</f>
        <v>30.3</v>
      </c>
      <c r="I2398" cm="1">
        <f t="array" ref="I2398">G2398*(INDEX('Vehicle Fleet'!$D$2:$D$6,A2398)+'Cost Parameters'!$B$2*'Cost Parameters'!$B$3)</f>
        <v>23.370844000000002</v>
      </c>
      <c r="J2398" cm="1">
        <f t="array" ref="J2398">IF(C2398=0,0,INDEX('Delivery Stops'!$D$2:$D$29,C2398))</f>
        <v>152</v>
      </c>
      <c r="K2398">
        <f t="shared" si="148"/>
        <v>0</v>
      </c>
      <c r="L2398">
        <f t="shared" si="149"/>
        <v>0</v>
      </c>
      <c r="M2398">
        <f t="shared" si="150"/>
        <v>0</v>
      </c>
      <c r="N2398">
        <f t="shared" si="151"/>
        <v>0</v>
      </c>
      <c r="O2398" cm="1">
        <f t="array" ref="O2398">((IF(C2398=0,INDEX('Solver Setup'!$M$15:$M$19,A2398),INDEX('Solver Setup'!$G$25:$G$52,C2398))-IF(B2398=0,INDEX('Solver Setup'!$L$15:$L$19,A2398),INDEX('Solver Setup'!$G$25:$G$52,B2398)))*1440-IF(B2398=0,0,INDEX('Solver Setup'!$F$25:$F$52,B2398))-H2398+'Solver Setup'!$B$9*(1-F2398))</f>
        <v>1320.700000000001</v>
      </c>
    </row>
    <row r="2399" spans="1:15" x14ac:dyDescent="0.2">
      <c r="A2399">
        <v>3</v>
      </c>
      <c r="B2399">
        <v>27</v>
      </c>
      <c r="C2399">
        <v>17</v>
      </c>
      <c r="D2399" t="str" cm="1">
        <f t="array" ref="D2399">IF(B2399=0,"Depot",INDEX('Delivery Stops'!$B$2:$B$29,B2399))</f>
        <v>Redstone Elementary School</v>
      </c>
      <c r="E2399" t="str" cm="1">
        <f t="array" ref="E2399">IF(C2399=0,"Depot",INDEX('Delivery Stops'!$B$2:$B$29,C2399))</f>
        <v>Veterinary Clinic</v>
      </c>
      <c r="F2399">
        <v>0</v>
      </c>
      <c r="G2399" cm="1">
        <f t="array" ref="G2399">INDEX('Distance Matrix (miles)'!$B$2:$AD$30,B2399+1,C2399+1)</f>
        <v>4.46</v>
      </c>
      <c r="H2399" cm="1">
        <f t="array" ref="H2399">INDEX('Travel Time Matrix (min)'!$B$2:$AD$30,B2399+1,C2399+1)</f>
        <v>6.7</v>
      </c>
      <c r="I2399" cm="1">
        <f t="array" ref="I2399">G2399*(INDEX('Vehicle Fleet'!$D$2:$D$6,A2399)+'Cost Parameters'!$B$2*'Cost Parameters'!$B$3)</f>
        <v>5.1575440000000006</v>
      </c>
      <c r="J2399" cm="1">
        <f t="array" ref="J2399">IF(C2399=0,0,INDEX('Delivery Stops'!$D$2:$D$29,C2399))</f>
        <v>102</v>
      </c>
      <c r="K2399">
        <f t="shared" si="148"/>
        <v>0</v>
      </c>
      <c r="L2399">
        <f t="shared" si="149"/>
        <v>0</v>
      </c>
      <c r="M2399">
        <f t="shared" si="150"/>
        <v>0</v>
      </c>
      <c r="N2399">
        <f t="shared" si="151"/>
        <v>0</v>
      </c>
      <c r="O2399" cm="1">
        <f t="array" ref="O2399">((IF(C2399=0,INDEX('Solver Setup'!$M$15:$M$19,A2399),INDEX('Solver Setup'!$G$25:$G$52,C2399))-IF(B2399=0,INDEX('Solver Setup'!$L$15:$L$19,A2399),INDEX('Solver Setup'!$G$25:$G$52,B2399)))*1440-IF(B2399=0,0,INDEX('Solver Setup'!$F$25:$F$52,B2399))-H2399+'Solver Setup'!$B$9*(1-F2399))</f>
        <v>1179.3</v>
      </c>
    </row>
    <row r="2400" spans="1:15" x14ac:dyDescent="0.2">
      <c r="A2400">
        <v>3</v>
      </c>
      <c r="B2400">
        <v>27</v>
      </c>
      <c r="C2400">
        <v>18</v>
      </c>
      <c r="D2400" t="str" cm="1">
        <f t="array" ref="D2400">IF(B2400=0,"Depot",INDEX('Delivery Stops'!$B$2:$B$29,B2400))</f>
        <v>Redstone Elementary School</v>
      </c>
      <c r="E2400" t="str" cm="1">
        <f t="array" ref="E2400">IF(C2400=0,"Depot",INDEX('Delivery Stops'!$B$2:$B$29,C2400))</f>
        <v>Furniture Warehouse</v>
      </c>
      <c r="F2400">
        <v>0</v>
      </c>
      <c r="G2400" cm="1">
        <f t="array" ref="G2400">INDEX('Distance Matrix (miles)'!$B$2:$AD$30,B2400+1,C2400+1)</f>
        <v>19.86</v>
      </c>
      <c r="H2400" cm="1">
        <f t="array" ref="H2400">INDEX('Travel Time Matrix (min)'!$B$2:$AD$30,B2400+1,C2400+1)</f>
        <v>29.8</v>
      </c>
      <c r="I2400" cm="1">
        <f t="array" ref="I2400">G2400*(INDEX('Vehicle Fleet'!$D$2:$D$6,A2400)+'Cost Parameters'!$B$2*'Cost Parameters'!$B$3)</f>
        <v>22.966104000000001</v>
      </c>
      <c r="J2400" cm="1">
        <f t="array" ref="J2400">IF(C2400=0,0,INDEX('Delivery Stops'!$D$2:$D$29,C2400))</f>
        <v>148</v>
      </c>
      <c r="K2400">
        <f t="shared" si="148"/>
        <v>0</v>
      </c>
      <c r="L2400">
        <f t="shared" si="149"/>
        <v>0</v>
      </c>
      <c r="M2400">
        <f t="shared" si="150"/>
        <v>0</v>
      </c>
      <c r="N2400">
        <f t="shared" si="151"/>
        <v>0</v>
      </c>
      <c r="O2400" cm="1">
        <f t="array" ref="O2400">((IF(C2400=0,INDEX('Solver Setup'!$M$15:$M$19,A2400),INDEX('Solver Setup'!$G$25:$G$52,C2400))-IF(B2400=0,INDEX('Solver Setup'!$L$15:$L$19,A2400),INDEX('Solver Setup'!$G$25:$G$52,B2400)))*1440-IF(B2400=0,0,INDEX('Solver Setup'!$F$25:$F$52,B2400))-H2400+'Solver Setup'!$B$9*(1-F2400))</f>
        <v>1111.2</v>
      </c>
    </row>
    <row r="2401" spans="1:15" x14ac:dyDescent="0.2">
      <c r="A2401">
        <v>3</v>
      </c>
      <c r="B2401">
        <v>27</v>
      </c>
      <c r="C2401">
        <v>19</v>
      </c>
      <c r="D2401" t="str" cm="1">
        <f t="array" ref="D2401">IF(B2401=0,"Depot",INDEX('Delivery Stops'!$B$2:$B$29,B2401))</f>
        <v>Redstone Elementary School</v>
      </c>
      <c r="E2401" t="str" cm="1">
        <f t="array" ref="E2401">IF(C2401=0,"Depot",INDEX('Delivery Stops'!$B$2:$B$29,C2401))</f>
        <v>Music School</v>
      </c>
      <c r="F2401">
        <v>0</v>
      </c>
      <c r="G2401" cm="1">
        <f t="array" ref="G2401">INDEX('Distance Matrix (miles)'!$B$2:$AD$30,B2401+1,C2401+1)</f>
        <v>40.18</v>
      </c>
      <c r="H2401" cm="1">
        <f t="array" ref="H2401">INDEX('Travel Time Matrix (min)'!$B$2:$AD$30,B2401+1,C2401+1)</f>
        <v>60.3</v>
      </c>
      <c r="I2401" cm="1">
        <f t="array" ref="I2401">G2401*(INDEX('Vehicle Fleet'!$D$2:$D$6,A2401)+'Cost Parameters'!$B$2*'Cost Parameters'!$B$3)</f>
        <v>46.464152000000006</v>
      </c>
      <c r="J2401" cm="1">
        <f t="array" ref="J2401">IF(C2401=0,0,INDEX('Delivery Stops'!$D$2:$D$29,C2401))</f>
        <v>97</v>
      </c>
      <c r="K2401">
        <f t="shared" si="148"/>
        <v>0</v>
      </c>
      <c r="L2401">
        <f t="shared" si="149"/>
        <v>0</v>
      </c>
      <c r="M2401">
        <f t="shared" si="150"/>
        <v>0</v>
      </c>
      <c r="N2401">
        <f t="shared" si="151"/>
        <v>0</v>
      </c>
      <c r="O2401" cm="1">
        <f t="array" ref="O2401">((IF(C2401=0,INDEX('Solver Setup'!$M$15:$M$19,A2401),INDEX('Solver Setup'!$G$25:$G$52,C2401))-IF(B2401=0,INDEX('Solver Setup'!$L$15:$L$19,A2401),INDEX('Solver Setup'!$G$25:$G$52,B2401)))*1440-IF(B2401=0,0,INDEX('Solver Setup'!$F$25:$F$52,B2401))-H2401+'Solver Setup'!$B$9*(1-F2401))</f>
        <v>1050.7000000000005</v>
      </c>
    </row>
    <row r="2402" spans="1:15" x14ac:dyDescent="0.2">
      <c r="A2402">
        <v>3</v>
      </c>
      <c r="B2402">
        <v>27</v>
      </c>
      <c r="C2402">
        <v>20</v>
      </c>
      <c r="D2402" t="str" cm="1">
        <f t="array" ref="D2402">IF(B2402=0,"Depot",INDEX('Delivery Stops'!$B$2:$B$29,B2402))</f>
        <v>Redstone Elementary School</v>
      </c>
      <c r="E2402" t="str" cm="1">
        <f t="array" ref="E2402">IF(C2402=0,"Depot",INDEX('Delivery Stops'!$B$2:$B$29,C2402))</f>
        <v>Elementary School</v>
      </c>
      <c r="F2402">
        <v>0</v>
      </c>
      <c r="G2402" cm="1">
        <f t="array" ref="G2402">INDEX('Distance Matrix (miles)'!$B$2:$AD$30,B2402+1,C2402+1)</f>
        <v>30.43</v>
      </c>
      <c r="H2402" cm="1">
        <f t="array" ref="H2402">INDEX('Travel Time Matrix (min)'!$B$2:$AD$30,B2402+1,C2402+1)</f>
        <v>45.6</v>
      </c>
      <c r="I2402" cm="1">
        <f t="array" ref="I2402">G2402*(INDEX('Vehicle Fleet'!$D$2:$D$6,A2402)+'Cost Parameters'!$B$2*'Cost Parameters'!$B$3)</f>
        <v>35.189252000000003</v>
      </c>
      <c r="J2402" cm="1">
        <f t="array" ref="J2402">IF(C2402=0,0,INDEX('Delivery Stops'!$D$2:$D$29,C2402))</f>
        <v>71</v>
      </c>
      <c r="K2402">
        <f t="shared" si="148"/>
        <v>0</v>
      </c>
      <c r="L2402">
        <f t="shared" si="149"/>
        <v>0</v>
      </c>
      <c r="M2402">
        <f t="shared" si="150"/>
        <v>0</v>
      </c>
      <c r="N2402">
        <f t="shared" si="151"/>
        <v>0</v>
      </c>
      <c r="O2402" cm="1">
        <f t="array" ref="O2402">((IF(C2402=0,INDEX('Solver Setup'!$M$15:$M$19,A2402),INDEX('Solver Setup'!$G$25:$G$52,C2402))-IF(B2402=0,INDEX('Solver Setup'!$L$15:$L$19,A2402),INDEX('Solver Setup'!$G$25:$G$52,B2402)))*1440-IF(B2402=0,0,INDEX('Solver Setup'!$F$25:$F$52,B2402))-H2402+'Solver Setup'!$B$9*(1-F2402))</f>
        <v>1035.400000000001</v>
      </c>
    </row>
    <row r="2403" spans="1:15" x14ac:dyDescent="0.2">
      <c r="A2403">
        <v>3</v>
      </c>
      <c r="B2403">
        <v>27</v>
      </c>
      <c r="C2403">
        <v>21</v>
      </c>
      <c r="D2403" t="str" cm="1">
        <f t="array" ref="D2403">IF(B2403=0,"Depot",INDEX('Delivery Stops'!$B$2:$B$29,B2403))</f>
        <v>Redstone Elementary School</v>
      </c>
      <c r="E2403" t="str" cm="1">
        <f t="array" ref="E2403">IF(C2403=0,"Depot",INDEX('Delivery Stops'!$B$2:$B$29,C2403))</f>
        <v>Distillery</v>
      </c>
      <c r="F2403">
        <v>0</v>
      </c>
      <c r="G2403" cm="1">
        <f t="array" ref="G2403">INDEX('Distance Matrix (miles)'!$B$2:$AD$30,B2403+1,C2403+1)</f>
        <v>31.11</v>
      </c>
      <c r="H2403" cm="1">
        <f t="array" ref="H2403">INDEX('Travel Time Matrix (min)'!$B$2:$AD$30,B2403+1,C2403+1)</f>
        <v>46.7</v>
      </c>
      <c r="I2403" cm="1">
        <f t="array" ref="I2403">G2403*(INDEX('Vehicle Fleet'!$D$2:$D$6,A2403)+'Cost Parameters'!$B$2*'Cost Parameters'!$B$3)</f>
        <v>35.975604000000004</v>
      </c>
      <c r="J2403" cm="1">
        <f t="array" ref="J2403">IF(C2403=0,0,INDEX('Delivery Stops'!$D$2:$D$29,C2403))</f>
        <v>178</v>
      </c>
      <c r="K2403">
        <f t="shared" si="148"/>
        <v>0</v>
      </c>
      <c r="L2403">
        <f t="shared" si="149"/>
        <v>0</v>
      </c>
      <c r="M2403">
        <f t="shared" si="150"/>
        <v>0</v>
      </c>
      <c r="N2403">
        <f t="shared" si="151"/>
        <v>0</v>
      </c>
      <c r="O2403" cm="1">
        <f t="array" ref="O2403">((IF(C2403=0,INDEX('Solver Setup'!$M$15:$M$19,A2403),INDEX('Solver Setup'!$G$25:$G$52,C2403))-IF(B2403=0,INDEX('Solver Setup'!$L$15:$L$19,A2403),INDEX('Solver Setup'!$G$25:$G$52,B2403)))*1440-IF(B2403=0,0,INDEX('Solver Setup'!$F$25:$F$52,B2403))-H2403+'Solver Setup'!$B$9*(1-F2403))</f>
        <v>1544.3000000000002</v>
      </c>
    </row>
    <row r="2404" spans="1:15" x14ac:dyDescent="0.2">
      <c r="A2404">
        <v>3</v>
      </c>
      <c r="B2404">
        <v>27</v>
      </c>
      <c r="C2404">
        <v>22</v>
      </c>
      <c r="D2404" t="str" cm="1">
        <f t="array" ref="D2404">IF(B2404=0,"Depot",INDEX('Delivery Stops'!$B$2:$B$29,B2404))</f>
        <v>Redstone Elementary School</v>
      </c>
      <c r="E2404" t="str" cm="1">
        <f t="array" ref="E2404">IF(C2404=0,"Depot",INDEX('Delivery Stops'!$B$2:$B$29,C2404))</f>
        <v>Brewery</v>
      </c>
      <c r="F2404">
        <v>0</v>
      </c>
      <c r="G2404" cm="1">
        <f t="array" ref="G2404">INDEX('Distance Matrix (miles)'!$B$2:$AD$30,B2404+1,C2404+1)</f>
        <v>21.36</v>
      </c>
      <c r="H2404" cm="1">
        <f t="array" ref="H2404">INDEX('Travel Time Matrix (min)'!$B$2:$AD$30,B2404+1,C2404+1)</f>
        <v>32</v>
      </c>
      <c r="I2404" cm="1">
        <f t="array" ref="I2404">G2404*(INDEX('Vehicle Fleet'!$D$2:$D$6,A2404)+'Cost Parameters'!$B$2*'Cost Parameters'!$B$3)</f>
        <v>24.700704000000002</v>
      </c>
      <c r="J2404" cm="1">
        <f t="array" ref="J2404">IF(C2404=0,0,INDEX('Delivery Stops'!$D$2:$D$29,C2404))</f>
        <v>46</v>
      </c>
      <c r="K2404">
        <f t="shared" si="148"/>
        <v>0</v>
      </c>
      <c r="L2404">
        <f t="shared" si="149"/>
        <v>0</v>
      </c>
      <c r="M2404">
        <f t="shared" si="150"/>
        <v>0</v>
      </c>
      <c r="N2404">
        <f t="shared" si="151"/>
        <v>0</v>
      </c>
      <c r="O2404" cm="1">
        <f t="array" ref="O2404">((IF(C2404=0,INDEX('Solver Setup'!$M$15:$M$19,A2404),INDEX('Solver Setup'!$G$25:$G$52,C2404))-IF(B2404=0,INDEX('Solver Setup'!$L$15:$L$19,A2404),INDEX('Solver Setup'!$G$25:$G$52,B2404)))*1440-IF(B2404=0,0,INDEX('Solver Setup'!$F$25:$F$52,B2404))-H2404+'Solver Setup'!$B$9*(1-F2404))</f>
        <v>1409.0000000000009</v>
      </c>
    </row>
    <row r="2405" spans="1:15" x14ac:dyDescent="0.2">
      <c r="A2405">
        <v>3</v>
      </c>
      <c r="B2405">
        <v>27</v>
      </c>
      <c r="C2405">
        <v>23</v>
      </c>
      <c r="D2405" t="str" cm="1">
        <f t="array" ref="D2405">IF(B2405=0,"Depot",INDEX('Delivery Stops'!$B$2:$B$29,B2405))</f>
        <v>Redstone Elementary School</v>
      </c>
      <c r="E2405" t="str" cm="1">
        <f t="array" ref="E2405">IF(C2405=0,"Depot",INDEX('Delivery Stops'!$B$2:$B$29,C2405))</f>
        <v>Distillery</v>
      </c>
      <c r="F2405">
        <v>0</v>
      </c>
      <c r="G2405" cm="1">
        <f t="array" ref="G2405">INDEX('Distance Matrix (miles)'!$B$2:$AD$30,B2405+1,C2405+1)</f>
        <v>26.35</v>
      </c>
      <c r="H2405" cm="1">
        <f t="array" ref="H2405">INDEX('Travel Time Matrix (min)'!$B$2:$AD$30,B2405+1,C2405+1)</f>
        <v>39.5</v>
      </c>
      <c r="I2405" cm="1">
        <f t="array" ref="I2405">G2405*(INDEX('Vehicle Fleet'!$D$2:$D$6,A2405)+'Cost Parameters'!$B$2*'Cost Parameters'!$B$3)</f>
        <v>30.471140000000005</v>
      </c>
      <c r="J2405" cm="1">
        <f t="array" ref="J2405">IF(C2405=0,0,INDEX('Delivery Stops'!$D$2:$D$29,C2405))</f>
        <v>207</v>
      </c>
      <c r="K2405">
        <f t="shared" si="148"/>
        <v>0</v>
      </c>
      <c r="L2405">
        <f t="shared" si="149"/>
        <v>0</v>
      </c>
      <c r="M2405">
        <f t="shared" si="150"/>
        <v>0</v>
      </c>
      <c r="N2405">
        <f t="shared" si="151"/>
        <v>0</v>
      </c>
      <c r="O2405" cm="1">
        <f t="array" ref="O2405">((IF(C2405=0,INDEX('Solver Setup'!$M$15:$M$19,A2405),INDEX('Solver Setup'!$G$25:$G$52,C2405))-IF(B2405=0,INDEX('Solver Setup'!$L$15:$L$19,A2405),INDEX('Solver Setup'!$G$25:$G$52,B2405)))*1440-IF(B2405=0,0,INDEX('Solver Setup'!$F$25:$F$52,B2405))-H2405+'Solver Setup'!$B$9*(1-F2405))</f>
        <v>1296.5000000000005</v>
      </c>
    </row>
    <row r="2406" spans="1:15" x14ac:dyDescent="0.2">
      <c r="A2406">
        <v>3</v>
      </c>
      <c r="B2406">
        <v>27</v>
      </c>
      <c r="C2406">
        <v>24</v>
      </c>
      <c r="D2406" t="str" cm="1">
        <f t="array" ref="D2406">IF(B2406=0,"Depot",INDEX('Delivery Stops'!$B$2:$B$29,B2406))</f>
        <v>Redstone Elementary School</v>
      </c>
      <c r="E2406" t="str" cm="1">
        <f t="array" ref="E2406">IF(C2406=0,"Depot",INDEX('Delivery Stops'!$B$2:$B$29,C2406))</f>
        <v>Children's Academy</v>
      </c>
      <c r="F2406">
        <v>0</v>
      </c>
      <c r="G2406" cm="1">
        <f t="array" ref="G2406">INDEX('Distance Matrix (miles)'!$B$2:$AD$30,B2406+1,C2406+1)</f>
        <v>29.01</v>
      </c>
      <c r="H2406" cm="1">
        <f t="array" ref="H2406">INDEX('Travel Time Matrix (min)'!$B$2:$AD$30,B2406+1,C2406+1)</f>
        <v>43.5</v>
      </c>
      <c r="I2406" cm="1">
        <f t="array" ref="I2406">G2406*(INDEX('Vehicle Fleet'!$D$2:$D$6,A2406)+'Cost Parameters'!$B$2*'Cost Parameters'!$B$3)</f>
        <v>33.547164000000002</v>
      </c>
      <c r="J2406" cm="1">
        <f t="array" ref="J2406">IF(C2406=0,0,INDEX('Delivery Stops'!$D$2:$D$29,C2406))</f>
        <v>28</v>
      </c>
      <c r="K2406">
        <f t="shared" si="148"/>
        <v>0</v>
      </c>
      <c r="L2406">
        <f t="shared" si="149"/>
        <v>0</v>
      </c>
      <c r="M2406">
        <f t="shared" si="150"/>
        <v>0</v>
      </c>
      <c r="N2406">
        <f t="shared" si="151"/>
        <v>0</v>
      </c>
      <c r="O2406" cm="1">
        <f t="array" ref="O2406">((IF(C2406=0,INDEX('Solver Setup'!$M$15:$M$19,A2406),INDEX('Solver Setup'!$G$25:$G$52,C2406))-IF(B2406=0,INDEX('Solver Setup'!$L$15:$L$19,A2406),INDEX('Solver Setup'!$G$25:$G$52,B2406)))*1440-IF(B2406=0,0,INDEX('Solver Setup'!$F$25:$F$52,B2406))-H2406+'Solver Setup'!$B$9*(1-F2406))</f>
        <v>1442.5000000000009</v>
      </c>
    </row>
    <row r="2407" spans="1:15" x14ac:dyDescent="0.2">
      <c r="A2407">
        <v>3</v>
      </c>
      <c r="B2407">
        <v>27</v>
      </c>
      <c r="C2407">
        <v>25</v>
      </c>
      <c r="D2407" t="str" cm="1">
        <f t="array" ref="D2407">IF(B2407=0,"Depot",INDEX('Delivery Stops'!$B$2:$B$29,B2407))</f>
        <v>Redstone Elementary School</v>
      </c>
      <c r="E2407" t="str" cm="1">
        <f t="array" ref="E2407">IF(C2407=0,"Depot",INDEX('Delivery Stops'!$B$2:$B$29,C2407))</f>
        <v>Public Library</v>
      </c>
      <c r="F2407">
        <v>0</v>
      </c>
      <c r="G2407" cm="1">
        <f t="array" ref="G2407">INDEX('Distance Matrix (miles)'!$B$2:$AD$30,B2407+1,C2407+1)</f>
        <v>8.7799999999999994</v>
      </c>
      <c r="H2407" cm="1">
        <f t="array" ref="H2407">INDEX('Travel Time Matrix (min)'!$B$2:$AD$30,B2407+1,C2407+1)</f>
        <v>13.2</v>
      </c>
      <c r="I2407" cm="1">
        <f t="array" ref="I2407">G2407*(INDEX('Vehicle Fleet'!$D$2:$D$6,A2407)+'Cost Parameters'!$B$2*'Cost Parameters'!$B$3)</f>
        <v>10.153192000000001</v>
      </c>
      <c r="J2407" cm="1">
        <f t="array" ref="J2407">IF(C2407=0,0,INDEX('Delivery Stops'!$D$2:$D$29,C2407))</f>
        <v>32</v>
      </c>
      <c r="K2407">
        <f t="shared" si="148"/>
        <v>0</v>
      </c>
      <c r="L2407">
        <f t="shared" si="149"/>
        <v>0</v>
      </c>
      <c r="M2407">
        <f t="shared" si="150"/>
        <v>0</v>
      </c>
      <c r="N2407">
        <f t="shared" si="151"/>
        <v>0</v>
      </c>
      <c r="O2407" cm="1">
        <f t="array" ref="O2407">((IF(C2407=0,INDEX('Solver Setup'!$M$15:$M$19,A2407),INDEX('Solver Setup'!$G$25:$G$52,C2407))-IF(B2407=0,INDEX('Solver Setup'!$L$15:$L$19,A2407),INDEX('Solver Setup'!$G$25:$G$52,B2407)))*1440-IF(B2407=0,0,INDEX('Solver Setup'!$F$25:$F$52,B2407))-H2407+'Solver Setup'!$B$9*(1-F2407))</f>
        <v>1382.8000000000011</v>
      </c>
    </row>
    <row r="2408" spans="1:15" x14ac:dyDescent="0.2">
      <c r="A2408">
        <v>3</v>
      </c>
      <c r="B2408">
        <v>27</v>
      </c>
      <c r="C2408">
        <v>26</v>
      </c>
      <c r="D2408" t="str" cm="1">
        <f t="array" ref="D2408">IF(B2408=0,"Depot",INDEX('Delivery Stops'!$B$2:$B$29,B2408))</f>
        <v>Redstone Elementary School</v>
      </c>
      <c r="E2408" t="str" cm="1">
        <f t="array" ref="E2408">IF(C2408=0,"Depot",INDEX('Delivery Stops'!$B$2:$B$29,C2408))</f>
        <v>Bakery &amp; Cafe</v>
      </c>
      <c r="F2408">
        <v>0</v>
      </c>
      <c r="G2408" cm="1">
        <f t="array" ref="G2408">INDEX('Distance Matrix (miles)'!$B$2:$AD$30,B2408+1,C2408+1)</f>
        <v>2.83</v>
      </c>
      <c r="H2408" cm="1">
        <f t="array" ref="H2408">INDEX('Travel Time Matrix (min)'!$B$2:$AD$30,B2408+1,C2408+1)</f>
        <v>4.2</v>
      </c>
      <c r="I2408" cm="1">
        <f t="array" ref="I2408">G2408*(INDEX('Vehicle Fleet'!$D$2:$D$6,A2408)+'Cost Parameters'!$B$2*'Cost Parameters'!$B$3)</f>
        <v>3.2726120000000005</v>
      </c>
      <c r="J2408" cm="1">
        <f t="array" ref="J2408">IF(C2408=0,0,INDEX('Delivery Stops'!$D$2:$D$29,C2408))</f>
        <v>211</v>
      </c>
      <c r="K2408">
        <f t="shared" si="148"/>
        <v>0</v>
      </c>
      <c r="L2408">
        <f t="shared" si="149"/>
        <v>0</v>
      </c>
      <c r="M2408">
        <f t="shared" si="150"/>
        <v>0</v>
      </c>
      <c r="N2408">
        <f t="shared" si="151"/>
        <v>0</v>
      </c>
      <c r="O2408" cm="1">
        <f t="array" ref="O2408">((IF(C2408=0,INDEX('Solver Setup'!$M$15:$M$19,A2408),INDEX('Solver Setup'!$G$25:$G$52,C2408))-IF(B2408=0,INDEX('Solver Setup'!$L$15:$L$19,A2408),INDEX('Solver Setup'!$G$25:$G$52,B2408)))*1440-IF(B2408=0,0,INDEX('Solver Setup'!$F$25:$F$52,B2408))-H2408+'Solver Setup'!$B$9*(1-F2408))</f>
        <v>1466.8000000000004</v>
      </c>
    </row>
    <row r="2409" spans="1:15" x14ac:dyDescent="0.2">
      <c r="A2409">
        <v>3</v>
      </c>
      <c r="B2409">
        <v>27</v>
      </c>
      <c r="C2409">
        <v>28</v>
      </c>
      <c r="D2409" t="str" cm="1">
        <f t="array" ref="D2409">IF(B2409=0,"Depot",INDEX('Delivery Stops'!$B$2:$B$29,B2409))</f>
        <v>Redstone Elementary School</v>
      </c>
      <c r="E2409" t="str" cm="1">
        <f t="array" ref="E2409">IF(C2409=0,"Depot",INDEX('Delivery Stops'!$B$2:$B$29,C2409))</f>
        <v>Food Bank</v>
      </c>
      <c r="F2409">
        <v>0</v>
      </c>
      <c r="G2409" cm="1">
        <f t="array" ref="G2409">INDEX('Distance Matrix (miles)'!$B$2:$AD$30,B2409+1,C2409+1)</f>
        <v>19.989999999999998</v>
      </c>
      <c r="H2409" cm="1">
        <f t="array" ref="H2409">INDEX('Travel Time Matrix (min)'!$B$2:$AD$30,B2409+1,C2409+1)</f>
        <v>30</v>
      </c>
      <c r="I2409" cm="1">
        <f t="array" ref="I2409">G2409*(INDEX('Vehicle Fleet'!$D$2:$D$6,A2409)+'Cost Parameters'!$B$2*'Cost Parameters'!$B$3)</f>
        <v>23.116436</v>
      </c>
      <c r="J2409" cm="1">
        <f t="array" ref="J2409">IF(C2409=0,0,INDEX('Delivery Stops'!$D$2:$D$29,C2409))</f>
        <v>168</v>
      </c>
      <c r="K2409">
        <f t="shared" si="148"/>
        <v>0</v>
      </c>
      <c r="L2409">
        <f t="shared" si="149"/>
        <v>0</v>
      </c>
      <c r="M2409">
        <f t="shared" si="150"/>
        <v>0</v>
      </c>
      <c r="N2409">
        <f t="shared" si="151"/>
        <v>0</v>
      </c>
      <c r="O2409" cm="1">
        <f t="array" ref="O2409">((IF(C2409=0,INDEX('Solver Setup'!$M$15:$M$19,A2409),INDEX('Solver Setup'!$G$25:$G$52,C2409))-IF(B2409=0,INDEX('Solver Setup'!$L$15:$L$19,A2409),INDEX('Solver Setup'!$G$25:$G$52,B2409)))*1440-IF(B2409=0,0,INDEX('Solver Setup'!$F$25:$F$52,B2409))-H2409+'Solver Setup'!$B$9*(1-F2409))</f>
        <v>1381</v>
      </c>
    </row>
    <row r="2410" spans="1:15" x14ac:dyDescent="0.2">
      <c r="A2410">
        <v>3</v>
      </c>
      <c r="B2410">
        <v>28</v>
      </c>
      <c r="C2410">
        <v>0</v>
      </c>
      <c r="D2410" t="str" cm="1">
        <f t="array" ref="D2410">IF(B2410=0,"Depot",INDEX('Delivery Stops'!$B$2:$B$29,B2410))</f>
        <v>Food Bank</v>
      </c>
      <c r="E2410" t="str" cm="1">
        <f t="array" ref="E2410">IF(C2410=0,"Depot",INDEX('Delivery Stops'!$B$2:$B$29,C2410))</f>
        <v>Depot</v>
      </c>
      <c r="F2410">
        <v>0</v>
      </c>
      <c r="G2410" cm="1">
        <f t="array" ref="G2410">INDEX('Distance Matrix (miles)'!$B$2:$AD$30,B2410+1,C2410+1)</f>
        <v>23.04</v>
      </c>
      <c r="H2410" cm="1">
        <f t="array" ref="H2410">INDEX('Travel Time Matrix (min)'!$B$2:$AD$30,B2410+1,C2410+1)</f>
        <v>34.6</v>
      </c>
      <c r="I2410" cm="1">
        <f t="array" ref="I2410">G2410*(INDEX('Vehicle Fleet'!$D$2:$D$6,A2410)+'Cost Parameters'!$B$2*'Cost Parameters'!$B$3)</f>
        <v>26.643456</v>
      </c>
      <c r="J2410" cm="1">
        <f t="array" ref="J2410">IF(C2410=0,0,INDEX('Delivery Stops'!$D$2:$D$29,C2410))</f>
        <v>0</v>
      </c>
      <c r="K2410">
        <f t="shared" si="148"/>
        <v>0</v>
      </c>
      <c r="L2410">
        <f t="shared" si="149"/>
        <v>0</v>
      </c>
      <c r="M2410">
        <f t="shared" si="150"/>
        <v>0</v>
      </c>
      <c r="N2410">
        <f t="shared" si="151"/>
        <v>0</v>
      </c>
      <c r="O2410" cm="1">
        <f t="array" ref="O2410">((IF(C2410=0,INDEX('Solver Setup'!$M$15:$M$19,A2410),INDEX('Solver Setup'!$G$25:$G$52,C2410))-IF(B2410=0,INDEX('Solver Setup'!$L$15:$L$19,A2410),INDEX('Solver Setup'!$G$25:$G$52,B2410)))*1440-IF(B2410=0,0,INDEX('Solver Setup'!$F$25:$F$52,B2410))-H2410+'Solver Setup'!$B$9*(1-F2410))</f>
        <v>675.40000000000043</v>
      </c>
    </row>
    <row r="2411" spans="1:15" x14ac:dyDescent="0.2">
      <c r="A2411">
        <v>3</v>
      </c>
      <c r="B2411">
        <v>28</v>
      </c>
      <c r="C2411">
        <v>1</v>
      </c>
      <c r="D2411" t="str" cm="1">
        <f t="array" ref="D2411">IF(B2411=0,"Depot",INDEX('Delivery Stops'!$B$2:$B$29,B2411))</f>
        <v>Food Bank</v>
      </c>
      <c r="E2411" t="str" cm="1">
        <f t="array" ref="E2411">IF(C2411=0,"Depot",INDEX('Delivery Stops'!$B$2:$B$29,C2411))</f>
        <v>Pet Hospital</v>
      </c>
      <c r="F2411">
        <v>0</v>
      </c>
      <c r="G2411" cm="1">
        <f t="array" ref="G2411">INDEX('Distance Matrix (miles)'!$B$2:$AD$30,B2411+1,C2411+1)</f>
        <v>45.27</v>
      </c>
      <c r="H2411" cm="1">
        <f t="array" ref="H2411">INDEX('Travel Time Matrix (min)'!$B$2:$AD$30,B2411+1,C2411+1)</f>
        <v>67.900000000000006</v>
      </c>
      <c r="I2411" cm="1">
        <f t="array" ref="I2411">G2411*(INDEX('Vehicle Fleet'!$D$2:$D$6,A2411)+'Cost Parameters'!$B$2*'Cost Parameters'!$B$3)</f>
        <v>52.350228000000008</v>
      </c>
      <c r="J2411" cm="1">
        <f t="array" ref="J2411">IF(C2411=0,0,INDEX('Delivery Stops'!$D$2:$D$29,C2411))</f>
        <v>204</v>
      </c>
      <c r="K2411">
        <f t="shared" si="148"/>
        <v>0</v>
      </c>
      <c r="L2411">
        <f t="shared" si="149"/>
        <v>0</v>
      </c>
      <c r="M2411">
        <f t="shared" si="150"/>
        <v>0</v>
      </c>
      <c r="N2411">
        <f t="shared" si="151"/>
        <v>0</v>
      </c>
      <c r="O2411" cm="1">
        <f t="array" ref="O2411">((IF(C2411=0,INDEX('Solver Setup'!$M$15:$M$19,A2411),INDEX('Solver Setup'!$G$25:$G$52,C2411))-IF(B2411=0,INDEX('Solver Setup'!$L$15:$L$19,A2411),INDEX('Solver Setup'!$G$25:$G$52,B2411)))*1440-IF(B2411=0,0,INDEX('Solver Setup'!$F$25:$F$52,B2411))-H2411+'Solver Setup'!$B$9*(1-F2411))</f>
        <v>1152.100000000001</v>
      </c>
    </row>
    <row r="2412" spans="1:15" x14ac:dyDescent="0.2">
      <c r="A2412">
        <v>3</v>
      </c>
      <c r="B2412">
        <v>28</v>
      </c>
      <c r="C2412">
        <v>2</v>
      </c>
      <c r="D2412" t="str" cm="1">
        <f t="array" ref="D2412">IF(B2412=0,"Depot",INDEX('Delivery Stops'!$B$2:$B$29,B2412))</f>
        <v>Food Bank</v>
      </c>
      <c r="E2412" t="str" cm="1">
        <f t="array" ref="E2412">IF(C2412=0,"Depot",INDEX('Delivery Stops'!$B$2:$B$29,C2412))</f>
        <v>Community Pharmacy</v>
      </c>
      <c r="F2412">
        <v>0</v>
      </c>
      <c r="G2412" cm="1">
        <f t="array" ref="G2412">INDEX('Distance Matrix (miles)'!$B$2:$AD$30,B2412+1,C2412+1)</f>
        <v>24.01</v>
      </c>
      <c r="H2412" cm="1">
        <f t="array" ref="H2412">INDEX('Travel Time Matrix (min)'!$B$2:$AD$30,B2412+1,C2412+1)</f>
        <v>36</v>
      </c>
      <c r="I2412" cm="1">
        <f t="array" ref="I2412">G2412*(INDEX('Vehicle Fleet'!$D$2:$D$6,A2412)+'Cost Parameters'!$B$2*'Cost Parameters'!$B$3)</f>
        <v>27.765164000000006</v>
      </c>
      <c r="J2412" cm="1">
        <f t="array" ref="J2412">IF(C2412=0,0,INDEX('Delivery Stops'!$D$2:$D$29,C2412))</f>
        <v>240</v>
      </c>
      <c r="K2412">
        <f t="shared" si="148"/>
        <v>0</v>
      </c>
      <c r="L2412">
        <f t="shared" si="149"/>
        <v>0</v>
      </c>
      <c r="M2412">
        <f t="shared" si="150"/>
        <v>0</v>
      </c>
      <c r="N2412">
        <f t="shared" si="151"/>
        <v>0</v>
      </c>
      <c r="O2412" cm="1">
        <f t="array" ref="O2412">((IF(C2412=0,INDEX('Solver Setup'!$M$15:$M$19,A2412),INDEX('Solver Setup'!$G$25:$G$52,C2412))-IF(B2412=0,INDEX('Solver Setup'!$L$15:$L$19,A2412),INDEX('Solver Setup'!$G$25:$G$52,B2412)))*1440-IF(B2412=0,0,INDEX('Solver Setup'!$F$25:$F$52,B2412))-H2412+'Solver Setup'!$B$9*(1-F2412))</f>
        <v>1424</v>
      </c>
    </row>
    <row r="2413" spans="1:15" x14ac:dyDescent="0.2">
      <c r="A2413">
        <v>3</v>
      </c>
      <c r="B2413">
        <v>28</v>
      </c>
      <c r="C2413">
        <v>3</v>
      </c>
      <c r="D2413" t="str" cm="1">
        <f t="array" ref="D2413">IF(B2413=0,"Depot",INDEX('Delivery Stops'!$B$2:$B$29,B2413))</f>
        <v>Food Bank</v>
      </c>
      <c r="E2413" t="str" cm="1">
        <f t="array" ref="E2413">IF(C2413=0,"Depot",INDEX('Delivery Stops'!$B$2:$B$29,C2413))</f>
        <v>Redstone Medical Center</v>
      </c>
      <c r="F2413">
        <v>0</v>
      </c>
      <c r="G2413" cm="1">
        <f t="array" ref="G2413">INDEX('Distance Matrix (miles)'!$B$2:$AD$30,B2413+1,C2413+1)</f>
        <v>42.27</v>
      </c>
      <c r="H2413" cm="1">
        <f t="array" ref="H2413">INDEX('Travel Time Matrix (min)'!$B$2:$AD$30,B2413+1,C2413+1)</f>
        <v>63.4</v>
      </c>
      <c r="I2413" cm="1">
        <f t="array" ref="I2413">G2413*(INDEX('Vehicle Fleet'!$D$2:$D$6,A2413)+'Cost Parameters'!$B$2*'Cost Parameters'!$B$3)</f>
        <v>48.881028000000008</v>
      </c>
      <c r="J2413" cm="1">
        <f t="array" ref="J2413">IF(C2413=0,0,INDEX('Delivery Stops'!$D$2:$D$29,C2413))</f>
        <v>183</v>
      </c>
      <c r="K2413">
        <f t="shared" si="148"/>
        <v>0</v>
      </c>
      <c r="L2413">
        <f t="shared" si="149"/>
        <v>0</v>
      </c>
      <c r="M2413">
        <f t="shared" si="150"/>
        <v>0</v>
      </c>
      <c r="N2413">
        <f t="shared" si="151"/>
        <v>0</v>
      </c>
      <c r="O2413" cm="1">
        <f t="array" ref="O2413">((IF(C2413=0,INDEX('Solver Setup'!$M$15:$M$19,A2413),INDEX('Solver Setup'!$G$25:$G$52,C2413))-IF(B2413=0,INDEX('Solver Setup'!$L$15:$L$19,A2413),INDEX('Solver Setup'!$G$25:$G$52,B2413)))*1440-IF(B2413=0,0,INDEX('Solver Setup'!$F$25:$F$52,B2413))-H2413+'Solver Setup'!$B$9*(1-F2413))</f>
        <v>1411.6000000000006</v>
      </c>
    </row>
    <row r="2414" spans="1:15" x14ac:dyDescent="0.2">
      <c r="A2414">
        <v>3</v>
      </c>
      <c r="B2414">
        <v>28</v>
      </c>
      <c r="C2414">
        <v>4</v>
      </c>
      <c r="D2414" t="str" cm="1">
        <f t="array" ref="D2414">IF(B2414=0,"Depot",INDEX('Delivery Stops'!$B$2:$B$29,B2414))</f>
        <v>Food Bank</v>
      </c>
      <c r="E2414" t="str" cm="1">
        <f t="array" ref="E2414">IF(C2414=0,"Depot",INDEX('Delivery Stops'!$B$2:$B$29,C2414))</f>
        <v>Furniture Warehouse</v>
      </c>
      <c r="F2414">
        <v>0</v>
      </c>
      <c r="G2414" cm="1">
        <f t="array" ref="G2414">INDEX('Distance Matrix (miles)'!$B$2:$AD$30,B2414+1,C2414+1)</f>
        <v>27.56</v>
      </c>
      <c r="H2414" cm="1">
        <f t="array" ref="H2414">INDEX('Travel Time Matrix (min)'!$B$2:$AD$30,B2414+1,C2414+1)</f>
        <v>41.3</v>
      </c>
      <c r="I2414" cm="1">
        <f t="array" ref="I2414">G2414*(INDEX('Vehicle Fleet'!$D$2:$D$6,A2414)+'Cost Parameters'!$B$2*'Cost Parameters'!$B$3)</f>
        <v>31.870384000000001</v>
      </c>
      <c r="J2414" cm="1">
        <f t="array" ref="J2414">IF(C2414=0,0,INDEX('Delivery Stops'!$D$2:$D$29,C2414))</f>
        <v>186</v>
      </c>
      <c r="K2414">
        <f t="shared" si="148"/>
        <v>0</v>
      </c>
      <c r="L2414">
        <f t="shared" si="149"/>
        <v>0</v>
      </c>
      <c r="M2414">
        <f t="shared" si="150"/>
        <v>0</v>
      </c>
      <c r="N2414">
        <f t="shared" si="151"/>
        <v>0</v>
      </c>
      <c r="O2414" cm="1">
        <f t="array" ref="O2414">((IF(C2414=0,INDEX('Solver Setup'!$M$15:$M$19,A2414),INDEX('Solver Setup'!$G$25:$G$52,C2414))-IF(B2414=0,INDEX('Solver Setup'!$L$15:$L$19,A2414),INDEX('Solver Setup'!$G$25:$G$52,B2414)))*1440-IF(B2414=0,0,INDEX('Solver Setup'!$F$25:$F$52,B2414))-H2414+'Solver Setup'!$B$9*(1-F2414))</f>
        <v>1163.7000000000005</v>
      </c>
    </row>
    <row r="2415" spans="1:15" x14ac:dyDescent="0.2">
      <c r="A2415">
        <v>3</v>
      </c>
      <c r="B2415">
        <v>28</v>
      </c>
      <c r="C2415">
        <v>5</v>
      </c>
      <c r="D2415" t="str" cm="1">
        <f t="array" ref="D2415">IF(B2415=0,"Depot",INDEX('Delivery Stops'!$B$2:$B$29,B2415))</f>
        <v>Food Bank</v>
      </c>
      <c r="E2415" t="str" cm="1">
        <f t="array" ref="E2415">IF(C2415=0,"Depot",INDEX('Delivery Stops'!$B$2:$B$29,C2415))</f>
        <v>Construction Supply</v>
      </c>
      <c r="F2415">
        <v>0</v>
      </c>
      <c r="G2415" cm="1">
        <f t="array" ref="G2415">INDEX('Distance Matrix (miles)'!$B$2:$AD$30,B2415+1,C2415+1)</f>
        <v>28.26</v>
      </c>
      <c r="H2415" cm="1">
        <f t="array" ref="H2415">INDEX('Travel Time Matrix (min)'!$B$2:$AD$30,B2415+1,C2415+1)</f>
        <v>42.4</v>
      </c>
      <c r="I2415" cm="1">
        <f t="array" ref="I2415">G2415*(INDEX('Vehicle Fleet'!$D$2:$D$6,A2415)+'Cost Parameters'!$B$2*'Cost Parameters'!$B$3)</f>
        <v>32.679864000000002</v>
      </c>
      <c r="J2415" cm="1">
        <f t="array" ref="J2415">IF(C2415=0,0,INDEX('Delivery Stops'!$D$2:$D$29,C2415))</f>
        <v>201</v>
      </c>
      <c r="K2415">
        <f t="shared" si="148"/>
        <v>0</v>
      </c>
      <c r="L2415">
        <f t="shared" si="149"/>
        <v>0</v>
      </c>
      <c r="M2415">
        <f t="shared" si="150"/>
        <v>0</v>
      </c>
      <c r="N2415">
        <f t="shared" si="151"/>
        <v>0</v>
      </c>
      <c r="O2415" cm="1">
        <f t="array" ref="O2415">((IF(C2415=0,INDEX('Solver Setup'!$M$15:$M$19,A2415),INDEX('Solver Setup'!$G$25:$G$52,C2415))-IF(B2415=0,INDEX('Solver Setup'!$L$15:$L$19,A2415),INDEX('Solver Setup'!$G$25:$G$52,B2415)))*1440-IF(B2415=0,0,INDEX('Solver Setup'!$F$25:$F$52,B2415))-H2415+'Solver Setup'!$B$9*(1-F2415))</f>
        <v>1372.6</v>
      </c>
    </row>
    <row r="2416" spans="1:15" x14ac:dyDescent="0.2">
      <c r="A2416">
        <v>3</v>
      </c>
      <c r="B2416">
        <v>28</v>
      </c>
      <c r="C2416">
        <v>6</v>
      </c>
      <c r="D2416" t="str" cm="1">
        <f t="array" ref="D2416">IF(B2416=0,"Depot",INDEX('Delivery Stops'!$B$2:$B$29,B2416))</f>
        <v>Food Bank</v>
      </c>
      <c r="E2416" t="str" cm="1">
        <f t="array" ref="E2416">IF(C2416=0,"Depot",INDEX('Delivery Stops'!$B$2:$B$29,C2416))</f>
        <v>Farm Supply</v>
      </c>
      <c r="F2416">
        <v>0</v>
      </c>
      <c r="G2416" cm="1">
        <f t="array" ref="G2416">INDEX('Distance Matrix (miles)'!$B$2:$AD$30,B2416+1,C2416+1)</f>
        <v>22.85</v>
      </c>
      <c r="H2416" cm="1">
        <f t="array" ref="H2416">INDEX('Travel Time Matrix (min)'!$B$2:$AD$30,B2416+1,C2416+1)</f>
        <v>34.299999999999997</v>
      </c>
      <c r="I2416" cm="1">
        <f t="array" ref="I2416">G2416*(INDEX('Vehicle Fleet'!$D$2:$D$6,A2416)+'Cost Parameters'!$B$2*'Cost Parameters'!$B$3)</f>
        <v>26.423740000000002</v>
      </c>
      <c r="J2416" cm="1">
        <f t="array" ref="J2416">IF(C2416=0,0,INDEX('Delivery Stops'!$D$2:$D$29,C2416))</f>
        <v>162</v>
      </c>
      <c r="K2416">
        <f t="shared" si="148"/>
        <v>0</v>
      </c>
      <c r="L2416">
        <f t="shared" si="149"/>
        <v>0</v>
      </c>
      <c r="M2416">
        <f t="shared" si="150"/>
        <v>0</v>
      </c>
      <c r="N2416">
        <f t="shared" si="151"/>
        <v>0</v>
      </c>
      <c r="O2416" cm="1">
        <f t="array" ref="O2416">((IF(C2416=0,INDEX('Solver Setup'!$M$15:$M$19,A2416),INDEX('Solver Setup'!$G$25:$G$52,C2416))-IF(B2416=0,INDEX('Solver Setup'!$L$15:$L$19,A2416),INDEX('Solver Setup'!$G$25:$G$52,B2416)))*1440-IF(B2416=0,0,INDEX('Solver Setup'!$F$25:$F$52,B2416))-H2416+'Solver Setup'!$B$9*(1-F2416))</f>
        <v>1485.7000000000005</v>
      </c>
    </row>
    <row r="2417" spans="1:15" x14ac:dyDescent="0.2">
      <c r="A2417">
        <v>3</v>
      </c>
      <c r="B2417">
        <v>28</v>
      </c>
      <c r="C2417">
        <v>7</v>
      </c>
      <c r="D2417" t="str" cm="1">
        <f t="array" ref="D2417">IF(B2417=0,"Depot",INDEX('Delivery Stops'!$B$2:$B$29,B2417))</f>
        <v>Food Bank</v>
      </c>
      <c r="E2417" t="str" cm="1">
        <f t="array" ref="E2417">IF(C2417=0,"Depot",INDEX('Delivery Stops'!$B$2:$B$29,C2417))</f>
        <v>Fish Market</v>
      </c>
      <c r="F2417">
        <v>0</v>
      </c>
      <c r="G2417" cm="1">
        <f t="array" ref="G2417">INDEX('Distance Matrix (miles)'!$B$2:$AD$30,B2417+1,C2417+1)</f>
        <v>14.49</v>
      </c>
      <c r="H2417" cm="1">
        <f t="array" ref="H2417">INDEX('Travel Time Matrix (min)'!$B$2:$AD$30,B2417+1,C2417+1)</f>
        <v>21.7</v>
      </c>
      <c r="I2417" cm="1">
        <f t="array" ref="I2417">G2417*(INDEX('Vehicle Fleet'!$D$2:$D$6,A2417)+'Cost Parameters'!$B$2*'Cost Parameters'!$B$3)</f>
        <v>16.756236000000001</v>
      </c>
      <c r="J2417" cm="1">
        <f t="array" ref="J2417">IF(C2417=0,0,INDEX('Delivery Stops'!$D$2:$D$29,C2417))</f>
        <v>133</v>
      </c>
      <c r="K2417">
        <f t="shared" si="148"/>
        <v>0</v>
      </c>
      <c r="L2417">
        <f t="shared" si="149"/>
        <v>0</v>
      </c>
      <c r="M2417">
        <f t="shared" si="150"/>
        <v>0</v>
      </c>
      <c r="N2417">
        <f t="shared" si="151"/>
        <v>0</v>
      </c>
      <c r="O2417" cm="1">
        <f t="array" ref="O2417">((IF(C2417=0,INDEX('Solver Setup'!$M$15:$M$19,A2417),INDEX('Solver Setup'!$G$25:$G$52,C2417))-IF(B2417=0,INDEX('Solver Setup'!$L$15:$L$19,A2417),INDEX('Solver Setup'!$G$25:$G$52,B2417)))*1440-IF(B2417=0,0,INDEX('Solver Setup'!$F$25:$F$52,B2417))-H2417+'Solver Setup'!$B$9*(1-F2417))</f>
        <v>1363.3000000000004</v>
      </c>
    </row>
    <row r="2418" spans="1:15" x14ac:dyDescent="0.2">
      <c r="A2418">
        <v>3</v>
      </c>
      <c r="B2418">
        <v>28</v>
      </c>
      <c r="C2418">
        <v>8</v>
      </c>
      <c r="D2418" t="str" cm="1">
        <f t="array" ref="D2418">IF(B2418=0,"Depot",INDEX('Delivery Stops'!$B$2:$B$29,B2418))</f>
        <v>Food Bank</v>
      </c>
      <c r="E2418" t="str" cm="1">
        <f t="array" ref="E2418">IF(C2418=0,"Depot",INDEX('Delivery Stops'!$B$2:$B$29,C2418))</f>
        <v>Swimming Pool Supply</v>
      </c>
      <c r="F2418">
        <v>0</v>
      </c>
      <c r="G2418" cm="1">
        <f t="array" ref="G2418">INDEX('Distance Matrix (miles)'!$B$2:$AD$30,B2418+1,C2418+1)</f>
        <v>44.87</v>
      </c>
      <c r="H2418" cm="1">
        <f t="array" ref="H2418">INDEX('Travel Time Matrix (min)'!$B$2:$AD$30,B2418+1,C2418+1)</f>
        <v>67.3</v>
      </c>
      <c r="I2418" cm="1">
        <f t="array" ref="I2418">G2418*(INDEX('Vehicle Fleet'!$D$2:$D$6,A2418)+'Cost Parameters'!$B$2*'Cost Parameters'!$B$3)</f>
        <v>51.887667999999998</v>
      </c>
      <c r="J2418" cm="1">
        <f t="array" ref="J2418">IF(C2418=0,0,INDEX('Delivery Stops'!$D$2:$D$29,C2418))</f>
        <v>285</v>
      </c>
      <c r="K2418">
        <f t="shared" si="148"/>
        <v>0</v>
      </c>
      <c r="L2418">
        <f t="shared" si="149"/>
        <v>0</v>
      </c>
      <c r="M2418">
        <f t="shared" si="150"/>
        <v>0</v>
      </c>
      <c r="N2418">
        <f t="shared" si="151"/>
        <v>0</v>
      </c>
      <c r="O2418" cm="1">
        <f t="array" ref="O2418">((IF(C2418=0,INDEX('Solver Setup'!$M$15:$M$19,A2418),INDEX('Solver Setup'!$G$25:$G$52,C2418))-IF(B2418=0,INDEX('Solver Setup'!$L$15:$L$19,A2418),INDEX('Solver Setup'!$G$25:$G$52,B2418)))*1440-IF(B2418=0,0,INDEX('Solver Setup'!$F$25:$F$52,B2418))-H2418+'Solver Setup'!$B$9*(1-F2418))</f>
        <v>1527.7</v>
      </c>
    </row>
    <row r="2419" spans="1:15" x14ac:dyDescent="0.2">
      <c r="A2419">
        <v>3</v>
      </c>
      <c r="B2419">
        <v>28</v>
      </c>
      <c r="C2419">
        <v>9</v>
      </c>
      <c r="D2419" t="str" cm="1">
        <f t="array" ref="D2419">IF(B2419=0,"Depot",INDEX('Delivery Stops'!$B$2:$B$29,B2419))</f>
        <v>Food Bank</v>
      </c>
      <c r="E2419" t="str" cm="1">
        <f t="array" ref="E2419">IF(C2419=0,"Depot",INDEX('Delivery Stops'!$B$2:$B$29,C2419))</f>
        <v>Dry Cleaners</v>
      </c>
      <c r="F2419">
        <v>0</v>
      </c>
      <c r="G2419" cm="1">
        <f t="array" ref="G2419">INDEX('Distance Matrix (miles)'!$B$2:$AD$30,B2419+1,C2419+1)</f>
        <v>35.89</v>
      </c>
      <c r="H2419" cm="1">
        <f t="array" ref="H2419">INDEX('Travel Time Matrix (min)'!$B$2:$AD$30,B2419+1,C2419+1)</f>
        <v>53.8</v>
      </c>
      <c r="I2419" cm="1">
        <f t="array" ref="I2419">G2419*(INDEX('Vehicle Fleet'!$D$2:$D$6,A2419)+'Cost Parameters'!$B$2*'Cost Parameters'!$B$3)</f>
        <v>41.503196000000003</v>
      </c>
      <c r="J2419" cm="1">
        <f t="array" ref="J2419">IF(C2419=0,0,INDEX('Delivery Stops'!$D$2:$D$29,C2419))</f>
        <v>24</v>
      </c>
      <c r="K2419">
        <f t="shared" si="148"/>
        <v>0</v>
      </c>
      <c r="L2419">
        <f t="shared" si="149"/>
        <v>0</v>
      </c>
      <c r="M2419">
        <f t="shared" si="150"/>
        <v>0</v>
      </c>
      <c r="N2419">
        <f t="shared" si="151"/>
        <v>0</v>
      </c>
      <c r="O2419" cm="1">
        <f t="array" ref="O2419">((IF(C2419=0,INDEX('Solver Setup'!$M$15:$M$19,A2419),INDEX('Solver Setup'!$G$25:$G$52,C2419))-IF(B2419=0,INDEX('Solver Setup'!$L$15:$L$19,A2419),INDEX('Solver Setup'!$G$25:$G$52,B2419)))*1440-IF(B2419=0,0,INDEX('Solver Setup'!$F$25:$F$52,B2419))-H2419+'Solver Setup'!$B$9*(1-F2419))</f>
        <v>1196.2000000000005</v>
      </c>
    </row>
    <row r="2420" spans="1:15" x14ac:dyDescent="0.2">
      <c r="A2420">
        <v>3</v>
      </c>
      <c r="B2420">
        <v>28</v>
      </c>
      <c r="C2420">
        <v>10</v>
      </c>
      <c r="D2420" t="str" cm="1">
        <f t="array" ref="D2420">IF(B2420=0,"Depot",INDEX('Delivery Stops'!$B$2:$B$29,B2420))</f>
        <v>Food Bank</v>
      </c>
      <c r="E2420" t="str" cm="1">
        <f t="array" ref="E2420">IF(C2420=0,"Depot",INDEX('Delivery Stops'!$B$2:$B$29,C2420))</f>
        <v>Furniture Warehouse</v>
      </c>
      <c r="F2420">
        <v>0</v>
      </c>
      <c r="G2420" cm="1">
        <f t="array" ref="G2420">INDEX('Distance Matrix (miles)'!$B$2:$AD$30,B2420+1,C2420+1)</f>
        <v>17.25</v>
      </c>
      <c r="H2420" cm="1">
        <f t="array" ref="H2420">INDEX('Travel Time Matrix (min)'!$B$2:$AD$30,B2420+1,C2420+1)</f>
        <v>25.9</v>
      </c>
      <c r="I2420" cm="1">
        <f t="array" ref="I2420">G2420*(INDEX('Vehicle Fleet'!$D$2:$D$6,A2420)+'Cost Parameters'!$B$2*'Cost Parameters'!$B$3)</f>
        <v>19.947900000000001</v>
      </c>
      <c r="J2420" cm="1">
        <f t="array" ref="J2420">IF(C2420=0,0,INDEX('Delivery Stops'!$D$2:$D$29,C2420))</f>
        <v>89</v>
      </c>
      <c r="K2420">
        <f t="shared" si="148"/>
        <v>0</v>
      </c>
      <c r="L2420">
        <f t="shared" si="149"/>
        <v>0</v>
      </c>
      <c r="M2420">
        <f t="shared" si="150"/>
        <v>0</v>
      </c>
      <c r="N2420">
        <f t="shared" si="151"/>
        <v>0</v>
      </c>
      <c r="O2420" cm="1">
        <f t="array" ref="O2420">((IF(C2420=0,INDEX('Solver Setup'!$M$15:$M$19,A2420),INDEX('Solver Setup'!$G$25:$G$52,C2420))-IF(B2420=0,INDEX('Solver Setup'!$L$15:$L$19,A2420),INDEX('Solver Setup'!$G$25:$G$52,B2420)))*1440-IF(B2420=0,0,INDEX('Solver Setup'!$F$25:$F$52,B2420))-H2420+'Solver Setup'!$B$9*(1-F2420))</f>
        <v>1299.0999999999999</v>
      </c>
    </row>
    <row r="2421" spans="1:15" x14ac:dyDescent="0.2">
      <c r="A2421">
        <v>3</v>
      </c>
      <c r="B2421">
        <v>28</v>
      </c>
      <c r="C2421">
        <v>11</v>
      </c>
      <c r="D2421" t="str" cm="1">
        <f t="array" ref="D2421">IF(B2421=0,"Depot",INDEX('Delivery Stops'!$B$2:$B$29,B2421))</f>
        <v>Food Bank</v>
      </c>
      <c r="E2421" t="str" cm="1">
        <f t="array" ref="E2421">IF(C2421=0,"Depot",INDEX('Delivery Stops'!$B$2:$B$29,C2421))</f>
        <v>Pet Hospital</v>
      </c>
      <c r="F2421">
        <v>0</v>
      </c>
      <c r="G2421" cm="1">
        <f t="array" ref="G2421">INDEX('Distance Matrix (miles)'!$B$2:$AD$30,B2421+1,C2421+1)</f>
        <v>23.63</v>
      </c>
      <c r="H2421" cm="1">
        <f t="array" ref="H2421">INDEX('Travel Time Matrix (min)'!$B$2:$AD$30,B2421+1,C2421+1)</f>
        <v>35.4</v>
      </c>
      <c r="I2421" cm="1">
        <f t="array" ref="I2421">G2421*(INDEX('Vehicle Fleet'!$D$2:$D$6,A2421)+'Cost Parameters'!$B$2*'Cost Parameters'!$B$3)</f>
        <v>27.325732000000002</v>
      </c>
      <c r="J2421" cm="1">
        <f t="array" ref="J2421">IF(C2421=0,0,INDEX('Delivery Stops'!$D$2:$D$29,C2421))</f>
        <v>108</v>
      </c>
      <c r="K2421">
        <f t="shared" si="148"/>
        <v>0</v>
      </c>
      <c r="L2421">
        <f t="shared" si="149"/>
        <v>0</v>
      </c>
      <c r="M2421">
        <f t="shared" si="150"/>
        <v>0</v>
      </c>
      <c r="N2421">
        <f t="shared" si="151"/>
        <v>0</v>
      </c>
      <c r="O2421" cm="1">
        <f t="array" ref="O2421">((IF(C2421=0,INDEX('Solver Setup'!$M$15:$M$19,A2421),INDEX('Solver Setup'!$G$25:$G$52,C2421))-IF(B2421=0,INDEX('Solver Setup'!$L$15:$L$19,A2421),INDEX('Solver Setup'!$G$25:$G$52,B2421)))*1440-IF(B2421=0,0,INDEX('Solver Setup'!$F$25:$F$52,B2421))-H2421+'Solver Setup'!$B$9*(1-F2421))</f>
        <v>1214.6000000000006</v>
      </c>
    </row>
    <row r="2422" spans="1:15" x14ac:dyDescent="0.2">
      <c r="A2422">
        <v>3</v>
      </c>
      <c r="B2422">
        <v>28</v>
      </c>
      <c r="C2422">
        <v>12</v>
      </c>
      <c r="D2422" t="str" cm="1">
        <f t="array" ref="D2422">IF(B2422=0,"Depot",INDEX('Delivery Stops'!$B$2:$B$29,B2422))</f>
        <v>Food Bank</v>
      </c>
      <c r="E2422" t="str" cm="1">
        <f t="array" ref="E2422">IF(C2422=0,"Depot",INDEX('Delivery Stops'!$B$2:$B$29,C2422))</f>
        <v>Tech Solutions Inc</v>
      </c>
      <c r="F2422">
        <v>0</v>
      </c>
      <c r="G2422" cm="1">
        <f t="array" ref="G2422">INDEX('Distance Matrix (miles)'!$B$2:$AD$30,B2422+1,C2422+1)</f>
        <v>17.29</v>
      </c>
      <c r="H2422" cm="1">
        <f t="array" ref="H2422">INDEX('Travel Time Matrix (min)'!$B$2:$AD$30,B2422+1,C2422+1)</f>
        <v>25.9</v>
      </c>
      <c r="I2422" cm="1">
        <f t="array" ref="I2422">G2422*(INDEX('Vehicle Fleet'!$D$2:$D$6,A2422)+'Cost Parameters'!$B$2*'Cost Parameters'!$B$3)</f>
        <v>19.994156</v>
      </c>
      <c r="J2422" cm="1">
        <f t="array" ref="J2422">IF(C2422=0,0,INDEX('Delivery Stops'!$D$2:$D$29,C2422))</f>
        <v>150</v>
      </c>
      <c r="K2422">
        <f t="shared" si="148"/>
        <v>0</v>
      </c>
      <c r="L2422">
        <f t="shared" si="149"/>
        <v>0</v>
      </c>
      <c r="M2422">
        <f t="shared" si="150"/>
        <v>0</v>
      </c>
      <c r="N2422">
        <f t="shared" si="151"/>
        <v>0</v>
      </c>
      <c r="O2422" cm="1">
        <f t="array" ref="O2422">((IF(C2422=0,INDEX('Solver Setup'!$M$15:$M$19,A2422),INDEX('Solver Setup'!$G$25:$G$52,C2422))-IF(B2422=0,INDEX('Solver Setup'!$L$15:$L$19,A2422),INDEX('Solver Setup'!$G$25:$G$52,B2422)))*1440-IF(B2422=0,0,INDEX('Solver Setup'!$F$25:$F$52,B2422))-H2422+'Solver Setup'!$B$9*(1-F2422))</f>
        <v>1179.1000000000006</v>
      </c>
    </row>
    <row r="2423" spans="1:15" x14ac:dyDescent="0.2">
      <c r="A2423">
        <v>3</v>
      </c>
      <c r="B2423">
        <v>28</v>
      </c>
      <c r="C2423">
        <v>13</v>
      </c>
      <c r="D2423" t="str" cm="1">
        <f t="array" ref="D2423">IF(B2423=0,"Depot",INDEX('Delivery Stops'!$B$2:$B$29,B2423))</f>
        <v>Food Bank</v>
      </c>
      <c r="E2423" t="str" cm="1">
        <f t="array" ref="E2423">IF(C2423=0,"Depot",INDEX('Delivery Stops'!$B$2:$B$29,C2423))</f>
        <v>Tech Solutions Inc</v>
      </c>
      <c r="F2423">
        <v>0</v>
      </c>
      <c r="G2423" cm="1">
        <f t="array" ref="G2423">INDEX('Distance Matrix (miles)'!$B$2:$AD$30,B2423+1,C2423+1)</f>
        <v>3.8</v>
      </c>
      <c r="H2423" cm="1">
        <f t="array" ref="H2423">INDEX('Travel Time Matrix (min)'!$B$2:$AD$30,B2423+1,C2423+1)</f>
        <v>5.7</v>
      </c>
      <c r="I2423" cm="1">
        <f t="array" ref="I2423">G2423*(INDEX('Vehicle Fleet'!$D$2:$D$6,A2423)+'Cost Parameters'!$B$2*'Cost Parameters'!$B$3)</f>
        <v>4.3943200000000004</v>
      </c>
      <c r="J2423" cm="1">
        <f t="array" ref="J2423">IF(C2423=0,0,INDEX('Delivery Stops'!$D$2:$D$29,C2423))</f>
        <v>38</v>
      </c>
      <c r="K2423">
        <f t="shared" si="148"/>
        <v>0</v>
      </c>
      <c r="L2423">
        <f t="shared" si="149"/>
        <v>0</v>
      </c>
      <c r="M2423">
        <f t="shared" si="150"/>
        <v>0</v>
      </c>
      <c r="N2423">
        <f t="shared" si="151"/>
        <v>0</v>
      </c>
      <c r="O2423" cm="1">
        <f t="array" ref="O2423">((IF(C2423=0,INDEX('Solver Setup'!$M$15:$M$19,A2423),INDEX('Solver Setup'!$G$25:$G$52,C2423))-IF(B2423=0,INDEX('Solver Setup'!$L$15:$L$19,A2423),INDEX('Solver Setup'!$G$25:$G$52,B2423)))*1440-IF(B2423=0,0,INDEX('Solver Setup'!$F$25:$F$52,B2423))-H2423+'Solver Setup'!$B$9*(1-F2423))</f>
        <v>1094.3</v>
      </c>
    </row>
    <row r="2424" spans="1:15" x14ac:dyDescent="0.2">
      <c r="A2424">
        <v>3</v>
      </c>
      <c r="B2424">
        <v>28</v>
      </c>
      <c r="C2424">
        <v>14</v>
      </c>
      <c r="D2424" t="str" cm="1">
        <f t="array" ref="D2424">IF(B2424=0,"Depot",INDEX('Delivery Stops'!$B$2:$B$29,B2424))</f>
        <v>Food Bank</v>
      </c>
      <c r="E2424" t="str" cm="1">
        <f t="array" ref="E2424">IF(C2424=0,"Depot",INDEX('Delivery Stops'!$B$2:$B$29,C2424))</f>
        <v>Sunrise Senior Living</v>
      </c>
      <c r="F2424">
        <v>0</v>
      </c>
      <c r="G2424" cm="1">
        <f t="array" ref="G2424">INDEX('Distance Matrix (miles)'!$B$2:$AD$30,B2424+1,C2424+1)</f>
        <v>20.72</v>
      </c>
      <c r="H2424" cm="1">
        <f t="array" ref="H2424">INDEX('Travel Time Matrix (min)'!$B$2:$AD$30,B2424+1,C2424+1)</f>
        <v>31.1</v>
      </c>
      <c r="I2424" cm="1">
        <f t="array" ref="I2424">G2424*(INDEX('Vehicle Fleet'!$D$2:$D$6,A2424)+'Cost Parameters'!$B$2*'Cost Parameters'!$B$3)</f>
        <v>23.960608000000001</v>
      </c>
      <c r="J2424" cm="1">
        <f t="array" ref="J2424">IF(C2424=0,0,INDEX('Delivery Stops'!$D$2:$D$29,C2424))</f>
        <v>249</v>
      </c>
      <c r="K2424">
        <f t="shared" si="148"/>
        <v>0</v>
      </c>
      <c r="L2424">
        <f t="shared" si="149"/>
        <v>0</v>
      </c>
      <c r="M2424">
        <f t="shared" si="150"/>
        <v>0</v>
      </c>
      <c r="N2424">
        <f t="shared" si="151"/>
        <v>0</v>
      </c>
      <c r="O2424" cm="1">
        <f t="array" ref="O2424">((IF(C2424=0,INDEX('Solver Setup'!$M$15:$M$19,A2424),INDEX('Solver Setup'!$G$25:$G$52,C2424))-IF(B2424=0,INDEX('Solver Setup'!$L$15:$L$19,A2424),INDEX('Solver Setup'!$G$25:$G$52,B2424)))*1440-IF(B2424=0,0,INDEX('Solver Setup'!$F$25:$F$52,B2424))-H2424+'Solver Setup'!$B$9*(1-F2424))</f>
        <v>1518.9</v>
      </c>
    </row>
    <row r="2425" spans="1:15" x14ac:dyDescent="0.2">
      <c r="A2425">
        <v>3</v>
      </c>
      <c r="B2425">
        <v>28</v>
      </c>
      <c r="C2425">
        <v>15</v>
      </c>
      <c r="D2425" t="str" cm="1">
        <f t="array" ref="D2425">IF(B2425=0,"Depot",INDEX('Delivery Stops'!$B$2:$B$29,B2425))</f>
        <v>Food Bank</v>
      </c>
      <c r="E2425" t="str" cm="1">
        <f t="array" ref="E2425">IF(C2425=0,"Depot",INDEX('Delivery Stops'!$B$2:$B$29,C2425))</f>
        <v>Electronics Outlet</v>
      </c>
      <c r="F2425">
        <v>0</v>
      </c>
      <c r="G2425" cm="1">
        <f t="array" ref="G2425">INDEX('Distance Matrix (miles)'!$B$2:$AD$30,B2425+1,C2425+1)</f>
        <v>22.13</v>
      </c>
      <c r="H2425" cm="1">
        <f t="array" ref="H2425">INDEX('Travel Time Matrix (min)'!$B$2:$AD$30,B2425+1,C2425+1)</f>
        <v>33.200000000000003</v>
      </c>
      <c r="I2425" cm="1">
        <f t="array" ref="I2425">G2425*(INDEX('Vehicle Fleet'!$D$2:$D$6,A2425)+'Cost Parameters'!$B$2*'Cost Parameters'!$B$3)</f>
        <v>25.591132000000002</v>
      </c>
      <c r="J2425" cm="1">
        <f t="array" ref="J2425">IF(C2425=0,0,INDEX('Delivery Stops'!$D$2:$D$29,C2425))</f>
        <v>72</v>
      </c>
      <c r="K2425">
        <f t="shared" si="148"/>
        <v>0</v>
      </c>
      <c r="L2425">
        <f t="shared" si="149"/>
        <v>0</v>
      </c>
      <c r="M2425">
        <f t="shared" si="150"/>
        <v>0</v>
      </c>
      <c r="N2425">
        <f t="shared" si="151"/>
        <v>0</v>
      </c>
      <c r="O2425" cm="1">
        <f t="array" ref="O2425">((IF(C2425=0,INDEX('Solver Setup'!$M$15:$M$19,A2425),INDEX('Solver Setup'!$G$25:$G$52,C2425))-IF(B2425=0,INDEX('Solver Setup'!$L$15:$L$19,A2425),INDEX('Solver Setup'!$G$25:$G$52,B2425)))*1440-IF(B2425=0,0,INDEX('Solver Setup'!$F$25:$F$52,B2425))-H2425+'Solver Setup'!$B$9*(1-F2425))</f>
        <v>1081.8000000000006</v>
      </c>
    </row>
    <row r="2426" spans="1:15" x14ac:dyDescent="0.2">
      <c r="A2426">
        <v>3</v>
      </c>
      <c r="B2426">
        <v>28</v>
      </c>
      <c r="C2426">
        <v>16</v>
      </c>
      <c r="D2426" t="str" cm="1">
        <f t="array" ref="D2426">IF(B2426=0,"Depot",INDEX('Delivery Stops'!$B$2:$B$29,B2426))</f>
        <v>Food Bank</v>
      </c>
      <c r="E2426" t="str" cm="1">
        <f t="array" ref="E2426">IF(C2426=0,"Depot",INDEX('Delivery Stops'!$B$2:$B$29,C2426))</f>
        <v>Bookstore</v>
      </c>
      <c r="F2426">
        <v>0</v>
      </c>
      <c r="G2426" cm="1">
        <f t="array" ref="G2426">INDEX('Distance Matrix (miles)'!$B$2:$AD$30,B2426+1,C2426+1)</f>
        <v>19</v>
      </c>
      <c r="H2426" cm="1">
        <f t="array" ref="H2426">INDEX('Travel Time Matrix (min)'!$B$2:$AD$30,B2426+1,C2426+1)</f>
        <v>28.5</v>
      </c>
      <c r="I2426" cm="1">
        <f t="array" ref="I2426">G2426*(INDEX('Vehicle Fleet'!$D$2:$D$6,A2426)+'Cost Parameters'!$B$2*'Cost Parameters'!$B$3)</f>
        <v>21.971600000000002</v>
      </c>
      <c r="J2426" cm="1">
        <f t="array" ref="J2426">IF(C2426=0,0,INDEX('Delivery Stops'!$D$2:$D$29,C2426))</f>
        <v>152</v>
      </c>
      <c r="K2426">
        <f t="shared" si="148"/>
        <v>0</v>
      </c>
      <c r="L2426">
        <f t="shared" si="149"/>
        <v>0</v>
      </c>
      <c r="M2426">
        <f t="shared" si="150"/>
        <v>0</v>
      </c>
      <c r="N2426">
        <f t="shared" si="151"/>
        <v>0</v>
      </c>
      <c r="O2426" cm="1">
        <f t="array" ref="O2426">((IF(C2426=0,INDEX('Solver Setup'!$M$15:$M$19,A2426),INDEX('Solver Setup'!$G$25:$G$52,C2426))-IF(B2426=0,INDEX('Solver Setup'!$L$15:$L$19,A2426),INDEX('Solver Setup'!$G$25:$G$52,B2426)))*1440-IF(B2426=0,0,INDEX('Solver Setup'!$F$25:$F$52,B2426))-H2426+'Solver Setup'!$B$9*(1-F2426))</f>
        <v>1326.5000000000009</v>
      </c>
    </row>
    <row r="2427" spans="1:15" x14ac:dyDescent="0.2">
      <c r="A2427">
        <v>3</v>
      </c>
      <c r="B2427">
        <v>28</v>
      </c>
      <c r="C2427">
        <v>17</v>
      </c>
      <c r="D2427" t="str" cm="1">
        <f t="array" ref="D2427">IF(B2427=0,"Depot",INDEX('Delivery Stops'!$B$2:$B$29,B2427))</f>
        <v>Food Bank</v>
      </c>
      <c r="E2427" t="str" cm="1">
        <f t="array" ref="E2427">IF(C2427=0,"Depot",INDEX('Delivery Stops'!$B$2:$B$29,C2427))</f>
        <v>Veterinary Clinic</v>
      </c>
      <c r="F2427">
        <v>0</v>
      </c>
      <c r="G2427" cm="1">
        <f t="array" ref="G2427">INDEX('Distance Matrix (miles)'!$B$2:$AD$30,B2427+1,C2427+1)</f>
        <v>23.28</v>
      </c>
      <c r="H2427" cm="1">
        <f t="array" ref="H2427">INDEX('Travel Time Matrix (min)'!$B$2:$AD$30,B2427+1,C2427+1)</f>
        <v>34.9</v>
      </c>
      <c r="I2427" cm="1">
        <f t="array" ref="I2427">G2427*(INDEX('Vehicle Fleet'!$D$2:$D$6,A2427)+'Cost Parameters'!$B$2*'Cost Parameters'!$B$3)</f>
        <v>26.920992000000002</v>
      </c>
      <c r="J2427" cm="1">
        <f t="array" ref="J2427">IF(C2427=0,0,INDEX('Delivery Stops'!$D$2:$D$29,C2427))</f>
        <v>102</v>
      </c>
      <c r="K2427">
        <f t="shared" si="148"/>
        <v>0</v>
      </c>
      <c r="L2427">
        <f t="shared" si="149"/>
        <v>0</v>
      </c>
      <c r="M2427">
        <f t="shared" si="150"/>
        <v>0</v>
      </c>
      <c r="N2427">
        <f t="shared" si="151"/>
        <v>0</v>
      </c>
      <c r="O2427" cm="1">
        <f t="array" ref="O2427">((IF(C2427=0,INDEX('Solver Setup'!$M$15:$M$19,A2427),INDEX('Solver Setup'!$G$25:$G$52,C2427))-IF(B2427=0,INDEX('Solver Setup'!$L$15:$L$19,A2427),INDEX('Solver Setup'!$G$25:$G$52,B2427)))*1440-IF(B2427=0,0,INDEX('Solver Setup'!$F$25:$F$52,B2427))-H2427+'Solver Setup'!$B$9*(1-F2427))</f>
        <v>1155.0999999999999</v>
      </c>
    </row>
    <row r="2428" spans="1:15" x14ac:dyDescent="0.2">
      <c r="A2428">
        <v>3</v>
      </c>
      <c r="B2428">
        <v>28</v>
      </c>
      <c r="C2428">
        <v>18</v>
      </c>
      <c r="D2428" t="str" cm="1">
        <f t="array" ref="D2428">IF(B2428=0,"Depot",INDEX('Delivery Stops'!$B$2:$B$29,B2428))</f>
        <v>Food Bank</v>
      </c>
      <c r="E2428" t="str" cm="1">
        <f t="array" ref="E2428">IF(C2428=0,"Depot",INDEX('Delivery Stops'!$B$2:$B$29,C2428))</f>
        <v>Furniture Warehouse</v>
      </c>
      <c r="F2428">
        <v>0</v>
      </c>
      <c r="G2428" cm="1">
        <f t="array" ref="G2428">INDEX('Distance Matrix (miles)'!$B$2:$AD$30,B2428+1,C2428+1)</f>
        <v>25.74</v>
      </c>
      <c r="H2428" cm="1">
        <f t="array" ref="H2428">INDEX('Travel Time Matrix (min)'!$B$2:$AD$30,B2428+1,C2428+1)</f>
        <v>38.6</v>
      </c>
      <c r="I2428" cm="1">
        <f t="array" ref="I2428">G2428*(INDEX('Vehicle Fleet'!$D$2:$D$6,A2428)+'Cost Parameters'!$B$2*'Cost Parameters'!$B$3)</f>
        <v>29.765736</v>
      </c>
      <c r="J2428" cm="1">
        <f t="array" ref="J2428">IF(C2428=0,0,INDEX('Delivery Stops'!$D$2:$D$29,C2428))</f>
        <v>148</v>
      </c>
      <c r="K2428">
        <f t="shared" si="148"/>
        <v>0</v>
      </c>
      <c r="L2428">
        <f t="shared" si="149"/>
        <v>0</v>
      </c>
      <c r="M2428">
        <f t="shared" si="150"/>
        <v>0</v>
      </c>
      <c r="N2428">
        <f t="shared" si="151"/>
        <v>0</v>
      </c>
      <c r="O2428" cm="1">
        <f t="array" ref="O2428">((IF(C2428=0,INDEX('Solver Setup'!$M$15:$M$19,A2428),INDEX('Solver Setup'!$G$25:$G$52,C2428))-IF(B2428=0,INDEX('Solver Setup'!$L$15:$L$19,A2428),INDEX('Solver Setup'!$G$25:$G$52,B2428)))*1440-IF(B2428=0,0,INDEX('Solver Setup'!$F$25:$F$52,B2428))-H2428+'Solver Setup'!$B$9*(1-F2428))</f>
        <v>1106.4000000000001</v>
      </c>
    </row>
    <row r="2429" spans="1:15" x14ac:dyDescent="0.2">
      <c r="A2429">
        <v>3</v>
      </c>
      <c r="B2429">
        <v>28</v>
      </c>
      <c r="C2429">
        <v>19</v>
      </c>
      <c r="D2429" t="str" cm="1">
        <f t="array" ref="D2429">IF(B2429=0,"Depot",INDEX('Delivery Stops'!$B$2:$B$29,B2429))</f>
        <v>Food Bank</v>
      </c>
      <c r="E2429" t="str" cm="1">
        <f t="array" ref="E2429">IF(C2429=0,"Depot",INDEX('Delivery Stops'!$B$2:$B$29,C2429))</f>
        <v>Music School</v>
      </c>
      <c r="F2429">
        <v>0</v>
      </c>
      <c r="G2429" cm="1">
        <f t="array" ref="G2429">INDEX('Distance Matrix (miles)'!$B$2:$AD$30,B2429+1,C2429+1)</f>
        <v>43.54</v>
      </c>
      <c r="H2429" cm="1">
        <f t="array" ref="H2429">INDEX('Travel Time Matrix (min)'!$B$2:$AD$30,B2429+1,C2429+1)</f>
        <v>65.3</v>
      </c>
      <c r="I2429" cm="1">
        <f t="array" ref="I2429">G2429*(INDEX('Vehicle Fleet'!$D$2:$D$6,A2429)+'Cost Parameters'!$B$2*'Cost Parameters'!$B$3)</f>
        <v>50.349656000000003</v>
      </c>
      <c r="J2429" cm="1">
        <f t="array" ref="J2429">IF(C2429=0,0,INDEX('Delivery Stops'!$D$2:$D$29,C2429))</f>
        <v>97</v>
      </c>
      <c r="K2429">
        <f t="shared" si="148"/>
        <v>0</v>
      </c>
      <c r="L2429">
        <f t="shared" si="149"/>
        <v>0</v>
      </c>
      <c r="M2429">
        <f t="shared" si="150"/>
        <v>0</v>
      </c>
      <c r="N2429">
        <f t="shared" si="151"/>
        <v>0</v>
      </c>
      <c r="O2429" cm="1">
        <f t="array" ref="O2429">((IF(C2429=0,INDEX('Solver Setup'!$M$15:$M$19,A2429),INDEX('Solver Setup'!$G$25:$G$52,C2429))-IF(B2429=0,INDEX('Solver Setup'!$L$15:$L$19,A2429),INDEX('Solver Setup'!$G$25:$G$52,B2429)))*1440-IF(B2429=0,0,INDEX('Solver Setup'!$F$25:$F$52,B2429))-H2429+'Solver Setup'!$B$9*(1-F2429))</f>
        <v>1049.7000000000005</v>
      </c>
    </row>
    <row r="2430" spans="1:15" x14ac:dyDescent="0.2">
      <c r="A2430">
        <v>3</v>
      </c>
      <c r="B2430">
        <v>28</v>
      </c>
      <c r="C2430">
        <v>20</v>
      </c>
      <c r="D2430" t="str" cm="1">
        <f t="array" ref="D2430">IF(B2430=0,"Depot",INDEX('Delivery Stops'!$B$2:$B$29,B2430))</f>
        <v>Food Bank</v>
      </c>
      <c r="E2430" t="str" cm="1">
        <f t="array" ref="E2430">IF(C2430=0,"Depot",INDEX('Delivery Stops'!$B$2:$B$29,C2430))</f>
        <v>Elementary School</v>
      </c>
      <c r="F2430">
        <v>0</v>
      </c>
      <c r="G2430" cm="1">
        <f t="array" ref="G2430">INDEX('Distance Matrix (miles)'!$B$2:$AD$30,B2430+1,C2430+1)</f>
        <v>43.44</v>
      </c>
      <c r="H2430" cm="1">
        <f t="array" ref="H2430">INDEX('Travel Time Matrix (min)'!$B$2:$AD$30,B2430+1,C2430+1)</f>
        <v>65.2</v>
      </c>
      <c r="I2430" cm="1">
        <f t="array" ref="I2430">G2430*(INDEX('Vehicle Fleet'!$D$2:$D$6,A2430)+'Cost Parameters'!$B$2*'Cost Parameters'!$B$3)</f>
        <v>50.234016000000004</v>
      </c>
      <c r="J2430" cm="1">
        <f t="array" ref="J2430">IF(C2430=0,0,INDEX('Delivery Stops'!$D$2:$D$29,C2430))</f>
        <v>71</v>
      </c>
      <c r="K2430">
        <f t="shared" si="148"/>
        <v>0</v>
      </c>
      <c r="L2430">
        <f t="shared" si="149"/>
        <v>0</v>
      </c>
      <c r="M2430">
        <f t="shared" si="150"/>
        <v>0</v>
      </c>
      <c r="N2430">
        <f t="shared" si="151"/>
        <v>0</v>
      </c>
      <c r="O2430" cm="1">
        <f t="array" ref="O2430">((IF(C2430=0,INDEX('Solver Setup'!$M$15:$M$19,A2430),INDEX('Solver Setup'!$G$25:$G$52,C2430))-IF(B2430=0,INDEX('Solver Setup'!$L$15:$L$19,A2430),INDEX('Solver Setup'!$G$25:$G$52,B2430)))*1440-IF(B2430=0,0,INDEX('Solver Setup'!$F$25:$F$52,B2430))-H2430+'Solver Setup'!$B$9*(1-F2430))</f>
        <v>1019.8000000000011</v>
      </c>
    </row>
    <row r="2431" spans="1:15" x14ac:dyDescent="0.2">
      <c r="A2431">
        <v>3</v>
      </c>
      <c r="B2431">
        <v>28</v>
      </c>
      <c r="C2431">
        <v>21</v>
      </c>
      <c r="D2431" t="str" cm="1">
        <f t="array" ref="D2431">IF(B2431=0,"Depot",INDEX('Delivery Stops'!$B$2:$B$29,B2431))</f>
        <v>Food Bank</v>
      </c>
      <c r="E2431" t="str" cm="1">
        <f t="array" ref="E2431">IF(C2431=0,"Depot",INDEX('Delivery Stops'!$B$2:$B$29,C2431))</f>
        <v>Distillery</v>
      </c>
      <c r="F2431">
        <v>0</v>
      </c>
      <c r="G2431" cm="1">
        <f t="array" ref="G2431">INDEX('Distance Matrix (miles)'!$B$2:$AD$30,B2431+1,C2431+1)</f>
        <v>41.95</v>
      </c>
      <c r="H2431" cm="1">
        <f t="array" ref="H2431">INDEX('Travel Time Matrix (min)'!$B$2:$AD$30,B2431+1,C2431+1)</f>
        <v>62.9</v>
      </c>
      <c r="I2431" cm="1">
        <f t="array" ref="I2431">G2431*(INDEX('Vehicle Fleet'!$D$2:$D$6,A2431)+'Cost Parameters'!$B$2*'Cost Parameters'!$B$3)</f>
        <v>48.510980000000011</v>
      </c>
      <c r="J2431" cm="1">
        <f t="array" ref="J2431">IF(C2431=0,0,INDEX('Delivery Stops'!$D$2:$D$29,C2431))</f>
        <v>178</v>
      </c>
      <c r="K2431">
        <f t="shared" si="148"/>
        <v>0</v>
      </c>
      <c r="L2431">
        <f t="shared" si="149"/>
        <v>0</v>
      </c>
      <c r="M2431">
        <f t="shared" si="150"/>
        <v>0</v>
      </c>
      <c r="N2431">
        <f t="shared" si="151"/>
        <v>0</v>
      </c>
      <c r="O2431" cm="1">
        <f t="array" ref="O2431">((IF(C2431=0,INDEX('Solver Setup'!$M$15:$M$19,A2431),INDEX('Solver Setup'!$G$25:$G$52,C2431))-IF(B2431=0,INDEX('Solver Setup'!$L$15:$L$19,A2431),INDEX('Solver Setup'!$G$25:$G$52,B2431)))*1440-IF(B2431=0,0,INDEX('Solver Setup'!$F$25:$F$52,B2431))-H2431+'Solver Setup'!$B$9*(1-F2431))</f>
        <v>1532.1000000000001</v>
      </c>
    </row>
    <row r="2432" spans="1:15" x14ac:dyDescent="0.2">
      <c r="A2432">
        <v>3</v>
      </c>
      <c r="B2432">
        <v>28</v>
      </c>
      <c r="C2432">
        <v>22</v>
      </c>
      <c r="D2432" t="str" cm="1">
        <f t="array" ref="D2432">IF(B2432=0,"Depot",INDEX('Delivery Stops'!$B$2:$B$29,B2432))</f>
        <v>Food Bank</v>
      </c>
      <c r="E2432" t="str" cm="1">
        <f t="array" ref="E2432">IF(C2432=0,"Depot",INDEX('Delivery Stops'!$B$2:$B$29,C2432))</f>
        <v>Brewery</v>
      </c>
      <c r="F2432">
        <v>0</v>
      </c>
      <c r="G2432" cm="1">
        <f t="array" ref="G2432">INDEX('Distance Matrix (miles)'!$B$2:$AD$30,B2432+1,C2432+1)</f>
        <v>2.4900000000000002</v>
      </c>
      <c r="H2432" cm="1">
        <f t="array" ref="H2432">INDEX('Travel Time Matrix (min)'!$B$2:$AD$30,B2432+1,C2432+1)</f>
        <v>3.7</v>
      </c>
      <c r="I2432" cm="1">
        <f t="array" ref="I2432">G2432*(INDEX('Vehicle Fleet'!$D$2:$D$6,A2432)+'Cost Parameters'!$B$2*'Cost Parameters'!$B$3)</f>
        <v>2.8794360000000006</v>
      </c>
      <c r="J2432" cm="1">
        <f t="array" ref="J2432">IF(C2432=0,0,INDEX('Delivery Stops'!$D$2:$D$29,C2432))</f>
        <v>46</v>
      </c>
      <c r="K2432">
        <f t="shared" si="148"/>
        <v>0</v>
      </c>
      <c r="L2432">
        <f t="shared" si="149"/>
        <v>0</v>
      </c>
      <c r="M2432">
        <f t="shared" si="150"/>
        <v>0</v>
      </c>
      <c r="N2432">
        <f t="shared" si="151"/>
        <v>0</v>
      </c>
      <c r="O2432" cm="1">
        <f t="array" ref="O2432">((IF(C2432=0,INDEX('Solver Setup'!$M$15:$M$19,A2432),INDEX('Solver Setup'!$G$25:$G$52,C2432))-IF(B2432=0,INDEX('Solver Setup'!$L$15:$L$19,A2432),INDEX('Solver Setup'!$G$25:$G$52,B2432)))*1440-IF(B2432=0,0,INDEX('Solver Setup'!$F$25:$F$52,B2432))-H2432+'Solver Setup'!$B$9*(1-F2432))</f>
        <v>1441.3000000000009</v>
      </c>
    </row>
    <row r="2433" spans="1:15" x14ac:dyDescent="0.2">
      <c r="A2433">
        <v>3</v>
      </c>
      <c r="B2433">
        <v>28</v>
      </c>
      <c r="C2433">
        <v>23</v>
      </c>
      <c r="D2433" t="str" cm="1">
        <f t="array" ref="D2433">IF(B2433=0,"Depot",INDEX('Delivery Stops'!$B$2:$B$29,B2433))</f>
        <v>Food Bank</v>
      </c>
      <c r="E2433" t="str" cm="1">
        <f t="array" ref="E2433">IF(C2433=0,"Depot",INDEX('Delivery Stops'!$B$2:$B$29,C2433))</f>
        <v>Distillery</v>
      </c>
      <c r="F2433">
        <v>0</v>
      </c>
      <c r="G2433" cm="1">
        <f t="array" ref="G2433">INDEX('Distance Matrix (miles)'!$B$2:$AD$30,B2433+1,C2433+1)</f>
        <v>26.89</v>
      </c>
      <c r="H2433" cm="1">
        <f t="array" ref="H2433">INDEX('Travel Time Matrix (min)'!$B$2:$AD$30,B2433+1,C2433+1)</f>
        <v>40.299999999999997</v>
      </c>
      <c r="I2433" cm="1">
        <f t="array" ref="I2433">G2433*(INDEX('Vehicle Fleet'!$D$2:$D$6,A2433)+'Cost Parameters'!$B$2*'Cost Parameters'!$B$3)</f>
        <v>31.095596000000004</v>
      </c>
      <c r="J2433" cm="1">
        <f t="array" ref="J2433">IF(C2433=0,0,INDEX('Delivery Stops'!$D$2:$D$29,C2433))</f>
        <v>207</v>
      </c>
      <c r="K2433">
        <f t="shared" si="148"/>
        <v>0</v>
      </c>
      <c r="L2433">
        <f t="shared" si="149"/>
        <v>0</v>
      </c>
      <c r="M2433">
        <f t="shared" si="150"/>
        <v>0</v>
      </c>
      <c r="N2433">
        <f t="shared" si="151"/>
        <v>0</v>
      </c>
      <c r="O2433" cm="1">
        <f t="array" ref="O2433">((IF(C2433=0,INDEX('Solver Setup'!$M$15:$M$19,A2433),INDEX('Solver Setup'!$G$25:$G$52,C2433))-IF(B2433=0,INDEX('Solver Setup'!$L$15:$L$19,A2433),INDEX('Solver Setup'!$G$25:$G$52,B2433)))*1440-IF(B2433=0,0,INDEX('Solver Setup'!$F$25:$F$52,B2433))-H2433+'Solver Setup'!$B$9*(1-F2433))</f>
        <v>1299.7000000000005</v>
      </c>
    </row>
    <row r="2434" spans="1:15" x14ac:dyDescent="0.2">
      <c r="A2434">
        <v>3</v>
      </c>
      <c r="B2434">
        <v>28</v>
      </c>
      <c r="C2434">
        <v>24</v>
      </c>
      <c r="D2434" t="str" cm="1">
        <f t="array" ref="D2434">IF(B2434=0,"Depot",INDEX('Delivery Stops'!$B$2:$B$29,B2434))</f>
        <v>Food Bank</v>
      </c>
      <c r="E2434" t="str" cm="1">
        <f t="array" ref="E2434">IF(C2434=0,"Depot",INDEX('Delivery Stops'!$B$2:$B$29,C2434))</f>
        <v>Children's Academy</v>
      </c>
      <c r="F2434">
        <v>0</v>
      </c>
      <c r="G2434" cm="1">
        <f t="array" ref="G2434">INDEX('Distance Matrix (miles)'!$B$2:$AD$30,B2434+1,C2434+1)</f>
        <v>39.81</v>
      </c>
      <c r="H2434" cm="1">
        <f t="array" ref="H2434">INDEX('Travel Time Matrix (min)'!$B$2:$AD$30,B2434+1,C2434+1)</f>
        <v>59.7</v>
      </c>
      <c r="I2434" cm="1">
        <f t="array" ref="I2434">G2434*(INDEX('Vehicle Fleet'!$D$2:$D$6,A2434)+'Cost Parameters'!$B$2*'Cost Parameters'!$B$3)</f>
        <v>46.036284000000009</v>
      </c>
      <c r="J2434" cm="1">
        <f t="array" ref="J2434">IF(C2434=0,0,INDEX('Delivery Stops'!$D$2:$D$29,C2434))</f>
        <v>28</v>
      </c>
      <c r="K2434">
        <f t="shared" si="148"/>
        <v>0</v>
      </c>
      <c r="L2434">
        <f t="shared" si="149"/>
        <v>0</v>
      </c>
      <c r="M2434">
        <f t="shared" si="150"/>
        <v>0</v>
      </c>
      <c r="N2434">
        <f t="shared" si="151"/>
        <v>0</v>
      </c>
      <c r="O2434" cm="1">
        <f t="array" ref="O2434">((IF(C2434=0,INDEX('Solver Setup'!$M$15:$M$19,A2434),INDEX('Solver Setup'!$G$25:$G$52,C2434))-IF(B2434=0,INDEX('Solver Setup'!$L$15:$L$19,A2434),INDEX('Solver Setup'!$G$25:$G$52,B2434)))*1440-IF(B2434=0,0,INDEX('Solver Setup'!$F$25:$F$52,B2434))-H2434+'Solver Setup'!$B$9*(1-F2434))</f>
        <v>1430.3000000000009</v>
      </c>
    </row>
    <row r="2435" spans="1:15" x14ac:dyDescent="0.2">
      <c r="A2435">
        <v>3</v>
      </c>
      <c r="B2435">
        <v>28</v>
      </c>
      <c r="C2435">
        <v>25</v>
      </c>
      <c r="D2435" t="str" cm="1">
        <f t="array" ref="D2435">IF(B2435=0,"Depot",INDEX('Delivery Stops'!$B$2:$B$29,B2435))</f>
        <v>Food Bank</v>
      </c>
      <c r="E2435" t="str" cm="1">
        <f t="array" ref="E2435">IF(C2435=0,"Depot",INDEX('Delivery Stops'!$B$2:$B$29,C2435))</f>
        <v>Public Library</v>
      </c>
      <c r="F2435">
        <v>0</v>
      </c>
      <c r="G2435" cm="1">
        <f t="array" ref="G2435">INDEX('Distance Matrix (miles)'!$B$2:$AD$30,B2435+1,C2435+1)</f>
        <v>14.93</v>
      </c>
      <c r="H2435" cm="1">
        <f t="array" ref="H2435">INDEX('Travel Time Matrix (min)'!$B$2:$AD$30,B2435+1,C2435+1)</f>
        <v>22.4</v>
      </c>
      <c r="I2435" cm="1">
        <f t="array" ref="I2435">G2435*(INDEX('Vehicle Fleet'!$D$2:$D$6,A2435)+'Cost Parameters'!$B$2*'Cost Parameters'!$B$3)</f>
        <v>17.265052000000001</v>
      </c>
      <c r="J2435" cm="1">
        <f t="array" ref="J2435">IF(C2435=0,0,INDEX('Delivery Stops'!$D$2:$D$29,C2435))</f>
        <v>32</v>
      </c>
      <c r="K2435">
        <f t="shared" ref="K2435:K2498" si="152">F2435*I2435</f>
        <v>0</v>
      </c>
      <c r="L2435">
        <f t="shared" ref="L2435:L2498" si="153">F2435*G2435</f>
        <v>0</v>
      </c>
      <c r="M2435">
        <f t="shared" ref="M2435:M2498" si="154">F2435*H2435</f>
        <v>0</v>
      </c>
      <c r="N2435">
        <f t="shared" ref="N2435:N2498" si="155">F2435*J2435</f>
        <v>0</v>
      </c>
      <c r="O2435" cm="1">
        <f t="array" ref="O2435">((IF(C2435=0,INDEX('Solver Setup'!$M$15:$M$19,A2435),INDEX('Solver Setup'!$G$25:$G$52,C2435))-IF(B2435=0,INDEX('Solver Setup'!$L$15:$L$19,A2435),INDEX('Solver Setup'!$G$25:$G$52,B2435)))*1440-IF(B2435=0,0,INDEX('Solver Setup'!$F$25:$F$52,B2435))-H2435+'Solver Setup'!$B$9*(1-F2435))</f>
        <v>1377.600000000001</v>
      </c>
    </row>
    <row r="2436" spans="1:15" x14ac:dyDescent="0.2">
      <c r="A2436">
        <v>3</v>
      </c>
      <c r="B2436">
        <v>28</v>
      </c>
      <c r="C2436">
        <v>26</v>
      </c>
      <c r="D2436" t="str" cm="1">
        <f t="array" ref="D2436">IF(B2436=0,"Depot",INDEX('Delivery Stops'!$B$2:$B$29,B2436))</f>
        <v>Food Bank</v>
      </c>
      <c r="E2436" t="str" cm="1">
        <f t="array" ref="E2436">IF(C2436=0,"Depot",INDEX('Delivery Stops'!$B$2:$B$29,C2436))</f>
        <v>Bakery &amp; Cafe</v>
      </c>
      <c r="F2436">
        <v>0</v>
      </c>
      <c r="G2436" cm="1">
        <f t="array" ref="G2436">INDEX('Distance Matrix (miles)'!$B$2:$AD$30,B2436+1,C2436+1)</f>
        <v>19.59</v>
      </c>
      <c r="H2436" cm="1">
        <f t="array" ref="H2436">INDEX('Travel Time Matrix (min)'!$B$2:$AD$30,B2436+1,C2436+1)</f>
        <v>29.4</v>
      </c>
      <c r="I2436" cm="1">
        <f t="array" ref="I2436">G2436*(INDEX('Vehicle Fleet'!$D$2:$D$6,A2436)+'Cost Parameters'!$B$2*'Cost Parameters'!$B$3)</f>
        <v>22.653876</v>
      </c>
      <c r="J2436" cm="1">
        <f t="array" ref="J2436">IF(C2436=0,0,INDEX('Delivery Stops'!$D$2:$D$29,C2436))</f>
        <v>211</v>
      </c>
      <c r="K2436">
        <f t="shared" si="152"/>
        <v>0</v>
      </c>
      <c r="L2436">
        <f t="shared" si="153"/>
        <v>0</v>
      </c>
      <c r="M2436">
        <f t="shared" si="154"/>
        <v>0</v>
      </c>
      <c r="N2436">
        <f t="shared" si="155"/>
        <v>0</v>
      </c>
      <c r="O2436" cm="1">
        <f t="array" ref="O2436">((IF(C2436=0,INDEX('Solver Setup'!$M$15:$M$19,A2436),INDEX('Solver Setup'!$G$25:$G$52,C2436))-IF(B2436=0,INDEX('Solver Setup'!$L$15:$L$19,A2436),INDEX('Solver Setup'!$G$25:$G$52,B2436)))*1440-IF(B2436=0,0,INDEX('Solver Setup'!$F$25:$F$52,B2436))-H2436+'Solver Setup'!$B$9*(1-F2436))</f>
        <v>1445.6000000000006</v>
      </c>
    </row>
    <row r="2437" spans="1:15" x14ac:dyDescent="0.2">
      <c r="A2437">
        <v>3</v>
      </c>
      <c r="B2437">
        <v>28</v>
      </c>
      <c r="C2437">
        <v>27</v>
      </c>
      <c r="D2437" t="str" cm="1">
        <f t="array" ref="D2437">IF(B2437=0,"Depot",INDEX('Delivery Stops'!$B$2:$B$29,B2437))</f>
        <v>Food Bank</v>
      </c>
      <c r="E2437" t="str" cm="1">
        <f t="array" ref="E2437">IF(C2437=0,"Depot",INDEX('Delivery Stops'!$B$2:$B$29,C2437))</f>
        <v>Redstone Elementary School</v>
      </c>
      <c r="F2437">
        <v>0</v>
      </c>
      <c r="G2437" cm="1">
        <f t="array" ref="G2437">INDEX('Distance Matrix (miles)'!$B$2:$AD$30,B2437+1,C2437+1)</f>
        <v>19.989999999999998</v>
      </c>
      <c r="H2437" cm="1">
        <f t="array" ref="H2437">INDEX('Travel Time Matrix (min)'!$B$2:$AD$30,B2437+1,C2437+1)</f>
        <v>30</v>
      </c>
      <c r="I2437" cm="1">
        <f t="array" ref="I2437">G2437*(INDEX('Vehicle Fleet'!$D$2:$D$6,A2437)+'Cost Parameters'!$B$2*'Cost Parameters'!$B$3)</f>
        <v>23.116436</v>
      </c>
      <c r="J2437" cm="1">
        <f t="array" ref="J2437">IF(C2437=0,0,INDEX('Delivery Stops'!$D$2:$D$29,C2437))</f>
        <v>61</v>
      </c>
      <c r="K2437">
        <f t="shared" si="152"/>
        <v>0</v>
      </c>
      <c r="L2437">
        <f t="shared" si="153"/>
        <v>0</v>
      </c>
      <c r="M2437">
        <f t="shared" si="154"/>
        <v>0</v>
      </c>
      <c r="N2437">
        <f t="shared" si="155"/>
        <v>0</v>
      </c>
      <c r="O2437" cm="1">
        <f t="array" ref="O2437">((IF(C2437=0,INDEX('Solver Setup'!$M$15:$M$19,A2437),INDEX('Solver Setup'!$G$25:$G$52,C2437))-IF(B2437=0,INDEX('Solver Setup'!$L$15:$L$19,A2437),INDEX('Solver Setup'!$G$25:$G$52,B2437)))*1440-IF(B2437=0,0,INDEX('Solver Setup'!$F$25:$F$52,B2437))-H2437+'Solver Setup'!$B$9*(1-F2437))</f>
        <v>1385</v>
      </c>
    </row>
    <row r="2438" spans="1:15" x14ac:dyDescent="0.2">
      <c r="A2438">
        <v>4</v>
      </c>
      <c r="B2438">
        <v>0</v>
      </c>
      <c r="C2438">
        <v>1</v>
      </c>
      <c r="D2438" t="str" cm="1">
        <f t="array" ref="D2438">IF(B2438=0,"Depot",INDEX('Delivery Stops'!$B$2:$B$29,B2438))</f>
        <v>Depot</v>
      </c>
      <c r="E2438" t="str" cm="1">
        <f t="array" ref="E2438">IF(C2438=0,"Depot",INDEX('Delivery Stops'!$B$2:$B$29,C2438))</f>
        <v>Pet Hospital</v>
      </c>
      <c r="F2438">
        <v>0</v>
      </c>
      <c r="G2438" cm="1">
        <f t="array" ref="G2438">INDEX('Distance Matrix (miles)'!$B$2:$AD$30,B2438+1,C2438+1)</f>
        <v>24.68</v>
      </c>
      <c r="H2438" cm="1">
        <f t="array" ref="H2438">INDEX('Travel Time Matrix (min)'!$B$2:$AD$30,B2438+1,C2438+1)</f>
        <v>37</v>
      </c>
      <c r="I2438" cm="1">
        <f t="array" ref="I2438">G2438*(INDEX('Vehicle Fleet'!$D$2:$D$6,A2438)+'Cost Parameters'!$B$2*'Cost Parameters'!$B$3)</f>
        <v>28.539952000000003</v>
      </c>
      <c r="J2438" cm="1">
        <f t="array" ref="J2438">IF(C2438=0,0,INDEX('Delivery Stops'!$D$2:$D$29,C2438))</f>
        <v>204</v>
      </c>
      <c r="K2438">
        <f t="shared" si="152"/>
        <v>0</v>
      </c>
      <c r="L2438">
        <f t="shared" si="153"/>
        <v>0</v>
      </c>
      <c r="M2438">
        <f t="shared" si="154"/>
        <v>0</v>
      </c>
      <c r="N2438">
        <f t="shared" si="155"/>
        <v>0</v>
      </c>
      <c r="O2438" cm="1">
        <f t="array" ref="O2438">((IF(C2438=0,INDEX('Solver Setup'!$M$15:$M$19,A2438),INDEX('Solver Setup'!$G$25:$G$52,C2438))-IF(B2438=0,INDEX('Solver Setup'!$L$15:$L$19,A2438),INDEX('Solver Setup'!$G$25:$G$52,B2438)))*1440-IF(B2438=0,0,INDEX('Solver Setup'!$F$25:$F$52,B2438))-H2438+'Solver Setup'!$B$9*(1-F2438))</f>
        <v>1913.0000000000005</v>
      </c>
    </row>
    <row r="2439" spans="1:15" x14ac:dyDescent="0.2">
      <c r="A2439">
        <v>4</v>
      </c>
      <c r="B2439">
        <v>0</v>
      </c>
      <c r="C2439">
        <v>2</v>
      </c>
      <c r="D2439" t="str" cm="1">
        <f t="array" ref="D2439">IF(B2439=0,"Depot",INDEX('Delivery Stops'!$B$2:$B$29,B2439))</f>
        <v>Depot</v>
      </c>
      <c r="E2439" t="str" cm="1">
        <f t="array" ref="E2439">IF(C2439=0,"Depot",INDEX('Delivery Stops'!$B$2:$B$29,C2439))</f>
        <v>Community Pharmacy</v>
      </c>
      <c r="F2439">
        <v>0</v>
      </c>
      <c r="G2439" cm="1">
        <f t="array" ref="G2439">INDEX('Distance Matrix (miles)'!$B$2:$AD$30,B2439+1,C2439+1)</f>
        <v>2.8</v>
      </c>
      <c r="H2439" cm="1">
        <f t="array" ref="H2439">INDEX('Travel Time Matrix (min)'!$B$2:$AD$30,B2439+1,C2439+1)</f>
        <v>4.2</v>
      </c>
      <c r="I2439" cm="1">
        <f t="array" ref="I2439">G2439*(INDEX('Vehicle Fleet'!$D$2:$D$6,A2439)+'Cost Parameters'!$B$2*'Cost Parameters'!$B$3)</f>
        <v>3.2379199999999999</v>
      </c>
      <c r="J2439" cm="1">
        <f t="array" ref="J2439">IF(C2439=0,0,INDEX('Delivery Stops'!$D$2:$D$29,C2439))</f>
        <v>240</v>
      </c>
      <c r="K2439">
        <f t="shared" si="152"/>
        <v>0</v>
      </c>
      <c r="L2439">
        <f t="shared" si="153"/>
        <v>0</v>
      </c>
      <c r="M2439">
        <f t="shared" si="154"/>
        <v>0</v>
      </c>
      <c r="N2439">
        <f t="shared" si="155"/>
        <v>0</v>
      </c>
      <c r="O2439" cm="1">
        <f t="array" ref="O2439">((IF(C2439=0,INDEX('Solver Setup'!$M$15:$M$19,A2439),INDEX('Solver Setup'!$G$25:$G$52,C2439))-IF(B2439=0,INDEX('Solver Setup'!$L$15:$L$19,A2439),INDEX('Solver Setup'!$G$25:$G$52,B2439)))*1440-IF(B2439=0,0,INDEX('Solver Setup'!$F$25:$F$52,B2439))-H2439+'Solver Setup'!$B$9*(1-F2439))</f>
        <v>2185.7999999999993</v>
      </c>
    </row>
    <row r="2440" spans="1:15" x14ac:dyDescent="0.2">
      <c r="A2440">
        <v>4</v>
      </c>
      <c r="B2440">
        <v>0</v>
      </c>
      <c r="C2440">
        <v>3</v>
      </c>
      <c r="D2440" t="str" cm="1">
        <f t="array" ref="D2440">IF(B2440=0,"Depot",INDEX('Delivery Stops'!$B$2:$B$29,B2440))</f>
        <v>Depot</v>
      </c>
      <c r="E2440" t="str" cm="1">
        <f t="array" ref="E2440">IF(C2440=0,"Depot",INDEX('Delivery Stops'!$B$2:$B$29,C2440))</f>
        <v>Redstone Medical Center</v>
      </c>
      <c r="F2440">
        <v>0</v>
      </c>
      <c r="G2440" cm="1">
        <f t="array" ref="G2440">INDEX('Distance Matrix (miles)'!$B$2:$AD$30,B2440+1,C2440+1)</f>
        <v>19.3</v>
      </c>
      <c r="H2440" cm="1">
        <f t="array" ref="H2440">INDEX('Travel Time Matrix (min)'!$B$2:$AD$30,B2440+1,C2440+1)</f>
        <v>29</v>
      </c>
      <c r="I2440" cm="1">
        <f t="array" ref="I2440">G2440*(INDEX('Vehicle Fleet'!$D$2:$D$6,A2440)+'Cost Parameters'!$B$2*'Cost Parameters'!$B$3)</f>
        <v>22.318520000000003</v>
      </c>
      <c r="J2440" cm="1">
        <f t="array" ref="J2440">IF(C2440=0,0,INDEX('Delivery Stops'!$D$2:$D$29,C2440))</f>
        <v>183</v>
      </c>
      <c r="K2440">
        <f t="shared" si="152"/>
        <v>0</v>
      </c>
      <c r="L2440">
        <f t="shared" si="153"/>
        <v>0</v>
      </c>
      <c r="M2440">
        <f t="shared" si="154"/>
        <v>0</v>
      </c>
      <c r="N2440">
        <f t="shared" si="155"/>
        <v>0</v>
      </c>
      <c r="O2440" cm="1">
        <f t="array" ref="O2440">((IF(C2440=0,INDEX('Solver Setup'!$M$15:$M$19,A2440),INDEX('Solver Setup'!$G$25:$G$52,C2440))-IF(B2440=0,INDEX('Solver Setup'!$L$15:$L$19,A2440),INDEX('Solver Setup'!$G$25:$G$52,B2440)))*1440-IF(B2440=0,0,INDEX('Solver Setup'!$F$25:$F$52,B2440))-H2440+'Solver Setup'!$B$9*(1-F2440))</f>
        <v>2176</v>
      </c>
    </row>
    <row r="2441" spans="1:15" x14ac:dyDescent="0.2">
      <c r="A2441">
        <v>4</v>
      </c>
      <c r="B2441">
        <v>0</v>
      </c>
      <c r="C2441">
        <v>4</v>
      </c>
      <c r="D2441" t="str" cm="1">
        <f t="array" ref="D2441">IF(B2441=0,"Depot",INDEX('Delivery Stops'!$B$2:$B$29,B2441))</f>
        <v>Depot</v>
      </c>
      <c r="E2441" t="str" cm="1">
        <f t="array" ref="E2441">IF(C2441=0,"Depot",INDEX('Delivery Stops'!$B$2:$B$29,C2441))</f>
        <v>Furniture Warehouse</v>
      </c>
      <c r="F2441">
        <v>0</v>
      </c>
      <c r="G2441" cm="1">
        <f t="array" ref="G2441">INDEX('Distance Matrix (miles)'!$B$2:$AD$30,B2441+1,C2441+1)</f>
        <v>8.4600000000000009</v>
      </c>
      <c r="H2441" cm="1">
        <f t="array" ref="H2441">INDEX('Travel Time Matrix (min)'!$B$2:$AD$30,B2441+1,C2441+1)</f>
        <v>12.7</v>
      </c>
      <c r="I2441" cm="1">
        <f t="array" ref="I2441">G2441*(INDEX('Vehicle Fleet'!$D$2:$D$6,A2441)+'Cost Parameters'!$B$2*'Cost Parameters'!$B$3)</f>
        <v>9.7831440000000018</v>
      </c>
      <c r="J2441" cm="1">
        <f t="array" ref="J2441">IF(C2441=0,0,INDEX('Delivery Stops'!$D$2:$D$29,C2441))</f>
        <v>186</v>
      </c>
      <c r="K2441">
        <f t="shared" si="152"/>
        <v>0</v>
      </c>
      <c r="L2441">
        <f t="shared" si="153"/>
        <v>0</v>
      </c>
      <c r="M2441">
        <f t="shared" si="154"/>
        <v>0</v>
      </c>
      <c r="N2441">
        <f t="shared" si="155"/>
        <v>0</v>
      </c>
      <c r="O2441" cm="1">
        <f t="array" ref="O2441">((IF(C2441=0,INDEX('Solver Setup'!$M$15:$M$19,A2441),INDEX('Solver Setup'!$G$25:$G$52,C2441))-IF(B2441=0,INDEX('Solver Setup'!$L$15:$L$19,A2441),INDEX('Solver Setup'!$G$25:$G$52,B2441)))*1440-IF(B2441=0,0,INDEX('Solver Setup'!$F$25:$F$52,B2441))-H2441+'Solver Setup'!$B$9*(1-F2441))</f>
        <v>1922.3</v>
      </c>
    </row>
    <row r="2442" spans="1:15" x14ac:dyDescent="0.2">
      <c r="A2442">
        <v>4</v>
      </c>
      <c r="B2442">
        <v>0</v>
      </c>
      <c r="C2442">
        <v>5</v>
      </c>
      <c r="D2442" t="str" cm="1">
        <f t="array" ref="D2442">IF(B2442=0,"Depot",INDEX('Delivery Stops'!$B$2:$B$29,B2442))</f>
        <v>Depot</v>
      </c>
      <c r="E2442" t="str" cm="1">
        <f t="array" ref="E2442">IF(C2442=0,"Depot",INDEX('Delivery Stops'!$B$2:$B$29,C2442))</f>
        <v>Construction Supply</v>
      </c>
      <c r="F2442">
        <v>0</v>
      </c>
      <c r="G2442" cm="1">
        <f t="array" ref="G2442">INDEX('Distance Matrix (miles)'!$B$2:$AD$30,B2442+1,C2442+1)</f>
        <v>16.04</v>
      </c>
      <c r="H2442" cm="1">
        <f t="array" ref="H2442">INDEX('Travel Time Matrix (min)'!$B$2:$AD$30,B2442+1,C2442+1)</f>
        <v>24.1</v>
      </c>
      <c r="I2442" cm="1">
        <f t="array" ref="I2442">G2442*(INDEX('Vehicle Fleet'!$D$2:$D$6,A2442)+'Cost Parameters'!$B$2*'Cost Parameters'!$B$3)</f>
        <v>18.548656000000001</v>
      </c>
      <c r="J2442" cm="1">
        <f t="array" ref="J2442">IF(C2442=0,0,INDEX('Delivery Stops'!$D$2:$D$29,C2442))</f>
        <v>201</v>
      </c>
      <c r="K2442">
        <f t="shared" si="152"/>
        <v>0</v>
      </c>
      <c r="L2442">
        <f t="shared" si="153"/>
        <v>0</v>
      </c>
      <c r="M2442">
        <f t="shared" si="154"/>
        <v>0</v>
      </c>
      <c r="N2442">
        <f t="shared" si="155"/>
        <v>0</v>
      </c>
      <c r="O2442" cm="1">
        <f t="array" ref="O2442">((IF(C2442=0,INDEX('Solver Setup'!$M$15:$M$19,A2442),INDEX('Solver Setup'!$G$25:$G$52,C2442))-IF(B2442=0,INDEX('Solver Setup'!$L$15:$L$19,A2442),INDEX('Solver Setup'!$G$25:$G$52,B2442)))*1440-IF(B2442=0,0,INDEX('Solver Setup'!$F$25:$F$52,B2442))-H2442+'Solver Setup'!$B$9*(1-F2442))</f>
        <v>2120.8999999999996</v>
      </c>
    </row>
    <row r="2443" spans="1:15" x14ac:dyDescent="0.2">
      <c r="A2443">
        <v>4</v>
      </c>
      <c r="B2443">
        <v>0</v>
      </c>
      <c r="C2443">
        <v>6</v>
      </c>
      <c r="D2443" t="str" cm="1">
        <f t="array" ref="D2443">IF(B2443=0,"Depot",INDEX('Delivery Stops'!$B$2:$B$29,B2443))</f>
        <v>Depot</v>
      </c>
      <c r="E2443" t="str" cm="1">
        <f t="array" ref="E2443">IF(C2443=0,"Depot",INDEX('Delivery Stops'!$B$2:$B$29,C2443))</f>
        <v>Farm Supply</v>
      </c>
      <c r="F2443">
        <v>0</v>
      </c>
      <c r="G2443" cm="1">
        <f t="array" ref="G2443">INDEX('Distance Matrix (miles)'!$B$2:$AD$30,B2443+1,C2443+1)</f>
        <v>4.67</v>
      </c>
      <c r="H2443" cm="1">
        <f t="array" ref="H2443">INDEX('Travel Time Matrix (min)'!$B$2:$AD$30,B2443+1,C2443+1)</f>
        <v>7</v>
      </c>
      <c r="I2443" cm="1">
        <f t="array" ref="I2443">G2443*(INDEX('Vehicle Fleet'!$D$2:$D$6,A2443)+'Cost Parameters'!$B$2*'Cost Parameters'!$B$3)</f>
        <v>5.4003880000000004</v>
      </c>
      <c r="J2443" cm="1">
        <f t="array" ref="J2443">IF(C2443=0,0,INDEX('Delivery Stops'!$D$2:$D$29,C2443))</f>
        <v>162</v>
      </c>
      <c r="K2443">
        <f t="shared" si="152"/>
        <v>0</v>
      </c>
      <c r="L2443">
        <f t="shared" si="153"/>
        <v>0</v>
      </c>
      <c r="M2443">
        <f t="shared" si="154"/>
        <v>0</v>
      </c>
      <c r="N2443">
        <f t="shared" si="155"/>
        <v>0</v>
      </c>
      <c r="O2443" cm="1">
        <f t="array" ref="O2443">((IF(C2443=0,INDEX('Solver Setup'!$M$15:$M$19,A2443),INDEX('Solver Setup'!$G$25:$G$52,C2443))-IF(B2443=0,INDEX('Solver Setup'!$L$15:$L$19,A2443),INDEX('Solver Setup'!$G$25:$G$52,B2443)))*1440-IF(B2443=0,0,INDEX('Solver Setup'!$F$25:$F$52,B2443))-H2443+'Solver Setup'!$B$9*(1-F2443))</f>
        <v>2243</v>
      </c>
    </row>
    <row r="2444" spans="1:15" x14ac:dyDescent="0.2">
      <c r="A2444">
        <v>4</v>
      </c>
      <c r="B2444">
        <v>0</v>
      </c>
      <c r="C2444">
        <v>7</v>
      </c>
      <c r="D2444" t="str" cm="1">
        <f t="array" ref="D2444">IF(B2444=0,"Depot",INDEX('Delivery Stops'!$B$2:$B$29,B2444))</f>
        <v>Depot</v>
      </c>
      <c r="E2444" t="str" cm="1">
        <f t="array" ref="E2444">IF(C2444=0,"Depot",INDEX('Delivery Stops'!$B$2:$B$29,C2444))</f>
        <v>Fish Market</v>
      </c>
      <c r="F2444">
        <v>0</v>
      </c>
      <c r="G2444" cm="1">
        <f t="array" ref="G2444">INDEX('Distance Matrix (miles)'!$B$2:$AD$30,B2444+1,C2444+1)</f>
        <v>10.63</v>
      </c>
      <c r="H2444" cm="1">
        <f t="array" ref="H2444">INDEX('Travel Time Matrix (min)'!$B$2:$AD$30,B2444+1,C2444+1)</f>
        <v>15.9</v>
      </c>
      <c r="I2444" cm="1">
        <f t="array" ref="I2444">G2444*(INDEX('Vehicle Fleet'!$D$2:$D$6,A2444)+'Cost Parameters'!$B$2*'Cost Parameters'!$B$3)</f>
        <v>12.292532000000001</v>
      </c>
      <c r="J2444" cm="1">
        <f t="array" ref="J2444">IF(C2444=0,0,INDEX('Delivery Stops'!$D$2:$D$29,C2444))</f>
        <v>133</v>
      </c>
      <c r="K2444">
        <f t="shared" si="152"/>
        <v>0</v>
      </c>
      <c r="L2444">
        <f t="shared" si="153"/>
        <v>0</v>
      </c>
      <c r="M2444">
        <f t="shared" si="154"/>
        <v>0</v>
      </c>
      <c r="N2444">
        <f t="shared" si="155"/>
        <v>0</v>
      </c>
      <c r="O2444" cm="1">
        <f t="array" ref="O2444">((IF(C2444=0,INDEX('Solver Setup'!$M$15:$M$19,A2444),INDEX('Solver Setup'!$G$25:$G$52,C2444))-IF(B2444=0,INDEX('Solver Setup'!$L$15:$L$19,A2444),INDEX('Solver Setup'!$G$25:$G$52,B2444)))*1440-IF(B2444=0,0,INDEX('Solver Setup'!$F$25:$F$52,B2444))-H2444+'Solver Setup'!$B$9*(1-F2444))</f>
        <v>2099.1</v>
      </c>
    </row>
    <row r="2445" spans="1:15" x14ac:dyDescent="0.2">
      <c r="A2445">
        <v>4</v>
      </c>
      <c r="B2445">
        <v>0</v>
      </c>
      <c r="C2445">
        <v>8</v>
      </c>
      <c r="D2445" t="str" cm="1">
        <f t="array" ref="D2445">IF(B2445=0,"Depot",INDEX('Delivery Stops'!$B$2:$B$29,B2445))</f>
        <v>Depot</v>
      </c>
      <c r="E2445" t="str" cm="1">
        <f t="array" ref="E2445">IF(C2445=0,"Depot",INDEX('Delivery Stops'!$B$2:$B$29,C2445))</f>
        <v>Swimming Pool Supply</v>
      </c>
      <c r="F2445">
        <v>0</v>
      </c>
      <c r="G2445" cm="1">
        <f t="array" ref="G2445">INDEX('Distance Matrix (miles)'!$B$2:$AD$30,B2445+1,C2445+1)</f>
        <v>25.87</v>
      </c>
      <c r="H2445" cm="1">
        <f t="array" ref="H2445">INDEX('Travel Time Matrix (min)'!$B$2:$AD$30,B2445+1,C2445+1)</f>
        <v>38.799999999999997</v>
      </c>
      <c r="I2445" cm="1">
        <f t="array" ref="I2445">G2445*(INDEX('Vehicle Fleet'!$D$2:$D$6,A2445)+'Cost Parameters'!$B$2*'Cost Parameters'!$B$3)</f>
        <v>29.916068000000003</v>
      </c>
      <c r="J2445" cm="1">
        <f t="array" ref="J2445">IF(C2445=0,0,INDEX('Delivery Stops'!$D$2:$D$29,C2445))</f>
        <v>285</v>
      </c>
      <c r="K2445">
        <f t="shared" si="152"/>
        <v>0</v>
      </c>
      <c r="L2445">
        <f t="shared" si="153"/>
        <v>0</v>
      </c>
      <c r="M2445">
        <f t="shared" si="154"/>
        <v>0</v>
      </c>
      <c r="N2445">
        <f t="shared" si="155"/>
        <v>0</v>
      </c>
      <c r="O2445" cm="1">
        <f t="array" ref="O2445">((IF(C2445=0,INDEX('Solver Setup'!$M$15:$M$19,A2445),INDEX('Solver Setup'!$G$25:$G$52,C2445))-IF(B2445=0,INDEX('Solver Setup'!$L$15:$L$19,A2445),INDEX('Solver Setup'!$G$25:$G$52,B2445)))*1440-IF(B2445=0,0,INDEX('Solver Setup'!$F$25:$F$52,B2445))-H2445+'Solver Setup'!$B$9*(1-F2445))</f>
        <v>2286.1999999999998</v>
      </c>
    </row>
    <row r="2446" spans="1:15" x14ac:dyDescent="0.2">
      <c r="A2446">
        <v>4</v>
      </c>
      <c r="B2446">
        <v>0</v>
      </c>
      <c r="C2446">
        <v>9</v>
      </c>
      <c r="D2446" t="str" cm="1">
        <f t="array" ref="D2446">IF(B2446=0,"Depot",INDEX('Delivery Stops'!$B$2:$B$29,B2446))</f>
        <v>Depot</v>
      </c>
      <c r="E2446" t="str" cm="1">
        <f t="array" ref="E2446">IF(C2446=0,"Depot",INDEX('Delivery Stops'!$B$2:$B$29,C2446))</f>
        <v>Dry Cleaners</v>
      </c>
      <c r="F2446">
        <v>0</v>
      </c>
      <c r="G2446" cm="1">
        <f t="array" ref="G2446">INDEX('Distance Matrix (miles)'!$B$2:$AD$30,B2446+1,C2446+1)</f>
        <v>14.44</v>
      </c>
      <c r="H2446" cm="1">
        <f t="array" ref="H2446">INDEX('Travel Time Matrix (min)'!$B$2:$AD$30,B2446+1,C2446+1)</f>
        <v>21.7</v>
      </c>
      <c r="I2446" cm="1">
        <f t="array" ref="I2446">G2446*(INDEX('Vehicle Fleet'!$D$2:$D$6,A2446)+'Cost Parameters'!$B$2*'Cost Parameters'!$B$3)</f>
        <v>16.698416000000002</v>
      </c>
      <c r="J2446" cm="1">
        <f t="array" ref="J2446">IF(C2446=0,0,INDEX('Delivery Stops'!$D$2:$D$29,C2446))</f>
        <v>24</v>
      </c>
      <c r="K2446">
        <f t="shared" si="152"/>
        <v>0</v>
      </c>
      <c r="L2446">
        <f t="shared" si="153"/>
        <v>0</v>
      </c>
      <c r="M2446">
        <f t="shared" si="154"/>
        <v>0</v>
      </c>
      <c r="N2446">
        <f t="shared" si="155"/>
        <v>0</v>
      </c>
      <c r="O2446" cm="1">
        <f t="array" ref="O2446">((IF(C2446=0,INDEX('Solver Setup'!$M$15:$M$19,A2446),INDEX('Solver Setup'!$G$25:$G$52,C2446))-IF(B2446=0,INDEX('Solver Setup'!$L$15:$L$19,A2446),INDEX('Solver Setup'!$G$25:$G$52,B2446)))*1440-IF(B2446=0,0,INDEX('Solver Setup'!$F$25:$F$52,B2446))-H2446+'Solver Setup'!$B$9*(1-F2446))</f>
        <v>1958.3</v>
      </c>
    </row>
    <row r="2447" spans="1:15" x14ac:dyDescent="0.2">
      <c r="A2447">
        <v>4</v>
      </c>
      <c r="B2447">
        <v>0</v>
      </c>
      <c r="C2447">
        <v>10</v>
      </c>
      <c r="D2447" t="str" cm="1">
        <f t="array" ref="D2447">IF(B2447=0,"Depot",INDEX('Delivery Stops'!$B$2:$B$29,B2447))</f>
        <v>Depot</v>
      </c>
      <c r="E2447" t="str" cm="1">
        <f t="array" ref="E2447">IF(C2447=0,"Depot",INDEX('Delivery Stops'!$B$2:$B$29,C2447))</f>
        <v>Furniture Warehouse</v>
      </c>
      <c r="F2447">
        <v>0</v>
      </c>
      <c r="G2447" cm="1">
        <f t="array" ref="G2447">INDEX('Distance Matrix (miles)'!$B$2:$AD$30,B2447+1,C2447+1)</f>
        <v>7.45</v>
      </c>
      <c r="H2447" cm="1">
        <f t="array" ref="H2447">INDEX('Travel Time Matrix (min)'!$B$2:$AD$30,B2447+1,C2447+1)</f>
        <v>11.2</v>
      </c>
      <c r="I2447" cm="1">
        <f t="array" ref="I2447">G2447*(INDEX('Vehicle Fleet'!$D$2:$D$6,A2447)+'Cost Parameters'!$B$2*'Cost Parameters'!$B$3)</f>
        <v>8.6151800000000005</v>
      </c>
      <c r="J2447" cm="1">
        <f t="array" ref="J2447">IF(C2447=0,0,INDEX('Delivery Stops'!$D$2:$D$29,C2447))</f>
        <v>89</v>
      </c>
      <c r="K2447">
        <f t="shared" si="152"/>
        <v>0</v>
      </c>
      <c r="L2447">
        <f t="shared" si="153"/>
        <v>0</v>
      </c>
      <c r="M2447">
        <f t="shared" si="154"/>
        <v>0</v>
      </c>
      <c r="N2447">
        <f t="shared" si="155"/>
        <v>0</v>
      </c>
      <c r="O2447" cm="1">
        <f t="array" ref="O2447">((IF(C2447=0,INDEX('Solver Setup'!$M$15:$M$19,A2447),INDEX('Solver Setup'!$G$25:$G$52,C2447))-IF(B2447=0,INDEX('Solver Setup'!$L$15:$L$19,A2447),INDEX('Solver Setup'!$G$25:$G$52,B2447)))*1440-IF(B2447=0,0,INDEX('Solver Setup'!$F$25:$F$52,B2447))-H2447+'Solver Setup'!$B$9*(1-F2447))</f>
        <v>2043.7999999999995</v>
      </c>
    </row>
    <row r="2448" spans="1:15" x14ac:dyDescent="0.2">
      <c r="A2448">
        <v>4</v>
      </c>
      <c r="B2448">
        <v>0</v>
      </c>
      <c r="C2448">
        <v>11</v>
      </c>
      <c r="D2448" t="str" cm="1">
        <f t="array" ref="D2448">IF(B2448=0,"Depot",INDEX('Delivery Stops'!$B$2:$B$29,B2448))</f>
        <v>Depot</v>
      </c>
      <c r="E2448" t="str" cm="1">
        <f t="array" ref="E2448">IF(C2448=0,"Depot",INDEX('Delivery Stops'!$B$2:$B$29,C2448))</f>
        <v>Pet Hospital</v>
      </c>
      <c r="F2448">
        <v>0</v>
      </c>
      <c r="G2448" cm="1">
        <f t="array" ref="G2448">INDEX('Distance Matrix (miles)'!$B$2:$AD$30,B2448+1,C2448+1)</f>
        <v>1.35</v>
      </c>
      <c r="H2448" cm="1">
        <f t="array" ref="H2448">INDEX('Travel Time Matrix (min)'!$B$2:$AD$30,B2448+1,C2448+1)</f>
        <v>2</v>
      </c>
      <c r="I2448" cm="1">
        <f t="array" ref="I2448">G2448*(INDEX('Vehicle Fleet'!$D$2:$D$6,A2448)+'Cost Parameters'!$B$2*'Cost Parameters'!$B$3)</f>
        <v>1.5611400000000002</v>
      </c>
      <c r="J2448" cm="1">
        <f t="array" ref="J2448">IF(C2448=0,0,INDEX('Delivery Stops'!$D$2:$D$29,C2448))</f>
        <v>108</v>
      </c>
      <c r="K2448">
        <f t="shared" si="152"/>
        <v>0</v>
      </c>
      <c r="L2448">
        <f t="shared" si="153"/>
        <v>0</v>
      </c>
      <c r="M2448">
        <f t="shared" si="154"/>
        <v>0</v>
      </c>
      <c r="N2448">
        <f t="shared" si="155"/>
        <v>0</v>
      </c>
      <c r="O2448" cm="1">
        <f t="array" ref="O2448">((IF(C2448=0,INDEX('Solver Setup'!$M$15:$M$19,A2448),INDEX('Solver Setup'!$G$25:$G$52,C2448))-IF(B2448=0,INDEX('Solver Setup'!$L$15:$L$19,A2448),INDEX('Solver Setup'!$G$25:$G$52,B2448)))*1440-IF(B2448=0,0,INDEX('Solver Setup'!$F$25:$F$52,B2448))-H2448+'Solver Setup'!$B$9*(1-F2448))</f>
        <v>1978</v>
      </c>
    </row>
    <row r="2449" spans="1:15" x14ac:dyDescent="0.2">
      <c r="A2449">
        <v>4</v>
      </c>
      <c r="B2449">
        <v>0</v>
      </c>
      <c r="C2449">
        <v>12</v>
      </c>
      <c r="D2449" t="str" cm="1">
        <f t="array" ref="D2449">IF(B2449=0,"Depot",INDEX('Delivery Stops'!$B$2:$B$29,B2449))</f>
        <v>Depot</v>
      </c>
      <c r="E2449" t="str" cm="1">
        <f t="array" ref="E2449">IF(C2449=0,"Depot",INDEX('Delivery Stops'!$B$2:$B$29,C2449))</f>
        <v>Tech Solutions Inc</v>
      </c>
      <c r="F2449">
        <v>0</v>
      </c>
      <c r="G2449" cm="1">
        <f t="array" ref="G2449">INDEX('Distance Matrix (miles)'!$B$2:$AD$30,B2449+1,C2449+1)</f>
        <v>8.7200000000000006</v>
      </c>
      <c r="H2449" cm="1">
        <f t="array" ref="H2449">INDEX('Travel Time Matrix (min)'!$B$2:$AD$30,B2449+1,C2449+1)</f>
        <v>13.1</v>
      </c>
      <c r="I2449" cm="1">
        <f t="array" ref="I2449">G2449*(INDEX('Vehicle Fleet'!$D$2:$D$6,A2449)+'Cost Parameters'!$B$2*'Cost Parameters'!$B$3)</f>
        <v>10.083808000000001</v>
      </c>
      <c r="J2449" cm="1">
        <f t="array" ref="J2449">IF(C2449=0,0,INDEX('Delivery Stops'!$D$2:$D$29,C2449))</f>
        <v>150</v>
      </c>
      <c r="K2449">
        <f t="shared" si="152"/>
        <v>0</v>
      </c>
      <c r="L2449">
        <f t="shared" si="153"/>
        <v>0</v>
      </c>
      <c r="M2449">
        <f t="shared" si="154"/>
        <v>0</v>
      </c>
      <c r="N2449">
        <f t="shared" si="155"/>
        <v>0</v>
      </c>
      <c r="O2449" cm="1">
        <f t="array" ref="O2449">((IF(C2449=0,INDEX('Solver Setup'!$M$15:$M$19,A2449),INDEX('Solver Setup'!$G$25:$G$52,C2449))-IF(B2449=0,INDEX('Solver Setup'!$L$15:$L$19,A2449),INDEX('Solver Setup'!$G$25:$G$52,B2449)))*1440-IF(B2449=0,0,INDEX('Solver Setup'!$F$25:$F$52,B2449))-H2449+'Solver Setup'!$B$9*(1-F2449))</f>
        <v>1921.9</v>
      </c>
    </row>
    <row r="2450" spans="1:15" x14ac:dyDescent="0.2">
      <c r="A2450">
        <v>4</v>
      </c>
      <c r="B2450">
        <v>0</v>
      </c>
      <c r="C2450">
        <v>13</v>
      </c>
      <c r="D2450" t="str" cm="1">
        <f t="array" ref="D2450">IF(B2450=0,"Depot",INDEX('Delivery Stops'!$B$2:$B$29,B2450))</f>
        <v>Depot</v>
      </c>
      <c r="E2450" t="str" cm="1">
        <f t="array" ref="E2450">IF(C2450=0,"Depot",INDEX('Delivery Stops'!$B$2:$B$29,C2450))</f>
        <v>Tech Solutions Inc</v>
      </c>
      <c r="F2450">
        <v>0</v>
      </c>
      <c r="G2450" cm="1">
        <f t="array" ref="G2450">INDEX('Distance Matrix (miles)'!$B$2:$AD$30,B2450+1,C2450+1)</f>
        <v>23.26</v>
      </c>
      <c r="H2450" cm="1">
        <f t="array" ref="H2450">INDEX('Travel Time Matrix (min)'!$B$2:$AD$30,B2450+1,C2450+1)</f>
        <v>34.9</v>
      </c>
      <c r="I2450" cm="1">
        <f t="array" ref="I2450">G2450*(INDEX('Vehicle Fleet'!$D$2:$D$6,A2450)+'Cost Parameters'!$B$2*'Cost Parameters'!$B$3)</f>
        <v>26.897864000000006</v>
      </c>
      <c r="J2450" cm="1">
        <f t="array" ref="J2450">IF(C2450=0,0,INDEX('Delivery Stops'!$D$2:$D$29,C2450))</f>
        <v>38</v>
      </c>
      <c r="K2450">
        <f t="shared" si="152"/>
        <v>0</v>
      </c>
      <c r="L2450">
        <f t="shared" si="153"/>
        <v>0</v>
      </c>
      <c r="M2450">
        <f t="shared" si="154"/>
        <v>0</v>
      </c>
      <c r="N2450">
        <f t="shared" si="155"/>
        <v>0</v>
      </c>
      <c r="O2450" cm="1">
        <f t="array" ref="O2450">((IF(C2450=0,INDEX('Solver Setup'!$M$15:$M$19,A2450),INDEX('Solver Setup'!$G$25:$G$52,C2450))-IF(B2450=0,INDEX('Solver Setup'!$L$15:$L$19,A2450),INDEX('Solver Setup'!$G$25:$G$52,B2450)))*1440-IF(B2450=0,0,INDEX('Solver Setup'!$F$25:$F$52,B2450))-H2450+'Solver Setup'!$B$9*(1-F2450))</f>
        <v>1795.0999999999995</v>
      </c>
    </row>
    <row r="2451" spans="1:15" x14ac:dyDescent="0.2">
      <c r="A2451">
        <v>4</v>
      </c>
      <c r="B2451">
        <v>0</v>
      </c>
      <c r="C2451">
        <v>14</v>
      </c>
      <c r="D2451" t="str" cm="1">
        <f t="array" ref="D2451">IF(B2451=0,"Depot",INDEX('Delivery Stops'!$B$2:$B$29,B2451))</f>
        <v>Depot</v>
      </c>
      <c r="E2451" t="str" cm="1">
        <f t="array" ref="E2451">IF(C2451=0,"Depot",INDEX('Delivery Stops'!$B$2:$B$29,C2451))</f>
        <v>Sunrise Senior Living</v>
      </c>
      <c r="F2451">
        <v>0</v>
      </c>
      <c r="G2451" cm="1">
        <f t="array" ref="G2451">INDEX('Distance Matrix (miles)'!$B$2:$AD$30,B2451+1,C2451+1)</f>
        <v>14.86</v>
      </c>
      <c r="H2451" cm="1">
        <f t="array" ref="H2451">INDEX('Travel Time Matrix (min)'!$B$2:$AD$30,B2451+1,C2451+1)</f>
        <v>22.3</v>
      </c>
      <c r="I2451" cm="1">
        <f t="array" ref="I2451">G2451*(INDEX('Vehicle Fleet'!$D$2:$D$6,A2451)+'Cost Parameters'!$B$2*'Cost Parameters'!$B$3)</f>
        <v>17.184104000000001</v>
      </c>
      <c r="J2451" cm="1">
        <f t="array" ref="J2451">IF(C2451=0,0,INDEX('Delivery Stops'!$D$2:$D$29,C2451))</f>
        <v>249</v>
      </c>
      <c r="K2451">
        <f t="shared" si="152"/>
        <v>0</v>
      </c>
      <c r="L2451">
        <f t="shared" si="153"/>
        <v>0</v>
      </c>
      <c r="M2451">
        <f t="shared" si="154"/>
        <v>0</v>
      </c>
      <c r="N2451">
        <f t="shared" si="155"/>
        <v>0</v>
      </c>
      <c r="O2451" cm="1">
        <f t="array" ref="O2451">((IF(C2451=0,INDEX('Solver Setup'!$M$15:$M$19,A2451),INDEX('Solver Setup'!$G$25:$G$52,C2451))-IF(B2451=0,INDEX('Solver Setup'!$L$15:$L$19,A2451),INDEX('Solver Setup'!$G$25:$G$52,B2451)))*1440-IF(B2451=0,0,INDEX('Solver Setup'!$F$25:$F$52,B2451))-H2451+'Solver Setup'!$B$9*(1-F2451))</f>
        <v>2257.6999999999998</v>
      </c>
    </row>
    <row r="2452" spans="1:15" x14ac:dyDescent="0.2">
      <c r="A2452">
        <v>4</v>
      </c>
      <c r="B2452">
        <v>0</v>
      </c>
      <c r="C2452">
        <v>15</v>
      </c>
      <c r="D2452" t="str" cm="1">
        <f t="array" ref="D2452">IF(B2452=0,"Depot",INDEX('Delivery Stops'!$B$2:$B$29,B2452))</f>
        <v>Depot</v>
      </c>
      <c r="E2452" t="str" cm="1">
        <f t="array" ref="E2452">IF(C2452=0,"Depot",INDEX('Delivery Stops'!$B$2:$B$29,C2452))</f>
        <v>Electronics Outlet</v>
      </c>
      <c r="F2452">
        <v>0</v>
      </c>
      <c r="G2452" cm="1">
        <f t="array" ref="G2452">INDEX('Distance Matrix (miles)'!$B$2:$AD$30,B2452+1,C2452+1)</f>
        <v>1.25</v>
      </c>
      <c r="H2452" cm="1">
        <f t="array" ref="H2452">INDEX('Travel Time Matrix (min)'!$B$2:$AD$30,B2452+1,C2452+1)</f>
        <v>1.9</v>
      </c>
      <c r="I2452" cm="1">
        <f t="array" ref="I2452">G2452*(INDEX('Vehicle Fleet'!$D$2:$D$6,A2452)+'Cost Parameters'!$B$2*'Cost Parameters'!$B$3)</f>
        <v>1.4455</v>
      </c>
      <c r="J2452" cm="1">
        <f t="array" ref="J2452">IF(C2452=0,0,INDEX('Delivery Stops'!$D$2:$D$29,C2452))</f>
        <v>72</v>
      </c>
      <c r="K2452">
        <f t="shared" si="152"/>
        <v>0</v>
      </c>
      <c r="L2452">
        <f t="shared" si="153"/>
        <v>0</v>
      </c>
      <c r="M2452">
        <f t="shared" si="154"/>
        <v>0</v>
      </c>
      <c r="N2452">
        <f t="shared" si="155"/>
        <v>0</v>
      </c>
      <c r="O2452" cm="1">
        <f t="array" ref="O2452">((IF(C2452=0,INDEX('Solver Setup'!$M$15:$M$19,A2452),INDEX('Solver Setup'!$G$25:$G$52,C2452))-IF(B2452=0,INDEX('Solver Setup'!$L$15:$L$19,A2452),INDEX('Solver Setup'!$G$25:$G$52,B2452)))*1440-IF(B2452=0,0,INDEX('Solver Setup'!$F$25:$F$52,B2452))-H2452+'Solver Setup'!$B$9*(1-F2452))</f>
        <v>1843.1</v>
      </c>
    </row>
    <row r="2453" spans="1:15" x14ac:dyDescent="0.2">
      <c r="A2453">
        <v>4</v>
      </c>
      <c r="B2453">
        <v>0</v>
      </c>
      <c r="C2453">
        <v>16</v>
      </c>
      <c r="D2453" t="str" cm="1">
        <f t="array" ref="D2453">IF(B2453=0,"Depot",INDEX('Delivery Stops'!$B$2:$B$29,B2453))</f>
        <v>Depot</v>
      </c>
      <c r="E2453" t="str" cm="1">
        <f t="array" ref="E2453">IF(C2453=0,"Depot",INDEX('Delivery Stops'!$B$2:$B$29,C2453))</f>
        <v>Bookstore</v>
      </c>
      <c r="F2453">
        <v>0</v>
      </c>
      <c r="G2453" cm="1">
        <f t="array" ref="G2453">INDEX('Distance Matrix (miles)'!$B$2:$AD$30,B2453+1,C2453+1)</f>
        <v>4.12</v>
      </c>
      <c r="H2453" cm="1">
        <f t="array" ref="H2453">INDEX('Travel Time Matrix (min)'!$B$2:$AD$30,B2453+1,C2453+1)</f>
        <v>6.2</v>
      </c>
      <c r="I2453" cm="1">
        <f t="array" ref="I2453">G2453*(INDEX('Vehicle Fleet'!$D$2:$D$6,A2453)+'Cost Parameters'!$B$2*'Cost Parameters'!$B$3)</f>
        <v>4.7643680000000002</v>
      </c>
      <c r="J2453" cm="1">
        <f t="array" ref="J2453">IF(C2453=0,0,INDEX('Delivery Stops'!$D$2:$D$29,C2453))</f>
        <v>152</v>
      </c>
      <c r="K2453">
        <f t="shared" si="152"/>
        <v>0</v>
      </c>
      <c r="L2453">
        <f t="shared" si="153"/>
        <v>0</v>
      </c>
      <c r="M2453">
        <f t="shared" si="154"/>
        <v>0</v>
      </c>
      <c r="N2453">
        <f t="shared" si="155"/>
        <v>0</v>
      </c>
      <c r="O2453" cm="1">
        <f t="array" ref="O2453">((IF(C2453=0,INDEX('Solver Setup'!$M$15:$M$19,A2453),INDEX('Solver Setup'!$G$25:$G$52,C2453))-IF(B2453=0,INDEX('Solver Setup'!$L$15:$L$19,A2453),INDEX('Solver Setup'!$G$25:$G$52,B2453)))*1440-IF(B2453=0,0,INDEX('Solver Setup'!$F$25:$F$52,B2453))-H2453+'Solver Setup'!$B$9*(1-F2453))</f>
        <v>2078.8000000000002</v>
      </c>
    </row>
    <row r="2454" spans="1:15" x14ac:dyDescent="0.2">
      <c r="A2454">
        <v>4</v>
      </c>
      <c r="B2454">
        <v>0</v>
      </c>
      <c r="C2454">
        <v>17</v>
      </c>
      <c r="D2454" t="str" cm="1">
        <f t="array" ref="D2454">IF(B2454=0,"Depot",INDEX('Delivery Stops'!$B$2:$B$29,B2454))</f>
        <v>Depot</v>
      </c>
      <c r="E2454" t="str" cm="1">
        <f t="array" ref="E2454">IF(C2454=0,"Depot",INDEX('Delivery Stops'!$B$2:$B$29,C2454))</f>
        <v>Veterinary Clinic</v>
      </c>
      <c r="F2454">
        <v>0</v>
      </c>
      <c r="G2454" cm="1">
        <f t="array" ref="G2454">INDEX('Distance Matrix (miles)'!$B$2:$AD$30,B2454+1,C2454+1)</f>
        <v>25.97</v>
      </c>
      <c r="H2454" cm="1">
        <f t="array" ref="H2454">INDEX('Travel Time Matrix (min)'!$B$2:$AD$30,B2454+1,C2454+1)</f>
        <v>39</v>
      </c>
      <c r="I2454" cm="1">
        <f t="array" ref="I2454">G2454*(INDEX('Vehicle Fleet'!$D$2:$D$6,A2454)+'Cost Parameters'!$B$2*'Cost Parameters'!$B$3)</f>
        <v>30.031708000000002</v>
      </c>
      <c r="J2454" cm="1">
        <f t="array" ref="J2454">IF(C2454=0,0,INDEX('Delivery Stops'!$D$2:$D$29,C2454))</f>
        <v>102</v>
      </c>
      <c r="K2454">
        <f t="shared" si="152"/>
        <v>0</v>
      </c>
      <c r="L2454">
        <f t="shared" si="153"/>
        <v>0</v>
      </c>
      <c r="M2454">
        <f t="shared" si="154"/>
        <v>0</v>
      </c>
      <c r="N2454">
        <f t="shared" si="155"/>
        <v>0</v>
      </c>
      <c r="O2454" cm="1">
        <f t="array" ref="O2454">((IF(C2454=0,INDEX('Solver Setup'!$M$15:$M$19,A2454),INDEX('Solver Setup'!$G$25:$G$52,C2454))-IF(B2454=0,INDEX('Solver Setup'!$L$15:$L$19,A2454),INDEX('Solver Setup'!$G$25:$G$52,B2454)))*1440-IF(B2454=0,0,INDEX('Solver Setup'!$F$25:$F$52,B2454))-H2454+'Solver Setup'!$B$9*(1-F2454))</f>
        <v>1880.9999999999995</v>
      </c>
    </row>
    <row r="2455" spans="1:15" x14ac:dyDescent="0.2">
      <c r="A2455">
        <v>4</v>
      </c>
      <c r="B2455">
        <v>0</v>
      </c>
      <c r="C2455">
        <v>18</v>
      </c>
      <c r="D2455" t="str" cm="1">
        <f t="array" ref="D2455">IF(B2455=0,"Depot",INDEX('Delivery Stops'!$B$2:$B$29,B2455))</f>
        <v>Depot</v>
      </c>
      <c r="E2455" t="str" cm="1">
        <f t="array" ref="E2455">IF(C2455=0,"Depot",INDEX('Delivery Stops'!$B$2:$B$29,C2455))</f>
        <v>Furniture Warehouse</v>
      </c>
      <c r="F2455">
        <v>0</v>
      </c>
      <c r="G2455" cm="1">
        <f t="array" ref="G2455">INDEX('Distance Matrix (miles)'!$B$2:$AD$30,B2455+1,C2455+1)</f>
        <v>5.26</v>
      </c>
      <c r="H2455" cm="1">
        <f t="array" ref="H2455">INDEX('Travel Time Matrix (min)'!$B$2:$AD$30,B2455+1,C2455+1)</f>
        <v>7.9</v>
      </c>
      <c r="I2455" cm="1">
        <f t="array" ref="I2455">G2455*(INDEX('Vehicle Fleet'!$D$2:$D$6,A2455)+'Cost Parameters'!$B$2*'Cost Parameters'!$B$3)</f>
        <v>6.0826640000000003</v>
      </c>
      <c r="J2455" cm="1">
        <f t="array" ref="J2455">IF(C2455=0,0,INDEX('Delivery Stops'!$D$2:$D$29,C2455))</f>
        <v>148</v>
      </c>
      <c r="K2455">
        <f t="shared" si="152"/>
        <v>0</v>
      </c>
      <c r="L2455">
        <f t="shared" si="153"/>
        <v>0</v>
      </c>
      <c r="M2455">
        <f t="shared" si="154"/>
        <v>0</v>
      </c>
      <c r="N2455">
        <f t="shared" si="155"/>
        <v>0</v>
      </c>
      <c r="O2455" cm="1">
        <f t="array" ref="O2455">((IF(C2455=0,INDEX('Solver Setup'!$M$15:$M$19,A2455),INDEX('Solver Setup'!$G$25:$G$52,C2455))-IF(B2455=0,INDEX('Solver Setup'!$L$15:$L$19,A2455),INDEX('Solver Setup'!$G$25:$G$52,B2455)))*1440-IF(B2455=0,0,INDEX('Solver Setup'!$F$25:$F$52,B2455))-H2455+'Solver Setup'!$B$9*(1-F2455))</f>
        <v>1867.0999999999995</v>
      </c>
    </row>
    <row r="2456" spans="1:15" x14ac:dyDescent="0.2">
      <c r="A2456">
        <v>4</v>
      </c>
      <c r="B2456">
        <v>0</v>
      </c>
      <c r="C2456">
        <v>19</v>
      </c>
      <c r="D2456" t="str" cm="1">
        <f t="array" ref="D2456">IF(B2456=0,"Depot",INDEX('Delivery Stops'!$B$2:$B$29,B2456))</f>
        <v>Depot</v>
      </c>
      <c r="E2456" t="str" cm="1">
        <f t="array" ref="E2456">IF(C2456=0,"Depot",INDEX('Delivery Stops'!$B$2:$B$29,C2456))</f>
        <v>Music School</v>
      </c>
      <c r="F2456">
        <v>0</v>
      </c>
      <c r="G2456" cm="1">
        <f t="array" ref="G2456">INDEX('Distance Matrix (miles)'!$B$2:$AD$30,B2456+1,C2456+1)</f>
        <v>20.84</v>
      </c>
      <c r="H2456" cm="1">
        <f t="array" ref="H2456">INDEX('Travel Time Matrix (min)'!$B$2:$AD$30,B2456+1,C2456+1)</f>
        <v>31.3</v>
      </c>
      <c r="I2456" cm="1">
        <f t="array" ref="I2456">G2456*(INDEX('Vehicle Fleet'!$D$2:$D$6,A2456)+'Cost Parameters'!$B$2*'Cost Parameters'!$B$3)</f>
        <v>24.099376000000003</v>
      </c>
      <c r="J2456" cm="1">
        <f t="array" ref="J2456">IF(C2456=0,0,INDEX('Delivery Stops'!$D$2:$D$29,C2456))</f>
        <v>97</v>
      </c>
      <c r="K2456">
        <f t="shared" si="152"/>
        <v>0</v>
      </c>
      <c r="L2456">
        <f t="shared" si="153"/>
        <v>0</v>
      </c>
      <c r="M2456">
        <f t="shared" si="154"/>
        <v>0</v>
      </c>
      <c r="N2456">
        <f t="shared" si="155"/>
        <v>0</v>
      </c>
      <c r="O2456" cm="1">
        <f t="array" ref="O2456">((IF(C2456=0,INDEX('Solver Setup'!$M$15:$M$19,A2456),INDEX('Solver Setup'!$G$25:$G$52,C2456))-IF(B2456=0,INDEX('Solver Setup'!$L$15:$L$19,A2456),INDEX('Solver Setup'!$G$25:$G$52,B2456)))*1440-IF(B2456=0,0,INDEX('Solver Setup'!$F$25:$F$52,B2456))-H2456+'Solver Setup'!$B$9*(1-F2456))</f>
        <v>1813.7</v>
      </c>
    </row>
    <row r="2457" spans="1:15" x14ac:dyDescent="0.2">
      <c r="A2457">
        <v>4</v>
      </c>
      <c r="B2457">
        <v>0</v>
      </c>
      <c r="C2457">
        <v>20</v>
      </c>
      <c r="D2457" t="str" cm="1">
        <f t="array" ref="D2457">IF(B2457=0,"Depot",INDEX('Delivery Stops'!$B$2:$B$29,B2457))</f>
        <v>Depot</v>
      </c>
      <c r="E2457" t="str" cm="1">
        <f t="array" ref="E2457">IF(C2457=0,"Depot",INDEX('Delivery Stops'!$B$2:$B$29,C2457))</f>
        <v>Elementary School</v>
      </c>
      <c r="F2457">
        <v>0</v>
      </c>
      <c r="G2457" cm="1">
        <f t="array" ref="G2457">INDEX('Distance Matrix (miles)'!$B$2:$AD$30,B2457+1,C2457+1)</f>
        <v>23.63</v>
      </c>
      <c r="H2457" cm="1">
        <f t="array" ref="H2457">INDEX('Travel Time Matrix (min)'!$B$2:$AD$30,B2457+1,C2457+1)</f>
        <v>35.4</v>
      </c>
      <c r="I2457" cm="1">
        <f t="array" ref="I2457">G2457*(INDEX('Vehicle Fleet'!$D$2:$D$6,A2457)+'Cost Parameters'!$B$2*'Cost Parameters'!$B$3)</f>
        <v>27.325732000000002</v>
      </c>
      <c r="J2457" cm="1">
        <f t="array" ref="J2457">IF(C2457=0,0,INDEX('Delivery Stops'!$D$2:$D$29,C2457))</f>
        <v>71</v>
      </c>
      <c r="K2457">
        <f t="shared" si="152"/>
        <v>0</v>
      </c>
      <c r="L2457">
        <f t="shared" si="153"/>
        <v>0</v>
      </c>
      <c r="M2457">
        <f t="shared" si="154"/>
        <v>0</v>
      </c>
      <c r="N2457">
        <f t="shared" si="155"/>
        <v>0</v>
      </c>
      <c r="O2457" cm="1">
        <f t="array" ref="O2457">((IF(C2457=0,INDEX('Solver Setup'!$M$15:$M$19,A2457),INDEX('Solver Setup'!$G$25:$G$52,C2457))-IF(B2457=0,INDEX('Solver Setup'!$L$15:$L$19,A2457),INDEX('Solver Setup'!$G$25:$G$52,B2457)))*1440-IF(B2457=0,0,INDEX('Solver Setup'!$F$25:$F$52,B2457))-H2457+'Solver Setup'!$B$9*(1-F2457))</f>
        <v>1779.6000000000006</v>
      </c>
    </row>
    <row r="2458" spans="1:15" x14ac:dyDescent="0.2">
      <c r="A2458">
        <v>4</v>
      </c>
      <c r="B2458">
        <v>0</v>
      </c>
      <c r="C2458">
        <v>21</v>
      </c>
      <c r="D2458" t="str" cm="1">
        <f t="array" ref="D2458">IF(B2458=0,"Depot",INDEX('Delivery Stops'!$B$2:$B$29,B2458))</f>
        <v>Depot</v>
      </c>
      <c r="E2458" t="str" cm="1">
        <f t="array" ref="E2458">IF(C2458=0,"Depot",INDEX('Delivery Stops'!$B$2:$B$29,C2458))</f>
        <v>Distillery</v>
      </c>
      <c r="F2458">
        <v>0</v>
      </c>
      <c r="G2458" cm="1">
        <f t="array" ref="G2458">INDEX('Distance Matrix (miles)'!$B$2:$AD$30,B2458+1,C2458+1)</f>
        <v>20.67</v>
      </c>
      <c r="H2458" cm="1">
        <f t="array" ref="H2458">INDEX('Travel Time Matrix (min)'!$B$2:$AD$30,B2458+1,C2458+1)</f>
        <v>31</v>
      </c>
      <c r="I2458" cm="1">
        <f t="array" ref="I2458">G2458*(INDEX('Vehicle Fleet'!$D$2:$D$6,A2458)+'Cost Parameters'!$B$2*'Cost Parameters'!$B$3)</f>
        <v>23.902788000000005</v>
      </c>
      <c r="J2458" cm="1">
        <f t="array" ref="J2458">IF(C2458=0,0,INDEX('Delivery Stops'!$D$2:$D$29,C2458))</f>
        <v>178</v>
      </c>
      <c r="K2458">
        <f t="shared" si="152"/>
        <v>0</v>
      </c>
      <c r="L2458">
        <f t="shared" si="153"/>
        <v>0</v>
      </c>
      <c r="M2458">
        <f t="shared" si="154"/>
        <v>0</v>
      </c>
      <c r="N2458">
        <f t="shared" si="155"/>
        <v>0</v>
      </c>
      <c r="O2458" cm="1">
        <f t="array" ref="O2458">((IF(C2458=0,INDEX('Solver Setup'!$M$15:$M$19,A2458),INDEX('Solver Setup'!$G$25:$G$52,C2458))-IF(B2458=0,INDEX('Solver Setup'!$L$15:$L$19,A2458),INDEX('Solver Setup'!$G$25:$G$52,B2458)))*1440-IF(B2458=0,0,INDEX('Solver Setup'!$F$25:$F$52,B2458))-H2458+'Solver Setup'!$B$9*(1-F2458))</f>
        <v>2293.9999999999995</v>
      </c>
    </row>
    <row r="2459" spans="1:15" x14ac:dyDescent="0.2">
      <c r="A2459">
        <v>4</v>
      </c>
      <c r="B2459">
        <v>0</v>
      </c>
      <c r="C2459">
        <v>22</v>
      </c>
      <c r="D2459" t="str" cm="1">
        <f t="array" ref="D2459">IF(B2459=0,"Depot",INDEX('Delivery Stops'!$B$2:$B$29,B2459))</f>
        <v>Depot</v>
      </c>
      <c r="E2459" t="str" cm="1">
        <f t="array" ref="E2459">IF(C2459=0,"Depot",INDEX('Delivery Stops'!$B$2:$B$29,C2459))</f>
        <v>Brewery</v>
      </c>
      <c r="F2459">
        <v>0</v>
      </c>
      <c r="G2459" cm="1">
        <f t="array" ref="G2459">INDEX('Distance Matrix (miles)'!$B$2:$AD$30,B2459+1,C2459+1)</f>
        <v>25.53</v>
      </c>
      <c r="H2459" cm="1">
        <f t="array" ref="H2459">INDEX('Travel Time Matrix (min)'!$B$2:$AD$30,B2459+1,C2459+1)</f>
        <v>38.299999999999997</v>
      </c>
      <c r="I2459" cm="1">
        <f t="array" ref="I2459">G2459*(INDEX('Vehicle Fleet'!$D$2:$D$6,A2459)+'Cost Parameters'!$B$2*'Cost Parameters'!$B$3)</f>
        <v>29.522892000000002</v>
      </c>
      <c r="J2459" cm="1">
        <f t="array" ref="J2459">IF(C2459=0,0,INDEX('Delivery Stops'!$D$2:$D$29,C2459))</f>
        <v>46</v>
      </c>
      <c r="K2459">
        <f t="shared" si="152"/>
        <v>0</v>
      </c>
      <c r="L2459">
        <f t="shared" si="153"/>
        <v>0</v>
      </c>
      <c r="M2459">
        <f t="shared" si="154"/>
        <v>0</v>
      </c>
      <c r="N2459">
        <f t="shared" si="155"/>
        <v>0</v>
      </c>
      <c r="O2459" cm="1">
        <f t="array" ref="O2459">((IF(C2459=0,INDEX('Solver Setup'!$M$15:$M$19,A2459),INDEX('Solver Setup'!$G$25:$G$52,C2459))-IF(B2459=0,INDEX('Solver Setup'!$L$15:$L$19,A2459),INDEX('Solver Setup'!$G$25:$G$52,B2459)))*1440-IF(B2459=0,0,INDEX('Solver Setup'!$F$25:$F$52,B2459))-H2459+'Solver Setup'!$B$9*(1-F2459))</f>
        <v>2136.7000000000007</v>
      </c>
    </row>
    <row r="2460" spans="1:15" x14ac:dyDescent="0.2">
      <c r="A2460">
        <v>4</v>
      </c>
      <c r="B2460">
        <v>0</v>
      </c>
      <c r="C2460">
        <v>23</v>
      </c>
      <c r="D2460" t="str" cm="1">
        <f t="array" ref="D2460">IF(B2460=0,"Depot",INDEX('Delivery Stops'!$B$2:$B$29,B2460))</f>
        <v>Depot</v>
      </c>
      <c r="E2460" t="str" cm="1">
        <f t="array" ref="E2460">IF(C2460=0,"Depot",INDEX('Delivery Stops'!$B$2:$B$29,C2460))</f>
        <v>Distillery</v>
      </c>
      <c r="F2460">
        <v>0</v>
      </c>
      <c r="G2460" cm="1">
        <f t="array" ref="G2460">INDEX('Distance Matrix (miles)'!$B$2:$AD$30,B2460+1,C2460+1)</f>
        <v>4.74</v>
      </c>
      <c r="H2460" cm="1">
        <f t="array" ref="H2460">INDEX('Travel Time Matrix (min)'!$B$2:$AD$30,B2460+1,C2460+1)</f>
        <v>7.1</v>
      </c>
      <c r="I2460" cm="1">
        <f t="array" ref="I2460">G2460*(INDEX('Vehicle Fleet'!$D$2:$D$6,A2460)+'Cost Parameters'!$B$2*'Cost Parameters'!$B$3)</f>
        <v>5.4813360000000007</v>
      </c>
      <c r="J2460" cm="1">
        <f t="array" ref="J2460">IF(C2460=0,0,INDEX('Delivery Stops'!$D$2:$D$29,C2460))</f>
        <v>207</v>
      </c>
      <c r="K2460">
        <f t="shared" si="152"/>
        <v>0</v>
      </c>
      <c r="L2460">
        <f t="shared" si="153"/>
        <v>0</v>
      </c>
      <c r="M2460">
        <f t="shared" si="154"/>
        <v>0</v>
      </c>
      <c r="N2460">
        <f t="shared" si="155"/>
        <v>0</v>
      </c>
      <c r="O2460" cm="1">
        <f t="array" ref="O2460">((IF(C2460=0,INDEX('Solver Setup'!$M$15:$M$19,A2460),INDEX('Solver Setup'!$G$25:$G$52,C2460))-IF(B2460=0,INDEX('Solver Setup'!$L$15:$L$19,A2460),INDEX('Solver Setup'!$G$25:$G$52,B2460)))*1440-IF(B2460=0,0,INDEX('Solver Setup'!$F$25:$F$52,B2460))-H2460+'Solver Setup'!$B$9*(1-F2460))</f>
        <v>2062.9</v>
      </c>
    </row>
    <row r="2461" spans="1:15" x14ac:dyDescent="0.2">
      <c r="A2461">
        <v>4</v>
      </c>
      <c r="B2461">
        <v>0</v>
      </c>
      <c r="C2461">
        <v>24</v>
      </c>
      <c r="D2461" t="str" cm="1">
        <f t="array" ref="D2461">IF(B2461=0,"Depot",INDEX('Delivery Stops'!$B$2:$B$29,B2461))</f>
        <v>Depot</v>
      </c>
      <c r="E2461" t="str" cm="1">
        <f t="array" ref="E2461">IF(C2461=0,"Depot",INDEX('Delivery Stops'!$B$2:$B$29,C2461))</f>
        <v>Children's Academy</v>
      </c>
      <c r="F2461">
        <v>0</v>
      </c>
      <c r="G2461" cm="1">
        <f t="array" ref="G2461">INDEX('Distance Matrix (miles)'!$B$2:$AD$30,B2461+1,C2461+1)</f>
        <v>18.78</v>
      </c>
      <c r="H2461" cm="1">
        <f t="array" ref="H2461">INDEX('Travel Time Matrix (min)'!$B$2:$AD$30,B2461+1,C2461+1)</f>
        <v>28.2</v>
      </c>
      <c r="I2461" cm="1">
        <f t="array" ref="I2461">G2461*(INDEX('Vehicle Fleet'!$D$2:$D$6,A2461)+'Cost Parameters'!$B$2*'Cost Parameters'!$B$3)</f>
        <v>21.717192000000004</v>
      </c>
      <c r="J2461" cm="1">
        <f t="array" ref="J2461">IF(C2461=0,0,INDEX('Delivery Stops'!$D$2:$D$29,C2461))</f>
        <v>28</v>
      </c>
      <c r="K2461">
        <f t="shared" si="152"/>
        <v>0</v>
      </c>
      <c r="L2461">
        <f t="shared" si="153"/>
        <v>0</v>
      </c>
      <c r="M2461">
        <f t="shared" si="154"/>
        <v>0</v>
      </c>
      <c r="N2461">
        <f t="shared" si="155"/>
        <v>0</v>
      </c>
      <c r="O2461" cm="1">
        <f t="array" ref="O2461">((IF(C2461=0,INDEX('Solver Setup'!$M$15:$M$19,A2461),INDEX('Solver Setup'!$G$25:$G$52,C2461))-IF(B2461=0,INDEX('Solver Setup'!$L$15:$L$19,A2461),INDEX('Solver Setup'!$G$25:$G$52,B2461)))*1440-IF(B2461=0,0,INDEX('Solver Setup'!$F$25:$F$52,B2461))-H2461+'Solver Setup'!$B$9*(1-F2461))</f>
        <v>2191.8000000000002</v>
      </c>
    </row>
    <row r="2462" spans="1:15" x14ac:dyDescent="0.2">
      <c r="A2462">
        <v>4</v>
      </c>
      <c r="B2462">
        <v>0</v>
      </c>
      <c r="C2462">
        <v>25</v>
      </c>
      <c r="D2462" t="str" cm="1">
        <f t="array" ref="D2462">IF(B2462=0,"Depot",INDEX('Delivery Stops'!$B$2:$B$29,B2462))</f>
        <v>Depot</v>
      </c>
      <c r="E2462" t="str" cm="1">
        <f t="array" ref="E2462">IF(C2462=0,"Depot",INDEX('Delivery Stops'!$B$2:$B$29,C2462))</f>
        <v>Public Library</v>
      </c>
      <c r="F2462">
        <v>0</v>
      </c>
      <c r="G2462" cm="1">
        <f t="array" ref="G2462">INDEX('Distance Matrix (miles)'!$B$2:$AD$30,B2462+1,C2462+1)</f>
        <v>14.09</v>
      </c>
      <c r="H2462" cm="1">
        <f t="array" ref="H2462">INDEX('Travel Time Matrix (min)'!$B$2:$AD$30,B2462+1,C2462+1)</f>
        <v>21.1</v>
      </c>
      <c r="I2462" cm="1">
        <f t="array" ref="I2462">G2462*(INDEX('Vehicle Fleet'!$D$2:$D$6,A2462)+'Cost Parameters'!$B$2*'Cost Parameters'!$B$3)</f>
        <v>16.293676000000001</v>
      </c>
      <c r="J2462" cm="1">
        <f t="array" ref="J2462">IF(C2462=0,0,INDEX('Delivery Stops'!$D$2:$D$29,C2462))</f>
        <v>32</v>
      </c>
      <c r="K2462">
        <f t="shared" si="152"/>
        <v>0</v>
      </c>
      <c r="L2462">
        <f t="shared" si="153"/>
        <v>0</v>
      </c>
      <c r="M2462">
        <f t="shared" si="154"/>
        <v>0</v>
      </c>
      <c r="N2462">
        <f t="shared" si="155"/>
        <v>0</v>
      </c>
      <c r="O2462" cm="1">
        <f t="array" ref="O2462">((IF(C2462=0,INDEX('Solver Setup'!$M$15:$M$19,A2462),INDEX('Solver Setup'!$G$25:$G$52,C2462))-IF(B2462=0,INDEX('Solver Setup'!$L$15:$L$19,A2462),INDEX('Solver Setup'!$G$25:$G$52,B2462)))*1440-IF(B2462=0,0,INDEX('Solver Setup'!$F$25:$F$52,B2462))-H2462+'Solver Setup'!$B$9*(1-F2462))</f>
        <v>2108.9000000000005</v>
      </c>
    </row>
    <row r="2463" spans="1:15" x14ac:dyDescent="0.2">
      <c r="A2463">
        <v>4</v>
      </c>
      <c r="B2463">
        <v>0</v>
      </c>
      <c r="C2463">
        <v>26</v>
      </c>
      <c r="D2463" t="str" cm="1">
        <f t="array" ref="D2463">IF(B2463=0,"Depot",INDEX('Delivery Stops'!$B$2:$B$29,B2463))</f>
        <v>Depot</v>
      </c>
      <c r="E2463" t="str" cm="1">
        <f t="array" ref="E2463">IF(C2463=0,"Depot",INDEX('Delivery Stops'!$B$2:$B$29,C2463))</f>
        <v>Bakery &amp; Cafe</v>
      </c>
      <c r="F2463">
        <v>0</v>
      </c>
      <c r="G2463" cm="1">
        <f t="array" ref="G2463">INDEX('Distance Matrix (miles)'!$B$2:$AD$30,B2463+1,C2463+1)</f>
        <v>24.09</v>
      </c>
      <c r="H2463" cm="1">
        <f t="array" ref="H2463">INDEX('Travel Time Matrix (min)'!$B$2:$AD$30,B2463+1,C2463+1)</f>
        <v>36.1</v>
      </c>
      <c r="I2463" cm="1">
        <f t="array" ref="I2463">G2463*(INDEX('Vehicle Fleet'!$D$2:$D$6,A2463)+'Cost Parameters'!$B$2*'Cost Parameters'!$B$3)</f>
        <v>27.857676000000001</v>
      </c>
      <c r="J2463" cm="1">
        <f t="array" ref="J2463">IF(C2463=0,0,INDEX('Delivery Stops'!$D$2:$D$29,C2463))</f>
        <v>211</v>
      </c>
      <c r="K2463">
        <f t="shared" si="152"/>
        <v>0</v>
      </c>
      <c r="L2463">
        <f t="shared" si="153"/>
        <v>0</v>
      </c>
      <c r="M2463">
        <f t="shared" si="154"/>
        <v>0</v>
      </c>
      <c r="N2463">
        <f t="shared" si="155"/>
        <v>0</v>
      </c>
      <c r="O2463" cm="1">
        <f t="array" ref="O2463">((IF(C2463=0,INDEX('Solver Setup'!$M$15:$M$19,A2463),INDEX('Solver Setup'!$G$25:$G$52,C2463))-IF(B2463=0,INDEX('Solver Setup'!$L$15:$L$19,A2463),INDEX('Solver Setup'!$G$25:$G$52,B2463)))*1440-IF(B2463=0,0,INDEX('Solver Setup'!$F$25:$F$52,B2463))-H2463+'Solver Setup'!$B$9*(1-F2463))</f>
        <v>2168.9</v>
      </c>
    </row>
    <row r="2464" spans="1:15" x14ac:dyDescent="0.2">
      <c r="A2464">
        <v>4</v>
      </c>
      <c r="B2464">
        <v>0</v>
      </c>
      <c r="C2464">
        <v>27</v>
      </c>
      <c r="D2464" t="str" cm="1">
        <f t="array" ref="D2464">IF(B2464=0,"Depot",INDEX('Delivery Stops'!$B$2:$B$29,B2464))</f>
        <v>Depot</v>
      </c>
      <c r="E2464" t="str" cm="1">
        <f t="array" ref="E2464">IF(C2464=0,"Depot",INDEX('Delivery Stops'!$B$2:$B$29,C2464))</f>
        <v>Redstone Elementary School</v>
      </c>
      <c r="F2464">
        <v>0</v>
      </c>
      <c r="G2464" cm="1">
        <f t="array" ref="G2464">INDEX('Distance Matrix (miles)'!$B$2:$AD$30,B2464+1,C2464+1)</f>
        <v>21.73</v>
      </c>
      <c r="H2464" cm="1">
        <f t="array" ref="H2464">INDEX('Travel Time Matrix (min)'!$B$2:$AD$30,B2464+1,C2464+1)</f>
        <v>32.6</v>
      </c>
      <c r="I2464" cm="1">
        <f t="array" ref="I2464">G2464*(INDEX('Vehicle Fleet'!$D$2:$D$6,A2464)+'Cost Parameters'!$B$2*'Cost Parameters'!$B$3)</f>
        <v>25.128572000000002</v>
      </c>
      <c r="J2464" cm="1">
        <f t="array" ref="J2464">IF(C2464=0,0,INDEX('Delivery Stops'!$D$2:$D$29,C2464))</f>
        <v>61</v>
      </c>
      <c r="K2464">
        <f t="shared" si="152"/>
        <v>0</v>
      </c>
      <c r="L2464">
        <f t="shared" si="153"/>
        <v>0</v>
      </c>
      <c r="M2464">
        <f t="shared" si="154"/>
        <v>0</v>
      </c>
      <c r="N2464">
        <f t="shared" si="155"/>
        <v>0</v>
      </c>
      <c r="O2464" cm="1">
        <f t="array" ref="O2464">((IF(C2464=0,INDEX('Solver Setup'!$M$15:$M$19,A2464),INDEX('Solver Setup'!$G$25:$G$52,C2464))-IF(B2464=0,INDEX('Solver Setup'!$L$15:$L$19,A2464),INDEX('Solver Setup'!$G$25:$G$52,B2464)))*1440-IF(B2464=0,0,INDEX('Solver Setup'!$F$25:$F$52,B2464))-H2464+'Solver Setup'!$B$9*(1-F2464))</f>
        <v>2112.3999999999996</v>
      </c>
    </row>
    <row r="2465" spans="1:15" x14ac:dyDescent="0.2">
      <c r="A2465">
        <v>4</v>
      </c>
      <c r="B2465">
        <v>0</v>
      </c>
      <c r="C2465">
        <v>28</v>
      </c>
      <c r="D2465" t="str" cm="1">
        <f t="array" ref="D2465">IF(B2465=0,"Depot",INDEX('Delivery Stops'!$B$2:$B$29,B2465))</f>
        <v>Depot</v>
      </c>
      <c r="E2465" t="str" cm="1">
        <f t="array" ref="E2465">IF(C2465=0,"Depot",INDEX('Delivery Stops'!$B$2:$B$29,C2465))</f>
        <v>Food Bank</v>
      </c>
      <c r="F2465">
        <v>0</v>
      </c>
      <c r="G2465" cm="1">
        <f t="array" ref="G2465">INDEX('Distance Matrix (miles)'!$B$2:$AD$30,B2465+1,C2465+1)</f>
        <v>23.04</v>
      </c>
      <c r="H2465" cm="1">
        <f t="array" ref="H2465">INDEX('Travel Time Matrix (min)'!$B$2:$AD$30,B2465+1,C2465+1)</f>
        <v>34.6</v>
      </c>
      <c r="I2465" cm="1">
        <f t="array" ref="I2465">G2465*(INDEX('Vehicle Fleet'!$D$2:$D$6,A2465)+'Cost Parameters'!$B$2*'Cost Parameters'!$B$3)</f>
        <v>26.643456</v>
      </c>
      <c r="J2465" cm="1">
        <f t="array" ref="J2465">IF(C2465=0,0,INDEX('Delivery Stops'!$D$2:$D$29,C2465))</f>
        <v>168</v>
      </c>
      <c r="K2465">
        <f t="shared" si="152"/>
        <v>0</v>
      </c>
      <c r="L2465">
        <f t="shared" si="153"/>
        <v>0</v>
      </c>
      <c r="M2465">
        <f t="shared" si="154"/>
        <v>0</v>
      </c>
      <c r="N2465">
        <f t="shared" si="155"/>
        <v>0</v>
      </c>
      <c r="O2465" cm="1">
        <f t="array" ref="O2465">((IF(C2465=0,INDEX('Solver Setup'!$M$15:$M$19,A2465),INDEX('Solver Setup'!$G$25:$G$52,C2465))-IF(B2465=0,INDEX('Solver Setup'!$L$15:$L$19,A2465),INDEX('Solver Setup'!$G$25:$G$52,B2465)))*1440-IF(B2465=0,0,INDEX('Solver Setup'!$F$25:$F$52,B2465))-H2465+'Solver Setup'!$B$9*(1-F2465))</f>
        <v>2110.3999999999996</v>
      </c>
    </row>
    <row r="2466" spans="1:15" x14ac:dyDescent="0.2">
      <c r="A2466">
        <v>4</v>
      </c>
      <c r="B2466">
        <v>1</v>
      </c>
      <c r="C2466">
        <v>0</v>
      </c>
      <c r="D2466" t="str" cm="1">
        <f t="array" ref="D2466">IF(B2466=0,"Depot",INDEX('Delivery Stops'!$B$2:$B$29,B2466))</f>
        <v>Pet Hospital</v>
      </c>
      <c r="E2466" t="str" cm="1">
        <f t="array" ref="E2466">IF(C2466=0,"Depot",INDEX('Delivery Stops'!$B$2:$B$29,C2466))</f>
        <v>Depot</v>
      </c>
      <c r="F2466">
        <v>0</v>
      </c>
      <c r="G2466" cm="1">
        <f t="array" ref="G2466">INDEX('Distance Matrix (miles)'!$B$2:$AD$30,B2466+1,C2466+1)</f>
        <v>24.68</v>
      </c>
      <c r="H2466" cm="1">
        <f t="array" ref="H2466">INDEX('Travel Time Matrix (min)'!$B$2:$AD$30,B2466+1,C2466+1)</f>
        <v>37</v>
      </c>
      <c r="I2466" cm="1">
        <f t="array" ref="I2466">G2466*(INDEX('Vehicle Fleet'!$D$2:$D$6,A2466)+'Cost Parameters'!$B$2*'Cost Parameters'!$B$3)</f>
        <v>28.539952000000003</v>
      </c>
      <c r="J2466" cm="1">
        <f t="array" ref="J2466">IF(C2466=0,0,INDEX('Delivery Stops'!$D$2:$D$29,C2466))</f>
        <v>0</v>
      </c>
      <c r="K2466">
        <f t="shared" si="152"/>
        <v>0</v>
      </c>
      <c r="L2466">
        <f t="shared" si="153"/>
        <v>0</v>
      </c>
      <c r="M2466">
        <f t="shared" si="154"/>
        <v>0</v>
      </c>
      <c r="N2466">
        <f t="shared" si="155"/>
        <v>0</v>
      </c>
      <c r="O2466" cm="1">
        <f t="array" ref="O2466">((IF(C2466=0,INDEX('Solver Setup'!$M$15:$M$19,A2466),INDEX('Solver Setup'!$G$25:$G$52,C2466))-IF(B2466=0,INDEX('Solver Setup'!$L$15:$L$19,A2466),INDEX('Solver Setup'!$G$25:$G$52,B2466)))*1440-IF(B2466=0,0,INDEX('Solver Setup'!$F$25:$F$52,B2466))-H2466+'Solver Setup'!$B$9*(1-F2466))</f>
        <v>863.99999999999955</v>
      </c>
    </row>
    <row r="2467" spans="1:15" x14ac:dyDescent="0.2">
      <c r="A2467">
        <v>4</v>
      </c>
      <c r="B2467">
        <v>1</v>
      </c>
      <c r="C2467">
        <v>2</v>
      </c>
      <c r="D2467" t="str" cm="1">
        <f t="array" ref="D2467">IF(B2467=0,"Depot",INDEX('Delivery Stops'!$B$2:$B$29,B2467))</f>
        <v>Pet Hospital</v>
      </c>
      <c r="E2467" t="str" cm="1">
        <f t="array" ref="E2467">IF(C2467=0,"Depot",INDEX('Delivery Stops'!$B$2:$B$29,C2467))</f>
        <v>Community Pharmacy</v>
      </c>
      <c r="F2467">
        <v>0</v>
      </c>
      <c r="G2467" cm="1">
        <f t="array" ref="G2467">INDEX('Distance Matrix (miles)'!$B$2:$AD$30,B2467+1,C2467+1)</f>
        <v>22.47</v>
      </c>
      <c r="H2467" cm="1">
        <f t="array" ref="H2467">INDEX('Travel Time Matrix (min)'!$B$2:$AD$30,B2467+1,C2467+1)</f>
        <v>33.700000000000003</v>
      </c>
      <c r="I2467" cm="1">
        <f t="array" ref="I2467">G2467*(INDEX('Vehicle Fleet'!$D$2:$D$6,A2467)+'Cost Parameters'!$B$2*'Cost Parameters'!$B$3)</f>
        <v>25.984308000000002</v>
      </c>
      <c r="J2467" cm="1">
        <f t="array" ref="J2467">IF(C2467=0,0,INDEX('Delivery Stops'!$D$2:$D$29,C2467))</f>
        <v>240</v>
      </c>
      <c r="K2467">
        <f t="shared" si="152"/>
        <v>0</v>
      </c>
      <c r="L2467">
        <f t="shared" si="153"/>
        <v>0</v>
      </c>
      <c r="M2467">
        <f t="shared" si="154"/>
        <v>0</v>
      </c>
      <c r="N2467">
        <f t="shared" si="155"/>
        <v>0</v>
      </c>
      <c r="O2467" cm="1">
        <f t="array" ref="O2467">((IF(C2467=0,INDEX('Solver Setup'!$M$15:$M$19,A2467),INDEX('Solver Setup'!$G$25:$G$52,C2467))-IF(B2467=0,INDEX('Solver Setup'!$L$15:$L$19,A2467),INDEX('Solver Setup'!$G$25:$G$52,B2467)))*1440-IF(B2467=0,0,INDEX('Solver Setup'!$F$25:$F$52,B2467))-H2467+'Solver Setup'!$B$9*(1-F2467))</f>
        <v>1617.299999999999</v>
      </c>
    </row>
    <row r="2468" spans="1:15" x14ac:dyDescent="0.2">
      <c r="A2468">
        <v>4</v>
      </c>
      <c r="B2468">
        <v>1</v>
      </c>
      <c r="C2468">
        <v>3</v>
      </c>
      <c r="D2468" t="str" cm="1">
        <f t="array" ref="D2468">IF(B2468=0,"Depot",INDEX('Delivery Stops'!$B$2:$B$29,B2468))</f>
        <v>Pet Hospital</v>
      </c>
      <c r="E2468" t="str" cm="1">
        <f t="array" ref="E2468">IF(C2468=0,"Depot",INDEX('Delivery Stops'!$B$2:$B$29,C2468))</f>
        <v>Redstone Medical Center</v>
      </c>
      <c r="F2468">
        <v>0</v>
      </c>
      <c r="G2468" cm="1">
        <f t="array" ref="G2468">INDEX('Distance Matrix (miles)'!$B$2:$AD$30,B2468+1,C2468+1)</f>
        <v>17</v>
      </c>
      <c r="H2468" cm="1">
        <f t="array" ref="H2468">INDEX('Travel Time Matrix (min)'!$B$2:$AD$30,B2468+1,C2468+1)</f>
        <v>25.5</v>
      </c>
      <c r="I2468" cm="1">
        <f t="array" ref="I2468">G2468*(INDEX('Vehicle Fleet'!$D$2:$D$6,A2468)+'Cost Parameters'!$B$2*'Cost Parameters'!$B$3)</f>
        <v>19.658800000000003</v>
      </c>
      <c r="J2468" cm="1">
        <f t="array" ref="J2468">IF(C2468=0,0,INDEX('Delivery Stops'!$D$2:$D$29,C2468))</f>
        <v>183</v>
      </c>
      <c r="K2468">
        <f t="shared" si="152"/>
        <v>0</v>
      </c>
      <c r="L2468">
        <f t="shared" si="153"/>
        <v>0</v>
      </c>
      <c r="M2468">
        <f t="shared" si="154"/>
        <v>0</v>
      </c>
      <c r="N2468">
        <f t="shared" si="155"/>
        <v>0</v>
      </c>
      <c r="O2468" cm="1">
        <f t="array" ref="O2468">((IF(C2468=0,INDEX('Solver Setup'!$M$15:$M$19,A2468),INDEX('Solver Setup'!$G$25:$G$52,C2468))-IF(B2468=0,INDEX('Solver Setup'!$L$15:$L$19,A2468),INDEX('Solver Setup'!$G$25:$G$52,B2468)))*1440-IF(B2468=0,0,INDEX('Solver Setup'!$F$25:$F$52,B2468))-H2468+'Solver Setup'!$B$9*(1-F2468))</f>
        <v>1640.4999999999995</v>
      </c>
    </row>
    <row r="2469" spans="1:15" x14ac:dyDescent="0.2">
      <c r="A2469">
        <v>4</v>
      </c>
      <c r="B2469">
        <v>1</v>
      </c>
      <c r="C2469">
        <v>4</v>
      </c>
      <c r="D2469" t="str" cm="1">
        <f t="array" ref="D2469">IF(B2469=0,"Depot",INDEX('Delivery Stops'!$B$2:$B$29,B2469))</f>
        <v>Pet Hospital</v>
      </c>
      <c r="E2469" t="str" cm="1">
        <f t="array" ref="E2469">IF(C2469=0,"Depot",INDEX('Delivery Stops'!$B$2:$B$29,C2469))</f>
        <v>Furniture Warehouse</v>
      </c>
      <c r="F2469">
        <v>0</v>
      </c>
      <c r="G2469" cm="1">
        <f t="array" ref="G2469">INDEX('Distance Matrix (miles)'!$B$2:$AD$30,B2469+1,C2469+1)</f>
        <v>27.84</v>
      </c>
      <c r="H2469" cm="1">
        <f t="array" ref="H2469">INDEX('Travel Time Matrix (min)'!$B$2:$AD$30,B2469+1,C2469+1)</f>
        <v>41.8</v>
      </c>
      <c r="I2469" cm="1">
        <f t="array" ref="I2469">G2469*(INDEX('Vehicle Fleet'!$D$2:$D$6,A2469)+'Cost Parameters'!$B$2*'Cost Parameters'!$B$3)</f>
        <v>32.194176000000006</v>
      </c>
      <c r="J2469" cm="1">
        <f t="array" ref="J2469">IF(C2469=0,0,INDEX('Delivery Stops'!$D$2:$D$29,C2469))</f>
        <v>186</v>
      </c>
      <c r="K2469">
        <f t="shared" si="152"/>
        <v>0</v>
      </c>
      <c r="L2469">
        <f t="shared" si="153"/>
        <v>0</v>
      </c>
      <c r="M2469">
        <f t="shared" si="154"/>
        <v>0</v>
      </c>
      <c r="N2469">
        <f t="shared" si="155"/>
        <v>0</v>
      </c>
      <c r="O2469" cm="1">
        <f t="array" ref="O2469">((IF(C2469=0,INDEX('Solver Setup'!$M$15:$M$19,A2469),INDEX('Solver Setup'!$G$25:$G$52,C2469))-IF(B2469=0,INDEX('Solver Setup'!$L$15:$L$19,A2469),INDEX('Solver Setup'!$G$25:$G$52,B2469)))*1440-IF(B2469=0,0,INDEX('Solver Setup'!$F$25:$F$52,B2469))-H2469+'Solver Setup'!$B$9*(1-F2469))</f>
        <v>1354.1999999999996</v>
      </c>
    </row>
    <row r="2470" spans="1:15" x14ac:dyDescent="0.2">
      <c r="A2470">
        <v>4</v>
      </c>
      <c r="B2470">
        <v>1</v>
      </c>
      <c r="C2470">
        <v>5</v>
      </c>
      <c r="D2470" t="str" cm="1">
        <f t="array" ref="D2470">IF(B2470=0,"Depot",INDEX('Delivery Stops'!$B$2:$B$29,B2470))</f>
        <v>Pet Hospital</v>
      </c>
      <c r="E2470" t="str" cm="1">
        <f t="array" ref="E2470">IF(C2470=0,"Depot",INDEX('Delivery Stops'!$B$2:$B$29,C2470))</f>
        <v>Construction Supply</v>
      </c>
      <c r="F2470">
        <v>0</v>
      </c>
      <c r="G2470" cm="1">
        <f t="array" ref="G2470">INDEX('Distance Matrix (miles)'!$B$2:$AD$30,B2470+1,C2470+1)</f>
        <v>36.49</v>
      </c>
      <c r="H2470" cm="1">
        <f t="array" ref="H2470">INDEX('Travel Time Matrix (min)'!$B$2:$AD$30,B2470+1,C2470+1)</f>
        <v>54.7</v>
      </c>
      <c r="I2470" cm="1">
        <f t="array" ref="I2470">G2470*(INDEX('Vehicle Fleet'!$D$2:$D$6,A2470)+'Cost Parameters'!$B$2*'Cost Parameters'!$B$3)</f>
        <v>42.197036000000004</v>
      </c>
      <c r="J2470" cm="1">
        <f t="array" ref="J2470">IF(C2470=0,0,INDEX('Delivery Stops'!$D$2:$D$29,C2470))</f>
        <v>201</v>
      </c>
      <c r="K2470">
        <f t="shared" si="152"/>
        <v>0</v>
      </c>
      <c r="L2470">
        <f t="shared" si="153"/>
        <v>0</v>
      </c>
      <c r="M2470">
        <f t="shared" si="154"/>
        <v>0</v>
      </c>
      <c r="N2470">
        <f t="shared" si="155"/>
        <v>0</v>
      </c>
      <c r="O2470" cm="1">
        <f t="array" ref="O2470">((IF(C2470=0,INDEX('Solver Setup'!$M$15:$M$19,A2470),INDEX('Solver Setup'!$G$25:$G$52,C2470))-IF(B2470=0,INDEX('Solver Setup'!$L$15:$L$19,A2470),INDEX('Solver Setup'!$G$25:$G$52,B2470)))*1440-IF(B2470=0,0,INDEX('Solver Setup'!$F$25:$F$52,B2470))-H2470+'Solver Setup'!$B$9*(1-F2470))</f>
        <v>1551.299999999999</v>
      </c>
    </row>
    <row r="2471" spans="1:15" x14ac:dyDescent="0.2">
      <c r="A2471">
        <v>4</v>
      </c>
      <c r="B2471">
        <v>1</v>
      </c>
      <c r="C2471">
        <v>6</v>
      </c>
      <c r="D2471" t="str" cm="1">
        <f t="array" ref="D2471">IF(B2471=0,"Depot",INDEX('Delivery Stops'!$B$2:$B$29,B2471))</f>
        <v>Pet Hospital</v>
      </c>
      <c r="E2471" t="str" cm="1">
        <f t="array" ref="E2471">IF(C2471=0,"Depot",INDEX('Delivery Stops'!$B$2:$B$29,C2471))</f>
        <v>Farm Supply</v>
      </c>
      <c r="F2471">
        <v>0</v>
      </c>
      <c r="G2471" cm="1">
        <f t="array" ref="G2471">INDEX('Distance Matrix (miles)'!$B$2:$AD$30,B2471+1,C2471+1)</f>
        <v>28.17</v>
      </c>
      <c r="H2471" cm="1">
        <f t="array" ref="H2471">INDEX('Travel Time Matrix (min)'!$B$2:$AD$30,B2471+1,C2471+1)</f>
        <v>42.3</v>
      </c>
      <c r="I2471" cm="1">
        <f t="array" ref="I2471">G2471*(INDEX('Vehicle Fleet'!$D$2:$D$6,A2471)+'Cost Parameters'!$B$2*'Cost Parameters'!$B$3)</f>
        <v>32.575788000000003</v>
      </c>
      <c r="J2471" cm="1">
        <f t="array" ref="J2471">IF(C2471=0,0,INDEX('Delivery Stops'!$D$2:$D$29,C2471))</f>
        <v>162</v>
      </c>
      <c r="K2471">
        <f t="shared" si="152"/>
        <v>0</v>
      </c>
      <c r="L2471">
        <f t="shared" si="153"/>
        <v>0</v>
      </c>
      <c r="M2471">
        <f t="shared" si="154"/>
        <v>0</v>
      </c>
      <c r="N2471">
        <f t="shared" si="155"/>
        <v>0</v>
      </c>
      <c r="O2471" cm="1">
        <f t="array" ref="O2471">((IF(C2471=0,INDEX('Solver Setup'!$M$15:$M$19,A2471),INDEX('Solver Setup'!$G$25:$G$52,C2471))-IF(B2471=0,INDEX('Solver Setup'!$L$15:$L$19,A2471),INDEX('Solver Setup'!$G$25:$G$52,B2471)))*1440-IF(B2471=0,0,INDEX('Solver Setup'!$F$25:$F$52,B2471))-H2471+'Solver Setup'!$B$9*(1-F2471))</f>
        <v>1668.6999999999994</v>
      </c>
    </row>
    <row r="2472" spans="1:15" x14ac:dyDescent="0.2">
      <c r="A2472">
        <v>4</v>
      </c>
      <c r="B2472">
        <v>1</v>
      </c>
      <c r="C2472">
        <v>7</v>
      </c>
      <c r="D2472" t="str" cm="1">
        <f t="array" ref="D2472">IF(B2472=0,"Depot",INDEX('Delivery Stops'!$B$2:$B$29,B2472))</f>
        <v>Pet Hospital</v>
      </c>
      <c r="E2472" t="str" cm="1">
        <f t="array" ref="E2472">IF(C2472=0,"Depot",INDEX('Delivery Stops'!$B$2:$B$29,C2472))</f>
        <v>Fish Market</v>
      </c>
      <c r="F2472">
        <v>0</v>
      </c>
      <c r="G2472" cm="1">
        <f t="array" ref="G2472">INDEX('Distance Matrix (miles)'!$B$2:$AD$30,B2472+1,C2472+1)</f>
        <v>35.21</v>
      </c>
      <c r="H2472" cm="1">
        <f t="array" ref="H2472">INDEX('Travel Time Matrix (min)'!$B$2:$AD$30,B2472+1,C2472+1)</f>
        <v>52.8</v>
      </c>
      <c r="I2472" cm="1">
        <f t="array" ref="I2472">G2472*(INDEX('Vehicle Fleet'!$D$2:$D$6,A2472)+'Cost Parameters'!$B$2*'Cost Parameters'!$B$3)</f>
        <v>40.716844000000002</v>
      </c>
      <c r="J2472" cm="1">
        <f t="array" ref="J2472">IF(C2472=0,0,INDEX('Delivery Stops'!$D$2:$D$29,C2472))</f>
        <v>133</v>
      </c>
      <c r="K2472">
        <f t="shared" si="152"/>
        <v>0</v>
      </c>
      <c r="L2472">
        <f t="shared" si="153"/>
        <v>0</v>
      </c>
      <c r="M2472">
        <f t="shared" si="154"/>
        <v>0</v>
      </c>
      <c r="N2472">
        <f t="shared" si="155"/>
        <v>0</v>
      </c>
      <c r="O2472" cm="1">
        <f t="array" ref="O2472">((IF(C2472=0,INDEX('Solver Setup'!$M$15:$M$19,A2472),INDEX('Solver Setup'!$G$25:$G$52,C2472))-IF(B2472=0,INDEX('Solver Setup'!$L$15:$L$19,A2472),INDEX('Solver Setup'!$G$25:$G$52,B2472)))*1440-IF(B2472=0,0,INDEX('Solver Setup'!$F$25:$F$52,B2472))-H2472+'Solver Setup'!$B$9*(1-F2472))</f>
        <v>1523.1999999999996</v>
      </c>
    </row>
    <row r="2473" spans="1:15" x14ac:dyDescent="0.2">
      <c r="A2473">
        <v>4</v>
      </c>
      <c r="B2473">
        <v>1</v>
      </c>
      <c r="C2473">
        <v>8</v>
      </c>
      <c r="D2473" t="str" cm="1">
        <f t="array" ref="D2473">IF(B2473=0,"Depot",INDEX('Delivery Stops'!$B$2:$B$29,B2473))</f>
        <v>Pet Hospital</v>
      </c>
      <c r="E2473" t="str" cm="1">
        <f t="array" ref="E2473">IF(C2473=0,"Depot",INDEX('Delivery Stops'!$B$2:$B$29,C2473))</f>
        <v>Swimming Pool Supply</v>
      </c>
      <c r="F2473">
        <v>0</v>
      </c>
      <c r="G2473" cm="1">
        <f t="array" ref="G2473">INDEX('Distance Matrix (miles)'!$B$2:$AD$30,B2473+1,C2473+1)</f>
        <v>33.79</v>
      </c>
      <c r="H2473" cm="1">
        <f t="array" ref="H2473">INDEX('Travel Time Matrix (min)'!$B$2:$AD$30,B2473+1,C2473+1)</f>
        <v>50.7</v>
      </c>
      <c r="I2473" cm="1">
        <f t="array" ref="I2473">G2473*(INDEX('Vehicle Fleet'!$D$2:$D$6,A2473)+'Cost Parameters'!$B$2*'Cost Parameters'!$B$3)</f>
        <v>39.074756000000001</v>
      </c>
      <c r="J2473" cm="1">
        <f t="array" ref="J2473">IF(C2473=0,0,INDEX('Delivery Stops'!$D$2:$D$29,C2473))</f>
        <v>285</v>
      </c>
      <c r="K2473">
        <f t="shared" si="152"/>
        <v>0</v>
      </c>
      <c r="L2473">
        <f t="shared" si="153"/>
        <v>0</v>
      </c>
      <c r="M2473">
        <f t="shared" si="154"/>
        <v>0</v>
      </c>
      <c r="N2473">
        <f t="shared" si="155"/>
        <v>0</v>
      </c>
      <c r="O2473" cm="1">
        <f t="array" ref="O2473">((IF(C2473=0,INDEX('Solver Setup'!$M$15:$M$19,A2473),INDEX('Solver Setup'!$G$25:$G$52,C2473))-IF(B2473=0,INDEX('Solver Setup'!$L$15:$L$19,A2473),INDEX('Solver Setup'!$G$25:$G$52,B2473)))*1440-IF(B2473=0,0,INDEX('Solver Setup'!$F$25:$F$52,B2473))-H2473+'Solver Setup'!$B$9*(1-F2473))</f>
        <v>1735.299999999999</v>
      </c>
    </row>
    <row r="2474" spans="1:15" x14ac:dyDescent="0.2">
      <c r="A2474">
        <v>4</v>
      </c>
      <c r="B2474">
        <v>1</v>
      </c>
      <c r="C2474">
        <v>9</v>
      </c>
      <c r="D2474" t="str" cm="1">
        <f t="array" ref="D2474">IF(B2474=0,"Depot",INDEX('Delivery Stops'!$B$2:$B$29,B2474))</f>
        <v>Pet Hospital</v>
      </c>
      <c r="E2474" t="str" cm="1">
        <f t="array" ref="E2474">IF(C2474=0,"Depot",INDEX('Delivery Stops'!$B$2:$B$29,C2474))</f>
        <v>Dry Cleaners</v>
      </c>
      <c r="F2474">
        <v>0</v>
      </c>
      <c r="G2474" cm="1">
        <f t="array" ref="G2474">INDEX('Distance Matrix (miles)'!$B$2:$AD$30,B2474+1,C2474+1)</f>
        <v>10.26</v>
      </c>
      <c r="H2474" cm="1">
        <f t="array" ref="H2474">INDEX('Travel Time Matrix (min)'!$B$2:$AD$30,B2474+1,C2474+1)</f>
        <v>15.4</v>
      </c>
      <c r="I2474" cm="1">
        <f t="array" ref="I2474">G2474*(INDEX('Vehicle Fleet'!$D$2:$D$6,A2474)+'Cost Parameters'!$B$2*'Cost Parameters'!$B$3)</f>
        <v>11.864664000000001</v>
      </c>
      <c r="J2474" cm="1">
        <f t="array" ref="J2474">IF(C2474=0,0,INDEX('Delivery Stops'!$D$2:$D$29,C2474))</f>
        <v>24</v>
      </c>
      <c r="K2474">
        <f t="shared" si="152"/>
        <v>0</v>
      </c>
      <c r="L2474">
        <f t="shared" si="153"/>
        <v>0</v>
      </c>
      <c r="M2474">
        <f t="shared" si="154"/>
        <v>0</v>
      </c>
      <c r="N2474">
        <f t="shared" si="155"/>
        <v>0</v>
      </c>
      <c r="O2474" cm="1">
        <f t="array" ref="O2474">((IF(C2474=0,INDEX('Solver Setup'!$M$15:$M$19,A2474),INDEX('Solver Setup'!$G$25:$G$52,C2474))-IF(B2474=0,INDEX('Solver Setup'!$L$15:$L$19,A2474),INDEX('Solver Setup'!$G$25:$G$52,B2474)))*1440-IF(B2474=0,0,INDEX('Solver Setup'!$F$25:$F$52,B2474))-H2474+'Solver Setup'!$B$9*(1-F2474))</f>
        <v>1425.5999999999995</v>
      </c>
    </row>
    <row r="2475" spans="1:15" x14ac:dyDescent="0.2">
      <c r="A2475">
        <v>4</v>
      </c>
      <c r="B2475">
        <v>1</v>
      </c>
      <c r="C2475">
        <v>10</v>
      </c>
      <c r="D2475" t="str" cm="1">
        <f t="array" ref="D2475">IF(B2475=0,"Depot",INDEX('Delivery Stops'!$B$2:$B$29,B2475))</f>
        <v>Pet Hospital</v>
      </c>
      <c r="E2475" t="str" cm="1">
        <f t="array" ref="E2475">IF(C2475=0,"Depot",INDEX('Delivery Stops'!$B$2:$B$29,C2475))</f>
        <v>Furniture Warehouse</v>
      </c>
      <c r="F2475">
        <v>0</v>
      </c>
      <c r="G2475" cm="1">
        <f t="array" ref="G2475">INDEX('Distance Matrix (miles)'!$B$2:$AD$30,B2475+1,C2475+1)</f>
        <v>32.11</v>
      </c>
      <c r="H2475" cm="1">
        <f t="array" ref="H2475">INDEX('Travel Time Matrix (min)'!$B$2:$AD$30,B2475+1,C2475+1)</f>
        <v>48.2</v>
      </c>
      <c r="I2475" cm="1">
        <f t="array" ref="I2475">G2475*(INDEX('Vehicle Fleet'!$D$2:$D$6,A2475)+'Cost Parameters'!$B$2*'Cost Parameters'!$B$3)</f>
        <v>37.132004000000002</v>
      </c>
      <c r="J2475" cm="1">
        <f t="array" ref="J2475">IF(C2475=0,0,INDEX('Delivery Stops'!$D$2:$D$29,C2475))</f>
        <v>89</v>
      </c>
      <c r="K2475">
        <f t="shared" si="152"/>
        <v>0</v>
      </c>
      <c r="L2475">
        <f t="shared" si="153"/>
        <v>0</v>
      </c>
      <c r="M2475">
        <f t="shared" si="154"/>
        <v>0</v>
      </c>
      <c r="N2475">
        <f t="shared" si="155"/>
        <v>0</v>
      </c>
      <c r="O2475" cm="1">
        <f t="array" ref="O2475">((IF(C2475=0,INDEX('Solver Setup'!$M$15:$M$19,A2475),INDEX('Solver Setup'!$G$25:$G$52,C2475))-IF(B2475=0,INDEX('Solver Setup'!$L$15:$L$19,A2475),INDEX('Solver Setup'!$G$25:$G$52,B2475)))*1440-IF(B2475=0,0,INDEX('Solver Setup'!$F$25:$F$52,B2475))-H2475+'Solver Setup'!$B$9*(1-F2475))</f>
        <v>1467.799999999999</v>
      </c>
    </row>
    <row r="2476" spans="1:15" x14ac:dyDescent="0.2">
      <c r="A2476">
        <v>4</v>
      </c>
      <c r="B2476">
        <v>1</v>
      </c>
      <c r="C2476">
        <v>11</v>
      </c>
      <c r="D2476" t="str" cm="1">
        <f t="array" ref="D2476">IF(B2476=0,"Depot",INDEX('Delivery Stops'!$B$2:$B$29,B2476))</f>
        <v>Pet Hospital</v>
      </c>
      <c r="E2476" t="str" cm="1">
        <f t="array" ref="E2476">IF(C2476=0,"Depot",INDEX('Delivery Stops'!$B$2:$B$29,C2476))</f>
        <v>Pet Hospital</v>
      </c>
      <c r="F2476">
        <v>0</v>
      </c>
      <c r="G2476" cm="1">
        <f t="array" ref="G2476">INDEX('Distance Matrix (miles)'!$B$2:$AD$30,B2476+1,C2476+1)</f>
        <v>23.5</v>
      </c>
      <c r="H2476" cm="1">
        <f t="array" ref="H2476">INDEX('Travel Time Matrix (min)'!$B$2:$AD$30,B2476+1,C2476+1)</f>
        <v>35.200000000000003</v>
      </c>
      <c r="I2476" cm="1">
        <f t="array" ref="I2476">G2476*(INDEX('Vehicle Fleet'!$D$2:$D$6,A2476)+'Cost Parameters'!$B$2*'Cost Parameters'!$B$3)</f>
        <v>27.175400000000003</v>
      </c>
      <c r="J2476" cm="1">
        <f t="array" ref="J2476">IF(C2476=0,0,INDEX('Delivery Stops'!$D$2:$D$29,C2476))</f>
        <v>108</v>
      </c>
      <c r="K2476">
        <f t="shared" si="152"/>
        <v>0</v>
      </c>
      <c r="L2476">
        <f t="shared" si="153"/>
        <v>0</v>
      </c>
      <c r="M2476">
        <f t="shared" si="154"/>
        <v>0</v>
      </c>
      <c r="N2476">
        <f t="shared" si="155"/>
        <v>0</v>
      </c>
      <c r="O2476" cm="1">
        <f t="array" ref="O2476">((IF(C2476=0,INDEX('Solver Setup'!$M$15:$M$19,A2476),INDEX('Solver Setup'!$G$25:$G$52,C2476))-IF(B2476=0,INDEX('Solver Setup'!$L$15:$L$19,A2476),INDEX('Solver Setup'!$G$25:$G$52,B2476)))*1440-IF(B2476=0,0,INDEX('Solver Setup'!$F$25:$F$52,B2476))-H2476+'Solver Setup'!$B$9*(1-F2476))</f>
        <v>1405.7999999999995</v>
      </c>
    </row>
    <row r="2477" spans="1:15" x14ac:dyDescent="0.2">
      <c r="A2477">
        <v>4</v>
      </c>
      <c r="B2477">
        <v>1</v>
      </c>
      <c r="C2477">
        <v>12</v>
      </c>
      <c r="D2477" t="str" cm="1">
        <f t="array" ref="D2477">IF(B2477=0,"Depot",INDEX('Delivery Stops'!$B$2:$B$29,B2477))</f>
        <v>Pet Hospital</v>
      </c>
      <c r="E2477" t="str" cm="1">
        <f t="array" ref="E2477">IF(C2477=0,"Depot",INDEX('Delivery Stops'!$B$2:$B$29,C2477))</f>
        <v>Tech Solutions Inc</v>
      </c>
      <c r="F2477">
        <v>0</v>
      </c>
      <c r="G2477" cm="1">
        <f t="array" ref="G2477">INDEX('Distance Matrix (miles)'!$B$2:$AD$30,B2477+1,C2477+1)</f>
        <v>33.39</v>
      </c>
      <c r="H2477" cm="1">
        <f t="array" ref="H2477">INDEX('Travel Time Matrix (min)'!$B$2:$AD$30,B2477+1,C2477+1)</f>
        <v>50.1</v>
      </c>
      <c r="I2477" cm="1">
        <f t="array" ref="I2477">G2477*(INDEX('Vehicle Fleet'!$D$2:$D$6,A2477)+'Cost Parameters'!$B$2*'Cost Parameters'!$B$3)</f>
        <v>38.612196000000004</v>
      </c>
      <c r="J2477" cm="1">
        <f t="array" ref="J2477">IF(C2477=0,0,INDEX('Delivery Stops'!$D$2:$D$29,C2477))</f>
        <v>150</v>
      </c>
      <c r="K2477">
        <f t="shared" si="152"/>
        <v>0</v>
      </c>
      <c r="L2477">
        <f t="shared" si="153"/>
        <v>0</v>
      </c>
      <c r="M2477">
        <f t="shared" si="154"/>
        <v>0</v>
      </c>
      <c r="N2477">
        <f t="shared" si="155"/>
        <v>0</v>
      </c>
      <c r="O2477" cm="1">
        <f t="array" ref="O2477">((IF(C2477=0,INDEX('Solver Setup'!$M$15:$M$19,A2477),INDEX('Solver Setup'!$G$25:$G$52,C2477))-IF(B2477=0,INDEX('Solver Setup'!$L$15:$L$19,A2477),INDEX('Solver Setup'!$G$25:$G$52,B2477)))*1440-IF(B2477=0,0,INDEX('Solver Setup'!$F$25:$F$52,B2477))-H2477+'Solver Setup'!$B$9*(1-F2477))</f>
        <v>1345.8999999999994</v>
      </c>
    </row>
    <row r="2478" spans="1:15" x14ac:dyDescent="0.2">
      <c r="A2478">
        <v>4</v>
      </c>
      <c r="B2478">
        <v>1</v>
      </c>
      <c r="C2478">
        <v>13</v>
      </c>
      <c r="D2478" t="str" cm="1">
        <f t="array" ref="D2478">IF(B2478=0,"Depot",INDEX('Delivery Stops'!$B$2:$B$29,B2478))</f>
        <v>Pet Hospital</v>
      </c>
      <c r="E2478" t="str" cm="1">
        <f t="array" ref="E2478">IF(C2478=0,"Depot",INDEX('Delivery Stops'!$B$2:$B$29,C2478))</f>
        <v>Tech Solutions Inc</v>
      </c>
      <c r="F2478">
        <v>0</v>
      </c>
      <c r="G2478" cm="1">
        <f t="array" ref="G2478">INDEX('Distance Matrix (miles)'!$B$2:$AD$30,B2478+1,C2478+1)</f>
        <v>46.57</v>
      </c>
      <c r="H2478" cm="1">
        <f t="array" ref="H2478">INDEX('Travel Time Matrix (min)'!$B$2:$AD$30,B2478+1,C2478+1)</f>
        <v>69.900000000000006</v>
      </c>
      <c r="I2478" cm="1">
        <f t="array" ref="I2478">G2478*(INDEX('Vehicle Fleet'!$D$2:$D$6,A2478)+'Cost Parameters'!$B$2*'Cost Parameters'!$B$3)</f>
        <v>53.853548000000004</v>
      </c>
      <c r="J2478" cm="1">
        <f t="array" ref="J2478">IF(C2478=0,0,INDEX('Delivery Stops'!$D$2:$D$29,C2478))</f>
        <v>38</v>
      </c>
      <c r="K2478">
        <f t="shared" si="152"/>
        <v>0</v>
      </c>
      <c r="L2478">
        <f t="shared" si="153"/>
        <v>0</v>
      </c>
      <c r="M2478">
        <f t="shared" si="154"/>
        <v>0</v>
      </c>
      <c r="N2478">
        <f t="shared" si="155"/>
        <v>0</v>
      </c>
      <c r="O2478" cm="1">
        <f t="array" ref="O2478">((IF(C2478=0,INDEX('Solver Setup'!$M$15:$M$19,A2478),INDEX('Solver Setup'!$G$25:$G$52,C2478))-IF(B2478=0,INDEX('Solver Setup'!$L$15:$L$19,A2478),INDEX('Solver Setup'!$G$25:$G$52,B2478)))*1440-IF(B2478=0,0,INDEX('Solver Setup'!$F$25:$F$52,B2478))-H2478+'Solver Setup'!$B$9*(1-F2478))</f>
        <v>1221.099999999999</v>
      </c>
    </row>
    <row r="2479" spans="1:15" x14ac:dyDescent="0.2">
      <c r="A2479">
        <v>4</v>
      </c>
      <c r="B2479">
        <v>1</v>
      </c>
      <c r="C2479">
        <v>14</v>
      </c>
      <c r="D2479" t="str" cm="1">
        <f t="array" ref="D2479">IF(B2479=0,"Depot",INDEX('Delivery Stops'!$B$2:$B$29,B2479))</f>
        <v>Pet Hospital</v>
      </c>
      <c r="E2479" t="str" cm="1">
        <f t="array" ref="E2479">IF(C2479=0,"Depot",INDEX('Delivery Stops'!$B$2:$B$29,C2479))</f>
        <v>Sunrise Senior Living</v>
      </c>
      <c r="F2479">
        <v>0</v>
      </c>
      <c r="G2479" cm="1">
        <f t="array" ref="G2479">INDEX('Distance Matrix (miles)'!$B$2:$AD$30,B2479+1,C2479+1)</f>
        <v>38.65</v>
      </c>
      <c r="H2479" cm="1">
        <f t="array" ref="H2479">INDEX('Travel Time Matrix (min)'!$B$2:$AD$30,B2479+1,C2479+1)</f>
        <v>58</v>
      </c>
      <c r="I2479" cm="1">
        <f t="array" ref="I2479">G2479*(INDEX('Vehicle Fleet'!$D$2:$D$6,A2479)+'Cost Parameters'!$B$2*'Cost Parameters'!$B$3)</f>
        <v>44.694859999999998</v>
      </c>
      <c r="J2479" cm="1">
        <f t="array" ref="J2479">IF(C2479=0,0,INDEX('Delivery Stops'!$D$2:$D$29,C2479))</f>
        <v>249</v>
      </c>
      <c r="K2479">
        <f t="shared" si="152"/>
        <v>0</v>
      </c>
      <c r="L2479">
        <f t="shared" si="153"/>
        <v>0</v>
      </c>
      <c r="M2479">
        <f t="shared" si="154"/>
        <v>0</v>
      </c>
      <c r="N2479">
        <f t="shared" si="155"/>
        <v>0</v>
      </c>
      <c r="O2479" cm="1">
        <f t="array" ref="O2479">((IF(C2479=0,INDEX('Solver Setup'!$M$15:$M$19,A2479),INDEX('Solver Setup'!$G$25:$G$52,C2479))-IF(B2479=0,INDEX('Solver Setup'!$L$15:$L$19,A2479),INDEX('Solver Setup'!$G$25:$G$52,B2479)))*1440-IF(B2479=0,0,INDEX('Solver Setup'!$F$25:$F$52,B2479))-H2479+'Solver Setup'!$B$9*(1-F2479))</f>
        <v>1682.9999999999991</v>
      </c>
    </row>
    <row r="2480" spans="1:15" x14ac:dyDescent="0.2">
      <c r="A2480">
        <v>4</v>
      </c>
      <c r="B2480">
        <v>1</v>
      </c>
      <c r="C2480">
        <v>15</v>
      </c>
      <c r="D2480" t="str" cm="1">
        <f t="array" ref="D2480">IF(B2480=0,"Depot",INDEX('Delivery Stops'!$B$2:$B$29,B2480))</f>
        <v>Pet Hospital</v>
      </c>
      <c r="E2480" t="str" cm="1">
        <f t="array" ref="E2480">IF(C2480=0,"Depot",INDEX('Delivery Stops'!$B$2:$B$29,C2480))</f>
        <v>Electronics Outlet</v>
      </c>
      <c r="F2480">
        <v>0</v>
      </c>
      <c r="G2480" cm="1">
        <f t="array" ref="G2480">INDEX('Distance Matrix (miles)'!$B$2:$AD$30,B2480+1,C2480+1)</f>
        <v>24.94</v>
      </c>
      <c r="H2480" cm="1">
        <f t="array" ref="H2480">INDEX('Travel Time Matrix (min)'!$B$2:$AD$30,B2480+1,C2480+1)</f>
        <v>37.4</v>
      </c>
      <c r="I2480" cm="1">
        <f t="array" ref="I2480">G2480*(INDEX('Vehicle Fleet'!$D$2:$D$6,A2480)+'Cost Parameters'!$B$2*'Cost Parameters'!$B$3)</f>
        <v>28.840616000000004</v>
      </c>
      <c r="J2480" cm="1">
        <f t="array" ref="J2480">IF(C2480=0,0,INDEX('Delivery Stops'!$D$2:$D$29,C2480))</f>
        <v>72</v>
      </c>
      <c r="K2480">
        <f t="shared" si="152"/>
        <v>0</v>
      </c>
      <c r="L2480">
        <f t="shared" si="153"/>
        <v>0</v>
      </c>
      <c r="M2480">
        <f t="shared" si="154"/>
        <v>0</v>
      </c>
      <c r="N2480">
        <f t="shared" si="155"/>
        <v>0</v>
      </c>
      <c r="O2480" cm="1">
        <f t="array" ref="O2480">((IF(C2480=0,INDEX('Solver Setup'!$M$15:$M$19,A2480),INDEX('Solver Setup'!$G$25:$G$52,C2480))-IF(B2480=0,INDEX('Solver Setup'!$L$15:$L$19,A2480),INDEX('Solver Setup'!$G$25:$G$52,B2480)))*1440-IF(B2480=0,0,INDEX('Solver Setup'!$F$25:$F$52,B2480))-H2480+'Solver Setup'!$B$9*(1-F2480))</f>
        <v>1268.5999999999995</v>
      </c>
    </row>
    <row r="2481" spans="1:15" x14ac:dyDescent="0.2">
      <c r="A2481">
        <v>4</v>
      </c>
      <c r="B2481">
        <v>1</v>
      </c>
      <c r="C2481">
        <v>16</v>
      </c>
      <c r="D2481" t="str" cm="1">
        <f t="array" ref="D2481">IF(B2481=0,"Depot",INDEX('Delivery Stops'!$B$2:$B$29,B2481))</f>
        <v>Pet Hospital</v>
      </c>
      <c r="E2481" t="str" cm="1">
        <f t="array" ref="E2481">IF(C2481=0,"Depot",INDEX('Delivery Stops'!$B$2:$B$29,C2481))</f>
        <v>Bookstore</v>
      </c>
      <c r="F2481">
        <v>0</v>
      </c>
      <c r="G2481" cm="1">
        <f t="array" ref="G2481">INDEX('Distance Matrix (miles)'!$B$2:$AD$30,B2481+1,C2481+1)</f>
        <v>27.64</v>
      </c>
      <c r="H2481" cm="1">
        <f t="array" ref="H2481">INDEX('Travel Time Matrix (min)'!$B$2:$AD$30,B2481+1,C2481+1)</f>
        <v>41.5</v>
      </c>
      <c r="I2481" cm="1">
        <f t="array" ref="I2481">G2481*(INDEX('Vehicle Fleet'!$D$2:$D$6,A2481)+'Cost Parameters'!$B$2*'Cost Parameters'!$B$3)</f>
        <v>31.962896000000004</v>
      </c>
      <c r="J2481" cm="1">
        <f t="array" ref="J2481">IF(C2481=0,0,INDEX('Delivery Stops'!$D$2:$D$29,C2481))</f>
        <v>152</v>
      </c>
      <c r="K2481">
        <f t="shared" si="152"/>
        <v>0</v>
      </c>
      <c r="L2481">
        <f t="shared" si="153"/>
        <v>0</v>
      </c>
      <c r="M2481">
        <f t="shared" si="154"/>
        <v>0</v>
      </c>
      <c r="N2481">
        <f t="shared" si="155"/>
        <v>0</v>
      </c>
      <c r="O2481" cm="1">
        <f t="array" ref="O2481">((IF(C2481=0,INDEX('Solver Setup'!$M$15:$M$19,A2481),INDEX('Solver Setup'!$G$25:$G$52,C2481))-IF(B2481=0,INDEX('Solver Setup'!$L$15:$L$19,A2481),INDEX('Solver Setup'!$G$25:$G$52,B2481)))*1440-IF(B2481=0,0,INDEX('Solver Setup'!$F$25:$F$52,B2481))-H2481+'Solver Setup'!$B$9*(1-F2481))</f>
        <v>1504.5</v>
      </c>
    </row>
    <row r="2482" spans="1:15" x14ac:dyDescent="0.2">
      <c r="A2482">
        <v>4</v>
      </c>
      <c r="B2482">
        <v>1</v>
      </c>
      <c r="C2482">
        <v>17</v>
      </c>
      <c r="D2482" t="str" cm="1">
        <f t="array" ref="D2482">IF(B2482=0,"Depot",INDEX('Delivery Stops'!$B$2:$B$29,B2482))</f>
        <v>Pet Hospital</v>
      </c>
      <c r="E2482" t="str" cm="1">
        <f t="array" ref="E2482">IF(C2482=0,"Depot",INDEX('Delivery Stops'!$B$2:$B$29,C2482))</f>
        <v>Veterinary Clinic</v>
      </c>
      <c r="F2482">
        <v>0</v>
      </c>
      <c r="G2482" cm="1">
        <f t="array" ref="G2482">INDEX('Distance Matrix (miles)'!$B$2:$AD$30,B2482+1,C2482+1)</f>
        <v>49.91</v>
      </c>
      <c r="H2482" cm="1">
        <f t="array" ref="H2482">INDEX('Travel Time Matrix (min)'!$B$2:$AD$30,B2482+1,C2482+1)</f>
        <v>74.900000000000006</v>
      </c>
      <c r="I2482" cm="1">
        <f t="array" ref="I2482">G2482*(INDEX('Vehicle Fleet'!$D$2:$D$6,A2482)+'Cost Parameters'!$B$2*'Cost Parameters'!$B$3)</f>
        <v>57.715924000000001</v>
      </c>
      <c r="J2482" cm="1">
        <f t="array" ref="J2482">IF(C2482=0,0,INDEX('Delivery Stops'!$D$2:$D$29,C2482))</f>
        <v>102</v>
      </c>
      <c r="K2482">
        <f t="shared" si="152"/>
        <v>0</v>
      </c>
      <c r="L2482">
        <f t="shared" si="153"/>
        <v>0</v>
      </c>
      <c r="M2482">
        <f t="shared" si="154"/>
        <v>0</v>
      </c>
      <c r="N2482">
        <f t="shared" si="155"/>
        <v>0</v>
      </c>
      <c r="O2482" cm="1">
        <f t="array" ref="O2482">((IF(C2482=0,INDEX('Solver Setup'!$M$15:$M$19,A2482),INDEX('Solver Setup'!$G$25:$G$52,C2482))-IF(B2482=0,INDEX('Solver Setup'!$L$15:$L$19,A2482),INDEX('Solver Setup'!$G$25:$G$52,B2482)))*1440-IF(B2482=0,0,INDEX('Solver Setup'!$F$25:$F$52,B2482))-H2482+'Solver Setup'!$B$9*(1-F2482))</f>
        <v>1306.099999999999</v>
      </c>
    </row>
    <row r="2483" spans="1:15" x14ac:dyDescent="0.2">
      <c r="A2483">
        <v>4</v>
      </c>
      <c r="B2483">
        <v>1</v>
      </c>
      <c r="C2483">
        <v>18</v>
      </c>
      <c r="D2483" t="str" cm="1">
        <f t="array" ref="D2483">IF(B2483=0,"Depot",INDEX('Delivery Stops'!$B$2:$B$29,B2483))</f>
        <v>Pet Hospital</v>
      </c>
      <c r="E2483" t="str" cm="1">
        <f t="array" ref="E2483">IF(C2483=0,"Depot",INDEX('Delivery Stops'!$B$2:$B$29,C2483))</f>
        <v>Furniture Warehouse</v>
      </c>
      <c r="F2483">
        <v>0</v>
      </c>
      <c r="G2483" cm="1">
        <f t="array" ref="G2483">INDEX('Distance Matrix (miles)'!$B$2:$AD$30,B2483+1,C2483+1)</f>
        <v>26.23</v>
      </c>
      <c r="H2483" cm="1">
        <f t="array" ref="H2483">INDEX('Travel Time Matrix (min)'!$B$2:$AD$30,B2483+1,C2483+1)</f>
        <v>39.299999999999997</v>
      </c>
      <c r="I2483" cm="1">
        <f t="array" ref="I2483">G2483*(INDEX('Vehicle Fleet'!$D$2:$D$6,A2483)+'Cost Parameters'!$B$2*'Cost Parameters'!$B$3)</f>
        <v>30.332372000000003</v>
      </c>
      <c r="J2483" cm="1">
        <f t="array" ref="J2483">IF(C2483=0,0,INDEX('Delivery Stops'!$D$2:$D$29,C2483))</f>
        <v>148</v>
      </c>
      <c r="K2483">
        <f t="shared" si="152"/>
        <v>0</v>
      </c>
      <c r="L2483">
        <f t="shared" si="153"/>
        <v>0</v>
      </c>
      <c r="M2483">
        <f t="shared" si="154"/>
        <v>0</v>
      </c>
      <c r="N2483">
        <f t="shared" si="155"/>
        <v>0</v>
      </c>
      <c r="O2483" cm="1">
        <f t="array" ref="O2483">((IF(C2483=0,INDEX('Solver Setup'!$M$15:$M$19,A2483),INDEX('Solver Setup'!$G$25:$G$52,C2483))-IF(B2483=0,INDEX('Solver Setup'!$L$15:$L$19,A2483),INDEX('Solver Setup'!$G$25:$G$52,B2483)))*1440-IF(B2483=0,0,INDEX('Solver Setup'!$F$25:$F$52,B2483))-H2483+'Solver Setup'!$B$9*(1-F2483))</f>
        <v>1296.6999999999989</v>
      </c>
    </row>
    <row r="2484" spans="1:15" x14ac:dyDescent="0.2">
      <c r="A2484">
        <v>4</v>
      </c>
      <c r="B2484">
        <v>1</v>
      </c>
      <c r="C2484">
        <v>19</v>
      </c>
      <c r="D2484" t="str" cm="1">
        <f t="array" ref="D2484">IF(B2484=0,"Depot",INDEX('Delivery Stops'!$B$2:$B$29,B2484))</f>
        <v>Pet Hospital</v>
      </c>
      <c r="E2484" t="str" cm="1">
        <f t="array" ref="E2484">IF(C2484=0,"Depot",INDEX('Delivery Stops'!$B$2:$B$29,C2484))</f>
        <v>Music School</v>
      </c>
      <c r="F2484">
        <v>0</v>
      </c>
      <c r="G2484" cm="1">
        <f t="array" ref="G2484">INDEX('Distance Matrix (miles)'!$B$2:$AD$30,B2484+1,C2484+1)</f>
        <v>9.6300000000000008</v>
      </c>
      <c r="H2484" cm="1">
        <f t="array" ref="H2484">INDEX('Travel Time Matrix (min)'!$B$2:$AD$30,B2484+1,C2484+1)</f>
        <v>14.4</v>
      </c>
      <c r="I2484" cm="1">
        <f t="array" ref="I2484">G2484*(INDEX('Vehicle Fleet'!$D$2:$D$6,A2484)+'Cost Parameters'!$B$2*'Cost Parameters'!$B$3)</f>
        <v>11.136132000000002</v>
      </c>
      <c r="J2484" cm="1">
        <f t="array" ref="J2484">IF(C2484=0,0,INDEX('Delivery Stops'!$D$2:$D$29,C2484))</f>
        <v>97</v>
      </c>
      <c r="K2484">
        <f t="shared" si="152"/>
        <v>0</v>
      </c>
      <c r="L2484">
        <f t="shared" si="153"/>
        <v>0</v>
      </c>
      <c r="M2484">
        <f t="shared" si="154"/>
        <v>0</v>
      </c>
      <c r="N2484">
        <f t="shared" si="155"/>
        <v>0</v>
      </c>
      <c r="O2484" cm="1">
        <f t="array" ref="O2484">((IF(C2484=0,INDEX('Solver Setup'!$M$15:$M$19,A2484),INDEX('Solver Setup'!$G$25:$G$52,C2484))-IF(B2484=0,INDEX('Solver Setup'!$L$15:$L$19,A2484),INDEX('Solver Setup'!$G$25:$G$52,B2484)))*1440-IF(B2484=0,0,INDEX('Solver Setup'!$F$25:$F$52,B2484))-H2484+'Solver Setup'!$B$9*(1-F2484))</f>
        <v>1291.5999999999995</v>
      </c>
    </row>
    <row r="2485" spans="1:15" x14ac:dyDescent="0.2">
      <c r="A2485">
        <v>4</v>
      </c>
      <c r="B2485">
        <v>1</v>
      </c>
      <c r="C2485">
        <v>20</v>
      </c>
      <c r="D2485" t="str" cm="1">
        <f t="array" ref="D2485">IF(B2485=0,"Depot",INDEX('Delivery Stops'!$B$2:$B$29,B2485))</f>
        <v>Pet Hospital</v>
      </c>
      <c r="E2485" t="str" cm="1">
        <f t="array" ref="E2485">IF(C2485=0,"Depot",INDEX('Delivery Stops'!$B$2:$B$29,C2485))</f>
        <v>Elementary School</v>
      </c>
      <c r="F2485">
        <v>0</v>
      </c>
      <c r="G2485" cm="1">
        <f t="array" ref="G2485">INDEX('Distance Matrix (miles)'!$B$2:$AD$30,B2485+1,C2485+1)</f>
        <v>30.99</v>
      </c>
      <c r="H2485" cm="1">
        <f t="array" ref="H2485">INDEX('Travel Time Matrix (min)'!$B$2:$AD$30,B2485+1,C2485+1)</f>
        <v>46.5</v>
      </c>
      <c r="I2485" cm="1">
        <f t="array" ref="I2485">G2485*(INDEX('Vehicle Fleet'!$D$2:$D$6,A2485)+'Cost Parameters'!$B$2*'Cost Parameters'!$B$3)</f>
        <v>35.836835999999998</v>
      </c>
      <c r="J2485" cm="1">
        <f t="array" ref="J2485">IF(C2485=0,0,INDEX('Delivery Stops'!$D$2:$D$29,C2485))</f>
        <v>71</v>
      </c>
      <c r="K2485">
        <f t="shared" si="152"/>
        <v>0</v>
      </c>
      <c r="L2485">
        <f t="shared" si="153"/>
        <v>0</v>
      </c>
      <c r="M2485">
        <f t="shared" si="154"/>
        <v>0</v>
      </c>
      <c r="N2485">
        <f t="shared" si="155"/>
        <v>0</v>
      </c>
      <c r="O2485" cm="1">
        <f t="array" ref="O2485">((IF(C2485=0,INDEX('Solver Setup'!$M$15:$M$19,A2485),INDEX('Solver Setup'!$G$25:$G$52,C2485))-IF(B2485=0,INDEX('Solver Setup'!$L$15:$L$19,A2485),INDEX('Solver Setup'!$G$25:$G$52,B2485)))*1440-IF(B2485=0,0,INDEX('Solver Setup'!$F$25:$F$52,B2485))-H2485+'Solver Setup'!$B$9*(1-F2485))</f>
        <v>1229.5</v>
      </c>
    </row>
    <row r="2486" spans="1:15" x14ac:dyDescent="0.2">
      <c r="A2486">
        <v>4</v>
      </c>
      <c r="B2486">
        <v>1</v>
      </c>
      <c r="C2486">
        <v>21</v>
      </c>
      <c r="D2486" t="str" cm="1">
        <f t="array" ref="D2486">IF(B2486=0,"Depot",INDEX('Delivery Stops'!$B$2:$B$29,B2486))</f>
        <v>Pet Hospital</v>
      </c>
      <c r="E2486" t="str" cm="1">
        <f t="array" ref="E2486">IF(C2486=0,"Depot",INDEX('Delivery Stops'!$B$2:$B$29,C2486))</f>
        <v>Distillery</v>
      </c>
      <c r="F2486">
        <v>0</v>
      </c>
      <c r="G2486" cm="1">
        <f t="array" ref="G2486">INDEX('Distance Matrix (miles)'!$B$2:$AD$30,B2486+1,C2486+1)</f>
        <v>26.06</v>
      </c>
      <c r="H2486" cm="1">
        <f t="array" ref="H2486">INDEX('Travel Time Matrix (min)'!$B$2:$AD$30,B2486+1,C2486+1)</f>
        <v>39.1</v>
      </c>
      <c r="I2486" cm="1">
        <f t="array" ref="I2486">G2486*(INDEX('Vehicle Fleet'!$D$2:$D$6,A2486)+'Cost Parameters'!$B$2*'Cost Parameters'!$B$3)</f>
        <v>30.135784000000001</v>
      </c>
      <c r="J2486" cm="1">
        <f t="array" ref="J2486">IF(C2486=0,0,INDEX('Delivery Stops'!$D$2:$D$29,C2486))</f>
        <v>178</v>
      </c>
      <c r="K2486">
        <f t="shared" si="152"/>
        <v>0</v>
      </c>
      <c r="L2486">
        <f t="shared" si="153"/>
        <v>0</v>
      </c>
      <c r="M2486">
        <f t="shared" si="154"/>
        <v>0</v>
      </c>
      <c r="N2486">
        <f t="shared" si="155"/>
        <v>0</v>
      </c>
      <c r="O2486" cm="1">
        <f t="array" ref="O2486">((IF(C2486=0,INDEX('Solver Setup'!$M$15:$M$19,A2486),INDEX('Solver Setup'!$G$25:$G$52,C2486))-IF(B2486=0,INDEX('Solver Setup'!$L$15:$L$19,A2486),INDEX('Solver Setup'!$G$25:$G$52,B2486)))*1440-IF(B2486=0,0,INDEX('Solver Setup'!$F$25:$F$52,B2486))-H2486+'Solver Setup'!$B$9*(1-F2486))</f>
        <v>1746.8999999999992</v>
      </c>
    </row>
    <row r="2487" spans="1:15" x14ac:dyDescent="0.2">
      <c r="A2487">
        <v>4</v>
      </c>
      <c r="B2487">
        <v>1</v>
      </c>
      <c r="C2487">
        <v>22</v>
      </c>
      <c r="D2487" t="str" cm="1">
        <f t="array" ref="D2487">IF(B2487=0,"Depot",INDEX('Delivery Stops'!$B$2:$B$29,B2487))</f>
        <v>Pet Hospital</v>
      </c>
      <c r="E2487" t="str" cm="1">
        <f t="array" ref="E2487">IF(C2487=0,"Depot",INDEX('Delivery Stops'!$B$2:$B$29,C2487))</f>
        <v>Brewery</v>
      </c>
      <c r="F2487">
        <v>0</v>
      </c>
      <c r="G2487" cm="1">
        <f t="array" ref="G2487">INDEX('Distance Matrix (miles)'!$B$2:$AD$30,B2487+1,C2487+1)</f>
        <v>47.62</v>
      </c>
      <c r="H2487" cm="1">
        <f t="array" ref="H2487">INDEX('Travel Time Matrix (min)'!$B$2:$AD$30,B2487+1,C2487+1)</f>
        <v>71.400000000000006</v>
      </c>
      <c r="I2487" cm="1">
        <f t="array" ref="I2487">G2487*(INDEX('Vehicle Fleet'!$D$2:$D$6,A2487)+'Cost Parameters'!$B$2*'Cost Parameters'!$B$3)</f>
        <v>55.067768000000001</v>
      </c>
      <c r="J2487" cm="1">
        <f t="array" ref="J2487">IF(C2487=0,0,INDEX('Delivery Stops'!$D$2:$D$29,C2487))</f>
        <v>46</v>
      </c>
      <c r="K2487">
        <f t="shared" si="152"/>
        <v>0</v>
      </c>
      <c r="L2487">
        <f t="shared" si="153"/>
        <v>0</v>
      </c>
      <c r="M2487">
        <f t="shared" si="154"/>
        <v>0</v>
      </c>
      <c r="N2487">
        <f t="shared" si="155"/>
        <v>0</v>
      </c>
      <c r="O2487" cm="1">
        <f t="array" ref="O2487">((IF(C2487=0,INDEX('Solver Setup'!$M$15:$M$19,A2487),INDEX('Solver Setup'!$G$25:$G$52,C2487))-IF(B2487=0,INDEX('Solver Setup'!$L$15:$L$19,A2487),INDEX('Solver Setup'!$G$25:$G$52,B2487)))*1440-IF(B2487=0,0,INDEX('Solver Setup'!$F$25:$F$52,B2487))-H2487+'Solver Setup'!$B$9*(1-F2487))</f>
        <v>1564.6</v>
      </c>
    </row>
    <row r="2488" spans="1:15" x14ac:dyDescent="0.2">
      <c r="A2488">
        <v>4</v>
      </c>
      <c r="B2488">
        <v>1</v>
      </c>
      <c r="C2488">
        <v>23</v>
      </c>
      <c r="D2488" t="str" cm="1">
        <f t="array" ref="D2488">IF(B2488=0,"Depot",INDEX('Delivery Stops'!$B$2:$B$29,B2488))</f>
        <v>Pet Hospital</v>
      </c>
      <c r="E2488" t="str" cm="1">
        <f t="array" ref="E2488">IF(C2488=0,"Depot",INDEX('Delivery Stops'!$B$2:$B$29,C2488))</f>
        <v>Distillery</v>
      </c>
      <c r="F2488">
        <v>0</v>
      </c>
      <c r="G2488" cm="1">
        <f t="array" ref="G2488">INDEX('Distance Matrix (miles)'!$B$2:$AD$30,B2488+1,C2488+1)</f>
        <v>19.940000000000001</v>
      </c>
      <c r="H2488" cm="1">
        <f t="array" ref="H2488">INDEX('Travel Time Matrix (min)'!$B$2:$AD$30,B2488+1,C2488+1)</f>
        <v>29.9</v>
      </c>
      <c r="I2488" cm="1">
        <f t="array" ref="I2488">G2488*(INDEX('Vehicle Fleet'!$D$2:$D$6,A2488)+'Cost Parameters'!$B$2*'Cost Parameters'!$B$3)</f>
        <v>23.058616000000004</v>
      </c>
      <c r="J2488" cm="1">
        <f t="array" ref="J2488">IF(C2488=0,0,INDEX('Delivery Stops'!$D$2:$D$29,C2488))</f>
        <v>207</v>
      </c>
      <c r="K2488">
        <f t="shared" si="152"/>
        <v>0</v>
      </c>
      <c r="L2488">
        <f t="shared" si="153"/>
        <v>0</v>
      </c>
      <c r="M2488">
        <f t="shared" si="154"/>
        <v>0</v>
      </c>
      <c r="N2488">
        <f t="shared" si="155"/>
        <v>0</v>
      </c>
      <c r="O2488" cm="1">
        <f t="array" ref="O2488">((IF(C2488=0,INDEX('Solver Setup'!$M$15:$M$19,A2488),INDEX('Solver Setup'!$G$25:$G$52,C2488))-IF(B2488=0,INDEX('Solver Setup'!$L$15:$L$19,A2488),INDEX('Solver Setup'!$G$25:$G$52,B2488)))*1440-IF(B2488=0,0,INDEX('Solver Setup'!$F$25:$F$52,B2488))-H2488+'Solver Setup'!$B$9*(1-F2488))</f>
        <v>1501.0999999999995</v>
      </c>
    </row>
    <row r="2489" spans="1:15" x14ac:dyDescent="0.2">
      <c r="A2489">
        <v>4</v>
      </c>
      <c r="B2489">
        <v>1</v>
      </c>
      <c r="C2489">
        <v>24</v>
      </c>
      <c r="D2489" t="str" cm="1">
        <f t="array" ref="D2489">IF(B2489=0,"Depot",INDEX('Delivery Stops'!$B$2:$B$29,B2489))</f>
        <v>Pet Hospital</v>
      </c>
      <c r="E2489" t="str" cm="1">
        <f t="array" ref="E2489">IF(C2489=0,"Depot",INDEX('Delivery Stops'!$B$2:$B$29,C2489))</f>
        <v>Children's Academy</v>
      </c>
      <c r="F2489">
        <v>0</v>
      </c>
      <c r="G2489" cm="1">
        <f t="array" ref="G2489">INDEX('Distance Matrix (miles)'!$B$2:$AD$30,B2489+1,C2489+1)</f>
        <v>26.2</v>
      </c>
      <c r="H2489" cm="1">
        <f t="array" ref="H2489">INDEX('Travel Time Matrix (min)'!$B$2:$AD$30,B2489+1,C2489+1)</f>
        <v>39.299999999999997</v>
      </c>
      <c r="I2489" cm="1">
        <f t="array" ref="I2489">G2489*(INDEX('Vehicle Fleet'!$D$2:$D$6,A2489)+'Cost Parameters'!$B$2*'Cost Parameters'!$B$3)</f>
        <v>30.297680000000003</v>
      </c>
      <c r="J2489" cm="1">
        <f t="array" ref="J2489">IF(C2489=0,0,INDEX('Delivery Stops'!$D$2:$D$29,C2489))</f>
        <v>28</v>
      </c>
      <c r="K2489">
        <f t="shared" si="152"/>
        <v>0</v>
      </c>
      <c r="L2489">
        <f t="shared" si="153"/>
        <v>0</v>
      </c>
      <c r="M2489">
        <f t="shared" si="154"/>
        <v>0</v>
      </c>
      <c r="N2489">
        <f t="shared" si="155"/>
        <v>0</v>
      </c>
      <c r="O2489" cm="1">
        <f t="array" ref="O2489">((IF(C2489=0,INDEX('Solver Setup'!$M$15:$M$19,A2489),INDEX('Solver Setup'!$G$25:$G$52,C2489))-IF(B2489=0,INDEX('Solver Setup'!$L$15:$L$19,A2489),INDEX('Solver Setup'!$G$25:$G$52,B2489)))*1440-IF(B2489=0,0,INDEX('Solver Setup'!$F$25:$F$52,B2489))-H2489+'Solver Setup'!$B$9*(1-F2489))</f>
        <v>1641.6999999999998</v>
      </c>
    </row>
    <row r="2490" spans="1:15" x14ac:dyDescent="0.2">
      <c r="A2490">
        <v>4</v>
      </c>
      <c r="B2490">
        <v>1</v>
      </c>
      <c r="C2490">
        <v>25</v>
      </c>
      <c r="D2490" t="str" cm="1">
        <f t="array" ref="D2490">IF(B2490=0,"Depot",INDEX('Delivery Stops'!$B$2:$B$29,B2490))</f>
        <v>Pet Hospital</v>
      </c>
      <c r="E2490" t="str" cm="1">
        <f t="array" ref="E2490">IF(C2490=0,"Depot",INDEX('Delivery Stops'!$B$2:$B$29,C2490))</f>
        <v>Public Library</v>
      </c>
      <c r="F2490">
        <v>0</v>
      </c>
      <c r="G2490" cm="1">
        <f t="array" ref="G2490">INDEX('Distance Matrix (miles)'!$B$2:$AD$30,B2490+1,C2490+1)</f>
        <v>38.770000000000003</v>
      </c>
      <c r="H2490" cm="1">
        <f t="array" ref="H2490">INDEX('Travel Time Matrix (min)'!$B$2:$AD$30,B2490+1,C2490+1)</f>
        <v>58.2</v>
      </c>
      <c r="I2490" cm="1">
        <f t="array" ref="I2490">G2490*(INDEX('Vehicle Fleet'!$D$2:$D$6,A2490)+'Cost Parameters'!$B$2*'Cost Parameters'!$B$3)</f>
        <v>44.833628000000004</v>
      </c>
      <c r="J2490" cm="1">
        <f t="array" ref="J2490">IF(C2490=0,0,INDEX('Delivery Stops'!$D$2:$D$29,C2490))</f>
        <v>32</v>
      </c>
      <c r="K2490">
        <f t="shared" si="152"/>
        <v>0</v>
      </c>
      <c r="L2490">
        <f t="shared" si="153"/>
        <v>0</v>
      </c>
      <c r="M2490">
        <f t="shared" si="154"/>
        <v>0</v>
      </c>
      <c r="N2490">
        <f t="shared" si="155"/>
        <v>0</v>
      </c>
      <c r="O2490" cm="1">
        <f t="array" ref="O2490">((IF(C2490=0,INDEX('Solver Setup'!$M$15:$M$19,A2490),INDEX('Solver Setup'!$G$25:$G$52,C2490))-IF(B2490=0,INDEX('Solver Setup'!$L$15:$L$19,A2490),INDEX('Solver Setup'!$G$25:$G$52,B2490)))*1440-IF(B2490=0,0,INDEX('Solver Setup'!$F$25:$F$52,B2490))-H2490+'Solver Setup'!$B$9*(1-F2490))</f>
        <v>1532.8</v>
      </c>
    </row>
    <row r="2491" spans="1:15" x14ac:dyDescent="0.2">
      <c r="A2491">
        <v>4</v>
      </c>
      <c r="B2491">
        <v>1</v>
      </c>
      <c r="C2491">
        <v>26</v>
      </c>
      <c r="D2491" t="str" cm="1">
        <f t="array" ref="D2491">IF(B2491=0,"Depot",INDEX('Delivery Stops'!$B$2:$B$29,B2491))</f>
        <v>Pet Hospital</v>
      </c>
      <c r="E2491" t="str" cm="1">
        <f t="array" ref="E2491">IF(C2491=0,"Depot",INDEX('Delivery Stops'!$B$2:$B$29,C2491))</f>
        <v>Bakery &amp; Cafe</v>
      </c>
      <c r="F2491">
        <v>0</v>
      </c>
      <c r="G2491" cm="1">
        <f t="array" ref="G2491">INDEX('Distance Matrix (miles)'!$B$2:$AD$30,B2491+1,C2491+1)</f>
        <v>48.49</v>
      </c>
      <c r="H2491" cm="1">
        <f t="array" ref="H2491">INDEX('Travel Time Matrix (min)'!$B$2:$AD$30,B2491+1,C2491+1)</f>
        <v>72.7</v>
      </c>
      <c r="I2491" cm="1">
        <f t="array" ref="I2491">G2491*(INDEX('Vehicle Fleet'!$D$2:$D$6,A2491)+'Cost Parameters'!$B$2*'Cost Parameters'!$B$3)</f>
        <v>56.073836000000007</v>
      </c>
      <c r="J2491" cm="1">
        <f t="array" ref="J2491">IF(C2491=0,0,INDEX('Delivery Stops'!$D$2:$D$29,C2491))</f>
        <v>211</v>
      </c>
      <c r="K2491">
        <f t="shared" si="152"/>
        <v>0</v>
      </c>
      <c r="L2491">
        <f t="shared" si="153"/>
        <v>0</v>
      </c>
      <c r="M2491">
        <f t="shared" si="154"/>
        <v>0</v>
      </c>
      <c r="N2491">
        <f t="shared" si="155"/>
        <v>0</v>
      </c>
      <c r="O2491" cm="1">
        <f t="array" ref="O2491">((IF(C2491=0,INDEX('Solver Setup'!$M$15:$M$19,A2491),INDEX('Solver Setup'!$G$25:$G$52,C2491))-IF(B2491=0,INDEX('Solver Setup'!$L$15:$L$19,A2491),INDEX('Solver Setup'!$G$25:$G$52,B2491)))*1440-IF(B2491=0,0,INDEX('Solver Setup'!$F$25:$F$52,B2491))-H2491+'Solver Setup'!$B$9*(1-F2491))</f>
        <v>1593.2999999999995</v>
      </c>
    </row>
    <row r="2492" spans="1:15" x14ac:dyDescent="0.2">
      <c r="A2492">
        <v>4</v>
      </c>
      <c r="B2492">
        <v>1</v>
      </c>
      <c r="C2492">
        <v>27</v>
      </c>
      <c r="D2492" t="str" cm="1">
        <f t="array" ref="D2492">IF(B2492=0,"Depot",INDEX('Delivery Stops'!$B$2:$B$29,B2492))</f>
        <v>Pet Hospital</v>
      </c>
      <c r="E2492" t="str" cm="1">
        <f t="array" ref="E2492">IF(C2492=0,"Depot",INDEX('Delivery Stops'!$B$2:$B$29,C2492))</f>
        <v>Redstone Elementary School</v>
      </c>
      <c r="F2492">
        <v>0</v>
      </c>
      <c r="G2492" cm="1">
        <f t="array" ref="G2492">INDEX('Distance Matrix (miles)'!$B$2:$AD$30,B2492+1,C2492+1)</f>
        <v>45.95</v>
      </c>
      <c r="H2492" cm="1">
        <f t="array" ref="H2492">INDEX('Travel Time Matrix (min)'!$B$2:$AD$30,B2492+1,C2492+1)</f>
        <v>68.900000000000006</v>
      </c>
      <c r="I2492" cm="1">
        <f t="array" ref="I2492">G2492*(INDEX('Vehicle Fleet'!$D$2:$D$6,A2492)+'Cost Parameters'!$B$2*'Cost Parameters'!$B$3)</f>
        <v>53.136580000000009</v>
      </c>
      <c r="J2492" cm="1">
        <f t="array" ref="J2492">IF(C2492=0,0,INDEX('Delivery Stops'!$D$2:$D$29,C2492))</f>
        <v>61</v>
      </c>
      <c r="K2492">
        <f t="shared" si="152"/>
        <v>0</v>
      </c>
      <c r="L2492">
        <f t="shared" si="153"/>
        <v>0</v>
      </c>
      <c r="M2492">
        <f t="shared" si="154"/>
        <v>0</v>
      </c>
      <c r="N2492">
        <f t="shared" si="155"/>
        <v>0</v>
      </c>
      <c r="O2492" cm="1">
        <f t="array" ref="O2492">((IF(C2492=0,INDEX('Solver Setup'!$M$15:$M$19,A2492),INDEX('Solver Setup'!$G$25:$G$52,C2492))-IF(B2492=0,INDEX('Solver Setup'!$L$15:$L$19,A2492),INDEX('Solver Setup'!$G$25:$G$52,B2492)))*1440-IF(B2492=0,0,INDEX('Solver Setup'!$F$25:$F$52,B2492))-H2492+'Solver Setup'!$B$9*(1-F2492))</f>
        <v>1537.099999999999</v>
      </c>
    </row>
    <row r="2493" spans="1:15" x14ac:dyDescent="0.2">
      <c r="A2493">
        <v>4</v>
      </c>
      <c r="B2493">
        <v>1</v>
      </c>
      <c r="C2493">
        <v>28</v>
      </c>
      <c r="D2493" t="str" cm="1">
        <f t="array" ref="D2493">IF(B2493=0,"Depot",INDEX('Delivery Stops'!$B$2:$B$29,B2493))</f>
        <v>Pet Hospital</v>
      </c>
      <c r="E2493" t="str" cm="1">
        <f t="array" ref="E2493">IF(C2493=0,"Depot",INDEX('Delivery Stops'!$B$2:$B$29,C2493))</f>
        <v>Food Bank</v>
      </c>
      <c r="F2493">
        <v>0</v>
      </c>
      <c r="G2493" cm="1">
        <f t="array" ref="G2493">INDEX('Distance Matrix (miles)'!$B$2:$AD$30,B2493+1,C2493+1)</f>
        <v>45.27</v>
      </c>
      <c r="H2493" cm="1">
        <f t="array" ref="H2493">INDEX('Travel Time Matrix (min)'!$B$2:$AD$30,B2493+1,C2493+1)</f>
        <v>67.900000000000006</v>
      </c>
      <c r="I2493" cm="1">
        <f t="array" ref="I2493">G2493*(INDEX('Vehicle Fleet'!$D$2:$D$6,A2493)+'Cost Parameters'!$B$2*'Cost Parameters'!$B$3)</f>
        <v>52.350228000000008</v>
      </c>
      <c r="J2493" cm="1">
        <f t="array" ref="J2493">IF(C2493=0,0,INDEX('Delivery Stops'!$D$2:$D$29,C2493))</f>
        <v>168</v>
      </c>
      <c r="K2493">
        <f t="shared" si="152"/>
        <v>0</v>
      </c>
      <c r="L2493">
        <f t="shared" si="153"/>
        <v>0</v>
      </c>
      <c r="M2493">
        <f t="shared" si="154"/>
        <v>0</v>
      </c>
      <c r="N2493">
        <f t="shared" si="155"/>
        <v>0</v>
      </c>
      <c r="O2493" cm="1">
        <f t="array" ref="O2493">((IF(C2493=0,INDEX('Solver Setup'!$M$15:$M$19,A2493),INDEX('Solver Setup'!$G$25:$G$52,C2493))-IF(B2493=0,INDEX('Solver Setup'!$L$15:$L$19,A2493),INDEX('Solver Setup'!$G$25:$G$52,B2493)))*1440-IF(B2493=0,0,INDEX('Solver Setup'!$F$25:$F$52,B2493))-H2493+'Solver Setup'!$B$9*(1-F2493))</f>
        <v>1538.099999999999</v>
      </c>
    </row>
    <row r="2494" spans="1:15" x14ac:dyDescent="0.2">
      <c r="A2494">
        <v>4</v>
      </c>
      <c r="B2494">
        <v>2</v>
      </c>
      <c r="C2494">
        <v>0</v>
      </c>
      <c r="D2494" t="str" cm="1">
        <f t="array" ref="D2494">IF(B2494=0,"Depot",INDEX('Delivery Stops'!$B$2:$B$29,B2494))</f>
        <v>Community Pharmacy</v>
      </c>
      <c r="E2494" t="str" cm="1">
        <f t="array" ref="E2494">IF(C2494=0,"Depot",INDEX('Delivery Stops'!$B$2:$B$29,C2494))</f>
        <v>Depot</v>
      </c>
      <c r="F2494">
        <v>0</v>
      </c>
      <c r="G2494" cm="1">
        <f t="array" ref="G2494">INDEX('Distance Matrix (miles)'!$B$2:$AD$30,B2494+1,C2494+1)</f>
        <v>2.8</v>
      </c>
      <c r="H2494" cm="1">
        <f t="array" ref="H2494">INDEX('Travel Time Matrix (min)'!$B$2:$AD$30,B2494+1,C2494+1)</f>
        <v>4.2</v>
      </c>
      <c r="I2494" cm="1">
        <f t="array" ref="I2494">G2494*(INDEX('Vehicle Fleet'!$D$2:$D$6,A2494)+'Cost Parameters'!$B$2*'Cost Parameters'!$B$3)</f>
        <v>3.2379199999999999</v>
      </c>
      <c r="J2494" cm="1">
        <f t="array" ref="J2494">IF(C2494=0,0,INDEX('Delivery Stops'!$D$2:$D$29,C2494))</f>
        <v>0</v>
      </c>
      <c r="K2494">
        <f t="shared" si="152"/>
        <v>0</v>
      </c>
      <c r="L2494">
        <f t="shared" si="153"/>
        <v>0</v>
      </c>
      <c r="M2494">
        <f t="shared" si="154"/>
        <v>0</v>
      </c>
      <c r="N2494">
        <f t="shared" si="155"/>
        <v>0</v>
      </c>
      <c r="O2494" cm="1">
        <f t="array" ref="O2494">((IF(C2494=0,INDEX('Solver Setup'!$M$15:$M$19,A2494),INDEX('Solver Setup'!$G$25:$G$52,C2494))-IF(B2494=0,INDEX('Solver Setup'!$L$15:$L$19,A2494),INDEX('Solver Setup'!$G$25:$G$52,B2494)))*1440-IF(B2494=0,0,INDEX('Solver Setup'!$F$25:$F$52,B2494))-H2494+'Solver Setup'!$B$9*(1-F2494))</f>
        <v>674.80000000000041</v>
      </c>
    </row>
    <row r="2495" spans="1:15" x14ac:dyDescent="0.2">
      <c r="A2495">
        <v>4</v>
      </c>
      <c r="B2495">
        <v>2</v>
      </c>
      <c r="C2495">
        <v>1</v>
      </c>
      <c r="D2495" t="str" cm="1">
        <f t="array" ref="D2495">IF(B2495=0,"Depot",INDEX('Delivery Stops'!$B$2:$B$29,B2495))</f>
        <v>Community Pharmacy</v>
      </c>
      <c r="E2495" t="str" cm="1">
        <f t="array" ref="E2495">IF(C2495=0,"Depot",INDEX('Delivery Stops'!$B$2:$B$29,C2495))</f>
        <v>Pet Hospital</v>
      </c>
      <c r="F2495">
        <v>0</v>
      </c>
      <c r="G2495" cm="1">
        <f t="array" ref="G2495">INDEX('Distance Matrix (miles)'!$B$2:$AD$30,B2495+1,C2495+1)</f>
        <v>22.47</v>
      </c>
      <c r="H2495" cm="1">
        <f t="array" ref="H2495">INDEX('Travel Time Matrix (min)'!$B$2:$AD$30,B2495+1,C2495+1)</f>
        <v>33.700000000000003</v>
      </c>
      <c r="I2495" cm="1">
        <f t="array" ref="I2495">G2495*(INDEX('Vehicle Fleet'!$D$2:$D$6,A2495)+'Cost Parameters'!$B$2*'Cost Parameters'!$B$3)</f>
        <v>25.984308000000002</v>
      </c>
      <c r="J2495" cm="1">
        <f t="array" ref="J2495">IF(C2495=0,0,INDEX('Delivery Stops'!$D$2:$D$29,C2495))</f>
        <v>204</v>
      </c>
      <c r="K2495">
        <f t="shared" si="152"/>
        <v>0</v>
      </c>
      <c r="L2495">
        <f t="shared" si="153"/>
        <v>0</v>
      </c>
      <c r="M2495">
        <f t="shared" si="154"/>
        <v>0</v>
      </c>
      <c r="N2495">
        <f t="shared" si="155"/>
        <v>0</v>
      </c>
      <c r="O2495" cm="1">
        <f t="array" ref="O2495">((IF(C2495=0,INDEX('Solver Setup'!$M$15:$M$19,A2495),INDEX('Solver Setup'!$G$25:$G$52,C2495))-IF(B2495=0,INDEX('Solver Setup'!$L$15:$L$19,A2495),INDEX('Solver Setup'!$G$25:$G$52,B2495)))*1440-IF(B2495=0,0,INDEX('Solver Setup'!$F$25:$F$52,B2495))-H2495+'Solver Setup'!$B$9*(1-F2495))</f>
        <v>1155.3000000000009</v>
      </c>
    </row>
    <row r="2496" spans="1:15" x14ac:dyDescent="0.2">
      <c r="A2496">
        <v>4</v>
      </c>
      <c r="B2496">
        <v>2</v>
      </c>
      <c r="C2496">
        <v>3</v>
      </c>
      <c r="D2496" t="str" cm="1">
        <f t="array" ref="D2496">IF(B2496=0,"Depot",INDEX('Delivery Stops'!$B$2:$B$29,B2496))</f>
        <v>Community Pharmacy</v>
      </c>
      <c r="E2496" t="str" cm="1">
        <f t="array" ref="E2496">IF(C2496=0,"Depot",INDEX('Delivery Stops'!$B$2:$B$29,C2496))</f>
        <v>Redstone Medical Center</v>
      </c>
      <c r="F2496">
        <v>0</v>
      </c>
      <c r="G2496" cm="1">
        <f t="array" ref="G2496">INDEX('Distance Matrix (miles)'!$B$2:$AD$30,B2496+1,C2496+1)</f>
        <v>18.989999999999998</v>
      </c>
      <c r="H2496" cm="1">
        <f t="array" ref="H2496">INDEX('Travel Time Matrix (min)'!$B$2:$AD$30,B2496+1,C2496+1)</f>
        <v>28.5</v>
      </c>
      <c r="I2496" cm="1">
        <f t="array" ref="I2496">G2496*(INDEX('Vehicle Fleet'!$D$2:$D$6,A2496)+'Cost Parameters'!$B$2*'Cost Parameters'!$B$3)</f>
        <v>21.960035999999999</v>
      </c>
      <c r="J2496" cm="1">
        <f t="array" ref="J2496">IF(C2496=0,0,INDEX('Delivery Stops'!$D$2:$D$29,C2496))</f>
        <v>183</v>
      </c>
      <c r="K2496">
        <f t="shared" si="152"/>
        <v>0</v>
      </c>
      <c r="L2496">
        <f t="shared" si="153"/>
        <v>0</v>
      </c>
      <c r="M2496">
        <f t="shared" si="154"/>
        <v>0</v>
      </c>
      <c r="N2496">
        <f t="shared" si="155"/>
        <v>0</v>
      </c>
      <c r="O2496" cm="1">
        <f t="array" ref="O2496">((IF(C2496=0,INDEX('Solver Setup'!$M$15:$M$19,A2496),INDEX('Solver Setup'!$G$25:$G$52,C2496))-IF(B2496=0,INDEX('Solver Setup'!$L$15:$L$19,A2496),INDEX('Solver Setup'!$G$25:$G$52,B2496)))*1440-IF(B2496=0,0,INDEX('Solver Setup'!$F$25:$F$52,B2496))-H2496+'Solver Setup'!$B$9*(1-F2496))</f>
        <v>1415.5000000000005</v>
      </c>
    </row>
    <row r="2497" spans="1:15" x14ac:dyDescent="0.2">
      <c r="A2497">
        <v>4</v>
      </c>
      <c r="B2497">
        <v>2</v>
      </c>
      <c r="C2497">
        <v>4</v>
      </c>
      <c r="D2497" t="str" cm="1">
        <f t="array" ref="D2497">IF(B2497=0,"Depot",INDEX('Delivery Stops'!$B$2:$B$29,B2497))</f>
        <v>Community Pharmacy</v>
      </c>
      <c r="E2497" t="str" cm="1">
        <f t="array" ref="E2497">IF(C2497=0,"Depot",INDEX('Delivery Stops'!$B$2:$B$29,C2497))</f>
        <v>Furniture Warehouse</v>
      </c>
      <c r="F2497">
        <v>0</v>
      </c>
      <c r="G2497" cm="1">
        <f t="array" ref="G2497">INDEX('Distance Matrix (miles)'!$B$2:$AD$30,B2497+1,C2497+1)</f>
        <v>10.74</v>
      </c>
      <c r="H2497" cm="1">
        <f t="array" ref="H2497">INDEX('Travel Time Matrix (min)'!$B$2:$AD$30,B2497+1,C2497+1)</f>
        <v>16.100000000000001</v>
      </c>
      <c r="I2497" cm="1">
        <f t="array" ref="I2497">G2497*(INDEX('Vehicle Fleet'!$D$2:$D$6,A2497)+'Cost Parameters'!$B$2*'Cost Parameters'!$B$3)</f>
        <v>12.419736000000002</v>
      </c>
      <c r="J2497" cm="1">
        <f t="array" ref="J2497">IF(C2497=0,0,INDEX('Delivery Stops'!$D$2:$D$29,C2497))</f>
        <v>186</v>
      </c>
      <c r="K2497">
        <f t="shared" si="152"/>
        <v>0</v>
      </c>
      <c r="L2497">
        <f t="shared" si="153"/>
        <v>0</v>
      </c>
      <c r="M2497">
        <f t="shared" si="154"/>
        <v>0</v>
      </c>
      <c r="N2497">
        <f t="shared" si="155"/>
        <v>0</v>
      </c>
      <c r="O2497" cm="1">
        <f t="array" ref="O2497">((IF(C2497=0,INDEX('Solver Setup'!$M$15:$M$19,A2497),INDEX('Solver Setup'!$G$25:$G$52,C2497))-IF(B2497=0,INDEX('Solver Setup'!$L$15:$L$19,A2497),INDEX('Solver Setup'!$G$25:$G$52,B2497)))*1440-IF(B2497=0,0,INDEX('Solver Setup'!$F$25:$F$52,B2497))-H2497+'Solver Setup'!$B$9*(1-F2497))</f>
        <v>1157.9000000000005</v>
      </c>
    </row>
    <row r="2498" spans="1:15" x14ac:dyDescent="0.2">
      <c r="A2498">
        <v>4</v>
      </c>
      <c r="B2498">
        <v>2</v>
      </c>
      <c r="C2498">
        <v>5</v>
      </c>
      <c r="D2498" t="str" cm="1">
        <f t="array" ref="D2498">IF(B2498=0,"Depot",INDEX('Delivery Stops'!$B$2:$B$29,B2498))</f>
        <v>Community Pharmacy</v>
      </c>
      <c r="E2498" t="str" cm="1">
        <f t="array" ref="E2498">IF(C2498=0,"Depot",INDEX('Delivery Stops'!$B$2:$B$29,C2498))</f>
        <v>Construction Supply</v>
      </c>
      <c r="F2498">
        <v>0</v>
      </c>
      <c r="G2498" cm="1">
        <f t="array" ref="G2498">INDEX('Distance Matrix (miles)'!$B$2:$AD$30,B2498+1,C2498+1)</f>
        <v>18.72</v>
      </c>
      <c r="H2498" cm="1">
        <f t="array" ref="H2498">INDEX('Travel Time Matrix (min)'!$B$2:$AD$30,B2498+1,C2498+1)</f>
        <v>28.1</v>
      </c>
      <c r="I2498" cm="1">
        <f t="array" ref="I2498">G2498*(INDEX('Vehicle Fleet'!$D$2:$D$6,A2498)+'Cost Parameters'!$B$2*'Cost Parameters'!$B$3)</f>
        <v>21.647808000000001</v>
      </c>
      <c r="J2498" cm="1">
        <f t="array" ref="J2498">IF(C2498=0,0,INDEX('Delivery Stops'!$D$2:$D$29,C2498))</f>
        <v>201</v>
      </c>
      <c r="K2498">
        <f t="shared" si="152"/>
        <v>0</v>
      </c>
      <c r="L2498">
        <f t="shared" si="153"/>
        <v>0</v>
      </c>
      <c r="M2498">
        <f t="shared" si="154"/>
        <v>0</v>
      </c>
      <c r="N2498">
        <f t="shared" si="155"/>
        <v>0</v>
      </c>
      <c r="O2498" cm="1">
        <f t="array" ref="O2498">((IF(C2498=0,INDEX('Solver Setup'!$M$15:$M$19,A2498),INDEX('Solver Setup'!$G$25:$G$52,C2498))-IF(B2498=0,INDEX('Solver Setup'!$L$15:$L$19,A2498),INDEX('Solver Setup'!$G$25:$G$52,B2498)))*1440-IF(B2498=0,0,INDEX('Solver Setup'!$F$25:$F$52,B2498))-H2498+'Solver Setup'!$B$9*(1-F2498))</f>
        <v>1355.8999999999999</v>
      </c>
    </row>
    <row r="2499" spans="1:15" x14ac:dyDescent="0.2">
      <c r="A2499">
        <v>4</v>
      </c>
      <c r="B2499">
        <v>2</v>
      </c>
      <c r="C2499">
        <v>6</v>
      </c>
      <c r="D2499" t="str" cm="1">
        <f t="array" ref="D2499">IF(B2499=0,"Depot",INDEX('Delivery Stops'!$B$2:$B$29,B2499))</f>
        <v>Community Pharmacy</v>
      </c>
      <c r="E2499" t="str" cm="1">
        <f t="array" ref="E2499">IF(C2499=0,"Depot",INDEX('Delivery Stops'!$B$2:$B$29,C2499))</f>
        <v>Farm Supply</v>
      </c>
      <c r="F2499">
        <v>0</v>
      </c>
      <c r="G2499" cm="1">
        <f t="array" ref="G2499">INDEX('Distance Matrix (miles)'!$B$2:$AD$30,B2499+1,C2499+1)</f>
        <v>7.45</v>
      </c>
      <c r="H2499" cm="1">
        <f t="array" ref="H2499">INDEX('Travel Time Matrix (min)'!$B$2:$AD$30,B2499+1,C2499+1)</f>
        <v>11.2</v>
      </c>
      <c r="I2499" cm="1">
        <f t="array" ref="I2499">G2499*(INDEX('Vehicle Fleet'!$D$2:$D$6,A2499)+'Cost Parameters'!$B$2*'Cost Parameters'!$B$3)</f>
        <v>8.6151800000000005</v>
      </c>
      <c r="J2499" cm="1">
        <f t="array" ref="J2499">IF(C2499=0,0,INDEX('Delivery Stops'!$D$2:$D$29,C2499))</f>
        <v>162</v>
      </c>
      <c r="K2499">
        <f t="shared" ref="K2499:K2562" si="156">F2499*I2499</f>
        <v>0</v>
      </c>
      <c r="L2499">
        <f t="shared" ref="L2499:L2562" si="157">F2499*G2499</f>
        <v>0</v>
      </c>
      <c r="M2499">
        <f t="shared" ref="M2499:M2562" si="158">F2499*H2499</f>
        <v>0</v>
      </c>
      <c r="N2499">
        <f t="shared" ref="N2499:N2562" si="159">F2499*J2499</f>
        <v>0</v>
      </c>
      <c r="O2499" cm="1">
        <f t="array" ref="O2499">((IF(C2499=0,INDEX('Solver Setup'!$M$15:$M$19,A2499),INDEX('Solver Setup'!$G$25:$G$52,C2499))-IF(B2499=0,INDEX('Solver Setup'!$L$15:$L$19,A2499),INDEX('Solver Setup'!$G$25:$G$52,B2499)))*1440-IF(B2499=0,0,INDEX('Solver Setup'!$F$25:$F$52,B2499))-H2499+'Solver Setup'!$B$9*(1-F2499))</f>
        <v>1477.8000000000004</v>
      </c>
    </row>
    <row r="2500" spans="1:15" x14ac:dyDescent="0.2">
      <c r="A2500">
        <v>4</v>
      </c>
      <c r="B2500">
        <v>2</v>
      </c>
      <c r="C2500">
        <v>7</v>
      </c>
      <c r="D2500" t="str" cm="1">
        <f t="array" ref="D2500">IF(B2500=0,"Depot",INDEX('Delivery Stops'!$B$2:$B$29,B2500))</f>
        <v>Community Pharmacy</v>
      </c>
      <c r="E2500" t="str" cm="1">
        <f t="array" ref="E2500">IF(C2500=0,"Depot",INDEX('Delivery Stops'!$B$2:$B$29,C2500))</f>
        <v>Fish Market</v>
      </c>
      <c r="F2500">
        <v>0</v>
      </c>
      <c r="G2500" cm="1">
        <f t="array" ref="G2500">INDEX('Distance Matrix (miles)'!$B$2:$AD$30,B2500+1,C2500+1)</f>
        <v>12.75</v>
      </c>
      <c r="H2500" cm="1">
        <f t="array" ref="H2500">INDEX('Travel Time Matrix (min)'!$B$2:$AD$30,B2500+1,C2500+1)</f>
        <v>19.100000000000001</v>
      </c>
      <c r="I2500" cm="1">
        <f t="array" ref="I2500">G2500*(INDEX('Vehicle Fleet'!$D$2:$D$6,A2500)+'Cost Parameters'!$B$2*'Cost Parameters'!$B$3)</f>
        <v>14.744100000000001</v>
      </c>
      <c r="J2500" cm="1">
        <f t="array" ref="J2500">IF(C2500=0,0,INDEX('Delivery Stops'!$D$2:$D$29,C2500))</f>
        <v>133</v>
      </c>
      <c r="K2500">
        <f t="shared" si="156"/>
        <v>0</v>
      </c>
      <c r="L2500">
        <f t="shared" si="157"/>
        <v>0</v>
      </c>
      <c r="M2500">
        <f t="shared" si="158"/>
        <v>0</v>
      </c>
      <c r="N2500">
        <f t="shared" si="159"/>
        <v>0</v>
      </c>
      <c r="O2500" cm="1">
        <f t="array" ref="O2500">((IF(C2500=0,INDEX('Solver Setup'!$M$15:$M$19,A2500),INDEX('Solver Setup'!$G$25:$G$52,C2500))-IF(B2500=0,INDEX('Solver Setup'!$L$15:$L$19,A2500),INDEX('Solver Setup'!$G$25:$G$52,B2500)))*1440-IF(B2500=0,0,INDEX('Solver Setup'!$F$25:$F$52,B2500))-H2500+'Solver Setup'!$B$9*(1-F2500))</f>
        <v>1334.9000000000005</v>
      </c>
    </row>
    <row r="2501" spans="1:15" x14ac:dyDescent="0.2">
      <c r="A2501">
        <v>4</v>
      </c>
      <c r="B2501">
        <v>2</v>
      </c>
      <c r="C2501">
        <v>8</v>
      </c>
      <c r="D2501" t="str" cm="1">
        <f t="array" ref="D2501">IF(B2501=0,"Depot",INDEX('Delivery Stops'!$B$2:$B$29,B2501))</f>
        <v>Community Pharmacy</v>
      </c>
      <c r="E2501" t="str" cm="1">
        <f t="array" ref="E2501">IF(C2501=0,"Depot",INDEX('Delivery Stops'!$B$2:$B$29,C2501))</f>
        <v>Swimming Pool Supply</v>
      </c>
      <c r="F2501">
        <v>0</v>
      </c>
      <c r="G2501" cm="1">
        <f t="array" ref="G2501">INDEX('Distance Matrix (miles)'!$B$2:$AD$30,B2501+1,C2501+1)</f>
        <v>27.38</v>
      </c>
      <c r="H2501" cm="1">
        <f t="array" ref="H2501">INDEX('Travel Time Matrix (min)'!$B$2:$AD$30,B2501+1,C2501+1)</f>
        <v>41.1</v>
      </c>
      <c r="I2501" cm="1">
        <f t="array" ref="I2501">G2501*(INDEX('Vehicle Fleet'!$D$2:$D$6,A2501)+'Cost Parameters'!$B$2*'Cost Parameters'!$B$3)</f>
        <v>31.662232000000003</v>
      </c>
      <c r="J2501" cm="1">
        <f t="array" ref="J2501">IF(C2501=0,0,INDEX('Delivery Stops'!$D$2:$D$29,C2501))</f>
        <v>285</v>
      </c>
      <c r="K2501">
        <f t="shared" si="156"/>
        <v>0</v>
      </c>
      <c r="L2501">
        <f t="shared" si="157"/>
        <v>0</v>
      </c>
      <c r="M2501">
        <f t="shared" si="158"/>
        <v>0</v>
      </c>
      <c r="N2501">
        <f t="shared" si="159"/>
        <v>0</v>
      </c>
      <c r="O2501" cm="1">
        <f t="array" ref="O2501">((IF(C2501=0,INDEX('Solver Setup'!$M$15:$M$19,A2501),INDEX('Solver Setup'!$G$25:$G$52,C2501))-IF(B2501=0,INDEX('Solver Setup'!$L$15:$L$19,A2501),INDEX('Solver Setup'!$G$25:$G$52,B2501)))*1440-IF(B2501=0,0,INDEX('Solver Setup'!$F$25:$F$52,B2501))-H2501+'Solver Setup'!$B$9*(1-F2501))</f>
        <v>1522.9</v>
      </c>
    </row>
    <row r="2502" spans="1:15" x14ac:dyDescent="0.2">
      <c r="A2502">
        <v>4</v>
      </c>
      <c r="B2502">
        <v>2</v>
      </c>
      <c r="C2502">
        <v>9</v>
      </c>
      <c r="D2502" t="str" cm="1">
        <f t="array" ref="D2502">IF(B2502=0,"Depot",INDEX('Delivery Stops'!$B$2:$B$29,B2502))</f>
        <v>Community Pharmacy</v>
      </c>
      <c r="E2502" t="str" cm="1">
        <f t="array" ref="E2502">IF(C2502=0,"Depot",INDEX('Delivery Stops'!$B$2:$B$29,C2502))</f>
        <v>Dry Cleaners</v>
      </c>
      <c r="F2502">
        <v>0</v>
      </c>
      <c r="G2502" cm="1">
        <f t="array" ref="G2502">INDEX('Distance Matrix (miles)'!$B$2:$AD$30,B2502+1,C2502+1)</f>
        <v>12.38</v>
      </c>
      <c r="H2502" cm="1">
        <f t="array" ref="H2502">INDEX('Travel Time Matrix (min)'!$B$2:$AD$30,B2502+1,C2502+1)</f>
        <v>18.600000000000001</v>
      </c>
      <c r="I2502" cm="1">
        <f t="array" ref="I2502">G2502*(INDEX('Vehicle Fleet'!$D$2:$D$6,A2502)+'Cost Parameters'!$B$2*'Cost Parameters'!$B$3)</f>
        <v>14.316232000000003</v>
      </c>
      <c r="J2502" cm="1">
        <f t="array" ref="J2502">IF(C2502=0,0,INDEX('Delivery Stops'!$D$2:$D$29,C2502))</f>
        <v>24</v>
      </c>
      <c r="K2502">
        <f t="shared" si="156"/>
        <v>0</v>
      </c>
      <c r="L2502">
        <f t="shared" si="157"/>
        <v>0</v>
      </c>
      <c r="M2502">
        <f t="shared" si="158"/>
        <v>0</v>
      </c>
      <c r="N2502">
        <f t="shared" si="159"/>
        <v>0</v>
      </c>
      <c r="O2502" cm="1">
        <f t="array" ref="O2502">((IF(C2502=0,INDEX('Solver Setup'!$M$15:$M$19,A2502),INDEX('Solver Setup'!$G$25:$G$52,C2502))-IF(B2502=0,INDEX('Solver Setup'!$L$15:$L$19,A2502),INDEX('Solver Setup'!$G$25:$G$52,B2502)))*1440-IF(B2502=0,0,INDEX('Solver Setup'!$F$25:$F$52,B2502))-H2502+'Solver Setup'!$B$9*(1-F2502))</f>
        <v>1200.4000000000005</v>
      </c>
    </row>
    <row r="2503" spans="1:15" x14ac:dyDescent="0.2">
      <c r="A2503">
        <v>4</v>
      </c>
      <c r="B2503">
        <v>2</v>
      </c>
      <c r="C2503">
        <v>10</v>
      </c>
      <c r="D2503" t="str" cm="1">
        <f t="array" ref="D2503">IF(B2503=0,"Depot",INDEX('Delivery Stops'!$B$2:$B$29,B2503))</f>
        <v>Community Pharmacy</v>
      </c>
      <c r="E2503" t="str" cm="1">
        <f t="array" ref="E2503">IF(C2503=0,"Depot",INDEX('Delivery Stops'!$B$2:$B$29,C2503))</f>
        <v>Furniture Warehouse</v>
      </c>
      <c r="F2503">
        <v>0</v>
      </c>
      <c r="G2503" cm="1">
        <f t="array" ref="G2503">INDEX('Distance Matrix (miles)'!$B$2:$AD$30,B2503+1,C2503+1)</f>
        <v>9.76</v>
      </c>
      <c r="H2503" cm="1">
        <f t="array" ref="H2503">INDEX('Travel Time Matrix (min)'!$B$2:$AD$30,B2503+1,C2503+1)</f>
        <v>14.6</v>
      </c>
      <c r="I2503" cm="1">
        <f t="array" ref="I2503">G2503*(INDEX('Vehicle Fleet'!$D$2:$D$6,A2503)+'Cost Parameters'!$B$2*'Cost Parameters'!$B$3)</f>
        <v>11.286464</v>
      </c>
      <c r="J2503" cm="1">
        <f t="array" ref="J2503">IF(C2503=0,0,INDEX('Delivery Stops'!$D$2:$D$29,C2503))</f>
        <v>89</v>
      </c>
      <c r="K2503">
        <f t="shared" si="156"/>
        <v>0</v>
      </c>
      <c r="L2503">
        <f t="shared" si="157"/>
        <v>0</v>
      </c>
      <c r="M2503">
        <f t="shared" si="158"/>
        <v>0</v>
      </c>
      <c r="N2503">
        <f t="shared" si="159"/>
        <v>0</v>
      </c>
      <c r="O2503" cm="1">
        <f t="array" ref="O2503">((IF(C2503=0,INDEX('Solver Setup'!$M$15:$M$19,A2503),INDEX('Solver Setup'!$G$25:$G$52,C2503))-IF(B2503=0,INDEX('Solver Setup'!$L$15:$L$19,A2503),INDEX('Solver Setup'!$G$25:$G$52,B2503)))*1440-IF(B2503=0,0,INDEX('Solver Setup'!$F$25:$F$52,B2503))-H2503+'Solver Setup'!$B$9*(1-F2503))</f>
        <v>1279.3999999999999</v>
      </c>
    </row>
    <row r="2504" spans="1:15" x14ac:dyDescent="0.2">
      <c r="A2504">
        <v>4</v>
      </c>
      <c r="B2504">
        <v>2</v>
      </c>
      <c r="C2504">
        <v>11</v>
      </c>
      <c r="D2504" t="str" cm="1">
        <f t="array" ref="D2504">IF(B2504=0,"Depot",INDEX('Delivery Stops'!$B$2:$B$29,B2504))</f>
        <v>Community Pharmacy</v>
      </c>
      <c r="E2504" t="str" cm="1">
        <f t="array" ref="E2504">IF(C2504=0,"Depot",INDEX('Delivery Stops'!$B$2:$B$29,C2504))</f>
        <v>Pet Hospital</v>
      </c>
      <c r="F2504">
        <v>0</v>
      </c>
      <c r="G2504" cm="1">
        <f t="array" ref="G2504">INDEX('Distance Matrix (miles)'!$B$2:$AD$30,B2504+1,C2504+1)</f>
        <v>1.48</v>
      </c>
      <c r="H2504" cm="1">
        <f t="array" ref="H2504">INDEX('Travel Time Matrix (min)'!$B$2:$AD$30,B2504+1,C2504+1)</f>
        <v>2.2000000000000002</v>
      </c>
      <c r="I2504" cm="1">
        <f t="array" ref="I2504">G2504*(INDEX('Vehicle Fleet'!$D$2:$D$6,A2504)+'Cost Parameters'!$B$2*'Cost Parameters'!$B$3)</f>
        <v>1.7114720000000001</v>
      </c>
      <c r="J2504" cm="1">
        <f t="array" ref="J2504">IF(C2504=0,0,INDEX('Delivery Stops'!$D$2:$D$29,C2504))</f>
        <v>108</v>
      </c>
      <c r="K2504">
        <f t="shared" si="156"/>
        <v>0</v>
      </c>
      <c r="L2504">
        <f t="shared" si="157"/>
        <v>0</v>
      </c>
      <c r="M2504">
        <f t="shared" si="158"/>
        <v>0</v>
      </c>
      <c r="N2504">
        <f t="shared" si="159"/>
        <v>0</v>
      </c>
      <c r="O2504" cm="1">
        <f t="array" ref="O2504">((IF(C2504=0,INDEX('Solver Setup'!$M$15:$M$19,A2504),INDEX('Solver Setup'!$G$25:$G$52,C2504))-IF(B2504=0,INDEX('Solver Setup'!$L$15:$L$19,A2504),INDEX('Solver Setup'!$G$25:$G$52,B2504)))*1440-IF(B2504=0,0,INDEX('Solver Setup'!$F$25:$F$52,B2504))-H2504+'Solver Setup'!$B$9*(1-F2504))</f>
        <v>1216.8000000000004</v>
      </c>
    </row>
    <row r="2505" spans="1:15" x14ac:dyDescent="0.2">
      <c r="A2505">
        <v>4</v>
      </c>
      <c r="B2505">
        <v>2</v>
      </c>
      <c r="C2505">
        <v>12</v>
      </c>
      <c r="D2505" t="str" cm="1">
        <f t="array" ref="D2505">IF(B2505=0,"Depot",INDEX('Delivery Stops'!$B$2:$B$29,B2505))</f>
        <v>Community Pharmacy</v>
      </c>
      <c r="E2505" t="str" cm="1">
        <f t="array" ref="E2505">IF(C2505=0,"Depot",INDEX('Delivery Stops'!$B$2:$B$29,C2505))</f>
        <v>Tech Solutions Inc</v>
      </c>
      <c r="F2505">
        <v>0</v>
      </c>
      <c r="G2505" cm="1">
        <f t="array" ref="G2505">INDEX('Distance Matrix (miles)'!$B$2:$AD$30,B2505+1,C2505+1)</f>
        <v>11.18</v>
      </c>
      <c r="H2505" cm="1">
        <f t="array" ref="H2505">INDEX('Travel Time Matrix (min)'!$B$2:$AD$30,B2505+1,C2505+1)</f>
        <v>16.8</v>
      </c>
      <c r="I2505" cm="1">
        <f t="array" ref="I2505">G2505*(INDEX('Vehicle Fleet'!$D$2:$D$6,A2505)+'Cost Parameters'!$B$2*'Cost Parameters'!$B$3)</f>
        <v>12.928552000000002</v>
      </c>
      <c r="J2505" cm="1">
        <f t="array" ref="J2505">IF(C2505=0,0,INDEX('Delivery Stops'!$D$2:$D$29,C2505))</f>
        <v>150</v>
      </c>
      <c r="K2505">
        <f t="shared" si="156"/>
        <v>0</v>
      </c>
      <c r="L2505">
        <f t="shared" si="157"/>
        <v>0</v>
      </c>
      <c r="M2505">
        <f t="shared" si="158"/>
        <v>0</v>
      </c>
      <c r="N2505">
        <f t="shared" si="159"/>
        <v>0</v>
      </c>
      <c r="O2505" cm="1">
        <f t="array" ref="O2505">((IF(C2505=0,INDEX('Solver Setup'!$M$15:$M$19,A2505),INDEX('Solver Setup'!$G$25:$G$52,C2505))-IF(B2505=0,INDEX('Solver Setup'!$L$15:$L$19,A2505),INDEX('Solver Setup'!$G$25:$G$52,B2505)))*1440-IF(B2505=0,0,INDEX('Solver Setup'!$F$25:$F$52,B2505))-H2505+'Solver Setup'!$B$9*(1-F2505))</f>
        <v>1157.2000000000005</v>
      </c>
    </row>
    <row r="2506" spans="1:15" x14ac:dyDescent="0.2">
      <c r="A2506">
        <v>4</v>
      </c>
      <c r="B2506">
        <v>2</v>
      </c>
      <c r="C2506">
        <v>13</v>
      </c>
      <c r="D2506" t="str" cm="1">
        <f t="array" ref="D2506">IF(B2506=0,"Depot",INDEX('Delivery Stops'!$B$2:$B$29,B2506))</f>
        <v>Community Pharmacy</v>
      </c>
      <c r="E2506" t="str" cm="1">
        <f t="array" ref="E2506">IF(C2506=0,"Depot",INDEX('Delivery Stops'!$B$2:$B$29,C2506))</f>
        <v>Tech Solutions Inc</v>
      </c>
      <c r="F2506">
        <v>0</v>
      </c>
      <c r="G2506" cm="1">
        <f t="array" ref="G2506">INDEX('Distance Matrix (miles)'!$B$2:$AD$30,B2506+1,C2506+1)</f>
        <v>24.64</v>
      </c>
      <c r="H2506" cm="1">
        <f t="array" ref="H2506">INDEX('Travel Time Matrix (min)'!$B$2:$AD$30,B2506+1,C2506+1)</f>
        <v>37</v>
      </c>
      <c r="I2506" cm="1">
        <f t="array" ref="I2506">G2506*(INDEX('Vehicle Fleet'!$D$2:$D$6,A2506)+'Cost Parameters'!$B$2*'Cost Parameters'!$B$3)</f>
        <v>28.493696000000003</v>
      </c>
      <c r="J2506" cm="1">
        <f t="array" ref="J2506">IF(C2506=0,0,INDEX('Delivery Stops'!$D$2:$D$29,C2506))</f>
        <v>38</v>
      </c>
      <c r="K2506">
        <f t="shared" si="156"/>
        <v>0</v>
      </c>
      <c r="L2506">
        <f t="shared" si="157"/>
        <v>0</v>
      </c>
      <c r="M2506">
        <f t="shared" si="158"/>
        <v>0</v>
      </c>
      <c r="N2506">
        <f t="shared" si="159"/>
        <v>0</v>
      </c>
      <c r="O2506" cm="1">
        <f t="array" ref="O2506">((IF(C2506=0,INDEX('Solver Setup'!$M$15:$M$19,A2506),INDEX('Solver Setup'!$G$25:$G$52,C2506))-IF(B2506=0,INDEX('Solver Setup'!$L$15:$L$19,A2506),INDEX('Solver Setup'!$G$25:$G$52,B2506)))*1440-IF(B2506=0,0,INDEX('Solver Setup'!$F$25:$F$52,B2506))-H2506+'Solver Setup'!$B$9*(1-F2506))</f>
        <v>1032</v>
      </c>
    </row>
    <row r="2507" spans="1:15" x14ac:dyDescent="0.2">
      <c r="A2507">
        <v>4</v>
      </c>
      <c r="B2507">
        <v>2</v>
      </c>
      <c r="C2507">
        <v>14</v>
      </c>
      <c r="D2507" t="str" cm="1">
        <f t="array" ref="D2507">IF(B2507=0,"Depot",INDEX('Delivery Stops'!$B$2:$B$29,B2507))</f>
        <v>Community Pharmacy</v>
      </c>
      <c r="E2507" t="str" cm="1">
        <f t="array" ref="E2507">IF(C2507=0,"Depot",INDEX('Delivery Stops'!$B$2:$B$29,C2507))</f>
        <v>Sunrise Senior Living</v>
      </c>
      <c r="F2507">
        <v>0</v>
      </c>
      <c r="G2507" cm="1">
        <f t="array" ref="G2507">INDEX('Distance Matrix (miles)'!$B$2:$AD$30,B2507+1,C2507+1)</f>
        <v>17.62</v>
      </c>
      <c r="H2507" cm="1">
        <f t="array" ref="H2507">INDEX('Travel Time Matrix (min)'!$B$2:$AD$30,B2507+1,C2507+1)</f>
        <v>26.4</v>
      </c>
      <c r="I2507" cm="1">
        <f t="array" ref="I2507">G2507*(INDEX('Vehicle Fleet'!$D$2:$D$6,A2507)+'Cost Parameters'!$B$2*'Cost Parameters'!$B$3)</f>
        <v>20.375768000000004</v>
      </c>
      <c r="J2507" cm="1">
        <f t="array" ref="J2507">IF(C2507=0,0,INDEX('Delivery Stops'!$D$2:$D$29,C2507))</f>
        <v>249</v>
      </c>
      <c r="K2507">
        <f t="shared" si="156"/>
        <v>0</v>
      </c>
      <c r="L2507">
        <f t="shared" si="157"/>
        <v>0</v>
      </c>
      <c r="M2507">
        <f t="shared" si="158"/>
        <v>0</v>
      </c>
      <c r="N2507">
        <f t="shared" si="159"/>
        <v>0</v>
      </c>
      <c r="O2507" cm="1">
        <f t="array" ref="O2507">((IF(C2507=0,INDEX('Solver Setup'!$M$15:$M$19,A2507),INDEX('Solver Setup'!$G$25:$G$52,C2507))-IF(B2507=0,INDEX('Solver Setup'!$L$15:$L$19,A2507),INDEX('Solver Setup'!$G$25:$G$52,B2507)))*1440-IF(B2507=0,0,INDEX('Solver Setup'!$F$25:$F$52,B2507))-H2507+'Solver Setup'!$B$9*(1-F2507))</f>
        <v>1492.6</v>
      </c>
    </row>
    <row r="2508" spans="1:15" x14ac:dyDescent="0.2">
      <c r="A2508">
        <v>4</v>
      </c>
      <c r="B2508">
        <v>2</v>
      </c>
      <c r="C2508">
        <v>15</v>
      </c>
      <c r="D2508" t="str" cm="1">
        <f t="array" ref="D2508">IF(B2508=0,"Depot",INDEX('Delivery Stops'!$B$2:$B$29,B2508))</f>
        <v>Community Pharmacy</v>
      </c>
      <c r="E2508" t="str" cm="1">
        <f t="array" ref="E2508">IF(C2508=0,"Depot",INDEX('Delivery Stops'!$B$2:$B$29,C2508))</f>
        <v>Electronics Outlet</v>
      </c>
      <c r="F2508">
        <v>0</v>
      </c>
      <c r="G2508" cm="1">
        <f t="array" ref="G2508">INDEX('Distance Matrix (miles)'!$B$2:$AD$30,B2508+1,C2508+1)</f>
        <v>2.5299999999999998</v>
      </c>
      <c r="H2508" cm="1">
        <f t="array" ref="H2508">INDEX('Travel Time Matrix (min)'!$B$2:$AD$30,B2508+1,C2508+1)</f>
        <v>3.8</v>
      </c>
      <c r="I2508" cm="1">
        <f t="array" ref="I2508">G2508*(INDEX('Vehicle Fleet'!$D$2:$D$6,A2508)+'Cost Parameters'!$B$2*'Cost Parameters'!$B$3)</f>
        <v>2.9256920000000002</v>
      </c>
      <c r="J2508" cm="1">
        <f t="array" ref="J2508">IF(C2508=0,0,INDEX('Delivery Stops'!$D$2:$D$29,C2508))</f>
        <v>72</v>
      </c>
      <c r="K2508">
        <f t="shared" si="156"/>
        <v>0</v>
      </c>
      <c r="L2508">
        <f t="shared" si="157"/>
        <v>0</v>
      </c>
      <c r="M2508">
        <f t="shared" si="158"/>
        <v>0</v>
      </c>
      <c r="N2508">
        <f t="shared" si="159"/>
        <v>0</v>
      </c>
      <c r="O2508" cm="1">
        <f t="array" ref="O2508">((IF(C2508=0,INDEX('Solver Setup'!$M$15:$M$19,A2508),INDEX('Solver Setup'!$G$25:$G$52,C2508))-IF(B2508=0,INDEX('Solver Setup'!$L$15:$L$19,A2508),INDEX('Solver Setup'!$G$25:$G$52,B2508)))*1440-IF(B2508=0,0,INDEX('Solver Setup'!$F$25:$F$52,B2508))-H2508+'Solver Setup'!$B$9*(1-F2508))</f>
        <v>1080.2000000000005</v>
      </c>
    </row>
    <row r="2509" spans="1:15" x14ac:dyDescent="0.2">
      <c r="A2509">
        <v>4</v>
      </c>
      <c r="B2509">
        <v>2</v>
      </c>
      <c r="C2509">
        <v>16</v>
      </c>
      <c r="D2509" t="str" cm="1">
        <f t="array" ref="D2509">IF(B2509=0,"Depot",INDEX('Delivery Stops'!$B$2:$B$29,B2509))</f>
        <v>Community Pharmacy</v>
      </c>
      <c r="E2509" t="str" cm="1">
        <f t="array" ref="E2509">IF(C2509=0,"Depot",INDEX('Delivery Stops'!$B$2:$B$29,C2509))</f>
        <v>Bookstore</v>
      </c>
      <c r="F2509">
        <v>0</v>
      </c>
      <c r="G2509" cm="1">
        <f t="array" ref="G2509">INDEX('Distance Matrix (miles)'!$B$2:$AD$30,B2509+1,C2509+1)</f>
        <v>5.24</v>
      </c>
      <c r="H2509" cm="1">
        <f t="array" ref="H2509">INDEX('Travel Time Matrix (min)'!$B$2:$AD$30,B2509+1,C2509+1)</f>
        <v>7.9</v>
      </c>
      <c r="I2509" cm="1">
        <f t="array" ref="I2509">G2509*(INDEX('Vehicle Fleet'!$D$2:$D$6,A2509)+'Cost Parameters'!$B$2*'Cost Parameters'!$B$3)</f>
        <v>6.0595360000000005</v>
      </c>
      <c r="J2509" cm="1">
        <f t="array" ref="J2509">IF(C2509=0,0,INDEX('Delivery Stops'!$D$2:$D$29,C2509))</f>
        <v>152</v>
      </c>
      <c r="K2509">
        <f t="shared" si="156"/>
        <v>0</v>
      </c>
      <c r="L2509">
        <f t="shared" si="157"/>
        <v>0</v>
      </c>
      <c r="M2509">
        <f t="shared" si="158"/>
        <v>0</v>
      </c>
      <c r="N2509">
        <f t="shared" si="159"/>
        <v>0</v>
      </c>
      <c r="O2509" cm="1">
        <f t="array" ref="O2509">((IF(C2509=0,INDEX('Solver Setup'!$M$15:$M$19,A2509),INDEX('Solver Setup'!$G$25:$G$52,C2509))-IF(B2509=0,INDEX('Solver Setup'!$L$15:$L$19,A2509),INDEX('Solver Setup'!$G$25:$G$52,B2509)))*1440-IF(B2509=0,0,INDEX('Solver Setup'!$F$25:$F$52,B2509))-H2509+'Solver Setup'!$B$9*(1-F2509))</f>
        <v>1316.1000000000008</v>
      </c>
    </row>
    <row r="2510" spans="1:15" x14ac:dyDescent="0.2">
      <c r="A2510">
        <v>4</v>
      </c>
      <c r="B2510">
        <v>2</v>
      </c>
      <c r="C2510">
        <v>17</v>
      </c>
      <c r="D2510" t="str" cm="1">
        <f t="array" ref="D2510">IF(B2510=0,"Depot",INDEX('Delivery Stops'!$B$2:$B$29,B2510))</f>
        <v>Community Pharmacy</v>
      </c>
      <c r="E2510" t="str" cm="1">
        <f t="array" ref="E2510">IF(C2510=0,"Depot",INDEX('Delivery Stops'!$B$2:$B$29,C2510))</f>
        <v>Veterinary Clinic</v>
      </c>
      <c r="F2510">
        <v>0</v>
      </c>
      <c r="G2510" cm="1">
        <f t="array" ref="G2510">INDEX('Distance Matrix (miles)'!$B$2:$AD$30,B2510+1,C2510+1)</f>
        <v>28.66</v>
      </c>
      <c r="H2510" cm="1">
        <f t="array" ref="H2510">INDEX('Travel Time Matrix (min)'!$B$2:$AD$30,B2510+1,C2510+1)</f>
        <v>43</v>
      </c>
      <c r="I2510" cm="1">
        <f t="array" ref="I2510">G2510*(INDEX('Vehicle Fleet'!$D$2:$D$6,A2510)+'Cost Parameters'!$B$2*'Cost Parameters'!$B$3)</f>
        <v>33.142424000000005</v>
      </c>
      <c r="J2510" cm="1">
        <f t="array" ref="J2510">IF(C2510=0,0,INDEX('Delivery Stops'!$D$2:$D$29,C2510))</f>
        <v>102</v>
      </c>
      <c r="K2510">
        <f t="shared" si="156"/>
        <v>0</v>
      </c>
      <c r="L2510">
        <f t="shared" si="157"/>
        <v>0</v>
      </c>
      <c r="M2510">
        <f t="shared" si="158"/>
        <v>0</v>
      </c>
      <c r="N2510">
        <f t="shared" si="159"/>
        <v>0</v>
      </c>
      <c r="O2510" cm="1">
        <f t="array" ref="O2510">((IF(C2510=0,INDEX('Solver Setup'!$M$15:$M$19,A2510),INDEX('Solver Setup'!$G$25:$G$52,C2510))-IF(B2510=0,INDEX('Solver Setup'!$L$15:$L$19,A2510),INDEX('Solver Setup'!$G$25:$G$52,B2510)))*1440-IF(B2510=0,0,INDEX('Solver Setup'!$F$25:$F$52,B2510))-H2510+'Solver Setup'!$B$9*(1-F2510))</f>
        <v>1116</v>
      </c>
    </row>
    <row r="2511" spans="1:15" x14ac:dyDescent="0.2">
      <c r="A2511">
        <v>4</v>
      </c>
      <c r="B2511">
        <v>2</v>
      </c>
      <c r="C2511">
        <v>18</v>
      </c>
      <c r="D2511" t="str" cm="1">
        <f t="array" ref="D2511">IF(B2511=0,"Depot",INDEX('Delivery Stops'!$B$2:$B$29,B2511))</f>
        <v>Community Pharmacy</v>
      </c>
      <c r="E2511" t="str" cm="1">
        <f t="array" ref="E2511">IF(C2511=0,"Depot",INDEX('Delivery Stops'!$B$2:$B$29,C2511))</f>
        <v>Furniture Warehouse</v>
      </c>
      <c r="F2511">
        <v>0</v>
      </c>
      <c r="G2511" cm="1">
        <f t="array" ref="G2511">INDEX('Distance Matrix (miles)'!$B$2:$AD$30,B2511+1,C2511+1)</f>
        <v>7.57</v>
      </c>
      <c r="H2511" cm="1">
        <f t="array" ref="H2511">INDEX('Travel Time Matrix (min)'!$B$2:$AD$30,B2511+1,C2511+1)</f>
        <v>11.4</v>
      </c>
      <c r="I2511" cm="1">
        <f t="array" ref="I2511">G2511*(INDEX('Vehicle Fleet'!$D$2:$D$6,A2511)+'Cost Parameters'!$B$2*'Cost Parameters'!$B$3)</f>
        <v>8.7539480000000012</v>
      </c>
      <c r="J2511" cm="1">
        <f t="array" ref="J2511">IF(C2511=0,0,INDEX('Delivery Stops'!$D$2:$D$29,C2511))</f>
        <v>148</v>
      </c>
      <c r="K2511">
        <f t="shared" si="156"/>
        <v>0</v>
      </c>
      <c r="L2511">
        <f t="shared" si="157"/>
        <v>0</v>
      </c>
      <c r="M2511">
        <f t="shared" si="158"/>
        <v>0</v>
      </c>
      <c r="N2511">
        <f t="shared" si="159"/>
        <v>0</v>
      </c>
      <c r="O2511" cm="1">
        <f t="array" ref="O2511">((IF(C2511=0,INDEX('Solver Setup'!$M$15:$M$19,A2511),INDEX('Solver Setup'!$G$25:$G$52,C2511))-IF(B2511=0,INDEX('Solver Setup'!$L$15:$L$19,A2511),INDEX('Solver Setup'!$G$25:$G$52,B2511)))*1440-IF(B2511=0,0,INDEX('Solver Setup'!$F$25:$F$52,B2511))-H2511+'Solver Setup'!$B$9*(1-F2511))</f>
        <v>1102.5999999999999</v>
      </c>
    </row>
    <row r="2512" spans="1:15" x14ac:dyDescent="0.2">
      <c r="A2512">
        <v>4</v>
      </c>
      <c r="B2512">
        <v>2</v>
      </c>
      <c r="C2512">
        <v>19</v>
      </c>
      <c r="D2512" t="str" cm="1">
        <f t="array" ref="D2512">IF(B2512=0,"Depot",INDEX('Delivery Stops'!$B$2:$B$29,B2512))</f>
        <v>Community Pharmacy</v>
      </c>
      <c r="E2512" t="str" cm="1">
        <f t="array" ref="E2512">IF(C2512=0,"Depot",INDEX('Delivery Stops'!$B$2:$B$29,C2512))</f>
        <v>Music School</v>
      </c>
      <c r="F2512">
        <v>0</v>
      </c>
      <c r="G2512" cm="1">
        <f t="array" ref="G2512">INDEX('Distance Matrix (miles)'!$B$2:$AD$30,B2512+1,C2512+1)</f>
        <v>19.53</v>
      </c>
      <c r="H2512" cm="1">
        <f t="array" ref="H2512">INDEX('Travel Time Matrix (min)'!$B$2:$AD$30,B2512+1,C2512+1)</f>
        <v>29.3</v>
      </c>
      <c r="I2512" cm="1">
        <f t="array" ref="I2512">G2512*(INDEX('Vehicle Fleet'!$D$2:$D$6,A2512)+'Cost Parameters'!$B$2*'Cost Parameters'!$B$3)</f>
        <v>22.584492000000004</v>
      </c>
      <c r="J2512" cm="1">
        <f t="array" ref="J2512">IF(C2512=0,0,INDEX('Delivery Stops'!$D$2:$D$29,C2512))</f>
        <v>97</v>
      </c>
      <c r="K2512">
        <f t="shared" si="156"/>
        <v>0</v>
      </c>
      <c r="L2512">
        <f t="shared" si="157"/>
        <v>0</v>
      </c>
      <c r="M2512">
        <f t="shared" si="158"/>
        <v>0</v>
      </c>
      <c r="N2512">
        <f t="shared" si="159"/>
        <v>0</v>
      </c>
      <c r="O2512" cm="1">
        <f t="array" ref="O2512">((IF(C2512=0,INDEX('Solver Setup'!$M$15:$M$19,A2512),INDEX('Solver Setup'!$G$25:$G$52,C2512))-IF(B2512=0,INDEX('Solver Setup'!$L$15:$L$19,A2512),INDEX('Solver Setup'!$G$25:$G$52,B2512)))*1440-IF(B2512=0,0,INDEX('Solver Setup'!$F$25:$F$52,B2512))-H2512+'Solver Setup'!$B$9*(1-F2512))</f>
        <v>1054.7000000000005</v>
      </c>
    </row>
    <row r="2513" spans="1:15" x14ac:dyDescent="0.2">
      <c r="A2513">
        <v>4</v>
      </c>
      <c r="B2513">
        <v>2</v>
      </c>
      <c r="C2513">
        <v>20</v>
      </c>
      <c r="D2513" t="str" cm="1">
        <f t="array" ref="D2513">IF(B2513=0,"Depot",INDEX('Delivery Stops'!$B$2:$B$29,B2513))</f>
        <v>Community Pharmacy</v>
      </c>
      <c r="E2513" t="str" cm="1">
        <f t="array" ref="E2513">IF(C2513=0,"Depot",INDEX('Delivery Stops'!$B$2:$B$29,C2513))</f>
        <v>Elementary School</v>
      </c>
      <c r="F2513">
        <v>0</v>
      </c>
      <c r="G2513" cm="1">
        <f t="array" ref="G2513">INDEX('Distance Matrix (miles)'!$B$2:$AD$30,B2513+1,C2513+1)</f>
        <v>24.99</v>
      </c>
      <c r="H2513" cm="1">
        <f t="array" ref="H2513">INDEX('Travel Time Matrix (min)'!$B$2:$AD$30,B2513+1,C2513+1)</f>
        <v>37.5</v>
      </c>
      <c r="I2513" cm="1">
        <f t="array" ref="I2513">G2513*(INDEX('Vehicle Fleet'!$D$2:$D$6,A2513)+'Cost Parameters'!$B$2*'Cost Parameters'!$B$3)</f>
        <v>28.898436</v>
      </c>
      <c r="J2513" cm="1">
        <f t="array" ref="J2513">IF(C2513=0,0,INDEX('Delivery Stops'!$D$2:$D$29,C2513))</f>
        <v>71</v>
      </c>
      <c r="K2513">
        <f t="shared" si="156"/>
        <v>0</v>
      </c>
      <c r="L2513">
        <f t="shared" si="157"/>
        <v>0</v>
      </c>
      <c r="M2513">
        <f t="shared" si="158"/>
        <v>0</v>
      </c>
      <c r="N2513">
        <f t="shared" si="159"/>
        <v>0</v>
      </c>
      <c r="O2513" cm="1">
        <f t="array" ref="O2513">((IF(C2513=0,INDEX('Solver Setup'!$M$15:$M$19,A2513),INDEX('Solver Setup'!$G$25:$G$52,C2513))-IF(B2513=0,INDEX('Solver Setup'!$L$15:$L$19,A2513),INDEX('Solver Setup'!$G$25:$G$52,B2513)))*1440-IF(B2513=0,0,INDEX('Solver Setup'!$F$25:$F$52,B2513))-H2513+'Solver Setup'!$B$9*(1-F2513))</f>
        <v>1016.5000000000009</v>
      </c>
    </row>
    <row r="2514" spans="1:15" x14ac:dyDescent="0.2">
      <c r="A2514">
        <v>4</v>
      </c>
      <c r="B2514">
        <v>2</v>
      </c>
      <c r="C2514">
        <v>21</v>
      </c>
      <c r="D2514" t="str" cm="1">
        <f t="array" ref="D2514">IF(B2514=0,"Depot",INDEX('Delivery Stops'!$B$2:$B$29,B2514))</f>
        <v>Community Pharmacy</v>
      </c>
      <c r="E2514" t="str" cm="1">
        <f t="array" ref="E2514">IF(C2514=0,"Depot",INDEX('Delivery Stops'!$B$2:$B$29,C2514))</f>
        <v>Distillery</v>
      </c>
      <c r="F2514">
        <v>0</v>
      </c>
      <c r="G2514" cm="1">
        <f t="array" ref="G2514">INDEX('Distance Matrix (miles)'!$B$2:$AD$30,B2514+1,C2514+1)</f>
        <v>21.59</v>
      </c>
      <c r="H2514" cm="1">
        <f t="array" ref="H2514">INDEX('Travel Time Matrix (min)'!$B$2:$AD$30,B2514+1,C2514+1)</f>
        <v>32.4</v>
      </c>
      <c r="I2514" cm="1">
        <f t="array" ref="I2514">G2514*(INDEX('Vehicle Fleet'!$D$2:$D$6,A2514)+'Cost Parameters'!$B$2*'Cost Parameters'!$B$3)</f>
        <v>24.966676000000003</v>
      </c>
      <c r="J2514" cm="1">
        <f t="array" ref="J2514">IF(C2514=0,0,INDEX('Delivery Stops'!$D$2:$D$29,C2514))</f>
        <v>178</v>
      </c>
      <c r="K2514">
        <f t="shared" si="156"/>
        <v>0</v>
      </c>
      <c r="L2514">
        <f t="shared" si="157"/>
        <v>0</v>
      </c>
      <c r="M2514">
        <f t="shared" si="158"/>
        <v>0</v>
      </c>
      <c r="N2514">
        <f t="shared" si="159"/>
        <v>0</v>
      </c>
      <c r="O2514" cm="1">
        <f t="array" ref="O2514">((IF(C2514=0,INDEX('Solver Setup'!$M$15:$M$19,A2514),INDEX('Solver Setup'!$G$25:$G$52,C2514))-IF(B2514=0,INDEX('Solver Setup'!$L$15:$L$19,A2514),INDEX('Solver Setup'!$G$25:$G$52,B2514)))*1440-IF(B2514=0,0,INDEX('Solver Setup'!$F$25:$F$52,B2514))-H2514+'Solver Setup'!$B$9*(1-F2514))</f>
        <v>1531.6</v>
      </c>
    </row>
    <row r="2515" spans="1:15" x14ac:dyDescent="0.2">
      <c r="A2515">
        <v>4</v>
      </c>
      <c r="B2515">
        <v>2</v>
      </c>
      <c r="C2515">
        <v>22</v>
      </c>
      <c r="D2515" t="str" cm="1">
        <f t="array" ref="D2515">IF(B2515=0,"Depot",INDEX('Delivery Stops'!$B$2:$B$29,B2515))</f>
        <v>Community Pharmacy</v>
      </c>
      <c r="E2515" t="str" cm="1">
        <f t="array" ref="E2515">IF(C2515=0,"Depot",INDEX('Delivery Stops'!$B$2:$B$29,C2515))</f>
        <v>Brewery</v>
      </c>
      <c r="F2515">
        <v>0</v>
      </c>
      <c r="G2515" cm="1">
        <f t="array" ref="G2515">INDEX('Distance Matrix (miles)'!$B$2:$AD$30,B2515+1,C2515+1)</f>
        <v>26.48</v>
      </c>
      <c r="H2515" cm="1">
        <f t="array" ref="H2515">INDEX('Travel Time Matrix (min)'!$B$2:$AD$30,B2515+1,C2515+1)</f>
        <v>39.700000000000003</v>
      </c>
      <c r="I2515" cm="1">
        <f t="array" ref="I2515">G2515*(INDEX('Vehicle Fleet'!$D$2:$D$6,A2515)+'Cost Parameters'!$B$2*'Cost Parameters'!$B$3)</f>
        <v>30.621472000000004</v>
      </c>
      <c r="J2515" cm="1">
        <f t="array" ref="J2515">IF(C2515=0,0,INDEX('Delivery Stops'!$D$2:$D$29,C2515))</f>
        <v>46</v>
      </c>
      <c r="K2515">
        <f t="shared" si="156"/>
        <v>0</v>
      </c>
      <c r="L2515">
        <f t="shared" si="157"/>
        <v>0</v>
      </c>
      <c r="M2515">
        <f t="shared" si="158"/>
        <v>0</v>
      </c>
      <c r="N2515">
        <f t="shared" si="159"/>
        <v>0</v>
      </c>
      <c r="O2515" cm="1">
        <f t="array" ref="O2515">((IF(C2515=0,INDEX('Solver Setup'!$M$15:$M$19,A2515),INDEX('Solver Setup'!$G$25:$G$52,C2515))-IF(B2515=0,INDEX('Solver Setup'!$L$15:$L$19,A2515),INDEX('Solver Setup'!$G$25:$G$52,B2515)))*1440-IF(B2515=0,0,INDEX('Solver Setup'!$F$25:$F$52,B2515))-H2515+'Solver Setup'!$B$9*(1-F2515))</f>
        <v>1374.3000000000009</v>
      </c>
    </row>
    <row r="2516" spans="1:15" x14ac:dyDescent="0.2">
      <c r="A2516">
        <v>4</v>
      </c>
      <c r="B2516">
        <v>2</v>
      </c>
      <c r="C2516">
        <v>23</v>
      </c>
      <c r="D2516" t="str" cm="1">
        <f t="array" ref="D2516">IF(B2516=0,"Depot",INDEX('Delivery Stops'!$B$2:$B$29,B2516))</f>
        <v>Community Pharmacy</v>
      </c>
      <c r="E2516" t="str" cm="1">
        <f t="array" ref="E2516">IF(C2516=0,"Depot",INDEX('Delivery Stops'!$B$2:$B$29,C2516))</f>
        <v>Distillery</v>
      </c>
      <c r="F2516">
        <v>0</v>
      </c>
      <c r="G2516" cm="1">
        <f t="array" ref="G2516">INDEX('Distance Matrix (miles)'!$B$2:$AD$30,B2516+1,C2516+1)</f>
        <v>2.88</v>
      </c>
      <c r="H2516" cm="1">
        <f t="array" ref="H2516">INDEX('Travel Time Matrix (min)'!$B$2:$AD$30,B2516+1,C2516+1)</f>
        <v>4.3</v>
      </c>
      <c r="I2516" cm="1">
        <f t="array" ref="I2516">G2516*(INDEX('Vehicle Fleet'!$D$2:$D$6,A2516)+'Cost Parameters'!$B$2*'Cost Parameters'!$B$3)</f>
        <v>3.3304320000000001</v>
      </c>
      <c r="J2516" cm="1">
        <f t="array" ref="J2516">IF(C2516=0,0,INDEX('Delivery Stops'!$D$2:$D$29,C2516))</f>
        <v>207</v>
      </c>
      <c r="K2516">
        <f t="shared" si="156"/>
        <v>0</v>
      </c>
      <c r="L2516">
        <f t="shared" si="157"/>
        <v>0</v>
      </c>
      <c r="M2516">
        <f t="shared" si="158"/>
        <v>0</v>
      </c>
      <c r="N2516">
        <f t="shared" si="159"/>
        <v>0</v>
      </c>
      <c r="O2516" cm="1">
        <f t="array" ref="O2516">((IF(C2516=0,INDEX('Solver Setup'!$M$15:$M$19,A2516),INDEX('Solver Setup'!$G$25:$G$52,C2516))-IF(B2516=0,INDEX('Solver Setup'!$L$15:$L$19,A2516),INDEX('Solver Setup'!$G$25:$G$52,B2516)))*1440-IF(B2516=0,0,INDEX('Solver Setup'!$F$25:$F$52,B2516))-H2516+'Solver Setup'!$B$9*(1-F2516))</f>
        <v>1304.7000000000005</v>
      </c>
    </row>
    <row r="2517" spans="1:15" x14ac:dyDescent="0.2">
      <c r="A2517">
        <v>4</v>
      </c>
      <c r="B2517">
        <v>2</v>
      </c>
      <c r="C2517">
        <v>24</v>
      </c>
      <c r="D2517" t="str" cm="1">
        <f t="array" ref="D2517">IF(B2517=0,"Depot",INDEX('Delivery Stops'!$B$2:$B$29,B2517))</f>
        <v>Community Pharmacy</v>
      </c>
      <c r="E2517" t="str" cm="1">
        <f t="array" ref="E2517">IF(C2517=0,"Depot",INDEX('Delivery Stops'!$B$2:$B$29,C2517))</f>
        <v>Children's Academy</v>
      </c>
      <c r="F2517">
        <v>0</v>
      </c>
      <c r="G2517" cm="1">
        <f t="array" ref="G2517">INDEX('Distance Matrix (miles)'!$B$2:$AD$30,B2517+1,C2517+1)</f>
        <v>19.86</v>
      </c>
      <c r="H2517" cm="1">
        <f t="array" ref="H2517">INDEX('Travel Time Matrix (min)'!$B$2:$AD$30,B2517+1,C2517+1)</f>
        <v>29.8</v>
      </c>
      <c r="I2517" cm="1">
        <f t="array" ref="I2517">G2517*(INDEX('Vehicle Fleet'!$D$2:$D$6,A2517)+'Cost Parameters'!$B$2*'Cost Parameters'!$B$3)</f>
        <v>22.966104000000001</v>
      </c>
      <c r="J2517" cm="1">
        <f t="array" ref="J2517">IF(C2517=0,0,INDEX('Delivery Stops'!$D$2:$D$29,C2517))</f>
        <v>28</v>
      </c>
      <c r="K2517">
        <f t="shared" si="156"/>
        <v>0</v>
      </c>
      <c r="L2517">
        <f t="shared" si="157"/>
        <v>0</v>
      </c>
      <c r="M2517">
        <f t="shared" si="158"/>
        <v>0</v>
      </c>
      <c r="N2517">
        <f t="shared" si="159"/>
        <v>0</v>
      </c>
      <c r="O2517" cm="1">
        <f t="array" ref="O2517">((IF(C2517=0,INDEX('Solver Setup'!$M$15:$M$19,A2517),INDEX('Solver Setup'!$G$25:$G$52,C2517))-IF(B2517=0,INDEX('Solver Setup'!$L$15:$L$19,A2517),INDEX('Solver Setup'!$G$25:$G$52,B2517)))*1440-IF(B2517=0,0,INDEX('Solver Setup'!$F$25:$F$52,B2517))-H2517+'Solver Setup'!$B$9*(1-F2517))</f>
        <v>1429.200000000001</v>
      </c>
    </row>
    <row r="2518" spans="1:15" x14ac:dyDescent="0.2">
      <c r="A2518">
        <v>4</v>
      </c>
      <c r="B2518">
        <v>2</v>
      </c>
      <c r="C2518">
        <v>25</v>
      </c>
      <c r="D2518" t="str" cm="1">
        <f t="array" ref="D2518">IF(B2518=0,"Depot",INDEX('Delivery Stops'!$B$2:$B$29,B2518))</f>
        <v>Community Pharmacy</v>
      </c>
      <c r="E2518" t="str" cm="1">
        <f t="array" ref="E2518">IF(C2518=0,"Depot",INDEX('Delivery Stops'!$B$2:$B$29,C2518))</f>
        <v>Public Library</v>
      </c>
      <c r="F2518">
        <v>0</v>
      </c>
      <c r="G2518" cm="1">
        <f t="array" ref="G2518">INDEX('Distance Matrix (miles)'!$B$2:$AD$30,B2518+1,C2518+1)</f>
        <v>16.489999999999998</v>
      </c>
      <c r="H2518" cm="1">
        <f t="array" ref="H2518">INDEX('Travel Time Matrix (min)'!$B$2:$AD$30,B2518+1,C2518+1)</f>
        <v>24.7</v>
      </c>
      <c r="I2518" cm="1">
        <f t="array" ref="I2518">G2518*(INDEX('Vehicle Fleet'!$D$2:$D$6,A2518)+'Cost Parameters'!$B$2*'Cost Parameters'!$B$3)</f>
        <v>19.069036000000001</v>
      </c>
      <c r="J2518" cm="1">
        <f t="array" ref="J2518">IF(C2518=0,0,INDEX('Delivery Stops'!$D$2:$D$29,C2518))</f>
        <v>32</v>
      </c>
      <c r="K2518">
        <f t="shared" si="156"/>
        <v>0</v>
      </c>
      <c r="L2518">
        <f t="shared" si="157"/>
        <v>0</v>
      </c>
      <c r="M2518">
        <f t="shared" si="158"/>
        <v>0</v>
      </c>
      <c r="N2518">
        <f t="shared" si="159"/>
        <v>0</v>
      </c>
      <c r="O2518" cm="1">
        <f t="array" ref="O2518">((IF(C2518=0,INDEX('Solver Setup'!$M$15:$M$19,A2518),INDEX('Solver Setup'!$G$25:$G$52,C2518))-IF(B2518=0,INDEX('Solver Setup'!$L$15:$L$19,A2518),INDEX('Solver Setup'!$G$25:$G$52,B2518)))*1440-IF(B2518=0,0,INDEX('Solver Setup'!$F$25:$F$52,B2518))-H2518+'Solver Setup'!$B$9*(1-F2518))</f>
        <v>1344.3000000000009</v>
      </c>
    </row>
    <row r="2519" spans="1:15" x14ac:dyDescent="0.2">
      <c r="A2519">
        <v>4</v>
      </c>
      <c r="B2519">
        <v>2</v>
      </c>
      <c r="C2519">
        <v>26</v>
      </c>
      <c r="D2519" t="str" cm="1">
        <f t="array" ref="D2519">IF(B2519=0,"Depot",INDEX('Delivery Stops'!$B$2:$B$29,B2519))</f>
        <v>Community Pharmacy</v>
      </c>
      <c r="E2519" t="str" cm="1">
        <f t="array" ref="E2519">IF(C2519=0,"Depot",INDEX('Delivery Stops'!$B$2:$B$29,C2519))</f>
        <v>Bakery &amp; Cafe</v>
      </c>
      <c r="F2519">
        <v>0</v>
      </c>
      <c r="G2519" cm="1">
        <f t="array" ref="G2519">INDEX('Distance Matrix (miles)'!$B$2:$AD$30,B2519+1,C2519+1)</f>
        <v>26.68</v>
      </c>
      <c r="H2519" cm="1">
        <f t="array" ref="H2519">INDEX('Travel Time Matrix (min)'!$B$2:$AD$30,B2519+1,C2519+1)</f>
        <v>40</v>
      </c>
      <c r="I2519" cm="1">
        <f t="array" ref="I2519">G2519*(INDEX('Vehicle Fleet'!$D$2:$D$6,A2519)+'Cost Parameters'!$B$2*'Cost Parameters'!$B$3)</f>
        <v>30.852752000000002</v>
      </c>
      <c r="J2519" cm="1">
        <f t="array" ref="J2519">IF(C2519=0,0,INDEX('Delivery Stops'!$D$2:$D$29,C2519))</f>
        <v>211</v>
      </c>
      <c r="K2519">
        <f t="shared" si="156"/>
        <v>0</v>
      </c>
      <c r="L2519">
        <f t="shared" si="157"/>
        <v>0</v>
      </c>
      <c r="M2519">
        <f t="shared" si="158"/>
        <v>0</v>
      </c>
      <c r="N2519">
        <f t="shared" si="159"/>
        <v>0</v>
      </c>
      <c r="O2519" cm="1">
        <f t="array" ref="O2519">((IF(C2519=0,INDEX('Solver Setup'!$M$15:$M$19,A2519),INDEX('Solver Setup'!$G$25:$G$52,C2519))-IF(B2519=0,INDEX('Solver Setup'!$L$15:$L$19,A2519),INDEX('Solver Setup'!$G$25:$G$52,B2519)))*1440-IF(B2519=0,0,INDEX('Solver Setup'!$F$25:$F$52,B2519))-H2519+'Solver Setup'!$B$9*(1-F2519))</f>
        <v>1404.0000000000005</v>
      </c>
    </row>
    <row r="2520" spans="1:15" x14ac:dyDescent="0.2">
      <c r="A2520">
        <v>4</v>
      </c>
      <c r="B2520">
        <v>2</v>
      </c>
      <c r="C2520">
        <v>27</v>
      </c>
      <c r="D2520" t="str" cm="1">
        <f t="array" ref="D2520">IF(B2520=0,"Depot",INDEX('Delivery Stops'!$B$2:$B$29,B2520))</f>
        <v>Community Pharmacy</v>
      </c>
      <c r="E2520" t="str" cm="1">
        <f t="array" ref="E2520">IF(C2520=0,"Depot",INDEX('Delivery Stops'!$B$2:$B$29,C2520))</f>
        <v>Redstone Elementary School</v>
      </c>
      <c r="F2520">
        <v>0</v>
      </c>
      <c r="G2520" cm="1">
        <f t="array" ref="G2520">INDEX('Distance Matrix (miles)'!$B$2:$AD$30,B2520+1,C2520+1)</f>
        <v>24.38</v>
      </c>
      <c r="H2520" cm="1">
        <f t="array" ref="H2520">INDEX('Travel Time Matrix (min)'!$B$2:$AD$30,B2520+1,C2520+1)</f>
        <v>36.6</v>
      </c>
      <c r="I2520" cm="1">
        <f t="array" ref="I2520">G2520*(INDEX('Vehicle Fleet'!$D$2:$D$6,A2520)+'Cost Parameters'!$B$2*'Cost Parameters'!$B$3)</f>
        <v>28.193032000000002</v>
      </c>
      <c r="J2520" cm="1">
        <f t="array" ref="J2520">IF(C2520=0,0,INDEX('Delivery Stops'!$D$2:$D$29,C2520))</f>
        <v>61</v>
      </c>
      <c r="K2520">
        <f t="shared" si="156"/>
        <v>0</v>
      </c>
      <c r="L2520">
        <f t="shared" si="157"/>
        <v>0</v>
      </c>
      <c r="M2520">
        <f t="shared" si="158"/>
        <v>0</v>
      </c>
      <c r="N2520">
        <f t="shared" si="159"/>
        <v>0</v>
      </c>
      <c r="O2520" cm="1">
        <f t="array" ref="O2520">((IF(C2520=0,INDEX('Solver Setup'!$M$15:$M$19,A2520),INDEX('Solver Setup'!$G$25:$G$52,C2520))-IF(B2520=0,INDEX('Solver Setup'!$L$15:$L$19,A2520),INDEX('Solver Setup'!$G$25:$G$52,B2520)))*1440-IF(B2520=0,0,INDEX('Solver Setup'!$F$25:$F$52,B2520))-H2520+'Solver Setup'!$B$9*(1-F2520))</f>
        <v>1347.3999999999999</v>
      </c>
    </row>
    <row r="2521" spans="1:15" x14ac:dyDescent="0.2">
      <c r="A2521">
        <v>4</v>
      </c>
      <c r="B2521">
        <v>2</v>
      </c>
      <c r="C2521">
        <v>28</v>
      </c>
      <c r="D2521" t="str" cm="1">
        <f t="array" ref="D2521">IF(B2521=0,"Depot",INDEX('Delivery Stops'!$B$2:$B$29,B2521))</f>
        <v>Community Pharmacy</v>
      </c>
      <c r="E2521" t="str" cm="1">
        <f t="array" ref="E2521">IF(C2521=0,"Depot",INDEX('Delivery Stops'!$B$2:$B$29,C2521))</f>
        <v>Food Bank</v>
      </c>
      <c r="F2521">
        <v>0</v>
      </c>
      <c r="G2521" cm="1">
        <f t="array" ref="G2521">INDEX('Distance Matrix (miles)'!$B$2:$AD$30,B2521+1,C2521+1)</f>
        <v>24.01</v>
      </c>
      <c r="H2521" cm="1">
        <f t="array" ref="H2521">INDEX('Travel Time Matrix (min)'!$B$2:$AD$30,B2521+1,C2521+1)</f>
        <v>36</v>
      </c>
      <c r="I2521" cm="1">
        <f t="array" ref="I2521">G2521*(INDEX('Vehicle Fleet'!$D$2:$D$6,A2521)+'Cost Parameters'!$B$2*'Cost Parameters'!$B$3)</f>
        <v>27.765164000000006</v>
      </c>
      <c r="J2521" cm="1">
        <f t="array" ref="J2521">IF(C2521=0,0,INDEX('Delivery Stops'!$D$2:$D$29,C2521))</f>
        <v>168</v>
      </c>
      <c r="K2521">
        <f t="shared" si="156"/>
        <v>0</v>
      </c>
      <c r="L2521">
        <f t="shared" si="157"/>
        <v>0</v>
      </c>
      <c r="M2521">
        <f t="shared" si="158"/>
        <v>0</v>
      </c>
      <c r="N2521">
        <f t="shared" si="159"/>
        <v>0</v>
      </c>
      <c r="O2521" cm="1">
        <f t="array" ref="O2521">((IF(C2521=0,INDEX('Solver Setup'!$M$15:$M$19,A2521),INDEX('Solver Setup'!$G$25:$G$52,C2521))-IF(B2521=0,INDEX('Solver Setup'!$L$15:$L$19,A2521),INDEX('Solver Setup'!$G$25:$G$52,B2521)))*1440-IF(B2521=0,0,INDEX('Solver Setup'!$F$25:$F$52,B2521))-H2521+'Solver Setup'!$B$9*(1-F2521))</f>
        <v>1348</v>
      </c>
    </row>
    <row r="2522" spans="1:15" x14ac:dyDescent="0.2">
      <c r="A2522">
        <v>4</v>
      </c>
      <c r="B2522">
        <v>3</v>
      </c>
      <c r="C2522">
        <v>0</v>
      </c>
      <c r="D2522" t="str" cm="1">
        <f t="array" ref="D2522">IF(B2522=0,"Depot",INDEX('Delivery Stops'!$B$2:$B$29,B2522))</f>
        <v>Redstone Medical Center</v>
      </c>
      <c r="E2522" t="str" cm="1">
        <f t="array" ref="E2522">IF(C2522=0,"Depot",INDEX('Delivery Stops'!$B$2:$B$29,C2522))</f>
        <v>Depot</v>
      </c>
      <c r="F2522">
        <v>0</v>
      </c>
      <c r="G2522" cm="1">
        <f t="array" ref="G2522">INDEX('Distance Matrix (miles)'!$B$2:$AD$30,B2522+1,C2522+1)</f>
        <v>19.3</v>
      </c>
      <c r="H2522" cm="1">
        <f t="array" ref="H2522">INDEX('Travel Time Matrix (min)'!$B$2:$AD$30,B2522+1,C2522+1)</f>
        <v>29</v>
      </c>
      <c r="I2522" cm="1">
        <f t="array" ref="I2522">G2522*(INDEX('Vehicle Fleet'!$D$2:$D$6,A2522)+'Cost Parameters'!$B$2*'Cost Parameters'!$B$3)</f>
        <v>22.318520000000003</v>
      </c>
      <c r="J2522" cm="1">
        <f t="array" ref="J2522">IF(C2522=0,0,INDEX('Delivery Stops'!$D$2:$D$29,C2522))</f>
        <v>0</v>
      </c>
      <c r="K2522">
        <f t="shared" si="156"/>
        <v>0</v>
      </c>
      <c r="L2522">
        <f t="shared" si="157"/>
        <v>0</v>
      </c>
      <c r="M2522">
        <f t="shared" si="158"/>
        <v>0</v>
      </c>
      <c r="N2522">
        <f t="shared" si="159"/>
        <v>0</v>
      </c>
      <c r="O2522" cm="1">
        <f t="array" ref="O2522">((IF(C2522=0,INDEX('Solver Setup'!$M$15:$M$19,A2522),INDEX('Solver Setup'!$G$25:$G$52,C2522))-IF(B2522=0,INDEX('Solver Setup'!$L$15:$L$19,A2522),INDEX('Solver Setup'!$G$25:$G$52,B2522)))*1440-IF(B2522=0,0,INDEX('Solver Setup'!$F$25:$F$52,B2522))-H2522+'Solver Setup'!$B$9*(1-F2522))</f>
        <v>629</v>
      </c>
    </row>
    <row r="2523" spans="1:15" x14ac:dyDescent="0.2">
      <c r="A2523">
        <v>4</v>
      </c>
      <c r="B2523">
        <v>3</v>
      </c>
      <c r="C2523">
        <v>1</v>
      </c>
      <c r="D2523" t="str" cm="1">
        <f t="array" ref="D2523">IF(B2523=0,"Depot",INDEX('Delivery Stops'!$B$2:$B$29,B2523))</f>
        <v>Redstone Medical Center</v>
      </c>
      <c r="E2523" t="str" cm="1">
        <f t="array" ref="E2523">IF(C2523=0,"Depot",INDEX('Delivery Stops'!$B$2:$B$29,C2523))</f>
        <v>Pet Hospital</v>
      </c>
      <c r="F2523">
        <v>0</v>
      </c>
      <c r="G2523" cm="1">
        <f t="array" ref="G2523">INDEX('Distance Matrix (miles)'!$B$2:$AD$30,B2523+1,C2523+1)</f>
        <v>17</v>
      </c>
      <c r="H2523" cm="1">
        <f t="array" ref="H2523">INDEX('Travel Time Matrix (min)'!$B$2:$AD$30,B2523+1,C2523+1)</f>
        <v>25.5</v>
      </c>
      <c r="I2523" cm="1">
        <f t="array" ref="I2523">G2523*(INDEX('Vehicle Fleet'!$D$2:$D$6,A2523)+'Cost Parameters'!$B$2*'Cost Parameters'!$B$3)</f>
        <v>19.658800000000003</v>
      </c>
      <c r="J2523" cm="1">
        <f t="array" ref="J2523">IF(C2523=0,0,INDEX('Delivery Stops'!$D$2:$D$29,C2523))</f>
        <v>204</v>
      </c>
      <c r="K2523">
        <f t="shared" si="156"/>
        <v>0</v>
      </c>
      <c r="L2523">
        <f t="shared" si="157"/>
        <v>0</v>
      </c>
      <c r="M2523">
        <f t="shared" si="158"/>
        <v>0</v>
      </c>
      <c r="N2523">
        <f t="shared" si="159"/>
        <v>0</v>
      </c>
      <c r="O2523" cm="1">
        <f t="array" ref="O2523">((IF(C2523=0,INDEX('Solver Setup'!$M$15:$M$19,A2523),INDEX('Solver Setup'!$G$25:$G$52,C2523))-IF(B2523=0,INDEX('Solver Setup'!$L$15:$L$19,A2523),INDEX('Solver Setup'!$G$25:$G$52,B2523)))*1440-IF(B2523=0,0,INDEX('Solver Setup'!$F$25:$F$52,B2523))-H2523+'Solver Setup'!$B$9*(1-F2523))</f>
        <v>1142.5000000000005</v>
      </c>
    </row>
    <row r="2524" spans="1:15" x14ac:dyDescent="0.2">
      <c r="A2524">
        <v>4</v>
      </c>
      <c r="B2524">
        <v>3</v>
      </c>
      <c r="C2524">
        <v>2</v>
      </c>
      <c r="D2524" t="str" cm="1">
        <f t="array" ref="D2524">IF(B2524=0,"Depot",INDEX('Delivery Stops'!$B$2:$B$29,B2524))</f>
        <v>Redstone Medical Center</v>
      </c>
      <c r="E2524" t="str" cm="1">
        <f t="array" ref="E2524">IF(C2524=0,"Depot",INDEX('Delivery Stops'!$B$2:$B$29,C2524))</f>
        <v>Community Pharmacy</v>
      </c>
      <c r="F2524">
        <v>0</v>
      </c>
      <c r="G2524" cm="1">
        <f t="array" ref="G2524">INDEX('Distance Matrix (miles)'!$B$2:$AD$30,B2524+1,C2524+1)</f>
        <v>18.989999999999998</v>
      </c>
      <c r="H2524" cm="1">
        <f t="array" ref="H2524">INDEX('Travel Time Matrix (min)'!$B$2:$AD$30,B2524+1,C2524+1)</f>
        <v>28.5</v>
      </c>
      <c r="I2524" cm="1">
        <f t="array" ref="I2524">G2524*(INDEX('Vehicle Fleet'!$D$2:$D$6,A2524)+'Cost Parameters'!$B$2*'Cost Parameters'!$B$3)</f>
        <v>21.960035999999999</v>
      </c>
      <c r="J2524" cm="1">
        <f t="array" ref="J2524">IF(C2524=0,0,INDEX('Delivery Stops'!$D$2:$D$29,C2524))</f>
        <v>240</v>
      </c>
      <c r="K2524">
        <f t="shared" si="156"/>
        <v>0</v>
      </c>
      <c r="L2524">
        <f t="shared" si="157"/>
        <v>0</v>
      </c>
      <c r="M2524">
        <f t="shared" si="158"/>
        <v>0</v>
      </c>
      <c r="N2524">
        <f t="shared" si="159"/>
        <v>0</v>
      </c>
      <c r="O2524" cm="1">
        <f t="array" ref="O2524">((IF(C2524=0,INDEX('Solver Setup'!$M$15:$M$19,A2524),INDEX('Solver Setup'!$G$25:$G$52,C2524))-IF(B2524=0,INDEX('Solver Setup'!$L$15:$L$19,A2524),INDEX('Solver Setup'!$G$25:$G$52,B2524)))*1440-IF(B2524=0,0,INDEX('Solver Setup'!$F$25:$F$52,B2524))-H2524+'Solver Setup'!$B$9*(1-F2524))</f>
        <v>1379.4999999999995</v>
      </c>
    </row>
    <row r="2525" spans="1:15" x14ac:dyDescent="0.2">
      <c r="A2525">
        <v>4</v>
      </c>
      <c r="B2525">
        <v>3</v>
      </c>
      <c r="C2525">
        <v>4</v>
      </c>
      <c r="D2525" t="str" cm="1">
        <f t="array" ref="D2525">IF(B2525=0,"Depot",INDEX('Delivery Stops'!$B$2:$B$29,B2525))</f>
        <v>Redstone Medical Center</v>
      </c>
      <c r="E2525" t="str" cm="1">
        <f t="array" ref="E2525">IF(C2525=0,"Depot",INDEX('Delivery Stops'!$B$2:$B$29,C2525))</f>
        <v>Furniture Warehouse</v>
      </c>
      <c r="F2525">
        <v>0</v>
      </c>
      <c r="G2525" cm="1">
        <f t="array" ref="G2525">INDEX('Distance Matrix (miles)'!$B$2:$AD$30,B2525+1,C2525+1)</f>
        <v>16.71</v>
      </c>
      <c r="H2525" cm="1">
        <f t="array" ref="H2525">INDEX('Travel Time Matrix (min)'!$B$2:$AD$30,B2525+1,C2525+1)</f>
        <v>25.1</v>
      </c>
      <c r="I2525" cm="1">
        <f t="array" ref="I2525">G2525*(INDEX('Vehicle Fleet'!$D$2:$D$6,A2525)+'Cost Parameters'!$B$2*'Cost Parameters'!$B$3)</f>
        <v>19.323444000000002</v>
      </c>
      <c r="J2525" cm="1">
        <f t="array" ref="J2525">IF(C2525=0,0,INDEX('Delivery Stops'!$D$2:$D$29,C2525))</f>
        <v>186</v>
      </c>
      <c r="K2525">
        <f t="shared" si="156"/>
        <v>0</v>
      </c>
      <c r="L2525">
        <f t="shared" si="157"/>
        <v>0</v>
      </c>
      <c r="M2525">
        <f t="shared" si="158"/>
        <v>0</v>
      </c>
      <c r="N2525">
        <f t="shared" si="159"/>
        <v>0</v>
      </c>
      <c r="O2525" cm="1">
        <f t="array" ref="O2525">((IF(C2525=0,INDEX('Solver Setup'!$M$15:$M$19,A2525),INDEX('Solver Setup'!$G$25:$G$52,C2525))-IF(B2525=0,INDEX('Solver Setup'!$L$15:$L$19,A2525),INDEX('Solver Setup'!$G$25:$G$52,B2525)))*1440-IF(B2525=0,0,INDEX('Solver Setup'!$F$25:$F$52,B2525))-H2525+'Solver Setup'!$B$9*(1-F2525))</f>
        <v>1127.9000000000001</v>
      </c>
    </row>
    <row r="2526" spans="1:15" x14ac:dyDescent="0.2">
      <c r="A2526">
        <v>4</v>
      </c>
      <c r="B2526">
        <v>3</v>
      </c>
      <c r="C2526">
        <v>5</v>
      </c>
      <c r="D2526" t="str" cm="1">
        <f t="array" ref="D2526">IF(B2526=0,"Depot",INDEX('Delivery Stops'!$B$2:$B$29,B2526))</f>
        <v>Redstone Medical Center</v>
      </c>
      <c r="E2526" t="str" cm="1">
        <f t="array" ref="E2526">IF(C2526=0,"Depot",INDEX('Delivery Stops'!$B$2:$B$29,C2526))</f>
        <v>Construction Supply</v>
      </c>
      <c r="F2526">
        <v>0</v>
      </c>
      <c r="G2526" cm="1">
        <f t="array" ref="G2526">INDEX('Distance Matrix (miles)'!$B$2:$AD$30,B2526+1,C2526+1)</f>
        <v>23.46</v>
      </c>
      <c r="H2526" cm="1">
        <f t="array" ref="H2526">INDEX('Travel Time Matrix (min)'!$B$2:$AD$30,B2526+1,C2526+1)</f>
        <v>35.200000000000003</v>
      </c>
      <c r="I2526" cm="1">
        <f t="array" ref="I2526">G2526*(INDEX('Vehicle Fleet'!$D$2:$D$6,A2526)+'Cost Parameters'!$B$2*'Cost Parameters'!$B$3)</f>
        <v>27.129144000000004</v>
      </c>
      <c r="J2526" cm="1">
        <f t="array" ref="J2526">IF(C2526=0,0,INDEX('Delivery Stops'!$D$2:$D$29,C2526))</f>
        <v>201</v>
      </c>
      <c r="K2526">
        <f t="shared" si="156"/>
        <v>0</v>
      </c>
      <c r="L2526">
        <f t="shared" si="157"/>
        <v>0</v>
      </c>
      <c r="M2526">
        <f t="shared" si="158"/>
        <v>0</v>
      </c>
      <c r="N2526">
        <f t="shared" si="159"/>
        <v>0</v>
      </c>
      <c r="O2526" cm="1">
        <f t="array" ref="O2526">((IF(C2526=0,INDEX('Solver Setup'!$M$15:$M$19,A2526),INDEX('Solver Setup'!$G$25:$G$52,C2526))-IF(B2526=0,INDEX('Solver Setup'!$L$15:$L$19,A2526),INDEX('Solver Setup'!$G$25:$G$52,B2526)))*1440-IF(B2526=0,0,INDEX('Solver Setup'!$F$25:$F$52,B2526))-H2526+'Solver Setup'!$B$9*(1-F2526))</f>
        <v>1327.7999999999995</v>
      </c>
    </row>
    <row r="2527" spans="1:15" x14ac:dyDescent="0.2">
      <c r="A2527">
        <v>4</v>
      </c>
      <c r="B2527">
        <v>3</v>
      </c>
      <c r="C2527">
        <v>6</v>
      </c>
      <c r="D2527" t="str" cm="1">
        <f t="array" ref="D2527">IF(B2527=0,"Depot",INDEX('Delivery Stops'!$B$2:$B$29,B2527))</f>
        <v>Redstone Medical Center</v>
      </c>
      <c r="E2527" t="str" cm="1">
        <f t="array" ref="E2527">IF(C2527=0,"Depot",INDEX('Delivery Stops'!$B$2:$B$29,C2527))</f>
        <v>Farm Supply</v>
      </c>
      <c r="F2527">
        <v>0</v>
      </c>
      <c r="G2527" cm="1">
        <f t="array" ref="G2527">INDEX('Distance Matrix (miles)'!$B$2:$AD$30,B2527+1,C2527+1)</f>
        <v>19.98</v>
      </c>
      <c r="H2527" cm="1">
        <f t="array" ref="H2527">INDEX('Travel Time Matrix (min)'!$B$2:$AD$30,B2527+1,C2527+1)</f>
        <v>30</v>
      </c>
      <c r="I2527" cm="1">
        <f t="array" ref="I2527">G2527*(INDEX('Vehicle Fleet'!$D$2:$D$6,A2527)+'Cost Parameters'!$B$2*'Cost Parameters'!$B$3)</f>
        <v>23.104872000000004</v>
      </c>
      <c r="J2527" cm="1">
        <f t="array" ref="J2527">IF(C2527=0,0,INDEX('Delivery Stops'!$D$2:$D$29,C2527))</f>
        <v>162</v>
      </c>
      <c r="K2527">
        <f t="shared" si="156"/>
        <v>0</v>
      </c>
      <c r="L2527">
        <f t="shared" si="157"/>
        <v>0</v>
      </c>
      <c r="M2527">
        <f t="shared" si="158"/>
        <v>0</v>
      </c>
      <c r="N2527">
        <f t="shared" si="159"/>
        <v>0</v>
      </c>
      <c r="O2527" cm="1">
        <f t="array" ref="O2527">((IF(C2527=0,INDEX('Solver Setup'!$M$15:$M$19,A2527),INDEX('Solver Setup'!$G$25:$G$52,C2527))-IF(B2527=0,INDEX('Solver Setup'!$L$15:$L$19,A2527),INDEX('Solver Setup'!$G$25:$G$52,B2527)))*1440-IF(B2527=0,0,INDEX('Solver Setup'!$F$25:$F$52,B2527))-H2527+'Solver Setup'!$B$9*(1-F2527))</f>
        <v>1438</v>
      </c>
    </row>
    <row r="2528" spans="1:15" x14ac:dyDescent="0.2">
      <c r="A2528">
        <v>4</v>
      </c>
      <c r="B2528">
        <v>3</v>
      </c>
      <c r="C2528">
        <v>7</v>
      </c>
      <c r="D2528" t="str" cm="1">
        <f t="array" ref="D2528">IF(B2528=0,"Depot",INDEX('Delivery Stops'!$B$2:$B$29,B2528))</f>
        <v>Redstone Medical Center</v>
      </c>
      <c r="E2528" t="str" cm="1">
        <f t="array" ref="E2528">IF(C2528=0,"Depot",INDEX('Delivery Stops'!$B$2:$B$29,C2528))</f>
        <v>Fish Market</v>
      </c>
      <c r="F2528">
        <v>0</v>
      </c>
      <c r="G2528" cm="1">
        <f t="array" ref="G2528">INDEX('Distance Matrix (miles)'!$B$2:$AD$30,B2528+1,C2528+1)</f>
        <v>28.72</v>
      </c>
      <c r="H2528" cm="1">
        <f t="array" ref="H2528">INDEX('Travel Time Matrix (min)'!$B$2:$AD$30,B2528+1,C2528+1)</f>
        <v>43.1</v>
      </c>
      <c r="I2528" cm="1">
        <f t="array" ref="I2528">G2528*(INDEX('Vehicle Fleet'!$D$2:$D$6,A2528)+'Cost Parameters'!$B$2*'Cost Parameters'!$B$3)</f>
        <v>33.211808000000005</v>
      </c>
      <c r="J2528" cm="1">
        <f t="array" ref="J2528">IF(C2528=0,0,INDEX('Delivery Stops'!$D$2:$D$29,C2528))</f>
        <v>133</v>
      </c>
      <c r="K2528">
        <f t="shared" si="156"/>
        <v>0</v>
      </c>
      <c r="L2528">
        <f t="shared" si="157"/>
        <v>0</v>
      </c>
      <c r="M2528">
        <f t="shared" si="158"/>
        <v>0</v>
      </c>
      <c r="N2528">
        <f t="shared" si="159"/>
        <v>0</v>
      </c>
      <c r="O2528" cm="1">
        <f t="array" ref="O2528">((IF(C2528=0,INDEX('Solver Setup'!$M$15:$M$19,A2528),INDEX('Solver Setup'!$G$25:$G$52,C2528))-IF(B2528=0,INDEX('Solver Setup'!$L$15:$L$19,A2528),INDEX('Solver Setup'!$G$25:$G$52,B2528)))*1440-IF(B2528=0,0,INDEX('Solver Setup'!$F$25:$F$52,B2528))-H2528+'Solver Setup'!$B$9*(1-F2528))</f>
        <v>1289.9000000000001</v>
      </c>
    </row>
    <row r="2529" spans="1:15" x14ac:dyDescent="0.2">
      <c r="A2529">
        <v>4</v>
      </c>
      <c r="B2529">
        <v>3</v>
      </c>
      <c r="C2529">
        <v>8</v>
      </c>
      <c r="D2529" t="str" cm="1">
        <f t="array" ref="D2529">IF(B2529=0,"Depot",INDEX('Delivery Stops'!$B$2:$B$29,B2529))</f>
        <v>Redstone Medical Center</v>
      </c>
      <c r="E2529" t="str" cm="1">
        <f t="array" ref="E2529">IF(C2529=0,"Depot",INDEX('Delivery Stops'!$B$2:$B$29,C2529))</f>
        <v>Swimming Pool Supply</v>
      </c>
      <c r="F2529">
        <v>0</v>
      </c>
      <c r="G2529" cm="1">
        <f t="array" ref="G2529">INDEX('Distance Matrix (miles)'!$B$2:$AD$30,B2529+1,C2529+1)</f>
        <v>16.8</v>
      </c>
      <c r="H2529" cm="1">
        <f t="array" ref="H2529">INDEX('Travel Time Matrix (min)'!$B$2:$AD$30,B2529+1,C2529+1)</f>
        <v>25.2</v>
      </c>
      <c r="I2529" cm="1">
        <f t="array" ref="I2529">G2529*(INDEX('Vehicle Fleet'!$D$2:$D$6,A2529)+'Cost Parameters'!$B$2*'Cost Parameters'!$B$3)</f>
        <v>19.427520000000001</v>
      </c>
      <c r="J2529" cm="1">
        <f t="array" ref="J2529">IF(C2529=0,0,INDEX('Delivery Stops'!$D$2:$D$29,C2529))</f>
        <v>285</v>
      </c>
      <c r="K2529">
        <f t="shared" si="156"/>
        <v>0</v>
      </c>
      <c r="L2529">
        <f t="shared" si="157"/>
        <v>0</v>
      </c>
      <c r="M2529">
        <f t="shared" si="158"/>
        <v>0</v>
      </c>
      <c r="N2529">
        <f t="shared" si="159"/>
        <v>0</v>
      </c>
      <c r="O2529" cm="1">
        <f t="array" ref="O2529">((IF(C2529=0,INDEX('Solver Setup'!$M$15:$M$19,A2529),INDEX('Solver Setup'!$G$25:$G$52,C2529))-IF(B2529=0,INDEX('Solver Setup'!$L$15:$L$19,A2529),INDEX('Solver Setup'!$G$25:$G$52,B2529)))*1440-IF(B2529=0,0,INDEX('Solver Setup'!$F$25:$F$52,B2529))-H2529+'Solver Setup'!$B$9*(1-F2529))</f>
        <v>1517.7999999999995</v>
      </c>
    </row>
    <row r="2530" spans="1:15" x14ac:dyDescent="0.2">
      <c r="A2530">
        <v>4</v>
      </c>
      <c r="B2530">
        <v>3</v>
      </c>
      <c r="C2530">
        <v>9</v>
      </c>
      <c r="D2530" t="str" cm="1">
        <f t="array" ref="D2530">IF(B2530=0,"Depot",INDEX('Delivery Stops'!$B$2:$B$29,B2530))</f>
        <v>Redstone Medical Center</v>
      </c>
      <c r="E2530" t="str" cm="1">
        <f t="array" ref="E2530">IF(C2530=0,"Depot",INDEX('Delivery Stops'!$B$2:$B$29,C2530))</f>
        <v>Dry Cleaners</v>
      </c>
      <c r="F2530">
        <v>0</v>
      </c>
      <c r="G2530" cm="1">
        <f t="array" ref="G2530">INDEX('Distance Matrix (miles)'!$B$2:$AD$30,B2530+1,C2530+1)</f>
        <v>12.66</v>
      </c>
      <c r="H2530" cm="1">
        <f t="array" ref="H2530">INDEX('Travel Time Matrix (min)'!$B$2:$AD$30,B2530+1,C2530+1)</f>
        <v>19</v>
      </c>
      <c r="I2530" cm="1">
        <f t="array" ref="I2530">G2530*(INDEX('Vehicle Fleet'!$D$2:$D$6,A2530)+'Cost Parameters'!$B$2*'Cost Parameters'!$B$3)</f>
        <v>14.640024000000002</v>
      </c>
      <c r="J2530" cm="1">
        <f t="array" ref="J2530">IF(C2530=0,0,INDEX('Delivery Stops'!$D$2:$D$29,C2530))</f>
        <v>24</v>
      </c>
      <c r="K2530">
        <f t="shared" si="156"/>
        <v>0</v>
      </c>
      <c r="L2530">
        <f t="shared" si="157"/>
        <v>0</v>
      </c>
      <c r="M2530">
        <f t="shared" si="158"/>
        <v>0</v>
      </c>
      <c r="N2530">
        <f t="shared" si="159"/>
        <v>0</v>
      </c>
      <c r="O2530" cm="1">
        <f t="array" ref="O2530">((IF(C2530=0,INDEX('Solver Setup'!$M$15:$M$19,A2530),INDEX('Solver Setup'!$G$25:$G$52,C2530))-IF(B2530=0,INDEX('Solver Setup'!$L$15:$L$19,A2530),INDEX('Solver Setup'!$G$25:$G$52,B2530)))*1440-IF(B2530=0,0,INDEX('Solver Setup'!$F$25:$F$52,B2530))-H2530+'Solver Setup'!$B$9*(1-F2530))</f>
        <v>1179</v>
      </c>
    </row>
    <row r="2531" spans="1:15" x14ac:dyDescent="0.2">
      <c r="A2531">
        <v>4</v>
      </c>
      <c r="B2531">
        <v>3</v>
      </c>
      <c r="C2531">
        <v>10</v>
      </c>
      <c r="D2531" t="str" cm="1">
        <f t="array" ref="D2531">IF(B2531=0,"Depot",INDEX('Delivery Stops'!$B$2:$B$29,B2531))</f>
        <v>Redstone Medical Center</v>
      </c>
      <c r="E2531" t="str" cm="1">
        <f t="array" ref="E2531">IF(C2531=0,"Depot",INDEX('Delivery Stops'!$B$2:$B$29,C2531))</f>
        <v>Furniture Warehouse</v>
      </c>
      <c r="F2531">
        <v>0</v>
      </c>
      <c r="G2531" cm="1">
        <f t="array" ref="G2531">INDEX('Distance Matrix (miles)'!$B$2:$AD$30,B2531+1,C2531+1)</f>
        <v>25.51</v>
      </c>
      <c r="H2531" cm="1">
        <f t="array" ref="H2531">INDEX('Travel Time Matrix (min)'!$B$2:$AD$30,B2531+1,C2531+1)</f>
        <v>38.299999999999997</v>
      </c>
      <c r="I2531" cm="1">
        <f t="array" ref="I2531">G2531*(INDEX('Vehicle Fleet'!$D$2:$D$6,A2531)+'Cost Parameters'!$B$2*'Cost Parameters'!$B$3)</f>
        <v>29.499764000000003</v>
      </c>
      <c r="J2531" cm="1">
        <f t="array" ref="J2531">IF(C2531=0,0,INDEX('Delivery Stops'!$D$2:$D$29,C2531))</f>
        <v>89</v>
      </c>
      <c r="K2531">
        <f t="shared" si="156"/>
        <v>0</v>
      </c>
      <c r="L2531">
        <f t="shared" si="157"/>
        <v>0</v>
      </c>
      <c r="M2531">
        <f t="shared" si="158"/>
        <v>0</v>
      </c>
      <c r="N2531">
        <f t="shared" si="159"/>
        <v>0</v>
      </c>
      <c r="O2531" cm="1">
        <f t="array" ref="O2531">((IF(C2531=0,INDEX('Solver Setup'!$M$15:$M$19,A2531),INDEX('Solver Setup'!$G$25:$G$52,C2531))-IF(B2531=0,INDEX('Solver Setup'!$L$15:$L$19,A2531),INDEX('Solver Setup'!$G$25:$G$52,B2531)))*1440-IF(B2531=0,0,INDEX('Solver Setup'!$F$25:$F$52,B2531))-H2531+'Solver Setup'!$B$9*(1-F2531))</f>
        <v>1234.6999999999994</v>
      </c>
    </row>
    <row r="2532" spans="1:15" x14ac:dyDescent="0.2">
      <c r="A2532">
        <v>4</v>
      </c>
      <c r="B2532">
        <v>3</v>
      </c>
      <c r="C2532">
        <v>11</v>
      </c>
      <c r="D2532" t="str" cm="1">
        <f t="array" ref="D2532">IF(B2532=0,"Depot",INDEX('Delivery Stops'!$B$2:$B$29,B2532))</f>
        <v>Redstone Medical Center</v>
      </c>
      <c r="E2532" t="str" cm="1">
        <f t="array" ref="E2532">IF(C2532=0,"Depot",INDEX('Delivery Stops'!$B$2:$B$29,C2532))</f>
        <v>Pet Hospital</v>
      </c>
      <c r="F2532">
        <v>0</v>
      </c>
      <c r="G2532" cm="1">
        <f t="array" ref="G2532">INDEX('Distance Matrix (miles)'!$B$2:$AD$30,B2532+1,C2532+1)</f>
        <v>18.93</v>
      </c>
      <c r="H2532" cm="1">
        <f t="array" ref="H2532">INDEX('Travel Time Matrix (min)'!$B$2:$AD$30,B2532+1,C2532+1)</f>
        <v>28.4</v>
      </c>
      <c r="I2532" cm="1">
        <f t="array" ref="I2532">G2532*(INDEX('Vehicle Fleet'!$D$2:$D$6,A2532)+'Cost Parameters'!$B$2*'Cost Parameters'!$B$3)</f>
        <v>21.890652000000003</v>
      </c>
      <c r="J2532" cm="1">
        <f t="array" ref="J2532">IF(C2532=0,0,INDEX('Delivery Stops'!$D$2:$D$29,C2532))</f>
        <v>108</v>
      </c>
      <c r="K2532">
        <f t="shared" si="156"/>
        <v>0</v>
      </c>
      <c r="L2532">
        <f t="shared" si="157"/>
        <v>0</v>
      </c>
      <c r="M2532">
        <f t="shared" si="158"/>
        <v>0</v>
      </c>
      <c r="N2532">
        <f t="shared" si="159"/>
        <v>0</v>
      </c>
      <c r="O2532" cm="1">
        <f t="array" ref="O2532">((IF(C2532=0,INDEX('Solver Setup'!$M$15:$M$19,A2532),INDEX('Solver Setup'!$G$25:$G$52,C2532))-IF(B2532=0,INDEX('Solver Setup'!$L$15:$L$19,A2532),INDEX('Solver Setup'!$G$25:$G$52,B2532)))*1440-IF(B2532=0,0,INDEX('Solver Setup'!$F$25:$F$52,B2532))-H2532+'Solver Setup'!$B$9*(1-F2532))</f>
        <v>1169.5999999999999</v>
      </c>
    </row>
    <row r="2533" spans="1:15" x14ac:dyDescent="0.2">
      <c r="A2533">
        <v>4</v>
      </c>
      <c r="B2533">
        <v>3</v>
      </c>
      <c r="C2533">
        <v>12</v>
      </c>
      <c r="D2533" t="str" cm="1">
        <f t="array" ref="D2533">IF(B2533=0,"Depot",INDEX('Delivery Stops'!$B$2:$B$29,B2533))</f>
        <v>Redstone Medical Center</v>
      </c>
      <c r="E2533" t="str" cm="1">
        <f t="array" ref="E2533">IF(C2533=0,"Depot",INDEX('Delivery Stops'!$B$2:$B$29,C2533))</f>
        <v>Tech Solutions Inc</v>
      </c>
      <c r="F2533">
        <v>0</v>
      </c>
      <c r="G2533" cm="1">
        <f t="array" ref="G2533">INDEX('Distance Matrix (miles)'!$B$2:$AD$30,B2533+1,C2533+1)</f>
        <v>26.08</v>
      </c>
      <c r="H2533" cm="1">
        <f t="array" ref="H2533">INDEX('Travel Time Matrix (min)'!$B$2:$AD$30,B2533+1,C2533+1)</f>
        <v>39.1</v>
      </c>
      <c r="I2533" cm="1">
        <f t="array" ref="I2533">G2533*(INDEX('Vehicle Fleet'!$D$2:$D$6,A2533)+'Cost Parameters'!$B$2*'Cost Parameters'!$B$3)</f>
        <v>30.158912000000001</v>
      </c>
      <c r="J2533" cm="1">
        <f t="array" ref="J2533">IF(C2533=0,0,INDEX('Delivery Stops'!$D$2:$D$29,C2533))</f>
        <v>150</v>
      </c>
      <c r="K2533">
        <f t="shared" si="156"/>
        <v>0</v>
      </c>
      <c r="L2533">
        <f t="shared" si="157"/>
        <v>0</v>
      </c>
      <c r="M2533">
        <f t="shared" si="158"/>
        <v>0</v>
      </c>
      <c r="N2533">
        <f t="shared" si="159"/>
        <v>0</v>
      </c>
      <c r="O2533" cm="1">
        <f t="array" ref="O2533">((IF(C2533=0,INDEX('Solver Setup'!$M$15:$M$19,A2533),INDEX('Solver Setup'!$G$25:$G$52,C2533))-IF(B2533=0,INDEX('Solver Setup'!$L$15:$L$19,A2533),INDEX('Solver Setup'!$G$25:$G$52,B2533)))*1440-IF(B2533=0,0,INDEX('Solver Setup'!$F$25:$F$52,B2533))-H2533+'Solver Setup'!$B$9*(1-F2533))</f>
        <v>1113.9000000000001</v>
      </c>
    </row>
    <row r="2534" spans="1:15" x14ac:dyDescent="0.2">
      <c r="A2534">
        <v>4</v>
      </c>
      <c r="B2534">
        <v>3</v>
      </c>
      <c r="C2534">
        <v>13</v>
      </c>
      <c r="D2534" t="str" cm="1">
        <f t="array" ref="D2534">IF(B2534=0,"Depot",INDEX('Delivery Stops'!$B$2:$B$29,B2534))</f>
        <v>Redstone Medical Center</v>
      </c>
      <c r="E2534" t="str" cm="1">
        <f t="array" ref="E2534">IF(C2534=0,"Depot",INDEX('Delivery Stops'!$B$2:$B$29,C2534))</f>
        <v>Tech Solutions Inc</v>
      </c>
      <c r="F2534">
        <v>0</v>
      </c>
      <c r="G2534" cm="1">
        <f t="array" ref="G2534">INDEX('Distance Matrix (miles)'!$B$2:$AD$30,B2534+1,C2534+1)</f>
        <v>42.16</v>
      </c>
      <c r="H2534" cm="1">
        <f t="array" ref="H2534">INDEX('Travel Time Matrix (min)'!$B$2:$AD$30,B2534+1,C2534+1)</f>
        <v>63.2</v>
      </c>
      <c r="I2534" cm="1">
        <f t="array" ref="I2534">G2534*(INDEX('Vehicle Fleet'!$D$2:$D$6,A2534)+'Cost Parameters'!$B$2*'Cost Parameters'!$B$3)</f>
        <v>48.753824000000002</v>
      </c>
      <c r="J2534" cm="1">
        <f t="array" ref="J2534">IF(C2534=0,0,INDEX('Delivery Stops'!$D$2:$D$29,C2534))</f>
        <v>38</v>
      </c>
      <c r="K2534">
        <f t="shared" si="156"/>
        <v>0</v>
      </c>
      <c r="L2534">
        <f t="shared" si="157"/>
        <v>0</v>
      </c>
      <c r="M2534">
        <f t="shared" si="158"/>
        <v>0</v>
      </c>
      <c r="N2534">
        <f t="shared" si="159"/>
        <v>0</v>
      </c>
      <c r="O2534" cm="1">
        <f t="array" ref="O2534">((IF(C2534=0,INDEX('Solver Setup'!$M$15:$M$19,A2534),INDEX('Solver Setup'!$G$25:$G$52,C2534))-IF(B2534=0,INDEX('Solver Setup'!$L$15:$L$19,A2534),INDEX('Solver Setup'!$G$25:$G$52,B2534)))*1440-IF(B2534=0,0,INDEX('Solver Setup'!$F$25:$F$52,B2534))-H2534+'Solver Setup'!$B$9*(1-F2534))</f>
        <v>984.7999999999995</v>
      </c>
    </row>
    <row r="2535" spans="1:15" x14ac:dyDescent="0.2">
      <c r="A2535">
        <v>4</v>
      </c>
      <c r="B2535">
        <v>3</v>
      </c>
      <c r="C2535">
        <v>14</v>
      </c>
      <c r="D2535" t="str" cm="1">
        <f t="array" ref="D2535">IF(B2535=0,"Depot",INDEX('Delivery Stops'!$B$2:$B$29,B2535))</f>
        <v>Redstone Medical Center</v>
      </c>
      <c r="E2535" t="str" cm="1">
        <f t="array" ref="E2535">IF(C2535=0,"Depot",INDEX('Delivery Stops'!$B$2:$B$29,C2535))</f>
        <v>Sunrise Senior Living</v>
      </c>
      <c r="F2535">
        <v>0</v>
      </c>
      <c r="G2535" cm="1">
        <f t="array" ref="G2535">INDEX('Distance Matrix (miles)'!$B$2:$AD$30,B2535+1,C2535+1)</f>
        <v>28.35</v>
      </c>
      <c r="H2535" cm="1">
        <f t="array" ref="H2535">INDEX('Travel Time Matrix (min)'!$B$2:$AD$30,B2535+1,C2535+1)</f>
        <v>42.5</v>
      </c>
      <c r="I2535" cm="1">
        <f t="array" ref="I2535">G2535*(INDEX('Vehicle Fleet'!$D$2:$D$6,A2535)+'Cost Parameters'!$B$2*'Cost Parameters'!$B$3)</f>
        <v>32.783940000000001</v>
      </c>
      <c r="J2535" cm="1">
        <f t="array" ref="J2535">IF(C2535=0,0,INDEX('Delivery Stops'!$D$2:$D$29,C2535))</f>
        <v>249</v>
      </c>
      <c r="K2535">
        <f t="shared" si="156"/>
        <v>0</v>
      </c>
      <c r="L2535">
        <f t="shared" si="157"/>
        <v>0</v>
      </c>
      <c r="M2535">
        <f t="shared" si="158"/>
        <v>0</v>
      </c>
      <c r="N2535">
        <f t="shared" si="159"/>
        <v>0</v>
      </c>
      <c r="O2535" cm="1">
        <f t="array" ref="O2535">((IF(C2535=0,INDEX('Solver Setup'!$M$15:$M$19,A2535),INDEX('Solver Setup'!$G$25:$G$52,C2535))-IF(B2535=0,INDEX('Solver Setup'!$L$15:$L$19,A2535),INDEX('Solver Setup'!$G$25:$G$52,B2535)))*1440-IF(B2535=0,0,INDEX('Solver Setup'!$F$25:$F$52,B2535))-H2535+'Solver Setup'!$B$9*(1-F2535))</f>
        <v>1455.4999999999995</v>
      </c>
    </row>
    <row r="2536" spans="1:15" x14ac:dyDescent="0.2">
      <c r="A2536">
        <v>4</v>
      </c>
      <c r="B2536">
        <v>3</v>
      </c>
      <c r="C2536">
        <v>15</v>
      </c>
      <c r="D2536" t="str" cm="1">
        <f t="array" ref="D2536">IF(B2536=0,"Depot",INDEX('Delivery Stops'!$B$2:$B$29,B2536))</f>
        <v>Redstone Medical Center</v>
      </c>
      <c r="E2536" t="str" cm="1">
        <f t="array" ref="E2536">IF(C2536=0,"Depot",INDEX('Delivery Stops'!$B$2:$B$29,C2536))</f>
        <v>Electronics Outlet</v>
      </c>
      <c r="F2536">
        <v>0</v>
      </c>
      <c r="G2536" cm="1">
        <f t="array" ref="G2536">INDEX('Distance Matrix (miles)'!$B$2:$AD$30,B2536+1,C2536+1)</f>
        <v>20.329999999999998</v>
      </c>
      <c r="H2536" cm="1">
        <f t="array" ref="H2536">INDEX('Travel Time Matrix (min)'!$B$2:$AD$30,B2536+1,C2536+1)</f>
        <v>30.5</v>
      </c>
      <c r="I2536" cm="1">
        <f t="array" ref="I2536">G2536*(INDEX('Vehicle Fleet'!$D$2:$D$6,A2536)+'Cost Parameters'!$B$2*'Cost Parameters'!$B$3)</f>
        <v>23.509612000000001</v>
      </c>
      <c r="J2536" cm="1">
        <f t="array" ref="J2536">IF(C2536=0,0,INDEX('Delivery Stops'!$D$2:$D$29,C2536))</f>
        <v>72</v>
      </c>
      <c r="K2536">
        <f t="shared" si="156"/>
        <v>0</v>
      </c>
      <c r="L2536">
        <f t="shared" si="157"/>
        <v>0</v>
      </c>
      <c r="M2536">
        <f t="shared" si="158"/>
        <v>0</v>
      </c>
      <c r="N2536">
        <f t="shared" si="159"/>
        <v>0</v>
      </c>
      <c r="O2536" cm="1">
        <f t="array" ref="O2536">((IF(C2536=0,INDEX('Solver Setup'!$M$15:$M$19,A2536),INDEX('Solver Setup'!$G$25:$G$52,C2536))-IF(B2536=0,INDEX('Solver Setup'!$L$15:$L$19,A2536),INDEX('Solver Setup'!$G$25:$G$52,B2536)))*1440-IF(B2536=0,0,INDEX('Solver Setup'!$F$25:$F$52,B2536))-H2536+'Solver Setup'!$B$9*(1-F2536))</f>
        <v>1032.5</v>
      </c>
    </row>
    <row r="2537" spans="1:15" x14ac:dyDescent="0.2">
      <c r="A2537">
        <v>4</v>
      </c>
      <c r="B2537">
        <v>3</v>
      </c>
      <c r="C2537">
        <v>16</v>
      </c>
      <c r="D2537" t="str" cm="1">
        <f t="array" ref="D2537">IF(B2537=0,"Depot",INDEX('Delivery Stops'!$B$2:$B$29,B2537))</f>
        <v>Redstone Medical Center</v>
      </c>
      <c r="E2537" t="str" cm="1">
        <f t="array" ref="E2537">IF(C2537=0,"Depot",INDEX('Delivery Stops'!$B$2:$B$29,C2537))</f>
        <v>Bookstore</v>
      </c>
      <c r="F2537">
        <v>0</v>
      </c>
      <c r="G2537" cm="1">
        <f t="array" ref="G2537">INDEX('Distance Matrix (miles)'!$B$2:$AD$30,B2537+1,C2537+1)</f>
        <v>23.41</v>
      </c>
      <c r="H2537" cm="1">
        <f t="array" ref="H2537">INDEX('Travel Time Matrix (min)'!$B$2:$AD$30,B2537+1,C2537+1)</f>
        <v>35.1</v>
      </c>
      <c r="I2537" cm="1">
        <f t="array" ref="I2537">G2537*(INDEX('Vehicle Fleet'!$D$2:$D$6,A2537)+'Cost Parameters'!$B$2*'Cost Parameters'!$B$3)</f>
        <v>27.071324000000001</v>
      </c>
      <c r="J2537" cm="1">
        <f t="array" ref="J2537">IF(C2537=0,0,INDEX('Delivery Stops'!$D$2:$D$29,C2537))</f>
        <v>152</v>
      </c>
      <c r="K2537">
        <f t="shared" si="156"/>
        <v>0</v>
      </c>
      <c r="L2537">
        <f t="shared" si="157"/>
        <v>0</v>
      </c>
      <c r="M2537">
        <f t="shared" si="158"/>
        <v>0</v>
      </c>
      <c r="N2537">
        <f t="shared" si="159"/>
        <v>0</v>
      </c>
      <c r="O2537" cm="1">
        <f t="array" ref="O2537">((IF(C2537=0,INDEX('Solver Setup'!$M$15:$M$19,A2537),INDEX('Solver Setup'!$G$25:$G$52,C2537))-IF(B2537=0,INDEX('Solver Setup'!$L$15:$L$19,A2537),INDEX('Solver Setup'!$G$25:$G$52,B2537)))*1440-IF(B2537=0,0,INDEX('Solver Setup'!$F$25:$F$52,B2537))-H2537+'Solver Setup'!$B$9*(1-F2537))</f>
        <v>1267.9000000000005</v>
      </c>
    </row>
    <row r="2538" spans="1:15" x14ac:dyDescent="0.2">
      <c r="A2538">
        <v>4</v>
      </c>
      <c r="B2538">
        <v>3</v>
      </c>
      <c r="C2538">
        <v>17</v>
      </c>
      <c r="D2538" t="str" cm="1">
        <f t="array" ref="D2538">IF(B2538=0,"Depot",INDEX('Delivery Stops'!$B$2:$B$29,B2538))</f>
        <v>Redstone Medical Center</v>
      </c>
      <c r="E2538" t="str" cm="1">
        <f t="array" ref="E2538">IF(C2538=0,"Depot",INDEX('Delivery Stops'!$B$2:$B$29,C2538))</f>
        <v>Veterinary Clinic</v>
      </c>
      <c r="F2538">
        <v>0</v>
      </c>
      <c r="G2538" cm="1">
        <f t="array" ref="G2538">INDEX('Distance Matrix (miles)'!$B$2:$AD$30,B2538+1,C2538+1)</f>
        <v>38.78</v>
      </c>
      <c r="H2538" cm="1">
        <f t="array" ref="H2538">INDEX('Travel Time Matrix (min)'!$B$2:$AD$30,B2538+1,C2538+1)</f>
        <v>58.2</v>
      </c>
      <c r="I2538" cm="1">
        <f t="array" ref="I2538">G2538*(INDEX('Vehicle Fleet'!$D$2:$D$6,A2538)+'Cost Parameters'!$B$2*'Cost Parameters'!$B$3)</f>
        <v>44.845192000000004</v>
      </c>
      <c r="J2538" cm="1">
        <f t="array" ref="J2538">IF(C2538=0,0,INDEX('Delivery Stops'!$D$2:$D$29,C2538))</f>
        <v>102</v>
      </c>
      <c r="K2538">
        <f t="shared" si="156"/>
        <v>0</v>
      </c>
      <c r="L2538">
        <f t="shared" si="157"/>
        <v>0</v>
      </c>
      <c r="M2538">
        <f t="shared" si="158"/>
        <v>0</v>
      </c>
      <c r="N2538">
        <f t="shared" si="159"/>
        <v>0</v>
      </c>
      <c r="O2538" cm="1">
        <f t="array" ref="O2538">((IF(C2538=0,INDEX('Solver Setup'!$M$15:$M$19,A2538),INDEX('Solver Setup'!$G$25:$G$52,C2538))-IF(B2538=0,INDEX('Solver Setup'!$L$15:$L$19,A2538),INDEX('Solver Setup'!$G$25:$G$52,B2538)))*1440-IF(B2538=0,0,INDEX('Solver Setup'!$F$25:$F$52,B2538))-H2538+'Solver Setup'!$B$9*(1-F2538))</f>
        <v>1079.7999999999995</v>
      </c>
    </row>
    <row r="2539" spans="1:15" x14ac:dyDescent="0.2">
      <c r="A2539">
        <v>4</v>
      </c>
      <c r="B2539">
        <v>3</v>
      </c>
      <c r="C2539">
        <v>18</v>
      </c>
      <c r="D2539" t="str" cm="1">
        <f t="array" ref="D2539">IF(B2539=0,"Depot",INDEX('Delivery Stops'!$B$2:$B$29,B2539))</f>
        <v>Redstone Medical Center</v>
      </c>
      <c r="E2539" t="str" cm="1">
        <f t="array" ref="E2539">IF(C2539=0,"Depot",INDEX('Delivery Stops'!$B$2:$B$29,C2539))</f>
        <v>Furniture Warehouse</v>
      </c>
      <c r="F2539">
        <v>0</v>
      </c>
      <c r="G2539" cm="1">
        <f t="array" ref="G2539">INDEX('Distance Matrix (miles)'!$B$2:$AD$30,B2539+1,C2539+1)</f>
        <v>17.11</v>
      </c>
      <c r="H2539" cm="1">
        <f t="array" ref="H2539">INDEX('Travel Time Matrix (min)'!$B$2:$AD$30,B2539+1,C2539+1)</f>
        <v>25.7</v>
      </c>
      <c r="I2539" cm="1">
        <f t="array" ref="I2539">G2539*(INDEX('Vehicle Fleet'!$D$2:$D$6,A2539)+'Cost Parameters'!$B$2*'Cost Parameters'!$B$3)</f>
        <v>19.786004000000002</v>
      </c>
      <c r="J2539" cm="1">
        <f t="array" ref="J2539">IF(C2539=0,0,INDEX('Delivery Stops'!$D$2:$D$29,C2539))</f>
        <v>148</v>
      </c>
      <c r="K2539">
        <f t="shared" si="156"/>
        <v>0</v>
      </c>
      <c r="L2539">
        <f t="shared" si="157"/>
        <v>0</v>
      </c>
      <c r="M2539">
        <f t="shared" si="158"/>
        <v>0</v>
      </c>
      <c r="N2539">
        <f t="shared" si="159"/>
        <v>0</v>
      </c>
      <c r="O2539" cm="1">
        <f t="array" ref="O2539">((IF(C2539=0,INDEX('Solver Setup'!$M$15:$M$19,A2539),INDEX('Solver Setup'!$G$25:$G$52,C2539))-IF(B2539=0,INDEX('Solver Setup'!$L$15:$L$19,A2539),INDEX('Solver Setup'!$G$25:$G$52,B2539)))*1440-IF(B2539=0,0,INDEX('Solver Setup'!$F$25:$F$52,B2539))-H2539+'Solver Setup'!$B$9*(1-F2539))</f>
        <v>1067.2999999999995</v>
      </c>
    </row>
    <row r="2540" spans="1:15" x14ac:dyDescent="0.2">
      <c r="A2540">
        <v>4</v>
      </c>
      <c r="B2540">
        <v>3</v>
      </c>
      <c r="C2540">
        <v>19</v>
      </c>
      <c r="D2540" t="str" cm="1">
        <f t="array" ref="D2540">IF(B2540=0,"Depot",INDEX('Delivery Stops'!$B$2:$B$29,B2540))</f>
        <v>Redstone Medical Center</v>
      </c>
      <c r="E2540" t="str" cm="1">
        <f t="array" ref="E2540">IF(C2540=0,"Depot",INDEX('Delivery Stops'!$B$2:$B$29,C2540))</f>
        <v>Music School</v>
      </c>
      <c r="F2540">
        <v>0</v>
      </c>
      <c r="G2540" cm="1">
        <f t="array" ref="G2540">INDEX('Distance Matrix (miles)'!$B$2:$AD$30,B2540+1,C2540+1)</f>
        <v>7.44</v>
      </c>
      <c r="H2540" cm="1">
        <f t="array" ref="H2540">INDEX('Travel Time Matrix (min)'!$B$2:$AD$30,B2540+1,C2540+1)</f>
        <v>11.2</v>
      </c>
      <c r="I2540" cm="1">
        <f t="array" ref="I2540">G2540*(INDEX('Vehicle Fleet'!$D$2:$D$6,A2540)+'Cost Parameters'!$B$2*'Cost Parameters'!$B$3)</f>
        <v>8.6036160000000006</v>
      </c>
      <c r="J2540" cm="1">
        <f t="array" ref="J2540">IF(C2540=0,0,INDEX('Delivery Stops'!$D$2:$D$29,C2540))</f>
        <v>97</v>
      </c>
      <c r="K2540">
        <f t="shared" si="156"/>
        <v>0</v>
      </c>
      <c r="L2540">
        <f t="shared" si="157"/>
        <v>0</v>
      </c>
      <c r="M2540">
        <f t="shared" si="158"/>
        <v>0</v>
      </c>
      <c r="N2540">
        <f t="shared" si="159"/>
        <v>0</v>
      </c>
      <c r="O2540" cm="1">
        <f t="array" ref="O2540">((IF(C2540=0,INDEX('Solver Setup'!$M$15:$M$19,A2540),INDEX('Solver Setup'!$G$25:$G$52,C2540))-IF(B2540=0,INDEX('Solver Setup'!$L$15:$L$19,A2540),INDEX('Solver Setup'!$G$25:$G$52,B2540)))*1440-IF(B2540=0,0,INDEX('Solver Setup'!$F$25:$F$52,B2540))-H2540+'Solver Setup'!$B$9*(1-F2540))</f>
        <v>1051.8</v>
      </c>
    </row>
    <row r="2541" spans="1:15" x14ac:dyDescent="0.2">
      <c r="A2541">
        <v>4</v>
      </c>
      <c r="B2541">
        <v>3</v>
      </c>
      <c r="C2541">
        <v>20</v>
      </c>
      <c r="D2541" t="str" cm="1">
        <f t="array" ref="D2541">IF(B2541=0,"Depot",INDEX('Delivery Stops'!$B$2:$B$29,B2541))</f>
        <v>Redstone Medical Center</v>
      </c>
      <c r="E2541" t="str" cm="1">
        <f t="array" ref="E2541">IF(C2541=0,"Depot",INDEX('Delivery Stops'!$B$2:$B$29,C2541))</f>
        <v>Elementary School</v>
      </c>
      <c r="F2541">
        <v>0</v>
      </c>
      <c r="G2541" cm="1">
        <f t="array" ref="G2541">INDEX('Distance Matrix (miles)'!$B$2:$AD$30,B2541+1,C2541+1)</f>
        <v>14.02</v>
      </c>
      <c r="H2541" cm="1">
        <f t="array" ref="H2541">INDEX('Travel Time Matrix (min)'!$B$2:$AD$30,B2541+1,C2541+1)</f>
        <v>21</v>
      </c>
      <c r="I2541" cm="1">
        <f t="array" ref="I2541">G2541*(INDEX('Vehicle Fleet'!$D$2:$D$6,A2541)+'Cost Parameters'!$B$2*'Cost Parameters'!$B$3)</f>
        <v>16.212728000000002</v>
      </c>
      <c r="J2541" cm="1">
        <f t="array" ref="J2541">IF(C2541=0,0,INDEX('Delivery Stops'!$D$2:$D$29,C2541))</f>
        <v>71</v>
      </c>
      <c r="K2541">
        <f t="shared" si="156"/>
        <v>0</v>
      </c>
      <c r="L2541">
        <f t="shared" si="157"/>
        <v>0</v>
      </c>
      <c r="M2541">
        <f t="shared" si="158"/>
        <v>0</v>
      </c>
      <c r="N2541">
        <f t="shared" si="159"/>
        <v>0</v>
      </c>
      <c r="O2541" cm="1">
        <f t="array" ref="O2541">((IF(C2541=0,INDEX('Solver Setup'!$M$15:$M$19,A2541),INDEX('Solver Setup'!$G$25:$G$52,C2541))-IF(B2541=0,INDEX('Solver Setup'!$L$15:$L$19,A2541),INDEX('Solver Setup'!$G$25:$G$52,B2541)))*1440-IF(B2541=0,0,INDEX('Solver Setup'!$F$25:$F$52,B2541))-H2541+'Solver Setup'!$B$9*(1-F2541))</f>
        <v>1012.0000000000005</v>
      </c>
    </row>
    <row r="2542" spans="1:15" x14ac:dyDescent="0.2">
      <c r="A2542">
        <v>4</v>
      </c>
      <c r="B2542">
        <v>3</v>
      </c>
      <c r="C2542">
        <v>21</v>
      </c>
      <c r="D2542" t="str" cm="1">
        <f t="array" ref="D2542">IF(B2542=0,"Depot",INDEX('Delivery Stops'!$B$2:$B$29,B2542))</f>
        <v>Redstone Medical Center</v>
      </c>
      <c r="E2542" t="str" cm="1">
        <f t="array" ref="E2542">IF(C2542=0,"Depot",INDEX('Delivery Stops'!$B$2:$B$29,C2542))</f>
        <v>Distillery</v>
      </c>
      <c r="F2542">
        <v>0</v>
      </c>
      <c r="G2542" cm="1">
        <f t="array" ref="G2542">INDEX('Distance Matrix (miles)'!$B$2:$AD$30,B2542+1,C2542+1)</f>
        <v>9.14</v>
      </c>
      <c r="H2542" cm="1">
        <f t="array" ref="H2542">INDEX('Travel Time Matrix (min)'!$B$2:$AD$30,B2542+1,C2542+1)</f>
        <v>13.7</v>
      </c>
      <c r="I2542" cm="1">
        <f t="array" ref="I2542">G2542*(INDEX('Vehicle Fleet'!$D$2:$D$6,A2542)+'Cost Parameters'!$B$2*'Cost Parameters'!$B$3)</f>
        <v>10.569496000000001</v>
      </c>
      <c r="J2542" cm="1">
        <f t="array" ref="J2542">IF(C2542=0,0,INDEX('Delivery Stops'!$D$2:$D$29,C2542))</f>
        <v>178</v>
      </c>
      <c r="K2542">
        <f t="shared" si="156"/>
        <v>0</v>
      </c>
      <c r="L2542">
        <f t="shared" si="157"/>
        <v>0</v>
      </c>
      <c r="M2542">
        <f t="shared" si="158"/>
        <v>0</v>
      </c>
      <c r="N2542">
        <f t="shared" si="159"/>
        <v>0</v>
      </c>
      <c r="O2542" cm="1">
        <f t="array" ref="O2542">((IF(C2542=0,INDEX('Solver Setup'!$M$15:$M$19,A2542),INDEX('Solver Setup'!$G$25:$G$52,C2542))-IF(B2542=0,INDEX('Solver Setup'!$L$15:$L$19,A2542),INDEX('Solver Setup'!$G$25:$G$52,B2542)))*1440-IF(B2542=0,0,INDEX('Solver Setup'!$F$25:$F$52,B2542))-H2542+'Solver Setup'!$B$9*(1-F2542))</f>
        <v>1529.2999999999995</v>
      </c>
    </row>
    <row r="2543" spans="1:15" x14ac:dyDescent="0.2">
      <c r="A2543">
        <v>4</v>
      </c>
      <c r="B2543">
        <v>3</v>
      </c>
      <c r="C2543">
        <v>22</v>
      </c>
      <c r="D2543" t="str" cm="1">
        <f t="array" ref="D2543">IF(B2543=0,"Depot",INDEX('Delivery Stops'!$B$2:$B$29,B2543))</f>
        <v>Redstone Medical Center</v>
      </c>
      <c r="E2543" t="str" cm="1">
        <f t="array" ref="E2543">IF(C2543=0,"Depot",INDEX('Delivery Stops'!$B$2:$B$29,C2543))</f>
        <v>Brewery</v>
      </c>
      <c r="F2543">
        <v>0</v>
      </c>
      <c r="G2543" cm="1">
        <f t="array" ref="G2543">INDEX('Distance Matrix (miles)'!$B$2:$AD$30,B2543+1,C2543+1)</f>
        <v>44.76</v>
      </c>
      <c r="H2543" cm="1">
        <f t="array" ref="H2543">INDEX('Travel Time Matrix (min)'!$B$2:$AD$30,B2543+1,C2543+1)</f>
        <v>67.099999999999994</v>
      </c>
      <c r="I2543" cm="1">
        <f t="array" ref="I2543">G2543*(INDEX('Vehicle Fleet'!$D$2:$D$6,A2543)+'Cost Parameters'!$B$2*'Cost Parameters'!$B$3)</f>
        <v>51.760463999999999</v>
      </c>
      <c r="J2543" cm="1">
        <f t="array" ref="J2543">IF(C2543=0,0,INDEX('Delivery Stops'!$D$2:$D$29,C2543))</f>
        <v>46</v>
      </c>
      <c r="K2543">
        <f t="shared" si="156"/>
        <v>0</v>
      </c>
      <c r="L2543">
        <f t="shared" si="157"/>
        <v>0</v>
      </c>
      <c r="M2543">
        <f t="shared" si="158"/>
        <v>0</v>
      </c>
      <c r="N2543">
        <f t="shared" si="159"/>
        <v>0</v>
      </c>
      <c r="O2543" cm="1">
        <f t="array" ref="O2543">((IF(C2543=0,INDEX('Solver Setup'!$M$15:$M$19,A2543),INDEX('Solver Setup'!$G$25:$G$52,C2543))-IF(B2543=0,INDEX('Solver Setup'!$L$15:$L$19,A2543),INDEX('Solver Setup'!$G$25:$G$52,B2543)))*1440-IF(B2543=0,0,INDEX('Solver Setup'!$F$25:$F$52,B2543))-H2543+'Solver Setup'!$B$9*(1-F2543))</f>
        <v>1325.9000000000005</v>
      </c>
    </row>
    <row r="2544" spans="1:15" x14ac:dyDescent="0.2">
      <c r="A2544">
        <v>4</v>
      </c>
      <c r="B2544">
        <v>3</v>
      </c>
      <c r="C2544">
        <v>23</v>
      </c>
      <c r="D2544" t="str" cm="1">
        <f t="array" ref="D2544">IF(B2544=0,"Depot",INDEX('Delivery Stops'!$B$2:$B$29,B2544))</f>
        <v>Redstone Medical Center</v>
      </c>
      <c r="E2544" t="str" cm="1">
        <f t="array" ref="E2544">IF(C2544=0,"Depot",INDEX('Delivery Stops'!$B$2:$B$29,C2544))</f>
        <v>Distillery</v>
      </c>
      <c r="F2544">
        <v>0</v>
      </c>
      <c r="G2544" cm="1">
        <f t="array" ref="G2544">INDEX('Distance Matrix (miles)'!$B$2:$AD$30,B2544+1,C2544+1)</f>
        <v>16.329999999999998</v>
      </c>
      <c r="H2544" cm="1">
        <f t="array" ref="H2544">INDEX('Travel Time Matrix (min)'!$B$2:$AD$30,B2544+1,C2544+1)</f>
        <v>24.5</v>
      </c>
      <c r="I2544" cm="1">
        <f t="array" ref="I2544">G2544*(INDEX('Vehicle Fleet'!$D$2:$D$6,A2544)+'Cost Parameters'!$B$2*'Cost Parameters'!$B$3)</f>
        <v>18.884011999999998</v>
      </c>
      <c r="J2544" cm="1">
        <f t="array" ref="J2544">IF(C2544=0,0,INDEX('Delivery Stops'!$D$2:$D$29,C2544))</f>
        <v>207</v>
      </c>
      <c r="K2544">
        <f t="shared" si="156"/>
        <v>0</v>
      </c>
      <c r="L2544">
        <f t="shared" si="157"/>
        <v>0</v>
      </c>
      <c r="M2544">
        <f t="shared" si="158"/>
        <v>0</v>
      </c>
      <c r="N2544">
        <f t="shared" si="159"/>
        <v>0</v>
      </c>
      <c r="O2544" cm="1">
        <f t="array" ref="O2544">((IF(C2544=0,INDEX('Solver Setup'!$M$15:$M$19,A2544),INDEX('Solver Setup'!$G$25:$G$52,C2544))-IF(B2544=0,INDEX('Solver Setup'!$L$15:$L$19,A2544),INDEX('Solver Setup'!$G$25:$G$52,B2544)))*1440-IF(B2544=0,0,INDEX('Solver Setup'!$F$25:$F$52,B2544))-H2544+'Solver Setup'!$B$9*(1-F2544))</f>
        <v>1263.5</v>
      </c>
    </row>
    <row r="2545" spans="1:15" x14ac:dyDescent="0.2">
      <c r="A2545">
        <v>4</v>
      </c>
      <c r="B2545">
        <v>3</v>
      </c>
      <c r="C2545">
        <v>24</v>
      </c>
      <c r="D2545" t="str" cm="1">
        <f t="array" ref="D2545">IF(B2545=0,"Depot",INDEX('Delivery Stops'!$B$2:$B$29,B2545))</f>
        <v>Redstone Medical Center</v>
      </c>
      <c r="E2545" t="str" cm="1">
        <f t="array" ref="E2545">IF(C2545=0,"Depot",INDEX('Delivery Stops'!$B$2:$B$29,C2545))</f>
        <v>Children's Academy</v>
      </c>
      <c r="F2545">
        <v>0</v>
      </c>
      <c r="G2545" cm="1">
        <f t="array" ref="G2545">INDEX('Distance Matrix (miles)'!$B$2:$AD$30,B2545+1,C2545+1)</f>
        <v>9.66</v>
      </c>
      <c r="H2545" cm="1">
        <f t="array" ref="H2545">INDEX('Travel Time Matrix (min)'!$B$2:$AD$30,B2545+1,C2545+1)</f>
        <v>14.5</v>
      </c>
      <c r="I2545" cm="1">
        <f t="array" ref="I2545">G2545*(INDEX('Vehicle Fleet'!$D$2:$D$6,A2545)+'Cost Parameters'!$B$2*'Cost Parameters'!$B$3)</f>
        <v>11.170824000000001</v>
      </c>
      <c r="J2545" cm="1">
        <f t="array" ref="J2545">IF(C2545=0,0,INDEX('Delivery Stops'!$D$2:$D$29,C2545))</f>
        <v>28</v>
      </c>
      <c r="K2545">
        <f t="shared" si="156"/>
        <v>0</v>
      </c>
      <c r="L2545">
        <f t="shared" si="157"/>
        <v>0</v>
      </c>
      <c r="M2545">
        <f t="shared" si="158"/>
        <v>0</v>
      </c>
      <c r="N2545">
        <f t="shared" si="159"/>
        <v>0</v>
      </c>
      <c r="O2545" cm="1">
        <f t="array" ref="O2545">((IF(C2545=0,INDEX('Solver Setup'!$M$15:$M$19,A2545),INDEX('Solver Setup'!$G$25:$G$52,C2545))-IF(B2545=0,INDEX('Solver Setup'!$L$15:$L$19,A2545),INDEX('Solver Setup'!$G$25:$G$52,B2545)))*1440-IF(B2545=0,0,INDEX('Solver Setup'!$F$25:$F$52,B2545))-H2545+'Solver Setup'!$B$9*(1-F2545))</f>
        <v>1423.5000000000005</v>
      </c>
    </row>
    <row r="2546" spans="1:15" x14ac:dyDescent="0.2">
      <c r="A2546">
        <v>4</v>
      </c>
      <c r="B2546">
        <v>3</v>
      </c>
      <c r="C2546">
        <v>25</v>
      </c>
      <c r="D2546" t="str" cm="1">
        <f t="array" ref="D2546">IF(B2546=0,"Depot",INDEX('Delivery Stops'!$B$2:$B$29,B2546))</f>
        <v>Redstone Medical Center</v>
      </c>
      <c r="E2546" t="str" cm="1">
        <f t="array" ref="E2546">IF(C2546=0,"Depot",INDEX('Delivery Stops'!$B$2:$B$29,C2546))</f>
        <v>Public Library</v>
      </c>
      <c r="F2546">
        <v>0</v>
      </c>
      <c r="G2546" cm="1">
        <f t="array" ref="G2546">INDEX('Distance Matrix (miles)'!$B$2:$AD$30,B2546+1,C2546+1)</f>
        <v>30.89</v>
      </c>
      <c r="H2546" cm="1">
        <f t="array" ref="H2546">INDEX('Travel Time Matrix (min)'!$B$2:$AD$30,B2546+1,C2546+1)</f>
        <v>46.3</v>
      </c>
      <c r="I2546" cm="1">
        <f t="array" ref="I2546">G2546*(INDEX('Vehicle Fleet'!$D$2:$D$6,A2546)+'Cost Parameters'!$B$2*'Cost Parameters'!$B$3)</f>
        <v>35.721196000000006</v>
      </c>
      <c r="J2546" cm="1">
        <f t="array" ref="J2546">IF(C2546=0,0,INDEX('Delivery Stops'!$D$2:$D$29,C2546))</f>
        <v>32</v>
      </c>
      <c r="K2546">
        <f t="shared" si="156"/>
        <v>0</v>
      </c>
      <c r="L2546">
        <f t="shared" si="157"/>
        <v>0</v>
      </c>
      <c r="M2546">
        <f t="shared" si="158"/>
        <v>0</v>
      </c>
      <c r="N2546">
        <f t="shared" si="159"/>
        <v>0</v>
      </c>
      <c r="O2546" cm="1">
        <f t="array" ref="O2546">((IF(C2546=0,INDEX('Solver Setup'!$M$15:$M$19,A2546),INDEX('Solver Setup'!$G$25:$G$52,C2546))-IF(B2546=0,INDEX('Solver Setup'!$L$15:$L$19,A2546),INDEX('Solver Setup'!$G$25:$G$52,B2546)))*1440-IF(B2546=0,0,INDEX('Solver Setup'!$F$25:$F$52,B2546))-H2546+'Solver Setup'!$B$9*(1-F2546))</f>
        <v>1301.7000000000005</v>
      </c>
    </row>
    <row r="2547" spans="1:15" x14ac:dyDescent="0.2">
      <c r="A2547">
        <v>4</v>
      </c>
      <c r="B2547">
        <v>3</v>
      </c>
      <c r="C2547">
        <v>26</v>
      </c>
      <c r="D2547" t="str" cm="1">
        <f t="array" ref="D2547">IF(B2547=0,"Depot",INDEX('Delivery Stops'!$B$2:$B$29,B2547))</f>
        <v>Redstone Medical Center</v>
      </c>
      <c r="E2547" t="str" cm="1">
        <f t="array" ref="E2547">IF(C2547=0,"Depot",INDEX('Delivery Stops'!$B$2:$B$29,C2547))</f>
        <v>Bakery &amp; Cafe</v>
      </c>
      <c r="F2547">
        <v>0</v>
      </c>
      <c r="G2547" cm="1">
        <f t="array" ref="G2547">INDEX('Distance Matrix (miles)'!$B$2:$AD$30,B2547+1,C2547+1)</f>
        <v>38.46</v>
      </c>
      <c r="H2547" cm="1">
        <f t="array" ref="H2547">INDEX('Travel Time Matrix (min)'!$B$2:$AD$30,B2547+1,C2547+1)</f>
        <v>57.7</v>
      </c>
      <c r="I2547" cm="1">
        <f t="array" ref="I2547">G2547*(INDEX('Vehicle Fleet'!$D$2:$D$6,A2547)+'Cost Parameters'!$B$2*'Cost Parameters'!$B$3)</f>
        <v>44.475144000000007</v>
      </c>
      <c r="J2547" cm="1">
        <f t="array" ref="J2547">IF(C2547=0,0,INDEX('Delivery Stops'!$D$2:$D$29,C2547))</f>
        <v>211</v>
      </c>
      <c r="K2547">
        <f t="shared" si="156"/>
        <v>0</v>
      </c>
      <c r="L2547">
        <f t="shared" si="157"/>
        <v>0</v>
      </c>
      <c r="M2547">
        <f t="shared" si="158"/>
        <v>0</v>
      </c>
      <c r="N2547">
        <f t="shared" si="159"/>
        <v>0</v>
      </c>
      <c r="O2547" cm="1">
        <f t="array" ref="O2547">((IF(C2547=0,INDEX('Solver Setup'!$M$15:$M$19,A2547),INDEX('Solver Setup'!$G$25:$G$52,C2547))-IF(B2547=0,INDEX('Solver Setup'!$L$15:$L$19,A2547),INDEX('Solver Setup'!$G$25:$G$52,B2547)))*1440-IF(B2547=0,0,INDEX('Solver Setup'!$F$25:$F$52,B2547))-H2547+'Solver Setup'!$B$9*(1-F2547))</f>
        <v>1365.3</v>
      </c>
    </row>
    <row r="2548" spans="1:15" x14ac:dyDescent="0.2">
      <c r="A2548">
        <v>4</v>
      </c>
      <c r="B2548">
        <v>3</v>
      </c>
      <c r="C2548">
        <v>27</v>
      </c>
      <c r="D2548" t="str" cm="1">
        <f t="array" ref="D2548">IF(B2548=0,"Depot",INDEX('Delivery Stops'!$B$2:$B$29,B2548))</f>
        <v>Redstone Medical Center</v>
      </c>
      <c r="E2548" t="str" cm="1">
        <f t="array" ref="E2548">IF(C2548=0,"Depot",INDEX('Delivery Stops'!$B$2:$B$29,C2548))</f>
        <v>Redstone Elementary School</v>
      </c>
      <c r="F2548">
        <v>0</v>
      </c>
      <c r="G2548" cm="1">
        <f t="array" ref="G2548">INDEX('Distance Matrix (miles)'!$B$2:$AD$30,B2548+1,C2548+1)</f>
        <v>35.65</v>
      </c>
      <c r="H2548" cm="1">
        <f t="array" ref="H2548">INDEX('Travel Time Matrix (min)'!$B$2:$AD$30,B2548+1,C2548+1)</f>
        <v>53.5</v>
      </c>
      <c r="I2548" cm="1">
        <f t="array" ref="I2548">G2548*(INDEX('Vehicle Fleet'!$D$2:$D$6,A2548)+'Cost Parameters'!$B$2*'Cost Parameters'!$B$3)</f>
        <v>41.225660000000005</v>
      </c>
      <c r="J2548" cm="1">
        <f t="array" ref="J2548">IF(C2548=0,0,INDEX('Delivery Stops'!$D$2:$D$29,C2548))</f>
        <v>61</v>
      </c>
      <c r="K2548">
        <f t="shared" si="156"/>
        <v>0</v>
      </c>
      <c r="L2548">
        <f t="shared" si="157"/>
        <v>0</v>
      </c>
      <c r="M2548">
        <f t="shared" si="158"/>
        <v>0</v>
      </c>
      <c r="N2548">
        <f t="shared" si="159"/>
        <v>0</v>
      </c>
      <c r="O2548" cm="1">
        <f t="array" ref="O2548">((IF(C2548=0,INDEX('Solver Setup'!$M$15:$M$19,A2548),INDEX('Solver Setup'!$G$25:$G$52,C2548))-IF(B2548=0,INDEX('Solver Setup'!$L$15:$L$19,A2548),INDEX('Solver Setup'!$G$25:$G$52,B2548)))*1440-IF(B2548=0,0,INDEX('Solver Setup'!$F$25:$F$52,B2548))-H2548+'Solver Setup'!$B$9*(1-F2548))</f>
        <v>1309.4999999999995</v>
      </c>
    </row>
    <row r="2549" spans="1:15" x14ac:dyDescent="0.2">
      <c r="A2549">
        <v>4</v>
      </c>
      <c r="B2549">
        <v>3</v>
      </c>
      <c r="C2549">
        <v>28</v>
      </c>
      <c r="D2549" t="str" cm="1">
        <f t="array" ref="D2549">IF(B2549=0,"Depot",INDEX('Delivery Stops'!$B$2:$B$29,B2549))</f>
        <v>Redstone Medical Center</v>
      </c>
      <c r="E2549" t="str" cm="1">
        <f t="array" ref="E2549">IF(C2549=0,"Depot",INDEX('Delivery Stops'!$B$2:$B$29,C2549))</f>
        <v>Food Bank</v>
      </c>
      <c r="F2549">
        <v>0</v>
      </c>
      <c r="G2549" cm="1">
        <f t="array" ref="G2549">INDEX('Distance Matrix (miles)'!$B$2:$AD$30,B2549+1,C2549+1)</f>
        <v>42.27</v>
      </c>
      <c r="H2549" cm="1">
        <f t="array" ref="H2549">INDEX('Travel Time Matrix (min)'!$B$2:$AD$30,B2549+1,C2549+1)</f>
        <v>63.4</v>
      </c>
      <c r="I2549" cm="1">
        <f t="array" ref="I2549">G2549*(INDEX('Vehicle Fleet'!$D$2:$D$6,A2549)+'Cost Parameters'!$B$2*'Cost Parameters'!$B$3)</f>
        <v>48.881028000000008</v>
      </c>
      <c r="J2549" cm="1">
        <f t="array" ref="J2549">IF(C2549=0,0,INDEX('Delivery Stops'!$D$2:$D$29,C2549))</f>
        <v>168</v>
      </c>
      <c r="K2549">
        <f t="shared" si="156"/>
        <v>0</v>
      </c>
      <c r="L2549">
        <f t="shared" si="157"/>
        <v>0</v>
      </c>
      <c r="M2549">
        <f t="shared" si="158"/>
        <v>0</v>
      </c>
      <c r="N2549">
        <f t="shared" si="159"/>
        <v>0</v>
      </c>
      <c r="O2549" cm="1">
        <f t="array" ref="O2549">((IF(C2549=0,INDEX('Solver Setup'!$M$15:$M$19,A2549),INDEX('Solver Setup'!$G$25:$G$52,C2549))-IF(B2549=0,INDEX('Solver Setup'!$L$15:$L$19,A2549),INDEX('Solver Setup'!$G$25:$G$52,B2549)))*1440-IF(B2549=0,0,INDEX('Solver Setup'!$F$25:$F$52,B2549))-H2549+'Solver Setup'!$B$9*(1-F2549))</f>
        <v>1299.5999999999995</v>
      </c>
    </row>
    <row r="2550" spans="1:15" x14ac:dyDescent="0.2">
      <c r="A2550">
        <v>4</v>
      </c>
      <c r="B2550">
        <v>4</v>
      </c>
      <c r="C2550">
        <v>0</v>
      </c>
      <c r="D2550" t="str" cm="1">
        <f t="array" ref="D2550">IF(B2550=0,"Depot",INDEX('Delivery Stops'!$B$2:$B$29,B2550))</f>
        <v>Furniture Warehouse</v>
      </c>
      <c r="E2550" t="str" cm="1">
        <f t="array" ref="E2550">IF(C2550=0,"Depot",INDEX('Delivery Stops'!$B$2:$B$29,C2550))</f>
        <v>Depot</v>
      </c>
      <c r="F2550">
        <v>0</v>
      </c>
      <c r="G2550" cm="1">
        <f t="array" ref="G2550">INDEX('Distance Matrix (miles)'!$B$2:$AD$30,B2550+1,C2550+1)</f>
        <v>8.4600000000000009</v>
      </c>
      <c r="H2550" cm="1">
        <f t="array" ref="H2550">INDEX('Travel Time Matrix (min)'!$B$2:$AD$30,B2550+1,C2550+1)</f>
        <v>12.7</v>
      </c>
      <c r="I2550" cm="1">
        <f t="array" ref="I2550">G2550*(INDEX('Vehicle Fleet'!$D$2:$D$6,A2550)+'Cost Parameters'!$B$2*'Cost Parameters'!$B$3)</f>
        <v>9.7831440000000018</v>
      </c>
      <c r="J2550" cm="1">
        <f t="array" ref="J2550">IF(C2550=0,0,INDEX('Delivery Stops'!$D$2:$D$29,C2550))</f>
        <v>0</v>
      </c>
      <c r="K2550">
        <f t="shared" si="156"/>
        <v>0</v>
      </c>
      <c r="L2550">
        <f t="shared" si="157"/>
        <v>0</v>
      </c>
      <c r="M2550">
        <f t="shared" si="158"/>
        <v>0</v>
      </c>
      <c r="N2550">
        <f t="shared" si="159"/>
        <v>0</v>
      </c>
      <c r="O2550" cm="1">
        <f t="array" ref="O2550">((IF(C2550=0,INDEX('Solver Setup'!$M$15:$M$19,A2550),INDEX('Solver Setup'!$G$25:$G$52,C2550))-IF(B2550=0,INDEX('Solver Setup'!$L$15:$L$19,A2550),INDEX('Solver Setup'!$G$25:$G$52,B2550)))*1440-IF(B2550=0,0,INDEX('Solver Setup'!$F$25:$F$52,B2550))-H2550+'Solver Setup'!$B$9*(1-F2550))</f>
        <v>908.3</v>
      </c>
    </row>
    <row r="2551" spans="1:15" x14ac:dyDescent="0.2">
      <c r="A2551">
        <v>4</v>
      </c>
      <c r="B2551">
        <v>4</v>
      </c>
      <c r="C2551">
        <v>1</v>
      </c>
      <c r="D2551" t="str" cm="1">
        <f t="array" ref="D2551">IF(B2551=0,"Depot",INDEX('Delivery Stops'!$B$2:$B$29,B2551))</f>
        <v>Furniture Warehouse</v>
      </c>
      <c r="E2551" t="str" cm="1">
        <f t="array" ref="E2551">IF(C2551=0,"Depot",INDEX('Delivery Stops'!$B$2:$B$29,C2551))</f>
        <v>Pet Hospital</v>
      </c>
      <c r="F2551">
        <v>0</v>
      </c>
      <c r="G2551" cm="1">
        <f t="array" ref="G2551">INDEX('Distance Matrix (miles)'!$B$2:$AD$30,B2551+1,C2551+1)</f>
        <v>27.84</v>
      </c>
      <c r="H2551" cm="1">
        <f t="array" ref="H2551">INDEX('Travel Time Matrix (min)'!$B$2:$AD$30,B2551+1,C2551+1)</f>
        <v>41.8</v>
      </c>
      <c r="I2551" cm="1">
        <f t="array" ref="I2551">G2551*(INDEX('Vehicle Fleet'!$D$2:$D$6,A2551)+'Cost Parameters'!$B$2*'Cost Parameters'!$B$3)</f>
        <v>32.194176000000006</v>
      </c>
      <c r="J2551" cm="1">
        <f t="array" ref="J2551">IF(C2551=0,0,INDEX('Delivery Stops'!$D$2:$D$29,C2551))</f>
        <v>204</v>
      </c>
      <c r="K2551">
        <f t="shared" si="156"/>
        <v>0</v>
      </c>
      <c r="L2551">
        <f t="shared" si="157"/>
        <v>0</v>
      </c>
      <c r="M2551">
        <f t="shared" si="158"/>
        <v>0</v>
      </c>
      <c r="N2551">
        <f t="shared" si="159"/>
        <v>0</v>
      </c>
      <c r="O2551" cm="1">
        <f t="array" ref="O2551">((IF(C2551=0,INDEX('Solver Setup'!$M$15:$M$19,A2551),INDEX('Solver Setup'!$G$25:$G$52,C2551))-IF(B2551=0,INDEX('Solver Setup'!$L$15:$L$19,A2551),INDEX('Solver Setup'!$G$25:$G$52,B2551)))*1440-IF(B2551=0,0,INDEX('Solver Setup'!$F$25:$F$52,B2551))-H2551+'Solver Setup'!$B$9*(1-F2551))</f>
        <v>1389.2000000000005</v>
      </c>
    </row>
    <row r="2552" spans="1:15" x14ac:dyDescent="0.2">
      <c r="A2552">
        <v>4</v>
      </c>
      <c r="B2552">
        <v>4</v>
      </c>
      <c r="C2552">
        <v>2</v>
      </c>
      <c r="D2552" t="str" cm="1">
        <f t="array" ref="D2552">IF(B2552=0,"Depot",INDEX('Delivery Stops'!$B$2:$B$29,B2552))</f>
        <v>Furniture Warehouse</v>
      </c>
      <c r="E2552" t="str" cm="1">
        <f t="array" ref="E2552">IF(C2552=0,"Depot",INDEX('Delivery Stops'!$B$2:$B$29,C2552))</f>
        <v>Community Pharmacy</v>
      </c>
      <c r="F2552">
        <v>0</v>
      </c>
      <c r="G2552" cm="1">
        <f t="array" ref="G2552">INDEX('Distance Matrix (miles)'!$B$2:$AD$30,B2552+1,C2552+1)</f>
        <v>10.74</v>
      </c>
      <c r="H2552" cm="1">
        <f t="array" ref="H2552">INDEX('Travel Time Matrix (min)'!$B$2:$AD$30,B2552+1,C2552+1)</f>
        <v>16.100000000000001</v>
      </c>
      <c r="I2552" cm="1">
        <f t="array" ref="I2552">G2552*(INDEX('Vehicle Fleet'!$D$2:$D$6,A2552)+'Cost Parameters'!$B$2*'Cost Parameters'!$B$3)</f>
        <v>12.419736000000002</v>
      </c>
      <c r="J2552" cm="1">
        <f t="array" ref="J2552">IF(C2552=0,0,INDEX('Delivery Stops'!$D$2:$D$29,C2552))</f>
        <v>240</v>
      </c>
      <c r="K2552">
        <f t="shared" si="156"/>
        <v>0</v>
      </c>
      <c r="L2552">
        <f t="shared" si="157"/>
        <v>0</v>
      </c>
      <c r="M2552">
        <f t="shared" si="158"/>
        <v>0</v>
      </c>
      <c r="N2552">
        <f t="shared" si="159"/>
        <v>0</v>
      </c>
      <c r="O2552" cm="1">
        <f t="array" ref="O2552">((IF(C2552=0,INDEX('Solver Setup'!$M$15:$M$19,A2552),INDEX('Solver Setup'!$G$25:$G$52,C2552))-IF(B2552=0,INDEX('Solver Setup'!$L$15:$L$19,A2552),INDEX('Solver Setup'!$G$25:$G$52,B2552)))*1440-IF(B2552=0,0,INDEX('Solver Setup'!$F$25:$F$52,B2552))-H2552+'Solver Setup'!$B$9*(1-F2552))</f>
        <v>1654.8999999999996</v>
      </c>
    </row>
    <row r="2553" spans="1:15" x14ac:dyDescent="0.2">
      <c r="A2553">
        <v>4</v>
      </c>
      <c r="B2553">
        <v>4</v>
      </c>
      <c r="C2553">
        <v>3</v>
      </c>
      <c r="D2553" t="str" cm="1">
        <f t="array" ref="D2553">IF(B2553=0,"Depot",INDEX('Delivery Stops'!$B$2:$B$29,B2553))</f>
        <v>Furniture Warehouse</v>
      </c>
      <c r="E2553" t="str" cm="1">
        <f t="array" ref="E2553">IF(C2553=0,"Depot",INDEX('Delivery Stops'!$B$2:$B$29,C2553))</f>
        <v>Redstone Medical Center</v>
      </c>
      <c r="F2553">
        <v>0</v>
      </c>
      <c r="G2553" cm="1">
        <f t="array" ref="G2553">INDEX('Distance Matrix (miles)'!$B$2:$AD$30,B2553+1,C2553+1)</f>
        <v>16.71</v>
      </c>
      <c r="H2553" cm="1">
        <f t="array" ref="H2553">INDEX('Travel Time Matrix (min)'!$B$2:$AD$30,B2553+1,C2553+1)</f>
        <v>25.1</v>
      </c>
      <c r="I2553" cm="1">
        <f t="array" ref="I2553">G2553*(INDEX('Vehicle Fleet'!$D$2:$D$6,A2553)+'Cost Parameters'!$B$2*'Cost Parameters'!$B$3)</f>
        <v>19.323444000000002</v>
      </c>
      <c r="J2553" cm="1">
        <f t="array" ref="J2553">IF(C2553=0,0,INDEX('Delivery Stops'!$D$2:$D$29,C2553))</f>
        <v>183</v>
      </c>
      <c r="K2553">
        <f t="shared" si="156"/>
        <v>0</v>
      </c>
      <c r="L2553">
        <f t="shared" si="157"/>
        <v>0</v>
      </c>
      <c r="M2553">
        <f t="shared" si="158"/>
        <v>0</v>
      </c>
      <c r="N2553">
        <f t="shared" si="159"/>
        <v>0</v>
      </c>
      <c r="O2553" cm="1">
        <f t="array" ref="O2553">((IF(C2553=0,INDEX('Solver Setup'!$M$15:$M$19,A2553),INDEX('Solver Setup'!$G$25:$G$52,C2553))-IF(B2553=0,INDEX('Solver Setup'!$L$15:$L$19,A2553),INDEX('Solver Setup'!$G$25:$G$52,B2553)))*1440-IF(B2553=0,0,INDEX('Solver Setup'!$F$25:$F$52,B2553))-H2553+'Solver Setup'!$B$9*(1-F2553))</f>
        <v>1660.9</v>
      </c>
    </row>
    <row r="2554" spans="1:15" x14ac:dyDescent="0.2">
      <c r="A2554">
        <v>4</v>
      </c>
      <c r="B2554">
        <v>4</v>
      </c>
      <c r="C2554">
        <v>5</v>
      </c>
      <c r="D2554" t="str" cm="1">
        <f t="array" ref="D2554">IF(B2554=0,"Depot",INDEX('Delivery Stops'!$B$2:$B$29,B2554))</f>
        <v>Furniture Warehouse</v>
      </c>
      <c r="E2554" t="str" cm="1">
        <f t="array" ref="E2554">IF(C2554=0,"Depot",INDEX('Delivery Stops'!$B$2:$B$29,C2554))</f>
        <v>Construction Supply</v>
      </c>
      <c r="F2554">
        <v>0</v>
      </c>
      <c r="G2554" cm="1">
        <f t="array" ref="G2554">INDEX('Distance Matrix (miles)'!$B$2:$AD$30,B2554+1,C2554+1)</f>
        <v>8.8800000000000008</v>
      </c>
      <c r="H2554" cm="1">
        <f t="array" ref="H2554">INDEX('Travel Time Matrix (min)'!$B$2:$AD$30,B2554+1,C2554+1)</f>
        <v>13.3</v>
      </c>
      <c r="I2554" cm="1">
        <f t="array" ref="I2554">G2554*(INDEX('Vehicle Fleet'!$D$2:$D$6,A2554)+'Cost Parameters'!$B$2*'Cost Parameters'!$B$3)</f>
        <v>10.268832000000002</v>
      </c>
      <c r="J2554" cm="1">
        <f t="array" ref="J2554">IF(C2554=0,0,INDEX('Delivery Stops'!$D$2:$D$29,C2554))</f>
        <v>201</v>
      </c>
      <c r="K2554">
        <f t="shared" si="156"/>
        <v>0</v>
      </c>
      <c r="L2554">
        <f t="shared" si="157"/>
        <v>0</v>
      </c>
      <c r="M2554">
        <f t="shared" si="158"/>
        <v>0</v>
      </c>
      <c r="N2554">
        <f t="shared" si="159"/>
        <v>0</v>
      </c>
      <c r="O2554" cm="1">
        <f t="array" ref="O2554">((IF(C2554=0,INDEX('Solver Setup'!$M$15:$M$19,A2554),INDEX('Solver Setup'!$G$25:$G$52,C2554))-IF(B2554=0,INDEX('Solver Setup'!$L$15:$L$19,A2554),INDEX('Solver Setup'!$G$25:$G$52,B2554)))*1440-IF(B2554=0,0,INDEX('Solver Setup'!$F$25:$F$52,B2554))-H2554+'Solver Setup'!$B$9*(1-F2554))</f>
        <v>1612.6999999999994</v>
      </c>
    </row>
    <row r="2555" spans="1:15" x14ac:dyDescent="0.2">
      <c r="A2555">
        <v>4</v>
      </c>
      <c r="B2555">
        <v>4</v>
      </c>
      <c r="C2555">
        <v>6</v>
      </c>
      <c r="D2555" t="str" cm="1">
        <f t="array" ref="D2555">IF(B2555=0,"Depot",INDEX('Delivery Stops'!$B$2:$B$29,B2555))</f>
        <v>Furniture Warehouse</v>
      </c>
      <c r="E2555" t="str" cm="1">
        <f t="array" ref="E2555">IF(C2555=0,"Depot",INDEX('Delivery Stops'!$B$2:$B$29,C2555))</f>
        <v>Farm Supply</v>
      </c>
      <c r="F2555">
        <v>0</v>
      </c>
      <c r="G2555" cm="1">
        <f t="array" ref="G2555">INDEX('Distance Matrix (miles)'!$B$2:$AD$30,B2555+1,C2555+1)</f>
        <v>5.13</v>
      </c>
      <c r="H2555" cm="1">
        <f t="array" ref="H2555">INDEX('Travel Time Matrix (min)'!$B$2:$AD$30,B2555+1,C2555+1)</f>
        <v>7.7</v>
      </c>
      <c r="I2555" cm="1">
        <f t="array" ref="I2555">G2555*(INDEX('Vehicle Fleet'!$D$2:$D$6,A2555)+'Cost Parameters'!$B$2*'Cost Parameters'!$B$3)</f>
        <v>5.9323320000000006</v>
      </c>
      <c r="J2555" cm="1">
        <f t="array" ref="J2555">IF(C2555=0,0,INDEX('Delivery Stops'!$D$2:$D$29,C2555))</f>
        <v>162</v>
      </c>
      <c r="K2555">
        <f t="shared" si="156"/>
        <v>0</v>
      </c>
      <c r="L2555">
        <f t="shared" si="157"/>
        <v>0</v>
      </c>
      <c r="M2555">
        <f t="shared" si="158"/>
        <v>0</v>
      </c>
      <c r="N2555">
        <f t="shared" si="159"/>
        <v>0</v>
      </c>
      <c r="O2555" cm="1">
        <f t="array" ref="O2555">((IF(C2555=0,INDEX('Solver Setup'!$M$15:$M$19,A2555),INDEX('Solver Setup'!$G$25:$G$52,C2555))-IF(B2555=0,INDEX('Solver Setup'!$L$15:$L$19,A2555),INDEX('Solver Setup'!$G$25:$G$52,B2555)))*1440-IF(B2555=0,0,INDEX('Solver Setup'!$F$25:$F$52,B2555))-H2555+'Solver Setup'!$B$9*(1-F2555))</f>
        <v>1723.3</v>
      </c>
    </row>
    <row r="2556" spans="1:15" x14ac:dyDescent="0.2">
      <c r="A2556">
        <v>4</v>
      </c>
      <c r="B2556">
        <v>4</v>
      </c>
      <c r="C2556">
        <v>7</v>
      </c>
      <c r="D2556" t="str" cm="1">
        <f t="array" ref="D2556">IF(B2556=0,"Depot",INDEX('Delivery Stops'!$B$2:$B$29,B2556))</f>
        <v>Furniture Warehouse</v>
      </c>
      <c r="E2556" t="str" cm="1">
        <f t="array" ref="E2556">IF(C2556=0,"Depot",INDEX('Delivery Stops'!$B$2:$B$29,C2556))</f>
        <v>Fish Market</v>
      </c>
      <c r="F2556">
        <v>0</v>
      </c>
      <c r="G2556" cm="1">
        <f t="array" ref="G2556">INDEX('Distance Matrix (miles)'!$B$2:$AD$30,B2556+1,C2556+1)</f>
        <v>13.13</v>
      </c>
      <c r="H2556" cm="1">
        <f t="array" ref="H2556">INDEX('Travel Time Matrix (min)'!$B$2:$AD$30,B2556+1,C2556+1)</f>
        <v>19.7</v>
      </c>
      <c r="I2556" cm="1">
        <f t="array" ref="I2556">G2556*(INDEX('Vehicle Fleet'!$D$2:$D$6,A2556)+'Cost Parameters'!$B$2*'Cost Parameters'!$B$3)</f>
        <v>15.183532000000001</v>
      </c>
      <c r="J2556" cm="1">
        <f t="array" ref="J2556">IF(C2556=0,0,INDEX('Delivery Stops'!$D$2:$D$29,C2556))</f>
        <v>133</v>
      </c>
      <c r="K2556">
        <f t="shared" si="156"/>
        <v>0</v>
      </c>
      <c r="L2556">
        <f t="shared" si="157"/>
        <v>0</v>
      </c>
      <c r="M2556">
        <f t="shared" si="158"/>
        <v>0</v>
      </c>
      <c r="N2556">
        <f t="shared" si="159"/>
        <v>0</v>
      </c>
      <c r="O2556" cm="1">
        <f t="array" ref="O2556">((IF(C2556=0,INDEX('Solver Setup'!$M$15:$M$19,A2556),INDEX('Solver Setup'!$G$25:$G$52,C2556))-IF(B2556=0,INDEX('Solver Setup'!$L$15:$L$19,A2556),INDEX('Solver Setup'!$G$25:$G$52,B2556)))*1440-IF(B2556=0,0,INDEX('Solver Setup'!$F$25:$F$52,B2556))-H2556+'Solver Setup'!$B$9*(1-F2556))</f>
        <v>1576.3</v>
      </c>
    </row>
    <row r="2557" spans="1:15" x14ac:dyDescent="0.2">
      <c r="A2557">
        <v>4</v>
      </c>
      <c r="B2557">
        <v>4</v>
      </c>
      <c r="C2557">
        <v>8</v>
      </c>
      <c r="D2557" t="str" cm="1">
        <f t="array" ref="D2557">IF(B2557=0,"Depot",INDEX('Delivery Stops'!$B$2:$B$29,B2557))</f>
        <v>Furniture Warehouse</v>
      </c>
      <c r="E2557" t="str" cm="1">
        <f t="array" ref="E2557">IF(C2557=0,"Depot",INDEX('Delivery Stops'!$B$2:$B$29,C2557))</f>
        <v>Swimming Pool Supply</v>
      </c>
      <c r="F2557">
        <v>0</v>
      </c>
      <c r="G2557" cm="1">
        <f t="array" ref="G2557">INDEX('Distance Matrix (miles)'!$B$2:$AD$30,B2557+1,C2557+1)</f>
        <v>18.100000000000001</v>
      </c>
      <c r="H2557" cm="1">
        <f t="array" ref="H2557">INDEX('Travel Time Matrix (min)'!$B$2:$AD$30,B2557+1,C2557+1)</f>
        <v>27.2</v>
      </c>
      <c r="I2557" cm="1">
        <f t="array" ref="I2557">G2557*(INDEX('Vehicle Fleet'!$D$2:$D$6,A2557)+'Cost Parameters'!$B$2*'Cost Parameters'!$B$3)</f>
        <v>20.930840000000003</v>
      </c>
      <c r="J2557" cm="1">
        <f t="array" ref="J2557">IF(C2557=0,0,INDEX('Delivery Stops'!$D$2:$D$29,C2557))</f>
        <v>285</v>
      </c>
      <c r="K2557">
        <f t="shared" si="156"/>
        <v>0</v>
      </c>
      <c r="L2557">
        <f t="shared" si="157"/>
        <v>0</v>
      </c>
      <c r="M2557">
        <f t="shared" si="158"/>
        <v>0</v>
      </c>
      <c r="N2557">
        <f t="shared" si="159"/>
        <v>0</v>
      </c>
      <c r="O2557" cm="1">
        <f t="array" ref="O2557">((IF(C2557=0,INDEX('Solver Setup'!$M$15:$M$19,A2557),INDEX('Solver Setup'!$G$25:$G$52,C2557))-IF(B2557=0,INDEX('Solver Setup'!$L$15:$L$19,A2557),INDEX('Solver Setup'!$G$25:$G$52,B2557)))*1440-IF(B2557=0,0,INDEX('Solver Setup'!$F$25:$F$52,B2557))-H2557+'Solver Setup'!$B$9*(1-F2557))</f>
        <v>1778.7999999999995</v>
      </c>
    </row>
    <row r="2558" spans="1:15" x14ac:dyDescent="0.2">
      <c r="A2558">
        <v>4</v>
      </c>
      <c r="B2558">
        <v>4</v>
      </c>
      <c r="C2558">
        <v>9</v>
      </c>
      <c r="D2558" t="str" cm="1">
        <f t="array" ref="D2558">IF(B2558=0,"Depot",INDEX('Delivery Stops'!$B$2:$B$29,B2558))</f>
        <v>Furniture Warehouse</v>
      </c>
      <c r="E2558" t="str" cm="1">
        <f t="array" ref="E2558">IF(C2558=0,"Depot",INDEX('Delivery Stops'!$B$2:$B$29,C2558))</f>
        <v>Dry Cleaners</v>
      </c>
      <c r="F2558">
        <v>0</v>
      </c>
      <c r="G2558" cm="1">
        <f t="array" ref="G2558">INDEX('Distance Matrix (miles)'!$B$2:$AD$30,B2558+1,C2558+1)</f>
        <v>18.04</v>
      </c>
      <c r="H2558" cm="1">
        <f t="array" ref="H2558">INDEX('Travel Time Matrix (min)'!$B$2:$AD$30,B2558+1,C2558+1)</f>
        <v>27.1</v>
      </c>
      <c r="I2558" cm="1">
        <f t="array" ref="I2558">G2558*(INDEX('Vehicle Fleet'!$D$2:$D$6,A2558)+'Cost Parameters'!$B$2*'Cost Parameters'!$B$3)</f>
        <v>20.861456</v>
      </c>
      <c r="J2558" cm="1">
        <f t="array" ref="J2558">IF(C2558=0,0,INDEX('Delivery Stops'!$D$2:$D$29,C2558))</f>
        <v>24</v>
      </c>
      <c r="K2558">
        <f t="shared" si="156"/>
        <v>0</v>
      </c>
      <c r="L2558">
        <f t="shared" si="157"/>
        <v>0</v>
      </c>
      <c r="M2558">
        <f t="shared" si="158"/>
        <v>0</v>
      </c>
      <c r="N2558">
        <f t="shared" si="159"/>
        <v>0</v>
      </c>
      <c r="O2558" cm="1">
        <f t="array" ref="O2558">((IF(C2558=0,INDEX('Solver Setup'!$M$15:$M$19,A2558),INDEX('Solver Setup'!$G$25:$G$52,C2558))-IF(B2558=0,INDEX('Solver Setup'!$L$15:$L$19,A2558),INDEX('Solver Setup'!$G$25:$G$52,B2558)))*1440-IF(B2558=0,0,INDEX('Solver Setup'!$F$25:$F$52,B2558))-H2558+'Solver Setup'!$B$9*(1-F2558))</f>
        <v>1433.9</v>
      </c>
    </row>
    <row r="2559" spans="1:15" x14ac:dyDescent="0.2">
      <c r="A2559">
        <v>4</v>
      </c>
      <c r="B2559">
        <v>4</v>
      </c>
      <c r="C2559">
        <v>10</v>
      </c>
      <c r="D2559" t="str" cm="1">
        <f t="array" ref="D2559">IF(B2559=0,"Depot",INDEX('Delivery Stops'!$B$2:$B$29,B2559))</f>
        <v>Furniture Warehouse</v>
      </c>
      <c r="E2559" t="str" cm="1">
        <f t="array" ref="E2559">IF(C2559=0,"Depot",INDEX('Delivery Stops'!$B$2:$B$29,C2559))</f>
        <v>Furniture Warehouse</v>
      </c>
      <c r="F2559">
        <v>0</v>
      </c>
      <c r="G2559" cm="1">
        <f t="array" ref="G2559">INDEX('Distance Matrix (miles)'!$B$2:$AD$30,B2559+1,C2559+1)</f>
        <v>10.36</v>
      </c>
      <c r="H2559" cm="1">
        <f t="array" ref="H2559">INDEX('Travel Time Matrix (min)'!$B$2:$AD$30,B2559+1,C2559+1)</f>
        <v>15.5</v>
      </c>
      <c r="I2559" cm="1">
        <f t="array" ref="I2559">G2559*(INDEX('Vehicle Fleet'!$D$2:$D$6,A2559)+'Cost Parameters'!$B$2*'Cost Parameters'!$B$3)</f>
        <v>11.980304</v>
      </c>
      <c r="J2559" cm="1">
        <f t="array" ref="J2559">IF(C2559=0,0,INDEX('Delivery Stops'!$D$2:$D$29,C2559))</f>
        <v>89</v>
      </c>
      <c r="K2559">
        <f t="shared" si="156"/>
        <v>0</v>
      </c>
      <c r="L2559">
        <f t="shared" si="157"/>
        <v>0</v>
      </c>
      <c r="M2559">
        <f t="shared" si="158"/>
        <v>0</v>
      </c>
      <c r="N2559">
        <f t="shared" si="159"/>
        <v>0</v>
      </c>
      <c r="O2559" cm="1">
        <f t="array" ref="O2559">((IF(C2559=0,INDEX('Solver Setup'!$M$15:$M$19,A2559),INDEX('Solver Setup'!$G$25:$G$52,C2559))-IF(B2559=0,INDEX('Solver Setup'!$L$15:$L$19,A2559),INDEX('Solver Setup'!$G$25:$G$52,B2559)))*1440-IF(B2559=0,0,INDEX('Solver Setup'!$F$25:$F$52,B2559))-H2559+'Solver Setup'!$B$9*(1-F2559))</f>
        <v>1520.4999999999995</v>
      </c>
    </row>
    <row r="2560" spans="1:15" x14ac:dyDescent="0.2">
      <c r="A2560">
        <v>4</v>
      </c>
      <c r="B2560">
        <v>4</v>
      </c>
      <c r="C2560">
        <v>11</v>
      </c>
      <c r="D2560" t="str" cm="1">
        <f t="array" ref="D2560">IF(B2560=0,"Depot",INDEX('Delivery Stops'!$B$2:$B$29,B2560))</f>
        <v>Furniture Warehouse</v>
      </c>
      <c r="E2560" t="str" cm="1">
        <f t="array" ref="E2560">IF(C2560=0,"Depot",INDEX('Delivery Stops'!$B$2:$B$29,C2560))</f>
        <v>Pet Hospital</v>
      </c>
      <c r="F2560">
        <v>0</v>
      </c>
      <c r="G2560" cm="1">
        <f t="array" ref="G2560">INDEX('Distance Matrix (miles)'!$B$2:$AD$30,B2560+1,C2560+1)</f>
        <v>9.41</v>
      </c>
      <c r="H2560" cm="1">
        <f t="array" ref="H2560">INDEX('Travel Time Matrix (min)'!$B$2:$AD$30,B2560+1,C2560+1)</f>
        <v>14.1</v>
      </c>
      <c r="I2560" cm="1">
        <f t="array" ref="I2560">G2560*(INDEX('Vehicle Fleet'!$D$2:$D$6,A2560)+'Cost Parameters'!$B$2*'Cost Parameters'!$B$3)</f>
        <v>10.881724</v>
      </c>
      <c r="J2560" cm="1">
        <f t="array" ref="J2560">IF(C2560=0,0,INDEX('Delivery Stops'!$D$2:$D$29,C2560))</f>
        <v>108</v>
      </c>
      <c r="K2560">
        <f t="shared" si="156"/>
        <v>0</v>
      </c>
      <c r="L2560">
        <f t="shared" si="157"/>
        <v>0</v>
      </c>
      <c r="M2560">
        <f t="shared" si="158"/>
        <v>0</v>
      </c>
      <c r="N2560">
        <f t="shared" si="159"/>
        <v>0</v>
      </c>
      <c r="O2560" cm="1">
        <f t="array" ref="O2560">((IF(C2560=0,INDEX('Solver Setup'!$M$15:$M$19,A2560),INDEX('Solver Setup'!$G$25:$G$52,C2560))-IF(B2560=0,INDEX('Solver Setup'!$L$15:$L$19,A2560),INDEX('Solver Setup'!$G$25:$G$52,B2560)))*1440-IF(B2560=0,0,INDEX('Solver Setup'!$F$25:$F$52,B2560))-H2560+'Solver Setup'!$B$9*(1-F2560))</f>
        <v>1446.9</v>
      </c>
    </row>
    <row r="2561" spans="1:15" x14ac:dyDescent="0.2">
      <c r="A2561">
        <v>4</v>
      </c>
      <c r="B2561">
        <v>4</v>
      </c>
      <c r="C2561">
        <v>12</v>
      </c>
      <c r="D2561" t="str" cm="1">
        <f t="array" ref="D2561">IF(B2561=0,"Depot",INDEX('Delivery Stops'!$B$2:$B$29,B2561))</f>
        <v>Furniture Warehouse</v>
      </c>
      <c r="E2561" t="str" cm="1">
        <f t="array" ref="E2561">IF(C2561=0,"Depot",INDEX('Delivery Stops'!$B$2:$B$29,C2561))</f>
        <v>Tech Solutions Inc</v>
      </c>
      <c r="F2561">
        <v>0</v>
      </c>
      <c r="G2561" cm="1">
        <f t="array" ref="G2561">INDEX('Distance Matrix (miles)'!$B$2:$AD$30,B2561+1,C2561+1)</f>
        <v>10.32</v>
      </c>
      <c r="H2561" cm="1">
        <f t="array" ref="H2561">INDEX('Travel Time Matrix (min)'!$B$2:$AD$30,B2561+1,C2561+1)</f>
        <v>15.5</v>
      </c>
      <c r="I2561" cm="1">
        <f t="array" ref="I2561">G2561*(INDEX('Vehicle Fleet'!$D$2:$D$6,A2561)+'Cost Parameters'!$B$2*'Cost Parameters'!$B$3)</f>
        <v>11.934048000000001</v>
      </c>
      <c r="J2561" cm="1">
        <f t="array" ref="J2561">IF(C2561=0,0,INDEX('Delivery Stops'!$D$2:$D$29,C2561))</f>
        <v>150</v>
      </c>
      <c r="K2561">
        <f t="shared" si="156"/>
        <v>0</v>
      </c>
      <c r="L2561">
        <f t="shared" si="157"/>
        <v>0</v>
      </c>
      <c r="M2561">
        <f t="shared" si="158"/>
        <v>0</v>
      </c>
      <c r="N2561">
        <f t="shared" si="159"/>
        <v>0</v>
      </c>
      <c r="O2561" cm="1">
        <f t="array" ref="O2561">((IF(C2561=0,INDEX('Solver Setup'!$M$15:$M$19,A2561),INDEX('Solver Setup'!$G$25:$G$52,C2561))-IF(B2561=0,INDEX('Solver Setup'!$L$15:$L$19,A2561),INDEX('Solver Setup'!$G$25:$G$52,B2561)))*1440-IF(B2561=0,0,INDEX('Solver Setup'!$F$25:$F$52,B2561))-H2561+'Solver Setup'!$B$9*(1-F2561))</f>
        <v>1400.5</v>
      </c>
    </row>
    <row r="2562" spans="1:15" x14ac:dyDescent="0.2">
      <c r="A2562">
        <v>4</v>
      </c>
      <c r="B2562">
        <v>4</v>
      </c>
      <c r="C2562">
        <v>13</v>
      </c>
      <c r="D2562" t="str" cm="1">
        <f t="array" ref="D2562">IF(B2562=0,"Depot",INDEX('Delivery Stops'!$B$2:$B$29,B2562))</f>
        <v>Furniture Warehouse</v>
      </c>
      <c r="E2562" t="str" cm="1">
        <f t="array" ref="E2562">IF(C2562=0,"Depot",INDEX('Delivery Stops'!$B$2:$B$29,C2562))</f>
        <v>Tech Solutions Inc</v>
      </c>
      <c r="F2562">
        <v>0</v>
      </c>
      <c r="G2562" cm="1">
        <f t="array" ref="G2562">INDEX('Distance Matrix (miles)'!$B$2:$AD$30,B2562+1,C2562+1)</f>
        <v>26.66</v>
      </c>
      <c r="H2562" cm="1">
        <f t="array" ref="H2562">INDEX('Travel Time Matrix (min)'!$B$2:$AD$30,B2562+1,C2562+1)</f>
        <v>40</v>
      </c>
      <c r="I2562" cm="1">
        <f t="array" ref="I2562">G2562*(INDEX('Vehicle Fleet'!$D$2:$D$6,A2562)+'Cost Parameters'!$B$2*'Cost Parameters'!$B$3)</f>
        <v>30.829624000000003</v>
      </c>
      <c r="J2562" cm="1">
        <f t="array" ref="J2562">IF(C2562=0,0,INDEX('Delivery Stops'!$D$2:$D$29,C2562))</f>
        <v>38</v>
      </c>
      <c r="K2562">
        <f t="shared" si="156"/>
        <v>0</v>
      </c>
      <c r="L2562">
        <f t="shared" si="157"/>
        <v>0</v>
      </c>
      <c r="M2562">
        <f t="shared" si="158"/>
        <v>0</v>
      </c>
      <c r="N2562">
        <f t="shared" si="159"/>
        <v>0</v>
      </c>
      <c r="O2562" cm="1">
        <f t="array" ref="O2562">((IF(C2562=0,INDEX('Solver Setup'!$M$15:$M$19,A2562),INDEX('Solver Setup'!$G$25:$G$52,C2562))-IF(B2562=0,INDEX('Solver Setup'!$L$15:$L$19,A2562),INDEX('Solver Setup'!$G$25:$G$52,B2562)))*1440-IF(B2562=0,0,INDEX('Solver Setup'!$F$25:$F$52,B2562))-H2562+'Solver Setup'!$B$9*(1-F2562))</f>
        <v>1270.9999999999995</v>
      </c>
    </row>
    <row r="2563" spans="1:15" x14ac:dyDescent="0.2">
      <c r="A2563">
        <v>4</v>
      </c>
      <c r="B2563">
        <v>4</v>
      </c>
      <c r="C2563">
        <v>14</v>
      </c>
      <c r="D2563" t="str" cm="1">
        <f t="array" ref="D2563">IF(B2563=0,"Depot",INDEX('Delivery Stops'!$B$2:$B$29,B2563))</f>
        <v>Furniture Warehouse</v>
      </c>
      <c r="E2563" t="str" cm="1">
        <f t="array" ref="E2563">IF(C2563=0,"Depot",INDEX('Delivery Stops'!$B$2:$B$29,C2563))</f>
        <v>Sunrise Senior Living</v>
      </c>
      <c r="F2563">
        <v>0</v>
      </c>
      <c r="G2563" cm="1">
        <f t="array" ref="G2563">INDEX('Distance Matrix (miles)'!$B$2:$AD$30,B2563+1,C2563+1)</f>
        <v>11.71</v>
      </c>
      <c r="H2563" cm="1">
        <f t="array" ref="H2563">INDEX('Travel Time Matrix (min)'!$B$2:$AD$30,B2563+1,C2563+1)</f>
        <v>17.600000000000001</v>
      </c>
      <c r="I2563" cm="1">
        <f t="array" ref="I2563">G2563*(INDEX('Vehicle Fleet'!$D$2:$D$6,A2563)+'Cost Parameters'!$B$2*'Cost Parameters'!$B$3)</f>
        <v>13.541444000000002</v>
      </c>
      <c r="J2563" cm="1">
        <f t="array" ref="J2563">IF(C2563=0,0,INDEX('Delivery Stops'!$D$2:$D$29,C2563))</f>
        <v>249</v>
      </c>
      <c r="K2563">
        <f t="shared" ref="K2563:K2626" si="160">F2563*I2563</f>
        <v>0</v>
      </c>
      <c r="L2563">
        <f t="shared" ref="L2563:L2626" si="161">F2563*G2563</f>
        <v>0</v>
      </c>
      <c r="M2563">
        <f t="shared" ref="M2563:M2626" si="162">F2563*H2563</f>
        <v>0</v>
      </c>
      <c r="N2563">
        <f t="shared" ref="N2563:N2626" si="163">F2563*J2563</f>
        <v>0</v>
      </c>
      <c r="O2563" cm="1">
        <f t="array" ref="O2563">((IF(C2563=0,INDEX('Solver Setup'!$M$15:$M$19,A2563),INDEX('Solver Setup'!$G$25:$G$52,C2563))-IF(B2563=0,INDEX('Solver Setup'!$L$15:$L$19,A2563),INDEX('Solver Setup'!$G$25:$G$52,B2563)))*1440-IF(B2563=0,0,INDEX('Solver Setup'!$F$25:$F$52,B2563))-H2563+'Solver Setup'!$B$9*(1-F2563))</f>
        <v>1743.3999999999996</v>
      </c>
    </row>
    <row r="2564" spans="1:15" x14ac:dyDescent="0.2">
      <c r="A2564">
        <v>4</v>
      </c>
      <c r="B2564">
        <v>4</v>
      </c>
      <c r="C2564">
        <v>15</v>
      </c>
      <c r="D2564" t="str" cm="1">
        <f t="array" ref="D2564">IF(B2564=0,"Depot",INDEX('Delivery Stops'!$B$2:$B$29,B2564))</f>
        <v>Furniture Warehouse</v>
      </c>
      <c r="E2564" t="str" cm="1">
        <f t="array" ref="E2564">IF(C2564=0,"Depot",INDEX('Delivery Stops'!$B$2:$B$29,C2564))</f>
        <v>Electronics Outlet</v>
      </c>
      <c r="F2564">
        <v>0</v>
      </c>
      <c r="G2564" cm="1">
        <f t="array" ref="G2564">INDEX('Distance Matrix (miles)'!$B$2:$AD$30,B2564+1,C2564+1)</f>
        <v>9.6199999999999992</v>
      </c>
      <c r="H2564" cm="1">
        <f t="array" ref="H2564">INDEX('Travel Time Matrix (min)'!$B$2:$AD$30,B2564+1,C2564+1)</f>
        <v>14.4</v>
      </c>
      <c r="I2564" cm="1">
        <f t="array" ref="I2564">G2564*(INDEX('Vehicle Fleet'!$D$2:$D$6,A2564)+'Cost Parameters'!$B$2*'Cost Parameters'!$B$3)</f>
        <v>11.124568</v>
      </c>
      <c r="J2564" cm="1">
        <f t="array" ref="J2564">IF(C2564=0,0,INDEX('Delivery Stops'!$D$2:$D$29,C2564))</f>
        <v>72</v>
      </c>
      <c r="K2564">
        <f t="shared" si="160"/>
        <v>0</v>
      </c>
      <c r="L2564">
        <f t="shared" si="161"/>
        <v>0</v>
      </c>
      <c r="M2564">
        <f t="shared" si="162"/>
        <v>0</v>
      </c>
      <c r="N2564">
        <f t="shared" si="163"/>
        <v>0</v>
      </c>
      <c r="O2564" cm="1">
        <f t="array" ref="O2564">((IF(C2564=0,INDEX('Solver Setup'!$M$15:$M$19,A2564),INDEX('Solver Setup'!$G$25:$G$52,C2564))-IF(B2564=0,INDEX('Solver Setup'!$L$15:$L$19,A2564),INDEX('Solver Setup'!$G$25:$G$52,B2564)))*1440-IF(B2564=0,0,INDEX('Solver Setup'!$F$25:$F$52,B2564))-H2564+'Solver Setup'!$B$9*(1-F2564))</f>
        <v>1311.6</v>
      </c>
    </row>
    <row r="2565" spans="1:15" x14ac:dyDescent="0.2">
      <c r="A2565">
        <v>4</v>
      </c>
      <c r="B2565">
        <v>4</v>
      </c>
      <c r="C2565">
        <v>16</v>
      </c>
      <c r="D2565" t="str" cm="1">
        <f t="array" ref="D2565">IF(B2565=0,"Depot",INDEX('Delivery Stops'!$B$2:$B$29,B2565))</f>
        <v>Furniture Warehouse</v>
      </c>
      <c r="E2565" t="str" cm="1">
        <f t="array" ref="E2565">IF(C2565=0,"Depot",INDEX('Delivery Stops'!$B$2:$B$29,C2565))</f>
        <v>Bookstore</v>
      </c>
      <c r="F2565">
        <v>0</v>
      </c>
      <c r="G2565" cm="1">
        <f t="array" ref="G2565">INDEX('Distance Matrix (miles)'!$B$2:$AD$30,B2565+1,C2565+1)</f>
        <v>11.3</v>
      </c>
      <c r="H2565" cm="1">
        <f t="array" ref="H2565">INDEX('Travel Time Matrix (min)'!$B$2:$AD$30,B2565+1,C2565+1)</f>
        <v>17</v>
      </c>
      <c r="I2565" cm="1">
        <f t="array" ref="I2565">G2565*(INDEX('Vehicle Fleet'!$D$2:$D$6,A2565)+'Cost Parameters'!$B$2*'Cost Parameters'!$B$3)</f>
        <v>13.067320000000002</v>
      </c>
      <c r="J2565" cm="1">
        <f t="array" ref="J2565">IF(C2565=0,0,INDEX('Delivery Stops'!$D$2:$D$29,C2565))</f>
        <v>152</v>
      </c>
      <c r="K2565">
        <f t="shared" si="160"/>
        <v>0</v>
      </c>
      <c r="L2565">
        <f t="shared" si="161"/>
        <v>0</v>
      </c>
      <c r="M2565">
        <f t="shared" si="162"/>
        <v>0</v>
      </c>
      <c r="N2565">
        <f t="shared" si="163"/>
        <v>0</v>
      </c>
      <c r="O2565" cm="1">
        <f t="array" ref="O2565">((IF(C2565=0,INDEX('Solver Setup'!$M$15:$M$19,A2565),INDEX('Solver Setup'!$G$25:$G$52,C2565))-IF(B2565=0,INDEX('Solver Setup'!$L$15:$L$19,A2565),INDEX('Solver Setup'!$G$25:$G$52,B2565)))*1440-IF(B2565=0,0,INDEX('Solver Setup'!$F$25:$F$52,B2565))-H2565+'Solver Setup'!$B$9*(1-F2565))</f>
        <v>1549.0000000000005</v>
      </c>
    </row>
    <row r="2566" spans="1:15" x14ac:dyDescent="0.2">
      <c r="A2566">
        <v>4</v>
      </c>
      <c r="B2566">
        <v>4</v>
      </c>
      <c r="C2566">
        <v>17</v>
      </c>
      <c r="D2566" t="str" cm="1">
        <f t="array" ref="D2566">IF(B2566=0,"Depot",INDEX('Delivery Stops'!$B$2:$B$29,B2566))</f>
        <v>Furniture Warehouse</v>
      </c>
      <c r="E2566" t="str" cm="1">
        <f t="array" ref="E2566">IF(C2566=0,"Depot",INDEX('Delivery Stops'!$B$2:$B$29,C2566))</f>
        <v>Veterinary Clinic</v>
      </c>
      <c r="F2566">
        <v>0</v>
      </c>
      <c r="G2566" cm="1">
        <f t="array" ref="G2566">INDEX('Distance Matrix (miles)'!$B$2:$AD$30,B2566+1,C2566+1)</f>
        <v>22.57</v>
      </c>
      <c r="H2566" cm="1">
        <f t="array" ref="H2566">INDEX('Travel Time Matrix (min)'!$B$2:$AD$30,B2566+1,C2566+1)</f>
        <v>33.9</v>
      </c>
      <c r="I2566" cm="1">
        <f t="array" ref="I2566">G2566*(INDEX('Vehicle Fleet'!$D$2:$D$6,A2566)+'Cost Parameters'!$B$2*'Cost Parameters'!$B$3)</f>
        <v>26.099948000000001</v>
      </c>
      <c r="J2566" cm="1">
        <f t="array" ref="J2566">IF(C2566=0,0,INDEX('Delivery Stops'!$D$2:$D$29,C2566))</f>
        <v>102</v>
      </c>
      <c r="K2566">
        <f t="shared" si="160"/>
        <v>0</v>
      </c>
      <c r="L2566">
        <f t="shared" si="161"/>
        <v>0</v>
      </c>
      <c r="M2566">
        <f t="shared" si="162"/>
        <v>0</v>
      </c>
      <c r="N2566">
        <f t="shared" si="163"/>
        <v>0</v>
      </c>
      <c r="O2566" cm="1">
        <f t="array" ref="O2566">((IF(C2566=0,INDEX('Solver Setup'!$M$15:$M$19,A2566),INDEX('Solver Setup'!$G$25:$G$52,C2566))-IF(B2566=0,INDEX('Solver Setup'!$L$15:$L$19,A2566),INDEX('Solver Setup'!$G$25:$G$52,B2566)))*1440-IF(B2566=0,0,INDEX('Solver Setup'!$F$25:$F$52,B2566))-H2566+'Solver Setup'!$B$9*(1-F2566))</f>
        <v>1367.0999999999995</v>
      </c>
    </row>
    <row r="2567" spans="1:15" x14ac:dyDescent="0.2">
      <c r="A2567">
        <v>4</v>
      </c>
      <c r="B2567">
        <v>4</v>
      </c>
      <c r="C2567">
        <v>18</v>
      </c>
      <c r="D2567" t="str" cm="1">
        <f t="array" ref="D2567">IF(B2567=0,"Depot",INDEX('Delivery Stops'!$B$2:$B$29,B2567))</f>
        <v>Furniture Warehouse</v>
      </c>
      <c r="E2567" t="str" cm="1">
        <f t="array" ref="E2567">IF(C2567=0,"Depot",INDEX('Delivery Stops'!$B$2:$B$29,C2567))</f>
        <v>Furniture Warehouse</v>
      </c>
      <c r="F2567">
        <v>0</v>
      </c>
      <c r="G2567" cm="1">
        <f t="array" ref="G2567">INDEX('Distance Matrix (miles)'!$B$2:$AD$30,B2567+1,C2567+1)</f>
        <v>3.21</v>
      </c>
      <c r="H2567" cm="1">
        <f t="array" ref="H2567">INDEX('Travel Time Matrix (min)'!$B$2:$AD$30,B2567+1,C2567+1)</f>
        <v>4.8</v>
      </c>
      <c r="I2567" cm="1">
        <f t="array" ref="I2567">G2567*(INDEX('Vehicle Fleet'!$D$2:$D$6,A2567)+'Cost Parameters'!$B$2*'Cost Parameters'!$B$3)</f>
        <v>3.7120440000000001</v>
      </c>
      <c r="J2567" cm="1">
        <f t="array" ref="J2567">IF(C2567=0,0,INDEX('Delivery Stops'!$D$2:$D$29,C2567))</f>
        <v>148</v>
      </c>
      <c r="K2567">
        <f t="shared" si="160"/>
        <v>0</v>
      </c>
      <c r="L2567">
        <f t="shared" si="161"/>
        <v>0</v>
      </c>
      <c r="M2567">
        <f t="shared" si="162"/>
        <v>0</v>
      </c>
      <c r="N2567">
        <f t="shared" si="163"/>
        <v>0</v>
      </c>
      <c r="O2567" cm="1">
        <f t="array" ref="O2567">((IF(C2567=0,INDEX('Solver Setup'!$M$15:$M$19,A2567),INDEX('Solver Setup'!$G$25:$G$52,C2567))-IF(B2567=0,INDEX('Solver Setup'!$L$15:$L$19,A2567),INDEX('Solver Setup'!$G$25:$G$52,B2567)))*1440-IF(B2567=0,0,INDEX('Solver Setup'!$F$25:$F$52,B2567))-H2567+'Solver Setup'!$B$9*(1-F2567))</f>
        <v>1351.1999999999996</v>
      </c>
    </row>
    <row r="2568" spans="1:15" x14ac:dyDescent="0.2">
      <c r="A2568">
        <v>4</v>
      </c>
      <c r="B2568">
        <v>4</v>
      </c>
      <c r="C2568">
        <v>19</v>
      </c>
      <c r="D2568" t="str" cm="1">
        <f t="array" ref="D2568">IF(B2568=0,"Depot",INDEX('Delivery Stops'!$B$2:$B$29,B2568))</f>
        <v>Furniture Warehouse</v>
      </c>
      <c r="E2568" t="str" cm="1">
        <f t="array" ref="E2568">IF(C2568=0,"Depot",INDEX('Delivery Stops'!$B$2:$B$29,C2568))</f>
        <v>Music School</v>
      </c>
      <c r="F2568">
        <v>0</v>
      </c>
      <c r="G2568" cm="1">
        <f t="array" ref="G2568">INDEX('Distance Matrix (miles)'!$B$2:$AD$30,B2568+1,C2568+1)</f>
        <v>21.18</v>
      </c>
      <c r="H2568" cm="1">
        <f t="array" ref="H2568">INDEX('Travel Time Matrix (min)'!$B$2:$AD$30,B2568+1,C2568+1)</f>
        <v>31.8</v>
      </c>
      <c r="I2568" cm="1">
        <f t="array" ref="I2568">G2568*(INDEX('Vehicle Fleet'!$D$2:$D$6,A2568)+'Cost Parameters'!$B$2*'Cost Parameters'!$B$3)</f>
        <v>24.492552000000003</v>
      </c>
      <c r="J2568" cm="1">
        <f t="array" ref="J2568">IF(C2568=0,0,INDEX('Delivery Stops'!$D$2:$D$29,C2568))</f>
        <v>97</v>
      </c>
      <c r="K2568">
        <f t="shared" si="160"/>
        <v>0</v>
      </c>
      <c r="L2568">
        <f t="shared" si="161"/>
        <v>0</v>
      </c>
      <c r="M2568">
        <f t="shared" si="162"/>
        <v>0</v>
      </c>
      <c r="N2568">
        <f t="shared" si="163"/>
        <v>0</v>
      </c>
      <c r="O2568" cm="1">
        <f t="array" ref="O2568">((IF(C2568=0,INDEX('Solver Setup'!$M$15:$M$19,A2568),INDEX('Solver Setup'!$G$25:$G$52,C2568))-IF(B2568=0,INDEX('Solver Setup'!$L$15:$L$19,A2568),INDEX('Solver Setup'!$G$25:$G$52,B2568)))*1440-IF(B2568=0,0,INDEX('Solver Setup'!$F$25:$F$52,B2568))-H2568+'Solver Setup'!$B$9*(1-F2568))</f>
        <v>1294.2</v>
      </c>
    </row>
    <row r="2569" spans="1:15" x14ac:dyDescent="0.2">
      <c r="A2569">
        <v>4</v>
      </c>
      <c r="B2569">
        <v>4</v>
      </c>
      <c r="C2569">
        <v>20</v>
      </c>
      <c r="D2569" t="str" cm="1">
        <f t="array" ref="D2569">IF(B2569=0,"Depot",INDEX('Delivery Stops'!$B$2:$B$29,B2569))</f>
        <v>Furniture Warehouse</v>
      </c>
      <c r="E2569" t="str" cm="1">
        <f t="array" ref="E2569">IF(C2569=0,"Depot",INDEX('Delivery Stops'!$B$2:$B$29,C2569))</f>
        <v>Elementary School</v>
      </c>
      <c r="F2569">
        <v>0</v>
      </c>
      <c r="G2569" cm="1">
        <f t="array" ref="G2569">INDEX('Distance Matrix (miles)'!$B$2:$AD$30,B2569+1,C2569+1)</f>
        <v>16.21</v>
      </c>
      <c r="H2569" cm="1">
        <f t="array" ref="H2569">INDEX('Travel Time Matrix (min)'!$B$2:$AD$30,B2569+1,C2569+1)</f>
        <v>24.3</v>
      </c>
      <c r="I2569" cm="1">
        <f t="array" ref="I2569">G2569*(INDEX('Vehicle Fleet'!$D$2:$D$6,A2569)+'Cost Parameters'!$B$2*'Cost Parameters'!$B$3)</f>
        <v>18.745244000000003</v>
      </c>
      <c r="J2569" cm="1">
        <f t="array" ref="J2569">IF(C2569=0,0,INDEX('Delivery Stops'!$D$2:$D$29,C2569))</f>
        <v>71</v>
      </c>
      <c r="K2569">
        <f t="shared" si="160"/>
        <v>0</v>
      </c>
      <c r="L2569">
        <f t="shared" si="161"/>
        <v>0</v>
      </c>
      <c r="M2569">
        <f t="shared" si="162"/>
        <v>0</v>
      </c>
      <c r="N2569">
        <f t="shared" si="163"/>
        <v>0</v>
      </c>
      <c r="O2569" cm="1">
        <f t="array" ref="O2569">((IF(C2569=0,INDEX('Solver Setup'!$M$15:$M$19,A2569),INDEX('Solver Setup'!$G$25:$G$52,C2569))-IF(B2569=0,INDEX('Solver Setup'!$L$15:$L$19,A2569),INDEX('Solver Setup'!$G$25:$G$52,B2569)))*1440-IF(B2569=0,0,INDEX('Solver Setup'!$F$25:$F$52,B2569))-H2569+'Solver Setup'!$B$9*(1-F2569))</f>
        <v>1271.7000000000005</v>
      </c>
    </row>
    <row r="2570" spans="1:15" x14ac:dyDescent="0.2">
      <c r="A2570">
        <v>4</v>
      </c>
      <c r="B2570">
        <v>4</v>
      </c>
      <c r="C2570">
        <v>21</v>
      </c>
      <c r="D2570" t="str" cm="1">
        <f t="array" ref="D2570">IF(B2570=0,"Depot",INDEX('Delivery Stops'!$B$2:$B$29,B2570))</f>
        <v>Furniture Warehouse</v>
      </c>
      <c r="E2570" t="str" cm="1">
        <f t="array" ref="E2570">IF(C2570=0,"Depot",INDEX('Delivery Stops'!$B$2:$B$29,C2570))</f>
        <v>Distillery</v>
      </c>
      <c r="F2570">
        <v>0</v>
      </c>
      <c r="G2570" cm="1">
        <f t="array" ref="G2570">INDEX('Distance Matrix (miles)'!$B$2:$AD$30,B2570+1,C2570+1)</f>
        <v>14.4</v>
      </c>
      <c r="H2570" cm="1">
        <f t="array" ref="H2570">INDEX('Travel Time Matrix (min)'!$B$2:$AD$30,B2570+1,C2570+1)</f>
        <v>21.6</v>
      </c>
      <c r="I2570" cm="1">
        <f t="array" ref="I2570">G2570*(INDEX('Vehicle Fleet'!$D$2:$D$6,A2570)+'Cost Parameters'!$B$2*'Cost Parameters'!$B$3)</f>
        <v>16.652160000000002</v>
      </c>
      <c r="J2570" cm="1">
        <f t="array" ref="J2570">IF(C2570=0,0,INDEX('Delivery Stops'!$D$2:$D$29,C2570))</f>
        <v>178</v>
      </c>
      <c r="K2570">
        <f t="shared" si="160"/>
        <v>0</v>
      </c>
      <c r="L2570">
        <f t="shared" si="161"/>
        <v>0</v>
      </c>
      <c r="M2570">
        <f t="shared" si="162"/>
        <v>0</v>
      </c>
      <c r="N2570">
        <f t="shared" si="163"/>
        <v>0</v>
      </c>
      <c r="O2570" cm="1">
        <f t="array" ref="O2570">((IF(C2570=0,INDEX('Solver Setup'!$M$15:$M$19,A2570),INDEX('Solver Setup'!$G$25:$G$52,C2570))-IF(B2570=0,INDEX('Solver Setup'!$L$15:$L$19,A2570),INDEX('Solver Setup'!$G$25:$G$52,B2570)))*1440-IF(B2570=0,0,INDEX('Solver Setup'!$F$25:$F$52,B2570))-H2570+'Solver Setup'!$B$9*(1-F2570))</f>
        <v>1784.3999999999996</v>
      </c>
    </row>
    <row r="2571" spans="1:15" x14ac:dyDescent="0.2">
      <c r="A2571">
        <v>4</v>
      </c>
      <c r="B2571">
        <v>4</v>
      </c>
      <c r="C2571">
        <v>22</v>
      </c>
      <c r="D2571" t="str" cm="1">
        <f t="array" ref="D2571">IF(B2571=0,"Depot",INDEX('Delivery Stops'!$B$2:$B$29,B2571))</f>
        <v>Furniture Warehouse</v>
      </c>
      <c r="E2571" t="str" cm="1">
        <f t="array" ref="E2571">IF(C2571=0,"Depot",INDEX('Delivery Stops'!$B$2:$B$29,C2571))</f>
        <v>Brewery</v>
      </c>
      <c r="F2571">
        <v>0</v>
      </c>
      <c r="G2571" cm="1">
        <f t="array" ref="G2571">INDEX('Distance Matrix (miles)'!$B$2:$AD$30,B2571+1,C2571+1)</f>
        <v>29.96</v>
      </c>
      <c r="H2571" cm="1">
        <f t="array" ref="H2571">INDEX('Travel Time Matrix (min)'!$B$2:$AD$30,B2571+1,C2571+1)</f>
        <v>44.9</v>
      </c>
      <c r="I2571" cm="1">
        <f t="array" ref="I2571">G2571*(INDEX('Vehicle Fleet'!$D$2:$D$6,A2571)+'Cost Parameters'!$B$2*'Cost Parameters'!$B$3)</f>
        <v>34.645744000000001</v>
      </c>
      <c r="J2571" cm="1">
        <f t="array" ref="J2571">IF(C2571=0,0,INDEX('Delivery Stops'!$D$2:$D$29,C2571))</f>
        <v>46</v>
      </c>
      <c r="K2571">
        <f t="shared" si="160"/>
        <v>0</v>
      </c>
      <c r="L2571">
        <f t="shared" si="161"/>
        <v>0</v>
      </c>
      <c r="M2571">
        <f t="shared" si="162"/>
        <v>0</v>
      </c>
      <c r="N2571">
        <f t="shared" si="163"/>
        <v>0</v>
      </c>
      <c r="O2571" cm="1">
        <f t="array" ref="O2571">((IF(C2571=0,INDEX('Solver Setup'!$M$15:$M$19,A2571),INDEX('Solver Setup'!$G$25:$G$52,C2571))-IF(B2571=0,INDEX('Solver Setup'!$L$15:$L$19,A2571),INDEX('Solver Setup'!$G$25:$G$52,B2571)))*1440-IF(B2571=0,0,INDEX('Solver Setup'!$F$25:$F$52,B2571))-H2571+'Solver Setup'!$B$9*(1-F2571))</f>
        <v>1611.1000000000004</v>
      </c>
    </row>
    <row r="2572" spans="1:15" x14ac:dyDescent="0.2">
      <c r="A2572">
        <v>4</v>
      </c>
      <c r="B2572">
        <v>4</v>
      </c>
      <c r="C2572">
        <v>23</v>
      </c>
      <c r="D2572" t="str" cm="1">
        <f t="array" ref="D2572">IF(B2572=0,"Depot",INDEX('Delivery Stops'!$B$2:$B$29,B2572))</f>
        <v>Furniture Warehouse</v>
      </c>
      <c r="E2572" t="str" cm="1">
        <f t="array" ref="E2572">IF(C2572=0,"Depot",INDEX('Delivery Stops'!$B$2:$B$29,C2572))</f>
        <v>Distillery</v>
      </c>
      <c r="F2572">
        <v>0</v>
      </c>
      <c r="G2572" cm="1">
        <f t="array" ref="G2572">INDEX('Distance Matrix (miles)'!$B$2:$AD$30,B2572+1,C2572+1)</f>
        <v>10.72</v>
      </c>
      <c r="H2572" cm="1">
        <f t="array" ref="H2572">INDEX('Travel Time Matrix (min)'!$B$2:$AD$30,B2572+1,C2572+1)</f>
        <v>16.100000000000001</v>
      </c>
      <c r="I2572" cm="1">
        <f t="array" ref="I2572">G2572*(INDEX('Vehicle Fleet'!$D$2:$D$6,A2572)+'Cost Parameters'!$B$2*'Cost Parameters'!$B$3)</f>
        <v>12.396608000000002</v>
      </c>
      <c r="J2572" cm="1">
        <f t="array" ref="J2572">IF(C2572=0,0,INDEX('Delivery Stops'!$D$2:$D$29,C2572))</f>
        <v>207</v>
      </c>
      <c r="K2572">
        <f t="shared" si="160"/>
        <v>0</v>
      </c>
      <c r="L2572">
        <f t="shared" si="161"/>
        <v>0</v>
      </c>
      <c r="M2572">
        <f t="shared" si="162"/>
        <v>0</v>
      </c>
      <c r="N2572">
        <f t="shared" si="163"/>
        <v>0</v>
      </c>
      <c r="O2572" cm="1">
        <f t="array" ref="O2572">((IF(C2572=0,INDEX('Solver Setup'!$M$15:$M$19,A2572),INDEX('Solver Setup'!$G$25:$G$52,C2572))-IF(B2572=0,INDEX('Solver Setup'!$L$15:$L$19,A2572),INDEX('Solver Setup'!$G$25:$G$52,B2572)))*1440-IF(B2572=0,0,INDEX('Solver Setup'!$F$25:$F$52,B2572))-H2572+'Solver Setup'!$B$9*(1-F2572))</f>
        <v>1534.9</v>
      </c>
    </row>
    <row r="2573" spans="1:15" x14ac:dyDescent="0.2">
      <c r="A2573">
        <v>4</v>
      </c>
      <c r="B2573">
        <v>4</v>
      </c>
      <c r="C2573">
        <v>24</v>
      </c>
      <c r="D2573" t="str" cm="1">
        <f t="array" ref="D2573">IF(B2573=0,"Depot",INDEX('Delivery Stops'!$B$2:$B$29,B2573))</f>
        <v>Furniture Warehouse</v>
      </c>
      <c r="E2573" t="str" cm="1">
        <f t="array" ref="E2573">IF(C2573=0,"Depot",INDEX('Delivery Stops'!$B$2:$B$29,C2573))</f>
        <v>Children's Academy</v>
      </c>
      <c r="F2573">
        <v>0</v>
      </c>
      <c r="G2573" cm="1">
        <f t="array" ref="G2573">INDEX('Distance Matrix (miles)'!$B$2:$AD$30,B2573+1,C2573+1)</f>
        <v>12.25</v>
      </c>
      <c r="H2573" cm="1">
        <f t="array" ref="H2573">INDEX('Travel Time Matrix (min)'!$B$2:$AD$30,B2573+1,C2573+1)</f>
        <v>18.399999999999999</v>
      </c>
      <c r="I2573" cm="1">
        <f t="array" ref="I2573">G2573*(INDEX('Vehicle Fleet'!$D$2:$D$6,A2573)+'Cost Parameters'!$B$2*'Cost Parameters'!$B$3)</f>
        <v>14.165900000000001</v>
      </c>
      <c r="J2573" cm="1">
        <f t="array" ref="J2573">IF(C2573=0,0,INDEX('Delivery Stops'!$D$2:$D$29,C2573))</f>
        <v>28</v>
      </c>
      <c r="K2573">
        <f t="shared" si="160"/>
        <v>0</v>
      </c>
      <c r="L2573">
        <f t="shared" si="161"/>
        <v>0</v>
      </c>
      <c r="M2573">
        <f t="shared" si="162"/>
        <v>0</v>
      </c>
      <c r="N2573">
        <f t="shared" si="163"/>
        <v>0</v>
      </c>
      <c r="O2573" cm="1">
        <f t="array" ref="O2573">((IF(C2573=0,INDEX('Solver Setup'!$M$15:$M$19,A2573),INDEX('Solver Setup'!$G$25:$G$52,C2573))-IF(B2573=0,INDEX('Solver Setup'!$L$15:$L$19,A2573),INDEX('Solver Setup'!$G$25:$G$52,B2573)))*1440-IF(B2573=0,0,INDEX('Solver Setup'!$F$25:$F$52,B2573))-H2573+'Solver Setup'!$B$9*(1-F2573))</f>
        <v>1682.6000000000004</v>
      </c>
    </row>
    <row r="2574" spans="1:15" x14ac:dyDescent="0.2">
      <c r="A2574">
        <v>4</v>
      </c>
      <c r="B2574">
        <v>4</v>
      </c>
      <c r="C2574">
        <v>25</v>
      </c>
      <c r="D2574" t="str" cm="1">
        <f t="array" ref="D2574">IF(B2574=0,"Depot",INDEX('Delivery Stops'!$B$2:$B$29,B2574))</f>
        <v>Furniture Warehouse</v>
      </c>
      <c r="E2574" t="str" cm="1">
        <f t="array" ref="E2574">IF(C2574=0,"Depot",INDEX('Delivery Stops'!$B$2:$B$29,C2574))</f>
        <v>Public Library</v>
      </c>
      <c r="F2574">
        <v>0</v>
      </c>
      <c r="G2574" cm="1">
        <f t="array" ref="G2574">INDEX('Distance Matrix (miles)'!$B$2:$AD$30,B2574+1,C2574+1)</f>
        <v>14.45</v>
      </c>
      <c r="H2574" cm="1">
        <f t="array" ref="H2574">INDEX('Travel Time Matrix (min)'!$B$2:$AD$30,B2574+1,C2574+1)</f>
        <v>21.7</v>
      </c>
      <c r="I2574" cm="1">
        <f t="array" ref="I2574">G2574*(INDEX('Vehicle Fleet'!$D$2:$D$6,A2574)+'Cost Parameters'!$B$2*'Cost Parameters'!$B$3)</f>
        <v>16.709980000000002</v>
      </c>
      <c r="J2574" cm="1">
        <f t="array" ref="J2574">IF(C2574=0,0,INDEX('Delivery Stops'!$D$2:$D$29,C2574))</f>
        <v>32</v>
      </c>
      <c r="K2574">
        <f t="shared" si="160"/>
        <v>0</v>
      </c>
      <c r="L2574">
        <f t="shared" si="161"/>
        <v>0</v>
      </c>
      <c r="M2574">
        <f t="shared" si="162"/>
        <v>0</v>
      </c>
      <c r="N2574">
        <f t="shared" si="163"/>
        <v>0</v>
      </c>
      <c r="O2574" cm="1">
        <f t="array" ref="O2574">((IF(C2574=0,INDEX('Solver Setup'!$M$15:$M$19,A2574),INDEX('Solver Setup'!$G$25:$G$52,C2574))-IF(B2574=0,INDEX('Solver Setup'!$L$15:$L$19,A2574),INDEX('Solver Setup'!$G$25:$G$52,B2574)))*1440-IF(B2574=0,0,INDEX('Solver Setup'!$F$25:$F$52,B2574))-H2574+'Solver Setup'!$B$9*(1-F2574))</f>
        <v>1589.3000000000006</v>
      </c>
    </row>
    <row r="2575" spans="1:15" x14ac:dyDescent="0.2">
      <c r="A2575">
        <v>4</v>
      </c>
      <c r="B2575">
        <v>4</v>
      </c>
      <c r="C2575">
        <v>26</v>
      </c>
      <c r="D2575" t="str" cm="1">
        <f t="array" ref="D2575">IF(B2575=0,"Depot",INDEX('Delivery Stops'!$B$2:$B$29,B2575))</f>
        <v>Furniture Warehouse</v>
      </c>
      <c r="E2575" t="str" cm="1">
        <f t="array" ref="E2575">IF(C2575=0,"Depot",INDEX('Delivery Stops'!$B$2:$B$29,C2575))</f>
        <v>Bakery &amp; Cafe</v>
      </c>
      <c r="F2575">
        <v>0</v>
      </c>
      <c r="G2575" cm="1">
        <f t="array" ref="G2575">INDEX('Distance Matrix (miles)'!$B$2:$AD$30,B2575+1,C2575+1)</f>
        <v>21.86</v>
      </c>
      <c r="H2575" cm="1">
        <f t="array" ref="H2575">INDEX('Travel Time Matrix (min)'!$B$2:$AD$30,B2575+1,C2575+1)</f>
        <v>32.799999999999997</v>
      </c>
      <c r="I2575" cm="1">
        <f t="array" ref="I2575">G2575*(INDEX('Vehicle Fleet'!$D$2:$D$6,A2575)+'Cost Parameters'!$B$2*'Cost Parameters'!$B$3)</f>
        <v>25.278904000000001</v>
      </c>
      <c r="J2575" cm="1">
        <f t="array" ref="J2575">IF(C2575=0,0,INDEX('Delivery Stops'!$D$2:$D$29,C2575))</f>
        <v>211</v>
      </c>
      <c r="K2575">
        <f t="shared" si="160"/>
        <v>0</v>
      </c>
      <c r="L2575">
        <f t="shared" si="161"/>
        <v>0</v>
      </c>
      <c r="M2575">
        <f t="shared" si="162"/>
        <v>0</v>
      </c>
      <c r="N2575">
        <f t="shared" si="163"/>
        <v>0</v>
      </c>
      <c r="O2575" cm="1">
        <f t="array" ref="O2575">((IF(C2575=0,INDEX('Solver Setup'!$M$15:$M$19,A2575),INDEX('Solver Setup'!$G$25:$G$52,C2575))-IF(B2575=0,INDEX('Solver Setup'!$L$15:$L$19,A2575),INDEX('Solver Setup'!$G$25:$G$52,B2575)))*1440-IF(B2575=0,0,INDEX('Solver Setup'!$F$25:$F$52,B2575))-H2575+'Solver Setup'!$B$9*(1-F2575))</f>
        <v>1653.2</v>
      </c>
    </row>
    <row r="2576" spans="1:15" x14ac:dyDescent="0.2">
      <c r="A2576">
        <v>4</v>
      </c>
      <c r="B2576">
        <v>4</v>
      </c>
      <c r="C2576">
        <v>27</v>
      </c>
      <c r="D2576" t="str" cm="1">
        <f t="array" ref="D2576">IF(B2576=0,"Depot",INDEX('Delivery Stops'!$B$2:$B$29,B2576))</f>
        <v>Furniture Warehouse</v>
      </c>
      <c r="E2576" t="str" cm="1">
        <f t="array" ref="E2576">IF(C2576=0,"Depot",INDEX('Delivery Stops'!$B$2:$B$29,C2576))</f>
        <v>Redstone Elementary School</v>
      </c>
      <c r="F2576">
        <v>0</v>
      </c>
      <c r="G2576" cm="1">
        <f t="array" ref="G2576">INDEX('Distance Matrix (miles)'!$B$2:$AD$30,B2576+1,C2576+1)</f>
        <v>19.09</v>
      </c>
      <c r="H2576" cm="1">
        <f t="array" ref="H2576">INDEX('Travel Time Matrix (min)'!$B$2:$AD$30,B2576+1,C2576+1)</f>
        <v>28.6</v>
      </c>
      <c r="I2576" cm="1">
        <f t="array" ref="I2576">G2576*(INDEX('Vehicle Fleet'!$D$2:$D$6,A2576)+'Cost Parameters'!$B$2*'Cost Parameters'!$B$3)</f>
        <v>22.075676000000001</v>
      </c>
      <c r="J2576" cm="1">
        <f t="array" ref="J2576">IF(C2576=0,0,INDEX('Delivery Stops'!$D$2:$D$29,C2576))</f>
        <v>61</v>
      </c>
      <c r="K2576">
        <f t="shared" si="160"/>
        <v>0</v>
      </c>
      <c r="L2576">
        <f t="shared" si="161"/>
        <v>0</v>
      </c>
      <c r="M2576">
        <f t="shared" si="162"/>
        <v>0</v>
      </c>
      <c r="N2576">
        <f t="shared" si="163"/>
        <v>0</v>
      </c>
      <c r="O2576" cm="1">
        <f t="array" ref="O2576">((IF(C2576=0,INDEX('Solver Setup'!$M$15:$M$19,A2576),INDEX('Solver Setup'!$G$25:$G$52,C2576))-IF(B2576=0,INDEX('Solver Setup'!$L$15:$L$19,A2576),INDEX('Solver Setup'!$G$25:$G$52,B2576)))*1440-IF(B2576=0,0,INDEX('Solver Setup'!$F$25:$F$52,B2576))-H2576+'Solver Setup'!$B$9*(1-F2576))</f>
        <v>1597.3999999999994</v>
      </c>
    </row>
    <row r="2577" spans="1:15" x14ac:dyDescent="0.2">
      <c r="A2577">
        <v>4</v>
      </c>
      <c r="B2577">
        <v>4</v>
      </c>
      <c r="C2577">
        <v>28</v>
      </c>
      <c r="D2577" t="str" cm="1">
        <f t="array" ref="D2577">IF(B2577=0,"Depot",INDEX('Delivery Stops'!$B$2:$B$29,B2577))</f>
        <v>Furniture Warehouse</v>
      </c>
      <c r="E2577" t="str" cm="1">
        <f t="array" ref="E2577">IF(C2577=0,"Depot",INDEX('Delivery Stops'!$B$2:$B$29,C2577))</f>
        <v>Food Bank</v>
      </c>
      <c r="F2577">
        <v>0</v>
      </c>
      <c r="G2577" cm="1">
        <f t="array" ref="G2577">INDEX('Distance Matrix (miles)'!$B$2:$AD$30,B2577+1,C2577+1)</f>
        <v>27.56</v>
      </c>
      <c r="H2577" cm="1">
        <f t="array" ref="H2577">INDEX('Travel Time Matrix (min)'!$B$2:$AD$30,B2577+1,C2577+1)</f>
        <v>41.3</v>
      </c>
      <c r="I2577" cm="1">
        <f t="array" ref="I2577">G2577*(INDEX('Vehicle Fleet'!$D$2:$D$6,A2577)+'Cost Parameters'!$B$2*'Cost Parameters'!$B$3)</f>
        <v>31.870384000000001</v>
      </c>
      <c r="J2577" cm="1">
        <f t="array" ref="J2577">IF(C2577=0,0,INDEX('Delivery Stops'!$D$2:$D$29,C2577))</f>
        <v>168</v>
      </c>
      <c r="K2577">
        <f t="shared" si="160"/>
        <v>0</v>
      </c>
      <c r="L2577">
        <f t="shared" si="161"/>
        <v>0</v>
      </c>
      <c r="M2577">
        <f t="shared" si="162"/>
        <v>0</v>
      </c>
      <c r="N2577">
        <f t="shared" si="163"/>
        <v>0</v>
      </c>
      <c r="O2577" cm="1">
        <f t="array" ref="O2577">((IF(C2577=0,INDEX('Solver Setup'!$M$15:$M$19,A2577),INDEX('Solver Setup'!$G$25:$G$52,C2577))-IF(B2577=0,INDEX('Solver Setup'!$L$15:$L$19,A2577),INDEX('Solver Setup'!$G$25:$G$52,B2577)))*1440-IF(B2577=0,0,INDEX('Solver Setup'!$F$25:$F$52,B2577))-H2577+'Solver Setup'!$B$9*(1-F2577))</f>
        <v>1584.6999999999994</v>
      </c>
    </row>
    <row r="2578" spans="1:15" x14ac:dyDescent="0.2">
      <c r="A2578">
        <v>4</v>
      </c>
      <c r="B2578">
        <v>5</v>
      </c>
      <c r="C2578">
        <v>0</v>
      </c>
      <c r="D2578" t="str" cm="1">
        <f t="array" ref="D2578">IF(B2578=0,"Depot",INDEX('Delivery Stops'!$B$2:$B$29,B2578))</f>
        <v>Construction Supply</v>
      </c>
      <c r="E2578" t="str" cm="1">
        <f t="array" ref="E2578">IF(C2578=0,"Depot",INDEX('Delivery Stops'!$B$2:$B$29,C2578))</f>
        <v>Depot</v>
      </c>
      <c r="F2578">
        <v>0</v>
      </c>
      <c r="G2578" cm="1">
        <f t="array" ref="G2578">INDEX('Distance Matrix (miles)'!$B$2:$AD$30,B2578+1,C2578+1)</f>
        <v>16.04</v>
      </c>
      <c r="H2578" cm="1">
        <f t="array" ref="H2578">INDEX('Travel Time Matrix (min)'!$B$2:$AD$30,B2578+1,C2578+1)</f>
        <v>24.1</v>
      </c>
      <c r="I2578" cm="1">
        <f t="array" ref="I2578">G2578*(INDEX('Vehicle Fleet'!$D$2:$D$6,A2578)+'Cost Parameters'!$B$2*'Cost Parameters'!$B$3)</f>
        <v>18.548656000000001</v>
      </c>
      <c r="J2578" cm="1">
        <f t="array" ref="J2578">IF(C2578=0,0,INDEX('Delivery Stops'!$D$2:$D$29,C2578))</f>
        <v>0</v>
      </c>
      <c r="K2578">
        <f t="shared" si="160"/>
        <v>0</v>
      </c>
      <c r="L2578">
        <f t="shared" si="161"/>
        <v>0</v>
      </c>
      <c r="M2578">
        <f t="shared" si="162"/>
        <v>0</v>
      </c>
      <c r="N2578">
        <f t="shared" si="163"/>
        <v>0</v>
      </c>
      <c r="O2578" cm="1">
        <f t="array" ref="O2578">((IF(C2578=0,INDEX('Solver Setup'!$M$15:$M$19,A2578),INDEX('Solver Setup'!$G$25:$G$52,C2578))-IF(B2578=0,INDEX('Solver Setup'!$L$15:$L$19,A2578),INDEX('Solver Setup'!$G$25:$G$52,B2578)))*1440-IF(B2578=0,0,INDEX('Solver Setup'!$F$25:$F$52,B2578))-H2578+'Solver Setup'!$B$9*(1-F2578))</f>
        <v>680.90000000000043</v>
      </c>
    </row>
    <row r="2579" spans="1:15" x14ac:dyDescent="0.2">
      <c r="A2579">
        <v>4</v>
      </c>
      <c r="B2579">
        <v>5</v>
      </c>
      <c r="C2579">
        <v>1</v>
      </c>
      <c r="D2579" t="str" cm="1">
        <f t="array" ref="D2579">IF(B2579=0,"Depot",INDEX('Delivery Stops'!$B$2:$B$29,B2579))</f>
        <v>Construction Supply</v>
      </c>
      <c r="E2579" t="str" cm="1">
        <f t="array" ref="E2579">IF(C2579=0,"Depot",INDEX('Delivery Stops'!$B$2:$B$29,C2579))</f>
        <v>Pet Hospital</v>
      </c>
      <c r="F2579">
        <v>0</v>
      </c>
      <c r="G2579" cm="1">
        <f t="array" ref="G2579">INDEX('Distance Matrix (miles)'!$B$2:$AD$30,B2579+1,C2579+1)</f>
        <v>36.49</v>
      </c>
      <c r="H2579" cm="1">
        <f t="array" ref="H2579">INDEX('Travel Time Matrix (min)'!$B$2:$AD$30,B2579+1,C2579+1)</f>
        <v>54.7</v>
      </c>
      <c r="I2579" cm="1">
        <f t="array" ref="I2579">G2579*(INDEX('Vehicle Fleet'!$D$2:$D$6,A2579)+'Cost Parameters'!$B$2*'Cost Parameters'!$B$3)</f>
        <v>42.197036000000004</v>
      </c>
      <c r="J2579" cm="1">
        <f t="array" ref="J2579">IF(C2579=0,0,INDEX('Delivery Stops'!$D$2:$D$29,C2579))</f>
        <v>204</v>
      </c>
      <c r="K2579">
        <f t="shared" si="160"/>
        <v>0</v>
      </c>
      <c r="L2579">
        <f t="shared" si="161"/>
        <v>0</v>
      </c>
      <c r="M2579">
        <f t="shared" si="162"/>
        <v>0</v>
      </c>
      <c r="N2579">
        <f t="shared" si="163"/>
        <v>0</v>
      </c>
      <c r="O2579" cm="1">
        <f t="array" ref="O2579">((IF(C2579=0,INDEX('Solver Setup'!$M$15:$M$19,A2579),INDEX('Solver Setup'!$G$25:$G$52,C2579))-IF(B2579=0,INDEX('Solver Setup'!$L$15:$L$19,A2579),INDEX('Solver Setup'!$G$25:$G$52,B2579)))*1440-IF(B2579=0,0,INDEX('Solver Setup'!$F$25:$F$52,B2579))-H2579+'Solver Setup'!$B$9*(1-F2579))</f>
        <v>1160.3000000000011</v>
      </c>
    </row>
    <row r="2580" spans="1:15" x14ac:dyDescent="0.2">
      <c r="A2580">
        <v>4</v>
      </c>
      <c r="B2580">
        <v>5</v>
      </c>
      <c r="C2580">
        <v>2</v>
      </c>
      <c r="D2580" t="str" cm="1">
        <f t="array" ref="D2580">IF(B2580=0,"Depot",INDEX('Delivery Stops'!$B$2:$B$29,B2580))</f>
        <v>Construction Supply</v>
      </c>
      <c r="E2580" t="str" cm="1">
        <f t="array" ref="E2580">IF(C2580=0,"Depot",INDEX('Delivery Stops'!$B$2:$B$29,C2580))</f>
        <v>Community Pharmacy</v>
      </c>
      <c r="F2580">
        <v>0</v>
      </c>
      <c r="G2580" cm="1">
        <f t="array" ref="G2580">INDEX('Distance Matrix (miles)'!$B$2:$AD$30,B2580+1,C2580+1)</f>
        <v>18.72</v>
      </c>
      <c r="H2580" cm="1">
        <f t="array" ref="H2580">INDEX('Travel Time Matrix (min)'!$B$2:$AD$30,B2580+1,C2580+1)</f>
        <v>28.1</v>
      </c>
      <c r="I2580" cm="1">
        <f t="array" ref="I2580">G2580*(INDEX('Vehicle Fleet'!$D$2:$D$6,A2580)+'Cost Parameters'!$B$2*'Cost Parameters'!$B$3)</f>
        <v>21.647808000000001</v>
      </c>
      <c r="J2580" cm="1">
        <f t="array" ref="J2580">IF(C2580=0,0,INDEX('Delivery Stops'!$D$2:$D$29,C2580))</f>
        <v>240</v>
      </c>
      <c r="K2580">
        <f t="shared" si="160"/>
        <v>0</v>
      </c>
      <c r="L2580">
        <f t="shared" si="161"/>
        <v>0</v>
      </c>
      <c r="M2580">
        <f t="shared" si="162"/>
        <v>0</v>
      </c>
      <c r="N2580">
        <f t="shared" si="163"/>
        <v>0</v>
      </c>
      <c r="O2580" cm="1">
        <f t="array" ref="O2580">((IF(C2580=0,INDEX('Solver Setup'!$M$15:$M$19,A2580),INDEX('Solver Setup'!$G$25:$G$52,C2580))-IF(B2580=0,INDEX('Solver Setup'!$L$15:$L$19,A2580),INDEX('Solver Setup'!$G$25:$G$52,B2580)))*1440-IF(B2580=0,0,INDEX('Solver Setup'!$F$25:$F$52,B2580))-H2580+'Solver Setup'!$B$9*(1-F2580))</f>
        <v>1426.9</v>
      </c>
    </row>
    <row r="2581" spans="1:15" x14ac:dyDescent="0.2">
      <c r="A2581">
        <v>4</v>
      </c>
      <c r="B2581">
        <v>5</v>
      </c>
      <c r="C2581">
        <v>3</v>
      </c>
      <c r="D2581" t="str" cm="1">
        <f t="array" ref="D2581">IF(B2581=0,"Depot",INDEX('Delivery Stops'!$B$2:$B$29,B2581))</f>
        <v>Construction Supply</v>
      </c>
      <c r="E2581" t="str" cm="1">
        <f t="array" ref="E2581">IF(C2581=0,"Depot",INDEX('Delivery Stops'!$B$2:$B$29,C2581))</f>
        <v>Redstone Medical Center</v>
      </c>
      <c r="F2581">
        <v>0</v>
      </c>
      <c r="G2581" cm="1">
        <f t="array" ref="G2581">INDEX('Distance Matrix (miles)'!$B$2:$AD$30,B2581+1,C2581+1)</f>
        <v>23.46</v>
      </c>
      <c r="H2581" cm="1">
        <f t="array" ref="H2581">INDEX('Travel Time Matrix (min)'!$B$2:$AD$30,B2581+1,C2581+1)</f>
        <v>35.200000000000003</v>
      </c>
      <c r="I2581" cm="1">
        <f t="array" ref="I2581">G2581*(INDEX('Vehicle Fleet'!$D$2:$D$6,A2581)+'Cost Parameters'!$B$2*'Cost Parameters'!$B$3)</f>
        <v>27.129144000000004</v>
      </c>
      <c r="J2581" cm="1">
        <f t="array" ref="J2581">IF(C2581=0,0,INDEX('Delivery Stops'!$D$2:$D$29,C2581))</f>
        <v>183</v>
      </c>
      <c r="K2581">
        <f t="shared" si="160"/>
        <v>0</v>
      </c>
      <c r="L2581">
        <f t="shared" si="161"/>
        <v>0</v>
      </c>
      <c r="M2581">
        <f t="shared" si="162"/>
        <v>0</v>
      </c>
      <c r="N2581">
        <f t="shared" si="163"/>
        <v>0</v>
      </c>
      <c r="O2581" cm="1">
        <f t="array" ref="O2581">((IF(C2581=0,INDEX('Solver Setup'!$M$15:$M$19,A2581),INDEX('Solver Setup'!$G$25:$G$52,C2581))-IF(B2581=0,INDEX('Solver Setup'!$L$15:$L$19,A2581),INDEX('Solver Setup'!$G$25:$G$52,B2581)))*1440-IF(B2581=0,0,INDEX('Solver Setup'!$F$25:$F$52,B2581))-H2581+'Solver Setup'!$B$9*(1-F2581))</f>
        <v>1434.8000000000004</v>
      </c>
    </row>
    <row r="2582" spans="1:15" x14ac:dyDescent="0.2">
      <c r="A2582">
        <v>4</v>
      </c>
      <c r="B2582">
        <v>5</v>
      </c>
      <c r="C2582">
        <v>4</v>
      </c>
      <c r="D2582" t="str" cm="1">
        <f t="array" ref="D2582">IF(B2582=0,"Depot",INDEX('Delivery Stops'!$B$2:$B$29,B2582))</f>
        <v>Construction Supply</v>
      </c>
      <c r="E2582" t="str" cm="1">
        <f t="array" ref="E2582">IF(C2582=0,"Depot",INDEX('Delivery Stops'!$B$2:$B$29,C2582))</f>
        <v>Furniture Warehouse</v>
      </c>
      <c r="F2582">
        <v>0</v>
      </c>
      <c r="G2582" cm="1">
        <f t="array" ref="G2582">INDEX('Distance Matrix (miles)'!$B$2:$AD$30,B2582+1,C2582+1)</f>
        <v>8.8800000000000008</v>
      </c>
      <c r="H2582" cm="1">
        <f t="array" ref="H2582">INDEX('Travel Time Matrix (min)'!$B$2:$AD$30,B2582+1,C2582+1)</f>
        <v>13.3</v>
      </c>
      <c r="I2582" cm="1">
        <f t="array" ref="I2582">G2582*(INDEX('Vehicle Fleet'!$D$2:$D$6,A2582)+'Cost Parameters'!$B$2*'Cost Parameters'!$B$3)</f>
        <v>10.268832000000002</v>
      </c>
      <c r="J2582" cm="1">
        <f t="array" ref="J2582">IF(C2582=0,0,INDEX('Delivery Stops'!$D$2:$D$29,C2582))</f>
        <v>186</v>
      </c>
      <c r="K2582">
        <f t="shared" si="160"/>
        <v>0</v>
      </c>
      <c r="L2582">
        <f t="shared" si="161"/>
        <v>0</v>
      </c>
      <c r="M2582">
        <f t="shared" si="162"/>
        <v>0</v>
      </c>
      <c r="N2582">
        <f t="shared" si="163"/>
        <v>0</v>
      </c>
      <c r="O2582" cm="1">
        <f t="array" ref="O2582">((IF(C2582=0,INDEX('Solver Setup'!$M$15:$M$19,A2582),INDEX('Solver Setup'!$G$25:$G$52,C2582))-IF(B2582=0,INDEX('Solver Setup'!$L$15:$L$19,A2582),INDEX('Solver Setup'!$G$25:$G$52,B2582)))*1440-IF(B2582=0,0,INDEX('Solver Setup'!$F$25:$F$52,B2582))-H2582+'Solver Setup'!$B$9*(1-F2582))</f>
        <v>1186.7000000000005</v>
      </c>
    </row>
    <row r="2583" spans="1:15" x14ac:dyDescent="0.2">
      <c r="A2583">
        <v>4</v>
      </c>
      <c r="B2583">
        <v>5</v>
      </c>
      <c r="C2583">
        <v>6</v>
      </c>
      <c r="D2583" t="str" cm="1">
        <f t="array" ref="D2583">IF(B2583=0,"Depot",INDEX('Delivery Stops'!$B$2:$B$29,B2583))</f>
        <v>Construction Supply</v>
      </c>
      <c r="E2583" t="str" cm="1">
        <f t="array" ref="E2583">IF(C2583=0,"Depot",INDEX('Delivery Stops'!$B$2:$B$29,C2583))</f>
        <v>Farm Supply</v>
      </c>
      <c r="F2583">
        <v>0</v>
      </c>
      <c r="G2583" cm="1">
        <f t="array" ref="G2583">INDEX('Distance Matrix (miles)'!$B$2:$AD$30,B2583+1,C2583+1)</f>
        <v>11.45</v>
      </c>
      <c r="H2583" cm="1">
        <f t="array" ref="H2583">INDEX('Travel Time Matrix (min)'!$B$2:$AD$30,B2583+1,C2583+1)</f>
        <v>17.2</v>
      </c>
      <c r="I2583" cm="1">
        <f t="array" ref="I2583">G2583*(INDEX('Vehicle Fleet'!$D$2:$D$6,A2583)+'Cost Parameters'!$B$2*'Cost Parameters'!$B$3)</f>
        <v>13.240780000000001</v>
      </c>
      <c r="J2583" cm="1">
        <f t="array" ref="J2583">IF(C2583=0,0,INDEX('Delivery Stops'!$D$2:$D$29,C2583))</f>
        <v>162</v>
      </c>
      <c r="K2583">
        <f t="shared" si="160"/>
        <v>0</v>
      </c>
      <c r="L2583">
        <f t="shared" si="161"/>
        <v>0</v>
      </c>
      <c r="M2583">
        <f t="shared" si="162"/>
        <v>0</v>
      </c>
      <c r="N2583">
        <f t="shared" si="163"/>
        <v>0</v>
      </c>
      <c r="O2583" cm="1">
        <f t="array" ref="O2583">((IF(C2583=0,INDEX('Solver Setup'!$M$15:$M$19,A2583),INDEX('Solver Setup'!$G$25:$G$52,C2583))-IF(B2583=0,INDEX('Solver Setup'!$L$15:$L$19,A2583),INDEX('Solver Setup'!$G$25:$G$52,B2583)))*1440-IF(B2583=0,0,INDEX('Solver Setup'!$F$25:$F$52,B2583))-H2583+'Solver Setup'!$B$9*(1-F2583))</f>
        <v>1497.8000000000004</v>
      </c>
    </row>
    <row r="2584" spans="1:15" x14ac:dyDescent="0.2">
      <c r="A2584">
        <v>4</v>
      </c>
      <c r="B2584">
        <v>5</v>
      </c>
      <c r="C2584">
        <v>7</v>
      </c>
      <c r="D2584" t="str" cm="1">
        <f t="array" ref="D2584">IF(B2584=0,"Depot",INDEX('Delivery Stops'!$B$2:$B$29,B2584))</f>
        <v>Construction Supply</v>
      </c>
      <c r="E2584" t="str" cm="1">
        <f t="array" ref="E2584">IF(C2584=0,"Depot",INDEX('Delivery Stops'!$B$2:$B$29,C2584))</f>
        <v>Fish Market</v>
      </c>
      <c r="F2584">
        <v>0</v>
      </c>
      <c r="G2584" cm="1">
        <f t="array" ref="G2584">INDEX('Distance Matrix (miles)'!$B$2:$AD$30,B2584+1,C2584+1)</f>
        <v>14.7</v>
      </c>
      <c r="H2584" cm="1">
        <f t="array" ref="H2584">INDEX('Travel Time Matrix (min)'!$B$2:$AD$30,B2584+1,C2584+1)</f>
        <v>22.1</v>
      </c>
      <c r="I2584" cm="1">
        <f t="array" ref="I2584">G2584*(INDEX('Vehicle Fleet'!$D$2:$D$6,A2584)+'Cost Parameters'!$B$2*'Cost Parameters'!$B$3)</f>
        <v>16.999079999999999</v>
      </c>
      <c r="J2584" cm="1">
        <f t="array" ref="J2584">IF(C2584=0,0,INDEX('Delivery Stops'!$D$2:$D$29,C2584))</f>
        <v>133</v>
      </c>
      <c r="K2584">
        <f t="shared" si="160"/>
        <v>0</v>
      </c>
      <c r="L2584">
        <f t="shared" si="161"/>
        <v>0</v>
      </c>
      <c r="M2584">
        <f t="shared" si="162"/>
        <v>0</v>
      </c>
      <c r="N2584">
        <f t="shared" si="163"/>
        <v>0</v>
      </c>
      <c r="O2584" cm="1">
        <f t="array" ref="O2584">((IF(C2584=0,INDEX('Solver Setup'!$M$15:$M$19,A2584),INDEX('Solver Setup'!$G$25:$G$52,C2584))-IF(B2584=0,INDEX('Solver Setup'!$L$15:$L$19,A2584),INDEX('Solver Setup'!$G$25:$G$52,B2584)))*1440-IF(B2584=0,0,INDEX('Solver Setup'!$F$25:$F$52,B2584))-H2584+'Solver Setup'!$B$9*(1-F2584))</f>
        <v>1357.9000000000005</v>
      </c>
    </row>
    <row r="2585" spans="1:15" x14ac:dyDescent="0.2">
      <c r="A2585">
        <v>4</v>
      </c>
      <c r="B2585">
        <v>5</v>
      </c>
      <c r="C2585">
        <v>8</v>
      </c>
      <c r="D2585" t="str" cm="1">
        <f t="array" ref="D2585">IF(B2585=0,"Depot",INDEX('Delivery Stops'!$B$2:$B$29,B2585))</f>
        <v>Construction Supply</v>
      </c>
      <c r="E2585" t="str" cm="1">
        <f t="array" ref="E2585">IF(C2585=0,"Depot",INDEX('Delivery Stops'!$B$2:$B$29,C2585))</f>
        <v>Swimming Pool Supply</v>
      </c>
      <c r="F2585">
        <v>0</v>
      </c>
      <c r="G2585" cm="1">
        <f t="array" ref="G2585">INDEX('Distance Matrix (miles)'!$B$2:$AD$30,B2585+1,C2585+1)</f>
        <v>17.649999999999999</v>
      </c>
      <c r="H2585" cm="1">
        <f t="array" ref="H2585">INDEX('Travel Time Matrix (min)'!$B$2:$AD$30,B2585+1,C2585+1)</f>
        <v>26.5</v>
      </c>
      <c r="I2585" cm="1">
        <f t="array" ref="I2585">G2585*(INDEX('Vehicle Fleet'!$D$2:$D$6,A2585)+'Cost Parameters'!$B$2*'Cost Parameters'!$B$3)</f>
        <v>20.41046</v>
      </c>
      <c r="J2585" cm="1">
        <f t="array" ref="J2585">IF(C2585=0,0,INDEX('Delivery Stops'!$D$2:$D$29,C2585))</f>
        <v>285</v>
      </c>
      <c r="K2585">
        <f t="shared" si="160"/>
        <v>0</v>
      </c>
      <c r="L2585">
        <f t="shared" si="161"/>
        <v>0</v>
      </c>
      <c r="M2585">
        <f t="shared" si="162"/>
        <v>0</v>
      </c>
      <c r="N2585">
        <f t="shared" si="163"/>
        <v>0</v>
      </c>
      <c r="O2585" cm="1">
        <f t="array" ref="O2585">((IF(C2585=0,INDEX('Solver Setup'!$M$15:$M$19,A2585),INDEX('Solver Setup'!$G$25:$G$52,C2585))-IF(B2585=0,INDEX('Solver Setup'!$L$15:$L$19,A2585),INDEX('Solver Setup'!$G$25:$G$52,B2585)))*1440-IF(B2585=0,0,INDEX('Solver Setup'!$F$25:$F$52,B2585))-H2585+'Solver Setup'!$B$9*(1-F2585))</f>
        <v>1563.5</v>
      </c>
    </row>
    <row r="2586" spans="1:15" x14ac:dyDescent="0.2">
      <c r="A2586">
        <v>4</v>
      </c>
      <c r="B2586">
        <v>5</v>
      </c>
      <c r="C2586">
        <v>9</v>
      </c>
      <c r="D2586" t="str" cm="1">
        <f t="array" ref="D2586">IF(B2586=0,"Depot",INDEX('Delivery Stops'!$B$2:$B$29,B2586))</f>
        <v>Construction Supply</v>
      </c>
      <c r="E2586" t="str" cm="1">
        <f t="array" ref="E2586">IF(C2586=0,"Depot",INDEX('Delivery Stops'!$B$2:$B$29,C2586))</f>
        <v>Dry Cleaners</v>
      </c>
      <c r="F2586">
        <v>0</v>
      </c>
      <c r="G2586" cm="1">
        <f t="array" ref="G2586">INDEX('Distance Matrix (miles)'!$B$2:$AD$30,B2586+1,C2586+1)</f>
        <v>26.88</v>
      </c>
      <c r="H2586" cm="1">
        <f t="array" ref="H2586">INDEX('Travel Time Matrix (min)'!$B$2:$AD$30,B2586+1,C2586+1)</f>
        <v>40.299999999999997</v>
      </c>
      <c r="I2586" cm="1">
        <f t="array" ref="I2586">G2586*(INDEX('Vehicle Fleet'!$D$2:$D$6,A2586)+'Cost Parameters'!$B$2*'Cost Parameters'!$B$3)</f>
        <v>31.084032000000001</v>
      </c>
      <c r="J2586" cm="1">
        <f t="array" ref="J2586">IF(C2586=0,0,INDEX('Delivery Stops'!$D$2:$D$29,C2586))</f>
        <v>24</v>
      </c>
      <c r="K2586">
        <f t="shared" si="160"/>
        <v>0</v>
      </c>
      <c r="L2586">
        <f t="shared" si="161"/>
        <v>0</v>
      </c>
      <c r="M2586">
        <f t="shared" si="162"/>
        <v>0</v>
      </c>
      <c r="N2586">
        <f t="shared" si="163"/>
        <v>0</v>
      </c>
      <c r="O2586" cm="1">
        <f t="array" ref="O2586">((IF(C2586=0,INDEX('Solver Setup'!$M$15:$M$19,A2586),INDEX('Solver Setup'!$G$25:$G$52,C2586))-IF(B2586=0,INDEX('Solver Setup'!$L$15:$L$19,A2586),INDEX('Solver Setup'!$G$25:$G$52,B2586)))*1440-IF(B2586=0,0,INDEX('Solver Setup'!$F$25:$F$52,B2586))-H2586+'Solver Setup'!$B$9*(1-F2586))</f>
        <v>1204.7000000000005</v>
      </c>
    </row>
    <row r="2587" spans="1:15" x14ac:dyDescent="0.2">
      <c r="A2587">
        <v>4</v>
      </c>
      <c r="B2587">
        <v>5</v>
      </c>
      <c r="C2587">
        <v>10</v>
      </c>
      <c r="D2587" t="str" cm="1">
        <f t="array" ref="D2587">IF(B2587=0,"Depot",INDEX('Delivery Stops'!$B$2:$B$29,B2587))</f>
        <v>Construction Supply</v>
      </c>
      <c r="E2587" t="str" cm="1">
        <f t="array" ref="E2587">IF(C2587=0,"Depot",INDEX('Delivery Stops'!$B$2:$B$29,C2587))</f>
        <v>Furniture Warehouse</v>
      </c>
      <c r="F2587">
        <v>0</v>
      </c>
      <c r="G2587" cm="1">
        <f t="array" ref="G2587">INDEX('Distance Matrix (miles)'!$B$2:$AD$30,B2587+1,C2587+1)</f>
        <v>13.64</v>
      </c>
      <c r="H2587" cm="1">
        <f t="array" ref="H2587">INDEX('Travel Time Matrix (min)'!$B$2:$AD$30,B2587+1,C2587+1)</f>
        <v>20.5</v>
      </c>
      <c r="I2587" cm="1">
        <f t="array" ref="I2587">G2587*(INDEX('Vehicle Fleet'!$D$2:$D$6,A2587)+'Cost Parameters'!$B$2*'Cost Parameters'!$B$3)</f>
        <v>15.773296000000002</v>
      </c>
      <c r="J2587" cm="1">
        <f t="array" ref="J2587">IF(C2587=0,0,INDEX('Delivery Stops'!$D$2:$D$29,C2587))</f>
        <v>89</v>
      </c>
      <c r="K2587">
        <f t="shared" si="160"/>
        <v>0</v>
      </c>
      <c r="L2587">
        <f t="shared" si="161"/>
        <v>0</v>
      </c>
      <c r="M2587">
        <f t="shared" si="162"/>
        <v>0</v>
      </c>
      <c r="N2587">
        <f t="shared" si="163"/>
        <v>0</v>
      </c>
      <c r="O2587" cm="1">
        <f t="array" ref="O2587">((IF(C2587=0,INDEX('Solver Setup'!$M$15:$M$19,A2587),INDEX('Solver Setup'!$G$25:$G$52,C2587))-IF(B2587=0,INDEX('Solver Setup'!$L$15:$L$19,A2587),INDEX('Solver Setup'!$G$25:$G$52,B2587)))*1440-IF(B2587=0,0,INDEX('Solver Setup'!$F$25:$F$52,B2587))-H2587+'Solver Setup'!$B$9*(1-F2587))</f>
        <v>1299.5</v>
      </c>
    </row>
    <row r="2588" spans="1:15" x14ac:dyDescent="0.2">
      <c r="A2588">
        <v>4</v>
      </c>
      <c r="B2588">
        <v>5</v>
      </c>
      <c r="C2588">
        <v>11</v>
      </c>
      <c r="D2588" t="str" cm="1">
        <f t="array" ref="D2588">IF(B2588=0,"Depot",INDEX('Delivery Stops'!$B$2:$B$29,B2588))</f>
        <v>Construction Supply</v>
      </c>
      <c r="E2588" t="str" cm="1">
        <f t="array" ref="E2588">IF(C2588=0,"Depot",INDEX('Delivery Stops'!$B$2:$B$29,C2588))</f>
        <v>Pet Hospital</v>
      </c>
      <c r="F2588">
        <v>0</v>
      </c>
      <c r="G2588" cm="1">
        <f t="array" ref="G2588">INDEX('Distance Matrix (miles)'!$B$2:$AD$30,B2588+1,C2588+1)</f>
        <v>17.260000000000002</v>
      </c>
      <c r="H2588" cm="1">
        <f t="array" ref="H2588">INDEX('Travel Time Matrix (min)'!$B$2:$AD$30,B2588+1,C2588+1)</f>
        <v>25.9</v>
      </c>
      <c r="I2588" cm="1">
        <f t="array" ref="I2588">G2588*(INDEX('Vehicle Fleet'!$D$2:$D$6,A2588)+'Cost Parameters'!$B$2*'Cost Parameters'!$B$3)</f>
        <v>19.959464000000004</v>
      </c>
      <c r="J2588" cm="1">
        <f t="array" ref="J2588">IF(C2588=0,0,INDEX('Delivery Stops'!$D$2:$D$29,C2588))</f>
        <v>108</v>
      </c>
      <c r="K2588">
        <f t="shared" si="160"/>
        <v>0</v>
      </c>
      <c r="L2588">
        <f t="shared" si="161"/>
        <v>0</v>
      </c>
      <c r="M2588">
        <f t="shared" si="162"/>
        <v>0</v>
      </c>
      <c r="N2588">
        <f t="shared" si="163"/>
        <v>0</v>
      </c>
      <c r="O2588" cm="1">
        <f t="array" ref="O2588">((IF(C2588=0,INDEX('Solver Setup'!$M$15:$M$19,A2588),INDEX('Solver Setup'!$G$25:$G$52,C2588))-IF(B2588=0,INDEX('Solver Setup'!$L$15:$L$19,A2588),INDEX('Solver Setup'!$G$25:$G$52,B2588)))*1440-IF(B2588=0,0,INDEX('Solver Setup'!$F$25:$F$52,B2588))-H2588+'Solver Setup'!$B$9*(1-F2588))</f>
        <v>1219.1000000000006</v>
      </c>
    </row>
    <row r="2589" spans="1:15" x14ac:dyDescent="0.2">
      <c r="A2589">
        <v>4</v>
      </c>
      <c r="B2589">
        <v>5</v>
      </c>
      <c r="C2589">
        <v>12</v>
      </c>
      <c r="D2589" t="str" cm="1">
        <f t="array" ref="D2589">IF(B2589=0,"Depot",INDEX('Delivery Stops'!$B$2:$B$29,B2589))</f>
        <v>Construction Supply</v>
      </c>
      <c r="E2589" t="str" cm="1">
        <f t="array" ref="E2589">IF(C2589=0,"Depot",INDEX('Delivery Stops'!$B$2:$B$29,C2589))</f>
        <v>Tech Solutions Inc</v>
      </c>
      <c r="F2589">
        <v>0</v>
      </c>
      <c r="G2589" cm="1">
        <f t="array" ref="G2589">INDEX('Distance Matrix (miles)'!$B$2:$AD$30,B2589+1,C2589+1)</f>
        <v>12.51</v>
      </c>
      <c r="H2589" cm="1">
        <f t="array" ref="H2589">INDEX('Travel Time Matrix (min)'!$B$2:$AD$30,B2589+1,C2589+1)</f>
        <v>18.8</v>
      </c>
      <c r="I2589" cm="1">
        <f t="array" ref="I2589">G2589*(INDEX('Vehicle Fleet'!$D$2:$D$6,A2589)+'Cost Parameters'!$B$2*'Cost Parameters'!$B$3)</f>
        <v>14.466564000000002</v>
      </c>
      <c r="J2589" cm="1">
        <f t="array" ref="J2589">IF(C2589=0,0,INDEX('Delivery Stops'!$D$2:$D$29,C2589))</f>
        <v>150</v>
      </c>
      <c r="K2589">
        <f t="shared" si="160"/>
        <v>0</v>
      </c>
      <c r="L2589">
        <f t="shared" si="161"/>
        <v>0</v>
      </c>
      <c r="M2589">
        <f t="shared" si="162"/>
        <v>0</v>
      </c>
      <c r="N2589">
        <f t="shared" si="163"/>
        <v>0</v>
      </c>
      <c r="O2589" cm="1">
        <f t="array" ref="O2589">((IF(C2589=0,INDEX('Solver Setup'!$M$15:$M$19,A2589),INDEX('Solver Setup'!$G$25:$G$52,C2589))-IF(B2589=0,INDEX('Solver Setup'!$L$15:$L$19,A2589),INDEX('Solver Setup'!$G$25:$G$52,B2589)))*1440-IF(B2589=0,0,INDEX('Solver Setup'!$F$25:$F$52,B2589))-H2589+'Solver Setup'!$B$9*(1-F2589))</f>
        <v>1181.2000000000005</v>
      </c>
    </row>
    <row r="2590" spans="1:15" x14ac:dyDescent="0.2">
      <c r="A2590">
        <v>4</v>
      </c>
      <c r="B2590">
        <v>5</v>
      </c>
      <c r="C2590">
        <v>13</v>
      </c>
      <c r="D2590" t="str" cm="1">
        <f t="array" ref="D2590">IF(B2590=0,"Depot",INDEX('Delivery Stops'!$B$2:$B$29,B2590))</f>
        <v>Construction Supply</v>
      </c>
      <c r="E2590" t="str" cm="1">
        <f t="array" ref="E2590">IF(C2590=0,"Depot",INDEX('Delivery Stops'!$B$2:$B$29,C2590))</f>
        <v>Tech Solutions Inc</v>
      </c>
      <c r="F2590">
        <v>0</v>
      </c>
      <c r="G2590" cm="1">
        <f t="array" ref="G2590">INDEX('Distance Matrix (miles)'!$B$2:$AD$30,B2590+1,C2590+1)</f>
        <v>26.21</v>
      </c>
      <c r="H2590" cm="1">
        <f t="array" ref="H2590">INDEX('Travel Time Matrix (min)'!$B$2:$AD$30,B2590+1,C2590+1)</f>
        <v>39.299999999999997</v>
      </c>
      <c r="I2590" cm="1">
        <f t="array" ref="I2590">G2590*(INDEX('Vehicle Fleet'!$D$2:$D$6,A2590)+'Cost Parameters'!$B$2*'Cost Parameters'!$B$3)</f>
        <v>30.309244000000003</v>
      </c>
      <c r="J2590" cm="1">
        <f t="array" ref="J2590">IF(C2590=0,0,INDEX('Delivery Stops'!$D$2:$D$29,C2590))</f>
        <v>38</v>
      </c>
      <c r="K2590">
        <f t="shared" si="160"/>
        <v>0</v>
      </c>
      <c r="L2590">
        <f t="shared" si="161"/>
        <v>0</v>
      </c>
      <c r="M2590">
        <f t="shared" si="162"/>
        <v>0</v>
      </c>
      <c r="N2590">
        <f t="shared" si="163"/>
        <v>0</v>
      </c>
      <c r="O2590" cm="1">
        <f t="array" ref="O2590">((IF(C2590=0,INDEX('Solver Setup'!$M$15:$M$19,A2590),INDEX('Solver Setup'!$G$25:$G$52,C2590))-IF(B2590=0,INDEX('Solver Setup'!$L$15:$L$19,A2590),INDEX('Solver Setup'!$G$25:$G$52,B2590)))*1440-IF(B2590=0,0,INDEX('Solver Setup'!$F$25:$F$52,B2590))-H2590+'Solver Setup'!$B$9*(1-F2590))</f>
        <v>1055.7</v>
      </c>
    </row>
    <row r="2591" spans="1:15" x14ac:dyDescent="0.2">
      <c r="A2591">
        <v>4</v>
      </c>
      <c r="B2591">
        <v>5</v>
      </c>
      <c r="C2591">
        <v>14</v>
      </c>
      <c r="D2591" t="str" cm="1">
        <f t="array" ref="D2591">IF(B2591=0,"Depot",INDEX('Delivery Stops'!$B$2:$B$29,B2591))</f>
        <v>Construction Supply</v>
      </c>
      <c r="E2591" t="str" cm="1">
        <f t="array" ref="E2591">IF(C2591=0,"Depot",INDEX('Delivery Stops'!$B$2:$B$29,C2591))</f>
        <v>Sunrise Senior Living</v>
      </c>
      <c r="F2591">
        <v>0</v>
      </c>
      <c r="G2591" cm="1">
        <f t="array" ref="G2591">INDEX('Distance Matrix (miles)'!$B$2:$AD$30,B2591+1,C2591+1)</f>
        <v>7.79</v>
      </c>
      <c r="H2591" cm="1">
        <f t="array" ref="H2591">INDEX('Travel Time Matrix (min)'!$B$2:$AD$30,B2591+1,C2591+1)</f>
        <v>11.7</v>
      </c>
      <c r="I2591" cm="1">
        <f t="array" ref="I2591">G2591*(INDEX('Vehicle Fleet'!$D$2:$D$6,A2591)+'Cost Parameters'!$B$2*'Cost Parameters'!$B$3)</f>
        <v>9.0083560000000009</v>
      </c>
      <c r="J2591" cm="1">
        <f t="array" ref="J2591">IF(C2591=0,0,INDEX('Delivery Stops'!$D$2:$D$29,C2591))</f>
        <v>249</v>
      </c>
      <c r="K2591">
        <f t="shared" si="160"/>
        <v>0</v>
      </c>
      <c r="L2591">
        <f t="shared" si="161"/>
        <v>0</v>
      </c>
      <c r="M2591">
        <f t="shared" si="162"/>
        <v>0</v>
      </c>
      <c r="N2591">
        <f t="shared" si="163"/>
        <v>0</v>
      </c>
      <c r="O2591" cm="1">
        <f t="array" ref="O2591">((IF(C2591=0,INDEX('Solver Setup'!$M$15:$M$19,A2591),INDEX('Solver Setup'!$G$25:$G$52,C2591))-IF(B2591=0,INDEX('Solver Setup'!$L$15:$L$19,A2591),INDEX('Solver Setup'!$G$25:$G$52,B2591)))*1440-IF(B2591=0,0,INDEX('Solver Setup'!$F$25:$F$52,B2591))-H2591+'Solver Setup'!$B$9*(1-F2591))</f>
        <v>1533.3000000000002</v>
      </c>
    </row>
    <row r="2592" spans="1:15" x14ac:dyDescent="0.2">
      <c r="A2592">
        <v>4</v>
      </c>
      <c r="B2592">
        <v>5</v>
      </c>
      <c r="C2592">
        <v>15</v>
      </c>
      <c r="D2592" t="str" cm="1">
        <f t="array" ref="D2592">IF(B2592=0,"Depot",INDEX('Delivery Stops'!$B$2:$B$29,B2592))</f>
        <v>Construction Supply</v>
      </c>
      <c r="E2592" t="str" cm="1">
        <f t="array" ref="E2592">IF(C2592=0,"Depot",INDEX('Delivery Stops'!$B$2:$B$29,C2592))</f>
        <v>Electronics Outlet</v>
      </c>
      <c r="F2592">
        <v>0</v>
      </c>
      <c r="G2592" cm="1">
        <f t="array" ref="G2592">INDEX('Distance Matrix (miles)'!$B$2:$AD$30,B2592+1,C2592+1)</f>
        <v>16.920000000000002</v>
      </c>
      <c r="H2592" cm="1">
        <f t="array" ref="H2592">INDEX('Travel Time Matrix (min)'!$B$2:$AD$30,B2592+1,C2592+1)</f>
        <v>25.4</v>
      </c>
      <c r="I2592" cm="1">
        <f t="array" ref="I2592">G2592*(INDEX('Vehicle Fleet'!$D$2:$D$6,A2592)+'Cost Parameters'!$B$2*'Cost Parameters'!$B$3)</f>
        <v>19.566288000000004</v>
      </c>
      <c r="J2592" cm="1">
        <f t="array" ref="J2592">IF(C2592=0,0,INDEX('Delivery Stops'!$D$2:$D$29,C2592))</f>
        <v>72</v>
      </c>
      <c r="K2592">
        <f t="shared" si="160"/>
        <v>0</v>
      </c>
      <c r="L2592">
        <f t="shared" si="161"/>
        <v>0</v>
      </c>
      <c r="M2592">
        <f t="shared" si="162"/>
        <v>0</v>
      </c>
      <c r="N2592">
        <f t="shared" si="163"/>
        <v>0</v>
      </c>
      <c r="O2592" cm="1">
        <f t="array" ref="O2592">((IF(C2592=0,INDEX('Solver Setup'!$M$15:$M$19,A2592),INDEX('Solver Setup'!$G$25:$G$52,C2592))-IF(B2592=0,INDEX('Solver Setup'!$L$15:$L$19,A2592),INDEX('Solver Setup'!$G$25:$G$52,B2592)))*1440-IF(B2592=0,0,INDEX('Solver Setup'!$F$25:$F$52,B2592))-H2592+'Solver Setup'!$B$9*(1-F2592))</f>
        <v>1084.6000000000006</v>
      </c>
    </row>
    <row r="2593" spans="1:15" x14ac:dyDescent="0.2">
      <c r="A2593">
        <v>4</v>
      </c>
      <c r="B2593">
        <v>5</v>
      </c>
      <c r="C2593">
        <v>16</v>
      </c>
      <c r="D2593" t="str" cm="1">
        <f t="array" ref="D2593">IF(B2593=0,"Depot",INDEX('Delivery Stops'!$B$2:$B$29,B2593))</f>
        <v>Construction Supply</v>
      </c>
      <c r="E2593" t="str" cm="1">
        <f t="array" ref="E2593">IF(C2593=0,"Depot",INDEX('Delivery Stops'!$B$2:$B$29,C2593))</f>
        <v>Bookstore</v>
      </c>
      <c r="F2593">
        <v>0</v>
      </c>
      <c r="G2593" cm="1">
        <f t="array" ref="G2593">INDEX('Distance Matrix (miles)'!$B$2:$AD$30,B2593+1,C2593+1)</f>
        <v>17.309999999999999</v>
      </c>
      <c r="H2593" cm="1">
        <f t="array" ref="H2593">INDEX('Travel Time Matrix (min)'!$B$2:$AD$30,B2593+1,C2593+1)</f>
        <v>26</v>
      </c>
      <c r="I2593" cm="1">
        <f t="array" ref="I2593">G2593*(INDEX('Vehicle Fleet'!$D$2:$D$6,A2593)+'Cost Parameters'!$B$2*'Cost Parameters'!$B$3)</f>
        <v>20.017284</v>
      </c>
      <c r="J2593" cm="1">
        <f t="array" ref="J2593">IF(C2593=0,0,INDEX('Delivery Stops'!$D$2:$D$29,C2593))</f>
        <v>152</v>
      </c>
      <c r="K2593">
        <f t="shared" si="160"/>
        <v>0</v>
      </c>
      <c r="L2593">
        <f t="shared" si="161"/>
        <v>0</v>
      </c>
      <c r="M2593">
        <f t="shared" si="162"/>
        <v>0</v>
      </c>
      <c r="N2593">
        <f t="shared" si="163"/>
        <v>0</v>
      </c>
      <c r="O2593" cm="1">
        <f t="array" ref="O2593">((IF(C2593=0,INDEX('Solver Setup'!$M$15:$M$19,A2593),INDEX('Solver Setup'!$G$25:$G$52,C2593))-IF(B2593=0,INDEX('Solver Setup'!$L$15:$L$19,A2593),INDEX('Solver Setup'!$G$25:$G$52,B2593)))*1440-IF(B2593=0,0,INDEX('Solver Setup'!$F$25:$F$52,B2593))-H2593+'Solver Setup'!$B$9*(1-F2593))</f>
        <v>1324.0000000000009</v>
      </c>
    </row>
    <row r="2594" spans="1:15" x14ac:dyDescent="0.2">
      <c r="A2594">
        <v>4</v>
      </c>
      <c r="B2594">
        <v>5</v>
      </c>
      <c r="C2594">
        <v>17</v>
      </c>
      <c r="D2594" t="str" cm="1">
        <f t="array" ref="D2594">IF(B2594=0,"Depot",INDEX('Delivery Stops'!$B$2:$B$29,B2594))</f>
        <v>Construction Supply</v>
      </c>
      <c r="E2594" t="str" cm="1">
        <f t="array" ref="E2594">IF(C2594=0,"Depot",INDEX('Delivery Stops'!$B$2:$B$29,C2594))</f>
        <v>Veterinary Clinic</v>
      </c>
      <c r="F2594">
        <v>0</v>
      </c>
      <c r="G2594" cm="1">
        <f t="array" ref="G2594">INDEX('Distance Matrix (miles)'!$B$2:$AD$30,B2594+1,C2594+1)</f>
        <v>15.65</v>
      </c>
      <c r="H2594" cm="1">
        <f t="array" ref="H2594">INDEX('Travel Time Matrix (min)'!$B$2:$AD$30,B2594+1,C2594+1)</f>
        <v>23.5</v>
      </c>
      <c r="I2594" cm="1">
        <f t="array" ref="I2594">G2594*(INDEX('Vehicle Fleet'!$D$2:$D$6,A2594)+'Cost Parameters'!$B$2*'Cost Parameters'!$B$3)</f>
        <v>18.097660000000001</v>
      </c>
      <c r="J2594" cm="1">
        <f t="array" ref="J2594">IF(C2594=0,0,INDEX('Delivery Stops'!$D$2:$D$29,C2594))</f>
        <v>102</v>
      </c>
      <c r="K2594">
        <f t="shared" si="160"/>
        <v>0</v>
      </c>
      <c r="L2594">
        <f t="shared" si="161"/>
        <v>0</v>
      </c>
      <c r="M2594">
        <f t="shared" si="162"/>
        <v>0</v>
      </c>
      <c r="N2594">
        <f t="shared" si="163"/>
        <v>0</v>
      </c>
      <c r="O2594" cm="1">
        <f t="array" ref="O2594">((IF(C2594=0,INDEX('Solver Setup'!$M$15:$M$19,A2594),INDEX('Solver Setup'!$G$25:$G$52,C2594))-IF(B2594=0,INDEX('Solver Setup'!$L$15:$L$19,A2594),INDEX('Solver Setup'!$G$25:$G$52,B2594)))*1440-IF(B2594=0,0,INDEX('Solver Setup'!$F$25:$F$52,B2594))-H2594+'Solver Setup'!$B$9*(1-F2594))</f>
        <v>1161.5</v>
      </c>
    </row>
    <row r="2595" spans="1:15" x14ac:dyDescent="0.2">
      <c r="A2595">
        <v>4</v>
      </c>
      <c r="B2595">
        <v>5</v>
      </c>
      <c r="C2595">
        <v>18</v>
      </c>
      <c r="D2595" t="str" cm="1">
        <f t="array" ref="D2595">IF(B2595=0,"Depot",INDEX('Delivery Stops'!$B$2:$B$29,B2595))</f>
        <v>Construction Supply</v>
      </c>
      <c r="E2595" t="str" cm="1">
        <f t="array" ref="E2595">IF(C2595=0,"Depot",INDEX('Delivery Stops'!$B$2:$B$29,C2595))</f>
        <v>Furniture Warehouse</v>
      </c>
      <c r="F2595">
        <v>0</v>
      </c>
      <c r="G2595" cm="1">
        <f t="array" ref="G2595">INDEX('Distance Matrix (miles)'!$B$2:$AD$30,B2595+1,C2595+1)</f>
        <v>11.47</v>
      </c>
      <c r="H2595" cm="1">
        <f t="array" ref="H2595">INDEX('Travel Time Matrix (min)'!$B$2:$AD$30,B2595+1,C2595+1)</f>
        <v>17.2</v>
      </c>
      <c r="I2595" cm="1">
        <f t="array" ref="I2595">G2595*(INDEX('Vehicle Fleet'!$D$2:$D$6,A2595)+'Cost Parameters'!$B$2*'Cost Parameters'!$B$3)</f>
        <v>13.263908000000002</v>
      </c>
      <c r="J2595" cm="1">
        <f t="array" ref="J2595">IF(C2595=0,0,INDEX('Delivery Stops'!$D$2:$D$29,C2595))</f>
        <v>148</v>
      </c>
      <c r="K2595">
        <f t="shared" si="160"/>
        <v>0</v>
      </c>
      <c r="L2595">
        <f t="shared" si="161"/>
        <v>0</v>
      </c>
      <c r="M2595">
        <f t="shared" si="162"/>
        <v>0</v>
      </c>
      <c r="N2595">
        <f t="shared" si="163"/>
        <v>0</v>
      </c>
      <c r="O2595" cm="1">
        <f t="array" ref="O2595">((IF(C2595=0,INDEX('Solver Setup'!$M$15:$M$19,A2595),INDEX('Solver Setup'!$G$25:$G$52,C2595))-IF(B2595=0,INDEX('Solver Setup'!$L$15:$L$19,A2595),INDEX('Solver Setup'!$G$25:$G$52,B2595)))*1440-IF(B2595=0,0,INDEX('Solver Setup'!$F$25:$F$52,B2595))-H2595+'Solver Setup'!$B$9*(1-F2595))</f>
        <v>1122.8</v>
      </c>
    </row>
    <row r="2596" spans="1:15" x14ac:dyDescent="0.2">
      <c r="A2596">
        <v>4</v>
      </c>
      <c r="B2596">
        <v>5</v>
      </c>
      <c r="C2596">
        <v>19</v>
      </c>
      <c r="D2596" t="str" cm="1">
        <f t="array" ref="D2596">IF(B2596=0,"Depot",INDEX('Delivery Stops'!$B$2:$B$29,B2596))</f>
        <v>Construction Supply</v>
      </c>
      <c r="E2596" t="str" cm="1">
        <f t="array" ref="E2596">IF(C2596=0,"Depot",INDEX('Delivery Stops'!$B$2:$B$29,C2596))</f>
        <v>Music School</v>
      </c>
      <c r="F2596">
        <v>0</v>
      </c>
      <c r="G2596" cm="1">
        <f t="array" ref="G2596">INDEX('Distance Matrix (miles)'!$B$2:$AD$30,B2596+1,C2596+1)</f>
        <v>29.12</v>
      </c>
      <c r="H2596" cm="1">
        <f t="array" ref="H2596">INDEX('Travel Time Matrix (min)'!$B$2:$AD$30,B2596+1,C2596+1)</f>
        <v>43.7</v>
      </c>
      <c r="I2596" cm="1">
        <f t="array" ref="I2596">G2596*(INDEX('Vehicle Fleet'!$D$2:$D$6,A2596)+'Cost Parameters'!$B$2*'Cost Parameters'!$B$3)</f>
        <v>33.674368000000001</v>
      </c>
      <c r="J2596" cm="1">
        <f t="array" ref="J2596">IF(C2596=0,0,INDEX('Delivery Stops'!$D$2:$D$29,C2596))</f>
        <v>97</v>
      </c>
      <c r="K2596">
        <f t="shared" si="160"/>
        <v>0</v>
      </c>
      <c r="L2596">
        <f t="shared" si="161"/>
        <v>0</v>
      </c>
      <c r="M2596">
        <f t="shared" si="162"/>
        <v>0</v>
      </c>
      <c r="N2596">
        <f t="shared" si="163"/>
        <v>0</v>
      </c>
      <c r="O2596" cm="1">
        <f t="array" ref="O2596">((IF(C2596=0,INDEX('Solver Setup'!$M$15:$M$19,A2596),INDEX('Solver Setup'!$G$25:$G$52,C2596))-IF(B2596=0,INDEX('Solver Setup'!$L$15:$L$19,A2596),INDEX('Solver Setup'!$G$25:$G$52,B2596)))*1440-IF(B2596=0,0,INDEX('Solver Setup'!$F$25:$F$52,B2596))-H2596+'Solver Setup'!$B$9*(1-F2596))</f>
        <v>1066.3000000000006</v>
      </c>
    </row>
    <row r="2597" spans="1:15" x14ac:dyDescent="0.2">
      <c r="A2597">
        <v>4</v>
      </c>
      <c r="B2597">
        <v>5</v>
      </c>
      <c r="C2597">
        <v>20</v>
      </c>
      <c r="D2597" t="str" cm="1">
        <f t="array" ref="D2597">IF(B2597=0,"Depot",INDEX('Delivery Stops'!$B$2:$B$29,B2597))</f>
        <v>Construction Supply</v>
      </c>
      <c r="E2597" t="str" cm="1">
        <f t="array" ref="E2597">IF(C2597=0,"Depot",INDEX('Delivery Stops'!$B$2:$B$29,C2597))</f>
        <v>Elementary School</v>
      </c>
      <c r="F2597">
        <v>0</v>
      </c>
      <c r="G2597" cm="1">
        <f t="array" ref="G2597">INDEX('Distance Matrix (miles)'!$B$2:$AD$30,B2597+1,C2597+1)</f>
        <v>17.079999999999998</v>
      </c>
      <c r="H2597" cm="1">
        <f t="array" ref="H2597">INDEX('Travel Time Matrix (min)'!$B$2:$AD$30,B2597+1,C2597+1)</f>
        <v>25.6</v>
      </c>
      <c r="I2597" cm="1">
        <f t="array" ref="I2597">G2597*(INDEX('Vehicle Fleet'!$D$2:$D$6,A2597)+'Cost Parameters'!$B$2*'Cost Parameters'!$B$3)</f>
        <v>19.751311999999999</v>
      </c>
      <c r="J2597" cm="1">
        <f t="array" ref="J2597">IF(C2597=0,0,INDEX('Delivery Stops'!$D$2:$D$29,C2597))</f>
        <v>71</v>
      </c>
      <c r="K2597">
        <f t="shared" si="160"/>
        <v>0</v>
      </c>
      <c r="L2597">
        <f t="shared" si="161"/>
        <v>0</v>
      </c>
      <c r="M2597">
        <f t="shared" si="162"/>
        <v>0</v>
      </c>
      <c r="N2597">
        <f t="shared" si="163"/>
        <v>0</v>
      </c>
      <c r="O2597" cm="1">
        <f t="array" ref="O2597">((IF(C2597=0,INDEX('Solver Setup'!$M$15:$M$19,A2597),INDEX('Solver Setup'!$G$25:$G$52,C2597))-IF(B2597=0,INDEX('Solver Setup'!$L$15:$L$19,A2597),INDEX('Solver Setup'!$G$25:$G$52,B2597)))*1440-IF(B2597=0,0,INDEX('Solver Setup'!$F$25:$F$52,B2597))-H2597+'Solver Setup'!$B$9*(1-F2597))</f>
        <v>1054.400000000001</v>
      </c>
    </row>
    <row r="2598" spans="1:15" x14ac:dyDescent="0.2">
      <c r="A2598">
        <v>4</v>
      </c>
      <c r="B2598">
        <v>5</v>
      </c>
      <c r="C2598">
        <v>21</v>
      </c>
      <c r="D2598" t="str" cm="1">
        <f t="array" ref="D2598">IF(B2598=0,"Depot",INDEX('Delivery Stops'!$B$2:$B$29,B2598))</f>
        <v>Construction Supply</v>
      </c>
      <c r="E2598" t="str" cm="1">
        <f t="array" ref="E2598">IF(C2598=0,"Depot",INDEX('Delivery Stops'!$B$2:$B$29,C2598))</f>
        <v>Distillery</v>
      </c>
      <c r="F2598">
        <v>0</v>
      </c>
      <c r="G2598" cm="1">
        <f t="array" ref="G2598">INDEX('Distance Matrix (miles)'!$B$2:$AD$30,B2598+1,C2598+1)</f>
        <v>17.850000000000001</v>
      </c>
      <c r="H2598" cm="1">
        <f t="array" ref="H2598">INDEX('Travel Time Matrix (min)'!$B$2:$AD$30,B2598+1,C2598+1)</f>
        <v>26.8</v>
      </c>
      <c r="I2598" cm="1">
        <f t="array" ref="I2598">G2598*(INDEX('Vehicle Fleet'!$D$2:$D$6,A2598)+'Cost Parameters'!$B$2*'Cost Parameters'!$B$3)</f>
        <v>20.641740000000002</v>
      </c>
      <c r="J2598" cm="1">
        <f t="array" ref="J2598">IF(C2598=0,0,INDEX('Delivery Stops'!$D$2:$D$29,C2598))</f>
        <v>178</v>
      </c>
      <c r="K2598">
        <f t="shared" si="160"/>
        <v>0</v>
      </c>
      <c r="L2598">
        <f t="shared" si="161"/>
        <v>0</v>
      </c>
      <c r="M2598">
        <f t="shared" si="162"/>
        <v>0</v>
      </c>
      <c r="N2598">
        <f t="shared" si="163"/>
        <v>0</v>
      </c>
      <c r="O2598" cm="1">
        <f t="array" ref="O2598">((IF(C2598=0,INDEX('Solver Setup'!$M$15:$M$19,A2598),INDEX('Solver Setup'!$G$25:$G$52,C2598))-IF(B2598=0,INDEX('Solver Setup'!$L$15:$L$19,A2598),INDEX('Solver Setup'!$G$25:$G$52,B2598)))*1440-IF(B2598=0,0,INDEX('Solver Setup'!$F$25:$F$52,B2598))-H2598+'Solver Setup'!$B$9*(1-F2598))</f>
        <v>1563.2</v>
      </c>
    </row>
    <row r="2599" spans="1:15" x14ac:dyDescent="0.2">
      <c r="A2599">
        <v>4</v>
      </c>
      <c r="B2599">
        <v>5</v>
      </c>
      <c r="C2599">
        <v>22</v>
      </c>
      <c r="D2599" t="str" cm="1">
        <f t="array" ref="D2599">IF(B2599=0,"Depot",INDEX('Delivery Stops'!$B$2:$B$29,B2599))</f>
        <v>Construction Supply</v>
      </c>
      <c r="E2599" t="str" cm="1">
        <f t="array" ref="E2599">IF(C2599=0,"Depot",INDEX('Delivery Stops'!$B$2:$B$29,C2599))</f>
        <v>Brewery</v>
      </c>
      <c r="F2599">
        <v>0</v>
      </c>
      <c r="G2599" cm="1">
        <f t="array" ref="G2599">INDEX('Distance Matrix (miles)'!$B$2:$AD$30,B2599+1,C2599+1)</f>
        <v>30.35</v>
      </c>
      <c r="H2599" cm="1">
        <f t="array" ref="H2599">INDEX('Travel Time Matrix (min)'!$B$2:$AD$30,B2599+1,C2599+1)</f>
        <v>45.5</v>
      </c>
      <c r="I2599" cm="1">
        <f t="array" ref="I2599">G2599*(INDEX('Vehicle Fleet'!$D$2:$D$6,A2599)+'Cost Parameters'!$B$2*'Cost Parameters'!$B$3)</f>
        <v>35.096740000000004</v>
      </c>
      <c r="J2599" cm="1">
        <f t="array" ref="J2599">IF(C2599=0,0,INDEX('Delivery Stops'!$D$2:$D$29,C2599))</f>
        <v>46</v>
      </c>
      <c r="K2599">
        <f t="shared" si="160"/>
        <v>0</v>
      </c>
      <c r="L2599">
        <f t="shared" si="161"/>
        <v>0</v>
      </c>
      <c r="M2599">
        <f t="shared" si="162"/>
        <v>0</v>
      </c>
      <c r="N2599">
        <f t="shared" si="163"/>
        <v>0</v>
      </c>
      <c r="O2599" cm="1">
        <f t="array" ref="O2599">((IF(C2599=0,INDEX('Solver Setup'!$M$15:$M$19,A2599),INDEX('Solver Setup'!$G$25:$G$52,C2599))-IF(B2599=0,INDEX('Solver Setup'!$L$15:$L$19,A2599),INDEX('Solver Setup'!$G$25:$G$52,B2599)))*1440-IF(B2599=0,0,INDEX('Solver Setup'!$F$25:$F$52,B2599))-H2599+'Solver Setup'!$B$9*(1-F2599))</f>
        <v>1394.5000000000009</v>
      </c>
    </row>
    <row r="2600" spans="1:15" x14ac:dyDescent="0.2">
      <c r="A2600">
        <v>4</v>
      </c>
      <c r="B2600">
        <v>5</v>
      </c>
      <c r="C2600">
        <v>23</v>
      </c>
      <c r="D2600" t="str" cm="1">
        <f t="array" ref="D2600">IF(B2600=0,"Depot",INDEX('Delivery Stops'!$B$2:$B$29,B2600))</f>
        <v>Construction Supply</v>
      </c>
      <c r="E2600" t="str" cm="1">
        <f t="array" ref="E2600">IF(C2600=0,"Depot",INDEX('Delivery Stops'!$B$2:$B$29,C2600))</f>
        <v>Distillery</v>
      </c>
      <c r="F2600">
        <v>0</v>
      </c>
      <c r="G2600" cm="1">
        <f t="array" ref="G2600">INDEX('Distance Matrix (miles)'!$B$2:$AD$30,B2600+1,C2600+1)</f>
        <v>19.32</v>
      </c>
      <c r="H2600" cm="1">
        <f t="array" ref="H2600">INDEX('Travel Time Matrix (min)'!$B$2:$AD$30,B2600+1,C2600+1)</f>
        <v>29</v>
      </c>
      <c r="I2600" cm="1">
        <f t="array" ref="I2600">G2600*(INDEX('Vehicle Fleet'!$D$2:$D$6,A2600)+'Cost Parameters'!$B$2*'Cost Parameters'!$B$3)</f>
        <v>22.341648000000003</v>
      </c>
      <c r="J2600" cm="1">
        <f t="array" ref="J2600">IF(C2600=0,0,INDEX('Delivery Stops'!$D$2:$D$29,C2600))</f>
        <v>207</v>
      </c>
      <c r="K2600">
        <f t="shared" si="160"/>
        <v>0</v>
      </c>
      <c r="L2600">
        <f t="shared" si="161"/>
        <v>0</v>
      </c>
      <c r="M2600">
        <f t="shared" si="162"/>
        <v>0</v>
      </c>
      <c r="N2600">
        <f t="shared" si="163"/>
        <v>0</v>
      </c>
      <c r="O2600" cm="1">
        <f t="array" ref="O2600">((IF(C2600=0,INDEX('Solver Setup'!$M$15:$M$19,A2600),INDEX('Solver Setup'!$G$25:$G$52,C2600))-IF(B2600=0,INDEX('Solver Setup'!$L$15:$L$19,A2600),INDEX('Solver Setup'!$G$25:$G$52,B2600)))*1440-IF(B2600=0,0,INDEX('Solver Setup'!$F$25:$F$52,B2600))-H2600+'Solver Setup'!$B$9*(1-F2600))</f>
        <v>1306.0000000000005</v>
      </c>
    </row>
    <row r="2601" spans="1:15" x14ac:dyDescent="0.2">
      <c r="A2601">
        <v>4</v>
      </c>
      <c r="B2601">
        <v>5</v>
      </c>
      <c r="C2601">
        <v>24</v>
      </c>
      <c r="D2601" t="str" cm="1">
        <f t="array" ref="D2601">IF(B2601=0,"Depot",INDEX('Delivery Stops'!$B$2:$B$29,B2601))</f>
        <v>Construction Supply</v>
      </c>
      <c r="E2601" t="str" cm="1">
        <f t="array" ref="E2601">IF(C2601=0,"Depot",INDEX('Delivery Stops'!$B$2:$B$29,C2601))</f>
        <v>Children's Academy</v>
      </c>
      <c r="F2601">
        <v>0</v>
      </c>
      <c r="G2601" cm="1">
        <f t="array" ref="G2601">INDEX('Distance Matrix (miles)'!$B$2:$AD$30,B2601+1,C2601+1)</f>
        <v>15.81</v>
      </c>
      <c r="H2601" cm="1">
        <f t="array" ref="H2601">INDEX('Travel Time Matrix (min)'!$B$2:$AD$30,B2601+1,C2601+1)</f>
        <v>23.7</v>
      </c>
      <c r="I2601" cm="1">
        <f t="array" ref="I2601">G2601*(INDEX('Vehicle Fleet'!$D$2:$D$6,A2601)+'Cost Parameters'!$B$2*'Cost Parameters'!$B$3)</f>
        <v>18.282684000000003</v>
      </c>
      <c r="J2601" cm="1">
        <f t="array" ref="J2601">IF(C2601=0,0,INDEX('Delivery Stops'!$D$2:$D$29,C2601))</f>
        <v>28</v>
      </c>
      <c r="K2601">
        <f t="shared" si="160"/>
        <v>0</v>
      </c>
      <c r="L2601">
        <f t="shared" si="161"/>
        <v>0</v>
      </c>
      <c r="M2601">
        <f t="shared" si="162"/>
        <v>0</v>
      </c>
      <c r="N2601">
        <f t="shared" si="163"/>
        <v>0</v>
      </c>
      <c r="O2601" cm="1">
        <f t="array" ref="O2601">((IF(C2601=0,INDEX('Solver Setup'!$M$15:$M$19,A2601),INDEX('Solver Setup'!$G$25:$G$52,C2601))-IF(B2601=0,INDEX('Solver Setup'!$L$15:$L$19,A2601),INDEX('Solver Setup'!$G$25:$G$52,B2601)))*1440-IF(B2601=0,0,INDEX('Solver Setup'!$F$25:$F$52,B2601))-H2601+'Solver Setup'!$B$9*(1-F2601))</f>
        <v>1461.3000000000009</v>
      </c>
    </row>
    <row r="2602" spans="1:15" x14ac:dyDescent="0.2">
      <c r="A2602">
        <v>4</v>
      </c>
      <c r="B2602">
        <v>5</v>
      </c>
      <c r="C2602">
        <v>25</v>
      </c>
      <c r="D2602" t="str" cm="1">
        <f t="array" ref="D2602">IF(B2602=0,"Depot",INDEX('Delivery Stops'!$B$2:$B$29,B2602))</f>
        <v>Construction Supply</v>
      </c>
      <c r="E2602" t="str" cm="1">
        <f t="array" ref="E2602">IF(C2602=0,"Depot",INDEX('Delivery Stops'!$B$2:$B$29,C2602))</f>
        <v>Public Library</v>
      </c>
      <c r="F2602">
        <v>0</v>
      </c>
      <c r="G2602" cm="1">
        <f t="array" ref="G2602">INDEX('Distance Matrix (miles)'!$B$2:$AD$30,B2602+1,C2602+1)</f>
        <v>13.34</v>
      </c>
      <c r="H2602" cm="1">
        <f t="array" ref="H2602">INDEX('Travel Time Matrix (min)'!$B$2:$AD$30,B2602+1,C2602+1)</f>
        <v>20</v>
      </c>
      <c r="I2602" cm="1">
        <f t="array" ref="I2602">G2602*(INDEX('Vehicle Fleet'!$D$2:$D$6,A2602)+'Cost Parameters'!$B$2*'Cost Parameters'!$B$3)</f>
        <v>15.426376000000001</v>
      </c>
      <c r="J2602" cm="1">
        <f t="array" ref="J2602">IF(C2602=0,0,INDEX('Delivery Stops'!$D$2:$D$29,C2602))</f>
        <v>32</v>
      </c>
      <c r="K2602">
        <f t="shared" si="160"/>
        <v>0</v>
      </c>
      <c r="L2602">
        <f t="shared" si="161"/>
        <v>0</v>
      </c>
      <c r="M2602">
        <f t="shared" si="162"/>
        <v>0</v>
      </c>
      <c r="N2602">
        <f t="shared" si="163"/>
        <v>0</v>
      </c>
      <c r="O2602" cm="1">
        <f t="array" ref="O2602">((IF(C2602=0,INDEX('Solver Setup'!$M$15:$M$19,A2602),INDEX('Solver Setup'!$G$25:$G$52,C2602))-IF(B2602=0,INDEX('Solver Setup'!$L$15:$L$19,A2602),INDEX('Solver Setup'!$G$25:$G$52,B2602)))*1440-IF(B2602=0,0,INDEX('Solver Setup'!$F$25:$F$52,B2602))-H2602+'Solver Setup'!$B$9*(1-F2602))</f>
        <v>1375.0000000000009</v>
      </c>
    </row>
    <row r="2603" spans="1:15" x14ac:dyDescent="0.2">
      <c r="A2603">
        <v>4</v>
      </c>
      <c r="B2603">
        <v>5</v>
      </c>
      <c r="C2603">
        <v>26</v>
      </c>
      <c r="D2603" t="str" cm="1">
        <f t="array" ref="D2603">IF(B2603=0,"Depot",INDEX('Delivery Stops'!$B$2:$B$29,B2603))</f>
        <v>Construction Supply</v>
      </c>
      <c r="E2603" t="str" cm="1">
        <f t="array" ref="E2603">IF(C2603=0,"Depot",INDEX('Delivery Stops'!$B$2:$B$29,C2603))</f>
        <v>Bakery &amp; Cafe</v>
      </c>
      <c r="F2603">
        <v>0</v>
      </c>
      <c r="G2603" cm="1">
        <f t="array" ref="G2603">INDEX('Distance Matrix (miles)'!$B$2:$AD$30,B2603+1,C2603+1)</f>
        <v>16.170000000000002</v>
      </c>
      <c r="H2603" cm="1">
        <f t="array" ref="H2603">INDEX('Travel Time Matrix (min)'!$B$2:$AD$30,B2603+1,C2603+1)</f>
        <v>24.3</v>
      </c>
      <c r="I2603" cm="1">
        <f t="array" ref="I2603">G2603*(INDEX('Vehicle Fleet'!$D$2:$D$6,A2603)+'Cost Parameters'!$B$2*'Cost Parameters'!$B$3)</f>
        <v>18.698988000000003</v>
      </c>
      <c r="J2603" cm="1">
        <f t="array" ref="J2603">IF(C2603=0,0,INDEX('Delivery Stops'!$D$2:$D$29,C2603))</f>
        <v>211</v>
      </c>
      <c r="K2603">
        <f t="shared" si="160"/>
        <v>0</v>
      </c>
      <c r="L2603">
        <f t="shared" si="161"/>
        <v>0</v>
      </c>
      <c r="M2603">
        <f t="shared" si="162"/>
        <v>0</v>
      </c>
      <c r="N2603">
        <f t="shared" si="163"/>
        <v>0</v>
      </c>
      <c r="O2603" cm="1">
        <f t="array" ref="O2603">((IF(C2603=0,INDEX('Solver Setup'!$M$15:$M$19,A2603),INDEX('Solver Setup'!$G$25:$G$52,C2603))-IF(B2603=0,INDEX('Solver Setup'!$L$15:$L$19,A2603),INDEX('Solver Setup'!$G$25:$G$52,B2603)))*1440-IF(B2603=0,0,INDEX('Solver Setup'!$F$25:$F$52,B2603))-H2603+'Solver Setup'!$B$9*(1-F2603))</f>
        <v>1445.7000000000005</v>
      </c>
    </row>
    <row r="2604" spans="1:15" x14ac:dyDescent="0.2">
      <c r="A2604">
        <v>4</v>
      </c>
      <c r="B2604">
        <v>5</v>
      </c>
      <c r="C2604">
        <v>27</v>
      </c>
      <c r="D2604" t="str" cm="1">
        <f t="array" ref="D2604">IF(B2604=0,"Depot",INDEX('Delivery Stops'!$B$2:$B$29,B2604))</f>
        <v>Construction Supply</v>
      </c>
      <c r="E2604" t="str" cm="1">
        <f t="array" ref="E2604">IF(C2604=0,"Depot",INDEX('Delivery Stops'!$B$2:$B$29,C2604))</f>
        <v>Redstone Elementary School</v>
      </c>
      <c r="F2604">
        <v>0</v>
      </c>
      <c r="G2604" cm="1">
        <f t="array" ref="G2604">INDEX('Distance Matrix (miles)'!$B$2:$AD$30,B2604+1,C2604+1)</f>
        <v>13.39</v>
      </c>
      <c r="H2604" cm="1">
        <f t="array" ref="H2604">INDEX('Travel Time Matrix (min)'!$B$2:$AD$30,B2604+1,C2604+1)</f>
        <v>20.100000000000001</v>
      </c>
      <c r="I2604" cm="1">
        <f t="array" ref="I2604">G2604*(INDEX('Vehicle Fleet'!$D$2:$D$6,A2604)+'Cost Parameters'!$B$2*'Cost Parameters'!$B$3)</f>
        <v>15.484196000000003</v>
      </c>
      <c r="J2604" cm="1">
        <f t="array" ref="J2604">IF(C2604=0,0,INDEX('Delivery Stops'!$D$2:$D$29,C2604))</f>
        <v>61</v>
      </c>
      <c r="K2604">
        <f t="shared" si="160"/>
        <v>0</v>
      </c>
      <c r="L2604">
        <f t="shared" si="161"/>
        <v>0</v>
      </c>
      <c r="M2604">
        <f t="shared" si="162"/>
        <v>0</v>
      </c>
      <c r="N2604">
        <f t="shared" si="163"/>
        <v>0</v>
      </c>
      <c r="O2604" cm="1">
        <f t="array" ref="O2604">((IF(C2604=0,INDEX('Solver Setup'!$M$15:$M$19,A2604),INDEX('Solver Setup'!$G$25:$G$52,C2604))-IF(B2604=0,INDEX('Solver Setup'!$L$15:$L$19,A2604),INDEX('Solver Setup'!$G$25:$G$52,B2604)))*1440-IF(B2604=0,0,INDEX('Solver Setup'!$F$25:$F$52,B2604))-H2604+'Solver Setup'!$B$9*(1-F2604))</f>
        <v>1389.9</v>
      </c>
    </row>
    <row r="2605" spans="1:15" x14ac:dyDescent="0.2">
      <c r="A2605">
        <v>4</v>
      </c>
      <c r="B2605">
        <v>5</v>
      </c>
      <c r="C2605">
        <v>28</v>
      </c>
      <c r="D2605" t="str" cm="1">
        <f t="array" ref="D2605">IF(B2605=0,"Depot",INDEX('Delivery Stops'!$B$2:$B$29,B2605))</f>
        <v>Construction Supply</v>
      </c>
      <c r="E2605" t="str" cm="1">
        <f t="array" ref="E2605">IF(C2605=0,"Depot",INDEX('Delivery Stops'!$B$2:$B$29,C2605))</f>
        <v>Food Bank</v>
      </c>
      <c r="F2605">
        <v>0</v>
      </c>
      <c r="G2605" cm="1">
        <f t="array" ref="G2605">INDEX('Distance Matrix (miles)'!$B$2:$AD$30,B2605+1,C2605+1)</f>
        <v>28.26</v>
      </c>
      <c r="H2605" cm="1">
        <f t="array" ref="H2605">INDEX('Travel Time Matrix (min)'!$B$2:$AD$30,B2605+1,C2605+1)</f>
        <v>42.4</v>
      </c>
      <c r="I2605" cm="1">
        <f t="array" ref="I2605">G2605*(INDEX('Vehicle Fleet'!$D$2:$D$6,A2605)+'Cost Parameters'!$B$2*'Cost Parameters'!$B$3)</f>
        <v>32.679864000000002</v>
      </c>
      <c r="J2605" cm="1">
        <f t="array" ref="J2605">IF(C2605=0,0,INDEX('Delivery Stops'!$D$2:$D$29,C2605))</f>
        <v>168</v>
      </c>
      <c r="K2605">
        <f t="shared" si="160"/>
        <v>0</v>
      </c>
      <c r="L2605">
        <f t="shared" si="161"/>
        <v>0</v>
      </c>
      <c r="M2605">
        <f t="shared" si="162"/>
        <v>0</v>
      </c>
      <c r="N2605">
        <f t="shared" si="163"/>
        <v>0</v>
      </c>
      <c r="O2605" cm="1">
        <f t="array" ref="O2605">((IF(C2605=0,INDEX('Solver Setup'!$M$15:$M$19,A2605),INDEX('Solver Setup'!$G$25:$G$52,C2605))-IF(B2605=0,INDEX('Solver Setup'!$L$15:$L$19,A2605),INDEX('Solver Setup'!$G$25:$G$52,B2605)))*1440-IF(B2605=0,0,INDEX('Solver Setup'!$F$25:$F$52,B2605))-H2605+'Solver Setup'!$B$9*(1-F2605))</f>
        <v>1367.6</v>
      </c>
    </row>
    <row r="2606" spans="1:15" x14ac:dyDescent="0.2">
      <c r="A2606">
        <v>4</v>
      </c>
      <c r="B2606">
        <v>6</v>
      </c>
      <c r="C2606">
        <v>0</v>
      </c>
      <c r="D2606" t="str" cm="1">
        <f t="array" ref="D2606">IF(B2606=0,"Depot",INDEX('Delivery Stops'!$B$2:$B$29,B2606))</f>
        <v>Farm Supply</v>
      </c>
      <c r="E2606" t="str" cm="1">
        <f t="array" ref="E2606">IF(C2606=0,"Depot",INDEX('Delivery Stops'!$B$2:$B$29,C2606))</f>
        <v>Depot</v>
      </c>
      <c r="F2606">
        <v>0</v>
      </c>
      <c r="G2606" cm="1">
        <f t="array" ref="G2606">INDEX('Distance Matrix (miles)'!$B$2:$AD$30,B2606+1,C2606+1)</f>
        <v>4.67</v>
      </c>
      <c r="H2606" cm="1">
        <f t="array" ref="H2606">INDEX('Travel Time Matrix (min)'!$B$2:$AD$30,B2606+1,C2606+1)</f>
        <v>7</v>
      </c>
      <c r="I2606" cm="1">
        <f t="array" ref="I2606">G2606*(INDEX('Vehicle Fleet'!$D$2:$D$6,A2606)+'Cost Parameters'!$B$2*'Cost Parameters'!$B$3)</f>
        <v>5.4003880000000004</v>
      </c>
      <c r="J2606" cm="1">
        <f t="array" ref="J2606">IF(C2606=0,0,INDEX('Delivery Stops'!$D$2:$D$29,C2606))</f>
        <v>0</v>
      </c>
      <c r="K2606">
        <f t="shared" si="160"/>
        <v>0</v>
      </c>
      <c r="L2606">
        <f t="shared" si="161"/>
        <v>0</v>
      </c>
      <c r="M2606">
        <f t="shared" si="162"/>
        <v>0</v>
      </c>
      <c r="N2606">
        <f t="shared" si="163"/>
        <v>0</v>
      </c>
      <c r="O2606" cm="1">
        <f t="array" ref="O2606">((IF(C2606=0,INDEX('Solver Setup'!$M$15:$M$19,A2606),INDEX('Solver Setup'!$G$25:$G$52,C2606))-IF(B2606=0,INDEX('Solver Setup'!$L$15:$L$19,A2606),INDEX('Solver Setup'!$G$25:$G$52,B2606)))*1440-IF(B2606=0,0,INDEX('Solver Setup'!$F$25:$F$52,B2606))-H2606+'Solver Setup'!$B$9*(1-F2606))</f>
        <v>602</v>
      </c>
    </row>
    <row r="2607" spans="1:15" x14ac:dyDescent="0.2">
      <c r="A2607">
        <v>4</v>
      </c>
      <c r="B2607">
        <v>6</v>
      </c>
      <c r="C2607">
        <v>1</v>
      </c>
      <c r="D2607" t="str" cm="1">
        <f t="array" ref="D2607">IF(B2607=0,"Depot",INDEX('Delivery Stops'!$B$2:$B$29,B2607))</f>
        <v>Farm Supply</v>
      </c>
      <c r="E2607" t="str" cm="1">
        <f t="array" ref="E2607">IF(C2607=0,"Depot",INDEX('Delivery Stops'!$B$2:$B$29,C2607))</f>
        <v>Pet Hospital</v>
      </c>
      <c r="F2607">
        <v>0</v>
      </c>
      <c r="G2607" cm="1">
        <f t="array" ref="G2607">INDEX('Distance Matrix (miles)'!$B$2:$AD$30,B2607+1,C2607+1)</f>
        <v>28.17</v>
      </c>
      <c r="H2607" cm="1">
        <f t="array" ref="H2607">INDEX('Travel Time Matrix (min)'!$B$2:$AD$30,B2607+1,C2607+1)</f>
        <v>42.3</v>
      </c>
      <c r="I2607" cm="1">
        <f t="array" ref="I2607">G2607*(INDEX('Vehicle Fleet'!$D$2:$D$6,A2607)+'Cost Parameters'!$B$2*'Cost Parameters'!$B$3)</f>
        <v>32.575788000000003</v>
      </c>
      <c r="J2607" cm="1">
        <f t="array" ref="J2607">IF(C2607=0,0,INDEX('Delivery Stops'!$D$2:$D$29,C2607))</f>
        <v>204</v>
      </c>
      <c r="K2607">
        <f t="shared" si="160"/>
        <v>0</v>
      </c>
      <c r="L2607">
        <f t="shared" si="161"/>
        <v>0</v>
      </c>
      <c r="M2607">
        <f t="shared" si="162"/>
        <v>0</v>
      </c>
      <c r="N2607">
        <f t="shared" si="163"/>
        <v>0</v>
      </c>
      <c r="O2607" cm="1">
        <f t="array" ref="O2607">((IF(C2607=0,INDEX('Solver Setup'!$M$15:$M$19,A2607),INDEX('Solver Setup'!$G$25:$G$52,C2607))-IF(B2607=0,INDEX('Solver Setup'!$L$15:$L$19,A2607),INDEX('Solver Setup'!$G$25:$G$52,B2607)))*1440-IF(B2607=0,0,INDEX('Solver Setup'!$F$25:$F$52,B2607))-H2607+'Solver Setup'!$B$9*(1-F2607))</f>
        <v>1076.7000000000005</v>
      </c>
    </row>
    <row r="2608" spans="1:15" x14ac:dyDescent="0.2">
      <c r="A2608">
        <v>4</v>
      </c>
      <c r="B2608">
        <v>6</v>
      </c>
      <c r="C2608">
        <v>2</v>
      </c>
      <c r="D2608" t="str" cm="1">
        <f t="array" ref="D2608">IF(B2608=0,"Depot",INDEX('Delivery Stops'!$B$2:$B$29,B2608))</f>
        <v>Farm Supply</v>
      </c>
      <c r="E2608" t="str" cm="1">
        <f t="array" ref="E2608">IF(C2608=0,"Depot",INDEX('Delivery Stops'!$B$2:$B$29,C2608))</f>
        <v>Community Pharmacy</v>
      </c>
      <c r="F2608">
        <v>0</v>
      </c>
      <c r="G2608" cm="1">
        <f t="array" ref="G2608">INDEX('Distance Matrix (miles)'!$B$2:$AD$30,B2608+1,C2608+1)</f>
        <v>7.45</v>
      </c>
      <c r="H2608" cm="1">
        <f t="array" ref="H2608">INDEX('Travel Time Matrix (min)'!$B$2:$AD$30,B2608+1,C2608+1)</f>
        <v>11.2</v>
      </c>
      <c r="I2608" cm="1">
        <f t="array" ref="I2608">G2608*(INDEX('Vehicle Fleet'!$D$2:$D$6,A2608)+'Cost Parameters'!$B$2*'Cost Parameters'!$B$3)</f>
        <v>8.6151800000000005</v>
      </c>
      <c r="J2608" cm="1">
        <f t="array" ref="J2608">IF(C2608=0,0,INDEX('Delivery Stops'!$D$2:$D$29,C2608))</f>
        <v>240</v>
      </c>
      <c r="K2608">
        <f t="shared" si="160"/>
        <v>0</v>
      </c>
      <c r="L2608">
        <f t="shared" si="161"/>
        <v>0</v>
      </c>
      <c r="M2608">
        <f t="shared" si="162"/>
        <v>0</v>
      </c>
      <c r="N2608">
        <f t="shared" si="163"/>
        <v>0</v>
      </c>
      <c r="O2608" cm="1">
        <f t="array" ref="O2608">((IF(C2608=0,INDEX('Solver Setup'!$M$15:$M$19,A2608),INDEX('Solver Setup'!$G$25:$G$52,C2608))-IF(B2608=0,INDEX('Solver Setup'!$L$15:$L$19,A2608),INDEX('Solver Setup'!$G$25:$G$52,B2608)))*1440-IF(B2608=0,0,INDEX('Solver Setup'!$F$25:$F$52,B2608))-H2608+'Solver Setup'!$B$9*(1-F2608))</f>
        <v>1347.7999999999995</v>
      </c>
    </row>
    <row r="2609" spans="1:15" x14ac:dyDescent="0.2">
      <c r="A2609">
        <v>4</v>
      </c>
      <c r="B2609">
        <v>6</v>
      </c>
      <c r="C2609">
        <v>3</v>
      </c>
      <c r="D2609" t="str" cm="1">
        <f t="array" ref="D2609">IF(B2609=0,"Depot",INDEX('Delivery Stops'!$B$2:$B$29,B2609))</f>
        <v>Farm Supply</v>
      </c>
      <c r="E2609" t="str" cm="1">
        <f t="array" ref="E2609">IF(C2609=0,"Depot",INDEX('Delivery Stops'!$B$2:$B$29,C2609))</f>
        <v>Redstone Medical Center</v>
      </c>
      <c r="F2609">
        <v>0</v>
      </c>
      <c r="G2609" cm="1">
        <f t="array" ref="G2609">INDEX('Distance Matrix (miles)'!$B$2:$AD$30,B2609+1,C2609+1)</f>
        <v>19.98</v>
      </c>
      <c r="H2609" cm="1">
        <f t="array" ref="H2609">INDEX('Travel Time Matrix (min)'!$B$2:$AD$30,B2609+1,C2609+1)</f>
        <v>30</v>
      </c>
      <c r="I2609" cm="1">
        <f t="array" ref="I2609">G2609*(INDEX('Vehicle Fleet'!$D$2:$D$6,A2609)+'Cost Parameters'!$B$2*'Cost Parameters'!$B$3)</f>
        <v>23.104872000000004</v>
      </c>
      <c r="J2609" cm="1">
        <f t="array" ref="J2609">IF(C2609=0,0,INDEX('Delivery Stops'!$D$2:$D$29,C2609))</f>
        <v>183</v>
      </c>
      <c r="K2609">
        <f t="shared" si="160"/>
        <v>0</v>
      </c>
      <c r="L2609">
        <f t="shared" si="161"/>
        <v>0</v>
      </c>
      <c r="M2609">
        <f t="shared" si="162"/>
        <v>0</v>
      </c>
      <c r="N2609">
        <f t="shared" si="163"/>
        <v>0</v>
      </c>
      <c r="O2609" cm="1">
        <f t="array" ref="O2609">((IF(C2609=0,INDEX('Solver Setup'!$M$15:$M$19,A2609),INDEX('Solver Setup'!$G$25:$G$52,C2609))-IF(B2609=0,INDEX('Solver Setup'!$L$15:$L$19,A2609),INDEX('Solver Setup'!$G$25:$G$52,B2609)))*1440-IF(B2609=0,0,INDEX('Solver Setup'!$F$25:$F$52,B2609))-H2609+'Solver Setup'!$B$9*(1-F2609))</f>
        <v>1344</v>
      </c>
    </row>
    <row r="2610" spans="1:15" x14ac:dyDescent="0.2">
      <c r="A2610">
        <v>4</v>
      </c>
      <c r="B2610">
        <v>6</v>
      </c>
      <c r="C2610">
        <v>4</v>
      </c>
      <c r="D2610" t="str" cm="1">
        <f t="array" ref="D2610">IF(B2610=0,"Depot",INDEX('Delivery Stops'!$B$2:$B$29,B2610))</f>
        <v>Farm Supply</v>
      </c>
      <c r="E2610" t="str" cm="1">
        <f t="array" ref="E2610">IF(C2610=0,"Depot",INDEX('Delivery Stops'!$B$2:$B$29,C2610))</f>
        <v>Furniture Warehouse</v>
      </c>
      <c r="F2610">
        <v>0</v>
      </c>
      <c r="G2610" cm="1">
        <f t="array" ref="G2610">INDEX('Distance Matrix (miles)'!$B$2:$AD$30,B2610+1,C2610+1)</f>
        <v>5.13</v>
      </c>
      <c r="H2610" cm="1">
        <f t="array" ref="H2610">INDEX('Travel Time Matrix (min)'!$B$2:$AD$30,B2610+1,C2610+1)</f>
        <v>7.7</v>
      </c>
      <c r="I2610" cm="1">
        <f t="array" ref="I2610">G2610*(INDEX('Vehicle Fleet'!$D$2:$D$6,A2610)+'Cost Parameters'!$B$2*'Cost Parameters'!$B$3)</f>
        <v>5.9323320000000006</v>
      </c>
      <c r="J2610" cm="1">
        <f t="array" ref="J2610">IF(C2610=0,0,INDEX('Delivery Stops'!$D$2:$D$29,C2610))</f>
        <v>186</v>
      </c>
      <c r="K2610">
        <f t="shared" si="160"/>
        <v>0</v>
      </c>
      <c r="L2610">
        <f t="shared" si="161"/>
        <v>0</v>
      </c>
      <c r="M2610">
        <f t="shared" si="162"/>
        <v>0</v>
      </c>
      <c r="N2610">
        <f t="shared" si="163"/>
        <v>0</v>
      </c>
      <c r="O2610" cm="1">
        <f t="array" ref="O2610">((IF(C2610=0,INDEX('Solver Setup'!$M$15:$M$19,A2610),INDEX('Solver Setup'!$G$25:$G$52,C2610))-IF(B2610=0,INDEX('Solver Setup'!$L$15:$L$19,A2610),INDEX('Solver Setup'!$G$25:$G$52,B2610)))*1440-IF(B2610=0,0,INDEX('Solver Setup'!$F$25:$F$52,B2610))-H2610+'Solver Setup'!$B$9*(1-F2610))</f>
        <v>1096.3</v>
      </c>
    </row>
    <row r="2611" spans="1:15" x14ac:dyDescent="0.2">
      <c r="A2611">
        <v>4</v>
      </c>
      <c r="B2611">
        <v>6</v>
      </c>
      <c r="C2611">
        <v>5</v>
      </c>
      <c r="D2611" t="str" cm="1">
        <f t="array" ref="D2611">IF(B2611=0,"Depot",INDEX('Delivery Stops'!$B$2:$B$29,B2611))</f>
        <v>Farm Supply</v>
      </c>
      <c r="E2611" t="str" cm="1">
        <f t="array" ref="E2611">IF(C2611=0,"Depot",INDEX('Delivery Stops'!$B$2:$B$29,C2611))</f>
        <v>Construction Supply</v>
      </c>
      <c r="F2611">
        <v>0</v>
      </c>
      <c r="G2611" cm="1">
        <f t="array" ref="G2611">INDEX('Distance Matrix (miles)'!$B$2:$AD$30,B2611+1,C2611+1)</f>
        <v>11.45</v>
      </c>
      <c r="H2611" cm="1">
        <f t="array" ref="H2611">INDEX('Travel Time Matrix (min)'!$B$2:$AD$30,B2611+1,C2611+1)</f>
        <v>17.2</v>
      </c>
      <c r="I2611" cm="1">
        <f t="array" ref="I2611">G2611*(INDEX('Vehicle Fleet'!$D$2:$D$6,A2611)+'Cost Parameters'!$B$2*'Cost Parameters'!$B$3)</f>
        <v>13.240780000000001</v>
      </c>
      <c r="J2611" cm="1">
        <f t="array" ref="J2611">IF(C2611=0,0,INDEX('Delivery Stops'!$D$2:$D$29,C2611))</f>
        <v>201</v>
      </c>
      <c r="K2611">
        <f t="shared" si="160"/>
        <v>0</v>
      </c>
      <c r="L2611">
        <f t="shared" si="161"/>
        <v>0</v>
      </c>
      <c r="M2611">
        <f t="shared" si="162"/>
        <v>0</v>
      </c>
      <c r="N2611">
        <f t="shared" si="163"/>
        <v>0</v>
      </c>
      <c r="O2611" cm="1">
        <f t="array" ref="O2611">((IF(C2611=0,INDEX('Solver Setup'!$M$15:$M$19,A2611),INDEX('Solver Setup'!$G$25:$G$52,C2611))-IF(B2611=0,INDEX('Solver Setup'!$L$15:$L$19,A2611),INDEX('Solver Setup'!$G$25:$G$52,B2611)))*1440-IF(B2611=0,0,INDEX('Solver Setup'!$F$25:$F$52,B2611))-H2611+'Solver Setup'!$B$9*(1-F2611))</f>
        <v>1296.7999999999995</v>
      </c>
    </row>
    <row r="2612" spans="1:15" x14ac:dyDescent="0.2">
      <c r="A2612">
        <v>4</v>
      </c>
      <c r="B2612">
        <v>6</v>
      </c>
      <c r="C2612">
        <v>7</v>
      </c>
      <c r="D2612" t="str" cm="1">
        <f t="array" ref="D2612">IF(B2612=0,"Depot",INDEX('Delivery Stops'!$B$2:$B$29,B2612))</f>
        <v>Farm Supply</v>
      </c>
      <c r="E2612" t="str" cm="1">
        <f t="array" ref="E2612">IF(C2612=0,"Depot",INDEX('Delivery Stops'!$B$2:$B$29,C2612))</f>
        <v>Fish Market</v>
      </c>
      <c r="F2612">
        <v>0</v>
      </c>
      <c r="G2612" cm="1">
        <f t="array" ref="G2612">INDEX('Distance Matrix (miles)'!$B$2:$AD$30,B2612+1,C2612+1)</f>
        <v>8.76</v>
      </c>
      <c r="H2612" cm="1">
        <f t="array" ref="H2612">INDEX('Travel Time Matrix (min)'!$B$2:$AD$30,B2612+1,C2612+1)</f>
        <v>13.1</v>
      </c>
      <c r="I2612" cm="1">
        <f t="array" ref="I2612">G2612*(INDEX('Vehicle Fleet'!$D$2:$D$6,A2612)+'Cost Parameters'!$B$2*'Cost Parameters'!$B$3)</f>
        <v>10.130064000000001</v>
      </c>
      <c r="J2612" cm="1">
        <f t="array" ref="J2612">IF(C2612=0,0,INDEX('Delivery Stops'!$D$2:$D$29,C2612))</f>
        <v>133</v>
      </c>
      <c r="K2612">
        <f t="shared" si="160"/>
        <v>0</v>
      </c>
      <c r="L2612">
        <f t="shared" si="161"/>
        <v>0</v>
      </c>
      <c r="M2612">
        <f t="shared" si="162"/>
        <v>0</v>
      </c>
      <c r="N2612">
        <f t="shared" si="163"/>
        <v>0</v>
      </c>
      <c r="O2612" cm="1">
        <f t="array" ref="O2612">((IF(C2612=0,INDEX('Solver Setup'!$M$15:$M$19,A2612),INDEX('Solver Setup'!$G$25:$G$52,C2612))-IF(B2612=0,INDEX('Solver Setup'!$L$15:$L$19,A2612),INDEX('Solver Setup'!$G$25:$G$52,B2612)))*1440-IF(B2612=0,0,INDEX('Solver Setup'!$F$25:$F$52,B2612))-H2612+'Solver Setup'!$B$9*(1-F2612))</f>
        <v>1270.9000000000001</v>
      </c>
    </row>
    <row r="2613" spans="1:15" x14ac:dyDescent="0.2">
      <c r="A2613">
        <v>4</v>
      </c>
      <c r="B2613">
        <v>6</v>
      </c>
      <c r="C2613">
        <v>8</v>
      </c>
      <c r="D2613" t="str" cm="1">
        <f t="array" ref="D2613">IF(B2613=0,"Depot",INDEX('Delivery Stops'!$B$2:$B$29,B2613))</f>
        <v>Farm Supply</v>
      </c>
      <c r="E2613" t="str" cm="1">
        <f t="array" ref="E2613">IF(C2613=0,"Depot",INDEX('Delivery Stops'!$B$2:$B$29,C2613))</f>
        <v>Swimming Pool Supply</v>
      </c>
      <c r="F2613">
        <v>0</v>
      </c>
      <c r="G2613" cm="1">
        <f t="array" ref="G2613">INDEX('Distance Matrix (miles)'!$B$2:$AD$30,B2613+1,C2613+1)</f>
        <v>23.23</v>
      </c>
      <c r="H2613" cm="1">
        <f t="array" ref="H2613">INDEX('Travel Time Matrix (min)'!$B$2:$AD$30,B2613+1,C2613+1)</f>
        <v>34.799999999999997</v>
      </c>
      <c r="I2613" cm="1">
        <f t="array" ref="I2613">G2613*(INDEX('Vehicle Fleet'!$D$2:$D$6,A2613)+'Cost Parameters'!$B$2*'Cost Parameters'!$B$3)</f>
        <v>26.863172000000002</v>
      </c>
      <c r="J2613" cm="1">
        <f t="array" ref="J2613">IF(C2613=0,0,INDEX('Delivery Stops'!$D$2:$D$29,C2613))</f>
        <v>285</v>
      </c>
      <c r="K2613">
        <f t="shared" si="160"/>
        <v>0</v>
      </c>
      <c r="L2613">
        <f t="shared" si="161"/>
        <v>0</v>
      </c>
      <c r="M2613">
        <f t="shared" si="162"/>
        <v>0</v>
      </c>
      <c r="N2613">
        <f t="shared" si="163"/>
        <v>0</v>
      </c>
      <c r="O2613" cm="1">
        <f t="array" ref="O2613">((IF(C2613=0,INDEX('Solver Setup'!$M$15:$M$19,A2613),INDEX('Solver Setup'!$G$25:$G$52,C2613))-IF(B2613=0,INDEX('Solver Setup'!$L$15:$L$19,A2613),INDEX('Solver Setup'!$G$25:$G$52,B2613)))*1440-IF(B2613=0,0,INDEX('Solver Setup'!$F$25:$F$52,B2613))-H2613+'Solver Setup'!$B$9*(1-F2613))</f>
        <v>1459.1999999999996</v>
      </c>
    </row>
    <row r="2614" spans="1:15" x14ac:dyDescent="0.2">
      <c r="A2614">
        <v>4</v>
      </c>
      <c r="B2614">
        <v>6</v>
      </c>
      <c r="C2614">
        <v>9</v>
      </c>
      <c r="D2614" t="str" cm="1">
        <f t="array" ref="D2614">IF(B2614=0,"Depot",INDEX('Delivery Stops'!$B$2:$B$29,B2614))</f>
        <v>Farm Supply</v>
      </c>
      <c r="E2614" t="str" cm="1">
        <f t="array" ref="E2614">IF(C2614=0,"Depot",INDEX('Delivery Stops'!$B$2:$B$29,C2614))</f>
        <v>Dry Cleaners</v>
      </c>
      <c r="F2614">
        <v>0</v>
      </c>
      <c r="G2614" cm="1">
        <f t="array" ref="G2614">INDEX('Distance Matrix (miles)'!$B$2:$AD$30,B2614+1,C2614+1)</f>
        <v>17.93</v>
      </c>
      <c r="H2614" cm="1">
        <f t="array" ref="H2614">INDEX('Travel Time Matrix (min)'!$B$2:$AD$30,B2614+1,C2614+1)</f>
        <v>26.9</v>
      </c>
      <c r="I2614" cm="1">
        <f t="array" ref="I2614">G2614*(INDEX('Vehicle Fleet'!$D$2:$D$6,A2614)+'Cost Parameters'!$B$2*'Cost Parameters'!$B$3)</f>
        <v>20.734252000000001</v>
      </c>
      <c r="J2614" cm="1">
        <f t="array" ref="J2614">IF(C2614=0,0,INDEX('Delivery Stops'!$D$2:$D$29,C2614))</f>
        <v>24</v>
      </c>
      <c r="K2614">
        <f t="shared" si="160"/>
        <v>0</v>
      </c>
      <c r="L2614">
        <f t="shared" si="161"/>
        <v>0</v>
      </c>
      <c r="M2614">
        <f t="shared" si="162"/>
        <v>0</v>
      </c>
      <c r="N2614">
        <f t="shared" si="163"/>
        <v>0</v>
      </c>
      <c r="O2614" cm="1">
        <f t="array" ref="O2614">((IF(C2614=0,INDEX('Solver Setup'!$M$15:$M$19,A2614),INDEX('Solver Setup'!$G$25:$G$52,C2614))-IF(B2614=0,INDEX('Solver Setup'!$L$15:$L$19,A2614),INDEX('Solver Setup'!$G$25:$G$52,B2614)))*1440-IF(B2614=0,0,INDEX('Solver Setup'!$F$25:$F$52,B2614))-H2614+'Solver Setup'!$B$9*(1-F2614))</f>
        <v>1122.0999999999999</v>
      </c>
    </row>
    <row r="2615" spans="1:15" x14ac:dyDescent="0.2">
      <c r="A2615">
        <v>4</v>
      </c>
      <c r="B2615">
        <v>6</v>
      </c>
      <c r="C2615">
        <v>10</v>
      </c>
      <c r="D2615" t="str" cm="1">
        <f t="array" ref="D2615">IF(B2615=0,"Depot",INDEX('Delivery Stops'!$B$2:$B$29,B2615))</f>
        <v>Farm Supply</v>
      </c>
      <c r="E2615" t="str" cm="1">
        <f t="array" ref="E2615">IF(C2615=0,"Depot",INDEX('Delivery Stops'!$B$2:$B$29,C2615))</f>
        <v>Furniture Warehouse</v>
      </c>
      <c r="F2615">
        <v>0</v>
      </c>
      <c r="G2615" cm="1">
        <f t="array" ref="G2615">INDEX('Distance Matrix (miles)'!$B$2:$AD$30,B2615+1,C2615+1)</f>
        <v>5.64</v>
      </c>
      <c r="H2615" cm="1">
        <f t="array" ref="H2615">INDEX('Travel Time Matrix (min)'!$B$2:$AD$30,B2615+1,C2615+1)</f>
        <v>8.5</v>
      </c>
      <c r="I2615" cm="1">
        <f t="array" ref="I2615">G2615*(INDEX('Vehicle Fleet'!$D$2:$D$6,A2615)+'Cost Parameters'!$B$2*'Cost Parameters'!$B$3)</f>
        <v>6.5220960000000003</v>
      </c>
      <c r="J2615" cm="1">
        <f t="array" ref="J2615">IF(C2615=0,0,INDEX('Delivery Stops'!$D$2:$D$29,C2615))</f>
        <v>89</v>
      </c>
      <c r="K2615">
        <f t="shared" si="160"/>
        <v>0</v>
      </c>
      <c r="L2615">
        <f t="shared" si="161"/>
        <v>0</v>
      </c>
      <c r="M2615">
        <f t="shared" si="162"/>
        <v>0</v>
      </c>
      <c r="N2615">
        <f t="shared" si="163"/>
        <v>0</v>
      </c>
      <c r="O2615" cm="1">
        <f t="array" ref="O2615">((IF(C2615=0,INDEX('Solver Setup'!$M$15:$M$19,A2615),INDEX('Solver Setup'!$G$25:$G$52,C2615))-IF(B2615=0,INDEX('Solver Setup'!$L$15:$L$19,A2615),INDEX('Solver Setup'!$G$25:$G$52,B2615)))*1440-IF(B2615=0,0,INDEX('Solver Setup'!$F$25:$F$52,B2615))-H2615+'Solver Setup'!$B$9*(1-F2615))</f>
        <v>1215.4999999999995</v>
      </c>
    </row>
    <row r="2616" spans="1:15" x14ac:dyDescent="0.2">
      <c r="A2616">
        <v>4</v>
      </c>
      <c r="B2616">
        <v>6</v>
      </c>
      <c r="C2616">
        <v>11</v>
      </c>
      <c r="D2616" t="str" cm="1">
        <f t="array" ref="D2616">IF(B2616=0,"Depot",INDEX('Delivery Stops'!$B$2:$B$29,B2616))</f>
        <v>Farm Supply</v>
      </c>
      <c r="E2616" t="str" cm="1">
        <f t="array" ref="E2616">IF(C2616=0,"Depot",INDEX('Delivery Stops'!$B$2:$B$29,C2616))</f>
        <v>Pet Hospital</v>
      </c>
      <c r="F2616">
        <v>0</v>
      </c>
      <c r="G2616" cm="1">
        <f t="array" ref="G2616">INDEX('Distance Matrix (miles)'!$B$2:$AD$30,B2616+1,C2616+1)</f>
        <v>5.97</v>
      </c>
      <c r="H2616" cm="1">
        <f t="array" ref="H2616">INDEX('Travel Time Matrix (min)'!$B$2:$AD$30,B2616+1,C2616+1)</f>
        <v>9</v>
      </c>
      <c r="I2616" cm="1">
        <f t="array" ref="I2616">G2616*(INDEX('Vehicle Fleet'!$D$2:$D$6,A2616)+'Cost Parameters'!$B$2*'Cost Parameters'!$B$3)</f>
        <v>6.903708</v>
      </c>
      <c r="J2616" cm="1">
        <f t="array" ref="J2616">IF(C2616=0,0,INDEX('Delivery Stops'!$D$2:$D$29,C2616))</f>
        <v>108</v>
      </c>
      <c r="K2616">
        <f t="shared" si="160"/>
        <v>0</v>
      </c>
      <c r="L2616">
        <f t="shared" si="161"/>
        <v>0</v>
      </c>
      <c r="M2616">
        <f t="shared" si="162"/>
        <v>0</v>
      </c>
      <c r="N2616">
        <f t="shared" si="163"/>
        <v>0</v>
      </c>
      <c r="O2616" cm="1">
        <f t="array" ref="O2616">((IF(C2616=0,INDEX('Solver Setup'!$M$15:$M$19,A2616),INDEX('Solver Setup'!$G$25:$G$52,C2616))-IF(B2616=0,INDEX('Solver Setup'!$L$15:$L$19,A2616),INDEX('Solver Setup'!$G$25:$G$52,B2616)))*1440-IF(B2616=0,0,INDEX('Solver Setup'!$F$25:$F$52,B2616))-H2616+'Solver Setup'!$B$9*(1-F2616))</f>
        <v>1140</v>
      </c>
    </row>
    <row r="2617" spans="1:15" x14ac:dyDescent="0.2">
      <c r="A2617">
        <v>4</v>
      </c>
      <c r="B2617">
        <v>6</v>
      </c>
      <c r="C2617">
        <v>12</v>
      </c>
      <c r="D2617" t="str" cm="1">
        <f t="array" ref="D2617">IF(B2617=0,"Depot",INDEX('Delivery Stops'!$B$2:$B$29,B2617))</f>
        <v>Farm Supply</v>
      </c>
      <c r="E2617" t="str" cm="1">
        <f t="array" ref="E2617">IF(C2617=0,"Depot",INDEX('Delivery Stops'!$B$2:$B$29,C2617))</f>
        <v>Tech Solutions Inc</v>
      </c>
      <c r="F2617">
        <v>0</v>
      </c>
      <c r="G2617" cm="1">
        <f t="array" ref="G2617">INDEX('Distance Matrix (miles)'!$B$2:$AD$30,B2617+1,C2617+1)</f>
        <v>6.1</v>
      </c>
      <c r="H2617" cm="1">
        <f t="array" ref="H2617">INDEX('Travel Time Matrix (min)'!$B$2:$AD$30,B2617+1,C2617+1)</f>
        <v>9.1999999999999993</v>
      </c>
      <c r="I2617" cm="1">
        <f t="array" ref="I2617">G2617*(INDEX('Vehicle Fleet'!$D$2:$D$6,A2617)+'Cost Parameters'!$B$2*'Cost Parameters'!$B$3)</f>
        <v>7.0540400000000005</v>
      </c>
      <c r="J2617" cm="1">
        <f t="array" ref="J2617">IF(C2617=0,0,INDEX('Delivery Stops'!$D$2:$D$29,C2617))</f>
        <v>150</v>
      </c>
      <c r="K2617">
        <f t="shared" si="160"/>
        <v>0</v>
      </c>
      <c r="L2617">
        <f t="shared" si="161"/>
        <v>0</v>
      </c>
      <c r="M2617">
        <f t="shared" si="162"/>
        <v>0</v>
      </c>
      <c r="N2617">
        <f t="shared" si="163"/>
        <v>0</v>
      </c>
      <c r="O2617" cm="1">
        <f t="array" ref="O2617">((IF(C2617=0,INDEX('Solver Setup'!$M$15:$M$19,A2617),INDEX('Solver Setup'!$G$25:$G$52,C2617))-IF(B2617=0,INDEX('Solver Setup'!$L$15:$L$19,A2617),INDEX('Solver Setup'!$G$25:$G$52,B2617)))*1440-IF(B2617=0,0,INDEX('Solver Setup'!$F$25:$F$52,B2617))-H2617+'Solver Setup'!$B$9*(1-F2617))</f>
        <v>1094.8</v>
      </c>
    </row>
    <row r="2618" spans="1:15" x14ac:dyDescent="0.2">
      <c r="A2618">
        <v>4</v>
      </c>
      <c r="B2618">
        <v>6</v>
      </c>
      <c r="C2618">
        <v>13</v>
      </c>
      <c r="D2618" t="str" cm="1">
        <f t="array" ref="D2618">IF(B2618=0,"Depot",INDEX('Delivery Stops'!$B$2:$B$29,B2618))</f>
        <v>Farm Supply</v>
      </c>
      <c r="E2618" t="str" cm="1">
        <f t="array" ref="E2618">IF(C2618=0,"Depot",INDEX('Delivery Stops'!$B$2:$B$29,C2618))</f>
        <v>Tech Solutions Inc</v>
      </c>
      <c r="F2618">
        <v>0</v>
      </c>
      <c r="G2618" cm="1">
        <f t="array" ref="G2618">INDEX('Distance Matrix (miles)'!$B$2:$AD$30,B2618+1,C2618+1)</f>
        <v>22.31</v>
      </c>
      <c r="H2618" cm="1">
        <f t="array" ref="H2618">INDEX('Travel Time Matrix (min)'!$B$2:$AD$30,B2618+1,C2618+1)</f>
        <v>33.5</v>
      </c>
      <c r="I2618" cm="1">
        <f t="array" ref="I2618">G2618*(INDEX('Vehicle Fleet'!$D$2:$D$6,A2618)+'Cost Parameters'!$B$2*'Cost Parameters'!$B$3)</f>
        <v>25.799284</v>
      </c>
      <c r="J2618" cm="1">
        <f t="array" ref="J2618">IF(C2618=0,0,INDEX('Delivery Stops'!$D$2:$D$29,C2618))</f>
        <v>38</v>
      </c>
      <c r="K2618">
        <f t="shared" si="160"/>
        <v>0</v>
      </c>
      <c r="L2618">
        <f t="shared" si="161"/>
        <v>0</v>
      </c>
      <c r="M2618">
        <f t="shared" si="162"/>
        <v>0</v>
      </c>
      <c r="N2618">
        <f t="shared" si="163"/>
        <v>0</v>
      </c>
      <c r="O2618" cm="1">
        <f t="array" ref="O2618">((IF(C2618=0,INDEX('Solver Setup'!$M$15:$M$19,A2618),INDEX('Solver Setup'!$G$25:$G$52,C2618))-IF(B2618=0,INDEX('Solver Setup'!$L$15:$L$19,A2618),INDEX('Solver Setup'!$G$25:$G$52,B2618)))*1440-IF(B2618=0,0,INDEX('Solver Setup'!$F$25:$F$52,B2618))-H2618+'Solver Setup'!$B$9*(1-F2618))</f>
        <v>965.49999999999955</v>
      </c>
    </row>
    <row r="2619" spans="1:15" x14ac:dyDescent="0.2">
      <c r="A2619">
        <v>4</v>
      </c>
      <c r="B2619">
        <v>6</v>
      </c>
      <c r="C2619">
        <v>14</v>
      </c>
      <c r="D2619" t="str" cm="1">
        <f t="array" ref="D2619">IF(B2619=0,"Depot",INDEX('Delivery Stops'!$B$2:$B$29,B2619))</f>
        <v>Farm Supply</v>
      </c>
      <c r="E2619" t="str" cm="1">
        <f t="array" ref="E2619">IF(C2619=0,"Depot",INDEX('Delivery Stops'!$B$2:$B$29,C2619))</f>
        <v>Sunrise Senior Living</v>
      </c>
      <c r="F2619">
        <v>0</v>
      </c>
      <c r="G2619" cm="1">
        <f t="array" ref="G2619">INDEX('Distance Matrix (miles)'!$B$2:$AD$30,B2619+1,C2619+1)</f>
        <v>10.59</v>
      </c>
      <c r="H2619" cm="1">
        <f t="array" ref="H2619">INDEX('Travel Time Matrix (min)'!$B$2:$AD$30,B2619+1,C2619+1)</f>
        <v>15.9</v>
      </c>
      <c r="I2619" cm="1">
        <f t="array" ref="I2619">G2619*(INDEX('Vehicle Fleet'!$D$2:$D$6,A2619)+'Cost Parameters'!$B$2*'Cost Parameters'!$B$3)</f>
        <v>12.246276000000002</v>
      </c>
      <c r="J2619" cm="1">
        <f t="array" ref="J2619">IF(C2619=0,0,INDEX('Delivery Stops'!$D$2:$D$29,C2619))</f>
        <v>249</v>
      </c>
      <c r="K2619">
        <f t="shared" si="160"/>
        <v>0</v>
      </c>
      <c r="L2619">
        <f t="shared" si="161"/>
        <v>0</v>
      </c>
      <c r="M2619">
        <f t="shared" si="162"/>
        <v>0</v>
      </c>
      <c r="N2619">
        <f t="shared" si="163"/>
        <v>0</v>
      </c>
      <c r="O2619" cm="1">
        <f t="array" ref="O2619">((IF(C2619=0,INDEX('Solver Setup'!$M$15:$M$19,A2619),INDEX('Solver Setup'!$G$25:$G$52,C2619))-IF(B2619=0,INDEX('Solver Setup'!$L$15:$L$19,A2619),INDEX('Solver Setup'!$G$25:$G$52,B2619)))*1440-IF(B2619=0,0,INDEX('Solver Setup'!$F$25:$F$52,B2619))-H2619+'Solver Setup'!$B$9*(1-F2619))</f>
        <v>1433.0999999999997</v>
      </c>
    </row>
    <row r="2620" spans="1:15" x14ac:dyDescent="0.2">
      <c r="A2620">
        <v>4</v>
      </c>
      <c r="B2620">
        <v>6</v>
      </c>
      <c r="C2620">
        <v>15</v>
      </c>
      <c r="D2620" t="str" cm="1">
        <f t="array" ref="D2620">IF(B2620=0,"Depot",INDEX('Delivery Stops'!$B$2:$B$29,B2620))</f>
        <v>Farm Supply</v>
      </c>
      <c r="E2620" t="str" cm="1">
        <f t="array" ref="E2620">IF(C2620=0,"Depot",INDEX('Delivery Stops'!$B$2:$B$29,C2620))</f>
        <v>Electronics Outlet</v>
      </c>
      <c r="F2620">
        <v>0</v>
      </c>
      <c r="G2620" cm="1">
        <f t="array" ref="G2620">INDEX('Distance Matrix (miles)'!$B$2:$AD$30,B2620+1,C2620+1)</f>
        <v>5.47</v>
      </c>
      <c r="H2620" cm="1">
        <f t="array" ref="H2620">INDEX('Travel Time Matrix (min)'!$B$2:$AD$30,B2620+1,C2620+1)</f>
        <v>8.1999999999999993</v>
      </c>
      <c r="I2620" cm="1">
        <f t="array" ref="I2620">G2620*(INDEX('Vehicle Fleet'!$D$2:$D$6,A2620)+'Cost Parameters'!$B$2*'Cost Parameters'!$B$3)</f>
        <v>6.3255080000000001</v>
      </c>
      <c r="J2620" cm="1">
        <f t="array" ref="J2620">IF(C2620=0,0,INDEX('Delivery Stops'!$D$2:$D$29,C2620))</f>
        <v>72</v>
      </c>
      <c r="K2620">
        <f t="shared" si="160"/>
        <v>0</v>
      </c>
      <c r="L2620">
        <f t="shared" si="161"/>
        <v>0</v>
      </c>
      <c r="M2620">
        <f t="shared" si="162"/>
        <v>0</v>
      </c>
      <c r="N2620">
        <f t="shared" si="163"/>
        <v>0</v>
      </c>
      <c r="O2620" cm="1">
        <f t="array" ref="O2620">((IF(C2620=0,INDEX('Solver Setup'!$M$15:$M$19,A2620),INDEX('Solver Setup'!$G$25:$G$52,C2620))-IF(B2620=0,INDEX('Solver Setup'!$L$15:$L$19,A2620),INDEX('Solver Setup'!$G$25:$G$52,B2620)))*1440-IF(B2620=0,0,INDEX('Solver Setup'!$F$25:$F$52,B2620))-H2620+'Solver Setup'!$B$9*(1-F2620))</f>
        <v>1005.8</v>
      </c>
    </row>
    <row r="2621" spans="1:15" x14ac:dyDescent="0.2">
      <c r="A2621">
        <v>4</v>
      </c>
      <c r="B2621">
        <v>6</v>
      </c>
      <c r="C2621">
        <v>16</v>
      </c>
      <c r="D2621" t="str" cm="1">
        <f t="array" ref="D2621">IF(B2621=0,"Depot",INDEX('Delivery Stops'!$B$2:$B$29,B2621))</f>
        <v>Farm Supply</v>
      </c>
      <c r="E2621" t="str" cm="1">
        <f t="array" ref="E2621">IF(C2621=0,"Depot",INDEX('Delivery Stops'!$B$2:$B$29,C2621))</f>
        <v>Bookstore</v>
      </c>
      <c r="F2621">
        <v>0</v>
      </c>
      <c r="G2621" cm="1">
        <f t="array" ref="G2621">INDEX('Distance Matrix (miles)'!$B$2:$AD$30,B2621+1,C2621+1)</f>
        <v>6.34</v>
      </c>
      <c r="H2621" cm="1">
        <f t="array" ref="H2621">INDEX('Travel Time Matrix (min)'!$B$2:$AD$30,B2621+1,C2621+1)</f>
        <v>9.5</v>
      </c>
      <c r="I2621" cm="1">
        <f t="array" ref="I2621">G2621*(INDEX('Vehicle Fleet'!$D$2:$D$6,A2621)+'Cost Parameters'!$B$2*'Cost Parameters'!$B$3)</f>
        <v>7.3315760000000001</v>
      </c>
      <c r="J2621" cm="1">
        <f t="array" ref="J2621">IF(C2621=0,0,INDEX('Delivery Stops'!$D$2:$D$29,C2621))</f>
        <v>152</v>
      </c>
      <c r="K2621">
        <f t="shared" si="160"/>
        <v>0</v>
      </c>
      <c r="L2621">
        <f t="shared" si="161"/>
        <v>0</v>
      </c>
      <c r="M2621">
        <f t="shared" si="162"/>
        <v>0</v>
      </c>
      <c r="N2621">
        <f t="shared" si="163"/>
        <v>0</v>
      </c>
      <c r="O2621" cm="1">
        <f t="array" ref="O2621">((IF(C2621=0,INDEX('Solver Setup'!$M$15:$M$19,A2621),INDEX('Solver Setup'!$G$25:$G$52,C2621))-IF(B2621=0,INDEX('Solver Setup'!$L$15:$L$19,A2621),INDEX('Solver Setup'!$G$25:$G$52,B2621)))*1440-IF(B2621=0,0,INDEX('Solver Setup'!$F$25:$F$52,B2621))-H2621+'Solver Setup'!$B$9*(1-F2621))</f>
        <v>1244.5000000000005</v>
      </c>
    </row>
    <row r="2622" spans="1:15" x14ac:dyDescent="0.2">
      <c r="A2622">
        <v>4</v>
      </c>
      <c r="B2622">
        <v>6</v>
      </c>
      <c r="C2622">
        <v>17</v>
      </c>
      <c r="D2622" t="str" cm="1">
        <f t="array" ref="D2622">IF(B2622=0,"Depot",INDEX('Delivery Stops'!$B$2:$B$29,B2622))</f>
        <v>Farm Supply</v>
      </c>
      <c r="E2622" t="str" cm="1">
        <f t="array" ref="E2622">IF(C2622=0,"Depot",INDEX('Delivery Stops'!$B$2:$B$29,C2622))</f>
        <v>Veterinary Clinic</v>
      </c>
      <c r="F2622">
        <v>0</v>
      </c>
      <c r="G2622" cm="1">
        <f t="array" ref="G2622">INDEX('Distance Matrix (miles)'!$B$2:$AD$30,B2622+1,C2622+1)</f>
        <v>21.85</v>
      </c>
      <c r="H2622" cm="1">
        <f t="array" ref="H2622">INDEX('Travel Time Matrix (min)'!$B$2:$AD$30,B2622+1,C2622+1)</f>
        <v>32.799999999999997</v>
      </c>
      <c r="I2622" cm="1">
        <f t="array" ref="I2622">G2622*(INDEX('Vehicle Fleet'!$D$2:$D$6,A2622)+'Cost Parameters'!$B$2*'Cost Parameters'!$B$3)</f>
        <v>25.267340000000004</v>
      </c>
      <c r="J2622" cm="1">
        <f t="array" ref="J2622">IF(C2622=0,0,INDEX('Delivery Stops'!$D$2:$D$29,C2622))</f>
        <v>102</v>
      </c>
      <c r="K2622">
        <f t="shared" si="160"/>
        <v>0</v>
      </c>
      <c r="L2622">
        <f t="shared" si="161"/>
        <v>0</v>
      </c>
      <c r="M2622">
        <f t="shared" si="162"/>
        <v>0</v>
      </c>
      <c r="N2622">
        <f t="shared" si="163"/>
        <v>0</v>
      </c>
      <c r="O2622" cm="1">
        <f t="array" ref="O2622">((IF(C2622=0,INDEX('Solver Setup'!$M$15:$M$19,A2622),INDEX('Solver Setup'!$G$25:$G$52,C2622))-IF(B2622=0,INDEX('Solver Setup'!$L$15:$L$19,A2622),INDEX('Solver Setup'!$G$25:$G$52,B2622)))*1440-IF(B2622=0,0,INDEX('Solver Setup'!$F$25:$F$52,B2622))-H2622+'Solver Setup'!$B$9*(1-F2622))</f>
        <v>1056.1999999999994</v>
      </c>
    </row>
    <row r="2623" spans="1:15" x14ac:dyDescent="0.2">
      <c r="A2623">
        <v>4</v>
      </c>
      <c r="B2623">
        <v>6</v>
      </c>
      <c r="C2623">
        <v>18</v>
      </c>
      <c r="D2623" t="str" cm="1">
        <f t="array" ref="D2623">IF(B2623=0,"Depot",INDEX('Delivery Stops'!$B$2:$B$29,B2623))</f>
        <v>Farm Supply</v>
      </c>
      <c r="E2623" t="str" cm="1">
        <f t="array" ref="E2623">IF(C2623=0,"Depot",INDEX('Delivery Stops'!$B$2:$B$29,C2623))</f>
        <v>Furniture Warehouse</v>
      </c>
      <c r="F2623">
        <v>0</v>
      </c>
      <c r="G2623" cm="1">
        <f t="array" ref="G2623">INDEX('Distance Matrix (miles)'!$B$2:$AD$30,B2623+1,C2623+1)</f>
        <v>2.92</v>
      </c>
      <c r="H2623" cm="1">
        <f t="array" ref="H2623">INDEX('Travel Time Matrix (min)'!$B$2:$AD$30,B2623+1,C2623+1)</f>
        <v>4.4000000000000004</v>
      </c>
      <c r="I2623" cm="1">
        <f t="array" ref="I2623">G2623*(INDEX('Vehicle Fleet'!$D$2:$D$6,A2623)+'Cost Parameters'!$B$2*'Cost Parameters'!$B$3)</f>
        <v>3.3766880000000001</v>
      </c>
      <c r="J2623" cm="1">
        <f t="array" ref="J2623">IF(C2623=0,0,INDEX('Delivery Stops'!$D$2:$D$29,C2623))</f>
        <v>148</v>
      </c>
      <c r="K2623">
        <f t="shared" si="160"/>
        <v>0</v>
      </c>
      <c r="L2623">
        <f t="shared" si="161"/>
        <v>0</v>
      </c>
      <c r="M2623">
        <f t="shared" si="162"/>
        <v>0</v>
      </c>
      <c r="N2623">
        <f t="shared" si="163"/>
        <v>0</v>
      </c>
      <c r="O2623" cm="1">
        <f t="array" ref="O2623">((IF(C2623=0,INDEX('Solver Setup'!$M$15:$M$19,A2623),INDEX('Solver Setup'!$G$25:$G$52,C2623))-IF(B2623=0,INDEX('Solver Setup'!$L$15:$L$19,A2623),INDEX('Solver Setup'!$G$25:$G$52,B2623)))*1440-IF(B2623=0,0,INDEX('Solver Setup'!$F$25:$F$52,B2623))-H2623+'Solver Setup'!$B$9*(1-F2623))</f>
        <v>1039.5999999999995</v>
      </c>
    </row>
    <row r="2624" spans="1:15" x14ac:dyDescent="0.2">
      <c r="A2624">
        <v>4</v>
      </c>
      <c r="B2624">
        <v>6</v>
      </c>
      <c r="C2624">
        <v>19</v>
      </c>
      <c r="D2624" t="str" cm="1">
        <f t="array" ref="D2624">IF(B2624=0,"Depot",INDEX('Delivery Stops'!$B$2:$B$29,B2624))</f>
        <v>Farm Supply</v>
      </c>
      <c r="E2624" t="str" cm="1">
        <f t="array" ref="E2624">IF(C2624=0,"Depot",INDEX('Delivery Stops'!$B$2:$B$29,C2624))</f>
        <v>Music School</v>
      </c>
      <c r="F2624">
        <v>0</v>
      </c>
      <c r="G2624" cm="1">
        <f t="array" ref="G2624">INDEX('Distance Matrix (miles)'!$B$2:$AD$30,B2624+1,C2624+1)</f>
        <v>23.03</v>
      </c>
      <c r="H2624" cm="1">
        <f t="array" ref="H2624">INDEX('Travel Time Matrix (min)'!$B$2:$AD$30,B2624+1,C2624+1)</f>
        <v>34.5</v>
      </c>
      <c r="I2624" cm="1">
        <f t="array" ref="I2624">G2624*(INDEX('Vehicle Fleet'!$D$2:$D$6,A2624)+'Cost Parameters'!$B$2*'Cost Parameters'!$B$3)</f>
        <v>26.631892000000004</v>
      </c>
      <c r="J2624" cm="1">
        <f t="array" ref="J2624">IF(C2624=0,0,INDEX('Delivery Stops'!$D$2:$D$29,C2624))</f>
        <v>97</v>
      </c>
      <c r="K2624">
        <f t="shared" si="160"/>
        <v>0</v>
      </c>
      <c r="L2624">
        <f t="shared" si="161"/>
        <v>0</v>
      </c>
      <c r="M2624">
        <f t="shared" si="162"/>
        <v>0</v>
      </c>
      <c r="N2624">
        <f t="shared" si="163"/>
        <v>0</v>
      </c>
      <c r="O2624" cm="1">
        <f t="array" ref="O2624">((IF(C2624=0,INDEX('Solver Setup'!$M$15:$M$19,A2624),INDEX('Solver Setup'!$G$25:$G$52,C2624))-IF(B2624=0,INDEX('Solver Setup'!$L$15:$L$19,A2624),INDEX('Solver Setup'!$G$25:$G$52,B2624)))*1440-IF(B2624=0,0,INDEX('Solver Setup'!$F$25:$F$52,B2624))-H2624+'Solver Setup'!$B$9*(1-F2624))</f>
        <v>979.5</v>
      </c>
    </row>
    <row r="2625" spans="1:15" x14ac:dyDescent="0.2">
      <c r="A2625">
        <v>4</v>
      </c>
      <c r="B2625">
        <v>6</v>
      </c>
      <c r="C2625">
        <v>20</v>
      </c>
      <c r="D2625" t="str" cm="1">
        <f t="array" ref="D2625">IF(B2625=0,"Depot",INDEX('Delivery Stops'!$B$2:$B$29,B2625))</f>
        <v>Farm Supply</v>
      </c>
      <c r="E2625" t="str" cm="1">
        <f t="array" ref="E2625">IF(C2625=0,"Depot",INDEX('Delivery Stops'!$B$2:$B$29,C2625))</f>
        <v>Elementary School</v>
      </c>
      <c r="F2625">
        <v>0</v>
      </c>
      <c r="G2625" cm="1">
        <f t="array" ref="G2625">INDEX('Distance Matrix (miles)'!$B$2:$AD$30,B2625+1,C2625+1)</f>
        <v>21.32</v>
      </c>
      <c r="H2625" cm="1">
        <f t="array" ref="H2625">INDEX('Travel Time Matrix (min)'!$B$2:$AD$30,B2625+1,C2625+1)</f>
        <v>32</v>
      </c>
      <c r="I2625" cm="1">
        <f t="array" ref="I2625">G2625*(INDEX('Vehicle Fleet'!$D$2:$D$6,A2625)+'Cost Parameters'!$B$2*'Cost Parameters'!$B$3)</f>
        <v>24.654448000000002</v>
      </c>
      <c r="J2625" cm="1">
        <f t="array" ref="J2625">IF(C2625=0,0,INDEX('Delivery Stops'!$D$2:$D$29,C2625))</f>
        <v>71</v>
      </c>
      <c r="K2625">
        <f t="shared" si="160"/>
        <v>0</v>
      </c>
      <c r="L2625">
        <f t="shared" si="161"/>
        <v>0</v>
      </c>
      <c r="M2625">
        <f t="shared" si="162"/>
        <v>0</v>
      </c>
      <c r="N2625">
        <f t="shared" si="163"/>
        <v>0</v>
      </c>
      <c r="O2625" cm="1">
        <f t="array" ref="O2625">((IF(C2625=0,INDEX('Solver Setup'!$M$15:$M$19,A2625),INDEX('Solver Setup'!$G$25:$G$52,C2625))-IF(B2625=0,INDEX('Solver Setup'!$L$15:$L$19,A2625),INDEX('Solver Setup'!$G$25:$G$52,B2625)))*1440-IF(B2625=0,0,INDEX('Solver Setup'!$F$25:$F$52,B2625))-H2625+'Solver Setup'!$B$9*(1-F2625))</f>
        <v>952.00000000000045</v>
      </c>
    </row>
    <row r="2626" spans="1:15" x14ac:dyDescent="0.2">
      <c r="A2626">
        <v>4</v>
      </c>
      <c r="B2626">
        <v>6</v>
      </c>
      <c r="C2626">
        <v>21</v>
      </c>
      <c r="D2626" t="str" cm="1">
        <f t="array" ref="D2626">IF(B2626=0,"Depot",INDEX('Delivery Stops'!$B$2:$B$29,B2626))</f>
        <v>Farm Supply</v>
      </c>
      <c r="E2626" t="str" cm="1">
        <f t="array" ref="E2626">IF(C2626=0,"Depot",INDEX('Delivery Stops'!$B$2:$B$29,C2626))</f>
        <v>Distillery</v>
      </c>
      <c r="F2626">
        <v>0</v>
      </c>
      <c r="G2626" cm="1">
        <f t="array" ref="G2626">INDEX('Distance Matrix (miles)'!$B$2:$AD$30,B2626+1,C2626+1)</f>
        <v>19.2</v>
      </c>
      <c r="H2626" cm="1">
        <f t="array" ref="H2626">INDEX('Travel Time Matrix (min)'!$B$2:$AD$30,B2626+1,C2626+1)</f>
        <v>28.8</v>
      </c>
      <c r="I2626" cm="1">
        <f t="array" ref="I2626">G2626*(INDEX('Vehicle Fleet'!$D$2:$D$6,A2626)+'Cost Parameters'!$B$2*'Cost Parameters'!$B$3)</f>
        <v>22.20288</v>
      </c>
      <c r="J2626" cm="1">
        <f t="array" ref="J2626">IF(C2626=0,0,INDEX('Delivery Stops'!$D$2:$D$29,C2626))</f>
        <v>178</v>
      </c>
      <c r="K2626">
        <f t="shared" si="160"/>
        <v>0</v>
      </c>
      <c r="L2626">
        <f t="shared" si="161"/>
        <v>0</v>
      </c>
      <c r="M2626">
        <f t="shared" si="162"/>
        <v>0</v>
      </c>
      <c r="N2626">
        <f t="shared" si="163"/>
        <v>0</v>
      </c>
      <c r="O2626" cm="1">
        <f t="array" ref="O2626">((IF(C2626=0,INDEX('Solver Setup'!$M$15:$M$19,A2626),INDEX('Solver Setup'!$G$25:$G$52,C2626))-IF(B2626=0,INDEX('Solver Setup'!$L$15:$L$19,A2626),INDEX('Solver Setup'!$G$25:$G$52,B2626)))*1440-IF(B2626=0,0,INDEX('Solver Setup'!$F$25:$F$52,B2626))-H2626+'Solver Setup'!$B$9*(1-F2626))</f>
        <v>1465.1999999999996</v>
      </c>
    </row>
    <row r="2627" spans="1:15" x14ac:dyDescent="0.2">
      <c r="A2627">
        <v>4</v>
      </c>
      <c r="B2627">
        <v>6</v>
      </c>
      <c r="C2627">
        <v>22</v>
      </c>
      <c r="D2627" t="str" cm="1">
        <f t="array" ref="D2627">IF(B2627=0,"Depot",INDEX('Delivery Stops'!$B$2:$B$29,B2627))</f>
        <v>Farm Supply</v>
      </c>
      <c r="E2627" t="str" cm="1">
        <f t="array" ref="E2627">IF(C2627=0,"Depot",INDEX('Delivery Stops'!$B$2:$B$29,C2627))</f>
        <v>Brewery</v>
      </c>
      <c r="F2627">
        <v>0</v>
      </c>
      <c r="G2627" cm="1">
        <f t="array" ref="G2627">INDEX('Distance Matrix (miles)'!$B$2:$AD$30,B2627+1,C2627+1)</f>
        <v>25.3</v>
      </c>
      <c r="H2627" cm="1">
        <f t="array" ref="H2627">INDEX('Travel Time Matrix (min)'!$B$2:$AD$30,B2627+1,C2627+1)</f>
        <v>38</v>
      </c>
      <c r="I2627" cm="1">
        <f t="array" ref="I2627">G2627*(INDEX('Vehicle Fleet'!$D$2:$D$6,A2627)+'Cost Parameters'!$B$2*'Cost Parameters'!$B$3)</f>
        <v>29.256920000000004</v>
      </c>
      <c r="J2627" cm="1">
        <f t="array" ref="J2627">IF(C2627=0,0,INDEX('Delivery Stops'!$D$2:$D$29,C2627))</f>
        <v>46</v>
      </c>
      <c r="K2627">
        <f t="shared" ref="K2627:K2690" si="164">F2627*I2627</f>
        <v>0</v>
      </c>
      <c r="L2627">
        <f t="shared" ref="L2627:L2690" si="165">F2627*G2627</f>
        <v>0</v>
      </c>
      <c r="M2627">
        <f t="shared" ref="M2627:M2690" si="166">F2627*H2627</f>
        <v>0</v>
      </c>
      <c r="N2627">
        <f t="shared" ref="N2627:N2690" si="167">F2627*J2627</f>
        <v>0</v>
      </c>
      <c r="O2627" cm="1">
        <f t="array" ref="O2627">((IF(C2627=0,INDEX('Solver Setup'!$M$15:$M$19,A2627),INDEX('Solver Setup'!$G$25:$G$52,C2627))-IF(B2627=0,INDEX('Solver Setup'!$L$15:$L$19,A2627),INDEX('Solver Setup'!$G$25:$G$52,B2627)))*1440-IF(B2627=0,0,INDEX('Solver Setup'!$F$25:$F$52,B2627))-H2627+'Solver Setup'!$B$9*(1-F2627))</f>
        <v>1306.0000000000005</v>
      </c>
    </row>
    <row r="2628" spans="1:15" x14ac:dyDescent="0.2">
      <c r="A2628">
        <v>4</v>
      </c>
      <c r="B2628">
        <v>6</v>
      </c>
      <c r="C2628">
        <v>23</v>
      </c>
      <c r="D2628" t="str" cm="1">
        <f t="array" ref="D2628">IF(B2628=0,"Depot",INDEX('Delivery Stops'!$B$2:$B$29,B2628))</f>
        <v>Farm Supply</v>
      </c>
      <c r="E2628" t="str" cm="1">
        <f t="array" ref="E2628">IF(C2628=0,"Depot",INDEX('Delivery Stops'!$B$2:$B$29,C2628))</f>
        <v>Distillery</v>
      </c>
      <c r="F2628">
        <v>0</v>
      </c>
      <c r="G2628" cm="1">
        <f t="array" ref="G2628">INDEX('Distance Matrix (miles)'!$B$2:$AD$30,B2628+1,C2628+1)</f>
        <v>8.75</v>
      </c>
      <c r="H2628" cm="1">
        <f t="array" ref="H2628">INDEX('Travel Time Matrix (min)'!$B$2:$AD$30,B2628+1,C2628+1)</f>
        <v>13.1</v>
      </c>
      <c r="I2628" cm="1">
        <f t="array" ref="I2628">G2628*(INDEX('Vehicle Fleet'!$D$2:$D$6,A2628)+'Cost Parameters'!$B$2*'Cost Parameters'!$B$3)</f>
        <v>10.118500000000001</v>
      </c>
      <c r="J2628" cm="1">
        <f t="array" ref="J2628">IF(C2628=0,0,INDEX('Delivery Stops'!$D$2:$D$29,C2628))</f>
        <v>207</v>
      </c>
      <c r="K2628">
        <f t="shared" si="164"/>
        <v>0</v>
      </c>
      <c r="L2628">
        <f t="shared" si="165"/>
        <v>0</v>
      </c>
      <c r="M2628">
        <f t="shared" si="166"/>
        <v>0</v>
      </c>
      <c r="N2628">
        <f t="shared" si="167"/>
        <v>0</v>
      </c>
      <c r="O2628" cm="1">
        <f t="array" ref="O2628">((IF(C2628=0,INDEX('Solver Setup'!$M$15:$M$19,A2628),INDEX('Solver Setup'!$G$25:$G$52,C2628))-IF(B2628=0,INDEX('Solver Setup'!$L$15:$L$19,A2628),INDEX('Solver Setup'!$G$25:$G$52,B2628)))*1440-IF(B2628=0,0,INDEX('Solver Setup'!$F$25:$F$52,B2628))-H2628+'Solver Setup'!$B$9*(1-F2628))</f>
        <v>1225.9000000000001</v>
      </c>
    </row>
    <row r="2629" spans="1:15" x14ac:dyDescent="0.2">
      <c r="A2629">
        <v>4</v>
      </c>
      <c r="B2629">
        <v>6</v>
      </c>
      <c r="C2629">
        <v>24</v>
      </c>
      <c r="D2629" t="str" cm="1">
        <f t="array" ref="D2629">IF(B2629=0,"Depot",INDEX('Delivery Stops'!$B$2:$B$29,B2629))</f>
        <v>Farm Supply</v>
      </c>
      <c r="E2629" t="str" cm="1">
        <f t="array" ref="E2629">IF(C2629=0,"Depot",INDEX('Delivery Stops'!$B$2:$B$29,C2629))</f>
        <v>Children's Academy</v>
      </c>
      <c r="F2629">
        <v>0</v>
      </c>
      <c r="G2629" cm="1">
        <f t="array" ref="G2629">INDEX('Distance Matrix (miles)'!$B$2:$AD$30,B2629+1,C2629+1)</f>
        <v>17.11</v>
      </c>
      <c r="H2629" cm="1">
        <f t="array" ref="H2629">INDEX('Travel Time Matrix (min)'!$B$2:$AD$30,B2629+1,C2629+1)</f>
        <v>25.7</v>
      </c>
      <c r="I2629" cm="1">
        <f t="array" ref="I2629">G2629*(INDEX('Vehicle Fleet'!$D$2:$D$6,A2629)+'Cost Parameters'!$B$2*'Cost Parameters'!$B$3)</f>
        <v>19.786004000000002</v>
      </c>
      <c r="J2629" cm="1">
        <f t="array" ref="J2629">IF(C2629=0,0,INDEX('Delivery Stops'!$D$2:$D$29,C2629))</f>
        <v>28</v>
      </c>
      <c r="K2629">
        <f t="shared" si="164"/>
        <v>0</v>
      </c>
      <c r="L2629">
        <f t="shared" si="165"/>
        <v>0</v>
      </c>
      <c r="M2629">
        <f t="shared" si="166"/>
        <v>0</v>
      </c>
      <c r="N2629">
        <f t="shared" si="167"/>
        <v>0</v>
      </c>
      <c r="O2629" cm="1">
        <f t="array" ref="O2629">((IF(C2629=0,INDEX('Solver Setup'!$M$15:$M$19,A2629),INDEX('Solver Setup'!$G$25:$G$52,C2629))-IF(B2629=0,INDEX('Solver Setup'!$L$15:$L$19,A2629),INDEX('Solver Setup'!$G$25:$G$52,B2629)))*1440-IF(B2629=0,0,INDEX('Solver Setup'!$F$25:$F$52,B2629))-H2629+'Solver Setup'!$B$9*(1-F2629))</f>
        <v>1363.3000000000004</v>
      </c>
    </row>
    <row r="2630" spans="1:15" x14ac:dyDescent="0.2">
      <c r="A2630">
        <v>4</v>
      </c>
      <c r="B2630">
        <v>6</v>
      </c>
      <c r="C2630">
        <v>25</v>
      </c>
      <c r="D2630" t="str" cm="1">
        <f t="array" ref="D2630">IF(B2630=0,"Depot",INDEX('Delivery Stops'!$B$2:$B$29,B2630))</f>
        <v>Farm Supply</v>
      </c>
      <c r="E2630" t="str" cm="1">
        <f t="array" ref="E2630">IF(C2630=0,"Depot",INDEX('Delivery Stops'!$B$2:$B$29,C2630))</f>
        <v>Public Library</v>
      </c>
      <c r="F2630">
        <v>0</v>
      </c>
      <c r="G2630" cm="1">
        <f t="array" ref="G2630">INDEX('Distance Matrix (miles)'!$B$2:$AD$30,B2630+1,C2630+1)</f>
        <v>11.16</v>
      </c>
      <c r="H2630" cm="1">
        <f t="array" ref="H2630">INDEX('Travel Time Matrix (min)'!$B$2:$AD$30,B2630+1,C2630+1)</f>
        <v>16.7</v>
      </c>
      <c r="I2630" cm="1">
        <f t="array" ref="I2630">G2630*(INDEX('Vehicle Fleet'!$D$2:$D$6,A2630)+'Cost Parameters'!$B$2*'Cost Parameters'!$B$3)</f>
        <v>12.905424000000002</v>
      </c>
      <c r="J2630" cm="1">
        <f t="array" ref="J2630">IF(C2630=0,0,INDEX('Delivery Stops'!$D$2:$D$29,C2630))</f>
        <v>32</v>
      </c>
      <c r="K2630">
        <f t="shared" si="164"/>
        <v>0</v>
      </c>
      <c r="L2630">
        <f t="shared" si="165"/>
        <v>0</v>
      </c>
      <c r="M2630">
        <f t="shared" si="166"/>
        <v>0</v>
      </c>
      <c r="N2630">
        <f t="shared" si="167"/>
        <v>0</v>
      </c>
      <c r="O2630" cm="1">
        <f t="array" ref="O2630">((IF(C2630=0,INDEX('Solver Setup'!$M$15:$M$19,A2630),INDEX('Solver Setup'!$G$25:$G$52,C2630))-IF(B2630=0,INDEX('Solver Setup'!$L$15:$L$19,A2630),INDEX('Solver Setup'!$G$25:$G$52,B2630)))*1440-IF(B2630=0,0,INDEX('Solver Setup'!$F$25:$F$52,B2630))-H2630+'Solver Setup'!$B$9*(1-F2630))</f>
        <v>1282.3000000000006</v>
      </c>
    </row>
    <row r="2631" spans="1:15" x14ac:dyDescent="0.2">
      <c r="A2631">
        <v>4</v>
      </c>
      <c r="B2631">
        <v>6</v>
      </c>
      <c r="C2631">
        <v>26</v>
      </c>
      <c r="D2631" t="str" cm="1">
        <f t="array" ref="D2631">IF(B2631=0,"Depot",INDEX('Delivery Stops'!$B$2:$B$29,B2631))</f>
        <v>Farm Supply</v>
      </c>
      <c r="E2631" t="str" cm="1">
        <f t="array" ref="E2631">IF(C2631=0,"Depot",INDEX('Delivery Stops'!$B$2:$B$29,C2631))</f>
        <v>Bakery &amp; Cafe</v>
      </c>
      <c r="F2631">
        <v>0</v>
      </c>
      <c r="G2631" cm="1">
        <f t="array" ref="G2631">INDEX('Distance Matrix (miles)'!$B$2:$AD$30,B2631+1,C2631+1)</f>
        <v>20.329999999999998</v>
      </c>
      <c r="H2631" cm="1">
        <f t="array" ref="H2631">INDEX('Travel Time Matrix (min)'!$B$2:$AD$30,B2631+1,C2631+1)</f>
        <v>30.5</v>
      </c>
      <c r="I2631" cm="1">
        <f t="array" ref="I2631">G2631*(INDEX('Vehicle Fleet'!$D$2:$D$6,A2631)+'Cost Parameters'!$B$2*'Cost Parameters'!$B$3)</f>
        <v>23.509612000000001</v>
      </c>
      <c r="J2631" cm="1">
        <f t="array" ref="J2631">IF(C2631=0,0,INDEX('Delivery Stops'!$D$2:$D$29,C2631))</f>
        <v>211</v>
      </c>
      <c r="K2631">
        <f t="shared" si="164"/>
        <v>0</v>
      </c>
      <c r="L2631">
        <f t="shared" si="165"/>
        <v>0</v>
      </c>
      <c r="M2631">
        <f t="shared" si="166"/>
        <v>0</v>
      </c>
      <c r="N2631">
        <f t="shared" si="167"/>
        <v>0</v>
      </c>
      <c r="O2631" cm="1">
        <f t="array" ref="O2631">((IF(C2631=0,INDEX('Solver Setup'!$M$15:$M$19,A2631),INDEX('Solver Setup'!$G$25:$G$52,C2631))-IF(B2631=0,INDEX('Solver Setup'!$L$15:$L$19,A2631),INDEX('Solver Setup'!$G$25:$G$52,B2631)))*1440-IF(B2631=0,0,INDEX('Solver Setup'!$F$25:$F$52,B2631))-H2631+'Solver Setup'!$B$9*(1-F2631))</f>
        <v>1343.5</v>
      </c>
    </row>
    <row r="2632" spans="1:15" x14ac:dyDescent="0.2">
      <c r="A2632">
        <v>4</v>
      </c>
      <c r="B2632">
        <v>6</v>
      </c>
      <c r="C2632">
        <v>27</v>
      </c>
      <c r="D2632" t="str" cm="1">
        <f t="array" ref="D2632">IF(B2632=0,"Depot",INDEX('Delivery Stops'!$B$2:$B$29,B2632))</f>
        <v>Farm Supply</v>
      </c>
      <c r="E2632" t="str" cm="1">
        <f t="array" ref="E2632">IF(C2632=0,"Depot",INDEX('Delivery Stops'!$B$2:$B$29,C2632))</f>
        <v>Redstone Elementary School</v>
      </c>
      <c r="F2632">
        <v>0</v>
      </c>
      <c r="G2632" cm="1">
        <f t="array" ref="G2632">INDEX('Distance Matrix (miles)'!$B$2:$AD$30,B2632+1,C2632+1)</f>
        <v>17.79</v>
      </c>
      <c r="H2632" cm="1">
        <f t="array" ref="H2632">INDEX('Travel Time Matrix (min)'!$B$2:$AD$30,B2632+1,C2632+1)</f>
        <v>26.7</v>
      </c>
      <c r="I2632" cm="1">
        <f t="array" ref="I2632">G2632*(INDEX('Vehicle Fleet'!$D$2:$D$6,A2632)+'Cost Parameters'!$B$2*'Cost Parameters'!$B$3)</f>
        <v>20.572355999999999</v>
      </c>
      <c r="J2632" cm="1">
        <f t="array" ref="J2632">IF(C2632=0,0,INDEX('Delivery Stops'!$D$2:$D$29,C2632))</f>
        <v>61</v>
      </c>
      <c r="K2632">
        <f t="shared" si="164"/>
        <v>0</v>
      </c>
      <c r="L2632">
        <f t="shared" si="165"/>
        <v>0</v>
      </c>
      <c r="M2632">
        <f t="shared" si="166"/>
        <v>0</v>
      </c>
      <c r="N2632">
        <f t="shared" si="167"/>
        <v>0</v>
      </c>
      <c r="O2632" cm="1">
        <f t="array" ref="O2632">((IF(C2632=0,INDEX('Solver Setup'!$M$15:$M$19,A2632),INDEX('Solver Setup'!$G$25:$G$52,C2632))-IF(B2632=0,INDEX('Solver Setup'!$L$15:$L$19,A2632),INDEX('Solver Setup'!$G$25:$G$52,B2632)))*1440-IF(B2632=0,0,INDEX('Solver Setup'!$F$25:$F$52,B2632))-H2632+'Solver Setup'!$B$9*(1-F2632))</f>
        <v>1287.2999999999995</v>
      </c>
    </row>
    <row r="2633" spans="1:15" x14ac:dyDescent="0.2">
      <c r="A2633">
        <v>4</v>
      </c>
      <c r="B2633">
        <v>6</v>
      </c>
      <c r="C2633">
        <v>28</v>
      </c>
      <c r="D2633" t="str" cm="1">
        <f t="array" ref="D2633">IF(B2633=0,"Depot",INDEX('Delivery Stops'!$B$2:$B$29,B2633))</f>
        <v>Farm Supply</v>
      </c>
      <c r="E2633" t="str" cm="1">
        <f t="array" ref="E2633">IF(C2633=0,"Depot",INDEX('Delivery Stops'!$B$2:$B$29,C2633))</f>
        <v>Food Bank</v>
      </c>
      <c r="F2633">
        <v>0</v>
      </c>
      <c r="G2633" cm="1">
        <f t="array" ref="G2633">INDEX('Distance Matrix (miles)'!$B$2:$AD$30,B2633+1,C2633+1)</f>
        <v>22.85</v>
      </c>
      <c r="H2633" cm="1">
        <f t="array" ref="H2633">INDEX('Travel Time Matrix (min)'!$B$2:$AD$30,B2633+1,C2633+1)</f>
        <v>34.299999999999997</v>
      </c>
      <c r="I2633" cm="1">
        <f t="array" ref="I2633">G2633*(INDEX('Vehicle Fleet'!$D$2:$D$6,A2633)+'Cost Parameters'!$B$2*'Cost Parameters'!$B$3)</f>
        <v>26.423740000000002</v>
      </c>
      <c r="J2633" cm="1">
        <f t="array" ref="J2633">IF(C2633=0,0,INDEX('Delivery Stops'!$D$2:$D$29,C2633))</f>
        <v>168</v>
      </c>
      <c r="K2633">
        <f t="shared" si="164"/>
        <v>0</v>
      </c>
      <c r="L2633">
        <f t="shared" si="165"/>
        <v>0</v>
      </c>
      <c r="M2633">
        <f t="shared" si="166"/>
        <v>0</v>
      </c>
      <c r="N2633">
        <f t="shared" si="167"/>
        <v>0</v>
      </c>
      <c r="O2633" cm="1">
        <f t="array" ref="O2633">((IF(C2633=0,INDEX('Solver Setup'!$M$15:$M$19,A2633),INDEX('Solver Setup'!$G$25:$G$52,C2633))-IF(B2633=0,INDEX('Solver Setup'!$L$15:$L$19,A2633),INDEX('Solver Setup'!$G$25:$G$52,B2633)))*1440-IF(B2633=0,0,INDEX('Solver Setup'!$F$25:$F$52,B2633))-H2633+'Solver Setup'!$B$9*(1-F2633))</f>
        <v>1279.6999999999994</v>
      </c>
    </row>
    <row r="2634" spans="1:15" x14ac:dyDescent="0.2">
      <c r="A2634">
        <v>4</v>
      </c>
      <c r="B2634">
        <v>7</v>
      </c>
      <c r="C2634">
        <v>0</v>
      </c>
      <c r="D2634" t="str" cm="1">
        <f t="array" ref="D2634">IF(B2634=0,"Depot",INDEX('Delivery Stops'!$B$2:$B$29,B2634))</f>
        <v>Fish Market</v>
      </c>
      <c r="E2634" t="str" cm="1">
        <f t="array" ref="E2634">IF(C2634=0,"Depot",INDEX('Delivery Stops'!$B$2:$B$29,C2634))</f>
        <v>Depot</v>
      </c>
      <c r="F2634">
        <v>0</v>
      </c>
      <c r="G2634" cm="1">
        <f t="array" ref="G2634">INDEX('Distance Matrix (miles)'!$B$2:$AD$30,B2634+1,C2634+1)</f>
        <v>10.63</v>
      </c>
      <c r="H2634" cm="1">
        <f t="array" ref="H2634">INDEX('Travel Time Matrix (min)'!$B$2:$AD$30,B2634+1,C2634+1)</f>
        <v>15.9</v>
      </c>
      <c r="I2634" cm="1">
        <f t="array" ref="I2634">G2634*(INDEX('Vehicle Fleet'!$D$2:$D$6,A2634)+'Cost Parameters'!$B$2*'Cost Parameters'!$B$3)</f>
        <v>12.292532000000001</v>
      </c>
      <c r="J2634" cm="1">
        <f t="array" ref="J2634">IF(C2634=0,0,INDEX('Delivery Stops'!$D$2:$D$29,C2634))</f>
        <v>0</v>
      </c>
      <c r="K2634">
        <f t="shared" si="164"/>
        <v>0</v>
      </c>
      <c r="L2634">
        <f t="shared" si="165"/>
        <v>0</v>
      </c>
      <c r="M2634">
        <f t="shared" si="166"/>
        <v>0</v>
      </c>
      <c r="N2634">
        <f t="shared" si="167"/>
        <v>0</v>
      </c>
      <c r="O2634" cm="1">
        <f t="array" ref="O2634">((IF(C2634=0,INDEX('Solver Setup'!$M$15:$M$19,A2634),INDEX('Solver Setup'!$G$25:$G$52,C2634))-IF(B2634=0,INDEX('Solver Setup'!$L$15:$L$19,A2634),INDEX('Solver Setup'!$G$25:$G$52,B2634)))*1440-IF(B2634=0,0,INDEX('Solver Setup'!$F$25:$F$52,B2634))-H2634+'Solver Setup'!$B$9*(1-F2634))</f>
        <v>730.1</v>
      </c>
    </row>
    <row r="2635" spans="1:15" x14ac:dyDescent="0.2">
      <c r="A2635">
        <v>4</v>
      </c>
      <c r="B2635">
        <v>7</v>
      </c>
      <c r="C2635">
        <v>1</v>
      </c>
      <c r="D2635" t="str" cm="1">
        <f t="array" ref="D2635">IF(B2635=0,"Depot",INDEX('Delivery Stops'!$B$2:$B$29,B2635))</f>
        <v>Fish Market</v>
      </c>
      <c r="E2635" t="str" cm="1">
        <f t="array" ref="E2635">IF(C2635=0,"Depot",INDEX('Delivery Stops'!$B$2:$B$29,C2635))</f>
        <v>Pet Hospital</v>
      </c>
      <c r="F2635">
        <v>0</v>
      </c>
      <c r="G2635" cm="1">
        <f t="array" ref="G2635">INDEX('Distance Matrix (miles)'!$B$2:$AD$30,B2635+1,C2635+1)</f>
        <v>35.21</v>
      </c>
      <c r="H2635" cm="1">
        <f t="array" ref="H2635">INDEX('Travel Time Matrix (min)'!$B$2:$AD$30,B2635+1,C2635+1)</f>
        <v>52.8</v>
      </c>
      <c r="I2635" cm="1">
        <f t="array" ref="I2635">G2635*(INDEX('Vehicle Fleet'!$D$2:$D$6,A2635)+'Cost Parameters'!$B$2*'Cost Parameters'!$B$3)</f>
        <v>40.716844000000002</v>
      </c>
      <c r="J2635" cm="1">
        <f t="array" ref="J2635">IF(C2635=0,0,INDEX('Delivery Stops'!$D$2:$D$29,C2635))</f>
        <v>204</v>
      </c>
      <c r="K2635">
        <f t="shared" si="164"/>
        <v>0</v>
      </c>
      <c r="L2635">
        <f t="shared" si="165"/>
        <v>0</v>
      </c>
      <c r="M2635">
        <f t="shared" si="166"/>
        <v>0</v>
      </c>
      <c r="N2635">
        <f t="shared" si="167"/>
        <v>0</v>
      </c>
      <c r="O2635" cm="1">
        <f t="array" ref="O2635">((IF(C2635=0,INDEX('Solver Setup'!$M$15:$M$19,A2635),INDEX('Solver Setup'!$G$25:$G$52,C2635))-IF(B2635=0,INDEX('Solver Setup'!$L$15:$L$19,A2635),INDEX('Solver Setup'!$G$25:$G$52,B2635)))*1440-IF(B2635=0,0,INDEX('Solver Setup'!$F$25:$F$52,B2635))-H2635+'Solver Setup'!$B$9*(1-F2635))</f>
        <v>1203.2000000000005</v>
      </c>
    </row>
    <row r="2636" spans="1:15" x14ac:dyDescent="0.2">
      <c r="A2636">
        <v>4</v>
      </c>
      <c r="B2636">
        <v>7</v>
      </c>
      <c r="C2636">
        <v>2</v>
      </c>
      <c r="D2636" t="str" cm="1">
        <f t="array" ref="D2636">IF(B2636=0,"Depot",INDEX('Delivery Stops'!$B$2:$B$29,B2636))</f>
        <v>Fish Market</v>
      </c>
      <c r="E2636" t="str" cm="1">
        <f t="array" ref="E2636">IF(C2636=0,"Depot",INDEX('Delivery Stops'!$B$2:$B$29,C2636))</f>
        <v>Community Pharmacy</v>
      </c>
      <c r="F2636">
        <v>0</v>
      </c>
      <c r="G2636" cm="1">
        <f t="array" ref="G2636">INDEX('Distance Matrix (miles)'!$B$2:$AD$30,B2636+1,C2636+1)</f>
        <v>12.75</v>
      </c>
      <c r="H2636" cm="1">
        <f t="array" ref="H2636">INDEX('Travel Time Matrix (min)'!$B$2:$AD$30,B2636+1,C2636+1)</f>
        <v>19.100000000000001</v>
      </c>
      <c r="I2636" cm="1">
        <f t="array" ref="I2636">G2636*(INDEX('Vehicle Fleet'!$D$2:$D$6,A2636)+'Cost Parameters'!$B$2*'Cost Parameters'!$B$3)</f>
        <v>14.744100000000001</v>
      </c>
      <c r="J2636" cm="1">
        <f t="array" ref="J2636">IF(C2636=0,0,INDEX('Delivery Stops'!$D$2:$D$29,C2636))</f>
        <v>240</v>
      </c>
      <c r="K2636">
        <f t="shared" si="164"/>
        <v>0</v>
      </c>
      <c r="L2636">
        <f t="shared" si="165"/>
        <v>0</v>
      </c>
      <c r="M2636">
        <f t="shared" si="166"/>
        <v>0</v>
      </c>
      <c r="N2636">
        <f t="shared" si="167"/>
        <v>0</v>
      </c>
      <c r="O2636" cm="1">
        <f t="array" ref="O2636">((IF(C2636=0,INDEX('Solver Setup'!$M$15:$M$19,A2636),INDEX('Solver Setup'!$G$25:$G$52,C2636))-IF(B2636=0,INDEX('Solver Setup'!$L$15:$L$19,A2636),INDEX('Solver Setup'!$G$25:$G$52,B2636)))*1440-IF(B2636=0,0,INDEX('Solver Setup'!$F$25:$F$52,B2636))-H2636+'Solver Setup'!$B$9*(1-F2636))</f>
        <v>1476.8999999999996</v>
      </c>
    </row>
    <row r="2637" spans="1:15" x14ac:dyDescent="0.2">
      <c r="A2637">
        <v>4</v>
      </c>
      <c r="B2637">
        <v>7</v>
      </c>
      <c r="C2637">
        <v>3</v>
      </c>
      <c r="D2637" t="str" cm="1">
        <f t="array" ref="D2637">IF(B2637=0,"Depot",INDEX('Delivery Stops'!$B$2:$B$29,B2637))</f>
        <v>Fish Market</v>
      </c>
      <c r="E2637" t="str" cm="1">
        <f t="array" ref="E2637">IF(C2637=0,"Depot",INDEX('Delivery Stops'!$B$2:$B$29,C2637))</f>
        <v>Redstone Medical Center</v>
      </c>
      <c r="F2637">
        <v>0</v>
      </c>
      <c r="G2637" cm="1">
        <f t="array" ref="G2637">INDEX('Distance Matrix (miles)'!$B$2:$AD$30,B2637+1,C2637+1)</f>
        <v>28.72</v>
      </c>
      <c r="H2637" cm="1">
        <f t="array" ref="H2637">INDEX('Travel Time Matrix (min)'!$B$2:$AD$30,B2637+1,C2637+1)</f>
        <v>43.1</v>
      </c>
      <c r="I2637" cm="1">
        <f t="array" ref="I2637">G2637*(INDEX('Vehicle Fleet'!$D$2:$D$6,A2637)+'Cost Parameters'!$B$2*'Cost Parameters'!$B$3)</f>
        <v>33.211808000000005</v>
      </c>
      <c r="J2637" cm="1">
        <f t="array" ref="J2637">IF(C2637=0,0,INDEX('Delivery Stops'!$D$2:$D$29,C2637))</f>
        <v>183</v>
      </c>
      <c r="K2637">
        <f t="shared" si="164"/>
        <v>0</v>
      </c>
      <c r="L2637">
        <f t="shared" si="165"/>
        <v>0</v>
      </c>
      <c r="M2637">
        <f t="shared" si="166"/>
        <v>0</v>
      </c>
      <c r="N2637">
        <f t="shared" si="167"/>
        <v>0</v>
      </c>
      <c r="O2637" cm="1">
        <f t="array" ref="O2637">((IF(C2637=0,INDEX('Solver Setup'!$M$15:$M$19,A2637),INDEX('Solver Setup'!$G$25:$G$52,C2637))-IF(B2637=0,INDEX('Solver Setup'!$L$15:$L$19,A2637),INDEX('Solver Setup'!$G$25:$G$52,B2637)))*1440-IF(B2637=0,0,INDEX('Solver Setup'!$F$25:$F$52,B2637))-H2637+'Solver Setup'!$B$9*(1-F2637))</f>
        <v>1467.9</v>
      </c>
    </row>
    <row r="2638" spans="1:15" x14ac:dyDescent="0.2">
      <c r="A2638">
        <v>4</v>
      </c>
      <c r="B2638">
        <v>7</v>
      </c>
      <c r="C2638">
        <v>4</v>
      </c>
      <c r="D2638" t="str" cm="1">
        <f t="array" ref="D2638">IF(B2638=0,"Depot",INDEX('Delivery Stops'!$B$2:$B$29,B2638))</f>
        <v>Fish Market</v>
      </c>
      <c r="E2638" t="str" cm="1">
        <f t="array" ref="E2638">IF(C2638=0,"Depot",INDEX('Delivery Stops'!$B$2:$B$29,C2638))</f>
        <v>Furniture Warehouse</v>
      </c>
      <c r="F2638">
        <v>0</v>
      </c>
      <c r="G2638" cm="1">
        <f t="array" ref="G2638">INDEX('Distance Matrix (miles)'!$B$2:$AD$30,B2638+1,C2638+1)</f>
        <v>13.13</v>
      </c>
      <c r="H2638" cm="1">
        <f t="array" ref="H2638">INDEX('Travel Time Matrix (min)'!$B$2:$AD$30,B2638+1,C2638+1)</f>
        <v>19.7</v>
      </c>
      <c r="I2638" cm="1">
        <f t="array" ref="I2638">G2638*(INDEX('Vehicle Fleet'!$D$2:$D$6,A2638)+'Cost Parameters'!$B$2*'Cost Parameters'!$B$3)</f>
        <v>15.183532000000001</v>
      </c>
      <c r="J2638" cm="1">
        <f t="array" ref="J2638">IF(C2638=0,0,INDEX('Delivery Stops'!$D$2:$D$29,C2638))</f>
        <v>186</v>
      </c>
      <c r="K2638">
        <f t="shared" si="164"/>
        <v>0</v>
      </c>
      <c r="L2638">
        <f t="shared" si="165"/>
        <v>0</v>
      </c>
      <c r="M2638">
        <f t="shared" si="166"/>
        <v>0</v>
      </c>
      <c r="N2638">
        <f t="shared" si="167"/>
        <v>0</v>
      </c>
      <c r="O2638" cm="1">
        <f t="array" ref="O2638">((IF(C2638=0,INDEX('Solver Setup'!$M$15:$M$19,A2638),INDEX('Solver Setup'!$G$25:$G$52,C2638))-IF(B2638=0,INDEX('Solver Setup'!$L$15:$L$19,A2638),INDEX('Solver Setup'!$G$25:$G$52,B2638)))*1440-IF(B2638=0,0,INDEX('Solver Setup'!$F$25:$F$52,B2638))-H2638+'Solver Setup'!$B$9*(1-F2638))</f>
        <v>1221.3</v>
      </c>
    </row>
    <row r="2639" spans="1:15" x14ac:dyDescent="0.2">
      <c r="A2639">
        <v>4</v>
      </c>
      <c r="B2639">
        <v>7</v>
      </c>
      <c r="C2639">
        <v>5</v>
      </c>
      <c r="D2639" t="str" cm="1">
        <f t="array" ref="D2639">IF(B2639=0,"Depot",INDEX('Delivery Stops'!$B$2:$B$29,B2639))</f>
        <v>Fish Market</v>
      </c>
      <c r="E2639" t="str" cm="1">
        <f t="array" ref="E2639">IF(C2639=0,"Depot",INDEX('Delivery Stops'!$B$2:$B$29,C2639))</f>
        <v>Construction Supply</v>
      </c>
      <c r="F2639">
        <v>0</v>
      </c>
      <c r="G2639" cm="1">
        <f t="array" ref="G2639">INDEX('Distance Matrix (miles)'!$B$2:$AD$30,B2639+1,C2639+1)</f>
        <v>14.7</v>
      </c>
      <c r="H2639" cm="1">
        <f t="array" ref="H2639">INDEX('Travel Time Matrix (min)'!$B$2:$AD$30,B2639+1,C2639+1)</f>
        <v>22.1</v>
      </c>
      <c r="I2639" cm="1">
        <f t="array" ref="I2639">G2639*(INDEX('Vehicle Fleet'!$D$2:$D$6,A2639)+'Cost Parameters'!$B$2*'Cost Parameters'!$B$3)</f>
        <v>16.999079999999999</v>
      </c>
      <c r="J2639" cm="1">
        <f t="array" ref="J2639">IF(C2639=0,0,INDEX('Delivery Stops'!$D$2:$D$29,C2639))</f>
        <v>201</v>
      </c>
      <c r="K2639">
        <f t="shared" si="164"/>
        <v>0</v>
      </c>
      <c r="L2639">
        <f t="shared" si="165"/>
        <v>0</v>
      </c>
      <c r="M2639">
        <f t="shared" si="166"/>
        <v>0</v>
      </c>
      <c r="N2639">
        <f t="shared" si="167"/>
        <v>0</v>
      </c>
      <c r="O2639" cm="1">
        <f t="array" ref="O2639">((IF(C2639=0,INDEX('Solver Setup'!$M$15:$M$19,A2639),INDEX('Solver Setup'!$G$25:$G$52,C2639))-IF(B2639=0,INDEX('Solver Setup'!$L$15:$L$19,A2639),INDEX('Solver Setup'!$G$25:$G$52,B2639)))*1440-IF(B2639=0,0,INDEX('Solver Setup'!$F$25:$F$52,B2639))-H2639+'Solver Setup'!$B$9*(1-F2639))</f>
        <v>1428.8999999999994</v>
      </c>
    </row>
    <row r="2640" spans="1:15" x14ac:dyDescent="0.2">
      <c r="A2640">
        <v>4</v>
      </c>
      <c r="B2640">
        <v>7</v>
      </c>
      <c r="C2640">
        <v>6</v>
      </c>
      <c r="D2640" t="str" cm="1">
        <f t="array" ref="D2640">IF(B2640=0,"Depot",INDEX('Delivery Stops'!$B$2:$B$29,B2640))</f>
        <v>Fish Market</v>
      </c>
      <c r="E2640" t="str" cm="1">
        <f t="array" ref="E2640">IF(C2640=0,"Depot",INDEX('Delivery Stops'!$B$2:$B$29,C2640))</f>
        <v>Farm Supply</v>
      </c>
      <c r="F2640">
        <v>0</v>
      </c>
      <c r="G2640" cm="1">
        <f t="array" ref="G2640">INDEX('Distance Matrix (miles)'!$B$2:$AD$30,B2640+1,C2640+1)</f>
        <v>8.76</v>
      </c>
      <c r="H2640" cm="1">
        <f t="array" ref="H2640">INDEX('Travel Time Matrix (min)'!$B$2:$AD$30,B2640+1,C2640+1)</f>
        <v>13.1</v>
      </c>
      <c r="I2640" cm="1">
        <f t="array" ref="I2640">G2640*(INDEX('Vehicle Fleet'!$D$2:$D$6,A2640)+'Cost Parameters'!$B$2*'Cost Parameters'!$B$3)</f>
        <v>10.130064000000001</v>
      </c>
      <c r="J2640" cm="1">
        <f t="array" ref="J2640">IF(C2640=0,0,INDEX('Delivery Stops'!$D$2:$D$29,C2640))</f>
        <v>162</v>
      </c>
      <c r="K2640">
        <f t="shared" si="164"/>
        <v>0</v>
      </c>
      <c r="L2640">
        <f t="shared" si="165"/>
        <v>0</v>
      </c>
      <c r="M2640">
        <f t="shared" si="166"/>
        <v>0</v>
      </c>
      <c r="N2640">
        <f t="shared" si="167"/>
        <v>0</v>
      </c>
      <c r="O2640" cm="1">
        <f t="array" ref="O2640">((IF(C2640=0,INDEX('Solver Setup'!$M$15:$M$19,A2640),INDEX('Solver Setup'!$G$25:$G$52,C2640))-IF(B2640=0,INDEX('Solver Setup'!$L$15:$L$19,A2640),INDEX('Solver Setup'!$G$25:$G$52,B2640)))*1440-IF(B2640=0,0,INDEX('Solver Setup'!$F$25:$F$52,B2640))-H2640+'Solver Setup'!$B$9*(1-F2640))</f>
        <v>1542.9</v>
      </c>
    </row>
    <row r="2641" spans="1:15" x14ac:dyDescent="0.2">
      <c r="A2641">
        <v>4</v>
      </c>
      <c r="B2641">
        <v>7</v>
      </c>
      <c r="C2641">
        <v>8</v>
      </c>
      <c r="D2641" t="str" cm="1">
        <f t="array" ref="D2641">IF(B2641=0,"Depot",INDEX('Delivery Stops'!$B$2:$B$29,B2641))</f>
        <v>Fish Market</v>
      </c>
      <c r="E2641" t="str" cm="1">
        <f t="array" ref="E2641">IF(C2641=0,"Depot",INDEX('Delivery Stops'!$B$2:$B$29,C2641))</f>
        <v>Swimming Pool Supply</v>
      </c>
      <c r="F2641">
        <v>0</v>
      </c>
      <c r="G2641" cm="1">
        <f t="array" ref="G2641">INDEX('Distance Matrix (miles)'!$B$2:$AD$30,B2641+1,C2641+1)</f>
        <v>30.46</v>
      </c>
      <c r="H2641" cm="1">
        <f t="array" ref="H2641">INDEX('Travel Time Matrix (min)'!$B$2:$AD$30,B2641+1,C2641+1)</f>
        <v>45.7</v>
      </c>
      <c r="I2641" cm="1">
        <f t="array" ref="I2641">G2641*(INDEX('Vehicle Fleet'!$D$2:$D$6,A2641)+'Cost Parameters'!$B$2*'Cost Parameters'!$B$3)</f>
        <v>35.223944000000003</v>
      </c>
      <c r="J2641" cm="1">
        <f t="array" ref="J2641">IF(C2641=0,0,INDEX('Delivery Stops'!$D$2:$D$29,C2641))</f>
        <v>285</v>
      </c>
      <c r="K2641">
        <f t="shared" si="164"/>
        <v>0</v>
      </c>
      <c r="L2641">
        <f t="shared" si="165"/>
        <v>0</v>
      </c>
      <c r="M2641">
        <f t="shared" si="166"/>
        <v>0</v>
      </c>
      <c r="N2641">
        <f t="shared" si="167"/>
        <v>0</v>
      </c>
      <c r="O2641" cm="1">
        <f t="array" ref="O2641">((IF(C2641=0,INDEX('Solver Setup'!$M$15:$M$19,A2641),INDEX('Solver Setup'!$G$25:$G$52,C2641))-IF(B2641=0,INDEX('Solver Setup'!$L$15:$L$19,A2641),INDEX('Solver Setup'!$G$25:$G$52,B2641)))*1440-IF(B2641=0,0,INDEX('Solver Setup'!$F$25:$F$52,B2641))-H2641+'Solver Setup'!$B$9*(1-F2641))</f>
        <v>1585.2999999999995</v>
      </c>
    </row>
    <row r="2642" spans="1:15" x14ac:dyDescent="0.2">
      <c r="A2642">
        <v>4</v>
      </c>
      <c r="B2642">
        <v>7</v>
      </c>
      <c r="C2642">
        <v>9</v>
      </c>
      <c r="D2642" t="str" cm="1">
        <f t="array" ref="D2642">IF(B2642=0,"Depot",INDEX('Delivery Stops'!$B$2:$B$29,B2642))</f>
        <v>Fish Market</v>
      </c>
      <c r="E2642" t="str" cm="1">
        <f t="array" ref="E2642">IF(C2642=0,"Depot",INDEX('Delivery Stops'!$B$2:$B$29,C2642))</f>
        <v>Dry Cleaners</v>
      </c>
      <c r="F2642">
        <v>0</v>
      </c>
      <c r="G2642" cm="1">
        <f t="array" ref="G2642">INDEX('Distance Matrix (miles)'!$B$2:$AD$30,B2642+1,C2642+1)</f>
        <v>25.03</v>
      </c>
      <c r="H2642" cm="1">
        <f t="array" ref="H2642">INDEX('Travel Time Matrix (min)'!$B$2:$AD$30,B2642+1,C2642+1)</f>
        <v>37.5</v>
      </c>
      <c r="I2642" cm="1">
        <f t="array" ref="I2642">G2642*(INDEX('Vehicle Fleet'!$D$2:$D$6,A2642)+'Cost Parameters'!$B$2*'Cost Parameters'!$B$3)</f>
        <v>28.944692000000003</v>
      </c>
      <c r="J2642" cm="1">
        <f t="array" ref="J2642">IF(C2642=0,0,INDEX('Delivery Stops'!$D$2:$D$29,C2642))</f>
        <v>24</v>
      </c>
      <c r="K2642">
        <f t="shared" si="164"/>
        <v>0</v>
      </c>
      <c r="L2642">
        <f t="shared" si="165"/>
        <v>0</v>
      </c>
      <c r="M2642">
        <f t="shared" si="166"/>
        <v>0</v>
      </c>
      <c r="N2642">
        <f t="shared" si="167"/>
        <v>0</v>
      </c>
      <c r="O2642" cm="1">
        <f t="array" ref="O2642">((IF(C2642=0,INDEX('Solver Setup'!$M$15:$M$19,A2642),INDEX('Solver Setup'!$G$25:$G$52,C2642))-IF(B2642=0,INDEX('Solver Setup'!$L$15:$L$19,A2642),INDEX('Solver Setup'!$G$25:$G$52,B2642)))*1440-IF(B2642=0,0,INDEX('Solver Setup'!$F$25:$F$52,B2642))-H2642+'Solver Setup'!$B$9*(1-F2642))</f>
        <v>1248.5</v>
      </c>
    </row>
    <row r="2643" spans="1:15" x14ac:dyDescent="0.2">
      <c r="A2643">
        <v>4</v>
      </c>
      <c r="B2643">
        <v>7</v>
      </c>
      <c r="C2643">
        <v>10</v>
      </c>
      <c r="D2643" t="str" cm="1">
        <f t="array" ref="D2643">IF(B2643=0,"Depot",INDEX('Delivery Stops'!$B$2:$B$29,B2643))</f>
        <v>Fish Market</v>
      </c>
      <c r="E2643" t="str" cm="1">
        <f t="array" ref="E2643">IF(C2643=0,"Depot",INDEX('Delivery Stops'!$B$2:$B$29,C2643))</f>
        <v>Furniture Warehouse</v>
      </c>
      <c r="F2643">
        <v>0</v>
      </c>
      <c r="G2643" cm="1">
        <f t="array" ref="G2643">INDEX('Distance Matrix (miles)'!$B$2:$AD$30,B2643+1,C2643+1)</f>
        <v>3.27</v>
      </c>
      <c r="H2643" cm="1">
        <f t="array" ref="H2643">INDEX('Travel Time Matrix (min)'!$B$2:$AD$30,B2643+1,C2643+1)</f>
        <v>4.9000000000000004</v>
      </c>
      <c r="I2643" cm="1">
        <f t="array" ref="I2643">G2643*(INDEX('Vehicle Fleet'!$D$2:$D$6,A2643)+'Cost Parameters'!$B$2*'Cost Parameters'!$B$3)</f>
        <v>3.7814280000000005</v>
      </c>
      <c r="J2643" cm="1">
        <f t="array" ref="J2643">IF(C2643=0,0,INDEX('Delivery Stops'!$D$2:$D$29,C2643))</f>
        <v>89</v>
      </c>
      <c r="K2643">
        <f t="shared" si="164"/>
        <v>0</v>
      </c>
      <c r="L2643">
        <f t="shared" si="165"/>
        <v>0</v>
      </c>
      <c r="M2643">
        <f t="shared" si="166"/>
        <v>0</v>
      </c>
      <c r="N2643">
        <f t="shared" si="167"/>
        <v>0</v>
      </c>
      <c r="O2643" cm="1">
        <f t="array" ref="O2643">((IF(C2643=0,INDEX('Solver Setup'!$M$15:$M$19,A2643),INDEX('Solver Setup'!$G$25:$G$52,C2643))-IF(B2643=0,INDEX('Solver Setup'!$L$15:$L$19,A2643),INDEX('Solver Setup'!$G$25:$G$52,B2643)))*1440-IF(B2643=0,0,INDEX('Solver Setup'!$F$25:$F$52,B2643))-H2643+'Solver Setup'!$B$9*(1-F2643))</f>
        <v>1356.0999999999995</v>
      </c>
    </row>
    <row r="2644" spans="1:15" x14ac:dyDescent="0.2">
      <c r="A2644">
        <v>4</v>
      </c>
      <c r="B2644">
        <v>7</v>
      </c>
      <c r="C2644">
        <v>11</v>
      </c>
      <c r="D2644" t="str" cm="1">
        <f t="array" ref="D2644">IF(B2644=0,"Depot",INDEX('Delivery Stops'!$B$2:$B$29,B2644))</f>
        <v>Fish Market</v>
      </c>
      <c r="E2644" t="str" cm="1">
        <f t="array" ref="E2644">IF(C2644=0,"Depot",INDEX('Delivery Stops'!$B$2:$B$29,C2644))</f>
        <v>Pet Hospital</v>
      </c>
      <c r="F2644">
        <v>0</v>
      </c>
      <c r="G2644" cm="1">
        <f t="array" ref="G2644">INDEX('Distance Matrix (miles)'!$B$2:$AD$30,B2644+1,C2644+1)</f>
        <v>11.72</v>
      </c>
      <c r="H2644" cm="1">
        <f t="array" ref="H2644">INDEX('Travel Time Matrix (min)'!$B$2:$AD$30,B2644+1,C2644+1)</f>
        <v>17.600000000000001</v>
      </c>
      <c r="I2644" cm="1">
        <f t="array" ref="I2644">G2644*(INDEX('Vehicle Fleet'!$D$2:$D$6,A2644)+'Cost Parameters'!$B$2*'Cost Parameters'!$B$3)</f>
        <v>13.553008000000002</v>
      </c>
      <c r="J2644" cm="1">
        <f t="array" ref="J2644">IF(C2644=0,0,INDEX('Delivery Stops'!$D$2:$D$29,C2644))</f>
        <v>108</v>
      </c>
      <c r="K2644">
        <f t="shared" si="164"/>
        <v>0</v>
      </c>
      <c r="L2644">
        <f t="shared" si="165"/>
        <v>0</v>
      </c>
      <c r="M2644">
        <f t="shared" si="166"/>
        <v>0</v>
      </c>
      <c r="N2644">
        <f t="shared" si="167"/>
        <v>0</v>
      </c>
      <c r="O2644" cm="1">
        <f t="array" ref="O2644">((IF(C2644=0,INDEX('Solver Setup'!$M$15:$M$19,A2644),INDEX('Solver Setup'!$G$25:$G$52,C2644))-IF(B2644=0,INDEX('Solver Setup'!$L$15:$L$19,A2644),INDEX('Solver Setup'!$G$25:$G$52,B2644)))*1440-IF(B2644=0,0,INDEX('Solver Setup'!$F$25:$F$52,B2644))-H2644+'Solver Setup'!$B$9*(1-F2644))</f>
        <v>1268.4000000000001</v>
      </c>
    </row>
    <row r="2645" spans="1:15" x14ac:dyDescent="0.2">
      <c r="A2645">
        <v>4</v>
      </c>
      <c r="B2645">
        <v>7</v>
      </c>
      <c r="C2645">
        <v>12</v>
      </c>
      <c r="D2645" t="str" cm="1">
        <f t="array" ref="D2645">IF(B2645=0,"Depot",INDEX('Delivery Stops'!$B$2:$B$29,B2645))</f>
        <v>Fish Market</v>
      </c>
      <c r="E2645" t="str" cm="1">
        <f t="array" ref="E2645">IF(C2645=0,"Depot",INDEX('Delivery Stops'!$B$2:$B$29,C2645))</f>
        <v>Tech Solutions Inc</v>
      </c>
      <c r="F2645">
        <v>0</v>
      </c>
      <c r="G2645" cm="1">
        <f t="array" ref="G2645">INDEX('Distance Matrix (miles)'!$B$2:$AD$30,B2645+1,C2645+1)</f>
        <v>2.81</v>
      </c>
      <c r="H2645" cm="1">
        <f t="array" ref="H2645">INDEX('Travel Time Matrix (min)'!$B$2:$AD$30,B2645+1,C2645+1)</f>
        <v>4.2</v>
      </c>
      <c r="I2645" cm="1">
        <f t="array" ref="I2645">G2645*(INDEX('Vehicle Fleet'!$D$2:$D$6,A2645)+'Cost Parameters'!$B$2*'Cost Parameters'!$B$3)</f>
        <v>3.2494840000000003</v>
      </c>
      <c r="J2645" cm="1">
        <f t="array" ref="J2645">IF(C2645=0,0,INDEX('Delivery Stops'!$D$2:$D$29,C2645))</f>
        <v>150</v>
      </c>
      <c r="K2645">
        <f t="shared" si="164"/>
        <v>0</v>
      </c>
      <c r="L2645">
        <f t="shared" si="165"/>
        <v>0</v>
      </c>
      <c r="M2645">
        <f t="shared" si="166"/>
        <v>0</v>
      </c>
      <c r="N2645">
        <f t="shared" si="167"/>
        <v>0</v>
      </c>
      <c r="O2645" cm="1">
        <f t="array" ref="O2645">((IF(C2645=0,INDEX('Solver Setup'!$M$15:$M$19,A2645),INDEX('Solver Setup'!$G$25:$G$52,C2645))-IF(B2645=0,INDEX('Solver Setup'!$L$15:$L$19,A2645),INDEX('Solver Setup'!$G$25:$G$52,B2645)))*1440-IF(B2645=0,0,INDEX('Solver Setup'!$F$25:$F$52,B2645))-H2645+'Solver Setup'!$B$9*(1-F2645))</f>
        <v>1236.8</v>
      </c>
    </row>
    <row r="2646" spans="1:15" x14ac:dyDescent="0.2">
      <c r="A2646">
        <v>4</v>
      </c>
      <c r="B2646">
        <v>7</v>
      </c>
      <c r="C2646">
        <v>13</v>
      </c>
      <c r="D2646" t="str" cm="1">
        <f t="array" ref="D2646">IF(B2646=0,"Depot",INDEX('Delivery Stops'!$B$2:$B$29,B2646))</f>
        <v>Fish Market</v>
      </c>
      <c r="E2646" t="str" cm="1">
        <f t="array" ref="E2646">IF(C2646=0,"Depot",INDEX('Delivery Stops'!$B$2:$B$29,C2646))</f>
        <v>Tech Solutions Inc</v>
      </c>
      <c r="F2646">
        <v>0</v>
      </c>
      <c r="G2646" cm="1">
        <f t="array" ref="G2646">INDEX('Distance Matrix (miles)'!$B$2:$AD$30,B2646+1,C2646+1)</f>
        <v>13.59</v>
      </c>
      <c r="H2646" cm="1">
        <f t="array" ref="H2646">INDEX('Travel Time Matrix (min)'!$B$2:$AD$30,B2646+1,C2646+1)</f>
        <v>20.399999999999999</v>
      </c>
      <c r="I2646" cm="1">
        <f t="array" ref="I2646">G2646*(INDEX('Vehicle Fleet'!$D$2:$D$6,A2646)+'Cost Parameters'!$B$2*'Cost Parameters'!$B$3)</f>
        <v>15.715476000000001</v>
      </c>
      <c r="J2646" cm="1">
        <f t="array" ref="J2646">IF(C2646=0,0,INDEX('Delivery Stops'!$D$2:$D$29,C2646))</f>
        <v>38</v>
      </c>
      <c r="K2646">
        <f t="shared" si="164"/>
        <v>0</v>
      </c>
      <c r="L2646">
        <f t="shared" si="165"/>
        <v>0</v>
      </c>
      <c r="M2646">
        <f t="shared" si="166"/>
        <v>0</v>
      </c>
      <c r="N2646">
        <f t="shared" si="167"/>
        <v>0</v>
      </c>
      <c r="O2646" cm="1">
        <f t="array" ref="O2646">((IF(C2646=0,INDEX('Solver Setup'!$M$15:$M$19,A2646),INDEX('Solver Setup'!$G$25:$G$52,C2646))-IF(B2646=0,INDEX('Solver Setup'!$L$15:$L$19,A2646),INDEX('Solver Setup'!$G$25:$G$52,B2646)))*1440-IF(B2646=0,0,INDEX('Solver Setup'!$F$25:$F$52,B2646))-H2646+'Solver Setup'!$B$9*(1-F2646))</f>
        <v>1115.5999999999995</v>
      </c>
    </row>
    <row r="2647" spans="1:15" x14ac:dyDescent="0.2">
      <c r="A2647">
        <v>4</v>
      </c>
      <c r="B2647">
        <v>7</v>
      </c>
      <c r="C2647">
        <v>14</v>
      </c>
      <c r="D2647" t="str" cm="1">
        <f t="array" ref="D2647">IF(B2647=0,"Depot",INDEX('Delivery Stops'!$B$2:$B$29,B2647))</f>
        <v>Fish Market</v>
      </c>
      <c r="E2647" t="str" cm="1">
        <f t="array" ref="E2647">IF(C2647=0,"Depot",INDEX('Delivery Stops'!$B$2:$B$29,C2647))</f>
        <v>Sunrise Senior Living</v>
      </c>
      <c r="F2647">
        <v>0</v>
      </c>
      <c r="G2647" cm="1">
        <f t="array" ref="G2647">INDEX('Distance Matrix (miles)'!$B$2:$AD$30,B2647+1,C2647+1)</f>
        <v>8.5299999999999994</v>
      </c>
      <c r="H2647" cm="1">
        <f t="array" ref="H2647">INDEX('Travel Time Matrix (min)'!$B$2:$AD$30,B2647+1,C2647+1)</f>
        <v>12.8</v>
      </c>
      <c r="I2647" cm="1">
        <f t="array" ref="I2647">G2647*(INDEX('Vehicle Fleet'!$D$2:$D$6,A2647)+'Cost Parameters'!$B$2*'Cost Parameters'!$B$3)</f>
        <v>9.8640919999999994</v>
      </c>
      <c r="J2647" cm="1">
        <f t="array" ref="J2647">IF(C2647=0,0,INDEX('Delivery Stops'!$D$2:$D$29,C2647))</f>
        <v>249</v>
      </c>
      <c r="K2647">
        <f t="shared" si="164"/>
        <v>0</v>
      </c>
      <c r="L2647">
        <f t="shared" si="165"/>
        <v>0</v>
      </c>
      <c r="M2647">
        <f t="shared" si="166"/>
        <v>0</v>
      </c>
      <c r="N2647">
        <f t="shared" si="167"/>
        <v>0</v>
      </c>
      <c r="O2647" cm="1">
        <f t="array" ref="O2647">((IF(C2647=0,INDEX('Solver Setup'!$M$15:$M$19,A2647),INDEX('Solver Setup'!$G$25:$G$52,C2647))-IF(B2647=0,INDEX('Solver Setup'!$L$15:$L$19,A2647),INDEX('Solver Setup'!$G$25:$G$52,B2647)))*1440-IF(B2647=0,0,INDEX('Solver Setup'!$F$25:$F$52,B2647))-H2647+'Solver Setup'!$B$9*(1-F2647))</f>
        <v>1573.1999999999996</v>
      </c>
    </row>
    <row r="2648" spans="1:15" x14ac:dyDescent="0.2">
      <c r="A2648">
        <v>4</v>
      </c>
      <c r="B2648">
        <v>7</v>
      </c>
      <c r="C2648">
        <v>15</v>
      </c>
      <c r="D2648" t="str" cm="1">
        <f t="array" ref="D2648">IF(B2648=0,"Depot",INDEX('Delivery Stops'!$B$2:$B$29,B2648))</f>
        <v>Fish Market</v>
      </c>
      <c r="E2648" t="str" cm="1">
        <f t="array" ref="E2648">IF(C2648=0,"Depot",INDEX('Delivery Stops'!$B$2:$B$29,C2648))</f>
        <v>Electronics Outlet</v>
      </c>
      <c r="F2648">
        <v>0</v>
      </c>
      <c r="G2648" cm="1">
        <f t="array" ref="G2648">INDEX('Distance Matrix (miles)'!$B$2:$AD$30,B2648+1,C2648+1)</f>
        <v>10.27</v>
      </c>
      <c r="H2648" cm="1">
        <f t="array" ref="H2648">INDEX('Travel Time Matrix (min)'!$B$2:$AD$30,B2648+1,C2648+1)</f>
        <v>15.4</v>
      </c>
      <c r="I2648" cm="1">
        <f t="array" ref="I2648">G2648*(INDEX('Vehicle Fleet'!$D$2:$D$6,A2648)+'Cost Parameters'!$B$2*'Cost Parameters'!$B$3)</f>
        <v>11.876228000000001</v>
      </c>
      <c r="J2648" cm="1">
        <f t="array" ref="J2648">IF(C2648=0,0,INDEX('Delivery Stops'!$D$2:$D$29,C2648))</f>
        <v>72</v>
      </c>
      <c r="K2648">
        <f t="shared" si="164"/>
        <v>0</v>
      </c>
      <c r="L2648">
        <f t="shared" si="165"/>
        <v>0</v>
      </c>
      <c r="M2648">
        <f t="shared" si="166"/>
        <v>0</v>
      </c>
      <c r="N2648">
        <f t="shared" si="167"/>
        <v>0</v>
      </c>
      <c r="O2648" cm="1">
        <f t="array" ref="O2648">((IF(C2648=0,INDEX('Solver Setup'!$M$15:$M$19,A2648),INDEX('Solver Setup'!$G$25:$G$52,C2648))-IF(B2648=0,INDEX('Solver Setup'!$L$15:$L$19,A2648),INDEX('Solver Setup'!$G$25:$G$52,B2648)))*1440-IF(B2648=0,0,INDEX('Solver Setup'!$F$25:$F$52,B2648))-H2648+'Solver Setup'!$B$9*(1-F2648))</f>
        <v>1135.5999999999999</v>
      </c>
    </row>
    <row r="2649" spans="1:15" x14ac:dyDescent="0.2">
      <c r="A2649">
        <v>4</v>
      </c>
      <c r="B2649">
        <v>7</v>
      </c>
      <c r="C2649">
        <v>16</v>
      </c>
      <c r="D2649" t="str" cm="1">
        <f t="array" ref="D2649">IF(B2649=0,"Depot",INDEX('Delivery Stops'!$B$2:$B$29,B2649))</f>
        <v>Fish Market</v>
      </c>
      <c r="E2649" t="str" cm="1">
        <f t="array" ref="E2649">IF(C2649=0,"Depot",INDEX('Delivery Stops'!$B$2:$B$29,C2649))</f>
        <v>Bookstore</v>
      </c>
      <c r="F2649">
        <v>0</v>
      </c>
      <c r="G2649" cm="1">
        <f t="array" ref="G2649">INDEX('Distance Matrix (miles)'!$B$2:$AD$30,B2649+1,C2649+1)</f>
        <v>7.81</v>
      </c>
      <c r="H2649" cm="1">
        <f t="array" ref="H2649">INDEX('Travel Time Matrix (min)'!$B$2:$AD$30,B2649+1,C2649+1)</f>
        <v>11.7</v>
      </c>
      <c r="I2649" cm="1">
        <f t="array" ref="I2649">G2649*(INDEX('Vehicle Fleet'!$D$2:$D$6,A2649)+'Cost Parameters'!$B$2*'Cost Parameters'!$B$3)</f>
        <v>9.0314840000000007</v>
      </c>
      <c r="J2649" cm="1">
        <f t="array" ref="J2649">IF(C2649=0,0,INDEX('Delivery Stops'!$D$2:$D$29,C2649))</f>
        <v>152</v>
      </c>
      <c r="K2649">
        <f t="shared" si="164"/>
        <v>0</v>
      </c>
      <c r="L2649">
        <f t="shared" si="165"/>
        <v>0</v>
      </c>
      <c r="M2649">
        <f t="shared" si="166"/>
        <v>0</v>
      </c>
      <c r="N2649">
        <f t="shared" si="167"/>
        <v>0</v>
      </c>
      <c r="O2649" cm="1">
        <f t="array" ref="O2649">((IF(C2649=0,INDEX('Solver Setup'!$M$15:$M$19,A2649),INDEX('Solver Setup'!$G$25:$G$52,C2649))-IF(B2649=0,INDEX('Solver Setup'!$L$15:$L$19,A2649),INDEX('Solver Setup'!$G$25:$G$52,B2649)))*1440-IF(B2649=0,0,INDEX('Solver Setup'!$F$25:$F$52,B2649))-H2649+'Solver Setup'!$B$9*(1-F2649))</f>
        <v>1379.3000000000004</v>
      </c>
    </row>
    <row r="2650" spans="1:15" x14ac:dyDescent="0.2">
      <c r="A2650">
        <v>4</v>
      </c>
      <c r="B2650">
        <v>7</v>
      </c>
      <c r="C2650">
        <v>17</v>
      </c>
      <c r="D2650" t="str" cm="1">
        <f t="array" ref="D2650">IF(B2650=0,"Depot",INDEX('Delivery Stops'!$B$2:$B$29,B2650))</f>
        <v>Fish Market</v>
      </c>
      <c r="E2650" t="str" cm="1">
        <f t="array" ref="E2650">IF(C2650=0,"Depot",INDEX('Delivery Stops'!$B$2:$B$29,C2650))</f>
        <v>Veterinary Clinic</v>
      </c>
      <c r="F2650">
        <v>0</v>
      </c>
      <c r="G2650" cm="1">
        <f t="array" ref="G2650">INDEX('Distance Matrix (miles)'!$B$2:$AD$30,B2650+1,C2650+1)</f>
        <v>17.41</v>
      </c>
      <c r="H2650" cm="1">
        <f t="array" ref="H2650">INDEX('Travel Time Matrix (min)'!$B$2:$AD$30,B2650+1,C2650+1)</f>
        <v>26.1</v>
      </c>
      <c r="I2650" cm="1">
        <f t="array" ref="I2650">G2650*(INDEX('Vehicle Fleet'!$D$2:$D$6,A2650)+'Cost Parameters'!$B$2*'Cost Parameters'!$B$3)</f>
        <v>20.132924000000003</v>
      </c>
      <c r="J2650" cm="1">
        <f t="array" ref="J2650">IF(C2650=0,0,INDEX('Delivery Stops'!$D$2:$D$29,C2650))</f>
        <v>102</v>
      </c>
      <c r="K2650">
        <f t="shared" si="164"/>
        <v>0</v>
      </c>
      <c r="L2650">
        <f t="shared" si="165"/>
        <v>0</v>
      </c>
      <c r="M2650">
        <f t="shared" si="166"/>
        <v>0</v>
      </c>
      <c r="N2650">
        <f t="shared" si="167"/>
        <v>0</v>
      </c>
      <c r="O2650" cm="1">
        <f t="array" ref="O2650">((IF(C2650=0,INDEX('Solver Setup'!$M$15:$M$19,A2650),INDEX('Solver Setup'!$G$25:$G$52,C2650))-IF(B2650=0,INDEX('Solver Setup'!$L$15:$L$19,A2650),INDEX('Solver Setup'!$G$25:$G$52,B2650)))*1440-IF(B2650=0,0,INDEX('Solver Setup'!$F$25:$F$52,B2650))-H2650+'Solver Setup'!$B$9*(1-F2650))</f>
        <v>1199.8999999999994</v>
      </c>
    </row>
    <row r="2651" spans="1:15" x14ac:dyDescent="0.2">
      <c r="A2651">
        <v>4</v>
      </c>
      <c r="B2651">
        <v>7</v>
      </c>
      <c r="C2651">
        <v>18</v>
      </c>
      <c r="D2651" t="str" cm="1">
        <f t="array" ref="D2651">IF(B2651=0,"Depot",INDEX('Delivery Stops'!$B$2:$B$29,B2651))</f>
        <v>Fish Market</v>
      </c>
      <c r="E2651" t="str" cm="1">
        <f t="array" ref="E2651">IF(C2651=0,"Depot",INDEX('Delivery Stops'!$B$2:$B$29,C2651))</f>
        <v>Furniture Warehouse</v>
      </c>
      <c r="F2651">
        <v>0</v>
      </c>
      <c r="G2651" cm="1">
        <f t="array" ref="G2651">INDEX('Distance Matrix (miles)'!$B$2:$AD$30,B2651+1,C2651+1)</f>
        <v>11.68</v>
      </c>
      <c r="H2651" cm="1">
        <f t="array" ref="H2651">INDEX('Travel Time Matrix (min)'!$B$2:$AD$30,B2651+1,C2651+1)</f>
        <v>17.5</v>
      </c>
      <c r="I2651" cm="1">
        <f t="array" ref="I2651">G2651*(INDEX('Vehicle Fleet'!$D$2:$D$6,A2651)+'Cost Parameters'!$B$2*'Cost Parameters'!$B$3)</f>
        <v>13.506752000000001</v>
      </c>
      <c r="J2651" cm="1">
        <f t="array" ref="J2651">IF(C2651=0,0,INDEX('Delivery Stops'!$D$2:$D$29,C2651))</f>
        <v>148</v>
      </c>
      <c r="K2651">
        <f t="shared" si="164"/>
        <v>0</v>
      </c>
      <c r="L2651">
        <f t="shared" si="165"/>
        <v>0</v>
      </c>
      <c r="M2651">
        <f t="shared" si="166"/>
        <v>0</v>
      </c>
      <c r="N2651">
        <f t="shared" si="167"/>
        <v>0</v>
      </c>
      <c r="O2651" cm="1">
        <f t="array" ref="O2651">((IF(C2651=0,INDEX('Solver Setup'!$M$15:$M$19,A2651),INDEX('Solver Setup'!$G$25:$G$52,C2651))-IF(B2651=0,INDEX('Solver Setup'!$L$15:$L$19,A2651),INDEX('Solver Setup'!$G$25:$G$52,B2651)))*1440-IF(B2651=0,0,INDEX('Solver Setup'!$F$25:$F$52,B2651))-H2651+'Solver Setup'!$B$9*(1-F2651))</f>
        <v>1163.4999999999995</v>
      </c>
    </row>
    <row r="2652" spans="1:15" x14ac:dyDescent="0.2">
      <c r="A2652">
        <v>4</v>
      </c>
      <c r="B2652">
        <v>7</v>
      </c>
      <c r="C2652">
        <v>19</v>
      </c>
      <c r="D2652" t="str" cm="1">
        <f t="array" ref="D2652">IF(B2652=0,"Depot",INDEX('Delivery Stops'!$B$2:$B$29,B2652))</f>
        <v>Fish Market</v>
      </c>
      <c r="E2652" t="str" cm="1">
        <f t="array" ref="E2652">IF(C2652=0,"Depot",INDEX('Delivery Stops'!$B$2:$B$29,C2652))</f>
        <v>Music School</v>
      </c>
      <c r="F2652">
        <v>0</v>
      </c>
      <c r="G2652" cm="1">
        <f t="array" ref="G2652">INDEX('Distance Matrix (miles)'!$B$2:$AD$30,B2652+1,C2652+1)</f>
        <v>31.28</v>
      </c>
      <c r="H2652" cm="1">
        <f t="array" ref="H2652">INDEX('Travel Time Matrix (min)'!$B$2:$AD$30,B2652+1,C2652+1)</f>
        <v>46.9</v>
      </c>
      <c r="I2652" cm="1">
        <f t="array" ref="I2652">G2652*(INDEX('Vehicle Fleet'!$D$2:$D$6,A2652)+'Cost Parameters'!$B$2*'Cost Parameters'!$B$3)</f>
        <v>36.172192000000003</v>
      </c>
      <c r="J2652" cm="1">
        <f t="array" ref="J2652">IF(C2652=0,0,INDEX('Delivery Stops'!$D$2:$D$29,C2652))</f>
        <v>97</v>
      </c>
      <c r="K2652">
        <f t="shared" si="164"/>
        <v>0</v>
      </c>
      <c r="L2652">
        <f t="shared" si="165"/>
        <v>0</v>
      </c>
      <c r="M2652">
        <f t="shared" si="166"/>
        <v>0</v>
      </c>
      <c r="N2652">
        <f t="shared" si="167"/>
        <v>0</v>
      </c>
      <c r="O2652" cm="1">
        <f t="array" ref="O2652">((IF(C2652=0,INDEX('Solver Setup'!$M$15:$M$19,A2652),INDEX('Solver Setup'!$G$25:$G$52,C2652))-IF(B2652=0,INDEX('Solver Setup'!$L$15:$L$19,A2652),INDEX('Solver Setup'!$G$25:$G$52,B2652)))*1440-IF(B2652=0,0,INDEX('Solver Setup'!$F$25:$F$52,B2652))-H2652+'Solver Setup'!$B$9*(1-F2652))</f>
        <v>1104.0999999999999</v>
      </c>
    </row>
    <row r="2653" spans="1:15" x14ac:dyDescent="0.2">
      <c r="A2653">
        <v>4</v>
      </c>
      <c r="B2653">
        <v>7</v>
      </c>
      <c r="C2653">
        <v>20</v>
      </c>
      <c r="D2653" t="str" cm="1">
        <f t="array" ref="D2653">IF(B2653=0,"Depot",INDEX('Delivery Stops'!$B$2:$B$29,B2653))</f>
        <v>Fish Market</v>
      </c>
      <c r="E2653" t="str" cm="1">
        <f t="array" ref="E2653">IF(C2653=0,"Depot",INDEX('Delivery Stops'!$B$2:$B$29,C2653))</f>
        <v>Elementary School</v>
      </c>
      <c r="F2653">
        <v>0</v>
      </c>
      <c r="G2653" cm="1">
        <f t="array" ref="G2653">INDEX('Distance Matrix (miles)'!$B$2:$AD$30,B2653+1,C2653+1)</f>
        <v>28.96</v>
      </c>
      <c r="H2653" cm="1">
        <f t="array" ref="H2653">INDEX('Travel Time Matrix (min)'!$B$2:$AD$30,B2653+1,C2653+1)</f>
        <v>43.4</v>
      </c>
      <c r="I2653" cm="1">
        <f t="array" ref="I2653">G2653*(INDEX('Vehicle Fleet'!$D$2:$D$6,A2653)+'Cost Parameters'!$B$2*'Cost Parameters'!$B$3)</f>
        <v>33.489344000000003</v>
      </c>
      <c r="J2653" cm="1">
        <f t="array" ref="J2653">IF(C2653=0,0,INDEX('Delivery Stops'!$D$2:$D$29,C2653))</f>
        <v>71</v>
      </c>
      <c r="K2653">
        <f t="shared" si="164"/>
        <v>0</v>
      </c>
      <c r="L2653">
        <f t="shared" si="165"/>
        <v>0</v>
      </c>
      <c r="M2653">
        <f t="shared" si="166"/>
        <v>0</v>
      </c>
      <c r="N2653">
        <f t="shared" si="167"/>
        <v>0</v>
      </c>
      <c r="O2653" cm="1">
        <f t="array" ref="O2653">((IF(C2653=0,INDEX('Solver Setup'!$M$15:$M$19,A2653),INDEX('Solver Setup'!$G$25:$G$52,C2653))-IF(B2653=0,INDEX('Solver Setup'!$L$15:$L$19,A2653),INDEX('Solver Setup'!$G$25:$G$52,B2653)))*1440-IF(B2653=0,0,INDEX('Solver Setup'!$F$25:$F$52,B2653))-H2653+'Solver Setup'!$B$9*(1-F2653))</f>
        <v>1077.6000000000006</v>
      </c>
    </row>
    <row r="2654" spans="1:15" x14ac:dyDescent="0.2">
      <c r="A2654">
        <v>4</v>
      </c>
      <c r="B2654">
        <v>7</v>
      </c>
      <c r="C2654">
        <v>21</v>
      </c>
      <c r="D2654" t="str" cm="1">
        <f t="array" ref="D2654">IF(B2654=0,"Depot",INDEX('Delivery Stops'!$B$2:$B$29,B2654))</f>
        <v>Fish Market</v>
      </c>
      <c r="E2654" t="str" cm="1">
        <f t="array" ref="E2654">IF(C2654=0,"Depot",INDEX('Delivery Stops'!$B$2:$B$29,C2654))</f>
        <v>Distillery</v>
      </c>
      <c r="F2654">
        <v>0</v>
      </c>
      <c r="G2654" cm="1">
        <f t="array" ref="G2654">INDEX('Distance Matrix (miles)'!$B$2:$AD$30,B2654+1,C2654+1)</f>
        <v>27.52</v>
      </c>
      <c r="H2654" cm="1">
        <f t="array" ref="H2654">INDEX('Travel Time Matrix (min)'!$B$2:$AD$30,B2654+1,C2654+1)</f>
        <v>41.3</v>
      </c>
      <c r="I2654" cm="1">
        <f t="array" ref="I2654">G2654*(INDEX('Vehicle Fleet'!$D$2:$D$6,A2654)+'Cost Parameters'!$B$2*'Cost Parameters'!$B$3)</f>
        <v>31.824128000000002</v>
      </c>
      <c r="J2654" cm="1">
        <f t="array" ref="J2654">IF(C2654=0,0,INDEX('Delivery Stops'!$D$2:$D$29,C2654))</f>
        <v>178</v>
      </c>
      <c r="K2654">
        <f t="shared" si="164"/>
        <v>0</v>
      </c>
      <c r="L2654">
        <f t="shared" si="165"/>
        <v>0</v>
      </c>
      <c r="M2654">
        <f t="shared" si="166"/>
        <v>0</v>
      </c>
      <c r="N2654">
        <f t="shared" si="167"/>
        <v>0</v>
      </c>
      <c r="O2654" cm="1">
        <f t="array" ref="O2654">((IF(C2654=0,INDEX('Solver Setup'!$M$15:$M$19,A2654),INDEX('Solver Setup'!$G$25:$G$52,C2654))-IF(B2654=0,INDEX('Solver Setup'!$L$15:$L$19,A2654),INDEX('Solver Setup'!$G$25:$G$52,B2654)))*1440-IF(B2654=0,0,INDEX('Solver Setup'!$F$25:$F$52,B2654))-H2654+'Solver Setup'!$B$9*(1-F2654))</f>
        <v>1589.6999999999996</v>
      </c>
    </row>
    <row r="2655" spans="1:15" x14ac:dyDescent="0.2">
      <c r="A2655">
        <v>4</v>
      </c>
      <c r="B2655">
        <v>7</v>
      </c>
      <c r="C2655">
        <v>22</v>
      </c>
      <c r="D2655" t="str" cm="1">
        <f t="array" ref="D2655">IF(B2655=0,"Depot",INDEX('Delivery Stops'!$B$2:$B$29,B2655))</f>
        <v>Fish Market</v>
      </c>
      <c r="E2655" t="str" cm="1">
        <f t="array" ref="E2655">IF(C2655=0,"Depot",INDEX('Delivery Stops'!$B$2:$B$29,C2655))</f>
        <v>Brewery</v>
      </c>
      <c r="F2655">
        <v>0</v>
      </c>
      <c r="G2655" cm="1">
        <f t="array" ref="G2655">INDEX('Distance Matrix (miles)'!$B$2:$AD$30,B2655+1,C2655+1)</f>
        <v>16.86</v>
      </c>
      <c r="H2655" cm="1">
        <f t="array" ref="H2655">INDEX('Travel Time Matrix (min)'!$B$2:$AD$30,B2655+1,C2655+1)</f>
        <v>25.3</v>
      </c>
      <c r="I2655" cm="1">
        <f t="array" ref="I2655">G2655*(INDEX('Vehicle Fleet'!$D$2:$D$6,A2655)+'Cost Parameters'!$B$2*'Cost Parameters'!$B$3)</f>
        <v>19.496904000000001</v>
      </c>
      <c r="J2655" cm="1">
        <f t="array" ref="J2655">IF(C2655=0,0,INDEX('Delivery Stops'!$D$2:$D$29,C2655))</f>
        <v>46</v>
      </c>
      <c r="K2655">
        <f t="shared" si="164"/>
        <v>0</v>
      </c>
      <c r="L2655">
        <f t="shared" si="165"/>
        <v>0</v>
      </c>
      <c r="M2655">
        <f t="shared" si="166"/>
        <v>0</v>
      </c>
      <c r="N2655">
        <f t="shared" si="167"/>
        <v>0</v>
      </c>
      <c r="O2655" cm="1">
        <f t="array" ref="O2655">((IF(C2655=0,INDEX('Solver Setup'!$M$15:$M$19,A2655),INDEX('Solver Setup'!$G$25:$G$52,C2655))-IF(B2655=0,INDEX('Solver Setup'!$L$15:$L$19,A2655),INDEX('Solver Setup'!$G$25:$G$52,B2655)))*1440-IF(B2655=0,0,INDEX('Solver Setup'!$F$25:$F$52,B2655))-H2655+'Solver Setup'!$B$9*(1-F2655))</f>
        <v>1455.7000000000005</v>
      </c>
    </row>
    <row r="2656" spans="1:15" x14ac:dyDescent="0.2">
      <c r="A2656">
        <v>4</v>
      </c>
      <c r="B2656">
        <v>7</v>
      </c>
      <c r="C2656">
        <v>23</v>
      </c>
      <c r="D2656" t="str" cm="1">
        <f t="array" ref="D2656">IF(B2656=0,"Depot",INDEX('Delivery Stops'!$B$2:$B$29,B2656))</f>
        <v>Fish Market</v>
      </c>
      <c r="E2656" t="str" cm="1">
        <f t="array" ref="E2656">IF(C2656=0,"Depot",INDEX('Delivery Stops'!$B$2:$B$29,C2656))</f>
        <v>Distillery</v>
      </c>
      <c r="F2656">
        <v>0</v>
      </c>
      <c r="G2656" cm="1">
        <f t="array" ref="G2656">INDEX('Distance Matrix (miles)'!$B$2:$AD$30,B2656+1,C2656+1)</f>
        <v>15.3</v>
      </c>
      <c r="H2656" cm="1">
        <f t="array" ref="H2656">INDEX('Travel Time Matrix (min)'!$B$2:$AD$30,B2656+1,C2656+1)</f>
        <v>22.9</v>
      </c>
      <c r="I2656" cm="1">
        <f t="array" ref="I2656">G2656*(INDEX('Vehicle Fleet'!$D$2:$D$6,A2656)+'Cost Parameters'!$B$2*'Cost Parameters'!$B$3)</f>
        <v>17.692920000000001</v>
      </c>
      <c r="J2656" cm="1">
        <f t="array" ref="J2656">IF(C2656=0,0,INDEX('Delivery Stops'!$D$2:$D$29,C2656))</f>
        <v>207</v>
      </c>
      <c r="K2656">
        <f t="shared" si="164"/>
        <v>0</v>
      </c>
      <c r="L2656">
        <f t="shared" si="165"/>
        <v>0</v>
      </c>
      <c r="M2656">
        <f t="shared" si="166"/>
        <v>0</v>
      </c>
      <c r="N2656">
        <f t="shared" si="167"/>
        <v>0</v>
      </c>
      <c r="O2656" cm="1">
        <f t="array" ref="O2656">((IF(C2656=0,INDEX('Solver Setup'!$M$15:$M$19,A2656),INDEX('Solver Setup'!$G$25:$G$52,C2656))-IF(B2656=0,INDEX('Solver Setup'!$L$15:$L$19,A2656),INDEX('Solver Setup'!$G$25:$G$52,B2656)))*1440-IF(B2656=0,0,INDEX('Solver Setup'!$F$25:$F$52,B2656))-H2656+'Solver Setup'!$B$9*(1-F2656))</f>
        <v>1353.1</v>
      </c>
    </row>
    <row r="2657" spans="1:15" x14ac:dyDescent="0.2">
      <c r="A2657">
        <v>4</v>
      </c>
      <c r="B2657">
        <v>7</v>
      </c>
      <c r="C2657">
        <v>24</v>
      </c>
      <c r="D2657" t="str" cm="1">
        <f t="array" ref="D2657">IF(B2657=0,"Depot",INDEX('Delivery Stops'!$B$2:$B$29,B2657))</f>
        <v>Fish Market</v>
      </c>
      <c r="E2657" t="str" cm="1">
        <f t="array" ref="E2657">IF(C2657=0,"Depot",INDEX('Delivery Stops'!$B$2:$B$29,C2657))</f>
        <v>Children's Academy</v>
      </c>
      <c r="F2657">
        <v>0</v>
      </c>
      <c r="G2657" cm="1">
        <f t="array" ref="G2657">INDEX('Distance Matrix (miles)'!$B$2:$AD$30,B2657+1,C2657+1)</f>
        <v>25.37</v>
      </c>
      <c r="H2657" cm="1">
        <f t="array" ref="H2657">INDEX('Travel Time Matrix (min)'!$B$2:$AD$30,B2657+1,C2657+1)</f>
        <v>38.1</v>
      </c>
      <c r="I2657" cm="1">
        <f t="array" ref="I2657">G2657*(INDEX('Vehicle Fleet'!$D$2:$D$6,A2657)+'Cost Parameters'!$B$2*'Cost Parameters'!$B$3)</f>
        <v>29.337868000000004</v>
      </c>
      <c r="J2657" cm="1">
        <f t="array" ref="J2657">IF(C2657=0,0,INDEX('Delivery Stops'!$D$2:$D$29,C2657))</f>
        <v>28</v>
      </c>
      <c r="K2657">
        <f t="shared" si="164"/>
        <v>0</v>
      </c>
      <c r="L2657">
        <f t="shared" si="165"/>
        <v>0</v>
      </c>
      <c r="M2657">
        <f t="shared" si="166"/>
        <v>0</v>
      </c>
      <c r="N2657">
        <f t="shared" si="167"/>
        <v>0</v>
      </c>
      <c r="O2657" cm="1">
        <f t="array" ref="O2657">((IF(C2657=0,INDEX('Solver Setup'!$M$15:$M$19,A2657),INDEX('Solver Setup'!$G$25:$G$52,C2657))-IF(B2657=0,INDEX('Solver Setup'!$L$15:$L$19,A2657),INDEX('Solver Setup'!$G$25:$G$52,B2657)))*1440-IF(B2657=0,0,INDEX('Solver Setup'!$F$25:$F$52,B2657))-H2657+'Solver Setup'!$B$9*(1-F2657))</f>
        <v>1487.9000000000003</v>
      </c>
    </row>
    <row r="2658" spans="1:15" x14ac:dyDescent="0.2">
      <c r="A2658">
        <v>4</v>
      </c>
      <c r="B2658">
        <v>7</v>
      </c>
      <c r="C2658">
        <v>25</v>
      </c>
      <c r="D2658" t="str" cm="1">
        <f t="array" ref="D2658">IF(B2658=0,"Depot",INDEX('Delivery Stops'!$B$2:$B$29,B2658))</f>
        <v>Fish Market</v>
      </c>
      <c r="E2658" t="str" cm="1">
        <f t="array" ref="E2658">IF(C2658=0,"Depot",INDEX('Delivery Stops'!$B$2:$B$29,C2658))</f>
        <v>Public Library</v>
      </c>
      <c r="F2658">
        <v>0</v>
      </c>
      <c r="G2658" cm="1">
        <f t="array" ref="G2658">INDEX('Distance Matrix (miles)'!$B$2:$AD$30,B2658+1,C2658+1)</f>
        <v>4.2</v>
      </c>
      <c r="H2658" cm="1">
        <f t="array" ref="H2658">INDEX('Travel Time Matrix (min)'!$B$2:$AD$30,B2658+1,C2658+1)</f>
        <v>6.3</v>
      </c>
      <c r="I2658" cm="1">
        <f t="array" ref="I2658">G2658*(INDEX('Vehicle Fleet'!$D$2:$D$6,A2658)+'Cost Parameters'!$B$2*'Cost Parameters'!$B$3)</f>
        <v>4.8568800000000003</v>
      </c>
      <c r="J2658" cm="1">
        <f t="array" ref="J2658">IF(C2658=0,0,INDEX('Delivery Stops'!$D$2:$D$29,C2658))</f>
        <v>32</v>
      </c>
      <c r="K2658">
        <f t="shared" si="164"/>
        <v>0</v>
      </c>
      <c r="L2658">
        <f t="shared" si="165"/>
        <v>0</v>
      </c>
      <c r="M2658">
        <f t="shared" si="166"/>
        <v>0</v>
      </c>
      <c r="N2658">
        <f t="shared" si="167"/>
        <v>0</v>
      </c>
      <c r="O2658" cm="1">
        <f t="array" ref="O2658">((IF(C2658=0,INDEX('Solver Setup'!$M$15:$M$19,A2658),INDEX('Solver Setup'!$G$25:$G$52,C2658))-IF(B2658=0,INDEX('Solver Setup'!$L$15:$L$19,A2658),INDEX('Solver Setup'!$G$25:$G$52,B2658)))*1440-IF(B2658=0,0,INDEX('Solver Setup'!$F$25:$F$52,B2658))-H2658+'Solver Setup'!$B$9*(1-F2658))</f>
        <v>1429.7000000000005</v>
      </c>
    </row>
    <row r="2659" spans="1:15" x14ac:dyDescent="0.2">
      <c r="A2659">
        <v>4</v>
      </c>
      <c r="B2659">
        <v>7</v>
      </c>
      <c r="C2659">
        <v>26</v>
      </c>
      <c r="D2659" t="str" cm="1">
        <f t="array" ref="D2659">IF(B2659=0,"Depot",INDEX('Delivery Stops'!$B$2:$B$29,B2659))</f>
        <v>Fish Market</v>
      </c>
      <c r="E2659" t="str" cm="1">
        <f t="array" ref="E2659">IF(C2659=0,"Depot",INDEX('Delivery Stops'!$B$2:$B$29,C2659))</f>
        <v>Bakery &amp; Cafe</v>
      </c>
      <c r="F2659">
        <v>0</v>
      </c>
      <c r="G2659" cm="1">
        <f t="array" ref="G2659">INDEX('Distance Matrix (miles)'!$B$2:$AD$30,B2659+1,C2659+1)</f>
        <v>14.72</v>
      </c>
      <c r="H2659" cm="1">
        <f t="array" ref="H2659">INDEX('Travel Time Matrix (min)'!$B$2:$AD$30,B2659+1,C2659+1)</f>
        <v>22.1</v>
      </c>
      <c r="I2659" cm="1">
        <f t="array" ref="I2659">G2659*(INDEX('Vehicle Fleet'!$D$2:$D$6,A2659)+'Cost Parameters'!$B$2*'Cost Parameters'!$B$3)</f>
        <v>17.022208000000003</v>
      </c>
      <c r="J2659" cm="1">
        <f t="array" ref="J2659">IF(C2659=0,0,INDEX('Delivery Stops'!$D$2:$D$29,C2659))</f>
        <v>211</v>
      </c>
      <c r="K2659">
        <f t="shared" si="164"/>
        <v>0</v>
      </c>
      <c r="L2659">
        <f t="shared" si="165"/>
        <v>0</v>
      </c>
      <c r="M2659">
        <f t="shared" si="166"/>
        <v>0</v>
      </c>
      <c r="N2659">
        <f t="shared" si="167"/>
        <v>0</v>
      </c>
      <c r="O2659" cm="1">
        <f t="array" ref="O2659">((IF(C2659=0,INDEX('Solver Setup'!$M$15:$M$19,A2659),INDEX('Solver Setup'!$G$25:$G$52,C2659))-IF(B2659=0,INDEX('Solver Setup'!$L$15:$L$19,A2659),INDEX('Solver Setup'!$G$25:$G$52,B2659)))*1440-IF(B2659=0,0,INDEX('Solver Setup'!$F$25:$F$52,B2659))-H2659+'Solver Setup'!$B$9*(1-F2659))</f>
        <v>1488.9</v>
      </c>
    </row>
    <row r="2660" spans="1:15" x14ac:dyDescent="0.2">
      <c r="A2660">
        <v>4</v>
      </c>
      <c r="B2660">
        <v>7</v>
      </c>
      <c r="C2660">
        <v>27</v>
      </c>
      <c r="D2660" t="str" cm="1">
        <f t="array" ref="D2660">IF(B2660=0,"Depot",INDEX('Delivery Stops'!$B$2:$B$29,B2660))</f>
        <v>Fish Market</v>
      </c>
      <c r="E2660" t="str" cm="1">
        <f t="array" ref="E2660">IF(C2660=0,"Depot",INDEX('Delivery Stops'!$B$2:$B$29,C2660))</f>
        <v>Redstone Elementary School</v>
      </c>
      <c r="F2660">
        <v>0</v>
      </c>
      <c r="G2660" cm="1">
        <f t="array" ref="G2660">INDEX('Distance Matrix (miles)'!$B$2:$AD$30,B2660+1,C2660+1)</f>
        <v>12.94</v>
      </c>
      <c r="H2660" cm="1">
        <f t="array" ref="H2660">INDEX('Travel Time Matrix (min)'!$B$2:$AD$30,B2660+1,C2660+1)</f>
        <v>19.399999999999999</v>
      </c>
      <c r="I2660" cm="1">
        <f t="array" ref="I2660">G2660*(INDEX('Vehicle Fleet'!$D$2:$D$6,A2660)+'Cost Parameters'!$B$2*'Cost Parameters'!$B$3)</f>
        <v>14.963816000000001</v>
      </c>
      <c r="J2660" cm="1">
        <f t="array" ref="J2660">IF(C2660=0,0,INDEX('Delivery Stops'!$D$2:$D$29,C2660))</f>
        <v>61</v>
      </c>
      <c r="K2660">
        <f t="shared" si="164"/>
        <v>0</v>
      </c>
      <c r="L2660">
        <f t="shared" si="165"/>
        <v>0</v>
      </c>
      <c r="M2660">
        <f t="shared" si="166"/>
        <v>0</v>
      </c>
      <c r="N2660">
        <f t="shared" si="167"/>
        <v>0</v>
      </c>
      <c r="O2660" cm="1">
        <f t="array" ref="O2660">((IF(C2660=0,INDEX('Solver Setup'!$M$15:$M$19,A2660),INDEX('Solver Setup'!$G$25:$G$52,C2660))-IF(B2660=0,INDEX('Solver Setup'!$L$15:$L$19,A2660),INDEX('Solver Setup'!$G$25:$G$52,B2660)))*1440-IF(B2660=0,0,INDEX('Solver Setup'!$F$25:$F$52,B2660))-H2660+'Solver Setup'!$B$9*(1-F2660))</f>
        <v>1431.5999999999995</v>
      </c>
    </row>
    <row r="2661" spans="1:15" x14ac:dyDescent="0.2">
      <c r="A2661">
        <v>4</v>
      </c>
      <c r="B2661">
        <v>7</v>
      </c>
      <c r="C2661">
        <v>28</v>
      </c>
      <c r="D2661" t="str" cm="1">
        <f t="array" ref="D2661">IF(B2661=0,"Depot",INDEX('Delivery Stops'!$B$2:$B$29,B2661))</f>
        <v>Fish Market</v>
      </c>
      <c r="E2661" t="str" cm="1">
        <f t="array" ref="E2661">IF(C2661=0,"Depot",INDEX('Delivery Stops'!$B$2:$B$29,C2661))</f>
        <v>Food Bank</v>
      </c>
      <c r="F2661">
        <v>0</v>
      </c>
      <c r="G2661" cm="1">
        <f t="array" ref="G2661">INDEX('Distance Matrix (miles)'!$B$2:$AD$30,B2661+1,C2661+1)</f>
        <v>14.49</v>
      </c>
      <c r="H2661" cm="1">
        <f t="array" ref="H2661">INDEX('Travel Time Matrix (min)'!$B$2:$AD$30,B2661+1,C2661+1)</f>
        <v>21.7</v>
      </c>
      <c r="I2661" cm="1">
        <f t="array" ref="I2661">G2661*(INDEX('Vehicle Fleet'!$D$2:$D$6,A2661)+'Cost Parameters'!$B$2*'Cost Parameters'!$B$3)</f>
        <v>16.756236000000001</v>
      </c>
      <c r="J2661" cm="1">
        <f t="array" ref="J2661">IF(C2661=0,0,INDEX('Delivery Stops'!$D$2:$D$29,C2661))</f>
        <v>168</v>
      </c>
      <c r="K2661">
        <f t="shared" si="164"/>
        <v>0</v>
      </c>
      <c r="L2661">
        <f t="shared" si="165"/>
        <v>0</v>
      </c>
      <c r="M2661">
        <f t="shared" si="166"/>
        <v>0</v>
      </c>
      <c r="N2661">
        <f t="shared" si="167"/>
        <v>0</v>
      </c>
      <c r="O2661" cm="1">
        <f t="array" ref="O2661">((IF(C2661=0,INDEX('Solver Setup'!$M$15:$M$19,A2661),INDEX('Solver Setup'!$G$25:$G$52,C2661))-IF(B2661=0,INDEX('Solver Setup'!$L$15:$L$19,A2661),INDEX('Solver Setup'!$G$25:$G$52,B2661)))*1440-IF(B2661=0,0,INDEX('Solver Setup'!$F$25:$F$52,B2661))-H2661+'Solver Setup'!$B$9*(1-F2661))</f>
        <v>1429.2999999999995</v>
      </c>
    </row>
    <row r="2662" spans="1:15" x14ac:dyDescent="0.2">
      <c r="A2662">
        <v>4</v>
      </c>
      <c r="B2662">
        <v>8</v>
      </c>
      <c r="C2662">
        <v>0</v>
      </c>
      <c r="D2662" t="str" cm="1">
        <f t="array" ref="D2662">IF(B2662=0,"Depot",INDEX('Delivery Stops'!$B$2:$B$29,B2662))</f>
        <v>Swimming Pool Supply</v>
      </c>
      <c r="E2662" t="str" cm="1">
        <f t="array" ref="E2662">IF(C2662=0,"Depot",INDEX('Delivery Stops'!$B$2:$B$29,C2662))</f>
        <v>Depot</v>
      </c>
      <c r="F2662">
        <v>0</v>
      </c>
      <c r="G2662" cm="1">
        <f t="array" ref="G2662">INDEX('Distance Matrix (miles)'!$B$2:$AD$30,B2662+1,C2662+1)</f>
        <v>25.87</v>
      </c>
      <c r="H2662" cm="1">
        <f t="array" ref="H2662">INDEX('Travel Time Matrix (min)'!$B$2:$AD$30,B2662+1,C2662+1)</f>
        <v>38.799999999999997</v>
      </c>
      <c r="I2662" cm="1">
        <f t="array" ref="I2662">G2662*(INDEX('Vehicle Fleet'!$D$2:$D$6,A2662)+'Cost Parameters'!$B$2*'Cost Parameters'!$B$3)</f>
        <v>29.916068000000003</v>
      </c>
      <c r="J2662" cm="1">
        <f t="array" ref="J2662">IF(C2662=0,0,INDEX('Delivery Stops'!$D$2:$D$29,C2662))</f>
        <v>0</v>
      </c>
      <c r="K2662">
        <f t="shared" si="164"/>
        <v>0</v>
      </c>
      <c r="L2662">
        <f t="shared" si="165"/>
        <v>0</v>
      </c>
      <c r="M2662">
        <f t="shared" si="166"/>
        <v>0</v>
      </c>
      <c r="N2662">
        <f t="shared" si="167"/>
        <v>0</v>
      </c>
      <c r="O2662" cm="1">
        <f t="array" ref="O2662">((IF(C2662=0,INDEX('Solver Setup'!$M$15:$M$19,A2662),INDEX('Solver Setup'!$G$25:$G$52,C2662))-IF(B2662=0,INDEX('Solver Setup'!$L$15:$L$19,A2662),INDEX('Solver Setup'!$G$25:$G$52,B2662)))*1440-IF(B2662=0,0,INDEX('Solver Setup'!$F$25:$F$52,B2662))-H2662+'Solver Setup'!$B$9*(1-F2662))</f>
        <v>490.2000000000005</v>
      </c>
    </row>
    <row r="2663" spans="1:15" x14ac:dyDescent="0.2">
      <c r="A2663">
        <v>4</v>
      </c>
      <c r="B2663">
        <v>8</v>
      </c>
      <c r="C2663">
        <v>1</v>
      </c>
      <c r="D2663" t="str" cm="1">
        <f t="array" ref="D2663">IF(B2663=0,"Depot",INDEX('Delivery Stops'!$B$2:$B$29,B2663))</f>
        <v>Swimming Pool Supply</v>
      </c>
      <c r="E2663" t="str" cm="1">
        <f t="array" ref="E2663">IF(C2663=0,"Depot",INDEX('Delivery Stops'!$B$2:$B$29,C2663))</f>
        <v>Pet Hospital</v>
      </c>
      <c r="F2663">
        <v>0</v>
      </c>
      <c r="G2663" cm="1">
        <f t="array" ref="G2663">INDEX('Distance Matrix (miles)'!$B$2:$AD$30,B2663+1,C2663+1)</f>
        <v>33.79</v>
      </c>
      <c r="H2663" cm="1">
        <f t="array" ref="H2663">INDEX('Travel Time Matrix (min)'!$B$2:$AD$30,B2663+1,C2663+1)</f>
        <v>50.7</v>
      </c>
      <c r="I2663" cm="1">
        <f t="array" ref="I2663">G2663*(INDEX('Vehicle Fleet'!$D$2:$D$6,A2663)+'Cost Parameters'!$B$2*'Cost Parameters'!$B$3)</f>
        <v>39.074756000000001</v>
      </c>
      <c r="J2663" cm="1">
        <f t="array" ref="J2663">IF(C2663=0,0,INDEX('Delivery Stops'!$D$2:$D$29,C2663))</f>
        <v>204</v>
      </c>
      <c r="K2663">
        <f t="shared" si="164"/>
        <v>0</v>
      </c>
      <c r="L2663">
        <f t="shared" si="165"/>
        <v>0</v>
      </c>
      <c r="M2663">
        <f t="shared" si="166"/>
        <v>0</v>
      </c>
      <c r="N2663">
        <f t="shared" si="167"/>
        <v>0</v>
      </c>
      <c r="O2663" cm="1">
        <f t="array" ref="O2663">((IF(C2663=0,INDEX('Solver Setup'!$M$15:$M$19,A2663),INDEX('Solver Setup'!$G$25:$G$52,C2663))-IF(B2663=0,INDEX('Solver Setup'!$L$15:$L$19,A2663),INDEX('Solver Setup'!$G$25:$G$52,B2663)))*1440-IF(B2663=0,0,INDEX('Solver Setup'!$F$25:$F$52,B2663))-H2663+'Solver Setup'!$B$9*(1-F2663))</f>
        <v>988.30000000000086</v>
      </c>
    </row>
    <row r="2664" spans="1:15" x14ac:dyDescent="0.2">
      <c r="A2664">
        <v>4</v>
      </c>
      <c r="B2664">
        <v>8</v>
      </c>
      <c r="C2664">
        <v>2</v>
      </c>
      <c r="D2664" t="str" cm="1">
        <f t="array" ref="D2664">IF(B2664=0,"Depot",INDEX('Delivery Stops'!$B$2:$B$29,B2664))</f>
        <v>Swimming Pool Supply</v>
      </c>
      <c r="E2664" t="str" cm="1">
        <f t="array" ref="E2664">IF(C2664=0,"Depot",INDEX('Delivery Stops'!$B$2:$B$29,C2664))</f>
        <v>Community Pharmacy</v>
      </c>
      <c r="F2664">
        <v>0</v>
      </c>
      <c r="G2664" cm="1">
        <f t="array" ref="G2664">INDEX('Distance Matrix (miles)'!$B$2:$AD$30,B2664+1,C2664+1)</f>
        <v>27.38</v>
      </c>
      <c r="H2664" cm="1">
        <f t="array" ref="H2664">INDEX('Travel Time Matrix (min)'!$B$2:$AD$30,B2664+1,C2664+1)</f>
        <v>41.1</v>
      </c>
      <c r="I2664" cm="1">
        <f t="array" ref="I2664">G2664*(INDEX('Vehicle Fleet'!$D$2:$D$6,A2664)+'Cost Parameters'!$B$2*'Cost Parameters'!$B$3)</f>
        <v>31.662232000000003</v>
      </c>
      <c r="J2664" cm="1">
        <f t="array" ref="J2664">IF(C2664=0,0,INDEX('Delivery Stops'!$D$2:$D$29,C2664))</f>
        <v>240</v>
      </c>
      <c r="K2664">
        <f t="shared" si="164"/>
        <v>0</v>
      </c>
      <c r="L2664">
        <f t="shared" si="165"/>
        <v>0</v>
      </c>
      <c r="M2664">
        <f t="shared" si="166"/>
        <v>0</v>
      </c>
      <c r="N2664">
        <f t="shared" si="167"/>
        <v>0</v>
      </c>
      <c r="O2664" cm="1">
        <f t="array" ref="O2664">((IF(C2664=0,INDEX('Solver Setup'!$M$15:$M$19,A2664),INDEX('Solver Setup'!$G$25:$G$52,C2664))-IF(B2664=0,INDEX('Solver Setup'!$L$15:$L$19,A2664),INDEX('Solver Setup'!$G$25:$G$52,B2664)))*1440-IF(B2664=0,0,INDEX('Solver Setup'!$F$25:$F$52,B2664))-H2664+'Solver Setup'!$B$9*(1-F2664))</f>
        <v>1237.9000000000001</v>
      </c>
    </row>
    <row r="2665" spans="1:15" x14ac:dyDescent="0.2">
      <c r="A2665">
        <v>4</v>
      </c>
      <c r="B2665">
        <v>8</v>
      </c>
      <c r="C2665">
        <v>3</v>
      </c>
      <c r="D2665" t="str" cm="1">
        <f t="array" ref="D2665">IF(B2665=0,"Depot",INDEX('Delivery Stops'!$B$2:$B$29,B2665))</f>
        <v>Swimming Pool Supply</v>
      </c>
      <c r="E2665" t="str" cm="1">
        <f t="array" ref="E2665">IF(C2665=0,"Depot",INDEX('Delivery Stops'!$B$2:$B$29,C2665))</f>
        <v>Redstone Medical Center</v>
      </c>
      <c r="F2665">
        <v>0</v>
      </c>
      <c r="G2665" cm="1">
        <f t="array" ref="G2665">INDEX('Distance Matrix (miles)'!$B$2:$AD$30,B2665+1,C2665+1)</f>
        <v>16.8</v>
      </c>
      <c r="H2665" cm="1">
        <f t="array" ref="H2665">INDEX('Travel Time Matrix (min)'!$B$2:$AD$30,B2665+1,C2665+1)</f>
        <v>25.2</v>
      </c>
      <c r="I2665" cm="1">
        <f t="array" ref="I2665">G2665*(INDEX('Vehicle Fleet'!$D$2:$D$6,A2665)+'Cost Parameters'!$B$2*'Cost Parameters'!$B$3)</f>
        <v>19.427520000000001</v>
      </c>
      <c r="J2665" cm="1">
        <f t="array" ref="J2665">IF(C2665=0,0,INDEX('Delivery Stops'!$D$2:$D$29,C2665))</f>
        <v>183</v>
      </c>
      <c r="K2665">
        <f t="shared" si="164"/>
        <v>0</v>
      </c>
      <c r="L2665">
        <f t="shared" si="165"/>
        <v>0</v>
      </c>
      <c r="M2665">
        <f t="shared" si="166"/>
        <v>0</v>
      </c>
      <c r="N2665">
        <f t="shared" si="167"/>
        <v>0</v>
      </c>
      <c r="O2665" cm="1">
        <f t="array" ref="O2665">((IF(C2665=0,INDEX('Solver Setup'!$M$15:$M$19,A2665),INDEX('Solver Setup'!$G$25:$G$52,C2665))-IF(B2665=0,INDEX('Solver Setup'!$L$15:$L$19,A2665),INDEX('Solver Setup'!$G$25:$G$52,B2665)))*1440-IF(B2665=0,0,INDEX('Solver Setup'!$F$25:$F$52,B2665))-H2665+'Solver Setup'!$B$9*(1-F2665))</f>
        <v>1268.8000000000004</v>
      </c>
    </row>
    <row r="2666" spans="1:15" x14ac:dyDescent="0.2">
      <c r="A2666">
        <v>4</v>
      </c>
      <c r="B2666">
        <v>8</v>
      </c>
      <c r="C2666">
        <v>4</v>
      </c>
      <c r="D2666" t="str" cm="1">
        <f t="array" ref="D2666">IF(B2666=0,"Depot",INDEX('Delivery Stops'!$B$2:$B$29,B2666))</f>
        <v>Swimming Pool Supply</v>
      </c>
      <c r="E2666" t="str" cm="1">
        <f t="array" ref="E2666">IF(C2666=0,"Depot",INDEX('Delivery Stops'!$B$2:$B$29,C2666))</f>
        <v>Furniture Warehouse</v>
      </c>
      <c r="F2666">
        <v>0</v>
      </c>
      <c r="G2666" cm="1">
        <f t="array" ref="G2666">INDEX('Distance Matrix (miles)'!$B$2:$AD$30,B2666+1,C2666+1)</f>
        <v>18.100000000000001</v>
      </c>
      <c r="H2666" cm="1">
        <f t="array" ref="H2666">INDEX('Travel Time Matrix (min)'!$B$2:$AD$30,B2666+1,C2666+1)</f>
        <v>27.2</v>
      </c>
      <c r="I2666" cm="1">
        <f t="array" ref="I2666">G2666*(INDEX('Vehicle Fleet'!$D$2:$D$6,A2666)+'Cost Parameters'!$B$2*'Cost Parameters'!$B$3)</f>
        <v>20.930840000000003</v>
      </c>
      <c r="J2666" cm="1">
        <f t="array" ref="J2666">IF(C2666=0,0,INDEX('Delivery Stops'!$D$2:$D$29,C2666))</f>
        <v>186</v>
      </c>
      <c r="K2666">
        <f t="shared" si="164"/>
        <v>0</v>
      </c>
      <c r="L2666">
        <f t="shared" si="165"/>
        <v>0</v>
      </c>
      <c r="M2666">
        <f t="shared" si="166"/>
        <v>0</v>
      </c>
      <c r="N2666">
        <f t="shared" si="167"/>
        <v>0</v>
      </c>
      <c r="O2666" cm="1">
        <f t="array" ref="O2666">((IF(C2666=0,INDEX('Solver Setup'!$M$15:$M$19,A2666),INDEX('Solver Setup'!$G$25:$G$52,C2666))-IF(B2666=0,INDEX('Solver Setup'!$L$15:$L$19,A2666),INDEX('Solver Setup'!$G$25:$G$52,B2666)))*1440-IF(B2666=0,0,INDEX('Solver Setup'!$F$25:$F$52,B2666))-H2666+'Solver Setup'!$B$9*(1-F2666))</f>
        <v>996.80000000000041</v>
      </c>
    </row>
    <row r="2667" spans="1:15" x14ac:dyDescent="0.2">
      <c r="A2667">
        <v>4</v>
      </c>
      <c r="B2667">
        <v>8</v>
      </c>
      <c r="C2667">
        <v>5</v>
      </c>
      <c r="D2667" t="str" cm="1">
        <f t="array" ref="D2667">IF(B2667=0,"Depot",INDEX('Delivery Stops'!$B$2:$B$29,B2667))</f>
        <v>Swimming Pool Supply</v>
      </c>
      <c r="E2667" t="str" cm="1">
        <f t="array" ref="E2667">IF(C2667=0,"Depot",INDEX('Delivery Stops'!$B$2:$B$29,C2667))</f>
        <v>Construction Supply</v>
      </c>
      <c r="F2667">
        <v>0</v>
      </c>
      <c r="G2667" cm="1">
        <f t="array" ref="G2667">INDEX('Distance Matrix (miles)'!$B$2:$AD$30,B2667+1,C2667+1)</f>
        <v>17.649999999999999</v>
      </c>
      <c r="H2667" cm="1">
        <f t="array" ref="H2667">INDEX('Travel Time Matrix (min)'!$B$2:$AD$30,B2667+1,C2667+1)</f>
        <v>26.5</v>
      </c>
      <c r="I2667" cm="1">
        <f t="array" ref="I2667">G2667*(INDEX('Vehicle Fleet'!$D$2:$D$6,A2667)+'Cost Parameters'!$B$2*'Cost Parameters'!$B$3)</f>
        <v>20.41046</v>
      </c>
      <c r="J2667" cm="1">
        <f t="array" ref="J2667">IF(C2667=0,0,INDEX('Delivery Stops'!$D$2:$D$29,C2667))</f>
        <v>201</v>
      </c>
      <c r="K2667">
        <f t="shared" si="164"/>
        <v>0</v>
      </c>
      <c r="L2667">
        <f t="shared" si="165"/>
        <v>0</v>
      </c>
      <c r="M2667">
        <f t="shared" si="166"/>
        <v>0</v>
      </c>
      <c r="N2667">
        <f t="shared" si="167"/>
        <v>0</v>
      </c>
      <c r="O2667" cm="1">
        <f t="array" ref="O2667">((IF(C2667=0,INDEX('Solver Setup'!$M$15:$M$19,A2667),INDEX('Solver Setup'!$G$25:$G$52,C2667))-IF(B2667=0,INDEX('Solver Setup'!$L$15:$L$19,A2667),INDEX('Solver Setup'!$G$25:$G$52,B2667)))*1440-IF(B2667=0,0,INDEX('Solver Setup'!$F$25:$F$52,B2667))-H2667+'Solver Setup'!$B$9*(1-F2667))</f>
        <v>1207.5</v>
      </c>
    </row>
    <row r="2668" spans="1:15" x14ac:dyDescent="0.2">
      <c r="A2668">
        <v>4</v>
      </c>
      <c r="B2668">
        <v>8</v>
      </c>
      <c r="C2668">
        <v>6</v>
      </c>
      <c r="D2668" t="str" cm="1">
        <f t="array" ref="D2668">IF(B2668=0,"Depot",INDEX('Delivery Stops'!$B$2:$B$29,B2668))</f>
        <v>Swimming Pool Supply</v>
      </c>
      <c r="E2668" t="str" cm="1">
        <f t="array" ref="E2668">IF(C2668=0,"Depot",INDEX('Delivery Stops'!$B$2:$B$29,C2668))</f>
        <v>Farm Supply</v>
      </c>
      <c r="F2668">
        <v>0</v>
      </c>
      <c r="G2668" cm="1">
        <f t="array" ref="G2668">INDEX('Distance Matrix (miles)'!$B$2:$AD$30,B2668+1,C2668+1)</f>
        <v>23.23</v>
      </c>
      <c r="H2668" cm="1">
        <f t="array" ref="H2668">INDEX('Travel Time Matrix (min)'!$B$2:$AD$30,B2668+1,C2668+1)</f>
        <v>34.799999999999997</v>
      </c>
      <c r="I2668" cm="1">
        <f t="array" ref="I2668">G2668*(INDEX('Vehicle Fleet'!$D$2:$D$6,A2668)+'Cost Parameters'!$B$2*'Cost Parameters'!$B$3)</f>
        <v>26.863172000000002</v>
      </c>
      <c r="J2668" cm="1">
        <f t="array" ref="J2668">IF(C2668=0,0,INDEX('Delivery Stops'!$D$2:$D$29,C2668))</f>
        <v>162</v>
      </c>
      <c r="K2668">
        <f t="shared" si="164"/>
        <v>0</v>
      </c>
      <c r="L2668">
        <f t="shared" si="165"/>
        <v>0</v>
      </c>
      <c r="M2668">
        <f t="shared" si="166"/>
        <v>0</v>
      </c>
      <c r="N2668">
        <f t="shared" si="167"/>
        <v>0</v>
      </c>
      <c r="O2668" cm="1">
        <f t="array" ref="O2668">((IF(C2668=0,INDEX('Solver Setup'!$M$15:$M$19,A2668),INDEX('Solver Setup'!$G$25:$G$52,C2668))-IF(B2668=0,INDEX('Solver Setup'!$L$15:$L$19,A2668),INDEX('Solver Setup'!$G$25:$G$52,B2668)))*1440-IF(B2668=0,0,INDEX('Solver Setup'!$F$25:$F$52,B2668))-H2668+'Solver Setup'!$B$9*(1-F2668))</f>
        <v>1304.2000000000005</v>
      </c>
    </row>
    <row r="2669" spans="1:15" x14ac:dyDescent="0.2">
      <c r="A2669">
        <v>4</v>
      </c>
      <c r="B2669">
        <v>8</v>
      </c>
      <c r="C2669">
        <v>7</v>
      </c>
      <c r="D2669" t="str" cm="1">
        <f t="array" ref="D2669">IF(B2669=0,"Depot",INDEX('Delivery Stops'!$B$2:$B$29,B2669))</f>
        <v>Swimming Pool Supply</v>
      </c>
      <c r="E2669" t="str" cm="1">
        <f t="array" ref="E2669">IF(C2669=0,"Depot",INDEX('Delivery Stops'!$B$2:$B$29,C2669))</f>
        <v>Fish Market</v>
      </c>
      <c r="F2669">
        <v>0</v>
      </c>
      <c r="G2669" cm="1">
        <f t="array" ref="G2669">INDEX('Distance Matrix (miles)'!$B$2:$AD$30,B2669+1,C2669+1)</f>
        <v>30.46</v>
      </c>
      <c r="H2669" cm="1">
        <f t="array" ref="H2669">INDEX('Travel Time Matrix (min)'!$B$2:$AD$30,B2669+1,C2669+1)</f>
        <v>45.7</v>
      </c>
      <c r="I2669" cm="1">
        <f t="array" ref="I2669">G2669*(INDEX('Vehicle Fleet'!$D$2:$D$6,A2669)+'Cost Parameters'!$B$2*'Cost Parameters'!$B$3)</f>
        <v>35.223944000000003</v>
      </c>
      <c r="J2669" cm="1">
        <f t="array" ref="J2669">IF(C2669=0,0,INDEX('Delivery Stops'!$D$2:$D$29,C2669))</f>
        <v>133</v>
      </c>
      <c r="K2669">
        <f t="shared" si="164"/>
        <v>0</v>
      </c>
      <c r="L2669">
        <f t="shared" si="165"/>
        <v>0</v>
      </c>
      <c r="M2669">
        <f t="shared" si="166"/>
        <v>0</v>
      </c>
      <c r="N2669">
        <f t="shared" si="167"/>
        <v>0</v>
      </c>
      <c r="O2669" cm="1">
        <f t="array" ref="O2669">((IF(C2669=0,INDEX('Solver Setup'!$M$15:$M$19,A2669),INDEX('Solver Setup'!$G$25:$G$52,C2669))-IF(B2669=0,INDEX('Solver Setup'!$L$15:$L$19,A2669),INDEX('Solver Setup'!$G$25:$G$52,B2669)))*1440-IF(B2669=0,0,INDEX('Solver Setup'!$F$25:$F$52,B2669))-H2669+'Solver Setup'!$B$9*(1-F2669))</f>
        <v>1158.3000000000004</v>
      </c>
    </row>
    <row r="2670" spans="1:15" x14ac:dyDescent="0.2">
      <c r="A2670">
        <v>4</v>
      </c>
      <c r="B2670">
        <v>8</v>
      </c>
      <c r="C2670">
        <v>9</v>
      </c>
      <c r="D2670" t="str" cm="1">
        <f t="array" ref="D2670">IF(B2670=0,"Depot",INDEX('Delivery Stops'!$B$2:$B$29,B2670))</f>
        <v>Swimming Pool Supply</v>
      </c>
      <c r="E2670" t="str" cm="1">
        <f t="array" ref="E2670">IF(C2670=0,"Depot",INDEX('Delivery Stops'!$B$2:$B$29,C2670))</f>
        <v>Dry Cleaners</v>
      </c>
      <c r="F2670">
        <v>0</v>
      </c>
      <c r="G2670" cm="1">
        <f t="array" ref="G2670">INDEX('Distance Matrix (miles)'!$B$2:$AD$30,B2670+1,C2670+1)</f>
        <v>27.7</v>
      </c>
      <c r="H2670" cm="1">
        <f t="array" ref="H2670">INDEX('Travel Time Matrix (min)'!$B$2:$AD$30,B2670+1,C2670+1)</f>
        <v>41.5</v>
      </c>
      <c r="I2670" cm="1">
        <f t="array" ref="I2670">G2670*(INDEX('Vehicle Fleet'!$D$2:$D$6,A2670)+'Cost Parameters'!$B$2*'Cost Parameters'!$B$3)</f>
        <v>32.03228</v>
      </c>
      <c r="J2670" cm="1">
        <f t="array" ref="J2670">IF(C2670=0,0,INDEX('Delivery Stops'!$D$2:$D$29,C2670))</f>
        <v>24</v>
      </c>
      <c r="K2670">
        <f t="shared" si="164"/>
        <v>0</v>
      </c>
      <c r="L2670">
        <f t="shared" si="165"/>
        <v>0</v>
      </c>
      <c r="M2670">
        <f t="shared" si="166"/>
        <v>0</v>
      </c>
      <c r="N2670">
        <f t="shared" si="167"/>
        <v>0</v>
      </c>
      <c r="O2670" cm="1">
        <f t="array" ref="O2670">((IF(C2670=0,INDEX('Solver Setup'!$M$15:$M$19,A2670),INDEX('Solver Setup'!$G$25:$G$52,C2670))-IF(B2670=0,INDEX('Solver Setup'!$L$15:$L$19,A2670),INDEX('Solver Setup'!$G$25:$G$52,B2670)))*1440-IF(B2670=0,0,INDEX('Solver Setup'!$F$25:$F$52,B2670))-H2670+'Solver Setup'!$B$9*(1-F2670))</f>
        <v>1027.5000000000005</v>
      </c>
    </row>
    <row r="2671" spans="1:15" x14ac:dyDescent="0.2">
      <c r="A2671">
        <v>4</v>
      </c>
      <c r="B2671">
        <v>8</v>
      </c>
      <c r="C2671">
        <v>10</v>
      </c>
      <c r="D2671" t="str" cm="1">
        <f t="array" ref="D2671">IF(B2671=0,"Depot",INDEX('Delivery Stops'!$B$2:$B$29,B2671))</f>
        <v>Swimming Pool Supply</v>
      </c>
      <c r="E2671" t="str" cm="1">
        <f t="array" ref="E2671">IF(C2671=0,"Depot",INDEX('Delivery Stops'!$B$2:$B$29,C2671))</f>
        <v>Furniture Warehouse</v>
      </c>
      <c r="F2671">
        <v>0</v>
      </c>
      <c r="G2671" cm="1">
        <f t="array" ref="G2671">INDEX('Distance Matrix (miles)'!$B$2:$AD$30,B2671+1,C2671+1)</f>
        <v>28.16</v>
      </c>
      <c r="H2671" cm="1">
        <f t="array" ref="H2671">INDEX('Travel Time Matrix (min)'!$B$2:$AD$30,B2671+1,C2671+1)</f>
        <v>42.2</v>
      </c>
      <c r="I2671" cm="1">
        <f t="array" ref="I2671">G2671*(INDEX('Vehicle Fleet'!$D$2:$D$6,A2671)+'Cost Parameters'!$B$2*'Cost Parameters'!$B$3)</f>
        <v>32.564224000000003</v>
      </c>
      <c r="J2671" cm="1">
        <f t="array" ref="J2671">IF(C2671=0,0,INDEX('Delivery Stops'!$D$2:$D$29,C2671))</f>
        <v>89</v>
      </c>
      <c r="K2671">
        <f t="shared" si="164"/>
        <v>0</v>
      </c>
      <c r="L2671">
        <f t="shared" si="165"/>
        <v>0</v>
      </c>
      <c r="M2671">
        <f t="shared" si="166"/>
        <v>0</v>
      </c>
      <c r="N2671">
        <f t="shared" si="167"/>
        <v>0</v>
      </c>
      <c r="O2671" cm="1">
        <f t="array" ref="O2671">((IF(C2671=0,INDEX('Solver Setup'!$M$15:$M$19,A2671),INDEX('Solver Setup'!$G$25:$G$52,C2671))-IF(B2671=0,INDEX('Solver Setup'!$L$15:$L$19,A2671),INDEX('Solver Setup'!$G$25:$G$52,B2671)))*1440-IF(B2671=0,0,INDEX('Solver Setup'!$F$25:$F$52,B2671))-H2671+'Solver Setup'!$B$9*(1-F2671))</f>
        <v>1101.8</v>
      </c>
    </row>
    <row r="2672" spans="1:15" x14ac:dyDescent="0.2">
      <c r="A2672">
        <v>4</v>
      </c>
      <c r="B2672">
        <v>8</v>
      </c>
      <c r="C2672">
        <v>11</v>
      </c>
      <c r="D2672" t="str" cm="1">
        <f t="array" ref="D2672">IF(B2672=0,"Depot",INDEX('Delivery Stops'!$B$2:$B$29,B2672))</f>
        <v>Swimming Pool Supply</v>
      </c>
      <c r="E2672" t="str" cm="1">
        <f t="array" ref="E2672">IF(C2672=0,"Depot",INDEX('Delivery Stops'!$B$2:$B$29,C2672))</f>
        <v>Pet Hospital</v>
      </c>
      <c r="F2672">
        <v>0</v>
      </c>
      <c r="G2672" cm="1">
        <f t="array" ref="G2672">INDEX('Distance Matrix (miles)'!$B$2:$AD$30,B2672+1,C2672+1)</f>
        <v>26.42</v>
      </c>
      <c r="H2672" cm="1">
        <f t="array" ref="H2672">INDEX('Travel Time Matrix (min)'!$B$2:$AD$30,B2672+1,C2672+1)</f>
        <v>39.6</v>
      </c>
      <c r="I2672" cm="1">
        <f t="array" ref="I2672">G2672*(INDEX('Vehicle Fleet'!$D$2:$D$6,A2672)+'Cost Parameters'!$B$2*'Cost Parameters'!$B$3)</f>
        <v>30.552088000000005</v>
      </c>
      <c r="J2672" cm="1">
        <f t="array" ref="J2672">IF(C2672=0,0,INDEX('Delivery Stops'!$D$2:$D$29,C2672))</f>
        <v>108</v>
      </c>
      <c r="K2672">
        <f t="shared" si="164"/>
        <v>0</v>
      </c>
      <c r="L2672">
        <f t="shared" si="165"/>
        <v>0</v>
      </c>
      <c r="M2672">
        <f t="shared" si="166"/>
        <v>0</v>
      </c>
      <c r="N2672">
        <f t="shared" si="167"/>
        <v>0</v>
      </c>
      <c r="O2672" cm="1">
        <f t="array" ref="O2672">((IF(C2672=0,INDEX('Solver Setup'!$M$15:$M$19,A2672),INDEX('Solver Setup'!$G$25:$G$52,C2672))-IF(B2672=0,INDEX('Solver Setup'!$L$15:$L$19,A2672),INDEX('Solver Setup'!$G$25:$G$52,B2672)))*1440-IF(B2672=0,0,INDEX('Solver Setup'!$F$25:$F$52,B2672))-H2672+'Solver Setup'!$B$9*(1-F2672))</f>
        <v>1029.4000000000005</v>
      </c>
    </row>
    <row r="2673" spans="1:15" x14ac:dyDescent="0.2">
      <c r="A2673">
        <v>4</v>
      </c>
      <c r="B2673">
        <v>8</v>
      </c>
      <c r="C2673">
        <v>12</v>
      </c>
      <c r="D2673" t="str" cm="1">
        <f t="array" ref="D2673">IF(B2673=0,"Depot",INDEX('Delivery Stops'!$B$2:$B$29,B2673))</f>
        <v>Swimming Pool Supply</v>
      </c>
      <c r="E2673" t="str" cm="1">
        <f t="array" ref="E2673">IF(C2673=0,"Depot",INDEX('Delivery Stops'!$B$2:$B$29,C2673))</f>
        <v>Tech Solutions Inc</v>
      </c>
      <c r="F2673">
        <v>0</v>
      </c>
      <c r="G2673" cm="1">
        <f t="array" ref="G2673">INDEX('Distance Matrix (miles)'!$B$2:$AD$30,B2673+1,C2673+1)</f>
        <v>27.73</v>
      </c>
      <c r="H2673" cm="1">
        <f t="array" ref="H2673">INDEX('Travel Time Matrix (min)'!$B$2:$AD$30,B2673+1,C2673+1)</f>
        <v>41.6</v>
      </c>
      <c r="I2673" cm="1">
        <f t="array" ref="I2673">G2673*(INDEX('Vehicle Fleet'!$D$2:$D$6,A2673)+'Cost Parameters'!$B$2*'Cost Parameters'!$B$3)</f>
        <v>32.066972</v>
      </c>
      <c r="J2673" cm="1">
        <f t="array" ref="J2673">IF(C2673=0,0,INDEX('Delivery Stops'!$D$2:$D$29,C2673))</f>
        <v>150</v>
      </c>
      <c r="K2673">
        <f t="shared" si="164"/>
        <v>0</v>
      </c>
      <c r="L2673">
        <f t="shared" si="165"/>
        <v>0</v>
      </c>
      <c r="M2673">
        <f t="shared" si="166"/>
        <v>0</v>
      </c>
      <c r="N2673">
        <f t="shared" si="167"/>
        <v>0</v>
      </c>
      <c r="O2673" cm="1">
        <f t="array" ref="O2673">((IF(C2673=0,INDEX('Solver Setup'!$M$15:$M$19,A2673),INDEX('Solver Setup'!$G$25:$G$52,C2673))-IF(B2673=0,INDEX('Solver Setup'!$L$15:$L$19,A2673),INDEX('Solver Setup'!$G$25:$G$52,B2673)))*1440-IF(B2673=0,0,INDEX('Solver Setup'!$F$25:$F$52,B2673))-H2673+'Solver Setup'!$B$9*(1-F2673))</f>
        <v>982.40000000000043</v>
      </c>
    </row>
    <row r="2674" spans="1:15" x14ac:dyDescent="0.2">
      <c r="A2674">
        <v>4</v>
      </c>
      <c r="B2674">
        <v>8</v>
      </c>
      <c r="C2674">
        <v>13</v>
      </c>
      <c r="D2674" t="str" cm="1">
        <f t="array" ref="D2674">IF(B2674=0,"Depot",INDEX('Delivery Stops'!$B$2:$B$29,B2674))</f>
        <v>Swimming Pool Supply</v>
      </c>
      <c r="E2674" t="str" cm="1">
        <f t="array" ref="E2674">IF(C2674=0,"Depot",INDEX('Delivery Stops'!$B$2:$B$29,C2674))</f>
        <v>Tech Solutions Inc</v>
      </c>
      <c r="F2674">
        <v>0</v>
      </c>
      <c r="G2674" cm="1">
        <f t="array" ref="G2674">INDEX('Distance Matrix (miles)'!$B$2:$AD$30,B2674+1,C2674+1)</f>
        <v>43.32</v>
      </c>
      <c r="H2674" cm="1">
        <f t="array" ref="H2674">INDEX('Travel Time Matrix (min)'!$B$2:$AD$30,B2674+1,C2674+1)</f>
        <v>65</v>
      </c>
      <c r="I2674" cm="1">
        <f t="array" ref="I2674">G2674*(INDEX('Vehicle Fleet'!$D$2:$D$6,A2674)+'Cost Parameters'!$B$2*'Cost Parameters'!$B$3)</f>
        <v>50.095248000000005</v>
      </c>
      <c r="J2674" cm="1">
        <f t="array" ref="J2674">IF(C2674=0,0,INDEX('Delivery Stops'!$D$2:$D$29,C2674))</f>
        <v>38</v>
      </c>
      <c r="K2674">
        <f t="shared" si="164"/>
        <v>0</v>
      </c>
      <c r="L2674">
        <f t="shared" si="165"/>
        <v>0</v>
      </c>
      <c r="M2674">
        <f t="shared" si="166"/>
        <v>0</v>
      </c>
      <c r="N2674">
        <f t="shared" si="167"/>
        <v>0</v>
      </c>
      <c r="O2674" cm="1">
        <f t="array" ref="O2674">((IF(C2674=0,INDEX('Solver Setup'!$M$15:$M$19,A2674),INDEX('Solver Setup'!$G$25:$G$52,C2674))-IF(B2674=0,INDEX('Solver Setup'!$L$15:$L$19,A2674),INDEX('Solver Setup'!$G$25:$G$52,B2674)))*1440-IF(B2674=0,0,INDEX('Solver Setup'!$F$25:$F$52,B2674))-H2674+'Solver Setup'!$B$9*(1-F2674))</f>
        <v>854</v>
      </c>
    </row>
    <row r="2675" spans="1:15" x14ac:dyDescent="0.2">
      <c r="A2675">
        <v>4</v>
      </c>
      <c r="B2675">
        <v>8</v>
      </c>
      <c r="C2675">
        <v>14</v>
      </c>
      <c r="D2675" t="str" cm="1">
        <f t="array" ref="D2675">IF(B2675=0,"Depot",INDEX('Delivery Stops'!$B$2:$B$29,B2675))</f>
        <v>Swimming Pool Supply</v>
      </c>
      <c r="E2675" t="str" cm="1">
        <f t="array" ref="E2675">IF(C2675=0,"Depot",INDEX('Delivery Stops'!$B$2:$B$29,C2675))</f>
        <v>Sunrise Senior Living</v>
      </c>
      <c r="F2675">
        <v>0</v>
      </c>
      <c r="G2675" cm="1">
        <f t="array" ref="G2675">INDEX('Distance Matrix (miles)'!$B$2:$AD$30,B2675+1,C2675+1)</f>
        <v>25.31</v>
      </c>
      <c r="H2675" cm="1">
        <f t="array" ref="H2675">INDEX('Travel Time Matrix (min)'!$B$2:$AD$30,B2675+1,C2675+1)</f>
        <v>38</v>
      </c>
      <c r="I2675" cm="1">
        <f t="array" ref="I2675">G2675*(INDEX('Vehicle Fleet'!$D$2:$D$6,A2675)+'Cost Parameters'!$B$2*'Cost Parameters'!$B$3)</f>
        <v>29.268484000000001</v>
      </c>
      <c r="J2675" cm="1">
        <f t="array" ref="J2675">IF(C2675=0,0,INDEX('Delivery Stops'!$D$2:$D$29,C2675))</f>
        <v>249</v>
      </c>
      <c r="K2675">
        <f t="shared" si="164"/>
        <v>0</v>
      </c>
      <c r="L2675">
        <f t="shared" si="165"/>
        <v>0</v>
      </c>
      <c r="M2675">
        <f t="shared" si="166"/>
        <v>0</v>
      </c>
      <c r="N2675">
        <f t="shared" si="167"/>
        <v>0</v>
      </c>
      <c r="O2675" cm="1">
        <f t="array" ref="O2675">((IF(C2675=0,INDEX('Solver Setup'!$M$15:$M$19,A2675),INDEX('Solver Setup'!$G$25:$G$52,C2675))-IF(B2675=0,INDEX('Solver Setup'!$L$15:$L$19,A2675),INDEX('Solver Setup'!$G$25:$G$52,B2675)))*1440-IF(B2675=0,0,INDEX('Solver Setup'!$F$25:$F$52,B2675))-H2675+'Solver Setup'!$B$9*(1-F2675))</f>
        <v>1331</v>
      </c>
    </row>
    <row r="2676" spans="1:15" x14ac:dyDescent="0.2">
      <c r="A2676">
        <v>4</v>
      </c>
      <c r="B2676">
        <v>8</v>
      </c>
      <c r="C2676">
        <v>15</v>
      </c>
      <c r="D2676" t="str" cm="1">
        <f t="array" ref="D2676">IF(B2676=0,"Depot",INDEX('Delivery Stops'!$B$2:$B$29,B2676))</f>
        <v>Swimming Pool Supply</v>
      </c>
      <c r="E2676" t="str" cm="1">
        <f t="array" ref="E2676">IF(C2676=0,"Depot",INDEX('Delivery Stops'!$B$2:$B$29,C2676))</f>
        <v>Electronics Outlet</v>
      </c>
      <c r="F2676">
        <v>0</v>
      </c>
      <c r="G2676" cm="1">
        <f t="array" ref="G2676">INDEX('Distance Matrix (miles)'!$B$2:$AD$30,B2676+1,C2676+1)</f>
        <v>27.12</v>
      </c>
      <c r="H2676" cm="1">
        <f t="array" ref="H2676">INDEX('Travel Time Matrix (min)'!$B$2:$AD$30,B2676+1,C2676+1)</f>
        <v>40.700000000000003</v>
      </c>
      <c r="I2676" cm="1">
        <f t="array" ref="I2676">G2676*(INDEX('Vehicle Fleet'!$D$2:$D$6,A2676)+'Cost Parameters'!$B$2*'Cost Parameters'!$B$3)</f>
        <v>31.361568000000005</v>
      </c>
      <c r="J2676" cm="1">
        <f t="array" ref="J2676">IF(C2676=0,0,INDEX('Delivery Stops'!$D$2:$D$29,C2676))</f>
        <v>72</v>
      </c>
      <c r="K2676">
        <f t="shared" si="164"/>
        <v>0</v>
      </c>
      <c r="L2676">
        <f t="shared" si="165"/>
        <v>0</v>
      </c>
      <c r="M2676">
        <f t="shared" si="166"/>
        <v>0</v>
      </c>
      <c r="N2676">
        <f t="shared" si="167"/>
        <v>0</v>
      </c>
      <c r="O2676" cm="1">
        <f t="array" ref="O2676">((IF(C2676=0,INDEX('Solver Setup'!$M$15:$M$19,A2676),INDEX('Solver Setup'!$G$25:$G$52,C2676))-IF(B2676=0,INDEX('Solver Setup'!$L$15:$L$19,A2676),INDEX('Solver Setup'!$G$25:$G$52,B2676)))*1440-IF(B2676=0,0,INDEX('Solver Setup'!$F$25:$F$52,B2676))-H2676+'Solver Setup'!$B$9*(1-F2676))</f>
        <v>893.30000000000041</v>
      </c>
    </row>
    <row r="2677" spans="1:15" x14ac:dyDescent="0.2">
      <c r="A2677">
        <v>4</v>
      </c>
      <c r="B2677">
        <v>8</v>
      </c>
      <c r="C2677">
        <v>16</v>
      </c>
      <c r="D2677" t="str" cm="1">
        <f t="array" ref="D2677">IF(B2677=0,"Depot",INDEX('Delivery Stops'!$B$2:$B$29,B2677))</f>
        <v>Swimming Pool Supply</v>
      </c>
      <c r="E2677" t="str" cm="1">
        <f t="array" ref="E2677">IF(C2677=0,"Depot",INDEX('Delivery Stops'!$B$2:$B$29,C2677))</f>
        <v>Bookstore</v>
      </c>
      <c r="F2677">
        <v>0</v>
      </c>
      <c r="G2677" cm="1">
        <f t="array" ref="G2677">INDEX('Distance Matrix (miles)'!$B$2:$AD$30,B2677+1,C2677+1)</f>
        <v>29.28</v>
      </c>
      <c r="H2677" cm="1">
        <f t="array" ref="H2677">INDEX('Travel Time Matrix (min)'!$B$2:$AD$30,B2677+1,C2677+1)</f>
        <v>43.9</v>
      </c>
      <c r="I2677" cm="1">
        <f t="array" ref="I2677">G2677*(INDEX('Vehicle Fleet'!$D$2:$D$6,A2677)+'Cost Parameters'!$B$2*'Cost Parameters'!$B$3)</f>
        <v>33.859392000000007</v>
      </c>
      <c r="J2677" cm="1">
        <f t="array" ref="J2677">IF(C2677=0,0,INDEX('Delivery Stops'!$D$2:$D$29,C2677))</f>
        <v>152</v>
      </c>
      <c r="K2677">
        <f t="shared" si="164"/>
        <v>0</v>
      </c>
      <c r="L2677">
        <f t="shared" si="165"/>
        <v>0</v>
      </c>
      <c r="M2677">
        <f t="shared" si="166"/>
        <v>0</v>
      </c>
      <c r="N2677">
        <f t="shared" si="167"/>
        <v>0</v>
      </c>
      <c r="O2677" cm="1">
        <f t="array" ref="O2677">((IF(C2677=0,INDEX('Solver Setup'!$M$15:$M$19,A2677),INDEX('Solver Setup'!$G$25:$G$52,C2677))-IF(B2677=0,INDEX('Solver Setup'!$L$15:$L$19,A2677),INDEX('Solver Setup'!$G$25:$G$52,B2677)))*1440-IF(B2677=0,0,INDEX('Solver Setup'!$F$25:$F$52,B2677))-H2677+'Solver Setup'!$B$9*(1-F2677))</f>
        <v>1130.1000000000008</v>
      </c>
    </row>
    <row r="2678" spans="1:15" x14ac:dyDescent="0.2">
      <c r="A2678">
        <v>4</v>
      </c>
      <c r="B2678">
        <v>8</v>
      </c>
      <c r="C2678">
        <v>17</v>
      </c>
      <c r="D2678" t="str" cm="1">
        <f t="array" ref="D2678">IF(B2678=0,"Depot",INDEX('Delivery Stops'!$B$2:$B$29,B2678))</f>
        <v>Swimming Pool Supply</v>
      </c>
      <c r="E2678" t="str" cm="1">
        <f t="array" ref="E2678">IF(C2678=0,"Depot",INDEX('Delivery Stops'!$B$2:$B$29,C2678))</f>
        <v>Veterinary Clinic</v>
      </c>
      <c r="F2678">
        <v>0</v>
      </c>
      <c r="G2678" cm="1">
        <f t="array" ref="G2678">INDEX('Distance Matrix (miles)'!$B$2:$AD$30,B2678+1,C2678+1)</f>
        <v>32.15</v>
      </c>
      <c r="H2678" cm="1">
        <f t="array" ref="H2678">INDEX('Travel Time Matrix (min)'!$B$2:$AD$30,B2678+1,C2678+1)</f>
        <v>48.2</v>
      </c>
      <c r="I2678" cm="1">
        <f t="array" ref="I2678">G2678*(INDEX('Vehicle Fleet'!$D$2:$D$6,A2678)+'Cost Parameters'!$B$2*'Cost Parameters'!$B$3)</f>
        <v>37.178260000000002</v>
      </c>
      <c r="J2678" cm="1">
        <f t="array" ref="J2678">IF(C2678=0,0,INDEX('Delivery Stops'!$D$2:$D$29,C2678))</f>
        <v>102</v>
      </c>
      <c r="K2678">
        <f t="shared" si="164"/>
        <v>0</v>
      </c>
      <c r="L2678">
        <f t="shared" si="165"/>
        <v>0</v>
      </c>
      <c r="M2678">
        <f t="shared" si="166"/>
        <v>0</v>
      </c>
      <c r="N2678">
        <f t="shared" si="167"/>
        <v>0</v>
      </c>
      <c r="O2678" cm="1">
        <f t="array" ref="O2678">((IF(C2678=0,INDEX('Solver Setup'!$M$15:$M$19,A2678),INDEX('Solver Setup'!$G$25:$G$52,C2678))-IF(B2678=0,INDEX('Solver Setup'!$L$15:$L$19,A2678),INDEX('Solver Setup'!$G$25:$G$52,B2678)))*1440-IF(B2678=0,0,INDEX('Solver Setup'!$F$25:$F$52,B2678))-H2678+'Solver Setup'!$B$9*(1-F2678))</f>
        <v>960.8</v>
      </c>
    </row>
    <row r="2679" spans="1:15" x14ac:dyDescent="0.2">
      <c r="A2679">
        <v>4</v>
      </c>
      <c r="B2679">
        <v>8</v>
      </c>
      <c r="C2679">
        <v>18</v>
      </c>
      <c r="D2679" t="str" cm="1">
        <f t="array" ref="D2679">IF(B2679=0,"Depot",INDEX('Delivery Stops'!$B$2:$B$29,B2679))</f>
        <v>Swimming Pool Supply</v>
      </c>
      <c r="E2679" t="str" cm="1">
        <f t="array" ref="E2679">IF(C2679=0,"Depot",INDEX('Delivery Stops'!$B$2:$B$29,C2679))</f>
        <v>Furniture Warehouse</v>
      </c>
      <c r="F2679">
        <v>0</v>
      </c>
      <c r="G2679" cm="1">
        <f t="array" ref="G2679">INDEX('Distance Matrix (miles)'!$B$2:$AD$30,B2679+1,C2679+1)</f>
        <v>20.92</v>
      </c>
      <c r="H2679" cm="1">
        <f t="array" ref="H2679">INDEX('Travel Time Matrix (min)'!$B$2:$AD$30,B2679+1,C2679+1)</f>
        <v>31.4</v>
      </c>
      <c r="I2679" cm="1">
        <f t="array" ref="I2679">G2679*(INDEX('Vehicle Fleet'!$D$2:$D$6,A2679)+'Cost Parameters'!$B$2*'Cost Parameters'!$B$3)</f>
        <v>24.191888000000002</v>
      </c>
      <c r="J2679" cm="1">
        <f t="array" ref="J2679">IF(C2679=0,0,INDEX('Delivery Stops'!$D$2:$D$29,C2679))</f>
        <v>148</v>
      </c>
      <c r="K2679">
        <f t="shared" si="164"/>
        <v>0</v>
      </c>
      <c r="L2679">
        <f t="shared" si="165"/>
        <v>0</v>
      </c>
      <c r="M2679">
        <f t="shared" si="166"/>
        <v>0</v>
      </c>
      <c r="N2679">
        <f t="shared" si="167"/>
        <v>0</v>
      </c>
      <c r="O2679" cm="1">
        <f t="array" ref="O2679">((IF(C2679=0,INDEX('Solver Setup'!$M$15:$M$19,A2679),INDEX('Solver Setup'!$G$25:$G$52,C2679))-IF(B2679=0,INDEX('Solver Setup'!$L$15:$L$19,A2679),INDEX('Solver Setup'!$G$25:$G$52,B2679)))*1440-IF(B2679=0,0,INDEX('Solver Setup'!$F$25:$F$52,B2679))-H2679+'Solver Setup'!$B$9*(1-F2679))</f>
        <v>932.59999999999991</v>
      </c>
    </row>
    <row r="2680" spans="1:15" x14ac:dyDescent="0.2">
      <c r="A2680">
        <v>4</v>
      </c>
      <c r="B2680">
        <v>8</v>
      </c>
      <c r="C2680">
        <v>19</v>
      </c>
      <c r="D2680" t="str" cm="1">
        <f t="array" ref="D2680">IF(B2680=0,"Depot",INDEX('Delivery Stops'!$B$2:$B$29,B2680))</f>
        <v>Swimming Pool Supply</v>
      </c>
      <c r="E2680" t="str" cm="1">
        <f t="array" ref="E2680">IF(C2680=0,"Depot",INDEX('Delivery Stops'!$B$2:$B$29,C2680))</f>
        <v>Music School</v>
      </c>
      <c r="F2680">
        <v>0</v>
      </c>
      <c r="G2680" cm="1">
        <f t="array" ref="G2680">INDEX('Distance Matrix (miles)'!$B$2:$AD$30,B2680+1,C2680+1)</f>
        <v>24.24</v>
      </c>
      <c r="H2680" cm="1">
        <f t="array" ref="H2680">INDEX('Travel Time Matrix (min)'!$B$2:$AD$30,B2680+1,C2680+1)</f>
        <v>36.4</v>
      </c>
      <c r="I2680" cm="1">
        <f t="array" ref="I2680">G2680*(INDEX('Vehicle Fleet'!$D$2:$D$6,A2680)+'Cost Parameters'!$B$2*'Cost Parameters'!$B$3)</f>
        <v>28.031136</v>
      </c>
      <c r="J2680" cm="1">
        <f t="array" ref="J2680">IF(C2680=0,0,INDEX('Delivery Stops'!$D$2:$D$29,C2680))</f>
        <v>97</v>
      </c>
      <c r="K2680">
        <f t="shared" si="164"/>
        <v>0</v>
      </c>
      <c r="L2680">
        <f t="shared" si="165"/>
        <v>0</v>
      </c>
      <c r="M2680">
        <f t="shared" si="166"/>
        <v>0</v>
      </c>
      <c r="N2680">
        <f t="shared" si="167"/>
        <v>0</v>
      </c>
      <c r="O2680" cm="1">
        <f t="array" ref="O2680">((IF(C2680=0,INDEX('Solver Setup'!$M$15:$M$19,A2680),INDEX('Solver Setup'!$G$25:$G$52,C2680))-IF(B2680=0,INDEX('Solver Setup'!$L$15:$L$19,A2680),INDEX('Solver Setup'!$G$25:$G$52,B2680)))*1440-IF(B2680=0,0,INDEX('Solver Setup'!$F$25:$F$52,B2680))-H2680+'Solver Setup'!$B$9*(1-F2680))</f>
        <v>897.60000000000048</v>
      </c>
    </row>
    <row r="2681" spans="1:15" x14ac:dyDescent="0.2">
      <c r="A2681">
        <v>4</v>
      </c>
      <c r="B2681">
        <v>8</v>
      </c>
      <c r="C2681">
        <v>20</v>
      </c>
      <c r="D2681" t="str" cm="1">
        <f t="array" ref="D2681">IF(B2681=0,"Depot",INDEX('Delivery Stops'!$B$2:$B$29,B2681))</f>
        <v>Swimming Pool Supply</v>
      </c>
      <c r="E2681" t="str" cm="1">
        <f t="array" ref="E2681">IF(C2681=0,"Depot",INDEX('Delivery Stops'!$B$2:$B$29,C2681))</f>
        <v>Elementary School</v>
      </c>
      <c r="F2681">
        <v>0</v>
      </c>
      <c r="G2681" cm="1">
        <f t="array" ref="G2681">INDEX('Distance Matrix (miles)'!$B$2:$AD$30,B2681+1,C2681+1)</f>
        <v>2.85</v>
      </c>
      <c r="H2681" cm="1">
        <f t="array" ref="H2681">INDEX('Travel Time Matrix (min)'!$B$2:$AD$30,B2681+1,C2681+1)</f>
        <v>4.3</v>
      </c>
      <c r="I2681" cm="1">
        <f t="array" ref="I2681">G2681*(INDEX('Vehicle Fleet'!$D$2:$D$6,A2681)+'Cost Parameters'!$B$2*'Cost Parameters'!$B$3)</f>
        <v>3.2957400000000003</v>
      </c>
      <c r="J2681" cm="1">
        <f t="array" ref="J2681">IF(C2681=0,0,INDEX('Delivery Stops'!$D$2:$D$29,C2681))</f>
        <v>71</v>
      </c>
      <c r="K2681">
        <f t="shared" si="164"/>
        <v>0</v>
      </c>
      <c r="L2681">
        <f t="shared" si="165"/>
        <v>0</v>
      </c>
      <c r="M2681">
        <f t="shared" si="166"/>
        <v>0</v>
      </c>
      <c r="N2681">
        <f t="shared" si="167"/>
        <v>0</v>
      </c>
      <c r="O2681" cm="1">
        <f t="array" ref="O2681">((IF(C2681=0,INDEX('Solver Setup'!$M$15:$M$19,A2681),INDEX('Solver Setup'!$G$25:$G$52,C2681))-IF(B2681=0,INDEX('Solver Setup'!$L$15:$L$19,A2681),INDEX('Solver Setup'!$G$25:$G$52,B2681)))*1440-IF(B2681=0,0,INDEX('Solver Setup'!$F$25:$F$52,B2681))-H2681+'Solver Setup'!$B$9*(1-F2681))</f>
        <v>899.70000000000095</v>
      </c>
    </row>
    <row r="2682" spans="1:15" x14ac:dyDescent="0.2">
      <c r="A2682">
        <v>4</v>
      </c>
      <c r="B2682">
        <v>8</v>
      </c>
      <c r="C2682">
        <v>21</v>
      </c>
      <c r="D2682" t="str" cm="1">
        <f t="array" ref="D2682">IF(B2682=0,"Depot",INDEX('Delivery Stops'!$B$2:$B$29,B2682))</f>
        <v>Swimming Pool Supply</v>
      </c>
      <c r="E2682" t="str" cm="1">
        <f t="array" ref="E2682">IF(C2682=0,"Depot",INDEX('Delivery Stops'!$B$2:$B$29,C2682))</f>
        <v>Distillery</v>
      </c>
      <c r="F2682">
        <v>0</v>
      </c>
      <c r="G2682" cm="1">
        <f t="array" ref="G2682">INDEX('Distance Matrix (miles)'!$B$2:$AD$30,B2682+1,C2682+1)</f>
        <v>7.77</v>
      </c>
      <c r="H2682" cm="1">
        <f t="array" ref="H2682">INDEX('Travel Time Matrix (min)'!$B$2:$AD$30,B2682+1,C2682+1)</f>
        <v>11.7</v>
      </c>
      <c r="I2682" cm="1">
        <f t="array" ref="I2682">G2682*(INDEX('Vehicle Fleet'!$D$2:$D$6,A2682)+'Cost Parameters'!$B$2*'Cost Parameters'!$B$3)</f>
        <v>8.9852280000000011</v>
      </c>
      <c r="J2682" cm="1">
        <f t="array" ref="J2682">IF(C2682=0,0,INDEX('Delivery Stops'!$D$2:$D$29,C2682))</f>
        <v>178</v>
      </c>
      <c r="K2682">
        <f t="shared" si="164"/>
        <v>0</v>
      </c>
      <c r="L2682">
        <f t="shared" si="165"/>
        <v>0</v>
      </c>
      <c r="M2682">
        <f t="shared" si="166"/>
        <v>0</v>
      </c>
      <c r="N2682">
        <f t="shared" si="167"/>
        <v>0</v>
      </c>
      <c r="O2682" cm="1">
        <f t="array" ref="O2682">((IF(C2682=0,INDEX('Solver Setup'!$M$15:$M$19,A2682),INDEX('Solver Setup'!$G$25:$G$52,C2682))-IF(B2682=0,INDEX('Solver Setup'!$L$15:$L$19,A2682),INDEX('Solver Setup'!$G$25:$G$52,B2682)))*1440-IF(B2682=0,0,INDEX('Solver Setup'!$F$25:$F$52,B2682))-H2682+'Solver Setup'!$B$9*(1-F2682))</f>
        <v>1402.3</v>
      </c>
    </row>
    <row r="2683" spans="1:15" x14ac:dyDescent="0.2">
      <c r="A2683">
        <v>4</v>
      </c>
      <c r="B2683">
        <v>8</v>
      </c>
      <c r="C2683">
        <v>22</v>
      </c>
      <c r="D2683" t="str" cm="1">
        <f t="array" ref="D2683">IF(B2683=0,"Depot",INDEX('Delivery Stops'!$B$2:$B$29,B2683))</f>
        <v>Swimming Pool Supply</v>
      </c>
      <c r="E2683" t="str" cm="1">
        <f t="array" ref="E2683">IF(C2683=0,"Depot",INDEX('Delivery Stops'!$B$2:$B$29,C2683))</f>
        <v>Brewery</v>
      </c>
      <c r="F2683">
        <v>0</v>
      </c>
      <c r="G2683" cm="1">
        <f t="array" ref="G2683">INDEX('Distance Matrix (miles)'!$B$2:$AD$30,B2683+1,C2683+1)</f>
        <v>47.15</v>
      </c>
      <c r="H2683" cm="1">
        <f t="array" ref="H2683">INDEX('Travel Time Matrix (min)'!$B$2:$AD$30,B2683+1,C2683+1)</f>
        <v>70.7</v>
      </c>
      <c r="I2683" cm="1">
        <f t="array" ref="I2683">G2683*(INDEX('Vehicle Fleet'!$D$2:$D$6,A2683)+'Cost Parameters'!$B$2*'Cost Parameters'!$B$3)</f>
        <v>54.524260000000005</v>
      </c>
      <c r="J2683" cm="1">
        <f t="array" ref="J2683">IF(C2683=0,0,INDEX('Delivery Stops'!$D$2:$D$29,C2683))</f>
        <v>46</v>
      </c>
      <c r="K2683">
        <f t="shared" si="164"/>
        <v>0</v>
      </c>
      <c r="L2683">
        <f t="shared" si="165"/>
        <v>0</v>
      </c>
      <c r="M2683">
        <f t="shared" si="166"/>
        <v>0</v>
      </c>
      <c r="N2683">
        <f t="shared" si="167"/>
        <v>0</v>
      </c>
      <c r="O2683" cm="1">
        <f t="array" ref="O2683">((IF(C2683=0,INDEX('Solver Setup'!$M$15:$M$19,A2683),INDEX('Solver Setup'!$G$25:$G$52,C2683))-IF(B2683=0,INDEX('Solver Setup'!$L$15:$L$19,A2683),INDEX('Solver Setup'!$G$25:$G$52,B2683)))*1440-IF(B2683=0,0,INDEX('Solver Setup'!$F$25:$F$52,B2683))-H2683+'Solver Setup'!$B$9*(1-F2683))</f>
        <v>1193.3000000000009</v>
      </c>
    </row>
    <row r="2684" spans="1:15" x14ac:dyDescent="0.2">
      <c r="A2684">
        <v>4</v>
      </c>
      <c r="B2684">
        <v>8</v>
      </c>
      <c r="C2684">
        <v>23</v>
      </c>
      <c r="D2684" t="str" cm="1">
        <f t="array" ref="D2684">IF(B2684=0,"Depot",INDEX('Delivery Stops'!$B$2:$B$29,B2684))</f>
        <v>Swimming Pool Supply</v>
      </c>
      <c r="E2684" t="str" cm="1">
        <f t="array" ref="E2684">IF(C2684=0,"Depot",INDEX('Delivery Stops'!$B$2:$B$29,C2684))</f>
        <v>Distillery</v>
      </c>
      <c r="F2684">
        <v>0</v>
      </c>
      <c r="G2684" cm="1">
        <f t="array" ref="G2684">INDEX('Distance Matrix (miles)'!$B$2:$AD$30,B2684+1,C2684+1)</f>
        <v>25.97</v>
      </c>
      <c r="H2684" cm="1">
        <f t="array" ref="H2684">INDEX('Travel Time Matrix (min)'!$B$2:$AD$30,B2684+1,C2684+1)</f>
        <v>39</v>
      </c>
      <c r="I2684" cm="1">
        <f t="array" ref="I2684">G2684*(INDEX('Vehicle Fleet'!$D$2:$D$6,A2684)+'Cost Parameters'!$B$2*'Cost Parameters'!$B$3)</f>
        <v>30.031708000000002</v>
      </c>
      <c r="J2684" cm="1">
        <f t="array" ref="J2684">IF(C2684=0,0,INDEX('Delivery Stops'!$D$2:$D$29,C2684))</f>
        <v>207</v>
      </c>
      <c r="K2684">
        <f t="shared" si="164"/>
        <v>0</v>
      </c>
      <c r="L2684">
        <f t="shared" si="165"/>
        <v>0</v>
      </c>
      <c r="M2684">
        <f t="shared" si="166"/>
        <v>0</v>
      </c>
      <c r="N2684">
        <f t="shared" si="167"/>
        <v>0</v>
      </c>
      <c r="O2684" cm="1">
        <f t="array" ref="O2684">((IF(C2684=0,INDEX('Solver Setup'!$M$15:$M$19,A2684),INDEX('Solver Setup'!$G$25:$G$52,C2684))-IF(B2684=0,INDEX('Solver Setup'!$L$15:$L$19,A2684),INDEX('Solver Setup'!$G$25:$G$52,B2684)))*1440-IF(B2684=0,0,INDEX('Solver Setup'!$F$25:$F$52,B2684))-H2684+'Solver Setup'!$B$9*(1-F2684))</f>
        <v>1120.0000000000005</v>
      </c>
    </row>
    <row r="2685" spans="1:15" x14ac:dyDescent="0.2">
      <c r="A2685">
        <v>4</v>
      </c>
      <c r="B2685">
        <v>8</v>
      </c>
      <c r="C2685">
        <v>24</v>
      </c>
      <c r="D2685" t="str" cm="1">
        <f t="array" ref="D2685">IF(B2685=0,"Depot",INDEX('Delivery Stops'!$B$2:$B$29,B2685))</f>
        <v>Swimming Pool Supply</v>
      </c>
      <c r="E2685" t="str" cm="1">
        <f t="array" ref="E2685">IF(C2685=0,"Depot",INDEX('Delivery Stops'!$B$2:$B$29,C2685))</f>
        <v>Children's Academy</v>
      </c>
      <c r="F2685">
        <v>0</v>
      </c>
      <c r="G2685" cm="1">
        <f t="array" ref="G2685">INDEX('Distance Matrix (miles)'!$B$2:$AD$30,B2685+1,C2685+1)</f>
        <v>8.2799999999999994</v>
      </c>
      <c r="H2685" cm="1">
        <f t="array" ref="H2685">INDEX('Travel Time Matrix (min)'!$B$2:$AD$30,B2685+1,C2685+1)</f>
        <v>12.4</v>
      </c>
      <c r="I2685" cm="1">
        <f t="array" ref="I2685">G2685*(INDEX('Vehicle Fleet'!$D$2:$D$6,A2685)+'Cost Parameters'!$B$2*'Cost Parameters'!$B$3)</f>
        <v>9.5749919999999999</v>
      </c>
      <c r="J2685" cm="1">
        <f t="array" ref="J2685">IF(C2685=0,0,INDEX('Delivery Stops'!$D$2:$D$29,C2685))</f>
        <v>28</v>
      </c>
      <c r="K2685">
        <f t="shared" si="164"/>
        <v>0</v>
      </c>
      <c r="L2685">
        <f t="shared" si="165"/>
        <v>0</v>
      </c>
      <c r="M2685">
        <f t="shared" si="166"/>
        <v>0</v>
      </c>
      <c r="N2685">
        <f t="shared" si="167"/>
        <v>0</v>
      </c>
      <c r="O2685" cm="1">
        <f t="array" ref="O2685">((IF(C2685=0,INDEX('Solver Setup'!$M$15:$M$19,A2685),INDEX('Solver Setup'!$G$25:$G$52,C2685))-IF(B2685=0,INDEX('Solver Setup'!$L$15:$L$19,A2685),INDEX('Solver Setup'!$G$25:$G$52,B2685)))*1440-IF(B2685=0,0,INDEX('Solver Setup'!$F$25:$F$52,B2685))-H2685+'Solver Setup'!$B$9*(1-F2685))</f>
        <v>1296.6000000000008</v>
      </c>
    </row>
    <row r="2686" spans="1:15" x14ac:dyDescent="0.2">
      <c r="A2686">
        <v>4</v>
      </c>
      <c r="B2686">
        <v>8</v>
      </c>
      <c r="C2686">
        <v>25</v>
      </c>
      <c r="D2686" t="str" cm="1">
        <f t="array" ref="D2686">IF(B2686=0,"Depot",INDEX('Delivery Stops'!$B$2:$B$29,B2686))</f>
        <v>Swimming Pool Supply</v>
      </c>
      <c r="E2686" t="str" cm="1">
        <f t="array" ref="E2686">IF(C2686=0,"Depot",INDEX('Delivery Stops'!$B$2:$B$29,C2686))</f>
        <v>Public Library</v>
      </c>
      <c r="F2686">
        <v>0</v>
      </c>
      <c r="G2686" cm="1">
        <f t="array" ref="G2686">INDEX('Distance Matrix (miles)'!$B$2:$AD$30,B2686+1,C2686+1)</f>
        <v>30.37</v>
      </c>
      <c r="H2686" cm="1">
        <f t="array" ref="H2686">INDEX('Travel Time Matrix (min)'!$B$2:$AD$30,B2686+1,C2686+1)</f>
        <v>45.6</v>
      </c>
      <c r="I2686" cm="1">
        <f t="array" ref="I2686">G2686*(INDEX('Vehicle Fleet'!$D$2:$D$6,A2686)+'Cost Parameters'!$B$2*'Cost Parameters'!$B$3)</f>
        <v>35.119868000000004</v>
      </c>
      <c r="J2686" cm="1">
        <f t="array" ref="J2686">IF(C2686=0,0,INDEX('Delivery Stops'!$D$2:$D$29,C2686))</f>
        <v>32</v>
      </c>
      <c r="K2686">
        <f t="shared" si="164"/>
        <v>0</v>
      </c>
      <c r="L2686">
        <f t="shared" si="165"/>
        <v>0</v>
      </c>
      <c r="M2686">
        <f t="shared" si="166"/>
        <v>0</v>
      </c>
      <c r="N2686">
        <f t="shared" si="167"/>
        <v>0</v>
      </c>
      <c r="O2686" cm="1">
        <f t="array" ref="O2686">((IF(C2686=0,INDEX('Solver Setup'!$M$15:$M$19,A2686),INDEX('Solver Setup'!$G$25:$G$52,C2686))-IF(B2686=0,INDEX('Solver Setup'!$L$15:$L$19,A2686),INDEX('Solver Setup'!$G$25:$G$52,B2686)))*1440-IF(B2686=0,0,INDEX('Solver Setup'!$F$25:$F$52,B2686))-H2686+'Solver Setup'!$B$9*(1-F2686))</f>
        <v>1173.400000000001</v>
      </c>
    </row>
    <row r="2687" spans="1:15" x14ac:dyDescent="0.2">
      <c r="A2687">
        <v>4</v>
      </c>
      <c r="B2687">
        <v>8</v>
      </c>
      <c r="C2687">
        <v>26</v>
      </c>
      <c r="D2687" t="str" cm="1">
        <f t="array" ref="D2687">IF(B2687=0,"Depot",INDEX('Delivery Stops'!$B$2:$B$29,B2687))</f>
        <v>Swimming Pool Supply</v>
      </c>
      <c r="E2687" t="str" cm="1">
        <f t="array" ref="E2687">IF(C2687=0,"Depot",INDEX('Delivery Stops'!$B$2:$B$29,C2687))</f>
        <v>Bakery &amp; Cafe</v>
      </c>
      <c r="F2687">
        <v>0</v>
      </c>
      <c r="G2687" cm="1">
        <f t="array" ref="G2687">INDEX('Distance Matrix (miles)'!$B$2:$AD$30,B2687+1,C2687+1)</f>
        <v>33.44</v>
      </c>
      <c r="H2687" cm="1">
        <f t="array" ref="H2687">INDEX('Travel Time Matrix (min)'!$B$2:$AD$30,B2687+1,C2687+1)</f>
        <v>50.2</v>
      </c>
      <c r="I2687" cm="1">
        <f t="array" ref="I2687">G2687*(INDEX('Vehicle Fleet'!$D$2:$D$6,A2687)+'Cost Parameters'!$B$2*'Cost Parameters'!$B$3)</f>
        <v>38.670016000000004</v>
      </c>
      <c r="J2687" cm="1">
        <f t="array" ref="J2687">IF(C2687=0,0,INDEX('Delivery Stops'!$D$2:$D$29,C2687))</f>
        <v>211</v>
      </c>
      <c r="K2687">
        <f t="shared" si="164"/>
        <v>0</v>
      </c>
      <c r="L2687">
        <f t="shared" si="165"/>
        <v>0</v>
      </c>
      <c r="M2687">
        <f t="shared" si="166"/>
        <v>0</v>
      </c>
      <c r="N2687">
        <f t="shared" si="167"/>
        <v>0</v>
      </c>
      <c r="O2687" cm="1">
        <f t="array" ref="O2687">((IF(C2687=0,INDEX('Solver Setup'!$M$15:$M$19,A2687),INDEX('Solver Setup'!$G$25:$G$52,C2687))-IF(B2687=0,INDEX('Solver Setup'!$L$15:$L$19,A2687),INDEX('Solver Setup'!$G$25:$G$52,B2687)))*1440-IF(B2687=0,0,INDEX('Solver Setup'!$F$25:$F$52,B2687))-H2687+'Solver Setup'!$B$9*(1-F2687))</f>
        <v>1243.8000000000004</v>
      </c>
    </row>
    <row r="2688" spans="1:15" x14ac:dyDescent="0.2">
      <c r="A2688">
        <v>4</v>
      </c>
      <c r="B2688">
        <v>8</v>
      </c>
      <c r="C2688">
        <v>27</v>
      </c>
      <c r="D2688" t="str" cm="1">
        <f t="array" ref="D2688">IF(B2688=0,"Depot",INDEX('Delivery Stops'!$B$2:$B$29,B2688))</f>
        <v>Swimming Pool Supply</v>
      </c>
      <c r="E2688" t="str" cm="1">
        <f t="array" ref="E2688">IF(C2688=0,"Depot",INDEX('Delivery Stops'!$B$2:$B$29,C2688))</f>
        <v>Redstone Elementary School</v>
      </c>
      <c r="F2688">
        <v>0</v>
      </c>
      <c r="G2688" cm="1">
        <f t="array" ref="G2688">INDEX('Distance Matrix (miles)'!$B$2:$AD$30,B2688+1,C2688+1)</f>
        <v>30.78</v>
      </c>
      <c r="H2688" cm="1">
        <f t="array" ref="H2688">INDEX('Travel Time Matrix (min)'!$B$2:$AD$30,B2688+1,C2688+1)</f>
        <v>46.2</v>
      </c>
      <c r="I2688" cm="1">
        <f t="array" ref="I2688">G2688*(INDEX('Vehicle Fleet'!$D$2:$D$6,A2688)+'Cost Parameters'!$B$2*'Cost Parameters'!$B$3)</f>
        <v>35.593992000000007</v>
      </c>
      <c r="J2688" cm="1">
        <f t="array" ref="J2688">IF(C2688=0,0,INDEX('Delivery Stops'!$D$2:$D$29,C2688))</f>
        <v>61</v>
      </c>
      <c r="K2688">
        <f t="shared" si="164"/>
        <v>0</v>
      </c>
      <c r="L2688">
        <f t="shared" si="165"/>
        <v>0</v>
      </c>
      <c r="M2688">
        <f t="shared" si="166"/>
        <v>0</v>
      </c>
      <c r="N2688">
        <f t="shared" si="167"/>
        <v>0</v>
      </c>
      <c r="O2688" cm="1">
        <f t="array" ref="O2688">((IF(C2688=0,INDEX('Solver Setup'!$M$15:$M$19,A2688),INDEX('Solver Setup'!$G$25:$G$52,C2688))-IF(B2688=0,INDEX('Solver Setup'!$L$15:$L$19,A2688),INDEX('Solver Setup'!$G$25:$G$52,B2688)))*1440-IF(B2688=0,0,INDEX('Solver Setup'!$F$25:$F$52,B2688))-H2688+'Solver Setup'!$B$9*(1-F2688))</f>
        <v>1187.8</v>
      </c>
    </row>
    <row r="2689" spans="1:15" x14ac:dyDescent="0.2">
      <c r="A2689">
        <v>4</v>
      </c>
      <c r="B2689">
        <v>8</v>
      </c>
      <c r="C2689">
        <v>28</v>
      </c>
      <c r="D2689" t="str" cm="1">
        <f t="array" ref="D2689">IF(B2689=0,"Depot",INDEX('Delivery Stops'!$B$2:$B$29,B2689))</f>
        <v>Swimming Pool Supply</v>
      </c>
      <c r="E2689" t="str" cm="1">
        <f t="array" ref="E2689">IF(C2689=0,"Depot",INDEX('Delivery Stops'!$B$2:$B$29,C2689))</f>
        <v>Food Bank</v>
      </c>
      <c r="F2689">
        <v>0</v>
      </c>
      <c r="G2689" cm="1">
        <f t="array" ref="G2689">INDEX('Distance Matrix (miles)'!$B$2:$AD$30,B2689+1,C2689+1)</f>
        <v>44.87</v>
      </c>
      <c r="H2689" cm="1">
        <f t="array" ref="H2689">INDEX('Travel Time Matrix (min)'!$B$2:$AD$30,B2689+1,C2689+1)</f>
        <v>67.3</v>
      </c>
      <c r="I2689" cm="1">
        <f t="array" ref="I2689">G2689*(INDEX('Vehicle Fleet'!$D$2:$D$6,A2689)+'Cost Parameters'!$B$2*'Cost Parameters'!$B$3)</f>
        <v>51.887667999999998</v>
      </c>
      <c r="J2689" cm="1">
        <f t="array" ref="J2689">IF(C2689=0,0,INDEX('Delivery Stops'!$D$2:$D$29,C2689))</f>
        <v>168</v>
      </c>
      <c r="K2689">
        <f t="shared" si="164"/>
        <v>0</v>
      </c>
      <c r="L2689">
        <f t="shared" si="165"/>
        <v>0</v>
      </c>
      <c r="M2689">
        <f t="shared" si="166"/>
        <v>0</v>
      </c>
      <c r="N2689">
        <f t="shared" si="167"/>
        <v>0</v>
      </c>
      <c r="O2689" cm="1">
        <f t="array" ref="O2689">((IF(C2689=0,INDEX('Solver Setup'!$M$15:$M$19,A2689),INDEX('Solver Setup'!$G$25:$G$52,C2689))-IF(B2689=0,INDEX('Solver Setup'!$L$15:$L$19,A2689),INDEX('Solver Setup'!$G$25:$G$52,B2689)))*1440-IF(B2689=0,0,INDEX('Solver Setup'!$F$25:$F$52,B2689))-H2689+'Solver Setup'!$B$9*(1-F2689))</f>
        <v>1166.6999999999998</v>
      </c>
    </row>
    <row r="2690" spans="1:15" x14ac:dyDescent="0.2">
      <c r="A2690">
        <v>4</v>
      </c>
      <c r="B2690">
        <v>9</v>
      </c>
      <c r="C2690">
        <v>0</v>
      </c>
      <c r="D2690" t="str" cm="1">
        <f t="array" ref="D2690">IF(B2690=0,"Depot",INDEX('Delivery Stops'!$B$2:$B$29,B2690))</f>
        <v>Dry Cleaners</v>
      </c>
      <c r="E2690" t="str" cm="1">
        <f t="array" ref="E2690">IF(C2690=0,"Depot",INDEX('Delivery Stops'!$B$2:$B$29,C2690))</f>
        <v>Depot</v>
      </c>
      <c r="F2690">
        <v>0</v>
      </c>
      <c r="G2690" cm="1">
        <f t="array" ref="G2690">INDEX('Distance Matrix (miles)'!$B$2:$AD$30,B2690+1,C2690+1)</f>
        <v>14.44</v>
      </c>
      <c r="H2690" cm="1">
        <f t="array" ref="H2690">INDEX('Travel Time Matrix (min)'!$B$2:$AD$30,B2690+1,C2690+1)</f>
        <v>21.7</v>
      </c>
      <c r="I2690" cm="1">
        <f t="array" ref="I2690">G2690*(INDEX('Vehicle Fleet'!$D$2:$D$6,A2690)+'Cost Parameters'!$B$2*'Cost Parameters'!$B$3)</f>
        <v>16.698416000000002</v>
      </c>
      <c r="J2690" cm="1">
        <f t="array" ref="J2690">IF(C2690=0,0,INDEX('Delivery Stops'!$D$2:$D$29,C2690))</f>
        <v>0</v>
      </c>
      <c r="K2690">
        <f t="shared" si="164"/>
        <v>0</v>
      </c>
      <c r="L2690">
        <f t="shared" si="165"/>
        <v>0</v>
      </c>
      <c r="M2690">
        <f t="shared" si="166"/>
        <v>0</v>
      </c>
      <c r="N2690">
        <f t="shared" si="167"/>
        <v>0</v>
      </c>
      <c r="O2690" cm="1">
        <f t="array" ref="O2690">((IF(C2690=0,INDEX('Solver Setup'!$M$15:$M$19,A2690),INDEX('Solver Setup'!$G$25:$G$52,C2690))-IF(B2690=0,INDEX('Solver Setup'!$L$15:$L$19,A2690),INDEX('Solver Setup'!$G$25:$G$52,B2690)))*1440-IF(B2690=0,0,INDEX('Solver Setup'!$F$25:$F$52,B2690))-H2690+'Solver Setup'!$B$9*(1-F2690))</f>
        <v>850.3</v>
      </c>
    </row>
    <row r="2691" spans="1:15" x14ac:dyDescent="0.2">
      <c r="A2691">
        <v>4</v>
      </c>
      <c r="B2691">
        <v>9</v>
      </c>
      <c r="C2691">
        <v>1</v>
      </c>
      <c r="D2691" t="str" cm="1">
        <f t="array" ref="D2691">IF(B2691=0,"Depot",INDEX('Delivery Stops'!$B$2:$B$29,B2691))</f>
        <v>Dry Cleaners</v>
      </c>
      <c r="E2691" t="str" cm="1">
        <f t="array" ref="E2691">IF(C2691=0,"Depot",INDEX('Delivery Stops'!$B$2:$B$29,C2691))</f>
        <v>Pet Hospital</v>
      </c>
      <c r="F2691">
        <v>0</v>
      </c>
      <c r="G2691" cm="1">
        <f t="array" ref="G2691">INDEX('Distance Matrix (miles)'!$B$2:$AD$30,B2691+1,C2691+1)</f>
        <v>10.26</v>
      </c>
      <c r="H2691" cm="1">
        <f t="array" ref="H2691">INDEX('Travel Time Matrix (min)'!$B$2:$AD$30,B2691+1,C2691+1)</f>
        <v>15.4</v>
      </c>
      <c r="I2691" cm="1">
        <f t="array" ref="I2691">G2691*(INDEX('Vehicle Fleet'!$D$2:$D$6,A2691)+'Cost Parameters'!$B$2*'Cost Parameters'!$B$3)</f>
        <v>11.864664000000001</v>
      </c>
      <c r="J2691" cm="1">
        <f t="array" ref="J2691">IF(C2691=0,0,INDEX('Delivery Stops'!$D$2:$D$29,C2691))</f>
        <v>204</v>
      </c>
      <c r="K2691">
        <f t="shared" ref="K2691:K2754" si="168">F2691*I2691</f>
        <v>0</v>
      </c>
      <c r="L2691">
        <f t="shared" ref="L2691:L2754" si="169">F2691*G2691</f>
        <v>0</v>
      </c>
      <c r="M2691">
        <f t="shared" ref="M2691:M2754" si="170">F2691*H2691</f>
        <v>0</v>
      </c>
      <c r="N2691">
        <f t="shared" ref="N2691:N2754" si="171">F2691*J2691</f>
        <v>0</v>
      </c>
      <c r="O2691" cm="1">
        <f t="array" ref="O2691">((IF(C2691=0,INDEX('Solver Setup'!$M$15:$M$19,A2691),INDEX('Solver Setup'!$G$25:$G$52,C2691))-IF(B2691=0,INDEX('Solver Setup'!$L$15:$L$19,A2691),INDEX('Solver Setup'!$G$25:$G$52,B2691)))*1440-IF(B2691=0,0,INDEX('Solver Setup'!$F$25:$F$52,B2691))-H2691+'Solver Setup'!$B$9*(1-F2691))</f>
        <v>1366.6000000000006</v>
      </c>
    </row>
    <row r="2692" spans="1:15" x14ac:dyDescent="0.2">
      <c r="A2692">
        <v>4</v>
      </c>
      <c r="B2692">
        <v>9</v>
      </c>
      <c r="C2692">
        <v>2</v>
      </c>
      <c r="D2692" t="str" cm="1">
        <f t="array" ref="D2692">IF(B2692=0,"Depot",INDEX('Delivery Stops'!$B$2:$B$29,B2692))</f>
        <v>Dry Cleaners</v>
      </c>
      <c r="E2692" t="str" cm="1">
        <f t="array" ref="E2692">IF(C2692=0,"Depot",INDEX('Delivery Stops'!$B$2:$B$29,C2692))</f>
        <v>Community Pharmacy</v>
      </c>
      <c r="F2692">
        <v>0</v>
      </c>
      <c r="G2692" cm="1">
        <f t="array" ref="G2692">INDEX('Distance Matrix (miles)'!$B$2:$AD$30,B2692+1,C2692+1)</f>
        <v>12.38</v>
      </c>
      <c r="H2692" cm="1">
        <f t="array" ref="H2692">INDEX('Travel Time Matrix (min)'!$B$2:$AD$30,B2692+1,C2692+1)</f>
        <v>18.600000000000001</v>
      </c>
      <c r="I2692" cm="1">
        <f t="array" ref="I2692">G2692*(INDEX('Vehicle Fleet'!$D$2:$D$6,A2692)+'Cost Parameters'!$B$2*'Cost Parameters'!$B$3)</f>
        <v>14.316232000000003</v>
      </c>
      <c r="J2692" cm="1">
        <f t="array" ref="J2692">IF(C2692=0,0,INDEX('Delivery Stops'!$D$2:$D$29,C2692))</f>
        <v>240</v>
      </c>
      <c r="K2692">
        <f t="shared" si="168"/>
        <v>0</v>
      </c>
      <c r="L2692">
        <f t="shared" si="169"/>
        <v>0</v>
      </c>
      <c r="M2692">
        <f t="shared" si="170"/>
        <v>0</v>
      </c>
      <c r="N2692">
        <f t="shared" si="171"/>
        <v>0</v>
      </c>
      <c r="O2692" cm="1">
        <f t="array" ref="O2692">((IF(C2692=0,INDEX('Solver Setup'!$M$15:$M$19,A2692),INDEX('Solver Setup'!$G$25:$G$52,C2692))-IF(B2692=0,INDEX('Solver Setup'!$L$15:$L$19,A2692),INDEX('Solver Setup'!$G$25:$G$52,B2692)))*1440-IF(B2692=0,0,INDEX('Solver Setup'!$F$25:$F$52,B2692))-H2692+'Solver Setup'!$B$9*(1-F2692))</f>
        <v>1603.3999999999996</v>
      </c>
    </row>
    <row r="2693" spans="1:15" x14ac:dyDescent="0.2">
      <c r="A2693">
        <v>4</v>
      </c>
      <c r="B2693">
        <v>9</v>
      </c>
      <c r="C2693">
        <v>3</v>
      </c>
      <c r="D2693" t="str" cm="1">
        <f t="array" ref="D2693">IF(B2693=0,"Depot",INDEX('Delivery Stops'!$B$2:$B$29,B2693))</f>
        <v>Dry Cleaners</v>
      </c>
      <c r="E2693" t="str" cm="1">
        <f t="array" ref="E2693">IF(C2693=0,"Depot",INDEX('Delivery Stops'!$B$2:$B$29,C2693))</f>
        <v>Redstone Medical Center</v>
      </c>
      <c r="F2693">
        <v>0</v>
      </c>
      <c r="G2693" cm="1">
        <f t="array" ref="G2693">INDEX('Distance Matrix (miles)'!$B$2:$AD$30,B2693+1,C2693+1)</f>
        <v>12.66</v>
      </c>
      <c r="H2693" cm="1">
        <f t="array" ref="H2693">INDEX('Travel Time Matrix (min)'!$B$2:$AD$30,B2693+1,C2693+1)</f>
        <v>19</v>
      </c>
      <c r="I2693" cm="1">
        <f t="array" ref="I2693">G2693*(INDEX('Vehicle Fleet'!$D$2:$D$6,A2693)+'Cost Parameters'!$B$2*'Cost Parameters'!$B$3)</f>
        <v>14.640024000000002</v>
      </c>
      <c r="J2693" cm="1">
        <f t="array" ref="J2693">IF(C2693=0,0,INDEX('Delivery Stops'!$D$2:$D$29,C2693))</f>
        <v>183</v>
      </c>
      <c r="K2693">
        <f t="shared" si="168"/>
        <v>0</v>
      </c>
      <c r="L2693">
        <f t="shared" si="169"/>
        <v>0</v>
      </c>
      <c r="M2693">
        <f t="shared" si="170"/>
        <v>0</v>
      </c>
      <c r="N2693">
        <f t="shared" si="171"/>
        <v>0</v>
      </c>
      <c r="O2693" cm="1">
        <f t="array" ref="O2693">((IF(C2693=0,INDEX('Solver Setup'!$M$15:$M$19,A2693),INDEX('Solver Setup'!$G$25:$G$52,C2693))-IF(B2693=0,INDEX('Solver Setup'!$L$15:$L$19,A2693),INDEX('Solver Setup'!$G$25:$G$52,B2693)))*1440-IF(B2693=0,0,INDEX('Solver Setup'!$F$25:$F$52,B2693))-H2693+'Solver Setup'!$B$9*(1-F2693))</f>
        <v>1618</v>
      </c>
    </row>
    <row r="2694" spans="1:15" x14ac:dyDescent="0.2">
      <c r="A2694">
        <v>4</v>
      </c>
      <c r="B2694">
        <v>9</v>
      </c>
      <c r="C2694">
        <v>4</v>
      </c>
      <c r="D2694" t="str" cm="1">
        <f t="array" ref="D2694">IF(B2694=0,"Depot",INDEX('Delivery Stops'!$B$2:$B$29,B2694))</f>
        <v>Dry Cleaners</v>
      </c>
      <c r="E2694" t="str" cm="1">
        <f t="array" ref="E2694">IF(C2694=0,"Depot",INDEX('Delivery Stops'!$B$2:$B$29,C2694))</f>
        <v>Furniture Warehouse</v>
      </c>
      <c r="F2694">
        <v>0</v>
      </c>
      <c r="G2694" cm="1">
        <f t="array" ref="G2694">INDEX('Distance Matrix (miles)'!$B$2:$AD$30,B2694+1,C2694+1)</f>
        <v>18.04</v>
      </c>
      <c r="H2694" cm="1">
        <f t="array" ref="H2694">INDEX('Travel Time Matrix (min)'!$B$2:$AD$30,B2694+1,C2694+1)</f>
        <v>27.1</v>
      </c>
      <c r="I2694" cm="1">
        <f t="array" ref="I2694">G2694*(INDEX('Vehicle Fleet'!$D$2:$D$6,A2694)+'Cost Parameters'!$B$2*'Cost Parameters'!$B$3)</f>
        <v>20.861456</v>
      </c>
      <c r="J2694" cm="1">
        <f t="array" ref="J2694">IF(C2694=0,0,INDEX('Delivery Stops'!$D$2:$D$29,C2694))</f>
        <v>186</v>
      </c>
      <c r="K2694">
        <f t="shared" si="168"/>
        <v>0</v>
      </c>
      <c r="L2694">
        <f t="shared" si="169"/>
        <v>0</v>
      </c>
      <c r="M2694">
        <f t="shared" si="170"/>
        <v>0</v>
      </c>
      <c r="N2694">
        <f t="shared" si="171"/>
        <v>0</v>
      </c>
      <c r="O2694" cm="1">
        <f t="array" ref="O2694">((IF(C2694=0,INDEX('Solver Setup'!$M$15:$M$19,A2694),INDEX('Solver Setup'!$G$25:$G$52,C2694))-IF(B2694=0,INDEX('Solver Setup'!$L$15:$L$19,A2694),INDEX('Solver Setup'!$G$25:$G$52,B2694)))*1440-IF(B2694=0,0,INDEX('Solver Setup'!$F$25:$F$52,B2694))-H2694+'Solver Setup'!$B$9*(1-F2694))</f>
        <v>1339.9</v>
      </c>
    </row>
    <row r="2695" spans="1:15" x14ac:dyDescent="0.2">
      <c r="A2695">
        <v>4</v>
      </c>
      <c r="B2695">
        <v>9</v>
      </c>
      <c r="C2695">
        <v>5</v>
      </c>
      <c r="D2695" t="str" cm="1">
        <f t="array" ref="D2695">IF(B2695=0,"Depot",INDEX('Delivery Stops'!$B$2:$B$29,B2695))</f>
        <v>Dry Cleaners</v>
      </c>
      <c r="E2695" t="str" cm="1">
        <f t="array" ref="E2695">IF(C2695=0,"Depot",INDEX('Delivery Stops'!$B$2:$B$29,C2695))</f>
        <v>Construction Supply</v>
      </c>
      <c r="F2695">
        <v>0</v>
      </c>
      <c r="G2695" cm="1">
        <f t="array" ref="G2695">INDEX('Distance Matrix (miles)'!$B$2:$AD$30,B2695+1,C2695+1)</f>
        <v>26.88</v>
      </c>
      <c r="H2695" cm="1">
        <f t="array" ref="H2695">INDEX('Travel Time Matrix (min)'!$B$2:$AD$30,B2695+1,C2695+1)</f>
        <v>40.299999999999997</v>
      </c>
      <c r="I2695" cm="1">
        <f t="array" ref="I2695">G2695*(INDEX('Vehicle Fleet'!$D$2:$D$6,A2695)+'Cost Parameters'!$B$2*'Cost Parameters'!$B$3)</f>
        <v>31.084032000000001</v>
      </c>
      <c r="J2695" cm="1">
        <f t="array" ref="J2695">IF(C2695=0,0,INDEX('Delivery Stops'!$D$2:$D$29,C2695))</f>
        <v>201</v>
      </c>
      <c r="K2695">
        <f t="shared" si="168"/>
        <v>0</v>
      </c>
      <c r="L2695">
        <f t="shared" si="169"/>
        <v>0</v>
      </c>
      <c r="M2695">
        <f t="shared" si="170"/>
        <v>0</v>
      </c>
      <c r="N2695">
        <f t="shared" si="171"/>
        <v>0</v>
      </c>
      <c r="O2695" cm="1">
        <f t="array" ref="O2695">((IF(C2695=0,INDEX('Solver Setup'!$M$15:$M$19,A2695),INDEX('Solver Setup'!$G$25:$G$52,C2695))-IF(B2695=0,INDEX('Solver Setup'!$L$15:$L$19,A2695),INDEX('Solver Setup'!$G$25:$G$52,B2695)))*1440-IF(B2695=0,0,INDEX('Solver Setup'!$F$25:$F$52,B2695))-H2695+'Solver Setup'!$B$9*(1-F2695))</f>
        <v>1536.6999999999996</v>
      </c>
    </row>
    <row r="2696" spans="1:15" x14ac:dyDescent="0.2">
      <c r="A2696">
        <v>4</v>
      </c>
      <c r="B2696">
        <v>9</v>
      </c>
      <c r="C2696">
        <v>6</v>
      </c>
      <c r="D2696" t="str" cm="1">
        <f t="array" ref="D2696">IF(B2696=0,"Depot",INDEX('Delivery Stops'!$B$2:$B$29,B2696))</f>
        <v>Dry Cleaners</v>
      </c>
      <c r="E2696" t="str" cm="1">
        <f t="array" ref="E2696">IF(C2696=0,"Depot",INDEX('Delivery Stops'!$B$2:$B$29,C2696))</f>
        <v>Farm Supply</v>
      </c>
      <c r="F2696">
        <v>0</v>
      </c>
      <c r="G2696" cm="1">
        <f t="array" ref="G2696">INDEX('Distance Matrix (miles)'!$B$2:$AD$30,B2696+1,C2696+1)</f>
        <v>17.93</v>
      </c>
      <c r="H2696" cm="1">
        <f t="array" ref="H2696">INDEX('Travel Time Matrix (min)'!$B$2:$AD$30,B2696+1,C2696+1)</f>
        <v>26.9</v>
      </c>
      <c r="I2696" cm="1">
        <f t="array" ref="I2696">G2696*(INDEX('Vehicle Fleet'!$D$2:$D$6,A2696)+'Cost Parameters'!$B$2*'Cost Parameters'!$B$3)</f>
        <v>20.734252000000001</v>
      </c>
      <c r="J2696" cm="1">
        <f t="array" ref="J2696">IF(C2696=0,0,INDEX('Delivery Stops'!$D$2:$D$29,C2696))</f>
        <v>162</v>
      </c>
      <c r="K2696">
        <f t="shared" si="168"/>
        <v>0</v>
      </c>
      <c r="L2696">
        <f t="shared" si="169"/>
        <v>0</v>
      </c>
      <c r="M2696">
        <f t="shared" si="170"/>
        <v>0</v>
      </c>
      <c r="N2696">
        <f t="shared" si="171"/>
        <v>0</v>
      </c>
      <c r="O2696" cm="1">
        <f t="array" ref="O2696">((IF(C2696=0,INDEX('Solver Setup'!$M$15:$M$19,A2696),INDEX('Solver Setup'!$G$25:$G$52,C2696))-IF(B2696=0,INDEX('Solver Setup'!$L$15:$L$19,A2696),INDEX('Solver Setup'!$G$25:$G$52,B2696)))*1440-IF(B2696=0,0,INDEX('Solver Setup'!$F$25:$F$52,B2696))-H2696+'Solver Setup'!$B$9*(1-F2696))</f>
        <v>1655.1</v>
      </c>
    </row>
    <row r="2697" spans="1:15" x14ac:dyDescent="0.2">
      <c r="A2697">
        <v>4</v>
      </c>
      <c r="B2697">
        <v>9</v>
      </c>
      <c r="C2697">
        <v>7</v>
      </c>
      <c r="D2697" t="str" cm="1">
        <f t="array" ref="D2697">IF(B2697=0,"Depot",INDEX('Delivery Stops'!$B$2:$B$29,B2697))</f>
        <v>Dry Cleaners</v>
      </c>
      <c r="E2697" t="str" cm="1">
        <f t="array" ref="E2697">IF(C2697=0,"Depot",INDEX('Delivery Stops'!$B$2:$B$29,C2697))</f>
        <v>Fish Market</v>
      </c>
      <c r="F2697">
        <v>0</v>
      </c>
      <c r="G2697" cm="1">
        <f t="array" ref="G2697">INDEX('Distance Matrix (miles)'!$B$2:$AD$30,B2697+1,C2697+1)</f>
        <v>25.03</v>
      </c>
      <c r="H2697" cm="1">
        <f t="array" ref="H2697">INDEX('Travel Time Matrix (min)'!$B$2:$AD$30,B2697+1,C2697+1)</f>
        <v>37.5</v>
      </c>
      <c r="I2697" cm="1">
        <f t="array" ref="I2697">G2697*(INDEX('Vehicle Fleet'!$D$2:$D$6,A2697)+'Cost Parameters'!$B$2*'Cost Parameters'!$B$3)</f>
        <v>28.944692000000003</v>
      </c>
      <c r="J2697" cm="1">
        <f t="array" ref="J2697">IF(C2697=0,0,INDEX('Delivery Stops'!$D$2:$D$29,C2697))</f>
        <v>133</v>
      </c>
      <c r="K2697">
        <f t="shared" si="168"/>
        <v>0</v>
      </c>
      <c r="L2697">
        <f t="shared" si="169"/>
        <v>0</v>
      </c>
      <c r="M2697">
        <f t="shared" si="170"/>
        <v>0</v>
      </c>
      <c r="N2697">
        <f t="shared" si="171"/>
        <v>0</v>
      </c>
      <c r="O2697" cm="1">
        <f t="array" ref="O2697">((IF(C2697=0,INDEX('Solver Setup'!$M$15:$M$19,A2697),INDEX('Solver Setup'!$G$25:$G$52,C2697))-IF(B2697=0,INDEX('Solver Setup'!$L$15:$L$19,A2697),INDEX('Solver Setup'!$G$25:$G$52,B2697)))*1440-IF(B2697=0,0,INDEX('Solver Setup'!$F$25:$F$52,B2697))-H2697+'Solver Setup'!$B$9*(1-F2697))</f>
        <v>1509.5</v>
      </c>
    </row>
    <row r="2698" spans="1:15" x14ac:dyDescent="0.2">
      <c r="A2698">
        <v>4</v>
      </c>
      <c r="B2698">
        <v>9</v>
      </c>
      <c r="C2698">
        <v>8</v>
      </c>
      <c r="D2698" t="str" cm="1">
        <f t="array" ref="D2698">IF(B2698=0,"Depot",INDEX('Delivery Stops'!$B$2:$B$29,B2698))</f>
        <v>Dry Cleaners</v>
      </c>
      <c r="E2698" t="str" cm="1">
        <f t="array" ref="E2698">IF(C2698=0,"Depot",INDEX('Delivery Stops'!$B$2:$B$29,C2698))</f>
        <v>Swimming Pool Supply</v>
      </c>
      <c r="F2698">
        <v>0</v>
      </c>
      <c r="G2698" cm="1">
        <f t="array" ref="G2698">INDEX('Distance Matrix (miles)'!$B$2:$AD$30,B2698+1,C2698+1)</f>
        <v>27.7</v>
      </c>
      <c r="H2698" cm="1">
        <f t="array" ref="H2698">INDEX('Travel Time Matrix (min)'!$B$2:$AD$30,B2698+1,C2698+1)</f>
        <v>41.5</v>
      </c>
      <c r="I2698" cm="1">
        <f t="array" ref="I2698">G2698*(INDEX('Vehicle Fleet'!$D$2:$D$6,A2698)+'Cost Parameters'!$B$2*'Cost Parameters'!$B$3)</f>
        <v>32.03228</v>
      </c>
      <c r="J2698" cm="1">
        <f t="array" ref="J2698">IF(C2698=0,0,INDEX('Delivery Stops'!$D$2:$D$29,C2698))</f>
        <v>285</v>
      </c>
      <c r="K2698">
        <f t="shared" si="168"/>
        <v>0</v>
      </c>
      <c r="L2698">
        <f t="shared" si="169"/>
        <v>0</v>
      </c>
      <c r="M2698">
        <f t="shared" si="170"/>
        <v>0</v>
      </c>
      <c r="N2698">
        <f t="shared" si="171"/>
        <v>0</v>
      </c>
      <c r="O2698" cm="1">
        <f t="array" ref="O2698">((IF(C2698=0,INDEX('Solver Setup'!$M$15:$M$19,A2698),INDEX('Solver Setup'!$G$25:$G$52,C2698))-IF(B2698=0,INDEX('Solver Setup'!$L$15:$L$19,A2698),INDEX('Solver Setup'!$G$25:$G$52,B2698)))*1440-IF(B2698=0,0,INDEX('Solver Setup'!$F$25:$F$52,B2698))-H2698+'Solver Setup'!$B$9*(1-F2698))</f>
        <v>1715.4999999999995</v>
      </c>
    </row>
    <row r="2699" spans="1:15" x14ac:dyDescent="0.2">
      <c r="A2699">
        <v>4</v>
      </c>
      <c r="B2699">
        <v>9</v>
      </c>
      <c r="C2699">
        <v>10</v>
      </c>
      <c r="D2699" t="str" cm="1">
        <f t="array" ref="D2699">IF(B2699=0,"Depot",INDEX('Delivery Stops'!$B$2:$B$29,B2699))</f>
        <v>Dry Cleaners</v>
      </c>
      <c r="E2699" t="str" cm="1">
        <f t="array" ref="E2699">IF(C2699=0,"Depot",INDEX('Delivery Stops'!$B$2:$B$29,C2699))</f>
        <v>Furniture Warehouse</v>
      </c>
      <c r="F2699">
        <v>0</v>
      </c>
      <c r="G2699" cm="1">
        <f t="array" ref="G2699">INDEX('Distance Matrix (miles)'!$B$2:$AD$30,B2699+1,C2699+1)</f>
        <v>21.89</v>
      </c>
      <c r="H2699" cm="1">
        <f t="array" ref="H2699">INDEX('Travel Time Matrix (min)'!$B$2:$AD$30,B2699+1,C2699+1)</f>
        <v>32.799999999999997</v>
      </c>
      <c r="I2699" cm="1">
        <f t="array" ref="I2699">G2699*(INDEX('Vehicle Fleet'!$D$2:$D$6,A2699)+'Cost Parameters'!$B$2*'Cost Parameters'!$B$3)</f>
        <v>25.313596000000004</v>
      </c>
      <c r="J2699" cm="1">
        <f t="array" ref="J2699">IF(C2699=0,0,INDEX('Delivery Stops'!$D$2:$D$29,C2699))</f>
        <v>89</v>
      </c>
      <c r="K2699">
        <f t="shared" si="168"/>
        <v>0</v>
      </c>
      <c r="L2699">
        <f t="shared" si="169"/>
        <v>0</v>
      </c>
      <c r="M2699">
        <f t="shared" si="170"/>
        <v>0</v>
      </c>
      <c r="N2699">
        <f t="shared" si="171"/>
        <v>0</v>
      </c>
      <c r="O2699" cm="1">
        <f t="array" ref="O2699">((IF(C2699=0,INDEX('Solver Setup'!$M$15:$M$19,A2699),INDEX('Solver Setup'!$G$25:$G$52,C2699))-IF(B2699=0,INDEX('Solver Setup'!$L$15:$L$19,A2699),INDEX('Solver Setup'!$G$25:$G$52,B2699)))*1440-IF(B2699=0,0,INDEX('Solver Setup'!$F$25:$F$52,B2699))-H2699+'Solver Setup'!$B$9*(1-F2699))</f>
        <v>1454.1999999999996</v>
      </c>
    </row>
    <row r="2700" spans="1:15" x14ac:dyDescent="0.2">
      <c r="A2700">
        <v>4</v>
      </c>
      <c r="B2700">
        <v>9</v>
      </c>
      <c r="C2700">
        <v>11</v>
      </c>
      <c r="D2700" t="str" cm="1">
        <f t="array" ref="D2700">IF(B2700=0,"Depot",INDEX('Delivery Stops'!$B$2:$B$29,B2700))</f>
        <v>Dry Cleaners</v>
      </c>
      <c r="E2700" t="str" cm="1">
        <f t="array" ref="E2700">IF(C2700=0,"Depot",INDEX('Delivery Stops'!$B$2:$B$29,C2700))</f>
        <v>Pet Hospital</v>
      </c>
      <c r="F2700">
        <v>0</v>
      </c>
      <c r="G2700" cm="1">
        <f t="array" ref="G2700">INDEX('Distance Matrix (miles)'!$B$2:$AD$30,B2700+1,C2700+1)</f>
        <v>13.31</v>
      </c>
      <c r="H2700" cm="1">
        <f t="array" ref="H2700">INDEX('Travel Time Matrix (min)'!$B$2:$AD$30,B2700+1,C2700+1)</f>
        <v>20</v>
      </c>
      <c r="I2700" cm="1">
        <f t="array" ref="I2700">G2700*(INDEX('Vehicle Fleet'!$D$2:$D$6,A2700)+'Cost Parameters'!$B$2*'Cost Parameters'!$B$3)</f>
        <v>15.391684000000001</v>
      </c>
      <c r="J2700" cm="1">
        <f t="array" ref="J2700">IF(C2700=0,0,INDEX('Delivery Stops'!$D$2:$D$29,C2700))</f>
        <v>108</v>
      </c>
      <c r="K2700">
        <f t="shared" si="168"/>
        <v>0</v>
      </c>
      <c r="L2700">
        <f t="shared" si="169"/>
        <v>0</v>
      </c>
      <c r="M2700">
        <f t="shared" si="170"/>
        <v>0</v>
      </c>
      <c r="N2700">
        <f t="shared" si="171"/>
        <v>0</v>
      </c>
      <c r="O2700" cm="1">
        <f t="array" ref="O2700">((IF(C2700=0,INDEX('Solver Setup'!$M$15:$M$19,A2700),INDEX('Solver Setup'!$G$25:$G$52,C2700))-IF(B2700=0,INDEX('Solver Setup'!$L$15:$L$19,A2700),INDEX('Solver Setup'!$G$25:$G$52,B2700)))*1440-IF(B2700=0,0,INDEX('Solver Setup'!$F$25:$F$52,B2700))-H2700+'Solver Setup'!$B$9*(1-F2700))</f>
        <v>1392</v>
      </c>
    </row>
    <row r="2701" spans="1:15" x14ac:dyDescent="0.2">
      <c r="A2701">
        <v>4</v>
      </c>
      <c r="B2701">
        <v>9</v>
      </c>
      <c r="C2701">
        <v>12</v>
      </c>
      <c r="D2701" t="str" cm="1">
        <f t="array" ref="D2701">IF(B2701=0,"Depot",INDEX('Delivery Stops'!$B$2:$B$29,B2701))</f>
        <v>Dry Cleaners</v>
      </c>
      <c r="E2701" t="str" cm="1">
        <f t="array" ref="E2701">IF(C2701=0,"Depot",INDEX('Delivery Stops'!$B$2:$B$29,C2701))</f>
        <v>Tech Solutions Inc</v>
      </c>
      <c r="F2701">
        <v>0</v>
      </c>
      <c r="G2701" cm="1">
        <f t="array" ref="G2701">INDEX('Distance Matrix (miles)'!$B$2:$AD$30,B2701+1,C2701+1)</f>
        <v>23.14</v>
      </c>
      <c r="H2701" cm="1">
        <f t="array" ref="H2701">INDEX('Travel Time Matrix (min)'!$B$2:$AD$30,B2701+1,C2701+1)</f>
        <v>34.700000000000003</v>
      </c>
      <c r="I2701" cm="1">
        <f t="array" ref="I2701">G2701*(INDEX('Vehicle Fleet'!$D$2:$D$6,A2701)+'Cost Parameters'!$B$2*'Cost Parameters'!$B$3)</f>
        <v>26.759096000000003</v>
      </c>
      <c r="J2701" cm="1">
        <f t="array" ref="J2701">IF(C2701=0,0,INDEX('Delivery Stops'!$D$2:$D$29,C2701))</f>
        <v>150</v>
      </c>
      <c r="K2701">
        <f t="shared" si="168"/>
        <v>0</v>
      </c>
      <c r="L2701">
        <f t="shared" si="169"/>
        <v>0</v>
      </c>
      <c r="M2701">
        <f t="shared" si="170"/>
        <v>0</v>
      </c>
      <c r="N2701">
        <f t="shared" si="171"/>
        <v>0</v>
      </c>
      <c r="O2701" cm="1">
        <f t="array" ref="O2701">((IF(C2701=0,INDEX('Solver Setup'!$M$15:$M$19,A2701),INDEX('Solver Setup'!$G$25:$G$52,C2701))-IF(B2701=0,INDEX('Solver Setup'!$L$15:$L$19,A2701),INDEX('Solver Setup'!$G$25:$G$52,B2701)))*1440-IF(B2701=0,0,INDEX('Solver Setup'!$F$25:$F$52,B2701))-H2701+'Solver Setup'!$B$9*(1-F2701))</f>
        <v>1332.3</v>
      </c>
    </row>
    <row r="2702" spans="1:15" x14ac:dyDescent="0.2">
      <c r="A2702">
        <v>4</v>
      </c>
      <c r="B2702">
        <v>9</v>
      </c>
      <c r="C2702">
        <v>13</v>
      </c>
      <c r="D2702" t="str" cm="1">
        <f t="array" ref="D2702">IF(B2702=0,"Depot",INDEX('Delivery Stops'!$B$2:$B$29,B2702))</f>
        <v>Dry Cleaners</v>
      </c>
      <c r="E2702" t="str" cm="1">
        <f t="array" ref="E2702">IF(C2702=0,"Depot",INDEX('Delivery Stops'!$B$2:$B$29,C2702))</f>
        <v>Tech Solutions Inc</v>
      </c>
      <c r="F2702">
        <v>0</v>
      </c>
      <c r="G2702" cm="1">
        <f t="array" ref="G2702">INDEX('Distance Matrix (miles)'!$B$2:$AD$30,B2702+1,C2702+1)</f>
        <v>36.86</v>
      </c>
      <c r="H2702" cm="1">
        <f t="array" ref="H2702">INDEX('Travel Time Matrix (min)'!$B$2:$AD$30,B2702+1,C2702+1)</f>
        <v>55.3</v>
      </c>
      <c r="I2702" cm="1">
        <f t="array" ref="I2702">G2702*(INDEX('Vehicle Fleet'!$D$2:$D$6,A2702)+'Cost Parameters'!$B$2*'Cost Parameters'!$B$3)</f>
        <v>42.624904000000001</v>
      </c>
      <c r="J2702" cm="1">
        <f t="array" ref="J2702">IF(C2702=0,0,INDEX('Delivery Stops'!$D$2:$D$29,C2702))</f>
        <v>38</v>
      </c>
      <c r="K2702">
        <f t="shared" si="168"/>
        <v>0</v>
      </c>
      <c r="L2702">
        <f t="shared" si="169"/>
        <v>0</v>
      </c>
      <c r="M2702">
        <f t="shared" si="170"/>
        <v>0</v>
      </c>
      <c r="N2702">
        <f t="shared" si="171"/>
        <v>0</v>
      </c>
      <c r="O2702" cm="1">
        <f t="array" ref="O2702">((IF(C2702=0,INDEX('Solver Setup'!$M$15:$M$19,A2702),INDEX('Solver Setup'!$G$25:$G$52,C2702))-IF(B2702=0,INDEX('Solver Setup'!$L$15:$L$19,A2702),INDEX('Solver Setup'!$G$25:$G$52,B2702)))*1440-IF(B2702=0,0,INDEX('Solver Setup'!$F$25:$F$52,B2702))-H2702+'Solver Setup'!$B$9*(1-F2702))</f>
        <v>1206.6999999999994</v>
      </c>
    </row>
    <row r="2703" spans="1:15" x14ac:dyDescent="0.2">
      <c r="A2703">
        <v>4</v>
      </c>
      <c r="B2703">
        <v>9</v>
      </c>
      <c r="C2703">
        <v>14</v>
      </c>
      <c r="D2703" t="str" cm="1">
        <f t="array" ref="D2703">IF(B2703=0,"Depot",INDEX('Delivery Stops'!$B$2:$B$29,B2703))</f>
        <v>Dry Cleaners</v>
      </c>
      <c r="E2703" t="str" cm="1">
        <f t="array" ref="E2703">IF(C2703=0,"Depot",INDEX('Delivery Stops'!$B$2:$B$29,C2703))</f>
        <v>Sunrise Senior Living</v>
      </c>
      <c r="F2703">
        <v>0</v>
      </c>
      <c r="G2703" cm="1">
        <f t="array" ref="G2703">INDEX('Distance Matrix (miles)'!$B$2:$AD$30,B2703+1,C2703+1)</f>
        <v>28.46</v>
      </c>
      <c r="H2703" cm="1">
        <f t="array" ref="H2703">INDEX('Travel Time Matrix (min)'!$B$2:$AD$30,B2703+1,C2703+1)</f>
        <v>42.7</v>
      </c>
      <c r="I2703" cm="1">
        <f t="array" ref="I2703">G2703*(INDEX('Vehicle Fleet'!$D$2:$D$6,A2703)+'Cost Parameters'!$B$2*'Cost Parameters'!$B$3)</f>
        <v>32.911144</v>
      </c>
      <c r="J2703" cm="1">
        <f t="array" ref="J2703">IF(C2703=0,0,INDEX('Delivery Stops'!$D$2:$D$29,C2703))</f>
        <v>249</v>
      </c>
      <c r="K2703">
        <f t="shared" si="168"/>
        <v>0</v>
      </c>
      <c r="L2703">
        <f t="shared" si="169"/>
        <v>0</v>
      </c>
      <c r="M2703">
        <f t="shared" si="170"/>
        <v>0</v>
      </c>
      <c r="N2703">
        <f t="shared" si="171"/>
        <v>0</v>
      </c>
      <c r="O2703" cm="1">
        <f t="array" ref="O2703">((IF(C2703=0,INDEX('Solver Setup'!$M$15:$M$19,A2703),INDEX('Solver Setup'!$G$25:$G$52,C2703))-IF(B2703=0,INDEX('Solver Setup'!$L$15:$L$19,A2703),INDEX('Solver Setup'!$G$25:$G$52,B2703)))*1440-IF(B2703=0,0,INDEX('Solver Setup'!$F$25:$F$52,B2703))-H2703+'Solver Setup'!$B$9*(1-F2703))</f>
        <v>1669.2999999999995</v>
      </c>
    </row>
    <row r="2704" spans="1:15" x14ac:dyDescent="0.2">
      <c r="A2704">
        <v>4</v>
      </c>
      <c r="B2704">
        <v>9</v>
      </c>
      <c r="C2704">
        <v>15</v>
      </c>
      <c r="D2704" t="str" cm="1">
        <f t="array" ref="D2704">IF(B2704=0,"Depot",INDEX('Delivery Stops'!$B$2:$B$29,B2704))</f>
        <v>Dry Cleaners</v>
      </c>
      <c r="E2704" t="str" cm="1">
        <f t="array" ref="E2704">IF(C2704=0,"Depot",INDEX('Delivery Stops'!$B$2:$B$29,C2704))</f>
        <v>Electronics Outlet</v>
      </c>
      <c r="F2704">
        <v>0</v>
      </c>
      <c r="G2704" cm="1">
        <f t="array" ref="G2704">INDEX('Distance Matrix (miles)'!$B$2:$AD$30,B2704+1,C2704+1)</f>
        <v>14.78</v>
      </c>
      <c r="H2704" cm="1">
        <f t="array" ref="H2704">INDEX('Travel Time Matrix (min)'!$B$2:$AD$30,B2704+1,C2704+1)</f>
        <v>22.2</v>
      </c>
      <c r="I2704" cm="1">
        <f t="array" ref="I2704">G2704*(INDEX('Vehicle Fleet'!$D$2:$D$6,A2704)+'Cost Parameters'!$B$2*'Cost Parameters'!$B$3)</f>
        <v>17.091592000000002</v>
      </c>
      <c r="J2704" cm="1">
        <f t="array" ref="J2704">IF(C2704=0,0,INDEX('Delivery Stops'!$D$2:$D$29,C2704))</f>
        <v>72</v>
      </c>
      <c r="K2704">
        <f t="shared" si="168"/>
        <v>0</v>
      </c>
      <c r="L2704">
        <f t="shared" si="169"/>
        <v>0</v>
      </c>
      <c r="M2704">
        <f t="shared" si="170"/>
        <v>0</v>
      </c>
      <c r="N2704">
        <f t="shared" si="171"/>
        <v>0</v>
      </c>
      <c r="O2704" cm="1">
        <f t="array" ref="O2704">((IF(C2704=0,INDEX('Solver Setup'!$M$15:$M$19,A2704),INDEX('Solver Setup'!$G$25:$G$52,C2704))-IF(B2704=0,INDEX('Solver Setup'!$L$15:$L$19,A2704),INDEX('Solver Setup'!$G$25:$G$52,B2704)))*1440-IF(B2704=0,0,INDEX('Solver Setup'!$F$25:$F$52,B2704))-H2704+'Solver Setup'!$B$9*(1-F2704))</f>
        <v>1254.8</v>
      </c>
    </row>
    <row r="2705" spans="1:15" x14ac:dyDescent="0.2">
      <c r="A2705">
        <v>4</v>
      </c>
      <c r="B2705">
        <v>9</v>
      </c>
      <c r="C2705">
        <v>16</v>
      </c>
      <c r="D2705" t="str" cm="1">
        <f t="array" ref="D2705">IF(B2705=0,"Depot",INDEX('Delivery Stops'!$B$2:$B$29,B2705))</f>
        <v>Dry Cleaners</v>
      </c>
      <c r="E2705" t="str" cm="1">
        <f t="array" ref="E2705">IF(C2705=0,"Depot",INDEX('Delivery Stops'!$B$2:$B$29,C2705))</f>
        <v>Bookstore</v>
      </c>
      <c r="F2705">
        <v>0</v>
      </c>
      <c r="G2705" cm="1">
        <f t="array" ref="G2705">INDEX('Distance Matrix (miles)'!$B$2:$AD$30,B2705+1,C2705+1)</f>
        <v>17.61</v>
      </c>
      <c r="H2705" cm="1">
        <f t="array" ref="H2705">INDEX('Travel Time Matrix (min)'!$B$2:$AD$30,B2705+1,C2705+1)</f>
        <v>26.4</v>
      </c>
      <c r="I2705" cm="1">
        <f t="array" ref="I2705">G2705*(INDEX('Vehicle Fleet'!$D$2:$D$6,A2705)+'Cost Parameters'!$B$2*'Cost Parameters'!$B$3)</f>
        <v>20.364204000000001</v>
      </c>
      <c r="J2705" cm="1">
        <f t="array" ref="J2705">IF(C2705=0,0,INDEX('Delivery Stops'!$D$2:$D$29,C2705))</f>
        <v>152</v>
      </c>
      <c r="K2705">
        <f t="shared" si="168"/>
        <v>0</v>
      </c>
      <c r="L2705">
        <f t="shared" si="169"/>
        <v>0</v>
      </c>
      <c r="M2705">
        <f t="shared" si="170"/>
        <v>0</v>
      </c>
      <c r="N2705">
        <f t="shared" si="171"/>
        <v>0</v>
      </c>
      <c r="O2705" cm="1">
        <f t="array" ref="O2705">((IF(C2705=0,INDEX('Solver Setup'!$M$15:$M$19,A2705),INDEX('Solver Setup'!$G$25:$G$52,C2705))-IF(B2705=0,INDEX('Solver Setup'!$L$15:$L$19,A2705),INDEX('Solver Setup'!$G$25:$G$52,B2705)))*1440-IF(B2705=0,0,INDEX('Solver Setup'!$F$25:$F$52,B2705))-H2705+'Solver Setup'!$B$9*(1-F2705))</f>
        <v>1490.6000000000006</v>
      </c>
    </row>
    <row r="2706" spans="1:15" x14ac:dyDescent="0.2">
      <c r="A2706">
        <v>4</v>
      </c>
      <c r="B2706">
        <v>9</v>
      </c>
      <c r="C2706">
        <v>17</v>
      </c>
      <c r="D2706" t="str" cm="1">
        <f t="array" ref="D2706">IF(B2706=0,"Depot",INDEX('Delivery Stops'!$B$2:$B$29,B2706))</f>
        <v>Dry Cleaners</v>
      </c>
      <c r="E2706" t="str" cm="1">
        <f t="array" ref="E2706">IF(C2706=0,"Depot",INDEX('Delivery Stops'!$B$2:$B$29,C2706))</f>
        <v>Veterinary Clinic</v>
      </c>
      <c r="F2706">
        <v>0</v>
      </c>
      <c r="G2706" cm="1">
        <f t="array" ref="G2706">INDEX('Distance Matrix (miles)'!$B$2:$AD$30,B2706+1,C2706+1)</f>
        <v>39.74</v>
      </c>
      <c r="H2706" cm="1">
        <f t="array" ref="H2706">INDEX('Travel Time Matrix (min)'!$B$2:$AD$30,B2706+1,C2706+1)</f>
        <v>59.6</v>
      </c>
      <c r="I2706" cm="1">
        <f t="array" ref="I2706">G2706*(INDEX('Vehicle Fleet'!$D$2:$D$6,A2706)+'Cost Parameters'!$B$2*'Cost Parameters'!$B$3)</f>
        <v>45.955336000000003</v>
      </c>
      <c r="J2706" cm="1">
        <f t="array" ref="J2706">IF(C2706=0,0,INDEX('Delivery Stops'!$D$2:$D$29,C2706))</f>
        <v>102</v>
      </c>
      <c r="K2706">
        <f t="shared" si="168"/>
        <v>0</v>
      </c>
      <c r="L2706">
        <f t="shared" si="169"/>
        <v>0</v>
      </c>
      <c r="M2706">
        <f t="shared" si="170"/>
        <v>0</v>
      </c>
      <c r="N2706">
        <f t="shared" si="171"/>
        <v>0</v>
      </c>
      <c r="O2706" cm="1">
        <f t="array" ref="O2706">((IF(C2706=0,INDEX('Solver Setup'!$M$15:$M$19,A2706),INDEX('Solver Setup'!$G$25:$G$52,C2706))-IF(B2706=0,INDEX('Solver Setup'!$L$15:$L$19,A2706),INDEX('Solver Setup'!$G$25:$G$52,B2706)))*1440-IF(B2706=0,0,INDEX('Solver Setup'!$F$25:$F$52,B2706))-H2706+'Solver Setup'!$B$9*(1-F2706))</f>
        <v>1292.3999999999994</v>
      </c>
    </row>
    <row r="2707" spans="1:15" x14ac:dyDescent="0.2">
      <c r="A2707">
        <v>4</v>
      </c>
      <c r="B2707">
        <v>9</v>
      </c>
      <c r="C2707">
        <v>18</v>
      </c>
      <c r="D2707" t="str" cm="1">
        <f t="array" ref="D2707">IF(B2707=0,"Depot",INDEX('Delivery Stops'!$B$2:$B$29,B2707))</f>
        <v>Dry Cleaners</v>
      </c>
      <c r="E2707" t="str" cm="1">
        <f t="array" ref="E2707">IF(C2707=0,"Depot",INDEX('Delivery Stops'!$B$2:$B$29,C2707))</f>
        <v>Furniture Warehouse</v>
      </c>
      <c r="F2707">
        <v>0</v>
      </c>
      <c r="G2707" cm="1">
        <f t="array" ref="G2707">INDEX('Distance Matrix (miles)'!$B$2:$AD$30,B2707+1,C2707+1)</f>
        <v>16.12</v>
      </c>
      <c r="H2707" cm="1">
        <f t="array" ref="H2707">INDEX('Travel Time Matrix (min)'!$B$2:$AD$30,B2707+1,C2707+1)</f>
        <v>24.2</v>
      </c>
      <c r="I2707" cm="1">
        <f t="array" ref="I2707">G2707*(INDEX('Vehicle Fleet'!$D$2:$D$6,A2707)+'Cost Parameters'!$B$2*'Cost Parameters'!$B$3)</f>
        <v>18.641168000000004</v>
      </c>
      <c r="J2707" cm="1">
        <f t="array" ref="J2707">IF(C2707=0,0,INDEX('Delivery Stops'!$D$2:$D$29,C2707))</f>
        <v>148</v>
      </c>
      <c r="K2707">
        <f t="shared" si="168"/>
        <v>0</v>
      </c>
      <c r="L2707">
        <f t="shared" si="169"/>
        <v>0</v>
      </c>
      <c r="M2707">
        <f t="shared" si="170"/>
        <v>0</v>
      </c>
      <c r="N2707">
        <f t="shared" si="171"/>
        <v>0</v>
      </c>
      <c r="O2707" cm="1">
        <f t="array" ref="O2707">((IF(C2707=0,INDEX('Solver Setup'!$M$15:$M$19,A2707),INDEX('Solver Setup'!$G$25:$G$52,C2707))-IF(B2707=0,INDEX('Solver Setup'!$L$15:$L$19,A2707),INDEX('Solver Setup'!$G$25:$G$52,B2707)))*1440-IF(B2707=0,0,INDEX('Solver Setup'!$F$25:$F$52,B2707))-H2707+'Solver Setup'!$B$9*(1-F2707))</f>
        <v>1282.7999999999995</v>
      </c>
    </row>
    <row r="2708" spans="1:15" x14ac:dyDescent="0.2">
      <c r="A2708">
        <v>4</v>
      </c>
      <c r="B2708">
        <v>9</v>
      </c>
      <c r="C2708">
        <v>19</v>
      </c>
      <c r="D2708" t="str" cm="1">
        <f t="array" ref="D2708">IF(B2708=0,"Depot",INDEX('Delivery Stops'!$B$2:$B$29,B2708))</f>
        <v>Dry Cleaners</v>
      </c>
      <c r="E2708" t="str" cm="1">
        <f t="array" ref="E2708">IF(C2708=0,"Depot",INDEX('Delivery Stops'!$B$2:$B$29,C2708))</f>
        <v>Music School</v>
      </c>
      <c r="F2708">
        <v>0</v>
      </c>
      <c r="G2708" cm="1">
        <f t="array" ref="G2708">INDEX('Distance Matrix (miles)'!$B$2:$AD$30,B2708+1,C2708+1)</f>
        <v>8.8000000000000007</v>
      </c>
      <c r="H2708" cm="1">
        <f t="array" ref="H2708">INDEX('Travel Time Matrix (min)'!$B$2:$AD$30,B2708+1,C2708+1)</f>
        <v>13.2</v>
      </c>
      <c r="I2708" cm="1">
        <f t="array" ref="I2708">G2708*(INDEX('Vehicle Fleet'!$D$2:$D$6,A2708)+'Cost Parameters'!$B$2*'Cost Parameters'!$B$3)</f>
        <v>10.176320000000002</v>
      </c>
      <c r="J2708" cm="1">
        <f t="array" ref="J2708">IF(C2708=0,0,INDEX('Delivery Stops'!$D$2:$D$29,C2708))</f>
        <v>97</v>
      </c>
      <c r="K2708">
        <f t="shared" si="168"/>
        <v>0</v>
      </c>
      <c r="L2708">
        <f t="shared" si="169"/>
        <v>0</v>
      </c>
      <c r="M2708">
        <f t="shared" si="170"/>
        <v>0</v>
      </c>
      <c r="N2708">
        <f t="shared" si="171"/>
        <v>0</v>
      </c>
      <c r="O2708" cm="1">
        <f t="array" ref="O2708">((IF(C2708=0,INDEX('Solver Setup'!$M$15:$M$19,A2708),INDEX('Solver Setup'!$G$25:$G$52,C2708))-IF(B2708=0,INDEX('Solver Setup'!$L$15:$L$19,A2708),INDEX('Solver Setup'!$G$25:$G$52,B2708)))*1440-IF(B2708=0,0,INDEX('Solver Setup'!$F$25:$F$52,B2708))-H2708+'Solver Setup'!$B$9*(1-F2708))</f>
        <v>1263.8</v>
      </c>
    </row>
    <row r="2709" spans="1:15" x14ac:dyDescent="0.2">
      <c r="A2709">
        <v>4</v>
      </c>
      <c r="B2709">
        <v>9</v>
      </c>
      <c r="C2709">
        <v>20</v>
      </c>
      <c r="D2709" t="str" cm="1">
        <f t="array" ref="D2709">IF(B2709=0,"Depot",INDEX('Delivery Stops'!$B$2:$B$29,B2709))</f>
        <v>Dry Cleaners</v>
      </c>
      <c r="E2709" t="str" cm="1">
        <f t="array" ref="E2709">IF(C2709=0,"Depot",INDEX('Delivery Stops'!$B$2:$B$29,C2709))</f>
        <v>Elementary School</v>
      </c>
      <c r="F2709">
        <v>0</v>
      </c>
      <c r="G2709" cm="1">
        <f t="array" ref="G2709">INDEX('Distance Matrix (miles)'!$B$2:$AD$30,B2709+1,C2709+1)</f>
        <v>24.86</v>
      </c>
      <c r="H2709" cm="1">
        <f t="array" ref="H2709">INDEX('Travel Time Matrix (min)'!$B$2:$AD$30,B2709+1,C2709+1)</f>
        <v>37.299999999999997</v>
      </c>
      <c r="I2709" cm="1">
        <f t="array" ref="I2709">G2709*(INDEX('Vehicle Fleet'!$D$2:$D$6,A2709)+'Cost Parameters'!$B$2*'Cost Parameters'!$B$3)</f>
        <v>28.748104000000001</v>
      </c>
      <c r="J2709" cm="1">
        <f t="array" ref="J2709">IF(C2709=0,0,INDEX('Delivery Stops'!$D$2:$D$29,C2709))</f>
        <v>71</v>
      </c>
      <c r="K2709">
        <f t="shared" si="168"/>
        <v>0</v>
      </c>
      <c r="L2709">
        <f t="shared" si="169"/>
        <v>0</v>
      </c>
      <c r="M2709">
        <f t="shared" si="170"/>
        <v>0</v>
      </c>
      <c r="N2709">
        <f t="shared" si="171"/>
        <v>0</v>
      </c>
      <c r="O2709" cm="1">
        <f t="array" ref="O2709">((IF(C2709=0,INDEX('Solver Setup'!$M$15:$M$19,A2709),INDEX('Solver Setup'!$G$25:$G$52,C2709))-IF(B2709=0,INDEX('Solver Setup'!$L$15:$L$19,A2709),INDEX('Solver Setup'!$G$25:$G$52,B2709)))*1440-IF(B2709=0,0,INDEX('Solver Setup'!$F$25:$F$52,B2709))-H2709+'Solver Setup'!$B$9*(1-F2709))</f>
        <v>1209.7000000000005</v>
      </c>
    </row>
    <row r="2710" spans="1:15" x14ac:dyDescent="0.2">
      <c r="A2710">
        <v>4</v>
      </c>
      <c r="B2710">
        <v>9</v>
      </c>
      <c r="C2710">
        <v>21</v>
      </c>
      <c r="D2710" t="str" cm="1">
        <f t="array" ref="D2710">IF(B2710=0,"Depot",INDEX('Delivery Stops'!$B$2:$B$29,B2710))</f>
        <v>Dry Cleaners</v>
      </c>
      <c r="E2710" t="str" cm="1">
        <f t="array" ref="E2710">IF(C2710=0,"Depot",INDEX('Delivery Stops'!$B$2:$B$29,C2710))</f>
        <v>Distillery</v>
      </c>
      <c r="F2710">
        <v>0</v>
      </c>
      <c r="G2710" cm="1">
        <f t="array" ref="G2710">INDEX('Distance Matrix (miles)'!$B$2:$AD$30,B2710+1,C2710+1)</f>
        <v>20.09</v>
      </c>
      <c r="H2710" cm="1">
        <f t="array" ref="H2710">INDEX('Travel Time Matrix (min)'!$B$2:$AD$30,B2710+1,C2710+1)</f>
        <v>30.1</v>
      </c>
      <c r="I2710" cm="1">
        <f t="array" ref="I2710">G2710*(INDEX('Vehicle Fleet'!$D$2:$D$6,A2710)+'Cost Parameters'!$B$2*'Cost Parameters'!$B$3)</f>
        <v>23.232076000000003</v>
      </c>
      <c r="J2710" cm="1">
        <f t="array" ref="J2710">IF(C2710=0,0,INDEX('Delivery Stops'!$D$2:$D$29,C2710))</f>
        <v>178</v>
      </c>
      <c r="K2710">
        <f t="shared" si="168"/>
        <v>0</v>
      </c>
      <c r="L2710">
        <f t="shared" si="169"/>
        <v>0</v>
      </c>
      <c r="M2710">
        <f t="shared" si="170"/>
        <v>0</v>
      </c>
      <c r="N2710">
        <f t="shared" si="171"/>
        <v>0</v>
      </c>
      <c r="O2710" cm="1">
        <f t="array" ref="O2710">((IF(C2710=0,INDEX('Solver Setup'!$M$15:$M$19,A2710),INDEX('Solver Setup'!$G$25:$G$52,C2710))-IF(B2710=0,INDEX('Solver Setup'!$L$15:$L$19,A2710),INDEX('Solver Setup'!$G$25:$G$52,B2710)))*1440-IF(B2710=0,0,INDEX('Solver Setup'!$F$25:$F$52,B2710))-H2710+'Solver Setup'!$B$9*(1-F2710))</f>
        <v>1726.8999999999996</v>
      </c>
    </row>
    <row r="2711" spans="1:15" x14ac:dyDescent="0.2">
      <c r="A2711">
        <v>4</v>
      </c>
      <c r="B2711">
        <v>9</v>
      </c>
      <c r="C2711">
        <v>22</v>
      </c>
      <c r="D2711" t="str" cm="1">
        <f t="array" ref="D2711">IF(B2711=0,"Depot",INDEX('Delivery Stops'!$B$2:$B$29,B2711))</f>
        <v>Dry Cleaners</v>
      </c>
      <c r="E2711" t="str" cm="1">
        <f t="array" ref="E2711">IF(C2711=0,"Depot",INDEX('Delivery Stops'!$B$2:$B$29,C2711))</f>
        <v>Brewery</v>
      </c>
      <c r="F2711">
        <v>0</v>
      </c>
      <c r="G2711" cm="1">
        <f t="array" ref="G2711">INDEX('Distance Matrix (miles)'!$B$2:$AD$30,B2711+1,C2711+1)</f>
        <v>38.32</v>
      </c>
      <c r="H2711" cm="1">
        <f t="array" ref="H2711">INDEX('Travel Time Matrix (min)'!$B$2:$AD$30,B2711+1,C2711+1)</f>
        <v>57.5</v>
      </c>
      <c r="I2711" cm="1">
        <f t="array" ref="I2711">G2711*(INDEX('Vehicle Fleet'!$D$2:$D$6,A2711)+'Cost Parameters'!$B$2*'Cost Parameters'!$B$3)</f>
        <v>44.313248000000002</v>
      </c>
      <c r="J2711" cm="1">
        <f t="array" ref="J2711">IF(C2711=0,0,INDEX('Delivery Stops'!$D$2:$D$29,C2711))</f>
        <v>46</v>
      </c>
      <c r="K2711">
        <f t="shared" si="168"/>
        <v>0</v>
      </c>
      <c r="L2711">
        <f t="shared" si="169"/>
        <v>0</v>
      </c>
      <c r="M2711">
        <f t="shared" si="170"/>
        <v>0</v>
      </c>
      <c r="N2711">
        <f t="shared" si="171"/>
        <v>0</v>
      </c>
      <c r="O2711" cm="1">
        <f t="array" ref="O2711">((IF(C2711=0,INDEX('Solver Setup'!$M$15:$M$19,A2711),INDEX('Solver Setup'!$G$25:$G$52,C2711))-IF(B2711=0,INDEX('Solver Setup'!$L$15:$L$19,A2711),INDEX('Solver Setup'!$G$25:$G$52,B2711)))*1440-IF(B2711=0,0,INDEX('Solver Setup'!$F$25:$F$52,B2711))-H2711+'Solver Setup'!$B$9*(1-F2711))</f>
        <v>1549.5000000000005</v>
      </c>
    </row>
    <row r="2712" spans="1:15" x14ac:dyDescent="0.2">
      <c r="A2712">
        <v>4</v>
      </c>
      <c r="B2712">
        <v>9</v>
      </c>
      <c r="C2712">
        <v>23</v>
      </c>
      <c r="D2712" t="str" cm="1">
        <f t="array" ref="D2712">IF(B2712=0,"Depot",INDEX('Delivery Stops'!$B$2:$B$29,B2712))</f>
        <v>Dry Cleaners</v>
      </c>
      <c r="E2712" t="str" cm="1">
        <f t="array" ref="E2712">IF(C2712=0,"Depot",INDEX('Delivery Stops'!$B$2:$B$29,C2712))</f>
        <v>Distillery</v>
      </c>
      <c r="F2712">
        <v>0</v>
      </c>
      <c r="G2712" cm="1">
        <f t="array" ref="G2712">INDEX('Distance Matrix (miles)'!$B$2:$AD$30,B2712+1,C2712+1)</f>
        <v>9.73</v>
      </c>
      <c r="H2712" cm="1">
        <f t="array" ref="H2712">INDEX('Travel Time Matrix (min)'!$B$2:$AD$30,B2712+1,C2712+1)</f>
        <v>14.6</v>
      </c>
      <c r="I2712" cm="1">
        <f t="array" ref="I2712">G2712*(INDEX('Vehicle Fleet'!$D$2:$D$6,A2712)+'Cost Parameters'!$B$2*'Cost Parameters'!$B$3)</f>
        <v>11.251772000000001</v>
      </c>
      <c r="J2712" cm="1">
        <f t="array" ref="J2712">IF(C2712=0,0,INDEX('Delivery Stops'!$D$2:$D$29,C2712))</f>
        <v>207</v>
      </c>
      <c r="K2712">
        <f t="shared" si="168"/>
        <v>0</v>
      </c>
      <c r="L2712">
        <f t="shared" si="169"/>
        <v>0</v>
      </c>
      <c r="M2712">
        <f t="shared" si="170"/>
        <v>0</v>
      </c>
      <c r="N2712">
        <f t="shared" si="171"/>
        <v>0</v>
      </c>
      <c r="O2712" cm="1">
        <f t="array" ref="O2712">((IF(C2712=0,INDEX('Solver Setup'!$M$15:$M$19,A2712),INDEX('Solver Setup'!$G$25:$G$52,C2712))-IF(B2712=0,INDEX('Solver Setup'!$L$15:$L$19,A2712),INDEX('Solver Setup'!$G$25:$G$52,B2712)))*1440-IF(B2712=0,0,INDEX('Solver Setup'!$F$25:$F$52,B2712))-H2712+'Solver Setup'!$B$9*(1-F2712))</f>
        <v>1487.4</v>
      </c>
    </row>
    <row r="2713" spans="1:15" x14ac:dyDescent="0.2">
      <c r="A2713">
        <v>4</v>
      </c>
      <c r="B2713">
        <v>9</v>
      </c>
      <c r="C2713">
        <v>24</v>
      </c>
      <c r="D2713" t="str" cm="1">
        <f t="array" ref="D2713">IF(B2713=0,"Depot",INDEX('Delivery Stops'!$B$2:$B$29,B2713))</f>
        <v>Dry Cleaners</v>
      </c>
      <c r="E2713" t="str" cm="1">
        <f t="array" ref="E2713">IF(C2713=0,"Depot",INDEX('Delivery Stops'!$B$2:$B$29,C2713))</f>
        <v>Children's Academy</v>
      </c>
      <c r="F2713">
        <v>0</v>
      </c>
      <c r="G2713" cm="1">
        <f t="array" ref="G2713">INDEX('Distance Matrix (miles)'!$B$2:$AD$30,B2713+1,C2713+1)</f>
        <v>19.46</v>
      </c>
      <c r="H2713" cm="1">
        <f t="array" ref="H2713">INDEX('Travel Time Matrix (min)'!$B$2:$AD$30,B2713+1,C2713+1)</f>
        <v>29.2</v>
      </c>
      <c r="I2713" cm="1">
        <f t="array" ref="I2713">G2713*(INDEX('Vehicle Fleet'!$D$2:$D$6,A2713)+'Cost Parameters'!$B$2*'Cost Parameters'!$B$3)</f>
        <v>22.503544000000002</v>
      </c>
      <c r="J2713" cm="1">
        <f t="array" ref="J2713">IF(C2713=0,0,INDEX('Delivery Stops'!$D$2:$D$29,C2713))</f>
        <v>28</v>
      </c>
      <c r="K2713">
        <f t="shared" si="168"/>
        <v>0</v>
      </c>
      <c r="L2713">
        <f t="shared" si="169"/>
        <v>0</v>
      </c>
      <c r="M2713">
        <f t="shared" si="170"/>
        <v>0</v>
      </c>
      <c r="N2713">
        <f t="shared" si="171"/>
        <v>0</v>
      </c>
      <c r="O2713" cm="1">
        <f t="array" ref="O2713">((IF(C2713=0,INDEX('Solver Setup'!$M$15:$M$19,A2713),INDEX('Solver Setup'!$G$25:$G$52,C2713))-IF(B2713=0,INDEX('Solver Setup'!$L$15:$L$19,A2713),INDEX('Solver Setup'!$G$25:$G$52,B2713)))*1440-IF(B2713=0,0,INDEX('Solver Setup'!$F$25:$F$52,B2713))-H2713+'Solver Setup'!$B$9*(1-F2713))</f>
        <v>1622.8000000000004</v>
      </c>
    </row>
    <row r="2714" spans="1:15" x14ac:dyDescent="0.2">
      <c r="A2714">
        <v>4</v>
      </c>
      <c r="B2714">
        <v>9</v>
      </c>
      <c r="C2714">
        <v>25</v>
      </c>
      <c r="D2714" t="str" cm="1">
        <f t="array" ref="D2714">IF(B2714=0,"Depot",INDEX('Delivery Stops'!$B$2:$B$29,B2714))</f>
        <v>Dry Cleaners</v>
      </c>
      <c r="E2714" t="str" cm="1">
        <f t="array" ref="E2714">IF(C2714=0,"Depot",INDEX('Delivery Stops'!$B$2:$B$29,C2714))</f>
        <v>Public Library</v>
      </c>
      <c r="F2714">
        <v>0</v>
      </c>
      <c r="G2714" cm="1">
        <f t="array" ref="G2714">INDEX('Distance Matrix (miles)'!$B$2:$AD$30,B2714+1,C2714+1)</f>
        <v>28.52</v>
      </c>
      <c r="H2714" cm="1">
        <f t="array" ref="H2714">INDEX('Travel Time Matrix (min)'!$B$2:$AD$30,B2714+1,C2714+1)</f>
        <v>42.8</v>
      </c>
      <c r="I2714" cm="1">
        <f t="array" ref="I2714">G2714*(INDEX('Vehicle Fleet'!$D$2:$D$6,A2714)+'Cost Parameters'!$B$2*'Cost Parameters'!$B$3)</f>
        <v>32.980528</v>
      </c>
      <c r="J2714" cm="1">
        <f t="array" ref="J2714">IF(C2714=0,0,INDEX('Delivery Stops'!$D$2:$D$29,C2714))</f>
        <v>32</v>
      </c>
      <c r="K2714">
        <f t="shared" si="168"/>
        <v>0</v>
      </c>
      <c r="L2714">
        <f t="shared" si="169"/>
        <v>0</v>
      </c>
      <c r="M2714">
        <f t="shared" si="170"/>
        <v>0</v>
      </c>
      <c r="N2714">
        <f t="shared" si="171"/>
        <v>0</v>
      </c>
      <c r="O2714" cm="1">
        <f t="array" ref="O2714">((IF(C2714=0,INDEX('Solver Setup'!$M$15:$M$19,A2714),INDEX('Solver Setup'!$G$25:$G$52,C2714))-IF(B2714=0,INDEX('Solver Setup'!$L$15:$L$19,A2714),INDEX('Solver Setup'!$G$25:$G$52,B2714)))*1440-IF(B2714=0,0,INDEX('Solver Setup'!$F$25:$F$52,B2714))-H2714+'Solver Setup'!$B$9*(1-F2714))</f>
        <v>1519.2000000000005</v>
      </c>
    </row>
    <row r="2715" spans="1:15" x14ac:dyDescent="0.2">
      <c r="A2715">
        <v>4</v>
      </c>
      <c r="B2715">
        <v>9</v>
      </c>
      <c r="C2715">
        <v>26</v>
      </c>
      <c r="D2715" t="str" cm="1">
        <f t="array" ref="D2715">IF(B2715=0,"Depot",INDEX('Delivery Stops'!$B$2:$B$29,B2715))</f>
        <v>Dry Cleaners</v>
      </c>
      <c r="E2715" t="str" cm="1">
        <f t="array" ref="E2715">IF(C2715=0,"Depot",INDEX('Delivery Stops'!$B$2:$B$29,C2715))</f>
        <v>Bakery &amp; Cafe</v>
      </c>
      <c r="F2715">
        <v>0</v>
      </c>
      <c r="G2715" cm="1">
        <f t="array" ref="G2715">INDEX('Distance Matrix (miles)'!$B$2:$AD$30,B2715+1,C2715+1)</f>
        <v>38.25</v>
      </c>
      <c r="H2715" cm="1">
        <f t="array" ref="H2715">INDEX('Travel Time Matrix (min)'!$B$2:$AD$30,B2715+1,C2715+1)</f>
        <v>57.4</v>
      </c>
      <c r="I2715" cm="1">
        <f t="array" ref="I2715">G2715*(INDEX('Vehicle Fleet'!$D$2:$D$6,A2715)+'Cost Parameters'!$B$2*'Cost Parameters'!$B$3)</f>
        <v>44.232300000000002</v>
      </c>
      <c r="J2715" cm="1">
        <f t="array" ref="J2715">IF(C2715=0,0,INDEX('Delivery Stops'!$D$2:$D$29,C2715))</f>
        <v>211</v>
      </c>
      <c r="K2715">
        <f t="shared" si="168"/>
        <v>0</v>
      </c>
      <c r="L2715">
        <f t="shared" si="169"/>
        <v>0</v>
      </c>
      <c r="M2715">
        <f t="shared" si="170"/>
        <v>0</v>
      </c>
      <c r="N2715">
        <f t="shared" si="171"/>
        <v>0</v>
      </c>
      <c r="O2715" cm="1">
        <f t="array" ref="O2715">((IF(C2715=0,INDEX('Solver Setup'!$M$15:$M$19,A2715),INDEX('Solver Setup'!$G$25:$G$52,C2715))-IF(B2715=0,INDEX('Solver Setup'!$L$15:$L$19,A2715),INDEX('Solver Setup'!$G$25:$G$52,B2715)))*1440-IF(B2715=0,0,INDEX('Solver Setup'!$F$25:$F$52,B2715))-H2715+'Solver Setup'!$B$9*(1-F2715))</f>
        <v>1579.6</v>
      </c>
    </row>
    <row r="2716" spans="1:15" x14ac:dyDescent="0.2">
      <c r="A2716">
        <v>4</v>
      </c>
      <c r="B2716">
        <v>9</v>
      </c>
      <c r="C2716">
        <v>27</v>
      </c>
      <c r="D2716" t="str" cm="1">
        <f t="array" ref="D2716">IF(B2716=0,"Depot",INDEX('Delivery Stops'!$B$2:$B$29,B2716))</f>
        <v>Dry Cleaners</v>
      </c>
      <c r="E2716" t="str" cm="1">
        <f t="array" ref="E2716">IF(C2716=0,"Depot",INDEX('Delivery Stops'!$B$2:$B$29,C2716))</f>
        <v>Redstone Elementary School</v>
      </c>
      <c r="F2716">
        <v>0</v>
      </c>
      <c r="G2716" cm="1">
        <f t="array" ref="G2716">INDEX('Distance Matrix (miles)'!$B$2:$AD$30,B2716+1,C2716+1)</f>
        <v>35.72</v>
      </c>
      <c r="H2716" cm="1">
        <f t="array" ref="H2716">INDEX('Travel Time Matrix (min)'!$B$2:$AD$30,B2716+1,C2716+1)</f>
        <v>53.6</v>
      </c>
      <c r="I2716" cm="1">
        <f t="array" ref="I2716">G2716*(INDEX('Vehicle Fleet'!$D$2:$D$6,A2716)+'Cost Parameters'!$B$2*'Cost Parameters'!$B$3)</f>
        <v>41.306608000000004</v>
      </c>
      <c r="J2716" cm="1">
        <f t="array" ref="J2716">IF(C2716=0,0,INDEX('Delivery Stops'!$D$2:$D$29,C2716))</f>
        <v>61</v>
      </c>
      <c r="K2716">
        <f t="shared" si="168"/>
        <v>0</v>
      </c>
      <c r="L2716">
        <f t="shared" si="169"/>
        <v>0</v>
      </c>
      <c r="M2716">
        <f t="shared" si="170"/>
        <v>0</v>
      </c>
      <c r="N2716">
        <f t="shared" si="171"/>
        <v>0</v>
      </c>
      <c r="O2716" cm="1">
        <f t="array" ref="O2716">((IF(C2716=0,INDEX('Solver Setup'!$M$15:$M$19,A2716),INDEX('Solver Setup'!$G$25:$G$52,C2716))-IF(B2716=0,INDEX('Solver Setup'!$L$15:$L$19,A2716),INDEX('Solver Setup'!$G$25:$G$52,B2716)))*1440-IF(B2716=0,0,INDEX('Solver Setup'!$F$25:$F$52,B2716))-H2716+'Solver Setup'!$B$9*(1-F2716))</f>
        <v>1523.3999999999994</v>
      </c>
    </row>
    <row r="2717" spans="1:15" x14ac:dyDescent="0.2">
      <c r="A2717">
        <v>4</v>
      </c>
      <c r="B2717">
        <v>9</v>
      </c>
      <c r="C2717">
        <v>28</v>
      </c>
      <c r="D2717" t="str" cm="1">
        <f t="array" ref="D2717">IF(B2717=0,"Depot",INDEX('Delivery Stops'!$B$2:$B$29,B2717))</f>
        <v>Dry Cleaners</v>
      </c>
      <c r="E2717" t="str" cm="1">
        <f t="array" ref="E2717">IF(C2717=0,"Depot",INDEX('Delivery Stops'!$B$2:$B$29,C2717))</f>
        <v>Food Bank</v>
      </c>
      <c r="F2717">
        <v>0</v>
      </c>
      <c r="G2717" cm="1">
        <f t="array" ref="G2717">INDEX('Distance Matrix (miles)'!$B$2:$AD$30,B2717+1,C2717+1)</f>
        <v>35.89</v>
      </c>
      <c r="H2717" cm="1">
        <f t="array" ref="H2717">INDEX('Travel Time Matrix (min)'!$B$2:$AD$30,B2717+1,C2717+1)</f>
        <v>53.8</v>
      </c>
      <c r="I2717" cm="1">
        <f t="array" ref="I2717">G2717*(INDEX('Vehicle Fleet'!$D$2:$D$6,A2717)+'Cost Parameters'!$B$2*'Cost Parameters'!$B$3)</f>
        <v>41.503196000000003</v>
      </c>
      <c r="J2717" cm="1">
        <f t="array" ref="J2717">IF(C2717=0,0,INDEX('Delivery Stops'!$D$2:$D$29,C2717))</f>
        <v>168</v>
      </c>
      <c r="K2717">
        <f t="shared" si="168"/>
        <v>0</v>
      </c>
      <c r="L2717">
        <f t="shared" si="169"/>
        <v>0</v>
      </c>
      <c r="M2717">
        <f t="shared" si="170"/>
        <v>0</v>
      </c>
      <c r="N2717">
        <f t="shared" si="171"/>
        <v>0</v>
      </c>
      <c r="O2717" cm="1">
        <f t="array" ref="O2717">((IF(C2717=0,INDEX('Solver Setup'!$M$15:$M$19,A2717),INDEX('Solver Setup'!$G$25:$G$52,C2717))-IF(B2717=0,INDEX('Solver Setup'!$L$15:$L$19,A2717),INDEX('Solver Setup'!$G$25:$G$52,B2717)))*1440-IF(B2717=0,0,INDEX('Solver Setup'!$F$25:$F$52,B2717))-H2717+'Solver Setup'!$B$9*(1-F2717))</f>
        <v>1523.1999999999996</v>
      </c>
    </row>
    <row r="2718" spans="1:15" x14ac:dyDescent="0.2">
      <c r="A2718">
        <v>4</v>
      </c>
      <c r="B2718">
        <v>10</v>
      </c>
      <c r="C2718">
        <v>0</v>
      </c>
      <c r="D2718" t="str" cm="1">
        <f t="array" ref="D2718">IF(B2718=0,"Depot",INDEX('Delivery Stops'!$B$2:$B$29,B2718))</f>
        <v>Furniture Warehouse</v>
      </c>
      <c r="E2718" t="str" cm="1">
        <f t="array" ref="E2718">IF(C2718=0,"Depot",INDEX('Delivery Stops'!$B$2:$B$29,C2718))</f>
        <v>Depot</v>
      </c>
      <c r="F2718">
        <v>0</v>
      </c>
      <c r="G2718" cm="1">
        <f t="array" ref="G2718">INDEX('Distance Matrix (miles)'!$B$2:$AD$30,B2718+1,C2718+1)</f>
        <v>7.45</v>
      </c>
      <c r="H2718" cm="1">
        <f t="array" ref="H2718">INDEX('Travel Time Matrix (min)'!$B$2:$AD$30,B2718+1,C2718+1)</f>
        <v>11.2</v>
      </c>
      <c r="I2718" cm="1">
        <f t="array" ref="I2718">G2718*(INDEX('Vehicle Fleet'!$D$2:$D$6,A2718)+'Cost Parameters'!$B$2*'Cost Parameters'!$B$3)</f>
        <v>8.6151800000000005</v>
      </c>
      <c r="J2718" cm="1">
        <f t="array" ref="J2718">IF(C2718=0,0,INDEX('Delivery Stops'!$D$2:$D$29,C2718))</f>
        <v>0</v>
      </c>
      <c r="K2718">
        <f t="shared" si="168"/>
        <v>0</v>
      </c>
      <c r="L2718">
        <f t="shared" si="169"/>
        <v>0</v>
      </c>
      <c r="M2718">
        <f t="shared" si="170"/>
        <v>0</v>
      </c>
      <c r="N2718">
        <f t="shared" si="171"/>
        <v>0</v>
      </c>
      <c r="O2718" cm="1">
        <f t="array" ref="O2718">((IF(C2718=0,INDEX('Solver Setup'!$M$15:$M$19,A2718),INDEX('Solver Setup'!$G$25:$G$52,C2718))-IF(B2718=0,INDEX('Solver Setup'!$L$15:$L$19,A2718),INDEX('Solver Setup'!$G$25:$G$52,B2718)))*1440-IF(B2718=0,0,INDEX('Solver Setup'!$F$25:$F$52,B2718))-H2718+'Solver Setup'!$B$9*(1-F2718))</f>
        <v>802.80000000000041</v>
      </c>
    </row>
    <row r="2719" spans="1:15" x14ac:dyDescent="0.2">
      <c r="A2719">
        <v>4</v>
      </c>
      <c r="B2719">
        <v>10</v>
      </c>
      <c r="C2719">
        <v>1</v>
      </c>
      <c r="D2719" t="str" cm="1">
        <f t="array" ref="D2719">IF(B2719=0,"Depot",INDEX('Delivery Stops'!$B$2:$B$29,B2719))</f>
        <v>Furniture Warehouse</v>
      </c>
      <c r="E2719" t="str" cm="1">
        <f t="array" ref="E2719">IF(C2719=0,"Depot",INDEX('Delivery Stops'!$B$2:$B$29,C2719))</f>
        <v>Pet Hospital</v>
      </c>
      <c r="F2719">
        <v>0</v>
      </c>
      <c r="G2719" cm="1">
        <f t="array" ref="G2719">INDEX('Distance Matrix (miles)'!$B$2:$AD$30,B2719+1,C2719+1)</f>
        <v>32.11</v>
      </c>
      <c r="H2719" cm="1">
        <f t="array" ref="H2719">INDEX('Travel Time Matrix (min)'!$B$2:$AD$30,B2719+1,C2719+1)</f>
        <v>48.2</v>
      </c>
      <c r="I2719" cm="1">
        <f t="array" ref="I2719">G2719*(INDEX('Vehicle Fleet'!$D$2:$D$6,A2719)+'Cost Parameters'!$B$2*'Cost Parameters'!$B$3)</f>
        <v>37.132004000000002</v>
      </c>
      <c r="J2719" cm="1">
        <f t="array" ref="J2719">IF(C2719=0,0,INDEX('Delivery Stops'!$D$2:$D$29,C2719))</f>
        <v>204</v>
      </c>
      <c r="K2719">
        <f t="shared" si="168"/>
        <v>0</v>
      </c>
      <c r="L2719">
        <f t="shared" si="169"/>
        <v>0</v>
      </c>
      <c r="M2719">
        <f t="shared" si="170"/>
        <v>0</v>
      </c>
      <c r="N2719">
        <f t="shared" si="171"/>
        <v>0</v>
      </c>
      <c r="O2719" cm="1">
        <f t="array" ref="O2719">((IF(C2719=0,INDEX('Solver Setup'!$M$15:$M$19,A2719),INDEX('Solver Setup'!$G$25:$G$52,C2719))-IF(B2719=0,INDEX('Solver Setup'!$L$15:$L$19,A2719),INDEX('Solver Setup'!$G$25:$G$52,B2719)))*1440-IF(B2719=0,0,INDEX('Solver Setup'!$F$25:$F$52,B2719))-H2719+'Solver Setup'!$B$9*(1-F2719))</f>
        <v>1275.8000000000011</v>
      </c>
    </row>
    <row r="2720" spans="1:15" x14ac:dyDescent="0.2">
      <c r="A2720">
        <v>4</v>
      </c>
      <c r="B2720">
        <v>10</v>
      </c>
      <c r="C2720">
        <v>2</v>
      </c>
      <c r="D2720" t="str" cm="1">
        <f t="array" ref="D2720">IF(B2720=0,"Depot",INDEX('Delivery Stops'!$B$2:$B$29,B2720))</f>
        <v>Furniture Warehouse</v>
      </c>
      <c r="E2720" t="str" cm="1">
        <f t="array" ref="E2720">IF(C2720=0,"Depot",INDEX('Delivery Stops'!$B$2:$B$29,C2720))</f>
        <v>Community Pharmacy</v>
      </c>
      <c r="F2720">
        <v>0</v>
      </c>
      <c r="G2720" cm="1">
        <f t="array" ref="G2720">INDEX('Distance Matrix (miles)'!$B$2:$AD$30,B2720+1,C2720+1)</f>
        <v>9.76</v>
      </c>
      <c r="H2720" cm="1">
        <f t="array" ref="H2720">INDEX('Travel Time Matrix (min)'!$B$2:$AD$30,B2720+1,C2720+1)</f>
        <v>14.6</v>
      </c>
      <c r="I2720" cm="1">
        <f t="array" ref="I2720">G2720*(INDEX('Vehicle Fleet'!$D$2:$D$6,A2720)+'Cost Parameters'!$B$2*'Cost Parameters'!$B$3)</f>
        <v>11.286464</v>
      </c>
      <c r="J2720" cm="1">
        <f t="array" ref="J2720">IF(C2720=0,0,INDEX('Delivery Stops'!$D$2:$D$29,C2720))</f>
        <v>240</v>
      </c>
      <c r="K2720">
        <f t="shared" si="168"/>
        <v>0</v>
      </c>
      <c r="L2720">
        <f t="shared" si="169"/>
        <v>0</v>
      </c>
      <c r="M2720">
        <f t="shared" si="170"/>
        <v>0</v>
      </c>
      <c r="N2720">
        <f t="shared" si="171"/>
        <v>0</v>
      </c>
      <c r="O2720" cm="1">
        <f t="array" ref="O2720">((IF(C2720=0,INDEX('Solver Setup'!$M$15:$M$19,A2720),INDEX('Solver Setup'!$G$25:$G$52,C2720))-IF(B2720=0,INDEX('Solver Setup'!$L$15:$L$19,A2720),INDEX('Solver Setup'!$G$25:$G$52,B2720)))*1440-IF(B2720=0,0,INDEX('Solver Setup'!$F$25:$F$52,B2720))-H2720+'Solver Setup'!$B$9*(1-F2720))</f>
        <v>1549.4</v>
      </c>
    </row>
    <row r="2721" spans="1:15" x14ac:dyDescent="0.2">
      <c r="A2721">
        <v>4</v>
      </c>
      <c r="B2721">
        <v>10</v>
      </c>
      <c r="C2721">
        <v>3</v>
      </c>
      <c r="D2721" t="str" cm="1">
        <f t="array" ref="D2721">IF(B2721=0,"Depot",INDEX('Delivery Stops'!$B$2:$B$29,B2721))</f>
        <v>Furniture Warehouse</v>
      </c>
      <c r="E2721" t="str" cm="1">
        <f t="array" ref="E2721">IF(C2721=0,"Depot",INDEX('Delivery Stops'!$B$2:$B$29,C2721))</f>
        <v>Redstone Medical Center</v>
      </c>
      <c r="F2721">
        <v>0</v>
      </c>
      <c r="G2721" cm="1">
        <f t="array" ref="G2721">INDEX('Distance Matrix (miles)'!$B$2:$AD$30,B2721+1,C2721+1)</f>
        <v>25.51</v>
      </c>
      <c r="H2721" cm="1">
        <f t="array" ref="H2721">INDEX('Travel Time Matrix (min)'!$B$2:$AD$30,B2721+1,C2721+1)</f>
        <v>38.299999999999997</v>
      </c>
      <c r="I2721" cm="1">
        <f t="array" ref="I2721">G2721*(INDEX('Vehicle Fleet'!$D$2:$D$6,A2721)+'Cost Parameters'!$B$2*'Cost Parameters'!$B$3)</f>
        <v>29.499764000000003</v>
      </c>
      <c r="J2721" cm="1">
        <f t="array" ref="J2721">IF(C2721=0,0,INDEX('Delivery Stops'!$D$2:$D$29,C2721))</f>
        <v>183</v>
      </c>
      <c r="K2721">
        <f t="shared" si="168"/>
        <v>0</v>
      </c>
      <c r="L2721">
        <f t="shared" si="169"/>
        <v>0</v>
      </c>
      <c r="M2721">
        <f t="shared" si="170"/>
        <v>0</v>
      </c>
      <c r="N2721">
        <f t="shared" si="171"/>
        <v>0</v>
      </c>
      <c r="O2721" cm="1">
        <f t="array" ref="O2721">((IF(C2721=0,INDEX('Solver Setup'!$M$15:$M$19,A2721),INDEX('Solver Setup'!$G$25:$G$52,C2721))-IF(B2721=0,INDEX('Solver Setup'!$L$15:$L$19,A2721),INDEX('Solver Setup'!$G$25:$G$52,B2721)))*1440-IF(B2721=0,0,INDEX('Solver Setup'!$F$25:$F$52,B2721))-H2721+'Solver Setup'!$B$9*(1-F2721))</f>
        <v>1540.7000000000005</v>
      </c>
    </row>
    <row r="2722" spans="1:15" x14ac:dyDescent="0.2">
      <c r="A2722">
        <v>4</v>
      </c>
      <c r="B2722">
        <v>10</v>
      </c>
      <c r="C2722">
        <v>4</v>
      </c>
      <c r="D2722" t="str" cm="1">
        <f t="array" ref="D2722">IF(B2722=0,"Depot",INDEX('Delivery Stops'!$B$2:$B$29,B2722))</f>
        <v>Furniture Warehouse</v>
      </c>
      <c r="E2722" t="str" cm="1">
        <f t="array" ref="E2722">IF(C2722=0,"Depot",INDEX('Delivery Stops'!$B$2:$B$29,C2722))</f>
        <v>Furniture Warehouse</v>
      </c>
      <c r="F2722">
        <v>0</v>
      </c>
      <c r="G2722" cm="1">
        <f t="array" ref="G2722">INDEX('Distance Matrix (miles)'!$B$2:$AD$30,B2722+1,C2722+1)</f>
        <v>10.36</v>
      </c>
      <c r="H2722" cm="1">
        <f t="array" ref="H2722">INDEX('Travel Time Matrix (min)'!$B$2:$AD$30,B2722+1,C2722+1)</f>
        <v>15.5</v>
      </c>
      <c r="I2722" cm="1">
        <f t="array" ref="I2722">G2722*(INDEX('Vehicle Fleet'!$D$2:$D$6,A2722)+'Cost Parameters'!$B$2*'Cost Parameters'!$B$3)</f>
        <v>11.980304</v>
      </c>
      <c r="J2722" cm="1">
        <f t="array" ref="J2722">IF(C2722=0,0,INDEX('Delivery Stops'!$D$2:$D$29,C2722))</f>
        <v>186</v>
      </c>
      <c r="K2722">
        <f t="shared" si="168"/>
        <v>0</v>
      </c>
      <c r="L2722">
        <f t="shared" si="169"/>
        <v>0</v>
      </c>
      <c r="M2722">
        <f t="shared" si="170"/>
        <v>0</v>
      </c>
      <c r="N2722">
        <f t="shared" si="171"/>
        <v>0</v>
      </c>
      <c r="O2722" cm="1">
        <f t="array" ref="O2722">((IF(C2722=0,INDEX('Solver Setup'!$M$15:$M$19,A2722),INDEX('Solver Setup'!$G$25:$G$52,C2722))-IF(B2722=0,INDEX('Solver Setup'!$L$15:$L$19,A2722),INDEX('Solver Setup'!$G$25:$G$52,B2722)))*1440-IF(B2722=0,0,INDEX('Solver Setup'!$F$25:$F$52,B2722))-H2722+'Solver Setup'!$B$9*(1-F2722))</f>
        <v>1293.5000000000005</v>
      </c>
    </row>
    <row r="2723" spans="1:15" x14ac:dyDescent="0.2">
      <c r="A2723">
        <v>4</v>
      </c>
      <c r="B2723">
        <v>10</v>
      </c>
      <c r="C2723">
        <v>5</v>
      </c>
      <c r="D2723" t="str" cm="1">
        <f t="array" ref="D2723">IF(B2723=0,"Depot",INDEX('Delivery Stops'!$B$2:$B$29,B2723))</f>
        <v>Furniture Warehouse</v>
      </c>
      <c r="E2723" t="str" cm="1">
        <f t="array" ref="E2723">IF(C2723=0,"Depot",INDEX('Delivery Stops'!$B$2:$B$29,C2723))</f>
        <v>Construction Supply</v>
      </c>
      <c r="F2723">
        <v>0</v>
      </c>
      <c r="G2723" cm="1">
        <f t="array" ref="G2723">INDEX('Distance Matrix (miles)'!$B$2:$AD$30,B2723+1,C2723+1)</f>
        <v>13.64</v>
      </c>
      <c r="H2723" cm="1">
        <f t="array" ref="H2723">INDEX('Travel Time Matrix (min)'!$B$2:$AD$30,B2723+1,C2723+1)</f>
        <v>20.5</v>
      </c>
      <c r="I2723" cm="1">
        <f t="array" ref="I2723">G2723*(INDEX('Vehicle Fleet'!$D$2:$D$6,A2723)+'Cost Parameters'!$B$2*'Cost Parameters'!$B$3)</f>
        <v>15.773296000000002</v>
      </c>
      <c r="J2723" cm="1">
        <f t="array" ref="J2723">IF(C2723=0,0,INDEX('Delivery Stops'!$D$2:$D$29,C2723))</f>
        <v>201</v>
      </c>
      <c r="K2723">
        <f t="shared" si="168"/>
        <v>0</v>
      </c>
      <c r="L2723">
        <f t="shared" si="169"/>
        <v>0</v>
      </c>
      <c r="M2723">
        <f t="shared" si="170"/>
        <v>0</v>
      </c>
      <c r="N2723">
        <f t="shared" si="171"/>
        <v>0</v>
      </c>
      <c r="O2723" cm="1">
        <f t="array" ref="O2723">((IF(C2723=0,INDEX('Solver Setup'!$M$15:$M$19,A2723),INDEX('Solver Setup'!$G$25:$G$52,C2723))-IF(B2723=0,INDEX('Solver Setup'!$L$15:$L$19,A2723),INDEX('Solver Setup'!$G$25:$G$52,B2723)))*1440-IF(B2723=0,0,INDEX('Solver Setup'!$F$25:$F$52,B2723))-H2723+'Solver Setup'!$B$9*(1-F2723))</f>
        <v>1498.5</v>
      </c>
    </row>
    <row r="2724" spans="1:15" x14ac:dyDescent="0.2">
      <c r="A2724">
        <v>4</v>
      </c>
      <c r="B2724">
        <v>10</v>
      </c>
      <c r="C2724">
        <v>6</v>
      </c>
      <c r="D2724" t="str" cm="1">
        <f t="array" ref="D2724">IF(B2724=0,"Depot",INDEX('Delivery Stops'!$B$2:$B$29,B2724))</f>
        <v>Furniture Warehouse</v>
      </c>
      <c r="E2724" t="str" cm="1">
        <f t="array" ref="E2724">IF(C2724=0,"Depot",INDEX('Delivery Stops'!$B$2:$B$29,C2724))</f>
        <v>Farm Supply</v>
      </c>
      <c r="F2724">
        <v>0</v>
      </c>
      <c r="G2724" cm="1">
        <f t="array" ref="G2724">INDEX('Distance Matrix (miles)'!$B$2:$AD$30,B2724+1,C2724+1)</f>
        <v>5.64</v>
      </c>
      <c r="H2724" cm="1">
        <f t="array" ref="H2724">INDEX('Travel Time Matrix (min)'!$B$2:$AD$30,B2724+1,C2724+1)</f>
        <v>8.5</v>
      </c>
      <c r="I2724" cm="1">
        <f t="array" ref="I2724">G2724*(INDEX('Vehicle Fleet'!$D$2:$D$6,A2724)+'Cost Parameters'!$B$2*'Cost Parameters'!$B$3)</f>
        <v>6.5220960000000003</v>
      </c>
      <c r="J2724" cm="1">
        <f t="array" ref="J2724">IF(C2724=0,0,INDEX('Delivery Stops'!$D$2:$D$29,C2724))</f>
        <v>162</v>
      </c>
      <c r="K2724">
        <f t="shared" si="168"/>
        <v>0</v>
      </c>
      <c r="L2724">
        <f t="shared" si="169"/>
        <v>0</v>
      </c>
      <c r="M2724">
        <f t="shared" si="170"/>
        <v>0</v>
      </c>
      <c r="N2724">
        <f t="shared" si="171"/>
        <v>0</v>
      </c>
      <c r="O2724" cm="1">
        <f t="array" ref="O2724">((IF(C2724=0,INDEX('Solver Setup'!$M$15:$M$19,A2724),INDEX('Solver Setup'!$G$25:$G$52,C2724))-IF(B2724=0,INDEX('Solver Setup'!$L$15:$L$19,A2724),INDEX('Solver Setup'!$G$25:$G$52,B2724)))*1440-IF(B2724=0,0,INDEX('Solver Setup'!$F$25:$F$52,B2724))-H2724+'Solver Setup'!$B$9*(1-F2724))</f>
        <v>1615.5000000000005</v>
      </c>
    </row>
    <row r="2725" spans="1:15" x14ac:dyDescent="0.2">
      <c r="A2725">
        <v>4</v>
      </c>
      <c r="B2725">
        <v>10</v>
      </c>
      <c r="C2725">
        <v>7</v>
      </c>
      <c r="D2725" t="str" cm="1">
        <f t="array" ref="D2725">IF(B2725=0,"Depot",INDEX('Delivery Stops'!$B$2:$B$29,B2725))</f>
        <v>Furniture Warehouse</v>
      </c>
      <c r="E2725" t="str" cm="1">
        <f t="array" ref="E2725">IF(C2725=0,"Depot",INDEX('Delivery Stops'!$B$2:$B$29,C2725))</f>
        <v>Fish Market</v>
      </c>
      <c r="F2725">
        <v>0</v>
      </c>
      <c r="G2725" cm="1">
        <f t="array" ref="G2725">INDEX('Distance Matrix (miles)'!$B$2:$AD$30,B2725+1,C2725+1)</f>
        <v>3.27</v>
      </c>
      <c r="H2725" cm="1">
        <f t="array" ref="H2725">INDEX('Travel Time Matrix (min)'!$B$2:$AD$30,B2725+1,C2725+1)</f>
        <v>4.9000000000000004</v>
      </c>
      <c r="I2725" cm="1">
        <f t="array" ref="I2725">G2725*(INDEX('Vehicle Fleet'!$D$2:$D$6,A2725)+'Cost Parameters'!$B$2*'Cost Parameters'!$B$3)</f>
        <v>3.7814280000000005</v>
      </c>
      <c r="J2725" cm="1">
        <f t="array" ref="J2725">IF(C2725=0,0,INDEX('Delivery Stops'!$D$2:$D$29,C2725))</f>
        <v>133</v>
      </c>
      <c r="K2725">
        <f t="shared" si="168"/>
        <v>0</v>
      </c>
      <c r="L2725">
        <f t="shared" si="169"/>
        <v>0</v>
      </c>
      <c r="M2725">
        <f t="shared" si="170"/>
        <v>0</v>
      </c>
      <c r="N2725">
        <f t="shared" si="171"/>
        <v>0</v>
      </c>
      <c r="O2725" cm="1">
        <f t="array" ref="O2725">((IF(C2725=0,INDEX('Solver Setup'!$M$15:$M$19,A2725),INDEX('Solver Setup'!$G$25:$G$52,C2725))-IF(B2725=0,INDEX('Solver Setup'!$L$15:$L$19,A2725),INDEX('Solver Setup'!$G$25:$G$52,B2725)))*1440-IF(B2725=0,0,INDEX('Solver Setup'!$F$25:$F$52,B2725))-H2725+'Solver Setup'!$B$9*(1-F2725))</f>
        <v>1484.1000000000006</v>
      </c>
    </row>
    <row r="2726" spans="1:15" x14ac:dyDescent="0.2">
      <c r="A2726">
        <v>4</v>
      </c>
      <c r="B2726">
        <v>10</v>
      </c>
      <c r="C2726">
        <v>8</v>
      </c>
      <c r="D2726" t="str" cm="1">
        <f t="array" ref="D2726">IF(B2726=0,"Depot",INDEX('Delivery Stops'!$B$2:$B$29,B2726))</f>
        <v>Furniture Warehouse</v>
      </c>
      <c r="E2726" t="str" cm="1">
        <f t="array" ref="E2726">IF(C2726=0,"Depot",INDEX('Delivery Stops'!$B$2:$B$29,C2726))</f>
        <v>Swimming Pool Supply</v>
      </c>
      <c r="F2726">
        <v>0</v>
      </c>
      <c r="G2726" cm="1">
        <f t="array" ref="G2726">INDEX('Distance Matrix (miles)'!$B$2:$AD$30,B2726+1,C2726+1)</f>
        <v>28.16</v>
      </c>
      <c r="H2726" cm="1">
        <f t="array" ref="H2726">INDEX('Travel Time Matrix (min)'!$B$2:$AD$30,B2726+1,C2726+1)</f>
        <v>42.2</v>
      </c>
      <c r="I2726" cm="1">
        <f t="array" ref="I2726">G2726*(INDEX('Vehicle Fleet'!$D$2:$D$6,A2726)+'Cost Parameters'!$B$2*'Cost Parameters'!$B$3)</f>
        <v>32.564224000000003</v>
      </c>
      <c r="J2726" cm="1">
        <f t="array" ref="J2726">IF(C2726=0,0,INDEX('Delivery Stops'!$D$2:$D$29,C2726))</f>
        <v>285</v>
      </c>
      <c r="K2726">
        <f t="shared" si="168"/>
        <v>0</v>
      </c>
      <c r="L2726">
        <f t="shared" si="169"/>
        <v>0</v>
      </c>
      <c r="M2726">
        <f t="shared" si="170"/>
        <v>0</v>
      </c>
      <c r="N2726">
        <f t="shared" si="171"/>
        <v>0</v>
      </c>
      <c r="O2726" cm="1">
        <f t="array" ref="O2726">((IF(C2726=0,INDEX('Solver Setup'!$M$15:$M$19,A2726),INDEX('Solver Setup'!$G$25:$G$52,C2726))-IF(B2726=0,INDEX('Solver Setup'!$L$15:$L$19,A2726),INDEX('Solver Setup'!$G$25:$G$52,B2726)))*1440-IF(B2726=0,0,INDEX('Solver Setup'!$F$25:$F$52,B2726))-H2726+'Solver Setup'!$B$9*(1-F2726))</f>
        <v>1656.8000000000002</v>
      </c>
    </row>
    <row r="2727" spans="1:15" x14ac:dyDescent="0.2">
      <c r="A2727">
        <v>4</v>
      </c>
      <c r="B2727">
        <v>10</v>
      </c>
      <c r="C2727">
        <v>9</v>
      </c>
      <c r="D2727" t="str" cm="1">
        <f t="array" ref="D2727">IF(B2727=0,"Depot",INDEX('Delivery Stops'!$B$2:$B$29,B2727))</f>
        <v>Furniture Warehouse</v>
      </c>
      <c r="E2727" t="str" cm="1">
        <f t="array" ref="E2727">IF(C2727=0,"Depot",INDEX('Delivery Stops'!$B$2:$B$29,C2727))</f>
        <v>Dry Cleaners</v>
      </c>
      <c r="F2727">
        <v>0</v>
      </c>
      <c r="G2727" cm="1">
        <f t="array" ref="G2727">INDEX('Distance Matrix (miles)'!$B$2:$AD$30,B2727+1,C2727+1)</f>
        <v>21.89</v>
      </c>
      <c r="H2727" cm="1">
        <f t="array" ref="H2727">INDEX('Travel Time Matrix (min)'!$B$2:$AD$30,B2727+1,C2727+1)</f>
        <v>32.799999999999997</v>
      </c>
      <c r="I2727" cm="1">
        <f t="array" ref="I2727">G2727*(INDEX('Vehicle Fleet'!$D$2:$D$6,A2727)+'Cost Parameters'!$B$2*'Cost Parameters'!$B$3)</f>
        <v>25.313596000000004</v>
      </c>
      <c r="J2727" cm="1">
        <f t="array" ref="J2727">IF(C2727=0,0,INDEX('Delivery Stops'!$D$2:$D$29,C2727))</f>
        <v>24</v>
      </c>
      <c r="K2727">
        <f t="shared" si="168"/>
        <v>0</v>
      </c>
      <c r="L2727">
        <f t="shared" si="169"/>
        <v>0</v>
      </c>
      <c r="M2727">
        <f t="shared" si="170"/>
        <v>0</v>
      </c>
      <c r="N2727">
        <f t="shared" si="171"/>
        <v>0</v>
      </c>
      <c r="O2727" cm="1">
        <f t="array" ref="O2727">((IF(C2727=0,INDEX('Solver Setup'!$M$15:$M$19,A2727),INDEX('Solver Setup'!$G$25:$G$52,C2727))-IF(B2727=0,INDEX('Solver Setup'!$L$15:$L$19,A2727),INDEX('Solver Setup'!$G$25:$G$52,B2727)))*1440-IF(B2727=0,0,INDEX('Solver Setup'!$F$25:$F$52,B2727))-H2727+'Solver Setup'!$B$9*(1-F2727))</f>
        <v>1321.2000000000005</v>
      </c>
    </row>
    <row r="2728" spans="1:15" x14ac:dyDescent="0.2">
      <c r="A2728">
        <v>4</v>
      </c>
      <c r="B2728">
        <v>10</v>
      </c>
      <c r="C2728">
        <v>11</v>
      </c>
      <c r="D2728" t="str" cm="1">
        <f t="array" ref="D2728">IF(B2728=0,"Depot",INDEX('Delivery Stops'!$B$2:$B$29,B2728))</f>
        <v>Furniture Warehouse</v>
      </c>
      <c r="E2728" t="str" cm="1">
        <f t="array" ref="E2728">IF(C2728=0,"Depot",INDEX('Delivery Stops'!$B$2:$B$29,C2728))</f>
        <v>Pet Hospital</v>
      </c>
      <c r="F2728">
        <v>0</v>
      </c>
      <c r="G2728" cm="1">
        <f t="array" ref="G2728">INDEX('Distance Matrix (miles)'!$B$2:$AD$30,B2728+1,C2728+1)</f>
        <v>8.61</v>
      </c>
      <c r="H2728" cm="1">
        <f t="array" ref="H2728">INDEX('Travel Time Matrix (min)'!$B$2:$AD$30,B2728+1,C2728+1)</f>
        <v>12.9</v>
      </c>
      <c r="I2728" cm="1">
        <f t="array" ref="I2728">G2728*(INDEX('Vehicle Fleet'!$D$2:$D$6,A2728)+'Cost Parameters'!$B$2*'Cost Parameters'!$B$3)</f>
        <v>9.9566040000000005</v>
      </c>
      <c r="J2728" cm="1">
        <f t="array" ref="J2728">IF(C2728=0,0,INDEX('Delivery Stops'!$D$2:$D$29,C2728))</f>
        <v>108</v>
      </c>
      <c r="K2728">
        <f t="shared" si="168"/>
        <v>0</v>
      </c>
      <c r="L2728">
        <f t="shared" si="169"/>
        <v>0</v>
      </c>
      <c r="M2728">
        <f t="shared" si="170"/>
        <v>0</v>
      </c>
      <c r="N2728">
        <f t="shared" si="171"/>
        <v>0</v>
      </c>
      <c r="O2728" cm="1">
        <f t="array" ref="O2728">((IF(C2728=0,INDEX('Solver Setup'!$M$15:$M$19,A2728),INDEX('Solver Setup'!$G$25:$G$52,C2728))-IF(B2728=0,INDEX('Solver Setup'!$L$15:$L$19,A2728),INDEX('Solver Setup'!$G$25:$G$52,B2728)))*1440-IF(B2728=0,0,INDEX('Solver Setup'!$F$25:$F$52,B2728))-H2728+'Solver Setup'!$B$9*(1-F2728))</f>
        <v>1341.1000000000006</v>
      </c>
    </row>
    <row r="2729" spans="1:15" x14ac:dyDescent="0.2">
      <c r="A2729">
        <v>4</v>
      </c>
      <c r="B2729">
        <v>10</v>
      </c>
      <c r="C2729">
        <v>12</v>
      </c>
      <c r="D2729" t="str" cm="1">
        <f t="array" ref="D2729">IF(B2729=0,"Depot",INDEX('Delivery Stops'!$B$2:$B$29,B2729))</f>
        <v>Furniture Warehouse</v>
      </c>
      <c r="E2729" t="str" cm="1">
        <f t="array" ref="E2729">IF(C2729=0,"Depot",INDEX('Delivery Stops'!$B$2:$B$29,C2729))</f>
        <v>Tech Solutions Inc</v>
      </c>
      <c r="F2729">
        <v>0</v>
      </c>
      <c r="G2729" cm="1">
        <f t="array" ref="G2729">INDEX('Distance Matrix (miles)'!$B$2:$AD$30,B2729+1,C2729+1)</f>
        <v>1.63</v>
      </c>
      <c r="H2729" cm="1">
        <f t="array" ref="H2729">INDEX('Travel Time Matrix (min)'!$B$2:$AD$30,B2729+1,C2729+1)</f>
        <v>2.4</v>
      </c>
      <c r="I2729" cm="1">
        <f t="array" ref="I2729">G2729*(INDEX('Vehicle Fleet'!$D$2:$D$6,A2729)+'Cost Parameters'!$B$2*'Cost Parameters'!$B$3)</f>
        <v>1.8849320000000001</v>
      </c>
      <c r="J2729" cm="1">
        <f t="array" ref="J2729">IF(C2729=0,0,INDEX('Delivery Stops'!$D$2:$D$29,C2729))</f>
        <v>150</v>
      </c>
      <c r="K2729">
        <f t="shared" si="168"/>
        <v>0</v>
      </c>
      <c r="L2729">
        <f t="shared" si="169"/>
        <v>0</v>
      </c>
      <c r="M2729">
        <f t="shared" si="170"/>
        <v>0</v>
      </c>
      <c r="N2729">
        <f t="shared" si="171"/>
        <v>0</v>
      </c>
      <c r="O2729" cm="1">
        <f t="array" ref="O2729">((IF(C2729=0,INDEX('Solver Setup'!$M$15:$M$19,A2729),INDEX('Solver Setup'!$G$25:$G$52,C2729))-IF(B2729=0,INDEX('Solver Setup'!$L$15:$L$19,A2729),INDEX('Solver Setup'!$G$25:$G$52,B2729)))*1440-IF(B2729=0,0,INDEX('Solver Setup'!$F$25:$F$52,B2729))-H2729+'Solver Setup'!$B$9*(1-F2729))</f>
        <v>1306.6000000000006</v>
      </c>
    </row>
    <row r="2730" spans="1:15" x14ac:dyDescent="0.2">
      <c r="A2730">
        <v>4</v>
      </c>
      <c r="B2730">
        <v>10</v>
      </c>
      <c r="C2730">
        <v>13</v>
      </c>
      <c r="D2730" t="str" cm="1">
        <f t="array" ref="D2730">IF(B2730=0,"Depot",INDEX('Delivery Stops'!$B$2:$B$29,B2730))</f>
        <v>Furniture Warehouse</v>
      </c>
      <c r="E2730" t="str" cm="1">
        <f t="array" ref="E2730">IF(C2730=0,"Depot",INDEX('Delivery Stops'!$B$2:$B$29,C2730))</f>
        <v>Tech Solutions Inc</v>
      </c>
      <c r="F2730">
        <v>0</v>
      </c>
      <c r="G2730" cm="1">
        <f t="array" ref="G2730">INDEX('Distance Matrix (miles)'!$B$2:$AD$30,B2730+1,C2730+1)</f>
        <v>16.690000000000001</v>
      </c>
      <c r="H2730" cm="1">
        <f t="array" ref="H2730">INDEX('Travel Time Matrix (min)'!$B$2:$AD$30,B2730+1,C2730+1)</f>
        <v>25</v>
      </c>
      <c r="I2730" cm="1">
        <f t="array" ref="I2730">G2730*(INDEX('Vehicle Fleet'!$D$2:$D$6,A2730)+'Cost Parameters'!$B$2*'Cost Parameters'!$B$3)</f>
        <v>19.300316000000002</v>
      </c>
      <c r="J2730" cm="1">
        <f t="array" ref="J2730">IF(C2730=0,0,INDEX('Delivery Stops'!$D$2:$D$29,C2730))</f>
        <v>38</v>
      </c>
      <c r="K2730">
        <f t="shared" si="168"/>
        <v>0</v>
      </c>
      <c r="L2730">
        <f t="shared" si="169"/>
        <v>0</v>
      </c>
      <c r="M2730">
        <f t="shared" si="170"/>
        <v>0</v>
      </c>
      <c r="N2730">
        <f t="shared" si="171"/>
        <v>0</v>
      </c>
      <c r="O2730" cm="1">
        <f t="array" ref="O2730">((IF(C2730=0,INDEX('Solver Setup'!$M$15:$M$19,A2730),INDEX('Solver Setup'!$G$25:$G$52,C2730))-IF(B2730=0,INDEX('Solver Setup'!$L$15:$L$19,A2730),INDEX('Solver Setup'!$G$25:$G$52,B2730)))*1440-IF(B2730=0,0,INDEX('Solver Setup'!$F$25:$F$52,B2730))-H2730+'Solver Setup'!$B$9*(1-F2730))</f>
        <v>1179</v>
      </c>
    </row>
    <row r="2731" spans="1:15" x14ac:dyDescent="0.2">
      <c r="A2731">
        <v>4</v>
      </c>
      <c r="B2731">
        <v>10</v>
      </c>
      <c r="C2731">
        <v>14</v>
      </c>
      <c r="D2731" t="str" cm="1">
        <f t="array" ref="D2731">IF(B2731=0,"Depot",INDEX('Delivery Stops'!$B$2:$B$29,B2731))</f>
        <v>Furniture Warehouse</v>
      </c>
      <c r="E2731" t="str" cm="1">
        <f t="array" ref="E2731">IF(C2731=0,"Depot",INDEX('Delivery Stops'!$B$2:$B$29,C2731))</f>
        <v>Sunrise Senior Living</v>
      </c>
      <c r="F2731">
        <v>0</v>
      </c>
      <c r="G2731" cm="1">
        <f t="array" ref="G2731">INDEX('Distance Matrix (miles)'!$B$2:$AD$30,B2731+1,C2731+1)</f>
        <v>9.11</v>
      </c>
      <c r="H2731" cm="1">
        <f t="array" ref="H2731">INDEX('Travel Time Matrix (min)'!$B$2:$AD$30,B2731+1,C2731+1)</f>
        <v>13.7</v>
      </c>
      <c r="I2731" cm="1">
        <f t="array" ref="I2731">G2731*(INDEX('Vehicle Fleet'!$D$2:$D$6,A2731)+'Cost Parameters'!$B$2*'Cost Parameters'!$B$3)</f>
        <v>10.534803999999999</v>
      </c>
      <c r="J2731" cm="1">
        <f t="array" ref="J2731">IF(C2731=0,0,INDEX('Delivery Stops'!$D$2:$D$29,C2731))</f>
        <v>249</v>
      </c>
      <c r="K2731">
        <f t="shared" si="168"/>
        <v>0</v>
      </c>
      <c r="L2731">
        <f t="shared" si="169"/>
        <v>0</v>
      </c>
      <c r="M2731">
        <f t="shared" si="170"/>
        <v>0</v>
      </c>
      <c r="N2731">
        <f t="shared" si="171"/>
        <v>0</v>
      </c>
      <c r="O2731" cm="1">
        <f t="array" ref="O2731">((IF(C2731=0,INDEX('Solver Setup'!$M$15:$M$19,A2731),INDEX('Solver Setup'!$G$25:$G$52,C2731))-IF(B2731=0,INDEX('Solver Setup'!$L$15:$L$19,A2731),INDEX('Solver Setup'!$G$25:$G$52,B2731)))*1440-IF(B2731=0,0,INDEX('Solver Setup'!$F$25:$F$52,B2731))-H2731+'Solver Setup'!$B$9*(1-F2731))</f>
        <v>1640.3000000000002</v>
      </c>
    </row>
    <row r="2732" spans="1:15" x14ac:dyDescent="0.2">
      <c r="A2732">
        <v>4</v>
      </c>
      <c r="B2732">
        <v>10</v>
      </c>
      <c r="C2732">
        <v>15</v>
      </c>
      <c r="D2732" t="str" cm="1">
        <f t="array" ref="D2732">IF(B2732=0,"Depot",INDEX('Delivery Stops'!$B$2:$B$29,B2732))</f>
        <v>Furniture Warehouse</v>
      </c>
      <c r="E2732" t="str" cm="1">
        <f t="array" ref="E2732">IF(C2732=0,"Depot",INDEX('Delivery Stops'!$B$2:$B$29,C2732))</f>
        <v>Electronics Outlet</v>
      </c>
      <c r="F2732">
        <v>0</v>
      </c>
      <c r="G2732" cm="1">
        <f t="array" ref="G2732">INDEX('Distance Matrix (miles)'!$B$2:$AD$30,B2732+1,C2732+1)</f>
        <v>7.23</v>
      </c>
      <c r="H2732" cm="1">
        <f t="array" ref="H2732">INDEX('Travel Time Matrix (min)'!$B$2:$AD$30,B2732+1,C2732+1)</f>
        <v>10.8</v>
      </c>
      <c r="I2732" cm="1">
        <f t="array" ref="I2732">G2732*(INDEX('Vehicle Fleet'!$D$2:$D$6,A2732)+'Cost Parameters'!$B$2*'Cost Parameters'!$B$3)</f>
        <v>8.3607720000000008</v>
      </c>
      <c r="J2732" cm="1">
        <f t="array" ref="J2732">IF(C2732=0,0,INDEX('Delivery Stops'!$D$2:$D$29,C2732))</f>
        <v>72</v>
      </c>
      <c r="K2732">
        <f t="shared" si="168"/>
        <v>0</v>
      </c>
      <c r="L2732">
        <f t="shared" si="169"/>
        <v>0</v>
      </c>
      <c r="M2732">
        <f t="shared" si="170"/>
        <v>0</v>
      </c>
      <c r="N2732">
        <f t="shared" si="171"/>
        <v>0</v>
      </c>
      <c r="O2732" cm="1">
        <f t="array" ref="O2732">((IF(C2732=0,INDEX('Solver Setup'!$M$15:$M$19,A2732),INDEX('Solver Setup'!$G$25:$G$52,C2732))-IF(B2732=0,INDEX('Solver Setup'!$L$15:$L$19,A2732),INDEX('Solver Setup'!$G$25:$G$52,B2732)))*1440-IF(B2732=0,0,INDEX('Solver Setup'!$F$25:$F$52,B2732))-H2732+'Solver Setup'!$B$9*(1-F2732))</f>
        <v>1208.2000000000005</v>
      </c>
    </row>
    <row r="2733" spans="1:15" x14ac:dyDescent="0.2">
      <c r="A2733">
        <v>4</v>
      </c>
      <c r="B2733">
        <v>10</v>
      </c>
      <c r="C2733">
        <v>16</v>
      </c>
      <c r="D2733" t="str" cm="1">
        <f t="array" ref="D2733">IF(B2733=0,"Depot",INDEX('Delivery Stops'!$B$2:$B$29,B2733))</f>
        <v>Furniture Warehouse</v>
      </c>
      <c r="E2733" t="str" cm="1">
        <f t="array" ref="E2733">IF(C2733=0,"Depot",INDEX('Delivery Stops'!$B$2:$B$29,C2733))</f>
        <v>Bookstore</v>
      </c>
      <c r="F2733">
        <v>0</v>
      </c>
      <c r="G2733" cm="1">
        <f t="array" ref="G2733">INDEX('Distance Matrix (miles)'!$B$2:$AD$30,B2733+1,C2733+1)</f>
        <v>5.26</v>
      </c>
      <c r="H2733" cm="1">
        <f t="array" ref="H2733">INDEX('Travel Time Matrix (min)'!$B$2:$AD$30,B2733+1,C2733+1)</f>
        <v>7.9</v>
      </c>
      <c r="I2733" cm="1">
        <f t="array" ref="I2733">G2733*(INDEX('Vehicle Fleet'!$D$2:$D$6,A2733)+'Cost Parameters'!$B$2*'Cost Parameters'!$B$3)</f>
        <v>6.0826640000000003</v>
      </c>
      <c r="J2733" cm="1">
        <f t="array" ref="J2733">IF(C2733=0,0,INDEX('Delivery Stops'!$D$2:$D$29,C2733))</f>
        <v>152</v>
      </c>
      <c r="K2733">
        <f t="shared" si="168"/>
        <v>0</v>
      </c>
      <c r="L2733">
        <f t="shared" si="169"/>
        <v>0</v>
      </c>
      <c r="M2733">
        <f t="shared" si="170"/>
        <v>0</v>
      </c>
      <c r="N2733">
        <f t="shared" si="171"/>
        <v>0</v>
      </c>
      <c r="O2733" cm="1">
        <f t="array" ref="O2733">((IF(C2733=0,INDEX('Solver Setup'!$M$15:$M$19,A2733),INDEX('Solver Setup'!$G$25:$G$52,C2733))-IF(B2733=0,INDEX('Solver Setup'!$L$15:$L$19,A2733),INDEX('Solver Setup'!$G$25:$G$52,B2733)))*1440-IF(B2733=0,0,INDEX('Solver Setup'!$F$25:$F$52,B2733))-H2733+'Solver Setup'!$B$9*(1-F2733))</f>
        <v>1451.100000000001</v>
      </c>
    </row>
    <row r="2734" spans="1:15" x14ac:dyDescent="0.2">
      <c r="A2734">
        <v>4</v>
      </c>
      <c r="B2734">
        <v>10</v>
      </c>
      <c r="C2734">
        <v>17</v>
      </c>
      <c r="D2734" t="str" cm="1">
        <f t="array" ref="D2734">IF(B2734=0,"Depot",INDEX('Delivery Stops'!$B$2:$B$29,B2734))</f>
        <v>Furniture Warehouse</v>
      </c>
      <c r="E2734" t="str" cm="1">
        <f t="array" ref="E2734">IF(C2734=0,"Depot",INDEX('Delivery Stops'!$B$2:$B$29,C2734))</f>
        <v>Veterinary Clinic</v>
      </c>
      <c r="F2734">
        <v>0</v>
      </c>
      <c r="G2734" cm="1">
        <f t="array" ref="G2734">INDEX('Distance Matrix (miles)'!$B$2:$AD$30,B2734+1,C2734+1)</f>
        <v>19.37</v>
      </c>
      <c r="H2734" cm="1">
        <f t="array" ref="H2734">INDEX('Travel Time Matrix (min)'!$B$2:$AD$30,B2734+1,C2734+1)</f>
        <v>29.1</v>
      </c>
      <c r="I2734" cm="1">
        <f t="array" ref="I2734">G2734*(INDEX('Vehicle Fleet'!$D$2:$D$6,A2734)+'Cost Parameters'!$B$2*'Cost Parameters'!$B$3)</f>
        <v>22.399468000000002</v>
      </c>
      <c r="J2734" cm="1">
        <f t="array" ref="J2734">IF(C2734=0,0,INDEX('Delivery Stops'!$D$2:$D$29,C2734))</f>
        <v>102</v>
      </c>
      <c r="K2734">
        <f t="shared" si="168"/>
        <v>0</v>
      </c>
      <c r="L2734">
        <f t="shared" si="169"/>
        <v>0</v>
      </c>
      <c r="M2734">
        <f t="shared" si="170"/>
        <v>0</v>
      </c>
      <c r="N2734">
        <f t="shared" si="171"/>
        <v>0</v>
      </c>
      <c r="O2734" cm="1">
        <f t="array" ref="O2734">((IF(C2734=0,INDEX('Solver Setup'!$M$15:$M$19,A2734),INDEX('Solver Setup'!$G$25:$G$52,C2734))-IF(B2734=0,INDEX('Solver Setup'!$L$15:$L$19,A2734),INDEX('Solver Setup'!$G$25:$G$52,B2734)))*1440-IF(B2734=0,0,INDEX('Solver Setup'!$F$25:$F$52,B2734))-H2734+'Solver Setup'!$B$9*(1-F2734))</f>
        <v>1264.9000000000001</v>
      </c>
    </row>
    <row r="2735" spans="1:15" x14ac:dyDescent="0.2">
      <c r="A2735">
        <v>4</v>
      </c>
      <c r="B2735">
        <v>10</v>
      </c>
      <c r="C2735">
        <v>18</v>
      </c>
      <c r="D2735" t="str" cm="1">
        <f t="array" ref="D2735">IF(B2735=0,"Depot",INDEX('Delivery Stops'!$B$2:$B$29,B2735))</f>
        <v>Furniture Warehouse</v>
      </c>
      <c r="E2735" t="str" cm="1">
        <f t="array" ref="E2735">IF(C2735=0,"Depot",INDEX('Delivery Stops'!$B$2:$B$29,C2735))</f>
        <v>Furniture Warehouse</v>
      </c>
      <c r="F2735">
        <v>0</v>
      </c>
      <c r="G2735" cm="1">
        <f t="array" ref="G2735">INDEX('Distance Matrix (miles)'!$B$2:$AD$30,B2735+1,C2735+1)</f>
        <v>8.56</v>
      </c>
      <c r="H2735" cm="1">
        <f t="array" ref="H2735">INDEX('Travel Time Matrix (min)'!$B$2:$AD$30,B2735+1,C2735+1)</f>
        <v>12.8</v>
      </c>
      <c r="I2735" cm="1">
        <f t="array" ref="I2735">G2735*(INDEX('Vehicle Fleet'!$D$2:$D$6,A2735)+'Cost Parameters'!$B$2*'Cost Parameters'!$B$3)</f>
        <v>9.8987840000000009</v>
      </c>
      <c r="J2735" cm="1">
        <f t="array" ref="J2735">IF(C2735=0,0,INDEX('Delivery Stops'!$D$2:$D$29,C2735))</f>
        <v>148</v>
      </c>
      <c r="K2735">
        <f t="shared" si="168"/>
        <v>0</v>
      </c>
      <c r="L2735">
        <f t="shared" si="169"/>
        <v>0</v>
      </c>
      <c r="M2735">
        <f t="shared" si="170"/>
        <v>0</v>
      </c>
      <c r="N2735">
        <f t="shared" si="171"/>
        <v>0</v>
      </c>
      <c r="O2735" cm="1">
        <f t="array" ref="O2735">((IF(C2735=0,INDEX('Solver Setup'!$M$15:$M$19,A2735),INDEX('Solver Setup'!$G$25:$G$52,C2735))-IF(B2735=0,INDEX('Solver Setup'!$L$15:$L$19,A2735),INDEX('Solver Setup'!$G$25:$G$52,B2735)))*1440-IF(B2735=0,0,INDEX('Solver Setup'!$F$25:$F$52,B2735))-H2735+'Solver Setup'!$B$9*(1-F2735))</f>
        <v>1236.2</v>
      </c>
    </row>
    <row r="2736" spans="1:15" x14ac:dyDescent="0.2">
      <c r="A2736">
        <v>4</v>
      </c>
      <c r="B2736">
        <v>10</v>
      </c>
      <c r="C2736">
        <v>19</v>
      </c>
      <c r="D2736" t="str" cm="1">
        <f t="array" ref="D2736">IF(B2736=0,"Depot",INDEX('Delivery Stops'!$B$2:$B$29,B2736))</f>
        <v>Furniture Warehouse</v>
      </c>
      <c r="E2736" t="str" cm="1">
        <f t="array" ref="E2736">IF(C2736=0,"Depot",INDEX('Delivery Stops'!$B$2:$B$29,C2736))</f>
        <v>Music School</v>
      </c>
      <c r="F2736">
        <v>0</v>
      </c>
      <c r="G2736" cm="1">
        <f t="array" ref="G2736">INDEX('Distance Matrix (miles)'!$B$2:$AD$30,B2736+1,C2736+1)</f>
        <v>28.01</v>
      </c>
      <c r="H2736" cm="1">
        <f t="array" ref="H2736">INDEX('Travel Time Matrix (min)'!$B$2:$AD$30,B2736+1,C2736+1)</f>
        <v>42</v>
      </c>
      <c r="I2736" cm="1">
        <f t="array" ref="I2736">G2736*(INDEX('Vehicle Fleet'!$D$2:$D$6,A2736)+'Cost Parameters'!$B$2*'Cost Parameters'!$B$3)</f>
        <v>32.390764000000004</v>
      </c>
      <c r="J2736" cm="1">
        <f t="array" ref="J2736">IF(C2736=0,0,INDEX('Delivery Stops'!$D$2:$D$29,C2736))</f>
        <v>97</v>
      </c>
      <c r="K2736">
        <f t="shared" si="168"/>
        <v>0</v>
      </c>
      <c r="L2736">
        <f t="shared" si="169"/>
        <v>0</v>
      </c>
      <c r="M2736">
        <f t="shared" si="170"/>
        <v>0</v>
      </c>
      <c r="N2736">
        <f t="shared" si="171"/>
        <v>0</v>
      </c>
      <c r="O2736" cm="1">
        <f t="array" ref="O2736">((IF(C2736=0,INDEX('Solver Setup'!$M$15:$M$19,A2736),INDEX('Solver Setup'!$G$25:$G$52,C2736))-IF(B2736=0,INDEX('Solver Setup'!$L$15:$L$19,A2736),INDEX('Solver Setup'!$G$25:$G$52,B2736)))*1440-IF(B2736=0,0,INDEX('Solver Setup'!$F$25:$F$52,B2736))-H2736+'Solver Setup'!$B$9*(1-F2736))</f>
        <v>1177.0000000000005</v>
      </c>
    </row>
    <row r="2737" spans="1:15" x14ac:dyDescent="0.2">
      <c r="A2737">
        <v>4</v>
      </c>
      <c r="B2737">
        <v>10</v>
      </c>
      <c r="C2737">
        <v>20</v>
      </c>
      <c r="D2737" t="str" cm="1">
        <f t="array" ref="D2737">IF(B2737=0,"Depot",INDEX('Delivery Stops'!$B$2:$B$29,B2737))</f>
        <v>Furniture Warehouse</v>
      </c>
      <c r="E2737" t="str" cm="1">
        <f t="array" ref="E2737">IF(C2737=0,"Depot",INDEX('Delivery Stops'!$B$2:$B$29,C2737))</f>
        <v>Elementary School</v>
      </c>
      <c r="F2737">
        <v>0</v>
      </c>
      <c r="G2737" cm="1">
        <f t="array" ref="G2737">INDEX('Distance Matrix (miles)'!$B$2:$AD$30,B2737+1,C2737+1)</f>
        <v>26.48</v>
      </c>
      <c r="H2737" cm="1">
        <f t="array" ref="H2737">INDEX('Travel Time Matrix (min)'!$B$2:$AD$30,B2737+1,C2737+1)</f>
        <v>39.700000000000003</v>
      </c>
      <c r="I2737" cm="1">
        <f t="array" ref="I2737">G2737*(INDEX('Vehicle Fleet'!$D$2:$D$6,A2737)+'Cost Parameters'!$B$2*'Cost Parameters'!$B$3)</f>
        <v>30.621472000000004</v>
      </c>
      <c r="J2737" cm="1">
        <f t="array" ref="J2737">IF(C2737=0,0,INDEX('Delivery Stops'!$D$2:$D$29,C2737))</f>
        <v>71</v>
      </c>
      <c r="K2737">
        <f t="shared" si="168"/>
        <v>0</v>
      </c>
      <c r="L2737">
        <f t="shared" si="169"/>
        <v>0</v>
      </c>
      <c r="M2737">
        <f t="shared" si="170"/>
        <v>0</v>
      </c>
      <c r="N2737">
        <f t="shared" si="171"/>
        <v>0</v>
      </c>
      <c r="O2737" cm="1">
        <f t="array" ref="O2737">((IF(C2737=0,INDEX('Solver Setup'!$M$15:$M$19,A2737),INDEX('Solver Setup'!$G$25:$G$52,C2737))-IF(B2737=0,INDEX('Solver Setup'!$L$15:$L$19,A2737),INDEX('Solver Setup'!$G$25:$G$52,B2737)))*1440-IF(B2737=0,0,INDEX('Solver Setup'!$F$25:$F$52,B2737))-H2737+'Solver Setup'!$B$9*(1-F2737))</f>
        <v>1149.3000000000011</v>
      </c>
    </row>
    <row r="2738" spans="1:15" x14ac:dyDescent="0.2">
      <c r="A2738">
        <v>4</v>
      </c>
      <c r="B2738">
        <v>10</v>
      </c>
      <c r="C2738">
        <v>21</v>
      </c>
      <c r="D2738" t="str" cm="1">
        <f t="array" ref="D2738">IF(B2738=0,"Depot",INDEX('Delivery Stops'!$B$2:$B$29,B2738))</f>
        <v>Furniture Warehouse</v>
      </c>
      <c r="E2738" t="str" cm="1">
        <f t="array" ref="E2738">IF(C2738=0,"Depot",INDEX('Delivery Stops'!$B$2:$B$29,C2738))</f>
        <v>Distillery</v>
      </c>
      <c r="F2738">
        <v>0</v>
      </c>
      <c r="G2738" cm="1">
        <f t="array" ref="G2738">INDEX('Distance Matrix (miles)'!$B$2:$AD$30,B2738+1,C2738+1)</f>
        <v>24.71</v>
      </c>
      <c r="H2738" cm="1">
        <f t="array" ref="H2738">INDEX('Travel Time Matrix (min)'!$B$2:$AD$30,B2738+1,C2738+1)</f>
        <v>37.1</v>
      </c>
      <c r="I2738" cm="1">
        <f t="array" ref="I2738">G2738*(INDEX('Vehicle Fleet'!$D$2:$D$6,A2738)+'Cost Parameters'!$B$2*'Cost Parameters'!$B$3)</f>
        <v>28.574644000000003</v>
      </c>
      <c r="J2738" cm="1">
        <f t="array" ref="J2738">IF(C2738=0,0,INDEX('Delivery Stops'!$D$2:$D$29,C2738))</f>
        <v>178</v>
      </c>
      <c r="K2738">
        <f t="shared" si="168"/>
        <v>0</v>
      </c>
      <c r="L2738">
        <f t="shared" si="169"/>
        <v>0</v>
      </c>
      <c r="M2738">
        <f t="shared" si="170"/>
        <v>0</v>
      </c>
      <c r="N2738">
        <f t="shared" si="171"/>
        <v>0</v>
      </c>
      <c r="O2738" cm="1">
        <f t="array" ref="O2738">((IF(C2738=0,INDEX('Solver Setup'!$M$15:$M$19,A2738),INDEX('Solver Setup'!$G$25:$G$52,C2738))-IF(B2738=0,INDEX('Solver Setup'!$L$15:$L$19,A2738),INDEX('Solver Setup'!$G$25:$G$52,B2738)))*1440-IF(B2738=0,0,INDEX('Solver Setup'!$F$25:$F$52,B2738))-H2738+'Solver Setup'!$B$9*(1-F2738))</f>
        <v>1661.9</v>
      </c>
    </row>
    <row r="2739" spans="1:15" x14ac:dyDescent="0.2">
      <c r="A2739">
        <v>4</v>
      </c>
      <c r="B2739">
        <v>10</v>
      </c>
      <c r="C2739">
        <v>22</v>
      </c>
      <c r="D2739" t="str" cm="1">
        <f t="array" ref="D2739">IF(B2739=0,"Depot",INDEX('Delivery Stops'!$B$2:$B$29,B2739))</f>
        <v>Furniture Warehouse</v>
      </c>
      <c r="E2739" t="str" cm="1">
        <f t="array" ref="E2739">IF(C2739=0,"Depot",INDEX('Delivery Stops'!$B$2:$B$29,C2739))</f>
        <v>Brewery</v>
      </c>
      <c r="F2739">
        <v>0</v>
      </c>
      <c r="G2739" cm="1">
        <f t="array" ref="G2739">INDEX('Distance Matrix (miles)'!$B$2:$AD$30,B2739+1,C2739+1)</f>
        <v>19.690000000000001</v>
      </c>
      <c r="H2739" cm="1">
        <f t="array" ref="H2739">INDEX('Travel Time Matrix (min)'!$B$2:$AD$30,B2739+1,C2739+1)</f>
        <v>29.5</v>
      </c>
      <c r="I2739" cm="1">
        <f t="array" ref="I2739">G2739*(INDEX('Vehicle Fleet'!$D$2:$D$6,A2739)+'Cost Parameters'!$B$2*'Cost Parameters'!$B$3)</f>
        <v>22.769516000000003</v>
      </c>
      <c r="J2739" cm="1">
        <f t="array" ref="J2739">IF(C2739=0,0,INDEX('Delivery Stops'!$D$2:$D$29,C2739))</f>
        <v>46</v>
      </c>
      <c r="K2739">
        <f t="shared" si="168"/>
        <v>0</v>
      </c>
      <c r="L2739">
        <f t="shared" si="169"/>
        <v>0</v>
      </c>
      <c r="M2739">
        <f t="shared" si="170"/>
        <v>0</v>
      </c>
      <c r="N2739">
        <f t="shared" si="171"/>
        <v>0</v>
      </c>
      <c r="O2739" cm="1">
        <f t="array" ref="O2739">((IF(C2739=0,INDEX('Solver Setup'!$M$15:$M$19,A2739),INDEX('Solver Setup'!$G$25:$G$52,C2739))-IF(B2739=0,INDEX('Solver Setup'!$L$15:$L$19,A2739),INDEX('Solver Setup'!$G$25:$G$52,B2739)))*1440-IF(B2739=0,0,INDEX('Solver Setup'!$F$25:$F$52,B2739))-H2739+'Solver Setup'!$B$9*(1-F2739))</f>
        <v>1519.5000000000009</v>
      </c>
    </row>
    <row r="2740" spans="1:15" x14ac:dyDescent="0.2">
      <c r="A2740">
        <v>4</v>
      </c>
      <c r="B2740">
        <v>10</v>
      </c>
      <c r="C2740">
        <v>23</v>
      </c>
      <c r="D2740" t="str" cm="1">
        <f t="array" ref="D2740">IF(B2740=0,"Depot",INDEX('Delivery Stops'!$B$2:$B$29,B2740))</f>
        <v>Furniture Warehouse</v>
      </c>
      <c r="E2740" t="str" cm="1">
        <f t="array" ref="E2740">IF(C2740=0,"Depot",INDEX('Delivery Stops'!$B$2:$B$29,C2740))</f>
        <v>Distillery</v>
      </c>
      <c r="F2740">
        <v>0</v>
      </c>
      <c r="G2740" cm="1">
        <f t="array" ref="G2740">INDEX('Distance Matrix (miles)'!$B$2:$AD$30,B2740+1,C2740+1)</f>
        <v>12.17</v>
      </c>
      <c r="H2740" cm="1">
        <f t="array" ref="H2740">INDEX('Travel Time Matrix (min)'!$B$2:$AD$30,B2740+1,C2740+1)</f>
        <v>18.3</v>
      </c>
      <c r="I2740" cm="1">
        <f t="array" ref="I2740">G2740*(INDEX('Vehicle Fleet'!$D$2:$D$6,A2740)+'Cost Parameters'!$B$2*'Cost Parameters'!$B$3)</f>
        <v>14.073388000000001</v>
      </c>
      <c r="J2740" cm="1">
        <f t="array" ref="J2740">IF(C2740=0,0,INDEX('Delivery Stops'!$D$2:$D$29,C2740))</f>
        <v>207</v>
      </c>
      <c r="K2740">
        <f t="shared" si="168"/>
        <v>0</v>
      </c>
      <c r="L2740">
        <f t="shared" si="169"/>
        <v>0</v>
      </c>
      <c r="M2740">
        <f t="shared" si="170"/>
        <v>0</v>
      </c>
      <c r="N2740">
        <f t="shared" si="171"/>
        <v>0</v>
      </c>
      <c r="O2740" cm="1">
        <f t="array" ref="O2740">((IF(C2740=0,INDEX('Solver Setup'!$M$15:$M$19,A2740),INDEX('Solver Setup'!$G$25:$G$52,C2740))-IF(B2740=0,INDEX('Solver Setup'!$L$15:$L$19,A2740),INDEX('Solver Setup'!$G$25:$G$52,B2740)))*1440-IF(B2740=0,0,INDEX('Solver Setup'!$F$25:$F$52,B2740))-H2740+'Solver Setup'!$B$9*(1-F2740))</f>
        <v>1425.7000000000005</v>
      </c>
    </row>
    <row r="2741" spans="1:15" x14ac:dyDescent="0.2">
      <c r="A2741">
        <v>4</v>
      </c>
      <c r="B2741">
        <v>10</v>
      </c>
      <c r="C2741">
        <v>24</v>
      </c>
      <c r="D2741" t="str" cm="1">
        <f t="array" ref="D2741">IF(B2741=0,"Depot",INDEX('Delivery Stops'!$B$2:$B$29,B2741))</f>
        <v>Furniture Warehouse</v>
      </c>
      <c r="E2741" t="str" cm="1">
        <f t="array" ref="E2741">IF(C2741=0,"Depot",INDEX('Delivery Stops'!$B$2:$B$29,C2741))</f>
        <v>Children's Academy</v>
      </c>
      <c r="F2741">
        <v>0</v>
      </c>
      <c r="G2741" cm="1">
        <f t="array" ref="G2741">INDEX('Distance Matrix (miles)'!$B$2:$AD$30,B2741+1,C2741+1)</f>
        <v>22.58</v>
      </c>
      <c r="H2741" cm="1">
        <f t="array" ref="H2741">INDEX('Travel Time Matrix (min)'!$B$2:$AD$30,B2741+1,C2741+1)</f>
        <v>33.9</v>
      </c>
      <c r="I2741" cm="1">
        <f t="array" ref="I2741">G2741*(INDEX('Vehicle Fleet'!$D$2:$D$6,A2741)+'Cost Parameters'!$B$2*'Cost Parameters'!$B$3)</f>
        <v>26.111512000000001</v>
      </c>
      <c r="J2741" cm="1">
        <f t="array" ref="J2741">IF(C2741=0,0,INDEX('Delivery Stops'!$D$2:$D$29,C2741))</f>
        <v>28</v>
      </c>
      <c r="K2741">
        <f t="shared" si="168"/>
        <v>0</v>
      </c>
      <c r="L2741">
        <f t="shared" si="169"/>
        <v>0</v>
      </c>
      <c r="M2741">
        <f t="shared" si="170"/>
        <v>0</v>
      </c>
      <c r="N2741">
        <f t="shared" si="171"/>
        <v>0</v>
      </c>
      <c r="O2741" cm="1">
        <f t="array" ref="O2741">((IF(C2741=0,INDEX('Solver Setup'!$M$15:$M$19,A2741),INDEX('Solver Setup'!$G$25:$G$52,C2741))-IF(B2741=0,INDEX('Solver Setup'!$L$15:$L$19,A2741),INDEX('Solver Setup'!$G$25:$G$52,B2741)))*1440-IF(B2741=0,0,INDEX('Solver Setup'!$F$25:$F$52,B2741))-H2741+'Solver Setup'!$B$9*(1-F2741))</f>
        <v>1560.1000000000008</v>
      </c>
    </row>
    <row r="2742" spans="1:15" x14ac:dyDescent="0.2">
      <c r="A2742">
        <v>4</v>
      </c>
      <c r="B2742">
        <v>10</v>
      </c>
      <c r="C2742">
        <v>25</v>
      </c>
      <c r="D2742" t="str" cm="1">
        <f t="array" ref="D2742">IF(B2742=0,"Depot",INDEX('Delivery Stops'!$B$2:$B$29,B2742))</f>
        <v>Furniture Warehouse</v>
      </c>
      <c r="E2742" t="str" cm="1">
        <f t="array" ref="E2742">IF(C2742=0,"Depot",INDEX('Delivery Stops'!$B$2:$B$29,C2742))</f>
        <v>Public Library</v>
      </c>
      <c r="F2742">
        <v>0</v>
      </c>
      <c r="G2742" cm="1">
        <f t="array" ref="G2742">INDEX('Distance Matrix (miles)'!$B$2:$AD$30,B2742+1,C2742+1)</f>
        <v>6.73</v>
      </c>
      <c r="H2742" cm="1">
        <f t="array" ref="H2742">INDEX('Travel Time Matrix (min)'!$B$2:$AD$30,B2742+1,C2742+1)</f>
        <v>10.1</v>
      </c>
      <c r="I2742" cm="1">
        <f t="array" ref="I2742">G2742*(INDEX('Vehicle Fleet'!$D$2:$D$6,A2742)+'Cost Parameters'!$B$2*'Cost Parameters'!$B$3)</f>
        <v>7.7825720000000009</v>
      </c>
      <c r="J2742" cm="1">
        <f t="array" ref="J2742">IF(C2742=0,0,INDEX('Delivery Stops'!$D$2:$D$29,C2742))</f>
        <v>32</v>
      </c>
      <c r="K2742">
        <f t="shared" si="168"/>
        <v>0</v>
      </c>
      <c r="L2742">
        <f t="shared" si="169"/>
        <v>0</v>
      </c>
      <c r="M2742">
        <f t="shared" si="170"/>
        <v>0</v>
      </c>
      <c r="N2742">
        <f t="shared" si="171"/>
        <v>0</v>
      </c>
      <c r="O2742" cm="1">
        <f t="array" ref="O2742">((IF(C2742=0,INDEX('Solver Setup'!$M$15:$M$19,A2742),INDEX('Solver Setup'!$G$25:$G$52,C2742))-IF(B2742=0,INDEX('Solver Setup'!$L$15:$L$19,A2742),INDEX('Solver Setup'!$G$25:$G$52,B2742)))*1440-IF(B2742=0,0,INDEX('Solver Setup'!$F$25:$F$52,B2742))-H2742+'Solver Setup'!$B$9*(1-F2742))</f>
        <v>1493.900000000001</v>
      </c>
    </row>
    <row r="2743" spans="1:15" x14ac:dyDescent="0.2">
      <c r="A2743">
        <v>4</v>
      </c>
      <c r="B2743">
        <v>10</v>
      </c>
      <c r="C2743">
        <v>26</v>
      </c>
      <c r="D2743" t="str" cm="1">
        <f t="array" ref="D2743">IF(B2743=0,"Depot",INDEX('Delivery Stops'!$B$2:$B$29,B2743))</f>
        <v>Furniture Warehouse</v>
      </c>
      <c r="E2743" t="str" cm="1">
        <f t="array" ref="E2743">IF(C2743=0,"Depot",INDEX('Delivery Stops'!$B$2:$B$29,C2743))</f>
        <v>Bakery &amp; Cafe</v>
      </c>
      <c r="F2743">
        <v>0</v>
      </c>
      <c r="G2743" cm="1">
        <f t="array" ref="G2743">INDEX('Distance Matrix (miles)'!$B$2:$AD$30,B2743+1,C2743+1)</f>
        <v>17.07</v>
      </c>
      <c r="H2743" cm="1">
        <f t="array" ref="H2743">INDEX('Travel Time Matrix (min)'!$B$2:$AD$30,B2743+1,C2743+1)</f>
        <v>25.6</v>
      </c>
      <c r="I2743" cm="1">
        <f t="array" ref="I2743">G2743*(INDEX('Vehicle Fleet'!$D$2:$D$6,A2743)+'Cost Parameters'!$B$2*'Cost Parameters'!$B$3)</f>
        <v>19.739748000000002</v>
      </c>
      <c r="J2743" cm="1">
        <f t="array" ref="J2743">IF(C2743=0,0,INDEX('Delivery Stops'!$D$2:$D$29,C2743))</f>
        <v>211</v>
      </c>
      <c r="K2743">
        <f t="shared" si="168"/>
        <v>0</v>
      </c>
      <c r="L2743">
        <f t="shared" si="169"/>
        <v>0</v>
      </c>
      <c r="M2743">
        <f t="shared" si="170"/>
        <v>0</v>
      </c>
      <c r="N2743">
        <f t="shared" si="171"/>
        <v>0</v>
      </c>
      <c r="O2743" cm="1">
        <f t="array" ref="O2743">((IF(C2743=0,INDEX('Solver Setup'!$M$15:$M$19,A2743),INDEX('Solver Setup'!$G$25:$G$52,C2743))-IF(B2743=0,INDEX('Solver Setup'!$L$15:$L$19,A2743),INDEX('Solver Setup'!$G$25:$G$52,B2743)))*1440-IF(B2743=0,0,INDEX('Solver Setup'!$F$25:$F$52,B2743))-H2743+'Solver Setup'!$B$9*(1-F2743))</f>
        <v>1553.4000000000005</v>
      </c>
    </row>
    <row r="2744" spans="1:15" x14ac:dyDescent="0.2">
      <c r="A2744">
        <v>4</v>
      </c>
      <c r="B2744">
        <v>10</v>
      </c>
      <c r="C2744">
        <v>27</v>
      </c>
      <c r="D2744" t="str" cm="1">
        <f t="array" ref="D2744">IF(B2744=0,"Depot",INDEX('Delivery Stops'!$B$2:$B$29,B2744))</f>
        <v>Furniture Warehouse</v>
      </c>
      <c r="E2744" t="str" cm="1">
        <f t="array" ref="E2744">IF(C2744=0,"Depot",INDEX('Delivery Stops'!$B$2:$B$29,C2744))</f>
        <v>Redstone Elementary School</v>
      </c>
      <c r="F2744">
        <v>0</v>
      </c>
      <c r="G2744" cm="1">
        <f t="array" ref="G2744">INDEX('Distance Matrix (miles)'!$B$2:$AD$30,B2744+1,C2744+1)</f>
        <v>14.96</v>
      </c>
      <c r="H2744" cm="1">
        <f t="array" ref="H2744">INDEX('Travel Time Matrix (min)'!$B$2:$AD$30,B2744+1,C2744+1)</f>
        <v>22.4</v>
      </c>
      <c r="I2744" cm="1">
        <f t="array" ref="I2744">G2744*(INDEX('Vehicle Fleet'!$D$2:$D$6,A2744)+'Cost Parameters'!$B$2*'Cost Parameters'!$B$3)</f>
        <v>17.299744000000004</v>
      </c>
      <c r="J2744" cm="1">
        <f t="array" ref="J2744">IF(C2744=0,0,INDEX('Delivery Stops'!$D$2:$D$29,C2744))</f>
        <v>61</v>
      </c>
      <c r="K2744">
        <f t="shared" si="168"/>
        <v>0</v>
      </c>
      <c r="L2744">
        <f t="shared" si="169"/>
        <v>0</v>
      </c>
      <c r="M2744">
        <f t="shared" si="170"/>
        <v>0</v>
      </c>
      <c r="N2744">
        <f t="shared" si="171"/>
        <v>0</v>
      </c>
      <c r="O2744" cm="1">
        <f t="array" ref="O2744">((IF(C2744=0,INDEX('Solver Setup'!$M$15:$M$19,A2744),INDEX('Solver Setup'!$G$25:$G$52,C2744))-IF(B2744=0,INDEX('Solver Setup'!$L$15:$L$19,A2744),INDEX('Solver Setup'!$G$25:$G$52,B2744)))*1440-IF(B2744=0,0,INDEX('Solver Setup'!$F$25:$F$52,B2744))-H2744+'Solver Setup'!$B$9*(1-F2744))</f>
        <v>1496.6</v>
      </c>
    </row>
    <row r="2745" spans="1:15" x14ac:dyDescent="0.2">
      <c r="A2745">
        <v>4</v>
      </c>
      <c r="B2745">
        <v>10</v>
      </c>
      <c r="C2745">
        <v>28</v>
      </c>
      <c r="D2745" t="str" cm="1">
        <f t="array" ref="D2745">IF(B2745=0,"Depot",INDEX('Delivery Stops'!$B$2:$B$29,B2745))</f>
        <v>Furniture Warehouse</v>
      </c>
      <c r="E2745" t="str" cm="1">
        <f t="array" ref="E2745">IF(C2745=0,"Depot",INDEX('Delivery Stops'!$B$2:$B$29,C2745))</f>
        <v>Food Bank</v>
      </c>
      <c r="F2745">
        <v>0</v>
      </c>
      <c r="G2745" cm="1">
        <f t="array" ref="G2745">INDEX('Distance Matrix (miles)'!$B$2:$AD$30,B2745+1,C2745+1)</f>
        <v>17.25</v>
      </c>
      <c r="H2745" cm="1">
        <f t="array" ref="H2745">INDEX('Travel Time Matrix (min)'!$B$2:$AD$30,B2745+1,C2745+1)</f>
        <v>25.9</v>
      </c>
      <c r="I2745" cm="1">
        <f t="array" ref="I2745">G2745*(INDEX('Vehicle Fleet'!$D$2:$D$6,A2745)+'Cost Parameters'!$B$2*'Cost Parameters'!$B$3)</f>
        <v>19.947900000000001</v>
      </c>
      <c r="J2745" cm="1">
        <f t="array" ref="J2745">IF(C2745=0,0,INDEX('Delivery Stops'!$D$2:$D$29,C2745))</f>
        <v>168</v>
      </c>
      <c r="K2745">
        <f t="shared" si="168"/>
        <v>0</v>
      </c>
      <c r="L2745">
        <f t="shared" si="169"/>
        <v>0</v>
      </c>
      <c r="M2745">
        <f t="shared" si="170"/>
        <v>0</v>
      </c>
      <c r="N2745">
        <f t="shared" si="171"/>
        <v>0</v>
      </c>
      <c r="O2745" cm="1">
        <f t="array" ref="O2745">((IF(C2745=0,INDEX('Solver Setup'!$M$15:$M$19,A2745),INDEX('Solver Setup'!$G$25:$G$52,C2745))-IF(B2745=0,INDEX('Solver Setup'!$L$15:$L$19,A2745),INDEX('Solver Setup'!$G$25:$G$52,B2745)))*1440-IF(B2745=0,0,INDEX('Solver Setup'!$F$25:$F$52,B2745))-H2745+'Solver Setup'!$B$9*(1-F2745))</f>
        <v>1493.1</v>
      </c>
    </row>
    <row r="2746" spans="1:15" x14ac:dyDescent="0.2">
      <c r="A2746">
        <v>4</v>
      </c>
      <c r="B2746">
        <v>11</v>
      </c>
      <c r="C2746">
        <v>0</v>
      </c>
      <c r="D2746" t="str" cm="1">
        <f t="array" ref="D2746">IF(B2746=0,"Depot",INDEX('Delivery Stops'!$B$2:$B$29,B2746))</f>
        <v>Pet Hospital</v>
      </c>
      <c r="E2746" t="str" cm="1">
        <f t="array" ref="E2746">IF(C2746=0,"Depot",INDEX('Delivery Stops'!$B$2:$B$29,C2746))</f>
        <v>Depot</v>
      </c>
      <c r="F2746">
        <v>0</v>
      </c>
      <c r="G2746" cm="1">
        <f t="array" ref="G2746">INDEX('Distance Matrix (miles)'!$B$2:$AD$30,B2746+1,C2746+1)</f>
        <v>1.35</v>
      </c>
      <c r="H2746" cm="1">
        <f t="array" ref="H2746">INDEX('Travel Time Matrix (min)'!$B$2:$AD$30,B2746+1,C2746+1)</f>
        <v>2</v>
      </c>
      <c r="I2746" cm="1">
        <f t="array" ref="I2746">G2746*(INDEX('Vehicle Fleet'!$D$2:$D$6,A2746)+'Cost Parameters'!$B$2*'Cost Parameters'!$B$3)</f>
        <v>1.5611400000000002</v>
      </c>
      <c r="J2746" cm="1">
        <f t="array" ref="J2746">IF(C2746=0,0,INDEX('Delivery Stops'!$D$2:$D$29,C2746))</f>
        <v>0</v>
      </c>
      <c r="K2746">
        <f t="shared" si="168"/>
        <v>0</v>
      </c>
      <c r="L2746">
        <f t="shared" si="169"/>
        <v>0</v>
      </c>
      <c r="M2746">
        <f t="shared" si="170"/>
        <v>0</v>
      </c>
      <c r="N2746">
        <f t="shared" si="171"/>
        <v>0</v>
      </c>
      <c r="O2746" cm="1">
        <f t="array" ref="O2746">((IF(C2746=0,INDEX('Solver Setup'!$M$15:$M$19,A2746),INDEX('Solver Setup'!$G$25:$G$52,C2746))-IF(B2746=0,INDEX('Solver Setup'!$L$15:$L$19,A2746),INDEX('Solver Setup'!$G$25:$G$52,B2746)))*1440-IF(B2746=0,0,INDEX('Solver Setup'!$F$25:$F$52,B2746))-H2746+'Solver Setup'!$B$9*(1-F2746))</f>
        <v>888</v>
      </c>
    </row>
    <row r="2747" spans="1:15" x14ac:dyDescent="0.2">
      <c r="A2747">
        <v>4</v>
      </c>
      <c r="B2747">
        <v>11</v>
      </c>
      <c r="C2747">
        <v>1</v>
      </c>
      <c r="D2747" t="str" cm="1">
        <f t="array" ref="D2747">IF(B2747=0,"Depot",INDEX('Delivery Stops'!$B$2:$B$29,B2747))</f>
        <v>Pet Hospital</v>
      </c>
      <c r="E2747" t="str" cm="1">
        <f t="array" ref="E2747">IF(C2747=0,"Depot",INDEX('Delivery Stops'!$B$2:$B$29,C2747))</f>
        <v>Pet Hospital</v>
      </c>
      <c r="F2747">
        <v>0</v>
      </c>
      <c r="G2747" cm="1">
        <f t="array" ref="G2747">INDEX('Distance Matrix (miles)'!$B$2:$AD$30,B2747+1,C2747+1)</f>
        <v>23.5</v>
      </c>
      <c r="H2747" cm="1">
        <f t="array" ref="H2747">INDEX('Travel Time Matrix (min)'!$B$2:$AD$30,B2747+1,C2747+1)</f>
        <v>35.200000000000003</v>
      </c>
      <c r="I2747" cm="1">
        <f t="array" ref="I2747">G2747*(INDEX('Vehicle Fleet'!$D$2:$D$6,A2747)+'Cost Parameters'!$B$2*'Cost Parameters'!$B$3)</f>
        <v>27.175400000000003</v>
      </c>
      <c r="J2747" cm="1">
        <f t="array" ref="J2747">IF(C2747=0,0,INDEX('Delivery Stops'!$D$2:$D$29,C2747))</f>
        <v>204</v>
      </c>
      <c r="K2747">
        <f t="shared" si="168"/>
        <v>0</v>
      </c>
      <c r="L2747">
        <f t="shared" si="169"/>
        <v>0</v>
      </c>
      <c r="M2747">
        <f t="shared" si="170"/>
        <v>0</v>
      </c>
      <c r="N2747">
        <f t="shared" si="171"/>
        <v>0</v>
      </c>
      <c r="O2747" cm="1">
        <f t="array" ref="O2747">((IF(C2747=0,INDEX('Solver Setup'!$M$15:$M$19,A2747),INDEX('Solver Setup'!$G$25:$G$52,C2747))-IF(B2747=0,INDEX('Solver Setup'!$L$15:$L$19,A2747),INDEX('Solver Setup'!$G$25:$G$52,B2747)))*1440-IF(B2747=0,0,INDEX('Solver Setup'!$F$25:$F$52,B2747))-H2747+'Solver Setup'!$B$9*(1-F2747))</f>
        <v>1364.8000000000004</v>
      </c>
    </row>
    <row r="2748" spans="1:15" x14ac:dyDescent="0.2">
      <c r="A2748">
        <v>4</v>
      </c>
      <c r="B2748">
        <v>11</v>
      </c>
      <c r="C2748">
        <v>2</v>
      </c>
      <c r="D2748" t="str" cm="1">
        <f t="array" ref="D2748">IF(B2748=0,"Depot",INDEX('Delivery Stops'!$B$2:$B$29,B2748))</f>
        <v>Pet Hospital</v>
      </c>
      <c r="E2748" t="str" cm="1">
        <f t="array" ref="E2748">IF(C2748=0,"Depot",INDEX('Delivery Stops'!$B$2:$B$29,C2748))</f>
        <v>Community Pharmacy</v>
      </c>
      <c r="F2748">
        <v>0</v>
      </c>
      <c r="G2748" cm="1">
        <f t="array" ref="G2748">INDEX('Distance Matrix (miles)'!$B$2:$AD$30,B2748+1,C2748+1)</f>
        <v>1.48</v>
      </c>
      <c r="H2748" cm="1">
        <f t="array" ref="H2748">INDEX('Travel Time Matrix (min)'!$B$2:$AD$30,B2748+1,C2748+1)</f>
        <v>2.2000000000000002</v>
      </c>
      <c r="I2748" cm="1">
        <f t="array" ref="I2748">G2748*(INDEX('Vehicle Fleet'!$D$2:$D$6,A2748)+'Cost Parameters'!$B$2*'Cost Parameters'!$B$3)</f>
        <v>1.7114720000000001</v>
      </c>
      <c r="J2748" cm="1">
        <f t="array" ref="J2748">IF(C2748=0,0,INDEX('Delivery Stops'!$D$2:$D$29,C2748))</f>
        <v>240</v>
      </c>
      <c r="K2748">
        <f t="shared" si="168"/>
        <v>0</v>
      </c>
      <c r="L2748">
        <f t="shared" si="169"/>
        <v>0</v>
      </c>
      <c r="M2748">
        <f t="shared" si="170"/>
        <v>0</v>
      </c>
      <c r="N2748">
        <f t="shared" si="171"/>
        <v>0</v>
      </c>
      <c r="O2748" cm="1">
        <f t="array" ref="O2748">((IF(C2748=0,INDEX('Solver Setup'!$M$15:$M$19,A2748),INDEX('Solver Setup'!$G$25:$G$52,C2748))-IF(B2748=0,INDEX('Solver Setup'!$L$15:$L$19,A2748),INDEX('Solver Setup'!$G$25:$G$52,B2748)))*1440-IF(B2748=0,0,INDEX('Solver Setup'!$F$25:$F$52,B2748))-H2748+'Solver Setup'!$B$9*(1-F2748))</f>
        <v>1637.7999999999995</v>
      </c>
    </row>
    <row r="2749" spans="1:15" x14ac:dyDescent="0.2">
      <c r="A2749">
        <v>4</v>
      </c>
      <c r="B2749">
        <v>11</v>
      </c>
      <c r="C2749">
        <v>3</v>
      </c>
      <c r="D2749" t="str" cm="1">
        <f t="array" ref="D2749">IF(B2749=0,"Depot",INDEX('Delivery Stops'!$B$2:$B$29,B2749))</f>
        <v>Pet Hospital</v>
      </c>
      <c r="E2749" t="str" cm="1">
        <f t="array" ref="E2749">IF(C2749=0,"Depot",INDEX('Delivery Stops'!$B$2:$B$29,C2749))</f>
        <v>Redstone Medical Center</v>
      </c>
      <c r="F2749">
        <v>0</v>
      </c>
      <c r="G2749" cm="1">
        <f t="array" ref="G2749">INDEX('Distance Matrix (miles)'!$B$2:$AD$30,B2749+1,C2749+1)</f>
        <v>18.93</v>
      </c>
      <c r="H2749" cm="1">
        <f t="array" ref="H2749">INDEX('Travel Time Matrix (min)'!$B$2:$AD$30,B2749+1,C2749+1)</f>
        <v>28.4</v>
      </c>
      <c r="I2749" cm="1">
        <f t="array" ref="I2749">G2749*(INDEX('Vehicle Fleet'!$D$2:$D$6,A2749)+'Cost Parameters'!$B$2*'Cost Parameters'!$B$3)</f>
        <v>21.890652000000003</v>
      </c>
      <c r="J2749" cm="1">
        <f t="array" ref="J2749">IF(C2749=0,0,INDEX('Delivery Stops'!$D$2:$D$29,C2749))</f>
        <v>183</v>
      </c>
      <c r="K2749">
        <f t="shared" si="168"/>
        <v>0</v>
      </c>
      <c r="L2749">
        <f t="shared" si="169"/>
        <v>0</v>
      </c>
      <c r="M2749">
        <f t="shared" si="170"/>
        <v>0</v>
      </c>
      <c r="N2749">
        <f t="shared" si="171"/>
        <v>0</v>
      </c>
      <c r="O2749" cm="1">
        <f t="array" ref="O2749">((IF(C2749=0,INDEX('Solver Setup'!$M$15:$M$19,A2749),INDEX('Solver Setup'!$G$25:$G$52,C2749))-IF(B2749=0,INDEX('Solver Setup'!$L$15:$L$19,A2749),INDEX('Solver Setup'!$G$25:$G$52,B2749)))*1440-IF(B2749=0,0,INDEX('Solver Setup'!$F$25:$F$52,B2749))-H2749+'Solver Setup'!$B$9*(1-F2749))</f>
        <v>1626.6</v>
      </c>
    </row>
    <row r="2750" spans="1:15" x14ac:dyDescent="0.2">
      <c r="A2750">
        <v>4</v>
      </c>
      <c r="B2750">
        <v>11</v>
      </c>
      <c r="C2750">
        <v>4</v>
      </c>
      <c r="D2750" t="str" cm="1">
        <f t="array" ref="D2750">IF(B2750=0,"Depot",INDEX('Delivery Stops'!$B$2:$B$29,B2750))</f>
        <v>Pet Hospital</v>
      </c>
      <c r="E2750" t="str" cm="1">
        <f t="array" ref="E2750">IF(C2750=0,"Depot",INDEX('Delivery Stops'!$B$2:$B$29,C2750))</f>
        <v>Furniture Warehouse</v>
      </c>
      <c r="F2750">
        <v>0</v>
      </c>
      <c r="G2750" cm="1">
        <f t="array" ref="G2750">INDEX('Distance Matrix (miles)'!$B$2:$AD$30,B2750+1,C2750+1)</f>
        <v>9.41</v>
      </c>
      <c r="H2750" cm="1">
        <f t="array" ref="H2750">INDEX('Travel Time Matrix (min)'!$B$2:$AD$30,B2750+1,C2750+1)</f>
        <v>14.1</v>
      </c>
      <c r="I2750" cm="1">
        <f t="array" ref="I2750">G2750*(INDEX('Vehicle Fleet'!$D$2:$D$6,A2750)+'Cost Parameters'!$B$2*'Cost Parameters'!$B$3)</f>
        <v>10.881724</v>
      </c>
      <c r="J2750" cm="1">
        <f t="array" ref="J2750">IF(C2750=0,0,INDEX('Delivery Stops'!$D$2:$D$29,C2750))</f>
        <v>186</v>
      </c>
      <c r="K2750">
        <f t="shared" si="168"/>
        <v>0</v>
      </c>
      <c r="L2750">
        <f t="shared" si="169"/>
        <v>0</v>
      </c>
      <c r="M2750">
        <f t="shared" si="170"/>
        <v>0</v>
      </c>
      <c r="N2750">
        <f t="shared" si="171"/>
        <v>0</v>
      </c>
      <c r="O2750" cm="1">
        <f t="array" ref="O2750">((IF(C2750=0,INDEX('Solver Setup'!$M$15:$M$19,A2750),INDEX('Solver Setup'!$G$25:$G$52,C2750))-IF(B2750=0,INDEX('Solver Setup'!$L$15:$L$19,A2750),INDEX('Solver Setup'!$G$25:$G$52,B2750)))*1440-IF(B2750=0,0,INDEX('Solver Setup'!$F$25:$F$52,B2750))-H2750+'Solver Setup'!$B$9*(1-F2750))</f>
        <v>1370.9</v>
      </c>
    </row>
    <row r="2751" spans="1:15" x14ac:dyDescent="0.2">
      <c r="A2751">
        <v>4</v>
      </c>
      <c r="B2751">
        <v>11</v>
      </c>
      <c r="C2751">
        <v>5</v>
      </c>
      <c r="D2751" t="str" cm="1">
        <f t="array" ref="D2751">IF(B2751=0,"Depot",INDEX('Delivery Stops'!$B$2:$B$29,B2751))</f>
        <v>Pet Hospital</v>
      </c>
      <c r="E2751" t="str" cm="1">
        <f t="array" ref="E2751">IF(C2751=0,"Depot",INDEX('Delivery Stops'!$B$2:$B$29,C2751))</f>
        <v>Construction Supply</v>
      </c>
      <c r="F2751">
        <v>0</v>
      </c>
      <c r="G2751" cm="1">
        <f t="array" ref="G2751">INDEX('Distance Matrix (miles)'!$B$2:$AD$30,B2751+1,C2751+1)</f>
        <v>17.260000000000002</v>
      </c>
      <c r="H2751" cm="1">
        <f t="array" ref="H2751">INDEX('Travel Time Matrix (min)'!$B$2:$AD$30,B2751+1,C2751+1)</f>
        <v>25.9</v>
      </c>
      <c r="I2751" cm="1">
        <f t="array" ref="I2751">G2751*(INDEX('Vehicle Fleet'!$D$2:$D$6,A2751)+'Cost Parameters'!$B$2*'Cost Parameters'!$B$3)</f>
        <v>19.959464000000004</v>
      </c>
      <c r="J2751" cm="1">
        <f t="array" ref="J2751">IF(C2751=0,0,INDEX('Delivery Stops'!$D$2:$D$29,C2751))</f>
        <v>201</v>
      </c>
      <c r="K2751">
        <f t="shared" si="168"/>
        <v>0</v>
      </c>
      <c r="L2751">
        <f t="shared" si="169"/>
        <v>0</v>
      </c>
      <c r="M2751">
        <f t="shared" si="170"/>
        <v>0</v>
      </c>
      <c r="N2751">
        <f t="shared" si="171"/>
        <v>0</v>
      </c>
      <c r="O2751" cm="1">
        <f t="array" ref="O2751">((IF(C2751=0,INDEX('Solver Setup'!$M$15:$M$19,A2751),INDEX('Solver Setup'!$G$25:$G$52,C2751))-IF(B2751=0,INDEX('Solver Setup'!$L$15:$L$19,A2751),INDEX('Solver Setup'!$G$25:$G$52,B2751)))*1440-IF(B2751=0,0,INDEX('Solver Setup'!$F$25:$F$52,B2751))-H2751+'Solver Setup'!$B$9*(1-F2751))</f>
        <v>1569.0999999999995</v>
      </c>
    </row>
    <row r="2752" spans="1:15" x14ac:dyDescent="0.2">
      <c r="A2752">
        <v>4</v>
      </c>
      <c r="B2752">
        <v>11</v>
      </c>
      <c r="C2752">
        <v>6</v>
      </c>
      <c r="D2752" t="str" cm="1">
        <f t="array" ref="D2752">IF(B2752=0,"Depot",INDEX('Delivery Stops'!$B$2:$B$29,B2752))</f>
        <v>Pet Hospital</v>
      </c>
      <c r="E2752" t="str" cm="1">
        <f t="array" ref="E2752">IF(C2752=0,"Depot",INDEX('Delivery Stops'!$B$2:$B$29,C2752))</f>
        <v>Farm Supply</v>
      </c>
      <c r="F2752">
        <v>0</v>
      </c>
      <c r="G2752" cm="1">
        <f t="array" ref="G2752">INDEX('Distance Matrix (miles)'!$B$2:$AD$30,B2752+1,C2752+1)</f>
        <v>5.97</v>
      </c>
      <c r="H2752" cm="1">
        <f t="array" ref="H2752">INDEX('Travel Time Matrix (min)'!$B$2:$AD$30,B2752+1,C2752+1)</f>
        <v>9</v>
      </c>
      <c r="I2752" cm="1">
        <f t="array" ref="I2752">G2752*(INDEX('Vehicle Fleet'!$D$2:$D$6,A2752)+'Cost Parameters'!$B$2*'Cost Parameters'!$B$3)</f>
        <v>6.903708</v>
      </c>
      <c r="J2752" cm="1">
        <f t="array" ref="J2752">IF(C2752=0,0,INDEX('Delivery Stops'!$D$2:$D$29,C2752))</f>
        <v>162</v>
      </c>
      <c r="K2752">
        <f t="shared" si="168"/>
        <v>0</v>
      </c>
      <c r="L2752">
        <f t="shared" si="169"/>
        <v>0</v>
      </c>
      <c r="M2752">
        <f t="shared" si="170"/>
        <v>0</v>
      </c>
      <c r="N2752">
        <f t="shared" si="171"/>
        <v>0</v>
      </c>
      <c r="O2752" cm="1">
        <f t="array" ref="O2752">((IF(C2752=0,INDEX('Solver Setup'!$M$15:$M$19,A2752),INDEX('Solver Setup'!$G$25:$G$52,C2752))-IF(B2752=0,INDEX('Solver Setup'!$L$15:$L$19,A2752),INDEX('Solver Setup'!$G$25:$G$52,B2752)))*1440-IF(B2752=0,0,INDEX('Solver Setup'!$F$25:$F$52,B2752))-H2752+'Solver Setup'!$B$9*(1-F2752))</f>
        <v>1691</v>
      </c>
    </row>
    <row r="2753" spans="1:15" x14ac:dyDescent="0.2">
      <c r="A2753">
        <v>4</v>
      </c>
      <c r="B2753">
        <v>11</v>
      </c>
      <c r="C2753">
        <v>7</v>
      </c>
      <c r="D2753" t="str" cm="1">
        <f t="array" ref="D2753">IF(B2753=0,"Depot",INDEX('Delivery Stops'!$B$2:$B$29,B2753))</f>
        <v>Pet Hospital</v>
      </c>
      <c r="E2753" t="str" cm="1">
        <f t="array" ref="E2753">IF(C2753=0,"Depot",INDEX('Delivery Stops'!$B$2:$B$29,C2753))</f>
        <v>Fish Market</v>
      </c>
      <c r="F2753">
        <v>0</v>
      </c>
      <c r="G2753" cm="1">
        <f t="array" ref="G2753">INDEX('Distance Matrix (miles)'!$B$2:$AD$30,B2753+1,C2753+1)</f>
        <v>11.72</v>
      </c>
      <c r="H2753" cm="1">
        <f t="array" ref="H2753">INDEX('Travel Time Matrix (min)'!$B$2:$AD$30,B2753+1,C2753+1)</f>
        <v>17.600000000000001</v>
      </c>
      <c r="I2753" cm="1">
        <f t="array" ref="I2753">G2753*(INDEX('Vehicle Fleet'!$D$2:$D$6,A2753)+'Cost Parameters'!$B$2*'Cost Parameters'!$B$3)</f>
        <v>13.553008000000002</v>
      </c>
      <c r="J2753" cm="1">
        <f t="array" ref="J2753">IF(C2753=0,0,INDEX('Delivery Stops'!$D$2:$D$29,C2753))</f>
        <v>133</v>
      </c>
      <c r="K2753">
        <f t="shared" si="168"/>
        <v>0</v>
      </c>
      <c r="L2753">
        <f t="shared" si="169"/>
        <v>0</v>
      </c>
      <c r="M2753">
        <f t="shared" si="170"/>
        <v>0</v>
      </c>
      <c r="N2753">
        <f t="shared" si="171"/>
        <v>0</v>
      </c>
      <c r="O2753" cm="1">
        <f t="array" ref="O2753">((IF(C2753=0,INDEX('Solver Setup'!$M$15:$M$19,A2753),INDEX('Solver Setup'!$G$25:$G$52,C2753))-IF(B2753=0,INDEX('Solver Setup'!$L$15:$L$19,A2753),INDEX('Solver Setup'!$G$25:$G$52,B2753)))*1440-IF(B2753=0,0,INDEX('Solver Setup'!$F$25:$F$52,B2753))-H2753+'Solver Setup'!$B$9*(1-F2753))</f>
        <v>1547.4</v>
      </c>
    </row>
    <row r="2754" spans="1:15" x14ac:dyDescent="0.2">
      <c r="A2754">
        <v>4</v>
      </c>
      <c r="B2754">
        <v>11</v>
      </c>
      <c r="C2754">
        <v>8</v>
      </c>
      <c r="D2754" t="str" cm="1">
        <f t="array" ref="D2754">IF(B2754=0,"Depot",INDEX('Delivery Stops'!$B$2:$B$29,B2754))</f>
        <v>Pet Hospital</v>
      </c>
      <c r="E2754" t="str" cm="1">
        <f t="array" ref="E2754">IF(C2754=0,"Depot",INDEX('Delivery Stops'!$B$2:$B$29,C2754))</f>
        <v>Swimming Pool Supply</v>
      </c>
      <c r="F2754">
        <v>0</v>
      </c>
      <c r="G2754" cm="1">
        <f t="array" ref="G2754">INDEX('Distance Matrix (miles)'!$B$2:$AD$30,B2754+1,C2754+1)</f>
        <v>26.42</v>
      </c>
      <c r="H2754" cm="1">
        <f t="array" ref="H2754">INDEX('Travel Time Matrix (min)'!$B$2:$AD$30,B2754+1,C2754+1)</f>
        <v>39.6</v>
      </c>
      <c r="I2754" cm="1">
        <f t="array" ref="I2754">G2754*(INDEX('Vehicle Fleet'!$D$2:$D$6,A2754)+'Cost Parameters'!$B$2*'Cost Parameters'!$B$3)</f>
        <v>30.552088000000005</v>
      </c>
      <c r="J2754" cm="1">
        <f t="array" ref="J2754">IF(C2754=0,0,INDEX('Delivery Stops'!$D$2:$D$29,C2754))</f>
        <v>285</v>
      </c>
      <c r="K2754">
        <f t="shared" si="168"/>
        <v>0</v>
      </c>
      <c r="L2754">
        <f t="shared" si="169"/>
        <v>0</v>
      </c>
      <c r="M2754">
        <f t="shared" si="170"/>
        <v>0</v>
      </c>
      <c r="N2754">
        <f t="shared" si="171"/>
        <v>0</v>
      </c>
      <c r="O2754" cm="1">
        <f t="array" ref="O2754">((IF(C2754=0,INDEX('Solver Setup'!$M$15:$M$19,A2754),INDEX('Solver Setup'!$G$25:$G$52,C2754))-IF(B2754=0,INDEX('Solver Setup'!$L$15:$L$19,A2754),INDEX('Solver Setup'!$G$25:$G$52,B2754)))*1440-IF(B2754=0,0,INDEX('Solver Setup'!$F$25:$F$52,B2754))-H2754+'Solver Setup'!$B$9*(1-F2754))</f>
        <v>1735.3999999999996</v>
      </c>
    </row>
    <row r="2755" spans="1:15" x14ac:dyDescent="0.2">
      <c r="A2755">
        <v>4</v>
      </c>
      <c r="B2755">
        <v>11</v>
      </c>
      <c r="C2755">
        <v>9</v>
      </c>
      <c r="D2755" t="str" cm="1">
        <f t="array" ref="D2755">IF(B2755=0,"Depot",INDEX('Delivery Stops'!$B$2:$B$29,B2755))</f>
        <v>Pet Hospital</v>
      </c>
      <c r="E2755" t="str" cm="1">
        <f t="array" ref="E2755">IF(C2755=0,"Depot",INDEX('Delivery Stops'!$B$2:$B$29,C2755))</f>
        <v>Dry Cleaners</v>
      </c>
      <c r="F2755">
        <v>0</v>
      </c>
      <c r="G2755" cm="1">
        <f t="array" ref="G2755">INDEX('Distance Matrix (miles)'!$B$2:$AD$30,B2755+1,C2755+1)</f>
        <v>13.31</v>
      </c>
      <c r="H2755" cm="1">
        <f t="array" ref="H2755">INDEX('Travel Time Matrix (min)'!$B$2:$AD$30,B2755+1,C2755+1)</f>
        <v>20</v>
      </c>
      <c r="I2755" cm="1">
        <f t="array" ref="I2755">G2755*(INDEX('Vehicle Fleet'!$D$2:$D$6,A2755)+'Cost Parameters'!$B$2*'Cost Parameters'!$B$3)</f>
        <v>15.391684000000001</v>
      </c>
      <c r="J2755" cm="1">
        <f t="array" ref="J2755">IF(C2755=0,0,INDEX('Delivery Stops'!$D$2:$D$29,C2755))</f>
        <v>24</v>
      </c>
      <c r="K2755">
        <f t="shared" ref="K2755:K2818" si="172">F2755*I2755</f>
        <v>0</v>
      </c>
      <c r="L2755">
        <f t="shared" ref="L2755:L2818" si="173">F2755*G2755</f>
        <v>0</v>
      </c>
      <c r="M2755">
        <f t="shared" ref="M2755:M2818" si="174">F2755*H2755</f>
        <v>0</v>
      </c>
      <c r="N2755">
        <f t="shared" ref="N2755:N2818" si="175">F2755*J2755</f>
        <v>0</v>
      </c>
      <c r="O2755" cm="1">
        <f t="array" ref="O2755">((IF(C2755=0,INDEX('Solver Setup'!$M$15:$M$19,A2755),INDEX('Solver Setup'!$G$25:$G$52,C2755))-IF(B2755=0,INDEX('Solver Setup'!$L$15:$L$19,A2755),INDEX('Solver Setup'!$G$25:$G$52,B2755)))*1440-IF(B2755=0,0,INDEX('Solver Setup'!$F$25:$F$52,B2755))-H2755+'Solver Setup'!$B$9*(1-F2755))</f>
        <v>1410</v>
      </c>
    </row>
    <row r="2756" spans="1:15" x14ac:dyDescent="0.2">
      <c r="A2756">
        <v>4</v>
      </c>
      <c r="B2756">
        <v>11</v>
      </c>
      <c r="C2756">
        <v>10</v>
      </c>
      <c r="D2756" t="str" cm="1">
        <f t="array" ref="D2756">IF(B2756=0,"Depot",INDEX('Delivery Stops'!$B$2:$B$29,B2756))</f>
        <v>Pet Hospital</v>
      </c>
      <c r="E2756" t="str" cm="1">
        <f t="array" ref="E2756">IF(C2756=0,"Depot",INDEX('Delivery Stops'!$B$2:$B$29,C2756))</f>
        <v>Furniture Warehouse</v>
      </c>
      <c r="F2756">
        <v>0</v>
      </c>
      <c r="G2756" cm="1">
        <f t="array" ref="G2756">INDEX('Distance Matrix (miles)'!$B$2:$AD$30,B2756+1,C2756+1)</f>
        <v>8.61</v>
      </c>
      <c r="H2756" cm="1">
        <f t="array" ref="H2756">INDEX('Travel Time Matrix (min)'!$B$2:$AD$30,B2756+1,C2756+1)</f>
        <v>12.9</v>
      </c>
      <c r="I2756" cm="1">
        <f t="array" ref="I2756">G2756*(INDEX('Vehicle Fleet'!$D$2:$D$6,A2756)+'Cost Parameters'!$B$2*'Cost Parameters'!$B$3)</f>
        <v>9.9566040000000005</v>
      </c>
      <c r="J2756" cm="1">
        <f t="array" ref="J2756">IF(C2756=0,0,INDEX('Delivery Stops'!$D$2:$D$29,C2756))</f>
        <v>89</v>
      </c>
      <c r="K2756">
        <f t="shared" si="172"/>
        <v>0</v>
      </c>
      <c r="L2756">
        <f t="shared" si="173"/>
        <v>0</v>
      </c>
      <c r="M2756">
        <f t="shared" si="174"/>
        <v>0</v>
      </c>
      <c r="N2756">
        <f t="shared" si="175"/>
        <v>0</v>
      </c>
      <c r="O2756" cm="1">
        <f t="array" ref="O2756">((IF(C2756=0,INDEX('Solver Setup'!$M$15:$M$19,A2756),INDEX('Solver Setup'!$G$25:$G$52,C2756))-IF(B2756=0,INDEX('Solver Setup'!$L$15:$L$19,A2756),INDEX('Solver Setup'!$G$25:$G$52,B2756)))*1440-IF(B2756=0,0,INDEX('Solver Setup'!$F$25:$F$52,B2756))-H2756+'Solver Setup'!$B$9*(1-F2756))</f>
        <v>1492.0999999999995</v>
      </c>
    </row>
    <row r="2757" spans="1:15" x14ac:dyDescent="0.2">
      <c r="A2757">
        <v>4</v>
      </c>
      <c r="B2757">
        <v>11</v>
      </c>
      <c r="C2757">
        <v>12</v>
      </c>
      <c r="D2757" t="str" cm="1">
        <f t="array" ref="D2757">IF(B2757=0,"Depot",INDEX('Delivery Stops'!$B$2:$B$29,B2757))</f>
        <v>Pet Hospital</v>
      </c>
      <c r="E2757" t="str" cm="1">
        <f t="array" ref="E2757">IF(C2757=0,"Depot",INDEX('Delivery Stops'!$B$2:$B$29,C2757))</f>
        <v>Tech Solutions Inc</v>
      </c>
      <c r="F2757">
        <v>0</v>
      </c>
      <c r="G2757" cm="1">
        <f t="array" ref="G2757">INDEX('Distance Matrix (miles)'!$B$2:$AD$30,B2757+1,C2757+1)</f>
        <v>9.9499999999999993</v>
      </c>
      <c r="H2757" cm="1">
        <f t="array" ref="H2757">INDEX('Travel Time Matrix (min)'!$B$2:$AD$30,B2757+1,C2757+1)</f>
        <v>14.9</v>
      </c>
      <c r="I2757" cm="1">
        <f t="array" ref="I2757">G2757*(INDEX('Vehicle Fleet'!$D$2:$D$6,A2757)+'Cost Parameters'!$B$2*'Cost Parameters'!$B$3)</f>
        <v>11.506180000000001</v>
      </c>
      <c r="J2757" cm="1">
        <f t="array" ref="J2757">IF(C2757=0,0,INDEX('Delivery Stops'!$D$2:$D$29,C2757))</f>
        <v>150</v>
      </c>
      <c r="K2757">
        <f t="shared" si="172"/>
        <v>0</v>
      </c>
      <c r="L2757">
        <f t="shared" si="173"/>
        <v>0</v>
      </c>
      <c r="M2757">
        <f t="shared" si="174"/>
        <v>0</v>
      </c>
      <c r="N2757">
        <f t="shared" si="175"/>
        <v>0</v>
      </c>
      <c r="O2757" cm="1">
        <f t="array" ref="O2757">((IF(C2757=0,INDEX('Solver Setup'!$M$15:$M$19,A2757),INDEX('Solver Setup'!$G$25:$G$52,C2757))-IF(B2757=0,INDEX('Solver Setup'!$L$15:$L$19,A2757),INDEX('Solver Setup'!$G$25:$G$52,B2757)))*1440-IF(B2757=0,0,INDEX('Solver Setup'!$F$25:$F$52,B2757))-H2757+'Solver Setup'!$B$9*(1-F2757))</f>
        <v>1370.1</v>
      </c>
    </row>
    <row r="2758" spans="1:15" x14ac:dyDescent="0.2">
      <c r="A2758">
        <v>4</v>
      </c>
      <c r="B2758">
        <v>11</v>
      </c>
      <c r="C2758">
        <v>13</v>
      </c>
      <c r="D2758" t="str" cm="1">
        <f t="array" ref="D2758">IF(B2758=0,"Depot",INDEX('Delivery Stops'!$B$2:$B$29,B2758))</f>
        <v>Pet Hospital</v>
      </c>
      <c r="E2758" t="str" cm="1">
        <f t="array" ref="E2758">IF(C2758=0,"Depot",INDEX('Delivery Stops'!$B$2:$B$29,C2758))</f>
        <v>Tech Solutions Inc</v>
      </c>
      <c r="F2758">
        <v>0</v>
      </c>
      <c r="G2758" cm="1">
        <f t="array" ref="G2758">INDEX('Distance Matrix (miles)'!$B$2:$AD$30,B2758+1,C2758+1)</f>
        <v>24.04</v>
      </c>
      <c r="H2758" cm="1">
        <f t="array" ref="H2758">INDEX('Travel Time Matrix (min)'!$B$2:$AD$30,B2758+1,C2758+1)</f>
        <v>36.1</v>
      </c>
      <c r="I2758" cm="1">
        <f t="array" ref="I2758">G2758*(INDEX('Vehicle Fleet'!$D$2:$D$6,A2758)+'Cost Parameters'!$B$2*'Cost Parameters'!$B$3)</f>
        <v>27.799856000000002</v>
      </c>
      <c r="J2758" cm="1">
        <f t="array" ref="J2758">IF(C2758=0,0,INDEX('Delivery Stops'!$D$2:$D$29,C2758))</f>
        <v>38</v>
      </c>
      <c r="K2758">
        <f t="shared" si="172"/>
        <v>0</v>
      </c>
      <c r="L2758">
        <f t="shared" si="173"/>
        <v>0</v>
      </c>
      <c r="M2758">
        <f t="shared" si="174"/>
        <v>0</v>
      </c>
      <c r="N2758">
        <f t="shared" si="175"/>
        <v>0</v>
      </c>
      <c r="O2758" cm="1">
        <f t="array" ref="O2758">((IF(C2758=0,INDEX('Solver Setup'!$M$15:$M$19,A2758),INDEX('Solver Setup'!$G$25:$G$52,C2758))-IF(B2758=0,INDEX('Solver Setup'!$L$15:$L$19,A2758),INDEX('Solver Setup'!$G$25:$G$52,B2758)))*1440-IF(B2758=0,0,INDEX('Solver Setup'!$F$25:$F$52,B2758))-H2758+'Solver Setup'!$B$9*(1-F2758))</f>
        <v>1243.8999999999994</v>
      </c>
    </row>
    <row r="2759" spans="1:15" x14ac:dyDescent="0.2">
      <c r="A2759">
        <v>4</v>
      </c>
      <c r="B2759">
        <v>11</v>
      </c>
      <c r="C2759">
        <v>14</v>
      </c>
      <c r="D2759" t="str" cm="1">
        <f t="array" ref="D2759">IF(B2759=0,"Depot",INDEX('Delivery Stops'!$B$2:$B$29,B2759))</f>
        <v>Pet Hospital</v>
      </c>
      <c r="E2759" t="str" cm="1">
        <f t="array" ref="E2759">IF(C2759=0,"Depot",INDEX('Delivery Stops'!$B$2:$B$29,C2759))</f>
        <v>Sunrise Senior Living</v>
      </c>
      <c r="F2759">
        <v>0</v>
      </c>
      <c r="G2759" cm="1">
        <f t="array" ref="G2759">INDEX('Distance Matrix (miles)'!$B$2:$AD$30,B2759+1,C2759+1)</f>
        <v>16.2</v>
      </c>
      <c r="H2759" cm="1">
        <f t="array" ref="H2759">INDEX('Travel Time Matrix (min)'!$B$2:$AD$30,B2759+1,C2759+1)</f>
        <v>24.3</v>
      </c>
      <c r="I2759" cm="1">
        <f t="array" ref="I2759">G2759*(INDEX('Vehicle Fleet'!$D$2:$D$6,A2759)+'Cost Parameters'!$B$2*'Cost Parameters'!$B$3)</f>
        <v>18.73368</v>
      </c>
      <c r="J2759" cm="1">
        <f t="array" ref="J2759">IF(C2759=0,0,INDEX('Delivery Stops'!$D$2:$D$29,C2759))</f>
        <v>249</v>
      </c>
      <c r="K2759">
        <f t="shared" si="172"/>
        <v>0</v>
      </c>
      <c r="L2759">
        <f t="shared" si="173"/>
        <v>0</v>
      </c>
      <c r="M2759">
        <f t="shared" si="174"/>
        <v>0</v>
      </c>
      <c r="N2759">
        <f t="shared" si="175"/>
        <v>0</v>
      </c>
      <c r="O2759" cm="1">
        <f t="array" ref="O2759">((IF(C2759=0,INDEX('Solver Setup'!$M$15:$M$19,A2759),INDEX('Solver Setup'!$G$25:$G$52,C2759))-IF(B2759=0,INDEX('Solver Setup'!$L$15:$L$19,A2759),INDEX('Solver Setup'!$G$25:$G$52,B2759)))*1440-IF(B2759=0,0,INDEX('Solver Setup'!$F$25:$F$52,B2759))-H2759+'Solver Setup'!$B$9*(1-F2759))</f>
        <v>1705.6999999999996</v>
      </c>
    </row>
    <row r="2760" spans="1:15" x14ac:dyDescent="0.2">
      <c r="A2760">
        <v>4</v>
      </c>
      <c r="B2760">
        <v>11</v>
      </c>
      <c r="C2760">
        <v>15</v>
      </c>
      <c r="D2760" t="str" cm="1">
        <f t="array" ref="D2760">IF(B2760=0,"Depot",INDEX('Delivery Stops'!$B$2:$B$29,B2760))</f>
        <v>Pet Hospital</v>
      </c>
      <c r="E2760" t="str" cm="1">
        <f t="array" ref="E2760">IF(C2760=0,"Depot",INDEX('Delivery Stops'!$B$2:$B$29,C2760))</f>
        <v>Electronics Outlet</v>
      </c>
      <c r="F2760">
        <v>0</v>
      </c>
      <c r="G2760" cm="1">
        <f t="array" ref="G2760">INDEX('Distance Matrix (miles)'!$B$2:$AD$30,B2760+1,C2760+1)</f>
        <v>1.53</v>
      </c>
      <c r="H2760" cm="1">
        <f t="array" ref="H2760">INDEX('Travel Time Matrix (min)'!$B$2:$AD$30,B2760+1,C2760+1)</f>
        <v>2.2999999999999998</v>
      </c>
      <c r="I2760" cm="1">
        <f t="array" ref="I2760">G2760*(INDEX('Vehicle Fleet'!$D$2:$D$6,A2760)+'Cost Parameters'!$B$2*'Cost Parameters'!$B$3)</f>
        <v>1.7692920000000001</v>
      </c>
      <c r="J2760" cm="1">
        <f t="array" ref="J2760">IF(C2760=0,0,INDEX('Delivery Stops'!$D$2:$D$29,C2760))</f>
        <v>72</v>
      </c>
      <c r="K2760">
        <f t="shared" si="172"/>
        <v>0</v>
      </c>
      <c r="L2760">
        <f t="shared" si="173"/>
        <v>0</v>
      </c>
      <c r="M2760">
        <f t="shared" si="174"/>
        <v>0</v>
      </c>
      <c r="N2760">
        <f t="shared" si="175"/>
        <v>0</v>
      </c>
      <c r="O2760" cm="1">
        <f t="array" ref="O2760">((IF(C2760=0,INDEX('Solver Setup'!$M$15:$M$19,A2760),INDEX('Solver Setup'!$G$25:$G$52,C2760))-IF(B2760=0,INDEX('Solver Setup'!$L$15:$L$19,A2760),INDEX('Solver Setup'!$G$25:$G$52,B2760)))*1440-IF(B2760=0,0,INDEX('Solver Setup'!$F$25:$F$52,B2760))-H2760+'Solver Setup'!$B$9*(1-F2760))</f>
        <v>1292.7</v>
      </c>
    </row>
    <row r="2761" spans="1:15" x14ac:dyDescent="0.2">
      <c r="A2761">
        <v>4</v>
      </c>
      <c r="B2761">
        <v>11</v>
      </c>
      <c r="C2761">
        <v>16</v>
      </c>
      <c r="D2761" t="str" cm="1">
        <f t="array" ref="D2761">IF(B2761=0,"Depot",INDEX('Delivery Stops'!$B$2:$B$29,B2761))</f>
        <v>Pet Hospital</v>
      </c>
      <c r="E2761" t="str" cm="1">
        <f t="array" ref="E2761">IF(C2761=0,"Depot",INDEX('Delivery Stops'!$B$2:$B$29,C2761))</f>
        <v>Bookstore</v>
      </c>
      <c r="F2761">
        <v>0</v>
      </c>
      <c r="G2761" cm="1">
        <f t="array" ref="G2761">INDEX('Distance Matrix (miles)'!$B$2:$AD$30,B2761+1,C2761+1)</f>
        <v>4.63</v>
      </c>
      <c r="H2761" cm="1">
        <f t="array" ref="H2761">INDEX('Travel Time Matrix (min)'!$B$2:$AD$30,B2761+1,C2761+1)</f>
        <v>6.9</v>
      </c>
      <c r="I2761" cm="1">
        <f t="array" ref="I2761">G2761*(INDEX('Vehicle Fleet'!$D$2:$D$6,A2761)+'Cost Parameters'!$B$2*'Cost Parameters'!$B$3)</f>
        <v>5.3541319999999999</v>
      </c>
      <c r="J2761" cm="1">
        <f t="array" ref="J2761">IF(C2761=0,0,INDEX('Delivery Stops'!$D$2:$D$29,C2761))</f>
        <v>152</v>
      </c>
      <c r="K2761">
        <f t="shared" si="172"/>
        <v>0</v>
      </c>
      <c r="L2761">
        <f t="shared" si="173"/>
        <v>0</v>
      </c>
      <c r="M2761">
        <f t="shared" si="174"/>
        <v>0</v>
      </c>
      <c r="N2761">
        <f t="shared" si="175"/>
        <v>0</v>
      </c>
      <c r="O2761" cm="1">
        <f t="array" ref="O2761">((IF(C2761=0,INDEX('Solver Setup'!$M$15:$M$19,A2761),INDEX('Solver Setup'!$G$25:$G$52,C2761))-IF(B2761=0,INDEX('Solver Setup'!$L$15:$L$19,A2761),INDEX('Solver Setup'!$G$25:$G$52,B2761)))*1440-IF(B2761=0,0,INDEX('Solver Setup'!$F$25:$F$52,B2761))-H2761+'Solver Setup'!$B$9*(1-F2761))</f>
        <v>1528.1000000000006</v>
      </c>
    </row>
    <row r="2762" spans="1:15" x14ac:dyDescent="0.2">
      <c r="A2762">
        <v>4</v>
      </c>
      <c r="B2762">
        <v>11</v>
      </c>
      <c r="C2762">
        <v>17</v>
      </c>
      <c r="D2762" t="str" cm="1">
        <f t="array" ref="D2762">IF(B2762=0,"Depot",INDEX('Delivery Stops'!$B$2:$B$29,B2762))</f>
        <v>Pet Hospital</v>
      </c>
      <c r="E2762" t="str" cm="1">
        <f t="array" ref="E2762">IF(C2762=0,"Depot",INDEX('Delivery Stops'!$B$2:$B$29,C2762))</f>
        <v>Veterinary Clinic</v>
      </c>
      <c r="F2762">
        <v>0</v>
      </c>
      <c r="G2762" cm="1">
        <f t="array" ref="G2762">INDEX('Distance Matrix (miles)'!$B$2:$AD$30,B2762+1,C2762+1)</f>
        <v>27.3</v>
      </c>
      <c r="H2762" cm="1">
        <f t="array" ref="H2762">INDEX('Travel Time Matrix (min)'!$B$2:$AD$30,B2762+1,C2762+1)</f>
        <v>41</v>
      </c>
      <c r="I2762" cm="1">
        <f t="array" ref="I2762">G2762*(INDEX('Vehicle Fleet'!$D$2:$D$6,A2762)+'Cost Parameters'!$B$2*'Cost Parameters'!$B$3)</f>
        <v>31.569720000000004</v>
      </c>
      <c r="J2762" cm="1">
        <f t="array" ref="J2762">IF(C2762=0,0,INDEX('Delivery Stops'!$D$2:$D$29,C2762))</f>
        <v>102</v>
      </c>
      <c r="K2762">
        <f t="shared" si="172"/>
        <v>0</v>
      </c>
      <c r="L2762">
        <f t="shared" si="173"/>
        <v>0</v>
      </c>
      <c r="M2762">
        <f t="shared" si="174"/>
        <v>0</v>
      </c>
      <c r="N2762">
        <f t="shared" si="175"/>
        <v>0</v>
      </c>
      <c r="O2762" cm="1">
        <f t="array" ref="O2762">((IF(C2762=0,INDEX('Solver Setup'!$M$15:$M$19,A2762),INDEX('Solver Setup'!$G$25:$G$52,C2762))-IF(B2762=0,INDEX('Solver Setup'!$L$15:$L$19,A2762),INDEX('Solver Setup'!$G$25:$G$52,B2762)))*1440-IF(B2762=0,0,INDEX('Solver Setup'!$F$25:$F$52,B2762))-H2762+'Solver Setup'!$B$9*(1-F2762))</f>
        <v>1328.9999999999995</v>
      </c>
    </row>
    <row r="2763" spans="1:15" x14ac:dyDescent="0.2">
      <c r="A2763">
        <v>4</v>
      </c>
      <c r="B2763">
        <v>11</v>
      </c>
      <c r="C2763">
        <v>18</v>
      </c>
      <c r="D2763" t="str" cm="1">
        <f t="array" ref="D2763">IF(B2763=0,"Depot",INDEX('Delivery Stops'!$B$2:$B$29,B2763))</f>
        <v>Pet Hospital</v>
      </c>
      <c r="E2763" t="str" cm="1">
        <f t="array" ref="E2763">IF(C2763=0,"Depot",INDEX('Delivery Stops'!$B$2:$B$29,C2763))</f>
        <v>Furniture Warehouse</v>
      </c>
      <c r="F2763">
        <v>0</v>
      </c>
      <c r="G2763" cm="1">
        <f t="array" ref="G2763">INDEX('Distance Matrix (miles)'!$B$2:$AD$30,B2763+1,C2763+1)</f>
        <v>6.21</v>
      </c>
      <c r="H2763" cm="1">
        <f t="array" ref="H2763">INDEX('Travel Time Matrix (min)'!$B$2:$AD$30,B2763+1,C2763+1)</f>
        <v>9.3000000000000007</v>
      </c>
      <c r="I2763" cm="1">
        <f t="array" ref="I2763">G2763*(INDEX('Vehicle Fleet'!$D$2:$D$6,A2763)+'Cost Parameters'!$B$2*'Cost Parameters'!$B$3)</f>
        <v>7.1812440000000004</v>
      </c>
      <c r="J2763" cm="1">
        <f t="array" ref="J2763">IF(C2763=0,0,INDEX('Delivery Stops'!$D$2:$D$29,C2763))</f>
        <v>148</v>
      </c>
      <c r="K2763">
        <f t="shared" si="172"/>
        <v>0</v>
      </c>
      <c r="L2763">
        <f t="shared" si="173"/>
        <v>0</v>
      </c>
      <c r="M2763">
        <f t="shared" si="174"/>
        <v>0</v>
      </c>
      <c r="N2763">
        <f t="shared" si="175"/>
        <v>0</v>
      </c>
      <c r="O2763" cm="1">
        <f t="array" ref="O2763">((IF(C2763=0,INDEX('Solver Setup'!$M$15:$M$19,A2763),INDEX('Solver Setup'!$G$25:$G$52,C2763))-IF(B2763=0,INDEX('Solver Setup'!$L$15:$L$19,A2763),INDEX('Solver Setup'!$G$25:$G$52,B2763)))*1440-IF(B2763=0,0,INDEX('Solver Setup'!$F$25:$F$52,B2763))-H2763+'Solver Setup'!$B$9*(1-F2763))</f>
        <v>1315.6999999999996</v>
      </c>
    </row>
    <row r="2764" spans="1:15" x14ac:dyDescent="0.2">
      <c r="A2764">
        <v>4</v>
      </c>
      <c r="B2764">
        <v>11</v>
      </c>
      <c r="C2764">
        <v>19</v>
      </c>
      <c r="D2764" t="str" cm="1">
        <f t="array" ref="D2764">IF(B2764=0,"Depot",INDEX('Delivery Stops'!$B$2:$B$29,B2764))</f>
        <v>Pet Hospital</v>
      </c>
      <c r="E2764" t="str" cm="1">
        <f t="array" ref="E2764">IF(C2764=0,"Depot",INDEX('Delivery Stops'!$B$2:$B$29,C2764))</f>
        <v>Music School</v>
      </c>
      <c r="F2764">
        <v>0</v>
      </c>
      <c r="G2764" cm="1">
        <f t="array" ref="G2764">INDEX('Distance Matrix (miles)'!$B$2:$AD$30,B2764+1,C2764+1)</f>
        <v>20.03</v>
      </c>
      <c r="H2764" cm="1">
        <f t="array" ref="H2764">INDEX('Travel Time Matrix (min)'!$B$2:$AD$30,B2764+1,C2764+1)</f>
        <v>30</v>
      </c>
      <c r="I2764" cm="1">
        <f t="array" ref="I2764">G2764*(INDEX('Vehicle Fleet'!$D$2:$D$6,A2764)+'Cost Parameters'!$B$2*'Cost Parameters'!$B$3)</f>
        <v>23.162692000000003</v>
      </c>
      <c r="J2764" cm="1">
        <f t="array" ref="J2764">IF(C2764=0,0,INDEX('Delivery Stops'!$D$2:$D$29,C2764))</f>
        <v>97</v>
      </c>
      <c r="K2764">
        <f t="shared" si="172"/>
        <v>0</v>
      </c>
      <c r="L2764">
        <f t="shared" si="173"/>
        <v>0</v>
      </c>
      <c r="M2764">
        <f t="shared" si="174"/>
        <v>0</v>
      </c>
      <c r="N2764">
        <f t="shared" si="175"/>
        <v>0</v>
      </c>
      <c r="O2764" cm="1">
        <f t="array" ref="O2764">((IF(C2764=0,INDEX('Solver Setup'!$M$15:$M$19,A2764),INDEX('Solver Setup'!$G$25:$G$52,C2764))-IF(B2764=0,INDEX('Solver Setup'!$L$15:$L$19,A2764),INDEX('Solver Setup'!$G$25:$G$52,B2764)))*1440-IF(B2764=0,0,INDEX('Solver Setup'!$F$25:$F$52,B2764))-H2764+'Solver Setup'!$B$9*(1-F2764))</f>
        <v>1265</v>
      </c>
    </row>
    <row r="2765" spans="1:15" x14ac:dyDescent="0.2">
      <c r="A2765">
        <v>4</v>
      </c>
      <c r="B2765">
        <v>11</v>
      </c>
      <c r="C2765">
        <v>20</v>
      </c>
      <c r="D2765" t="str" cm="1">
        <f t="array" ref="D2765">IF(B2765=0,"Depot",INDEX('Delivery Stops'!$B$2:$B$29,B2765))</f>
        <v>Pet Hospital</v>
      </c>
      <c r="E2765" t="str" cm="1">
        <f t="array" ref="E2765">IF(C2765=0,"Depot",INDEX('Delivery Stops'!$B$2:$B$29,C2765))</f>
        <v>Elementary School</v>
      </c>
      <c r="F2765">
        <v>0</v>
      </c>
      <c r="G2765" cm="1">
        <f t="array" ref="G2765">INDEX('Distance Matrix (miles)'!$B$2:$AD$30,B2765+1,C2765+1)</f>
        <v>24.09</v>
      </c>
      <c r="H2765" cm="1">
        <f t="array" ref="H2765">INDEX('Travel Time Matrix (min)'!$B$2:$AD$30,B2765+1,C2765+1)</f>
        <v>36.1</v>
      </c>
      <c r="I2765" cm="1">
        <f t="array" ref="I2765">G2765*(INDEX('Vehicle Fleet'!$D$2:$D$6,A2765)+'Cost Parameters'!$B$2*'Cost Parameters'!$B$3)</f>
        <v>27.857676000000001</v>
      </c>
      <c r="J2765" cm="1">
        <f t="array" ref="J2765">IF(C2765=0,0,INDEX('Delivery Stops'!$D$2:$D$29,C2765))</f>
        <v>71</v>
      </c>
      <c r="K2765">
        <f t="shared" si="172"/>
        <v>0</v>
      </c>
      <c r="L2765">
        <f t="shared" si="173"/>
        <v>0</v>
      </c>
      <c r="M2765">
        <f t="shared" si="174"/>
        <v>0</v>
      </c>
      <c r="N2765">
        <f t="shared" si="175"/>
        <v>0</v>
      </c>
      <c r="O2765" cm="1">
        <f t="array" ref="O2765">((IF(C2765=0,INDEX('Solver Setup'!$M$15:$M$19,A2765),INDEX('Solver Setup'!$G$25:$G$52,C2765))-IF(B2765=0,INDEX('Solver Setup'!$L$15:$L$19,A2765),INDEX('Solver Setup'!$G$25:$G$52,B2765)))*1440-IF(B2765=0,0,INDEX('Solver Setup'!$F$25:$F$52,B2765))-H2765+'Solver Setup'!$B$9*(1-F2765))</f>
        <v>1228.9000000000005</v>
      </c>
    </row>
    <row r="2766" spans="1:15" x14ac:dyDescent="0.2">
      <c r="A2766">
        <v>4</v>
      </c>
      <c r="B2766">
        <v>11</v>
      </c>
      <c r="C2766">
        <v>21</v>
      </c>
      <c r="D2766" t="str" cm="1">
        <f t="array" ref="D2766">IF(B2766=0,"Depot",INDEX('Delivery Stops'!$B$2:$B$29,B2766))</f>
        <v>Pet Hospital</v>
      </c>
      <c r="E2766" t="str" cm="1">
        <f t="array" ref="E2766">IF(C2766=0,"Depot",INDEX('Delivery Stops'!$B$2:$B$29,C2766))</f>
        <v>Distillery</v>
      </c>
      <c r="F2766">
        <v>0</v>
      </c>
      <c r="G2766" cm="1">
        <f t="array" ref="G2766">INDEX('Distance Matrix (miles)'!$B$2:$AD$30,B2766+1,C2766+1)</f>
        <v>20.9</v>
      </c>
      <c r="H2766" cm="1">
        <f t="array" ref="H2766">INDEX('Travel Time Matrix (min)'!$B$2:$AD$30,B2766+1,C2766+1)</f>
        <v>31.3</v>
      </c>
      <c r="I2766" cm="1">
        <f t="array" ref="I2766">G2766*(INDEX('Vehicle Fleet'!$D$2:$D$6,A2766)+'Cost Parameters'!$B$2*'Cost Parameters'!$B$3)</f>
        <v>24.168759999999999</v>
      </c>
      <c r="J2766" cm="1">
        <f t="array" ref="J2766">IF(C2766=0,0,INDEX('Delivery Stops'!$D$2:$D$29,C2766))</f>
        <v>178</v>
      </c>
      <c r="K2766">
        <f t="shared" si="172"/>
        <v>0</v>
      </c>
      <c r="L2766">
        <f t="shared" si="173"/>
        <v>0</v>
      </c>
      <c r="M2766">
        <f t="shared" si="174"/>
        <v>0</v>
      </c>
      <c r="N2766">
        <f t="shared" si="175"/>
        <v>0</v>
      </c>
      <c r="O2766" cm="1">
        <f t="array" ref="O2766">((IF(C2766=0,INDEX('Solver Setup'!$M$15:$M$19,A2766),INDEX('Solver Setup'!$G$25:$G$52,C2766))-IF(B2766=0,INDEX('Solver Setup'!$L$15:$L$19,A2766),INDEX('Solver Setup'!$G$25:$G$52,B2766)))*1440-IF(B2766=0,0,INDEX('Solver Setup'!$F$25:$F$52,B2766))-H2766+'Solver Setup'!$B$9*(1-F2766))</f>
        <v>1743.6999999999996</v>
      </c>
    </row>
    <row r="2767" spans="1:15" x14ac:dyDescent="0.2">
      <c r="A2767">
        <v>4</v>
      </c>
      <c r="B2767">
        <v>11</v>
      </c>
      <c r="C2767">
        <v>22</v>
      </c>
      <c r="D2767" t="str" cm="1">
        <f t="array" ref="D2767">IF(B2767=0,"Depot",INDEX('Delivery Stops'!$B$2:$B$29,B2767))</f>
        <v>Pet Hospital</v>
      </c>
      <c r="E2767" t="str" cm="1">
        <f t="array" ref="E2767">IF(C2767=0,"Depot",INDEX('Delivery Stops'!$B$2:$B$29,C2767))</f>
        <v>Brewery</v>
      </c>
      <c r="F2767">
        <v>0</v>
      </c>
      <c r="G2767" cm="1">
        <f t="array" ref="G2767">INDEX('Distance Matrix (miles)'!$B$2:$AD$30,B2767+1,C2767+1)</f>
        <v>26.11</v>
      </c>
      <c r="H2767" cm="1">
        <f t="array" ref="H2767">INDEX('Travel Time Matrix (min)'!$B$2:$AD$30,B2767+1,C2767+1)</f>
        <v>39.200000000000003</v>
      </c>
      <c r="I2767" cm="1">
        <f t="array" ref="I2767">G2767*(INDEX('Vehicle Fleet'!$D$2:$D$6,A2767)+'Cost Parameters'!$B$2*'Cost Parameters'!$B$3)</f>
        <v>30.193604000000001</v>
      </c>
      <c r="J2767" cm="1">
        <f t="array" ref="J2767">IF(C2767=0,0,INDEX('Delivery Stops'!$D$2:$D$29,C2767))</f>
        <v>46</v>
      </c>
      <c r="K2767">
        <f t="shared" si="172"/>
        <v>0</v>
      </c>
      <c r="L2767">
        <f t="shared" si="173"/>
        <v>0</v>
      </c>
      <c r="M2767">
        <f t="shared" si="174"/>
        <v>0</v>
      </c>
      <c r="N2767">
        <f t="shared" si="175"/>
        <v>0</v>
      </c>
      <c r="O2767" cm="1">
        <f t="array" ref="O2767">((IF(C2767=0,INDEX('Solver Setup'!$M$15:$M$19,A2767),INDEX('Solver Setup'!$G$25:$G$52,C2767))-IF(B2767=0,INDEX('Solver Setup'!$L$15:$L$19,A2767),INDEX('Solver Setup'!$G$25:$G$52,B2767)))*1440-IF(B2767=0,0,INDEX('Solver Setup'!$F$25:$F$52,B2767))-H2767+'Solver Setup'!$B$9*(1-F2767))</f>
        <v>1585.8000000000004</v>
      </c>
    </row>
    <row r="2768" spans="1:15" x14ac:dyDescent="0.2">
      <c r="A2768">
        <v>4</v>
      </c>
      <c r="B2768">
        <v>11</v>
      </c>
      <c r="C2768">
        <v>23</v>
      </c>
      <c r="D2768" t="str" cm="1">
        <f t="array" ref="D2768">IF(B2768=0,"Depot",INDEX('Delivery Stops'!$B$2:$B$29,B2768))</f>
        <v>Pet Hospital</v>
      </c>
      <c r="E2768" t="str" cm="1">
        <f t="array" ref="E2768">IF(C2768=0,"Depot",INDEX('Delivery Stops'!$B$2:$B$29,C2768))</f>
        <v>Distillery</v>
      </c>
      <c r="F2768">
        <v>0</v>
      </c>
      <c r="G2768" cm="1">
        <f t="array" ref="G2768">INDEX('Distance Matrix (miles)'!$B$2:$AD$30,B2768+1,C2768+1)</f>
        <v>3.58</v>
      </c>
      <c r="H2768" cm="1">
        <f t="array" ref="H2768">INDEX('Travel Time Matrix (min)'!$B$2:$AD$30,B2768+1,C2768+1)</f>
        <v>5.4</v>
      </c>
      <c r="I2768" cm="1">
        <f t="array" ref="I2768">G2768*(INDEX('Vehicle Fleet'!$D$2:$D$6,A2768)+'Cost Parameters'!$B$2*'Cost Parameters'!$B$3)</f>
        <v>4.1399120000000007</v>
      </c>
      <c r="J2768" cm="1">
        <f t="array" ref="J2768">IF(C2768=0,0,INDEX('Delivery Stops'!$D$2:$D$29,C2768))</f>
        <v>207</v>
      </c>
      <c r="K2768">
        <f t="shared" si="172"/>
        <v>0</v>
      </c>
      <c r="L2768">
        <f t="shared" si="173"/>
        <v>0</v>
      </c>
      <c r="M2768">
        <f t="shared" si="174"/>
        <v>0</v>
      </c>
      <c r="N2768">
        <f t="shared" si="175"/>
        <v>0</v>
      </c>
      <c r="O2768" cm="1">
        <f t="array" ref="O2768">((IF(C2768=0,INDEX('Solver Setup'!$M$15:$M$19,A2768),INDEX('Solver Setup'!$G$25:$G$52,C2768))-IF(B2768=0,INDEX('Solver Setup'!$L$15:$L$19,A2768),INDEX('Solver Setup'!$G$25:$G$52,B2768)))*1440-IF(B2768=0,0,INDEX('Solver Setup'!$F$25:$F$52,B2768))-H2768+'Solver Setup'!$B$9*(1-F2768))</f>
        <v>1514.6</v>
      </c>
    </row>
    <row r="2769" spans="1:15" x14ac:dyDescent="0.2">
      <c r="A2769">
        <v>4</v>
      </c>
      <c r="B2769">
        <v>11</v>
      </c>
      <c r="C2769">
        <v>24</v>
      </c>
      <c r="D2769" t="str" cm="1">
        <f t="array" ref="D2769">IF(B2769=0,"Depot",INDEX('Delivery Stops'!$B$2:$B$29,B2769))</f>
        <v>Pet Hospital</v>
      </c>
      <c r="E2769" t="str" cm="1">
        <f t="array" ref="E2769">IF(C2769=0,"Depot",INDEX('Delivery Stops'!$B$2:$B$29,C2769))</f>
        <v>Children's Academy</v>
      </c>
      <c r="F2769">
        <v>0</v>
      </c>
      <c r="G2769" cm="1">
        <f t="array" ref="G2769">INDEX('Distance Matrix (miles)'!$B$2:$AD$30,B2769+1,C2769+1)</f>
        <v>19.09</v>
      </c>
      <c r="H2769" cm="1">
        <f t="array" ref="H2769">INDEX('Travel Time Matrix (min)'!$B$2:$AD$30,B2769+1,C2769+1)</f>
        <v>28.6</v>
      </c>
      <c r="I2769" cm="1">
        <f t="array" ref="I2769">G2769*(INDEX('Vehicle Fleet'!$D$2:$D$6,A2769)+'Cost Parameters'!$B$2*'Cost Parameters'!$B$3)</f>
        <v>22.075676000000001</v>
      </c>
      <c r="J2769" cm="1">
        <f t="array" ref="J2769">IF(C2769=0,0,INDEX('Delivery Stops'!$D$2:$D$29,C2769))</f>
        <v>28</v>
      </c>
      <c r="K2769">
        <f t="shared" si="172"/>
        <v>0</v>
      </c>
      <c r="L2769">
        <f t="shared" si="173"/>
        <v>0</v>
      </c>
      <c r="M2769">
        <f t="shared" si="174"/>
        <v>0</v>
      </c>
      <c r="N2769">
        <f t="shared" si="175"/>
        <v>0</v>
      </c>
      <c r="O2769" cm="1">
        <f t="array" ref="O2769">((IF(C2769=0,INDEX('Solver Setup'!$M$15:$M$19,A2769),INDEX('Solver Setup'!$G$25:$G$52,C2769))-IF(B2769=0,INDEX('Solver Setup'!$L$15:$L$19,A2769),INDEX('Solver Setup'!$G$25:$G$52,B2769)))*1440-IF(B2769=0,0,INDEX('Solver Setup'!$F$25:$F$52,B2769))-H2769+'Solver Setup'!$B$9*(1-F2769))</f>
        <v>1641.4000000000005</v>
      </c>
    </row>
    <row r="2770" spans="1:15" x14ac:dyDescent="0.2">
      <c r="A2770">
        <v>4</v>
      </c>
      <c r="B2770">
        <v>11</v>
      </c>
      <c r="C2770">
        <v>25</v>
      </c>
      <c r="D2770" t="str" cm="1">
        <f t="array" ref="D2770">IF(B2770=0,"Depot",INDEX('Delivery Stops'!$B$2:$B$29,B2770))</f>
        <v>Pet Hospital</v>
      </c>
      <c r="E2770" t="str" cm="1">
        <f t="array" ref="E2770">IF(C2770=0,"Depot",INDEX('Delivery Stops'!$B$2:$B$29,C2770))</f>
        <v>Public Library</v>
      </c>
      <c r="F2770">
        <v>0</v>
      </c>
      <c r="G2770" cm="1">
        <f t="array" ref="G2770">INDEX('Distance Matrix (miles)'!$B$2:$AD$30,B2770+1,C2770+1)</f>
        <v>15.31</v>
      </c>
      <c r="H2770" cm="1">
        <f t="array" ref="H2770">INDEX('Travel Time Matrix (min)'!$B$2:$AD$30,B2770+1,C2770+1)</f>
        <v>23</v>
      </c>
      <c r="I2770" cm="1">
        <f t="array" ref="I2770">G2770*(INDEX('Vehicle Fleet'!$D$2:$D$6,A2770)+'Cost Parameters'!$B$2*'Cost Parameters'!$B$3)</f>
        <v>17.704484000000001</v>
      </c>
      <c r="J2770" cm="1">
        <f t="array" ref="J2770">IF(C2770=0,0,INDEX('Delivery Stops'!$D$2:$D$29,C2770))</f>
        <v>32</v>
      </c>
      <c r="K2770">
        <f t="shared" si="172"/>
        <v>0</v>
      </c>
      <c r="L2770">
        <f t="shared" si="173"/>
        <v>0</v>
      </c>
      <c r="M2770">
        <f t="shared" si="174"/>
        <v>0</v>
      </c>
      <c r="N2770">
        <f t="shared" si="175"/>
        <v>0</v>
      </c>
      <c r="O2770" cm="1">
        <f t="array" ref="O2770">((IF(C2770=0,INDEX('Solver Setup'!$M$15:$M$19,A2770),INDEX('Solver Setup'!$G$25:$G$52,C2770))-IF(B2770=0,INDEX('Solver Setup'!$L$15:$L$19,A2770),INDEX('Solver Setup'!$G$25:$G$52,B2770)))*1440-IF(B2770=0,0,INDEX('Solver Setup'!$F$25:$F$52,B2770))-H2770+'Solver Setup'!$B$9*(1-F2770))</f>
        <v>1557.0000000000005</v>
      </c>
    </row>
    <row r="2771" spans="1:15" x14ac:dyDescent="0.2">
      <c r="A2771">
        <v>4</v>
      </c>
      <c r="B2771">
        <v>11</v>
      </c>
      <c r="C2771">
        <v>26</v>
      </c>
      <c r="D2771" t="str" cm="1">
        <f t="array" ref="D2771">IF(B2771=0,"Depot",INDEX('Delivery Stops'!$B$2:$B$29,B2771))</f>
        <v>Pet Hospital</v>
      </c>
      <c r="E2771" t="str" cm="1">
        <f t="array" ref="E2771">IF(C2771=0,"Depot",INDEX('Delivery Stops'!$B$2:$B$29,C2771))</f>
        <v>Bakery &amp; Cafe</v>
      </c>
      <c r="F2771">
        <v>0</v>
      </c>
      <c r="G2771" cm="1">
        <f t="array" ref="G2771">INDEX('Distance Matrix (miles)'!$B$2:$AD$30,B2771+1,C2771+1)</f>
        <v>25.39</v>
      </c>
      <c r="H2771" cm="1">
        <f t="array" ref="H2771">INDEX('Travel Time Matrix (min)'!$B$2:$AD$30,B2771+1,C2771+1)</f>
        <v>38.1</v>
      </c>
      <c r="I2771" cm="1">
        <f t="array" ref="I2771">G2771*(INDEX('Vehicle Fleet'!$D$2:$D$6,A2771)+'Cost Parameters'!$B$2*'Cost Parameters'!$B$3)</f>
        <v>29.360996000000004</v>
      </c>
      <c r="J2771" cm="1">
        <f t="array" ref="J2771">IF(C2771=0,0,INDEX('Delivery Stops'!$D$2:$D$29,C2771))</f>
        <v>211</v>
      </c>
      <c r="K2771">
        <f t="shared" si="172"/>
        <v>0</v>
      </c>
      <c r="L2771">
        <f t="shared" si="173"/>
        <v>0</v>
      </c>
      <c r="M2771">
        <f t="shared" si="174"/>
        <v>0</v>
      </c>
      <c r="N2771">
        <f t="shared" si="175"/>
        <v>0</v>
      </c>
      <c r="O2771" cm="1">
        <f t="array" ref="O2771">((IF(C2771=0,INDEX('Solver Setup'!$M$15:$M$19,A2771),INDEX('Solver Setup'!$G$25:$G$52,C2771))-IF(B2771=0,INDEX('Solver Setup'!$L$15:$L$19,A2771),INDEX('Solver Setup'!$G$25:$G$52,B2771)))*1440-IF(B2771=0,0,INDEX('Solver Setup'!$F$25:$F$52,B2771))-H2771+'Solver Setup'!$B$9*(1-F2771))</f>
        <v>1616.9</v>
      </c>
    </row>
    <row r="2772" spans="1:15" x14ac:dyDescent="0.2">
      <c r="A2772">
        <v>4</v>
      </c>
      <c r="B2772">
        <v>11</v>
      </c>
      <c r="C2772">
        <v>27</v>
      </c>
      <c r="D2772" t="str" cm="1">
        <f t="array" ref="D2772">IF(B2772=0,"Depot",INDEX('Delivery Stops'!$B$2:$B$29,B2772))</f>
        <v>Pet Hospital</v>
      </c>
      <c r="E2772" t="str" cm="1">
        <f t="array" ref="E2772">IF(C2772=0,"Depot",INDEX('Delivery Stops'!$B$2:$B$29,C2772))</f>
        <v>Redstone Elementary School</v>
      </c>
      <c r="F2772">
        <v>0</v>
      </c>
      <c r="G2772" cm="1">
        <f t="array" ref="G2772">INDEX('Distance Matrix (miles)'!$B$2:$AD$30,B2772+1,C2772+1)</f>
        <v>23.04</v>
      </c>
      <c r="H2772" cm="1">
        <f t="array" ref="H2772">INDEX('Travel Time Matrix (min)'!$B$2:$AD$30,B2772+1,C2772+1)</f>
        <v>34.6</v>
      </c>
      <c r="I2772" cm="1">
        <f t="array" ref="I2772">G2772*(INDEX('Vehicle Fleet'!$D$2:$D$6,A2772)+'Cost Parameters'!$B$2*'Cost Parameters'!$B$3)</f>
        <v>26.643456</v>
      </c>
      <c r="J2772" cm="1">
        <f t="array" ref="J2772">IF(C2772=0,0,INDEX('Delivery Stops'!$D$2:$D$29,C2772))</f>
        <v>61</v>
      </c>
      <c r="K2772">
        <f t="shared" si="172"/>
        <v>0</v>
      </c>
      <c r="L2772">
        <f t="shared" si="173"/>
        <v>0</v>
      </c>
      <c r="M2772">
        <f t="shared" si="174"/>
        <v>0</v>
      </c>
      <c r="N2772">
        <f t="shared" si="175"/>
        <v>0</v>
      </c>
      <c r="O2772" cm="1">
        <f t="array" ref="O2772">((IF(C2772=0,INDEX('Solver Setup'!$M$15:$M$19,A2772),INDEX('Solver Setup'!$G$25:$G$52,C2772))-IF(B2772=0,INDEX('Solver Setup'!$L$15:$L$19,A2772),INDEX('Solver Setup'!$G$25:$G$52,B2772)))*1440-IF(B2772=0,0,INDEX('Solver Setup'!$F$25:$F$52,B2772))-H2772+'Solver Setup'!$B$9*(1-F2772))</f>
        <v>1560.3999999999994</v>
      </c>
    </row>
    <row r="2773" spans="1:15" x14ac:dyDescent="0.2">
      <c r="A2773">
        <v>4</v>
      </c>
      <c r="B2773">
        <v>11</v>
      </c>
      <c r="C2773">
        <v>28</v>
      </c>
      <c r="D2773" t="str" cm="1">
        <f t="array" ref="D2773">IF(B2773=0,"Depot",INDEX('Delivery Stops'!$B$2:$B$29,B2773))</f>
        <v>Pet Hospital</v>
      </c>
      <c r="E2773" t="str" cm="1">
        <f t="array" ref="E2773">IF(C2773=0,"Depot",INDEX('Delivery Stops'!$B$2:$B$29,C2773))</f>
        <v>Food Bank</v>
      </c>
      <c r="F2773">
        <v>0</v>
      </c>
      <c r="G2773" cm="1">
        <f t="array" ref="G2773">INDEX('Distance Matrix (miles)'!$B$2:$AD$30,B2773+1,C2773+1)</f>
        <v>23.63</v>
      </c>
      <c r="H2773" cm="1">
        <f t="array" ref="H2773">INDEX('Travel Time Matrix (min)'!$B$2:$AD$30,B2773+1,C2773+1)</f>
        <v>35.4</v>
      </c>
      <c r="I2773" cm="1">
        <f t="array" ref="I2773">G2773*(INDEX('Vehicle Fleet'!$D$2:$D$6,A2773)+'Cost Parameters'!$B$2*'Cost Parameters'!$B$3)</f>
        <v>27.325732000000002</v>
      </c>
      <c r="J2773" cm="1">
        <f t="array" ref="J2773">IF(C2773=0,0,INDEX('Delivery Stops'!$D$2:$D$29,C2773))</f>
        <v>168</v>
      </c>
      <c r="K2773">
        <f t="shared" si="172"/>
        <v>0</v>
      </c>
      <c r="L2773">
        <f t="shared" si="173"/>
        <v>0</v>
      </c>
      <c r="M2773">
        <f t="shared" si="174"/>
        <v>0</v>
      </c>
      <c r="N2773">
        <f t="shared" si="175"/>
        <v>0</v>
      </c>
      <c r="O2773" cm="1">
        <f t="array" ref="O2773">((IF(C2773=0,INDEX('Solver Setup'!$M$15:$M$19,A2773),INDEX('Solver Setup'!$G$25:$G$52,C2773))-IF(B2773=0,INDEX('Solver Setup'!$L$15:$L$19,A2773),INDEX('Solver Setup'!$G$25:$G$52,B2773)))*1440-IF(B2773=0,0,INDEX('Solver Setup'!$F$25:$F$52,B2773))-H2773+'Solver Setup'!$B$9*(1-F2773))</f>
        <v>1559.5999999999995</v>
      </c>
    </row>
    <row r="2774" spans="1:15" x14ac:dyDescent="0.2">
      <c r="A2774">
        <v>4</v>
      </c>
      <c r="B2774">
        <v>12</v>
      </c>
      <c r="C2774">
        <v>0</v>
      </c>
      <c r="D2774" t="str" cm="1">
        <f t="array" ref="D2774">IF(B2774=0,"Depot",INDEX('Delivery Stops'!$B$2:$B$29,B2774))</f>
        <v>Tech Solutions Inc</v>
      </c>
      <c r="E2774" t="str" cm="1">
        <f t="array" ref="E2774">IF(C2774=0,"Depot",INDEX('Delivery Stops'!$B$2:$B$29,C2774))</f>
        <v>Depot</v>
      </c>
      <c r="F2774">
        <v>0</v>
      </c>
      <c r="G2774" cm="1">
        <f t="array" ref="G2774">INDEX('Distance Matrix (miles)'!$B$2:$AD$30,B2774+1,C2774+1)</f>
        <v>8.7200000000000006</v>
      </c>
      <c r="H2774" cm="1">
        <f t="array" ref="H2774">INDEX('Travel Time Matrix (min)'!$B$2:$AD$30,B2774+1,C2774+1)</f>
        <v>13.1</v>
      </c>
      <c r="I2774" cm="1">
        <f t="array" ref="I2774">G2774*(INDEX('Vehicle Fleet'!$D$2:$D$6,A2774)+'Cost Parameters'!$B$2*'Cost Parameters'!$B$3)</f>
        <v>10.083808000000001</v>
      </c>
      <c r="J2774" cm="1">
        <f t="array" ref="J2774">IF(C2774=0,0,INDEX('Delivery Stops'!$D$2:$D$29,C2774))</f>
        <v>0</v>
      </c>
      <c r="K2774">
        <f t="shared" si="172"/>
        <v>0</v>
      </c>
      <c r="L2774">
        <f t="shared" si="173"/>
        <v>0</v>
      </c>
      <c r="M2774">
        <f t="shared" si="174"/>
        <v>0</v>
      </c>
      <c r="N2774">
        <f t="shared" si="175"/>
        <v>0</v>
      </c>
      <c r="O2774" cm="1">
        <f t="array" ref="O2774">((IF(C2774=0,INDEX('Solver Setup'!$M$15:$M$19,A2774),INDEX('Solver Setup'!$G$25:$G$52,C2774))-IF(B2774=0,INDEX('Solver Setup'!$L$15:$L$19,A2774),INDEX('Solver Setup'!$G$25:$G$52,B2774)))*1440-IF(B2774=0,0,INDEX('Solver Setup'!$F$25:$F$52,B2774))-H2774+'Solver Setup'!$B$9*(1-F2774))</f>
        <v>909.9</v>
      </c>
    </row>
    <row r="2775" spans="1:15" x14ac:dyDescent="0.2">
      <c r="A2775">
        <v>4</v>
      </c>
      <c r="B2775">
        <v>12</v>
      </c>
      <c r="C2775">
        <v>1</v>
      </c>
      <c r="D2775" t="str" cm="1">
        <f t="array" ref="D2775">IF(B2775=0,"Depot",INDEX('Delivery Stops'!$B$2:$B$29,B2775))</f>
        <v>Tech Solutions Inc</v>
      </c>
      <c r="E2775" t="str" cm="1">
        <f t="array" ref="E2775">IF(C2775=0,"Depot",INDEX('Delivery Stops'!$B$2:$B$29,C2775))</f>
        <v>Pet Hospital</v>
      </c>
      <c r="F2775">
        <v>0</v>
      </c>
      <c r="G2775" cm="1">
        <f t="array" ref="G2775">INDEX('Distance Matrix (miles)'!$B$2:$AD$30,B2775+1,C2775+1)</f>
        <v>33.39</v>
      </c>
      <c r="H2775" cm="1">
        <f t="array" ref="H2775">INDEX('Travel Time Matrix (min)'!$B$2:$AD$30,B2775+1,C2775+1)</f>
        <v>50.1</v>
      </c>
      <c r="I2775" cm="1">
        <f t="array" ref="I2775">G2775*(INDEX('Vehicle Fleet'!$D$2:$D$6,A2775)+'Cost Parameters'!$B$2*'Cost Parameters'!$B$3)</f>
        <v>38.612196000000004</v>
      </c>
      <c r="J2775" cm="1">
        <f t="array" ref="J2775">IF(C2775=0,0,INDEX('Delivery Stops'!$D$2:$D$29,C2775))</f>
        <v>204</v>
      </c>
      <c r="K2775">
        <f t="shared" si="172"/>
        <v>0</v>
      </c>
      <c r="L2775">
        <f t="shared" si="173"/>
        <v>0</v>
      </c>
      <c r="M2775">
        <f t="shared" si="174"/>
        <v>0</v>
      </c>
      <c r="N2775">
        <f t="shared" si="175"/>
        <v>0</v>
      </c>
      <c r="O2775" cm="1">
        <f t="array" ref="O2775">((IF(C2775=0,INDEX('Solver Setup'!$M$15:$M$19,A2775),INDEX('Solver Setup'!$G$25:$G$52,C2775))-IF(B2775=0,INDEX('Solver Setup'!$L$15:$L$19,A2775),INDEX('Solver Setup'!$G$25:$G$52,B2775)))*1440-IF(B2775=0,0,INDEX('Solver Setup'!$F$25:$F$52,B2775))-H2775+'Solver Setup'!$B$9*(1-F2775))</f>
        <v>1382.9000000000005</v>
      </c>
    </row>
    <row r="2776" spans="1:15" x14ac:dyDescent="0.2">
      <c r="A2776">
        <v>4</v>
      </c>
      <c r="B2776">
        <v>12</v>
      </c>
      <c r="C2776">
        <v>2</v>
      </c>
      <c r="D2776" t="str" cm="1">
        <f t="array" ref="D2776">IF(B2776=0,"Depot",INDEX('Delivery Stops'!$B$2:$B$29,B2776))</f>
        <v>Tech Solutions Inc</v>
      </c>
      <c r="E2776" t="str" cm="1">
        <f t="array" ref="E2776">IF(C2776=0,"Depot",INDEX('Delivery Stops'!$B$2:$B$29,C2776))</f>
        <v>Community Pharmacy</v>
      </c>
      <c r="F2776">
        <v>0</v>
      </c>
      <c r="G2776" cm="1">
        <f t="array" ref="G2776">INDEX('Distance Matrix (miles)'!$B$2:$AD$30,B2776+1,C2776+1)</f>
        <v>11.18</v>
      </c>
      <c r="H2776" cm="1">
        <f t="array" ref="H2776">INDEX('Travel Time Matrix (min)'!$B$2:$AD$30,B2776+1,C2776+1)</f>
        <v>16.8</v>
      </c>
      <c r="I2776" cm="1">
        <f t="array" ref="I2776">G2776*(INDEX('Vehicle Fleet'!$D$2:$D$6,A2776)+'Cost Parameters'!$B$2*'Cost Parameters'!$B$3)</f>
        <v>12.928552000000002</v>
      </c>
      <c r="J2776" cm="1">
        <f t="array" ref="J2776">IF(C2776=0,0,INDEX('Delivery Stops'!$D$2:$D$29,C2776))</f>
        <v>240</v>
      </c>
      <c r="K2776">
        <f t="shared" si="172"/>
        <v>0</v>
      </c>
      <c r="L2776">
        <f t="shared" si="173"/>
        <v>0</v>
      </c>
      <c r="M2776">
        <f t="shared" si="174"/>
        <v>0</v>
      </c>
      <c r="N2776">
        <f t="shared" si="175"/>
        <v>0</v>
      </c>
      <c r="O2776" cm="1">
        <f t="array" ref="O2776">((IF(C2776=0,INDEX('Solver Setup'!$M$15:$M$19,A2776),INDEX('Solver Setup'!$G$25:$G$52,C2776))-IF(B2776=0,INDEX('Solver Setup'!$L$15:$L$19,A2776),INDEX('Solver Setup'!$G$25:$G$52,B2776)))*1440-IF(B2776=0,0,INDEX('Solver Setup'!$F$25:$F$52,B2776))-H2776+'Solver Setup'!$B$9*(1-F2776))</f>
        <v>1656.1999999999996</v>
      </c>
    </row>
    <row r="2777" spans="1:15" x14ac:dyDescent="0.2">
      <c r="A2777">
        <v>4</v>
      </c>
      <c r="B2777">
        <v>12</v>
      </c>
      <c r="C2777">
        <v>3</v>
      </c>
      <c r="D2777" t="str" cm="1">
        <f t="array" ref="D2777">IF(B2777=0,"Depot",INDEX('Delivery Stops'!$B$2:$B$29,B2777))</f>
        <v>Tech Solutions Inc</v>
      </c>
      <c r="E2777" t="str" cm="1">
        <f t="array" ref="E2777">IF(C2777=0,"Depot",INDEX('Delivery Stops'!$B$2:$B$29,C2777))</f>
        <v>Redstone Medical Center</v>
      </c>
      <c r="F2777">
        <v>0</v>
      </c>
      <c r="G2777" cm="1">
        <f t="array" ref="G2777">INDEX('Distance Matrix (miles)'!$B$2:$AD$30,B2777+1,C2777+1)</f>
        <v>26.08</v>
      </c>
      <c r="H2777" cm="1">
        <f t="array" ref="H2777">INDEX('Travel Time Matrix (min)'!$B$2:$AD$30,B2777+1,C2777+1)</f>
        <v>39.1</v>
      </c>
      <c r="I2777" cm="1">
        <f t="array" ref="I2777">G2777*(INDEX('Vehicle Fleet'!$D$2:$D$6,A2777)+'Cost Parameters'!$B$2*'Cost Parameters'!$B$3)</f>
        <v>30.158912000000001</v>
      </c>
      <c r="J2777" cm="1">
        <f t="array" ref="J2777">IF(C2777=0,0,INDEX('Delivery Stops'!$D$2:$D$29,C2777))</f>
        <v>183</v>
      </c>
      <c r="K2777">
        <f t="shared" si="172"/>
        <v>0</v>
      </c>
      <c r="L2777">
        <f t="shared" si="173"/>
        <v>0</v>
      </c>
      <c r="M2777">
        <f t="shared" si="174"/>
        <v>0</v>
      </c>
      <c r="N2777">
        <f t="shared" si="175"/>
        <v>0</v>
      </c>
      <c r="O2777" cm="1">
        <f t="array" ref="O2777">((IF(C2777=0,INDEX('Solver Setup'!$M$15:$M$19,A2777),INDEX('Solver Setup'!$G$25:$G$52,C2777))-IF(B2777=0,INDEX('Solver Setup'!$L$15:$L$19,A2777),INDEX('Solver Setup'!$G$25:$G$52,B2777)))*1440-IF(B2777=0,0,INDEX('Solver Setup'!$F$25:$F$52,B2777))-H2777+'Solver Setup'!$B$9*(1-F2777))</f>
        <v>1648.9</v>
      </c>
    </row>
    <row r="2778" spans="1:15" x14ac:dyDescent="0.2">
      <c r="A2778">
        <v>4</v>
      </c>
      <c r="B2778">
        <v>12</v>
      </c>
      <c r="C2778">
        <v>4</v>
      </c>
      <c r="D2778" t="str" cm="1">
        <f t="array" ref="D2778">IF(B2778=0,"Depot",INDEX('Delivery Stops'!$B$2:$B$29,B2778))</f>
        <v>Tech Solutions Inc</v>
      </c>
      <c r="E2778" t="str" cm="1">
        <f t="array" ref="E2778">IF(C2778=0,"Depot",INDEX('Delivery Stops'!$B$2:$B$29,C2778))</f>
        <v>Furniture Warehouse</v>
      </c>
      <c r="F2778">
        <v>0</v>
      </c>
      <c r="G2778" cm="1">
        <f t="array" ref="G2778">INDEX('Distance Matrix (miles)'!$B$2:$AD$30,B2778+1,C2778+1)</f>
        <v>10.32</v>
      </c>
      <c r="H2778" cm="1">
        <f t="array" ref="H2778">INDEX('Travel Time Matrix (min)'!$B$2:$AD$30,B2778+1,C2778+1)</f>
        <v>15.5</v>
      </c>
      <c r="I2778" cm="1">
        <f t="array" ref="I2778">G2778*(INDEX('Vehicle Fleet'!$D$2:$D$6,A2778)+'Cost Parameters'!$B$2*'Cost Parameters'!$B$3)</f>
        <v>11.934048000000001</v>
      </c>
      <c r="J2778" cm="1">
        <f t="array" ref="J2778">IF(C2778=0,0,INDEX('Delivery Stops'!$D$2:$D$29,C2778))</f>
        <v>186</v>
      </c>
      <c r="K2778">
        <f t="shared" si="172"/>
        <v>0</v>
      </c>
      <c r="L2778">
        <f t="shared" si="173"/>
        <v>0</v>
      </c>
      <c r="M2778">
        <f t="shared" si="174"/>
        <v>0</v>
      </c>
      <c r="N2778">
        <f t="shared" si="175"/>
        <v>0</v>
      </c>
      <c r="O2778" cm="1">
        <f t="array" ref="O2778">((IF(C2778=0,INDEX('Solver Setup'!$M$15:$M$19,A2778),INDEX('Solver Setup'!$G$25:$G$52,C2778))-IF(B2778=0,INDEX('Solver Setup'!$L$15:$L$19,A2778),INDEX('Solver Setup'!$G$25:$G$52,B2778)))*1440-IF(B2778=0,0,INDEX('Solver Setup'!$F$25:$F$52,B2778))-H2778+'Solver Setup'!$B$9*(1-F2778))</f>
        <v>1402.5</v>
      </c>
    </row>
    <row r="2779" spans="1:15" x14ac:dyDescent="0.2">
      <c r="A2779">
        <v>4</v>
      </c>
      <c r="B2779">
        <v>12</v>
      </c>
      <c r="C2779">
        <v>5</v>
      </c>
      <c r="D2779" t="str" cm="1">
        <f t="array" ref="D2779">IF(B2779=0,"Depot",INDEX('Delivery Stops'!$B$2:$B$29,B2779))</f>
        <v>Tech Solutions Inc</v>
      </c>
      <c r="E2779" t="str" cm="1">
        <f t="array" ref="E2779">IF(C2779=0,"Depot",INDEX('Delivery Stops'!$B$2:$B$29,C2779))</f>
        <v>Construction Supply</v>
      </c>
      <c r="F2779">
        <v>0</v>
      </c>
      <c r="G2779" cm="1">
        <f t="array" ref="G2779">INDEX('Distance Matrix (miles)'!$B$2:$AD$30,B2779+1,C2779+1)</f>
        <v>12.51</v>
      </c>
      <c r="H2779" cm="1">
        <f t="array" ref="H2779">INDEX('Travel Time Matrix (min)'!$B$2:$AD$30,B2779+1,C2779+1)</f>
        <v>18.8</v>
      </c>
      <c r="I2779" cm="1">
        <f t="array" ref="I2779">G2779*(INDEX('Vehicle Fleet'!$D$2:$D$6,A2779)+'Cost Parameters'!$B$2*'Cost Parameters'!$B$3)</f>
        <v>14.466564000000002</v>
      </c>
      <c r="J2779" cm="1">
        <f t="array" ref="J2779">IF(C2779=0,0,INDEX('Delivery Stops'!$D$2:$D$29,C2779))</f>
        <v>201</v>
      </c>
      <c r="K2779">
        <f t="shared" si="172"/>
        <v>0</v>
      </c>
      <c r="L2779">
        <f t="shared" si="173"/>
        <v>0</v>
      </c>
      <c r="M2779">
        <f t="shared" si="174"/>
        <v>0</v>
      </c>
      <c r="N2779">
        <f t="shared" si="175"/>
        <v>0</v>
      </c>
      <c r="O2779" cm="1">
        <f t="array" ref="O2779">((IF(C2779=0,INDEX('Solver Setup'!$M$15:$M$19,A2779),INDEX('Solver Setup'!$G$25:$G$52,C2779))-IF(B2779=0,INDEX('Solver Setup'!$L$15:$L$19,A2779),INDEX('Solver Setup'!$G$25:$G$52,B2779)))*1440-IF(B2779=0,0,INDEX('Solver Setup'!$F$25:$F$52,B2779))-H2779+'Solver Setup'!$B$9*(1-F2779))</f>
        <v>1609.1999999999994</v>
      </c>
    </row>
    <row r="2780" spans="1:15" x14ac:dyDescent="0.2">
      <c r="A2780">
        <v>4</v>
      </c>
      <c r="B2780">
        <v>12</v>
      </c>
      <c r="C2780">
        <v>6</v>
      </c>
      <c r="D2780" t="str" cm="1">
        <f t="array" ref="D2780">IF(B2780=0,"Depot",INDEX('Delivery Stops'!$B$2:$B$29,B2780))</f>
        <v>Tech Solutions Inc</v>
      </c>
      <c r="E2780" t="str" cm="1">
        <f t="array" ref="E2780">IF(C2780=0,"Depot",INDEX('Delivery Stops'!$B$2:$B$29,C2780))</f>
        <v>Farm Supply</v>
      </c>
      <c r="F2780">
        <v>0</v>
      </c>
      <c r="G2780" cm="1">
        <f t="array" ref="G2780">INDEX('Distance Matrix (miles)'!$B$2:$AD$30,B2780+1,C2780+1)</f>
        <v>6.1</v>
      </c>
      <c r="H2780" cm="1">
        <f t="array" ref="H2780">INDEX('Travel Time Matrix (min)'!$B$2:$AD$30,B2780+1,C2780+1)</f>
        <v>9.1999999999999993</v>
      </c>
      <c r="I2780" cm="1">
        <f t="array" ref="I2780">G2780*(INDEX('Vehicle Fleet'!$D$2:$D$6,A2780)+'Cost Parameters'!$B$2*'Cost Parameters'!$B$3)</f>
        <v>7.0540400000000005</v>
      </c>
      <c r="J2780" cm="1">
        <f t="array" ref="J2780">IF(C2780=0,0,INDEX('Delivery Stops'!$D$2:$D$29,C2780))</f>
        <v>162</v>
      </c>
      <c r="K2780">
        <f t="shared" si="172"/>
        <v>0</v>
      </c>
      <c r="L2780">
        <f t="shared" si="173"/>
        <v>0</v>
      </c>
      <c r="M2780">
        <f t="shared" si="174"/>
        <v>0</v>
      </c>
      <c r="N2780">
        <f t="shared" si="175"/>
        <v>0</v>
      </c>
      <c r="O2780" cm="1">
        <f t="array" ref="O2780">((IF(C2780=0,INDEX('Solver Setup'!$M$15:$M$19,A2780),INDEX('Solver Setup'!$G$25:$G$52,C2780))-IF(B2780=0,INDEX('Solver Setup'!$L$15:$L$19,A2780),INDEX('Solver Setup'!$G$25:$G$52,B2780)))*1440-IF(B2780=0,0,INDEX('Solver Setup'!$F$25:$F$52,B2780))-H2780+'Solver Setup'!$B$9*(1-F2780))</f>
        <v>1723.8</v>
      </c>
    </row>
    <row r="2781" spans="1:15" x14ac:dyDescent="0.2">
      <c r="A2781">
        <v>4</v>
      </c>
      <c r="B2781">
        <v>12</v>
      </c>
      <c r="C2781">
        <v>7</v>
      </c>
      <c r="D2781" t="str" cm="1">
        <f t="array" ref="D2781">IF(B2781=0,"Depot",INDEX('Delivery Stops'!$B$2:$B$29,B2781))</f>
        <v>Tech Solutions Inc</v>
      </c>
      <c r="E2781" t="str" cm="1">
        <f t="array" ref="E2781">IF(C2781=0,"Depot",INDEX('Delivery Stops'!$B$2:$B$29,C2781))</f>
        <v>Fish Market</v>
      </c>
      <c r="F2781">
        <v>0</v>
      </c>
      <c r="G2781" cm="1">
        <f t="array" ref="G2781">INDEX('Distance Matrix (miles)'!$B$2:$AD$30,B2781+1,C2781+1)</f>
        <v>2.81</v>
      </c>
      <c r="H2781" cm="1">
        <f t="array" ref="H2781">INDEX('Travel Time Matrix (min)'!$B$2:$AD$30,B2781+1,C2781+1)</f>
        <v>4.2</v>
      </c>
      <c r="I2781" cm="1">
        <f t="array" ref="I2781">G2781*(INDEX('Vehicle Fleet'!$D$2:$D$6,A2781)+'Cost Parameters'!$B$2*'Cost Parameters'!$B$3)</f>
        <v>3.2494840000000003</v>
      </c>
      <c r="J2781" cm="1">
        <f t="array" ref="J2781">IF(C2781=0,0,INDEX('Delivery Stops'!$D$2:$D$29,C2781))</f>
        <v>133</v>
      </c>
      <c r="K2781">
        <f t="shared" si="172"/>
        <v>0</v>
      </c>
      <c r="L2781">
        <f t="shared" si="173"/>
        <v>0</v>
      </c>
      <c r="M2781">
        <f t="shared" si="174"/>
        <v>0</v>
      </c>
      <c r="N2781">
        <f t="shared" si="175"/>
        <v>0</v>
      </c>
      <c r="O2781" cm="1">
        <f t="array" ref="O2781">((IF(C2781=0,INDEX('Solver Setup'!$M$15:$M$19,A2781),INDEX('Solver Setup'!$G$25:$G$52,C2781))-IF(B2781=0,INDEX('Solver Setup'!$L$15:$L$19,A2781),INDEX('Solver Setup'!$G$25:$G$52,B2781)))*1440-IF(B2781=0,0,INDEX('Solver Setup'!$F$25:$F$52,B2781))-H2781+'Solver Setup'!$B$9*(1-F2781))</f>
        <v>1593.8</v>
      </c>
    </row>
    <row r="2782" spans="1:15" x14ac:dyDescent="0.2">
      <c r="A2782">
        <v>4</v>
      </c>
      <c r="B2782">
        <v>12</v>
      </c>
      <c r="C2782">
        <v>8</v>
      </c>
      <c r="D2782" t="str" cm="1">
        <f t="array" ref="D2782">IF(B2782=0,"Depot",INDEX('Delivery Stops'!$B$2:$B$29,B2782))</f>
        <v>Tech Solutions Inc</v>
      </c>
      <c r="E2782" t="str" cm="1">
        <f t="array" ref="E2782">IF(C2782=0,"Depot",INDEX('Delivery Stops'!$B$2:$B$29,C2782))</f>
        <v>Swimming Pool Supply</v>
      </c>
      <c r="F2782">
        <v>0</v>
      </c>
      <c r="G2782" cm="1">
        <f t="array" ref="G2782">INDEX('Distance Matrix (miles)'!$B$2:$AD$30,B2782+1,C2782+1)</f>
        <v>27.73</v>
      </c>
      <c r="H2782" cm="1">
        <f t="array" ref="H2782">INDEX('Travel Time Matrix (min)'!$B$2:$AD$30,B2782+1,C2782+1)</f>
        <v>41.6</v>
      </c>
      <c r="I2782" cm="1">
        <f t="array" ref="I2782">G2782*(INDEX('Vehicle Fleet'!$D$2:$D$6,A2782)+'Cost Parameters'!$B$2*'Cost Parameters'!$B$3)</f>
        <v>32.066972</v>
      </c>
      <c r="J2782" cm="1">
        <f t="array" ref="J2782">IF(C2782=0,0,INDEX('Delivery Stops'!$D$2:$D$29,C2782))</f>
        <v>285</v>
      </c>
      <c r="K2782">
        <f t="shared" si="172"/>
        <v>0</v>
      </c>
      <c r="L2782">
        <f t="shared" si="173"/>
        <v>0</v>
      </c>
      <c r="M2782">
        <f t="shared" si="174"/>
        <v>0</v>
      </c>
      <c r="N2782">
        <f t="shared" si="175"/>
        <v>0</v>
      </c>
      <c r="O2782" cm="1">
        <f t="array" ref="O2782">((IF(C2782=0,INDEX('Solver Setup'!$M$15:$M$19,A2782),INDEX('Solver Setup'!$G$25:$G$52,C2782))-IF(B2782=0,INDEX('Solver Setup'!$L$15:$L$19,A2782),INDEX('Solver Setup'!$G$25:$G$52,B2782)))*1440-IF(B2782=0,0,INDEX('Solver Setup'!$F$25:$F$52,B2782))-H2782+'Solver Setup'!$B$9*(1-F2782))</f>
        <v>1766.3999999999996</v>
      </c>
    </row>
    <row r="2783" spans="1:15" x14ac:dyDescent="0.2">
      <c r="A2783">
        <v>4</v>
      </c>
      <c r="B2783">
        <v>12</v>
      </c>
      <c r="C2783">
        <v>9</v>
      </c>
      <c r="D2783" t="str" cm="1">
        <f t="array" ref="D2783">IF(B2783=0,"Depot",INDEX('Delivery Stops'!$B$2:$B$29,B2783))</f>
        <v>Tech Solutions Inc</v>
      </c>
      <c r="E2783" t="str" cm="1">
        <f t="array" ref="E2783">IF(C2783=0,"Depot",INDEX('Delivery Stops'!$B$2:$B$29,C2783))</f>
        <v>Dry Cleaners</v>
      </c>
      <c r="F2783">
        <v>0</v>
      </c>
      <c r="G2783" cm="1">
        <f t="array" ref="G2783">INDEX('Distance Matrix (miles)'!$B$2:$AD$30,B2783+1,C2783+1)</f>
        <v>23.14</v>
      </c>
      <c r="H2783" cm="1">
        <f t="array" ref="H2783">INDEX('Travel Time Matrix (min)'!$B$2:$AD$30,B2783+1,C2783+1)</f>
        <v>34.700000000000003</v>
      </c>
      <c r="I2783" cm="1">
        <f t="array" ref="I2783">G2783*(INDEX('Vehicle Fleet'!$D$2:$D$6,A2783)+'Cost Parameters'!$B$2*'Cost Parameters'!$B$3)</f>
        <v>26.759096000000003</v>
      </c>
      <c r="J2783" cm="1">
        <f t="array" ref="J2783">IF(C2783=0,0,INDEX('Delivery Stops'!$D$2:$D$29,C2783))</f>
        <v>24</v>
      </c>
      <c r="K2783">
        <f t="shared" si="172"/>
        <v>0</v>
      </c>
      <c r="L2783">
        <f t="shared" si="173"/>
        <v>0</v>
      </c>
      <c r="M2783">
        <f t="shared" si="174"/>
        <v>0</v>
      </c>
      <c r="N2783">
        <f t="shared" si="175"/>
        <v>0</v>
      </c>
      <c r="O2783" cm="1">
        <f t="array" ref="O2783">((IF(C2783=0,INDEX('Solver Setup'!$M$15:$M$19,A2783),INDEX('Solver Setup'!$G$25:$G$52,C2783))-IF(B2783=0,INDEX('Solver Setup'!$L$15:$L$19,A2783),INDEX('Solver Setup'!$G$25:$G$52,B2783)))*1440-IF(B2783=0,0,INDEX('Solver Setup'!$F$25:$F$52,B2783))-H2783+'Solver Setup'!$B$9*(1-F2783))</f>
        <v>1428.3</v>
      </c>
    </row>
    <row r="2784" spans="1:15" x14ac:dyDescent="0.2">
      <c r="A2784">
        <v>4</v>
      </c>
      <c r="B2784">
        <v>12</v>
      </c>
      <c r="C2784">
        <v>10</v>
      </c>
      <c r="D2784" t="str" cm="1">
        <f t="array" ref="D2784">IF(B2784=0,"Depot",INDEX('Delivery Stops'!$B$2:$B$29,B2784))</f>
        <v>Tech Solutions Inc</v>
      </c>
      <c r="E2784" t="str" cm="1">
        <f t="array" ref="E2784">IF(C2784=0,"Depot",INDEX('Delivery Stops'!$B$2:$B$29,C2784))</f>
        <v>Furniture Warehouse</v>
      </c>
      <c r="F2784">
        <v>0</v>
      </c>
      <c r="G2784" cm="1">
        <f t="array" ref="G2784">INDEX('Distance Matrix (miles)'!$B$2:$AD$30,B2784+1,C2784+1)</f>
        <v>1.63</v>
      </c>
      <c r="H2784" cm="1">
        <f t="array" ref="H2784">INDEX('Travel Time Matrix (min)'!$B$2:$AD$30,B2784+1,C2784+1)</f>
        <v>2.4</v>
      </c>
      <c r="I2784" cm="1">
        <f t="array" ref="I2784">G2784*(INDEX('Vehicle Fleet'!$D$2:$D$6,A2784)+'Cost Parameters'!$B$2*'Cost Parameters'!$B$3)</f>
        <v>1.8849320000000001</v>
      </c>
      <c r="J2784" cm="1">
        <f t="array" ref="J2784">IF(C2784=0,0,INDEX('Delivery Stops'!$D$2:$D$29,C2784))</f>
        <v>89</v>
      </c>
      <c r="K2784">
        <f t="shared" si="172"/>
        <v>0</v>
      </c>
      <c r="L2784">
        <f t="shared" si="173"/>
        <v>0</v>
      </c>
      <c r="M2784">
        <f t="shared" si="174"/>
        <v>0</v>
      </c>
      <c r="N2784">
        <f t="shared" si="175"/>
        <v>0</v>
      </c>
      <c r="O2784" cm="1">
        <f t="array" ref="O2784">((IF(C2784=0,INDEX('Solver Setup'!$M$15:$M$19,A2784),INDEX('Solver Setup'!$G$25:$G$52,C2784))-IF(B2784=0,INDEX('Solver Setup'!$L$15:$L$19,A2784),INDEX('Solver Setup'!$G$25:$G$52,B2784)))*1440-IF(B2784=0,0,INDEX('Solver Setup'!$F$25:$F$52,B2784))-H2784+'Solver Setup'!$B$9*(1-F2784))</f>
        <v>1535.5999999999995</v>
      </c>
    </row>
    <row r="2785" spans="1:15" x14ac:dyDescent="0.2">
      <c r="A2785">
        <v>4</v>
      </c>
      <c r="B2785">
        <v>12</v>
      </c>
      <c r="C2785">
        <v>11</v>
      </c>
      <c r="D2785" t="str" cm="1">
        <f t="array" ref="D2785">IF(B2785=0,"Depot",INDEX('Delivery Stops'!$B$2:$B$29,B2785))</f>
        <v>Tech Solutions Inc</v>
      </c>
      <c r="E2785" t="str" cm="1">
        <f t="array" ref="E2785">IF(C2785=0,"Depot",INDEX('Delivery Stops'!$B$2:$B$29,C2785))</f>
        <v>Pet Hospital</v>
      </c>
      <c r="F2785">
        <v>0</v>
      </c>
      <c r="G2785" cm="1">
        <f t="array" ref="G2785">INDEX('Distance Matrix (miles)'!$B$2:$AD$30,B2785+1,C2785+1)</f>
        <v>9.9499999999999993</v>
      </c>
      <c r="H2785" cm="1">
        <f t="array" ref="H2785">INDEX('Travel Time Matrix (min)'!$B$2:$AD$30,B2785+1,C2785+1)</f>
        <v>14.9</v>
      </c>
      <c r="I2785" cm="1">
        <f t="array" ref="I2785">G2785*(INDEX('Vehicle Fleet'!$D$2:$D$6,A2785)+'Cost Parameters'!$B$2*'Cost Parameters'!$B$3)</f>
        <v>11.506180000000001</v>
      </c>
      <c r="J2785" cm="1">
        <f t="array" ref="J2785">IF(C2785=0,0,INDEX('Delivery Stops'!$D$2:$D$29,C2785))</f>
        <v>108</v>
      </c>
      <c r="K2785">
        <f t="shared" si="172"/>
        <v>0</v>
      </c>
      <c r="L2785">
        <f t="shared" si="173"/>
        <v>0</v>
      </c>
      <c r="M2785">
        <f t="shared" si="174"/>
        <v>0</v>
      </c>
      <c r="N2785">
        <f t="shared" si="175"/>
        <v>0</v>
      </c>
      <c r="O2785" cm="1">
        <f t="array" ref="O2785">((IF(C2785=0,INDEX('Solver Setup'!$M$15:$M$19,A2785),INDEX('Solver Setup'!$G$25:$G$52,C2785))-IF(B2785=0,INDEX('Solver Setup'!$L$15:$L$19,A2785),INDEX('Solver Setup'!$G$25:$G$52,B2785)))*1440-IF(B2785=0,0,INDEX('Solver Setup'!$F$25:$F$52,B2785))-H2785+'Solver Setup'!$B$9*(1-F2785))</f>
        <v>1448.1</v>
      </c>
    </row>
    <row r="2786" spans="1:15" x14ac:dyDescent="0.2">
      <c r="A2786">
        <v>4</v>
      </c>
      <c r="B2786">
        <v>12</v>
      </c>
      <c r="C2786">
        <v>13</v>
      </c>
      <c r="D2786" t="str" cm="1">
        <f t="array" ref="D2786">IF(B2786=0,"Depot",INDEX('Delivery Stops'!$B$2:$B$29,B2786))</f>
        <v>Tech Solutions Inc</v>
      </c>
      <c r="E2786" t="str" cm="1">
        <f t="array" ref="E2786">IF(C2786=0,"Depot",INDEX('Delivery Stops'!$B$2:$B$29,C2786))</f>
        <v>Tech Solutions Inc</v>
      </c>
      <c r="F2786">
        <v>0</v>
      </c>
      <c r="G2786" cm="1">
        <f t="array" ref="G2786">INDEX('Distance Matrix (miles)'!$B$2:$AD$30,B2786+1,C2786+1)</f>
        <v>16.37</v>
      </c>
      <c r="H2786" cm="1">
        <f t="array" ref="H2786">INDEX('Travel Time Matrix (min)'!$B$2:$AD$30,B2786+1,C2786+1)</f>
        <v>24.6</v>
      </c>
      <c r="I2786" cm="1">
        <f t="array" ref="I2786">G2786*(INDEX('Vehicle Fleet'!$D$2:$D$6,A2786)+'Cost Parameters'!$B$2*'Cost Parameters'!$B$3)</f>
        <v>18.930268000000002</v>
      </c>
      <c r="J2786" cm="1">
        <f t="array" ref="J2786">IF(C2786=0,0,INDEX('Delivery Stops'!$D$2:$D$29,C2786))</f>
        <v>38</v>
      </c>
      <c r="K2786">
        <f t="shared" si="172"/>
        <v>0</v>
      </c>
      <c r="L2786">
        <f t="shared" si="173"/>
        <v>0</v>
      </c>
      <c r="M2786">
        <f t="shared" si="174"/>
        <v>0</v>
      </c>
      <c r="N2786">
        <f t="shared" si="175"/>
        <v>0</v>
      </c>
      <c r="O2786" cm="1">
        <f t="array" ref="O2786">((IF(C2786=0,INDEX('Solver Setup'!$M$15:$M$19,A2786),INDEX('Solver Setup'!$G$25:$G$52,C2786))-IF(B2786=0,INDEX('Solver Setup'!$L$15:$L$19,A2786),INDEX('Solver Setup'!$G$25:$G$52,B2786)))*1440-IF(B2786=0,0,INDEX('Solver Setup'!$F$25:$F$52,B2786))-H2786+'Solver Setup'!$B$9*(1-F2786))</f>
        <v>1288.3999999999994</v>
      </c>
    </row>
    <row r="2787" spans="1:15" x14ac:dyDescent="0.2">
      <c r="A2787">
        <v>4</v>
      </c>
      <c r="B2787">
        <v>12</v>
      </c>
      <c r="C2787">
        <v>14</v>
      </c>
      <c r="D2787" t="str" cm="1">
        <f t="array" ref="D2787">IF(B2787=0,"Depot",INDEX('Delivery Stops'!$B$2:$B$29,B2787))</f>
        <v>Tech Solutions Inc</v>
      </c>
      <c r="E2787" t="str" cm="1">
        <f t="array" ref="E2787">IF(C2787=0,"Depot",INDEX('Delivery Stops'!$B$2:$B$29,C2787))</f>
        <v>Sunrise Senior Living</v>
      </c>
      <c r="F2787">
        <v>0</v>
      </c>
      <c r="G2787" cm="1">
        <f t="array" ref="G2787">INDEX('Distance Matrix (miles)'!$B$2:$AD$30,B2787+1,C2787+1)</f>
        <v>7.51</v>
      </c>
      <c r="H2787" cm="1">
        <f t="array" ref="H2787">INDEX('Travel Time Matrix (min)'!$B$2:$AD$30,B2787+1,C2787+1)</f>
        <v>11.3</v>
      </c>
      <c r="I2787" cm="1">
        <f t="array" ref="I2787">G2787*(INDEX('Vehicle Fleet'!$D$2:$D$6,A2787)+'Cost Parameters'!$B$2*'Cost Parameters'!$B$3)</f>
        <v>8.684564</v>
      </c>
      <c r="J2787" cm="1">
        <f t="array" ref="J2787">IF(C2787=0,0,INDEX('Delivery Stops'!$D$2:$D$29,C2787))</f>
        <v>249</v>
      </c>
      <c r="K2787">
        <f t="shared" si="172"/>
        <v>0</v>
      </c>
      <c r="L2787">
        <f t="shared" si="173"/>
        <v>0</v>
      </c>
      <c r="M2787">
        <f t="shared" si="174"/>
        <v>0</v>
      </c>
      <c r="N2787">
        <f t="shared" si="175"/>
        <v>0</v>
      </c>
      <c r="O2787" cm="1">
        <f t="array" ref="O2787">((IF(C2787=0,INDEX('Solver Setup'!$M$15:$M$19,A2787),INDEX('Solver Setup'!$G$25:$G$52,C2787))-IF(B2787=0,INDEX('Solver Setup'!$L$15:$L$19,A2787),INDEX('Solver Setup'!$G$25:$G$52,B2787)))*1440-IF(B2787=0,0,INDEX('Solver Setup'!$F$25:$F$52,B2787))-H2787+'Solver Setup'!$B$9*(1-F2787))</f>
        <v>1751.6999999999996</v>
      </c>
    </row>
    <row r="2788" spans="1:15" x14ac:dyDescent="0.2">
      <c r="A2788">
        <v>4</v>
      </c>
      <c r="B2788">
        <v>12</v>
      </c>
      <c r="C2788">
        <v>15</v>
      </c>
      <c r="D2788" t="str" cm="1">
        <f t="array" ref="D2788">IF(B2788=0,"Depot",INDEX('Delivery Stops'!$B$2:$B$29,B2788))</f>
        <v>Tech Solutions Inc</v>
      </c>
      <c r="E2788" t="str" cm="1">
        <f t="array" ref="E2788">IF(C2788=0,"Depot",INDEX('Delivery Stops'!$B$2:$B$29,C2788))</f>
        <v>Electronics Outlet</v>
      </c>
      <c r="F2788">
        <v>0</v>
      </c>
      <c r="G2788" cm="1">
        <f t="array" ref="G2788">INDEX('Distance Matrix (miles)'!$B$2:$AD$30,B2788+1,C2788+1)</f>
        <v>8.65</v>
      </c>
      <c r="H2788" cm="1">
        <f t="array" ref="H2788">INDEX('Travel Time Matrix (min)'!$B$2:$AD$30,B2788+1,C2788+1)</f>
        <v>13</v>
      </c>
      <c r="I2788" cm="1">
        <f t="array" ref="I2788">G2788*(INDEX('Vehicle Fleet'!$D$2:$D$6,A2788)+'Cost Parameters'!$B$2*'Cost Parameters'!$B$3)</f>
        <v>10.002860000000002</v>
      </c>
      <c r="J2788" cm="1">
        <f t="array" ref="J2788">IF(C2788=0,0,INDEX('Delivery Stops'!$D$2:$D$29,C2788))</f>
        <v>72</v>
      </c>
      <c r="K2788">
        <f t="shared" si="172"/>
        <v>0</v>
      </c>
      <c r="L2788">
        <f t="shared" si="173"/>
        <v>0</v>
      </c>
      <c r="M2788">
        <f t="shared" si="174"/>
        <v>0</v>
      </c>
      <c r="N2788">
        <f t="shared" si="175"/>
        <v>0</v>
      </c>
      <c r="O2788" cm="1">
        <f t="array" ref="O2788">((IF(C2788=0,INDEX('Solver Setup'!$M$15:$M$19,A2788),INDEX('Solver Setup'!$G$25:$G$52,C2788))-IF(B2788=0,INDEX('Solver Setup'!$L$15:$L$19,A2788),INDEX('Solver Setup'!$G$25:$G$52,B2788)))*1440-IF(B2788=0,0,INDEX('Solver Setup'!$F$25:$F$52,B2788))-H2788+'Solver Setup'!$B$9*(1-F2788))</f>
        <v>1315</v>
      </c>
    </row>
    <row r="2789" spans="1:15" x14ac:dyDescent="0.2">
      <c r="A2789">
        <v>4</v>
      </c>
      <c r="B2789">
        <v>12</v>
      </c>
      <c r="C2789">
        <v>16</v>
      </c>
      <c r="D2789" t="str" cm="1">
        <f t="array" ref="D2789">IF(B2789=0,"Depot",INDEX('Delivery Stops'!$B$2:$B$29,B2789))</f>
        <v>Tech Solutions Inc</v>
      </c>
      <c r="E2789" t="str" cm="1">
        <f t="array" ref="E2789">IF(C2789=0,"Depot",INDEX('Delivery Stops'!$B$2:$B$29,C2789))</f>
        <v>Bookstore</v>
      </c>
      <c r="F2789">
        <v>0</v>
      </c>
      <c r="G2789" cm="1">
        <f t="array" ref="G2789">INDEX('Distance Matrix (miles)'!$B$2:$AD$30,B2789+1,C2789+1)</f>
        <v>6.87</v>
      </c>
      <c r="H2789" cm="1">
        <f t="array" ref="H2789">INDEX('Travel Time Matrix (min)'!$B$2:$AD$30,B2789+1,C2789+1)</f>
        <v>10.3</v>
      </c>
      <c r="I2789" cm="1">
        <f t="array" ref="I2789">G2789*(INDEX('Vehicle Fleet'!$D$2:$D$6,A2789)+'Cost Parameters'!$B$2*'Cost Parameters'!$B$3)</f>
        <v>7.9444680000000005</v>
      </c>
      <c r="J2789" cm="1">
        <f t="array" ref="J2789">IF(C2789=0,0,INDEX('Delivery Stops'!$D$2:$D$29,C2789))</f>
        <v>152</v>
      </c>
      <c r="K2789">
        <f t="shared" si="172"/>
        <v>0</v>
      </c>
      <c r="L2789">
        <f t="shared" si="173"/>
        <v>0</v>
      </c>
      <c r="M2789">
        <f t="shared" si="174"/>
        <v>0</v>
      </c>
      <c r="N2789">
        <f t="shared" si="175"/>
        <v>0</v>
      </c>
      <c r="O2789" cm="1">
        <f t="array" ref="O2789">((IF(C2789=0,INDEX('Solver Setup'!$M$15:$M$19,A2789),INDEX('Solver Setup'!$G$25:$G$52,C2789))-IF(B2789=0,INDEX('Solver Setup'!$L$15:$L$19,A2789),INDEX('Solver Setup'!$G$25:$G$52,B2789)))*1440-IF(B2789=0,0,INDEX('Solver Setup'!$F$25:$F$52,B2789))-H2789+'Solver Setup'!$B$9*(1-F2789))</f>
        <v>1557.7000000000005</v>
      </c>
    </row>
    <row r="2790" spans="1:15" x14ac:dyDescent="0.2">
      <c r="A2790">
        <v>4</v>
      </c>
      <c r="B2790">
        <v>12</v>
      </c>
      <c r="C2790">
        <v>17</v>
      </c>
      <c r="D2790" t="str" cm="1">
        <f t="array" ref="D2790">IF(B2790=0,"Depot",INDEX('Delivery Stops'!$B$2:$B$29,B2790))</f>
        <v>Tech Solutions Inc</v>
      </c>
      <c r="E2790" t="str" cm="1">
        <f t="array" ref="E2790">IF(C2790=0,"Depot",INDEX('Delivery Stops'!$B$2:$B$29,C2790))</f>
        <v>Veterinary Clinic</v>
      </c>
      <c r="F2790">
        <v>0</v>
      </c>
      <c r="G2790" cm="1">
        <f t="array" ref="G2790">INDEX('Distance Matrix (miles)'!$B$2:$AD$30,B2790+1,C2790+1)</f>
        <v>17.77</v>
      </c>
      <c r="H2790" cm="1">
        <f t="array" ref="H2790">INDEX('Travel Time Matrix (min)'!$B$2:$AD$30,B2790+1,C2790+1)</f>
        <v>26.7</v>
      </c>
      <c r="I2790" cm="1">
        <f t="array" ref="I2790">G2790*(INDEX('Vehicle Fleet'!$D$2:$D$6,A2790)+'Cost Parameters'!$B$2*'Cost Parameters'!$B$3)</f>
        <v>20.549228000000003</v>
      </c>
      <c r="J2790" cm="1">
        <f t="array" ref="J2790">IF(C2790=0,0,INDEX('Delivery Stops'!$D$2:$D$29,C2790))</f>
        <v>102</v>
      </c>
      <c r="K2790">
        <f t="shared" si="172"/>
        <v>0</v>
      </c>
      <c r="L2790">
        <f t="shared" si="173"/>
        <v>0</v>
      </c>
      <c r="M2790">
        <f t="shared" si="174"/>
        <v>0</v>
      </c>
      <c r="N2790">
        <f t="shared" si="175"/>
        <v>0</v>
      </c>
      <c r="O2790" cm="1">
        <f t="array" ref="O2790">((IF(C2790=0,INDEX('Solver Setup'!$M$15:$M$19,A2790),INDEX('Solver Setup'!$G$25:$G$52,C2790))-IF(B2790=0,INDEX('Solver Setup'!$L$15:$L$19,A2790),INDEX('Solver Setup'!$G$25:$G$52,B2790)))*1440-IF(B2790=0,0,INDEX('Solver Setup'!$F$25:$F$52,B2790))-H2790+'Solver Setup'!$B$9*(1-F2790))</f>
        <v>1376.2999999999995</v>
      </c>
    </row>
    <row r="2791" spans="1:15" x14ac:dyDescent="0.2">
      <c r="A2791">
        <v>4</v>
      </c>
      <c r="B2791">
        <v>12</v>
      </c>
      <c r="C2791">
        <v>18</v>
      </c>
      <c r="D2791" t="str" cm="1">
        <f t="array" ref="D2791">IF(B2791=0,"Depot",INDEX('Delivery Stops'!$B$2:$B$29,B2791))</f>
        <v>Tech Solutions Inc</v>
      </c>
      <c r="E2791" t="str" cm="1">
        <f t="array" ref="E2791">IF(C2791=0,"Depot",INDEX('Delivery Stops'!$B$2:$B$29,C2791))</f>
        <v>Furniture Warehouse</v>
      </c>
      <c r="F2791">
        <v>0</v>
      </c>
      <c r="G2791" cm="1">
        <f t="array" ref="G2791">INDEX('Distance Matrix (miles)'!$B$2:$AD$30,B2791+1,C2791+1)</f>
        <v>8.99</v>
      </c>
      <c r="H2791" cm="1">
        <f t="array" ref="H2791">INDEX('Travel Time Matrix (min)'!$B$2:$AD$30,B2791+1,C2791+1)</f>
        <v>13.5</v>
      </c>
      <c r="I2791" cm="1">
        <f t="array" ref="I2791">G2791*(INDEX('Vehicle Fleet'!$D$2:$D$6,A2791)+'Cost Parameters'!$B$2*'Cost Parameters'!$B$3)</f>
        <v>10.396036</v>
      </c>
      <c r="J2791" cm="1">
        <f t="array" ref="J2791">IF(C2791=0,0,INDEX('Delivery Stops'!$D$2:$D$29,C2791))</f>
        <v>148</v>
      </c>
      <c r="K2791">
        <f t="shared" si="172"/>
        <v>0</v>
      </c>
      <c r="L2791">
        <f t="shared" si="173"/>
        <v>0</v>
      </c>
      <c r="M2791">
        <f t="shared" si="174"/>
        <v>0</v>
      </c>
      <c r="N2791">
        <f t="shared" si="175"/>
        <v>0</v>
      </c>
      <c r="O2791" cm="1">
        <f t="array" ref="O2791">((IF(C2791=0,INDEX('Solver Setup'!$M$15:$M$19,A2791),INDEX('Solver Setup'!$G$25:$G$52,C2791))-IF(B2791=0,INDEX('Solver Setup'!$L$15:$L$19,A2791),INDEX('Solver Setup'!$G$25:$G$52,B2791)))*1440-IF(B2791=0,0,INDEX('Solver Setup'!$F$25:$F$52,B2791))-H2791+'Solver Setup'!$B$9*(1-F2791))</f>
        <v>1344.4999999999995</v>
      </c>
    </row>
    <row r="2792" spans="1:15" x14ac:dyDescent="0.2">
      <c r="A2792">
        <v>4</v>
      </c>
      <c r="B2792">
        <v>12</v>
      </c>
      <c r="C2792">
        <v>19</v>
      </c>
      <c r="D2792" t="str" cm="1">
        <f t="array" ref="D2792">IF(B2792=0,"Depot",INDEX('Delivery Stops'!$B$2:$B$29,B2792))</f>
        <v>Tech Solutions Inc</v>
      </c>
      <c r="E2792" t="str" cm="1">
        <f t="array" ref="E2792">IF(C2792=0,"Depot",INDEX('Delivery Stops'!$B$2:$B$29,C2792))</f>
        <v>Music School</v>
      </c>
      <c r="F2792">
        <v>0</v>
      </c>
      <c r="G2792" cm="1">
        <f t="array" ref="G2792">INDEX('Distance Matrix (miles)'!$B$2:$AD$30,B2792+1,C2792+1)</f>
        <v>28.95</v>
      </c>
      <c r="H2792" cm="1">
        <f t="array" ref="H2792">INDEX('Travel Time Matrix (min)'!$B$2:$AD$30,B2792+1,C2792+1)</f>
        <v>43.4</v>
      </c>
      <c r="I2792" cm="1">
        <f t="array" ref="I2792">G2792*(INDEX('Vehicle Fleet'!$D$2:$D$6,A2792)+'Cost Parameters'!$B$2*'Cost Parameters'!$B$3)</f>
        <v>33.477780000000003</v>
      </c>
      <c r="J2792" cm="1">
        <f t="array" ref="J2792">IF(C2792=0,0,INDEX('Delivery Stops'!$D$2:$D$29,C2792))</f>
        <v>97</v>
      </c>
      <c r="K2792">
        <f t="shared" si="172"/>
        <v>0</v>
      </c>
      <c r="L2792">
        <f t="shared" si="173"/>
        <v>0</v>
      </c>
      <c r="M2792">
        <f t="shared" si="174"/>
        <v>0</v>
      </c>
      <c r="N2792">
        <f t="shared" si="175"/>
        <v>0</v>
      </c>
      <c r="O2792" cm="1">
        <f t="array" ref="O2792">((IF(C2792=0,INDEX('Solver Setup'!$M$15:$M$19,A2792),INDEX('Solver Setup'!$G$25:$G$52,C2792))-IF(B2792=0,INDEX('Solver Setup'!$L$15:$L$19,A2792),INDEX('Solver Setup'!$G$25:$G$52,B2792)))*1440-IF(B2792=0,0,INDEX('Solver Setup'!$F$25:$F$52,B2792))-H2792+'Solver Setup'!$B$9*(1-F2792))</f>
        <v>1284.5999999999999</v>
      </c>
    </row>
    <row r="2793" spans="1:15" x14ac:dyDescent="0.2">
      <c r="A2793">
        <v>4</v>
      </c>
      <c r="B2793">
        <v>12</v>
      </c>
      <c r="C2793">
        <v>20</v>
      </c>
      <c r="D2793" t="str" cm="1">
        <f t="array" ref="D2793">IF(B2793=0,"Depot",INDEX('Delivery Stops'!$B$2:$B$29,B2793))</f>
        <v>Tech Solutions Inc</v>
      </c>
      <c r="E2793" t="str" cm="1">
        <f t="array" ref="E2793">IF(C2793=0,"Depot",INDEX('Delivery Stops'!$B$2:$B$29,C2793))</f>
        <v>Elementary School</v>
      </c>
      <c r="F2793">
        <v>0</v>
      </c>
      <c r="G2793" cm="1">
        <f t="array" ref="G2793">INDEX('Distance Matrix (miles)'!$B$2:$AD$30,B2793+1,C2793+1)</f>
        <v>26.18</v>
      </c>
      <c r="H2793" cm="1">
        <f t="array" ref="H2793">INDEX('Travel Time Matrix (min)'!$B$2:$AD$30,B2793+1,C2793+1)</f>
        <v>39.299999999999997</v>
      </c>
      <c r="I2793" cm="1">
        <f t="array" ref="I2793">G2793*(INDEX('Vehicle Fleet'!$D$2:$D$6,A2793)+'Cost Parameters'!$B$2*'Cost Parameters'!$B$3)</f>
        <v>30.274552000000003</v>
      </c>
      <c r="J2793" cm="1">
        <f t="array" ref="J2793">IF(C2793=0,0,INDEX('Delivery Stops'!$D$2:$D$29,C2793))</f>
        <v>71</v>
      </c>
      <c r="K2793">
        <f t="shared" si="172"/>
        <v>0</v>
      </c>
      <c r="L2793">
        <f t="shared" si="173"/>
        <v>0</v>
      </c>
      <c r="M2793">
        <f t="shared" si="174"/>
        <v>0</v>
      </c>
      <c r="N2793">
        <f t="shared" si="175"/>
        <v>0</v>
      </c>
      <c r="O2793" cm="1">
        <f t="array" ref="O2793">((IF(C2793=0,INDEX('Solver Setup'!$M$15:$M$19,A2793),INDEX('Solver Setup'!$G$25:$G$52,C2793))-IF(B2793=0,INDEX('Solver Setup'!$L$15:$L$19,A2793),INDEX('Solver Setup'!$G$25:$G$52,B2793)))*1440-IF(B2793=0,0,INDEX('Solver Setup'!$F$25:$F$52,B2793))-H2793+'Solver Setup'!$B$9*(1-F2793))</f>
        <v>1258.7000000000005</v>
      </c>
    </row>
    <row r="2794" spans="1:15" x14ac:dyDescent="0.2">
      <c r="A2794">
        <v>4</v>
      </c>
      <c r="B2794">
        <v>12</v>
      </c>
      <c r="C2794">
        <v>21</v>
      </c>
      <c r="D2794" t="str" cm="1">
        <f t="array" ref="D2794">IF(B2794=0,"Depot",INDEX('Delivery Stops'!$B$2:$B$29,B2794))</f>
        <v>Tech Solutions Inc</v>
      </c>
      <c r="E2794" t="str" cm="1">
        <f t="array" ref="E2794">IF(C2794=0,"Depot",INDEX('Delivery Stops'!$B$2:$B$29,C2794))</f>
        <v>Distillery</v>
      </c>
      <c r="F2794">
        <v>0</v>
      </c>
      <c r="G2794" cm="1">
        <f t="array" ref="G2794">INDEX('Distance Matrix (miles)'!$B$2:$AD$30,B2794+1,C2794+1)</f>
        <v>24.71</v>
      </c>
      <c r="H2794" cm="1">
        <f t="array" ref="H2794">INDEX('Travel Time Matrix (min)'!$B$2:$AD$30,B2794+1,C2794+1)</f>
        <v>37.1</v>
      </c>
      <c r="I2794" cm="1">
        <f t="array" ref="I2794">G2794*(INDEX('Vehicle Fleet'!$D$2:$D$6,A2794)+'Cost Parameters'!$B$2*'Cost Parameters'!$B$3)</f>
        <v>28.574644000000003</v>
      </c>
      <c r="J2794" cm="1">
        <f t="array" ref="J2794">IF(C2794=0,0,INDEX('Delivery Stops'!$D$2:$D$29,C2794))</f>
        <v>178</v>
      </c>
      <c r="K2794">
        <f t="shared" si="172"/>
        <v>0</v>
      </c>
      <c r="L2794">
        <f t="shared" si="173"/>
        <v>0</v>
      </c>
      <c r="M2794">
        <f t="shared" si="174"/>
        <v>0</v>
      </c>
      <c r="N2794">
        <f t="shared" si="175"/>
        <v>0</v>
      </c>
      <c r="O2794" cm="1">
        <f t="array" ref="O2794">((IF(C2794=0,INDEX('Solver Setup'!$M$15:$M$19,A2794),INDEX('Solver Setup'!$G$25:$G$52,C2794))-IF(B2794=0,INDEX('Solver Setup'!$L$15:$L$19,A2794),INDEX('Solver Setup'!$G$25:$G$52,B2794)))*1440-IF(B2794=0,0,INDEX('Solver Setup'!$F$25:$F$52,B2794))-H2794+'Solver Setup'!$B$9*(1-F2794))</f>
        <v>1770.8999999999996</v>
      </c>
    </row>
    <row r="2795" spans="1:15" x14ac:dyDescent="0.2">
      <c r="A2795">
        <v>4</v>
      </c>
      <c r="B2795">
        <v>12</v>
      </c>
      <c r="C2795">
        <v>22</v>
      </c>
      <c r="D2795" t="str" cm="1">
        <f t="array" ref="D2795">IF(B2795=0,"Depot",INDEX('Delivery Stops'!$B$2:$B$29,B2795))</f>
        <v>Tech Solutions Inc</v>
      </c>
      <c r="E2795" t="str" cm="1">
        <f t="array" ref="E2795">IF(C2795=0,"Depot",INDEX('Delivery Stops'!$B$2:$B$29,C2795))</f>
        <v>Brewery</v>
      </c>
      <c r="F2795">
        <v>0</v>
      </c>
      <c r="G2795" cm="1">
        <f t="array" ref="G2795">INDEX('Distance Matrix (miles)'!$B$2:$AD$30,B2795+1,C2795+1)</f>
        <v>19.670000000000002</v>
      </c>
      <c r="H2795" cm="1">
        <f t="array" ref="H2795">INDEX('Travel Time Matrix (min)'!$B$2:$AD$30,B2795+1,C2795+1)</f>
        <v>29.5</v>
      </c>
      <c r="I2795" cm="1">
        <f t="array" ref="I2795">G2795*(INDEX('Vehicle Fleet'!$D$2:$D$6,A2795)+'Cost Parameters'!$B$2*'Cost Parameters'!$B$3)</f>
        <v>22.746388000000003</v>
      </c>
      <c r="J2795" cm="1">
        <f t="array" ref="J2795">IF(C2795=0,0,INDEX('Delivery Stops'!$D$2:$D$29,C2795))</f>
        <v>46</v>
      </c>
      <c r="K2795">
        <f t="shared" si="172"/>
        <v>0</v>
      </c>
      <c r="L2795">
        <f t="shared" si="173"/>
        <v>0</v>
      </c>
      <c r="M2795">
        <f t="shared" si="174"/>
        <v>0</v>
      </c>
      <c r="N2795">
        <f t="shared" si="175"/>
        <v>0</v>
      </c>
      <c r="O2795" cm="1">
        <f t="array" ref="O2795">((IF(C2795=0,INDEX('Solver Setup'!$M$15:$M$19,A2795),INDEX('Solver Setup'!$G$25:$G$52,C2795))-IF(B2795=0,INDEX('Solver Setup'!$L$15:$L$19,A2795),INDEX('Solver Setup'!$G$25:$G$52,B2795)))*1440-IF(B2795=0,0,INDEX('Solver Setup'!$F$25:$F$52,B2795))-H2795+'Solver Setup'!$B$9*(1-F2795))</f>
        <v>1628.5000000000005</v>
      </c>
    </row>
    <row r="2796" spans="1:15" x14ac:dyDescent="0.2">
      <c r="A2796">
        <v>4</v>
      </c>
      <c r="B2796">
        <v>12</v>
      </c>
      <c r="C2796">
        <v>23</v>
      </c>
      <c r="D2796" t="str" cm="1">
        <f t="array" ref="D2796">IF(B2796=0,"Depot",INDEX('Delivery Stops'!$B$2:$B$29,B2796))</f>
        <v>Tech Solutions Inc</v>
      </c>
      <c r="E2796" t="str" cm="1">
        <f t="array" ref="E2796">IF(C2796=0,"Depot",INDEX('Delivery Stops'!$B$2:$B$29,C2796))</f>
        <v>Distillery</v>
      </c>
      <c r="F2796">
        <v>0</v>
      </c>
      <c r="G2796" cm="1">
        <f t="array" ref="G2796">INDEX('Distance Matrix (miles)'!$B$2:$AD$30,B2796+1,C2796+1)</f>
        <v>13.46</v>
      </c>
      <c r="H2796" cm="1">
        <f t="array" ref="H2796">INDEX('Travel Time Matrix (min)'!$B$2:$AD$30,B2796+1,C2796+1)</f>
        <v>20.2</v>
      </c>
      <c r="I2796" cm="1">
        <f t="array" ref="I2796">G2796*(INDEX('Vehicle Fleet'!$D$2:$D$6,A2796)+'Cost Parameters'!$B$2*'Cost Parameters'!$B$3)</f>
        <v>15.565144000000002</v>
      </c>
      <c r="J2796" cm="1">
        <f t="array" ref="J2796">IF(C2796=0,0,INDEX('Delivery Stops'!$D$2:$D$29,C2796))</f>
        <v>207</v>
      </c>
      <c r="K2796">
        <f t="shared" si="172"/>
        <v>0</v>
      </c>
      <c r="L2796">
        <f t="shared" si="173"/>
        <v>0</v>
      </c>
      <c r="M2796">
        <f t="shared" si="174"/>
        <v>0</v>
      </c>
      <c r="N2796">
        <f t="shared" si="175"/>
        <v>0</v>
      </c>
      <c r="O2796" cm="1">
        <f t="array" ref="O2796">((IF(C2796=0,INDEX('Solver Setup'!$M$15:$M$19,A2796),INDEX('Solver Setup'!$G$25:$G$52,C2796))-IF(B2796=0,INDEX('Solver Setup'!$L$15:$L$19,A2796),INDEX('Solver Setup'!$G$25:$G$52,B2796)))*1440-IF(B2796=0,0,INDEX('Solver Setup'!$F$25:$F$52,B2796))-H2796+'Solver Setup'!$B$9*(1-F2796))</f>
        <v>1532.8</v>
      </c>
    </row>
    <row r="2797" spans="1:15" x14ac:dyDescent="0.2">
      <c r="A2797">
        <v>4</v>
      </c>
      <c r="B2797">
        <v>12</v>
      </c>
      <c r="C2797">
        <v>24</v>
      </c>
      <c r="D2797" t="str" cm="1">
        <f t="array" ref="D2797">IF(B2797=0,"Depot",INDEX('Delivery Stops'!$B$2:$B$29,B2797))</f>
        <v>Tech Solutions Inc</v>
      </c>
      <c r="E2797" t="str" cm="1">
        <f t="array" ref="E2797">IF(C2797=0,"Depot",INDEX('Delivery Stops'!$B$2:$B$29,C2797))</f>
        <v>Children's Academy</v>
      </c>
      <c r="F2797">
        <v>0</v>
      </c>
      <c r="G2797" cm="1">
        <f t="array" ref="G2797">INDEX('Distance Matrix (miles)'!$B$2:$AD$30,B2797+1,C2797+1)</f>
        <v>22.55</v>
      </c>
      <c r="H2797" cm="1">
        <f t="array" ref="H2797">INDEX('Travel Time Matrix (min)'!$B$2:$AD$30,B2797+1,C2797+1)</f>
        <v>33.799999999999997</v>
      </c>
      <c r="I2797" cm="1">
        <f t="array" ref="I2797">G2797*(INDEX('Vehicle Fleet'!$D$2:$D$6,A2797)+'Cost Parameters'!$B$2*'Cost Parameters'!$B$3)</f>
        <v>26.076820000000001</v>
      </c>
      <c r="J2797" cm="1">
        <f t="array" ref="J2797">IF(C2797=0,0,INDEX('Delivery Stops'!$D$2:$D$29,C2797))</f>
        <v>28</v>
      </c>
      <c r="K2797">
        <f t="shared" si="172"/>
        <v>0</v>
      </c>
      <c r="L2797">
        <f t="shared" si="173"/>
        <v>0</v>
      </c>
      <c r="M2797">
        <f t="shared" si="174"/>
        <v>0</v>
      </c>
      <c r="N2797">
        <f t="shared" si="175"/>
        <v>0</v>
      </c>
      <c r="O2797" cm="1">
        <f t="array" ref="O2797">((IF(C2797=0,INDEX('Solver Setup'!$M$15:$M$19,A2797),INDEX('Solver Setup'!$G$25:$G$52,C2797))-IF(B2797=0,INDEX('Solver Setup'!$L$15:$L$19,A2797),INDEX('Solver Setup'!$G$25:$G$52,B2797)))*1440-IF(B2797=0,0,INDEX('Solver Setup'!$F$25:$F$52,B2797))-H2797+'Solver Setup'!$B$9*(1-F2797))</f>
        <v>1669.2000000000005</v>
      </c>
    </row>
    <row r="2798" spans="1:15" x14ac:dyDescent="0.2">
      <c r="A2798">
        <v>4</v>
      </c>
      <c r="B2798">
        <v>12</v>
      </c>
      <c r="C2798">
        <v>25</v>
      </c>
      <c r="D2798" t="str" cm="1">
        <f t="array" ref="D2798">IF(B2798=0,"Depot",INDEX('Delivery Stops'!$B$2:$B$29,B2798))</f>
        <v>Tech Solutions Inc</v>
      </c>
      <c r="E2798" t="str" cm="1">
        <f t="array" ref="E2798">IF(C2798=0,"Depot",INDEX('Delivery Stops'!$B$2:$B$29,C2798))</f>
        <v>Public Library</v>
      </c>
      <c r="F2798">
        <v>0</v>
      </c>
      <c r="G2798" cm="1">
        <f t="array" ref="G2798">INDEX('Distance Matrix (miles)'!$B$2:$AD$30,B2798+1,C2798+1)</f>
        <v>5.38</v>
      </c>
      <c r="H2798" cm="1">
        <f t="array" ref="H2798">INDEX('Travel Time Matrix (min)'!$B$2:$AD$30,B2798+1,C2798+1)</f>
        <v>8.1</v>
      </c>
      <c r="I2798" cm="1">
        <f t="array" ref="I2798">G2798*(INDEX('Vehicle Fleet'!$D$2:$D$6,A2798)+'Cost Parameters'!$B$2*'Cost Parameters'!$B$3)</f>
        <v>6.2214320000000001</v>
      </c>
      <c r="J2798" cm="1">
        <f t="array" ref="J2798">IF(C2798=0,0,INDEX('Delivery Stops'!$D$2:$D$29,C2798))</f>
        <v>32</v>
      </c>
      <c r="K2798">
        <f t="shared" si="172"/>
        <v>0</v>
      </c>
      <c r="L2798">
        <f t="shared" si="173"/>
        <v>0</v>
      </c>
      <c r="M2798">
        <f t="shared" si="174"/>
        <v>0</v>
      </c>
      <c r="N2798">
        <f t="shared" si="175"/>
        <v>0</v>
      </c>
      <c r="O2798" cm="1">
        <f t="array" ref="O2798">((IF(C2798=0,INDEX('Solver Setup'!$M$15:$M$19,A2798),INDEX('Solver Setup'!$G$25:$G$52,C2798))-IF(B2798=0,INDEX('Solver Setup'!$L$15:$L$19,A2798),INDEX('Solver Setup'!$G$25:$G$52,B2798)))*1440-IF(B2798=0,0,INDEX('Solver Setup'!$F$25:$F$52,B2798))-H2798+'Solver Setup'!$B$9*(1-F2798))</f>
        <v>1604.9000000000005</v>
      </c>
    </row>
    <row r="2799" spans="1:15" x14ac:dyDescent="0.2">
      <c r="A2799">
        <v>4</v>
      </c>
      <c r="B2799">
        <v>12</v>
      </c>
      <c r="C2799">
        <v>26</v>
      </c>
      <c r="D2799" t="str" cm="1">
        <f t="array" ref="D2799">IF(B2799=0,"Depot",INDEX('Delivery Stops'!$B$2:$B$29,B2799))</f>
        <v>Tech Solutions Inc</v>
      </c>
      <c r="E2799" t="str" cm="1">
        <f t="array" ref="E2799">IF(C2799=0,"Depot",INDEX('Delivery Stops'!$B$2:$B$29,C2799))</f>
        <v>Bakery &amp; Cafe</v>
      </c>
      <c r="F2799">
        <v>0</v>
      </c>
      <c r="G2799" cm="1">
        <f t="array" ref="G2799">INDEX('Distance Matrix (miles)'!$B$2:$AD$30,B2799+1,C2799+1)</f>
        <v>15.54</v>
      </c>
      <c r="H2799" cm="1">
        <f t="array" ref="H2799">INDEX('Travel Time Matrix (min)'!$B$2:$AD$30,B2799+1,C2799+1)</f>
        <v>23.3</v>
      </c>
      <c r="I2799" cm="1">
        <f t="array" ref="I2799">G2799*(INDEX('Vehicle Fleet'!$D$2:$D$6,A2799)+'Cost Parameters'!$B$2*'Cost Parameters'!$B$3)</f>
        <v>17.970456000000002</v>
      </c>
      <c r="J2799" cm="1">
        <f t="array" ref="J2799">IF(C2799=0,0,INDEX('Delivery Stops'!$D$2:$D$29,C2799))</f>
        <v>211</v>
      </c>
      <c r="K2799">
        <f t="shared" si="172"/>
        <v>0</v>
      </c>
      <c r="L2799">
        <f t="shared" si="173"/>
        <v>0</v>
      </c>
      <c r="M2799">
        <f t="shared" si="174"/>
        <v>0</v>
      </c>
      <c r="N2799">
        <f t="shared" si="175"/>
        <v>0</v>
      </c>
      <c r="O2799" cm="1">
        <f t="array" ref="O2799">((IF(C2799=0,INDEX('Solver Setup'!$M$15:$M$19,A2799),INDEX('Solver Setup'!$G$25:$G$52,C2799))-IF(B2799=0,INDEX('Solver Setup'!$L$15:$L$19,A2799),INDEX('Solver Setup'!$G$25:$G$52,B2799)))*1440-IF(B2799=0,0,INDEX('Solver Setup'!$F$25:$F$52,B2799))-H2799+'Solver Setup'!$B$9*(1-F2799))</f>
        <v>1664.7</v>
      </c>
    </row>
    <row r="2800" spans="1:15" x14ac:dyDescent="0.2">
      <c r="A2800">
        <v>4</v>
      </c>
      <c r="B2800">
        <v>12</v>
      </c>
      <c r="C2800">
        <v>27</v>
      </c>
      <c r="D2800" t="str" cm="1">
        <f t="array" ref="D2800">IF(B2800=0,"Depot",INDEX('Delivery Stops'!$B$2:$B$29,B2800))</f>
        <v>Tech Solutions Inc</v>
      </c>
      <c r="E2800" t="str" cm="1">
        <f t="array" ref="E2800">IF(C2800=0,"Depot",INDEX('Delivery Stops'!$B$2:$B$29,C2800))</f>
        <v>Redstone Elementary School</v>
      </c>
      <c r="F2800">
        <v>0</v>
      </c>
      <c r="G2800" cm="1">
        <f t="array" ref="G2800">INDEX('Distance Matrix (miles)'!$B$2:$AD$30,B2800+1,C2800+1)</f>
        <v>13.37</v>
      </c>
      <c r="H2800" cm="1">
        <f t="array" ref="H2800">INDEX('Travel Time Matrix (min)'!$B$2:$AD$30,B2800+1,C2800+1)</f>
        <v>20.100000000000001</v>
      </c>
      <c r="I2800" cm="1">
        <f t="array" ref="I2800">G2800*(INDEX('Vehicle Fleet'!$D$2:$D$6,A2800)+'Cost Parameters'!$B$2*'Cost Parameters'!$B$3)</f>
        <v>15.461068000000001</v>
      </c>
      <c r="J2800" cm="1">
        <f t="array" ref="J2800">IF(C2800=0,0,INDEX('Delivery Stops'!$D$2:$D$29,C2800))</f>
        <v>61</v>
      </c>
      <c r="K2800">
        <f t="shared" si="172"/>
        <v>0</v>
      </c>
      <c r="L2800">
        <f t="shared" si="173"/>
        <v>0</v>
      </c>
      <c r="M2800">
        <f t="shared" si="174"/>
        <v>0</v>
      </c>
      <c r="N2800">
        <f t="shared" si="175"/>
        <v>0</v>
      </c>
      <c r="O2800" cm="1">
        <f t="array" ref="O2800">((IF(C2800=0,INDEX('Solver Setup'!$M$15:$M$19,A2800),INDEX('Solver Setup'!$G$25:$G$52,C2800))-IF(B2800=0,INDEX('Solver Setup'!$L$15:$L$19,A2800),INDEX('Solver Setup'!$G$25:$G$52,B2800)))*1440-IF(B2800=0,0,INDEX('Solver Setup'!$F$25:$F$52,B2800))-H2800+'Solver Setup'!$B$9*(1-F2800))</f>
        <v>1607.8999999999994</v>
      </c>
    </row>
    <row r="2801" spans="1:15" x14ac:dyDescent="0.2">
      <c r="A2801">
        <v>4</v>
      </c>
      <c r="B2801">
        <v>12</v>
      </c>
      <c r="C2801">
        <v>28</v>
      </c>
      <c r="D2801" t="str" cm="1">
        <f t="array" ref="D2801">IF(B2801=0,"Depot",INDEX('Delivery Stops'!$B$2:$B$29,B2801))</f>
        <v>Tech Solutions Inc</v>
      </c>
      <c r="E2801" t="str" cm="1">
        <f t="array" ref="E2801">IF(C2801=0,"Depot",INDEX('Delivery Stops'!$B$2:$B$29,C2801))</f>
        <v>Food Bank</v>
      </c>
      <c r="F2801">
        <v>0</v>
      </c>
      <c r="G2801" cm="1">
        <f t="array" ref="G2801">INDEX('Distance Matrix (miles)'!$B$2:$AD$30,B2801+1,C2801+1)</f>
        <v>17.29</v>
      </c>
      <c r="H2801" cm="1">
        <f t="array" ref="H2801">INDEX('Travel Time Matrix (min)'!$B$2:$AD$30,B2801+1,C2801+1)</f>
        <v>25.9</v>
      </c>
      <c r="I2801" cm="1">
        <f t="array" ref="I2801">G2801*(INDEX('Vehicle Fleet'!$D$2:$D$6,A2801)+'Cost Parameters'!$B$2*'Cost Parameters'!$B$3)</f>
        <v>19.994156</v>
      </c>
      <c r="J2801" cm="1">
        <f t="array" ref="J2801">IF(C2801=0,0,INDEX('Delivery Stops'!$D$2:$D$29,C2801))</f>
        <v>168</v>
      </c>
      <c r="K2801">
        <f t="shared" si="172"/>
        <v>0</v>
      </c>
      <c r="L2801">
        <f t="shared" si="173"/>
        <v>0</v>
      </c>
      <c r="M2801">
        <f t="shared" si="174"/>
        <v>0</v>
      </c>
      <c r="N2801">
        <f t="shared" si="175"/>
        <v>0</v>
      </c>
      <c r="O2801" cm="1">
        <f t="array" ref="O2801">((IF(C2801=0,INDEX('Solver Setup'!$M$15:$M$19,A2801),INDEX('Solver Setup'!$G$25:$G$52,C2801))-IF(B2801=0,INDEX('Solver Setup'!$L$15:$L$19,A2801),INDEX('Solver Setup'!$G$25:$G$52,B2801)))*1440-IF(B2801=0,0,INDEX('Solver Setup'!$F$25:$F$52,B2801))-H2801+'Solver Setup'!$B$9*(1-F2801))</f>
        <v>1602.0999999999995</v>
      </c>
    </row>
    <row r="2802" spans="1:15" x14ac:dyDescent="0.2">
      <c r="A2802">
        <v>4</v>
      </c>
      <c r="B2802">
        <v>13</v>
      </c>
      <c r="C2802">
        <v>0</v>
      </c>
      <c r="D2802" t="str" cm="1">
        <f t="array" ref="D2802">IF(B2802=0,"Depot",INDEX('Delivery Stops'!$B$2:$B$29,B2802))</f>
        <v>Tech Solutions Inc</v>
      </c>
      <c r="E2802" t="str" cm="1">
        <f t="array" ref="E2802">IF(C2802=0,"Depot",INDEX('Delivery Stops'!$B$2:$B$29,C2802))</f>
        <v>Depot</v>
      </c>
      <c r="F2802">
        <v>0</v>
      </c>
      <c r="G2802" cm="1">
        <f t="array" ref="G2802">INDEX('Distance Matrix (miles)'!$B$2:$AD$30,B2802+1,C2802+1)</f>
        <v>23.26</v>
      </c>
      <c r="H2802" cm="1">
        <f t="array" ref="H2802">INDEX('Travel Time Matrix (min)'!$B$2:$AD$30,B2802+1,C2802+1)</f>
        <v>34.9</v>
      </c>
      <c r="I2802" cm="1">
        <f t="array" ref="I2802">G2802*(INDEX('Vehicle Fleet'!$D$2:$D$6,A2802)+'Cost Parameters'!$B$2*'Cost Parameters'!$B$3)</f>
        <v>26.897864000000006</v>
      </c>
      <c r="J2802" cm="1">
        <f t="array" ref="J2802">IF(C2802=0,0,INDEX('Delivery Stops'!$D$2:$D$29,C2802))</f>
        <v>0</v>
      </c>
      <c r="K2802">
        <f t="shared" si="172"/>
        <v>0</v>
      </c>
      <c r="L2802">
        <f t="shared" si="173"/>
        <v>0</v>
      </c>
      <c r="M2802">
        <f t="shared" si="174"/>
        <v>0</v>
      </c>
      <c r="N2802">
        <f t="shared" si="175"/>
        <v>0</v>
      </c>
      <c r="O2802" cm="1">
        <f t="array" ref="O2802">((IF(C2802=0,INDEX('Solver Setup'!$M$15:$M$19,A2802),INDEX('Solver Setup'!$G$25:$G$52,C2802))-IF(B2802=0,INDEX('Solver Setup'!$L$15:$L$19,A2802),INDEX('Solver Setup'!$G$25:$G$52,B2802)))*1440-IF(B2802=0,0,INDEX('Solver Setup'!$F$25:$F$52,B2802))-H2802+'Solver Setup'!$B$9*(1-F2802))</f>
        <v>995.10000000000059</v>
      </c>
    </row>
    <row r="2803" spans="1:15" x14ac:dyDescent="0.2">
      <c r="A2803">
        <v>4</v>
      </c>
      <c r="B2803">
        <v>13</v>
      </c>
      <c r="C2803">
        <v>1</v>
      </c>
      <c r="D2803" t="str" cm="1">
        <f t="array" ref="D2803">IF(B2803=0,"Depot",INDEX('Delivery Stops'!$B$2:$B$29,B2803))</f>
        <v>Tech Solutions Inc</v>
      </c>
      <c r="E2803" t="str" cm="1">
        <f t="array" ref="E2803">IF(C2803=0,"Depot",INDEX('Delivery Stops'!$B$2:$B$29,C2803))</f>
        <v>Pet Hospital</v>
      </c>
      <c r="F2803">
        <v>0</v>
      </c>
      <c r="G2803" cm="1">
        <f t="array" ref="G2803">INDEX('Distance Matrix (miles)'!$B$2:$AD$30,B2803+1,C2803+1)</f>
        <v>46.57</v>
      </c>
      <c r="H2803" cm="1">
        <f t="array" ref="H2803">INDEX('Travel Time Matrix (min)'!$B$2:$AD$30,B2803+1,C2803+1)</f>
        <v>69.900000000000006</v>
      </c>
      <c r="I2803" cm="1">
        <f t="array" ref="I2803">G2803*(INDEX('Vehicle Fleet'!$D$2:$D$6,A2803)+'Cost Parameters'!$B$2*'Cost Parameters'!$B$3)</f>
        <v>53.853548000000004</v>
      </c>
      <c r="J2803" cm="1">
        <f t="array" ref="J2803">IF(C2803=0,0,INDEX('Delivery Stops'!$D$2:$D$29,C2803))</f>
        <v>204</v>
      </c>
      <c r="K2803">
        <f t="shared" si="172"/>
        <v>0</v>
      </c>
      <c r="L2803">
        <f t="shared" si="173"/>
        <v>0</v>
      </c>
      <c r="M2803">
        <f t="shared" si="174"/>
        <v>0</v>
      </c>
      <c r="N2803">
        <f t="shared" si="175"/>
        <v>0</v>
      </c>
      <c r="O2803" cm="1">
        <f t="array" ref="O2803">((IF(C2803=0,INDEX('Solver Setup'!$M$15:$M$19,A2803),INDEX('Solver Setup'!$G$25:$G$52,C2803))-IF(B2803=0,INDEX('Solver Setup'!$L$15:$L$19,A2803),INDEX('Solver Setup'!$G$25:$G$52,B2803)))*1440-IF(B2803=0,0,INDEX('Solver Setup'!$F$25:$F$52,B2803))-H2803+'Solver Setup'!$B$9*(1-F2803))</f>
        <v>1470.100000000001</v>
      </c>
    </row>
    <row r="2804" spans="1:15" x14ac:dyDescent="0.2">
      <c r="A2804">
        <v>4</v>
      </c>
      <c r="B2804">
        <v>13</v>
      </c>
      <c r="C2804">
        <v>2</v>
      </c>
      <c r="D2804" t="str" cm="1">
        <f t="array" ref="D2804">IF(B2804=0,"Depot",INDEX('Delivery Stops'!$B$2:$B$29,B2804))</f>
        <v>Tech Solutions Inc</v>
      </c>
      <c r="E2804" t="str" cm="1">
        <f t="array" ref="E2804">IF(C2804=0,"Depot",INDEX('Delivery Stops'!$B$2:$B$29,C2804))</f>
        <v>Community Pharmacy</v>
      </c>
      <c r="F2804">
        <v>0</v>
      </c>
      <c r="G2804" cm="1">
        <f t="array" ref="G2804">INDEX('Distance Matrix (miles)'!$B$2:$AD$30,B2804+1,C2804+1)</f>
        <v>24.64</v>
      </c>
      <c r="H2804" cm="1">
        <f t="array" ref="H2804">INDEX('Travel Time Matrix (min)'!$B$2:$AD$30,B2804+1,C2804+1)</f>
        <v>37</v>
      </c>
      <c r="I2804" cm="1">
        <f t="array" ref="I2804">G2804*(INDEX('Vehicle Fleet'!$D$2:$D$6,A2804)+'Cost Parameters'!$B$2*'Cost Parameters'!$B$3)</f>
        <v>28.493696000000003</v>
      </c>
      <c r="J2804" cm="1">
        <f t="array" ref="J2804">IF(C2804=0,0,INDEX('Delivery Stops'!$D$2:$D$29,C2804))</f>
        <v>240</v>
      </c>
      <c r="K2804">
        <f t="shared" si="172"/>
        <v>0</v>
      </c>
      <c r="L2804">
        <f t="shared" si="173"/>
        <v>0</v>
      </c>
      <c r="M2804">
        <f t="shared" si="174"/>
        <v>0</v>
      </c>
      <c r="N2804">
        <f t="shared" si="175"/>
        <v>0</v>
      </c>
      <c r="O2804" cm="1">
        <f t="array" ref="O2804">((IF(C2804=0,INDEX('Solver Setup'!$M$15:$M$19,A2804),INDEX('Solver Setup'!$G$25:$G$52,C2804))-IF(B2804=0,INDEX('Solver Setup'!$L$15:$L$19,A2804),INDEX('Solver Setup'!$G$25:$G$52,B2804)))*1440-IF(B2804=0,0,INDEX('Solver Setup'!$F$25:$F$52,B2804))-H2804+'Solver Setup'!$B$9*(1-F2804))</f>
        <v>1743</v>
      </c>
    </row>
    <row r="2805" spans="1:15" x14ac:dyDescent="0.2">
      <c r="A2805">
        <v>4</v>
      </c>
      <c r="B2805">
        <v>13</v>
      </c>
      <c r="C2805">
        <v>3</v>
      </c>
      <c r="D2805" t="str" cm="1">
        <f t="array" ref="D2805">IF(B2805=0,"Depot",INDEX('Delivery Stops'!$B$2:$B$29,B2805))</f>
        <v>Tech Solutions Inc</v>
      </c>
      <c r="E2805" t="str" cm="1">
        <f t="array" ref="E2805">IF(C2805=0,"Depot",INDEX('Delivery Stops'!$B$2:$B$29,C2805))</f>
        <v>Redstone Medical Center</v>
      </c>
      <c r="F2805">
        <v>0</v>
      </c>
      <c r="G2805" cm="1">
        <f t="array" ref="G2805">INDEX('Distance Matrix (miles)'!$B$2:$AD$30,B2805+1,C2805+1)</f>
        <v>42.16</v>
      </c>
      <c r="H2805" cm="1">
        <f t="array" ref="H2805">INDEX('Travel Time Matrix (min)'!$B$2:$AD$30,B2805+1,C2805+1)</f>
        <v>63.2</v>
      </c>
      <c r="I2805" cm="1">
        <f t="array" ref="I2805">G2805*(INDEX('Vehicle Fleet'!$D$2:$D$6,A2805)+'Cost Parameters'!$B$2*'Cost Parameters'!$B$3)</f>
        <v>48.753824000000002</v>
      </c>
      <c r="J2805" cm="1">
        <f t="array" ref="J2805">IF(C2805=0,0,INDEX('Delivery Stops'!$D$2:$D$29,C2805))</f>
        <v>183</v>
      </c>
      <c r="K2805">
        <f t="shared" si="172"/>
        <v>0</v>
      </c>
      <c r="L2805">
        <f t="shared" si="173"/>
        <v>0</v>
      </c>
      <c r="M2805">
        <f t="shared" si="174"/>
        <v>0</v>
      </c>
      <c r="N2805">
        <f t="shared" si="175"/>
        <v>0</v>
      </c>
      <c r="O2805" cm="1">
        <f t="array" ref="O2805">((IF(C2805=0,INDEX('Solver Setup'!$M$15:$M$19,A2805),INDEX('Solver Setup'!$G$25:$G$52,C2805))-IF(B2805=0,INDEX('Solver Setup'!$L$15:$L$19,A2805),INDEX('Solver Setup'!$G$25:$G$52,B2805)))*1440-IF(B2805=0,0,INDEX('Solver Setup'!$F$25:$F$52,B2805))-H2805+'Solver Setup'!$B$9*(1-F2805))</f>
        <v>1731.8000000000006</v>
      </c>
    </row>
    <row r="2806" spans="1:15" x14ac:dyDescent="0.2">
      <c r="A2806">
        <v>4</v>
      </c>
      <c r="B2806">
        <v>13</v>
      </c>
      <c r="C2806">
        <v>4</v>
      </c>
      <c r="D2806" t="str" cm="1">
        <f t="array" ref="D2806">IF(B2806=0,"Depot",INDEX('Delivery Stops'!$B$2:$B$29,B2806))</f>
        <v>Tech Solutions Inc</v>
      </c>
      <c r="E2806" t="str" cm="1">
        <f t="array" ref="E2806">IF(C2806=0,"Depot",INDEX('Delivery Stops'!$B$2:$B$29,C2806))</f>
        <v>Furniture Warehouse</v>
      </c>
      <c r="F2806">
        <v>0</v>
      </c>
      <c r="G2806" cm="1">
        <f t="array" ref="G2806">INDEX('Distance Matrix (miles)'!$B$2:$AD$30,B2806+1,C2806+1)</f>
        <v>26.66</v>
      </c>
      <c r="H2806" cm="1">
        <f t="array" ref="H2806">INDEX('Travel Time Matrix (min)'!$B$2:$AD$30,B2806+1,C2806+1)</f>
        <v>40</v>
      </c>
      <c r="I2806" cm="1">
        <f t="array" ref="I2806">G2806*(INDEX('Vehicle Fleet'!$D$2:$D$6,A2806)+'Cost Parameters'!$B$2*'Cost Parameters'!$B$3)</f>
        <v>30.829624000000003</v>
      </c>
      <c r="J2806" cm="1">
        <f t="array" ref="J2806">IF(C2806=0,0,INDEX('Delivery Stops'!$D$2:$D$29,C2806))</f>
        <v>186</v>
      </c>
      <c r="K2806">
        <f t="shared" si="172"/>
        <v>0</v>
      </c>
      <c r="L2806">
        <f t="shared" si="173"/>
        <v>0</v>
      </c>
      <c r="M2806">
        <f t="shared" si="174"/>
        <v>0</v>
      </c>
      <c r="N2806">
        <f t="shared" si="175"/>
        <v>0</v>
      </c>
      <c r="O2806" cm="1">
        <f t="array" ref="O2806">((IF(C2806=0,INDEX('Solver Setup'!$M$15:$M$19,A2806),INDEX('Solver Setup'!$G$25:$G$52,C2806))-IF(B2806=0,INDEX('Solver Setup'!$L$15:$L$19,A2806),INDEX('Solver Setup'!$G$25:$G$52,B2806)))*1440-IF(B2806=0,0,INDEX('Solver Setup'!$F$25:$F$52,B2806))-H2806+'Solver Setup'!$B$9*(1-F2806))</f>
        <v>1485.0000000000005</v>
      </c>
    </row>
    <row r="2807" spans="1:15" x14ac:dyDescent="0.2">
      <c r="A2807">
        <v>4</v>
      </c>
      <c r="B2807">
        <v>13</v>
      </c>
      <c r="C2807">
        <v>5</v>
      </c>
      <c r="D2807" t="str" cm="1">
        <f t="array" ref="D2807">IF(B2807=0,"Depot",INDEX('Delivery Stops'!$B$2:$B$29,B2807))</f>
        <v>Tech Solutions Inc</v>
      </c>
      <c r="E2807" t="str" cm="1">
        <f t="array" ref="E2807">IF(C2807=0,"Depot",INDEX('Delivery Stops'!$B$2:$B$29,C2807))</f>
        <v>Construction Supply</v>
      </c>
      <c r="F2807">
        <v>0</v>
      </c>
      <c r="G2807" cm="1">
        <f t="array" ref="G2807">INDEX('Distance Matrix (miles)'!$B$2:$AD$30,B2807+1,C2807+1)</f>
        <v>26.21</v>
      </c>
      <c r="H2807" cm="1">
        <f t="array" ref="H2807">INDEX('Travel Time Matrix (min)'!$B$2:$AD$30,B2807+1,C2807+1)</f>
        <v>39.299999999999997</v>
      </c>
      <c r="I2807" cm="1">
        <f t="array" ref="I2807">G2807*(INDEX('Vehicle Fleet'!$D$2:$D$6,A2807)+'Cost Parameters'!$B$2*'Cost Parameters'!$B$3)</f>
        <v>30.309244000000003</v>
      </c>
      <c r="J2807" cm="1">
        <f t="array" ref="J2807">IF(C2807=0,0,INDEX('Delivery Stops'!$D$2:$D$29,C2807))</f>
        <v>201</v>
      </c>
      <c r="K2807">
        <f t="shared" si="172"/>
        <v>0</v>
      </c>
      <c r="L2807">
        <f t="shared" si="173"/>
        <v>0</v>
      </c>
      <c r="M2807">
        <f t="shared" si="174"/>
        <v>0</v>
      </c>
      <c r="N2807">
        <f t="shared" si="175"/>
        <v>0</v>
      </c>
      <c r="O2807" cm="1">
        <f t="array" ref="O2807">((IF(C2807=0,INDEX('Solver Setup'!$M$15:$M$19,A2807),INDEX('Solver Setup'!$G$25:$G$52,C2807))-IF(B2807=0,INDEX('Solver Setup'!$L$15:$L$19,A2807),INDEX('Solver Setup'!$G$25:$G$52,B2807)))*1440-IF(B2807=0,0,INDEX('Solver Setup'!$F$25:$F$52,B2807))-H2807+'Solver Setup'!$B$9*(1-F2807))</f>
        <v>1695.7</v>
      </c>
    </row>
    <row r="2808" spans="1:15" x14ac:dyDescent="0.2">
      <c r="A2808">
        <v>4</v>
      </c>
      <c r="B2808">
        <v>13</v>
      </c>
      <c r="C2808">
        <v>6</v>
      </c>
      <c r="D2808" t="str" cm="1">
        <f t="array" ref="D2808">IF(B2808=0,"Depot",INDEX('Delivery Stops'!$B$2:$B$29,B2808))</f>
        <v>Tech Solutions Inc</v>
      </c>
      <c r="E2808" t="str" cm="1">
        <f t="array" ref="E2808">IF(C2808=0,"Depot",INDEX('Delivery Stops'!$B$2:$B$29,C2808))</f>
        <v>Farm Supply</v>
      </c>
      <c r="F2808">
        <v>0</v>
      </c>
      <c r="G2808" cm="1">
        <f t="array" ref="G2808">INDEX('Distance Matrix (miles)'!$B$2:$AD$30,B2808+1,C2808+1)</f>
        <v>22.31</v>
      </c>
      <c r="H2808" cm="1">
        <f t="array" ref="H2808">INDEX('Travel Time Matrix (min)'!$B$2:$AD$30,B2808+1,C2808+1)</f>
        <v>33.5</v>
      </c>
      <c r="I2808" cm="1">
        <f t="array" ref="I2808">G2808*(INDEX('Vehicle Fleet'!$D$2:$D$6,A2808)+'Cost Parameters'!$B$2*'Cost Parameters'!$B$3)</f>
        <v>25.799284</v>
      </c>
      <c r="J2808" cm="1">
        <f t="array" ref="J2808">IF(C2808=0,0,INDEX('Delivery Stops'!$D$2:$D$29,C2808))</f>
        <v>162</v>
      </c>
      <c r="K2808">
        <f t="shared" si="172"/>
        <v>0</v>
      </c>
      <c r="L2808">
        <f t="shared" si="173"/>
        <v>0</v>
      </c>
      <c r="M2808">
        <f t="shared" si="174"/>
        <v>0</v>
      </c>
      <c r="N2808">
        <f t="shared" si="175"/>
        <v>0</v>
      </c>
      <c r="O2808" cm="1">
        <f t="array" ref="O2808">((IF(C2808=0,INDEX('Solver Setup'!$M$15:$M$19,A2808),INDEX('Solver Setup'!$G$25:$G$52,C2808))-IF(B2808=0,INDEX('Solver Setup'!$L$15:$L$19,A2808),INDEX('Solver Setup'!$G$25:$G$52,B2808)))*1440-IF(B2808=0,0,INDEX('Solver Setup'!$F$25:$F$52,B2808))-H2808+'Solver Setup'!$B$9*(1-F2808))</f>
        <v>1806.5000000000005</v>
      </c>
    </row>
    <row r="2809" spans="1:15" x14ac:dyDescent="0.2">
      <c r="A2809">
        <v>4</v>
      </c>
      <c r="B2809">
        <v>13</v>
      </c>
      <c r="C2809">
        <v>7</v>
      </c>
      <c r="D2809" t="str" cm="1">
        <f t="array" ref="D2809">IF(B2809=0,"Depot",INDEX('Delivery Stops'!$B$2:$B$29,B2809))</f>
        <v>Tech Solutions Inc</v>
      </c>
      <c r="E2809" t="str" cm="1">
        <f t="array" ref="E2809">IF(C2809=0,"Depot",INDEX('Delivery Stops'!$B$2:$B$29,C2809))</f>
        <v>Fish Market</v>
      </c>
      <c r="F2809">
        <v>0</v>
      </c>
      <c r="G2809" cm="1">
        <f t="array" ref="G2809">INDEX('Distance Matrix (miles)'!$B$2:$AD$30,B2809+1,C2809+1)</f>
        <v>13.59</v>
      </c>
      <c r="H2809" cm="1">
        <f t="array" ref="H2809">INDEX('Travel Time Matrix (min)'!$B$2:$AD$30,B2809+1,C2809+1)</f>
        <v>20.399999999999999</v>
      </c>
      <c r="I2809" cm="1">
        <f t="array" ref="I2809">G2809*(INDEX('Vehicle Fleet'!$D$2:$D$6,A2809)+'Cost Parameters'!$B$2*'Cost Parameters'!$B$3)</f>
        <v>15.715476000000001</v>
      </c>
      <c r="J2809" cm="1">
        <f t="array" ref="J2809">IF(C2809=0,0,INDEX('Delivery Stops'!$D$2:$D$29,C2809))</f>
        <v>133</v>
      </c>
      <c r="K2809">
        <f t="shared" si="172"/>
        <v>0</v>
      </c>
      <c r="L2809">
        <f t="shared" si="173"/>
        <v>0</v>
      </c>
      <c r="M2809">
        <f t="shared" si="174"/>
        <v>0</v>
      </c>
      <c r="N2809">
        <f t="shared" si="175"/>
        <v>0</v>
      </c>
      <c r="O2809" cm="1">
        <f t="array" ref="O2809">((IF(C2809=0,INDEX('Solver Setup'!$M$15:$M$19,A2809),INDEX('Solver Setup'!$G$25:$G$52,C2809))-IF(B2809=0,INDEX('Solver Setup'!$L$15:$L$19,A2809),INDEX('Solver Setup'!$G$25:$G$52,B2809)))*1440-IF(B2809=0,0,INDEX('Solver Setup'!$F$25:$F$52,B2809))-H2809+'Solver Setup'!$B$9*(1-F2809))</f>
        <v>1684.6000000000006</v>
      </c>
    </row>
    <row r="2810" spans="1:15" x14ac:dyDescent="0.2">
      <c r="A2810">
        <v>4</v>
      </c>
      <c r="B2810">
        <v>13</v>
      </c>
      <c r="C2810">
        <v>8</v>
      </c>
      <c r="D2810" t="str" cm="1">
        <f t="array" ref="D2810">IF(B2810=0,"Depot",INDEX('Delivery Stops'!$B$2:$B$29,B2810))</f>
        <v>Tech Solutions Inc</v>
      </c>
      <c r="E2810" t="str" cm="1">
        <f t="array" ref="E2810">IF(C2810=0,"Depot",INDEX('Delivery Stops'!$B$2:$B$29,C2810))</f>
        <v>Swimming Pool Supply</v>
      </c>
      <c r="F2810">
        <v>0</v>
      </c>
      <c r="G2810" cm="1">
        <f t="array" ref="G2810">INDEX('Distance Matrix (miles)'!$B$2:$AD$30,B2810+1,C2810+1)</f>
        <v>43.32</v>
      </c>
      <c r="H2810" cm="1">
        <f t="array" ref="H2810">INDEX('Travel Time Matrix (min)'!$B$2:$AD$30,B2810+1,C2810+1)</f>
        <v>65</v>
      </c>
      <c r="I2810" cm="1">
        <f t="array" ref="I2810">G2810*(INDEX('Vehicle Fleet'!$D$2:$D$6,A2810)+'Cost Parameters'!$B$2*'Cost Parameters'!$B$3)</f>
        <v>50.095248000000005</v>
      </c>
      <c r="J2810" cm="1">
        <f t="array" ref="J2810">IF(C2810=0,0,INDEX('Delivery Stops'!$D$2:$D$29,C2810))</f>
        <v>285</v>
      </c>
      <c r="K2810">
        <f t="shared" si="172"/>
        <v>0</v>
      </c>
      <c r="L2810">
        <f t="shared" si="173"/>
        <v>0</v>
      </c>
      <c r="M2810">
        <f t="shared" si="174"/>
        <v>0</v>
      </c>
      <c r="N2810">
        <f t="shared" si="175"/>
        <v>0</v>
      </c>
      <c r="O2810" cm="1">
        <f t="array" ref="O2810">((IF(C2810=0,INDEX('Solver Setup'!$M$15:$M$19,A2810),INDEX('Solver Setup'!$G$25:$G$52,C2810))-IF(B2810=0,INDEX('Solver Setup'!$L$15:$L$19,A2810),INDEX('Solver Setup'!$G$25:$G$52,B2810)))*1440-IF(B2810=0,0,INDEX('Solver Setup'!$F$25:$F$52,B2810))-H2810+'Solver Setup'!$B$9*(1-F2810))</f>
        <v>1850</v>
      </c>
    </row>
    <row r="2811" spans="1:15" x14ac:dyDescent="0.2">
      <c r="A2811">
        <v>4</v>
      </c>
      <c r="B2811">
        <v>13</v>
      </c>
      <c r="C2811">
        <v>9</v>
      </c>
      <c r="D2811" t="str" cm="1">
        <f t="array" ref="D2811">IF(B2811=0,"Depot",INDEX('Delivery Stops'!$B$2:$B$29,B2811))</f>
        <v>Tech Solutions Inc</v>
      </c>
      <c r="E2811" t="str" cm="1">
        <f t="array" ref="E2811">IF(C2811=0,"Depot",INDEX('Delivery Stops'!$B$2:$B$29,C2811))</f>
        <v>Dry Cleaners</v>
      </c>
      <c r="F2811">
        <v>0</v>
      </c>
      <c r="G2811" cm="1">
        <f t="array" ref="G2811">INDEX('Distance Matrix (miles)'!$B$2:$AD$30,B2811+1,C2811+1)</f>
        <v>36.86</v>
      </c>
      <c r="H2811" cm="1">
        <f t="array" ref="H2811">INDEX('Travel Time Matrix (min)'!$B$2:$AD$30,B2811+1,C2811+1)</f>
        <v>55.3</v>
      </c>
      <c r="I2811" cm="1">
        <f t="array" ref="I2811">G2811*(INDEX('Vehicle Fleet'!$D$2:$D$6,A2811)+'Cost Parameters'!$B$2*'Cost Parameters'!$B$3)</f>
        <v>42.624904000000001</v>
      </c>
      <c r="J2811" cm="1">
        <f t="array" ref="J2811">IF(C2811=0,0,INDEX('Delivery Stops'!$D$2:$D$29,C2811))</f>
        <v>24</v>
      </c>
      <c r="K2811">
        <f t="shared" si="172"/>
        <v>0</v>
      </c>
      <c r="L2811">
        <f t="shared" si="173"/>
        <v>0</v>
      </c>
      <c r="M2811">
        <f t="shared" si="174"/>
        <v>0</v>
      </c>
      <c r="N2811">
        <f t="shared" si="175"/>
        <v>0</v>
      </c>
      <c r="O2811" cm="1">
        <f t="array" ref="O2811">((IF(C2811=0,INDEX('Solver Setup'!$M$15:$M$19,A2811),INDEX('Solver Setup'!$G$25:$G$52,C2811))-IF(B2811=0,INDEX('Solver Setup'!$L$15:$L$19,A2811),INDEX('Solver Setup'!$G$25:$G$52,B2811)))*1440-IF(B2811=0,0,INDEX('Solver Setup'!$F$25:$F$52,B2811))-H2811+'Solver Setup'!$B$9*(1-F2811))</f>
        <v>1514.7000000000005</v>
      </c>
    </row>
    <row r="2812" spans="1:15" x14ac:dyDescent="0.2">
      <c r="A2812">
        <v>4</v>
      </c>
      <c r="B2812">
        <v>13</v>
      </c>
      <c r="C2812">
        <v>10</v>
      </c>
      <c r="D2812" t="str" cm="1">
        <f t="array" ref="D2812">IF(B2812=0,"Depot",INDEX('Delivery Stops'!$B$2:$B$29,B2812))</f>
        <v>Tech Solutions Inc</v>
      </c>
      <c r="E2812" t="str" cm="1">
        <f t="array" ref="E2812">IF(C2812=0,"Depot",INDEX('Delivery Stops'!$B$2:$B$29,C2812))</f>
        <v>Furniture Warehouse</v>
      </c>
      <c r="F2812">
        <v>0</v>
      </c>
      <c r="G2812" cm="1">
        <f t="array" ref="G2812">INDEX('Distance Matrix (miles)'!$B$2:$AD$30,B2812+1,C2812+1)</f>
        <v>16.690000000000001</v>
      </c>
      <c r="H2812" cm="1">
        <f t="array" ref="H2812">INDEX('Travel Time Matrix (min)'!$B$2:$AD$30,B2812+1,C2812+1)</f>
        <v>25</v>
      </c>
      <c r="I2812" cm="1">
        <f t="array" ref="I2812">G2812*(INDEX('Vehicle Fleet'!$D$2:$D$6,A2812)+'Cost Parameters'!$B$2*'Cost Parameters'!$B$3)</f>
        <v>19.300316000000002</v>
      </c>
      <c r="J2812" cm="1">
        <f t="array" ref="J2812">IF(C2812=0,0,INDEX('Delivery Stops'!$D$2:$D$29,C2812))</f>
        <v>89</v>
      </c>
      <c r="K2812">
        <f t="shared" si="172"/>
        <v>0</v>
      </c>
      <c r="L2812">
        <f t="shared" si="173"/>
        <v>0</v>
      </c>
      <c r="M2812">
        <f t="shared" si="174"/>
        <v>0</v>
      </c>
      <c r="N2812">
        <f t="shared" si="175"/>
        <v>0</v>
      </c>
      <c r="O2812" cm="1">
        <f t="array" ref="O2812">((IF(C2812=0,INDEX('Solver Setup'!$M$15:$M$19,A2812),INDEX('Solver Setup'!$G$25:$G$52,C2812))-IF(B2812=0,INDEX('Solver Setup'!$L$15:$L$19,A2812),INDEX('Solver Setup'!$G$25:$G$52,B2812)))*1440-IF(B2812=0,0,INDEX('Solver Setup'!$F$25:$F$52,B2812))-H2812+'Solver Setup'!$B$9*(1-F2812))</f>
        <v>1620</v>
      </c>
    </row>
    <row r="2813" spans="1:15" x14ac:dyDescent="0.2">
      <c r="A2813">
        <v>4</v>
      </c>
      <c r="B2813">
        <v>13</v>
      </c>
      <c r="C2813">
        <v>11</v>
      </c>
      <c r="D2813" t="str" cm="1">
        <f t="array" ref="D2813">IF(B2813=0,"Depot",INDEX('Delivery Stops'!$B$2:$B$29,B2813))</f>
        <v>Tech Solutions Inc</v>
      </c>
      <c r="E2813" t="str" cm="1">
        <f t="array" ref="E2813">IF(C2813=0,"Depot",INDEX('Delivery Stops'!$B$2:$B$29,C2813))</f>
        <v>Pet Hospital</v>
      </c>
      <c r="F2813">
        <v>0</v>
      </c>
      <c r="G2813" cm="1">
        <f t="array" ref="G2813">INDEX('Distance Matrix (miles)'!$B$2:$AD$30,B2813+1,C2813+1)</f>
        <v>24.04</v>
      </c>
      <c r="H2813" cm="1">
        <f t="array" ref="H2813">INDEX('Travel Time Matrix (min)'!$B$2:$AD$30,B2813+1,C2813+1)</f>
        <v>36.1</v>
      </c>
      <c r="I2813" cm="1">
        <f t="array" ref="I2813">G2813*(INDEX('Vehicle Fleet'!$D$2:$D$6,A2813)+'Cost Parameters'!$B$2*'Cost Parameters'!$B$3)</f>
        <v>27.799856000000002</v>
      </c>
      <c r="J2813" cm="1">
        <f t="array" ref="J2813">IF(C2813=0,0,INDEX('Delivery Stops'!$D$2:$D$29,C2813))</f>
        <v>108</v>
      </c>
      <c r="K2813">
        <f t="shared" si="172"/>
        <v>0</v>
      </c>
      <c r="L2813">
        <f t="shared" si="173"/>
        <v>0</v>
      </c>
      <c r="M2813">
        <f t="shared" si="174"/>
        <v>0</v>
      </c>
      <c r="N2813">
        <f t="shared" si="175"/>
        <v>0</v>
      </c>
      <c r="O2813" cm="1">
        <f t="array" ref="O2813">((IF(C2813=0,INDEX('Solver Setup'!$M$15:$M$19,A2813),INDEX('Solver Setup'!$G$25:$G$52,C2813))-IF(B2813=0,INDEX('Solver Setup'!$L$15:$L$19,A2813),INDEX('Solver Setup'!$G$25:$G$52,B2813)))*1440-IF(B2813=0,0,INDEX('Solver Setup'!$F$25:$F$52,B2813))-H2813+'Solver Setup'!$B$9*(1-F2813))</f>
        <v>1533.9000000000005</v>
      </c>
    </row>
    <row r="2814" spans="1:15" x14ac:dyDescent="0.2">
      <c r="A2814">
        <v>4</v>
      </c>
      <c r="B2814">
        <v>13</v>
      </c>
      <c r="C2814">
        <v>12</v>
      </c>
      <c r="D2814" t="str" cm="1">
        <f t="array" ref="D2814">IF(B2814=0,"Depot",INDEX('Delivery Stops'!$B$2:$B$29,B2814))</f>
        <v>Tech Solutions Inc</v>
      </c>
      <c r="E2814" t="str" cm="1">
        <f t="array" ref="E2814">IF(C2814=0,"Depot",INDEX('Delivery Stops'!$B$2:$B$29,C2814))</f>
        <v>Tech Solutions Inc</v>
      </c>
      <c r="F2814">
        <v>0</v>
      </c>
      <c r="G2814" cm="1">
        <f t="array" ref="G2814">INDEX('Distance Matrix (miles)'!$B$2:$AD$30,B2814+1,C2814+1)</f>
        <v>16.37</v>
      </c>
      <c r="H2814" cm="1">
        <f t="array" ref="H2814">INDEX('Travel Time Matrix (min)'!$B$2:$AD$30,B2814+1,C2814+1)</f>
        <v>24.6</v>
      </c>
      <c r="I2814" cm="1">
        <f t="array" ref="I2814">G2814*(INDEX('Vehicle Fleet'!$D$2:$D$6,A2814)+'Cost Parameters'!$B$2*'Cost Parameters'!$B$3)</f>
        <v>18.930268000000002</v>
      </c>
      <c r="J2814" cm="1">
        <f t="array" ref="J2814">IF(C2814=0,0,INDEX('Delivery Stops'!$D$2:$D$29,C2814))</f>
        <v>150</v>
      </c>
      <c r="K2814">
        <f t="shared" si="172"/>
        <v>0</v>
      </c>
      <c r="L2814">
        <f t="shared" si="173"/>
        <v>0</v>
      </c>
      <c r="M2814">
        <f t="shared" si="174"/>
        <v>0</v>
      </c>
      <c r="N2814">
        <f t="shared" si="175"/>
        <v>0</v>
      </c>
      <c r="O2814" cm="1">
        <f t="array" ref="O2814">((IF(C2814=0,INDEX('Solver Setup'!$M$15:$M$19,A2814),INDEX('Solver Setup'!$G$25:$G$52,C2814))-IF(B2814=0,INDEX('Solver Setup'!$L$15:$L$19,A2814),INDEX('Solver Setup'!$G$25:$G$52,B2814)))*1440-IF(B2814=0,0,INDEX('Solver Setup'!$F$25:$F$52,B2814))-H2814+'Solver Setup'!$B$9*(1-F2814))</f>
        <v>1500.4000000000005</v>
      </c>
    </row>
    <row r="2815" spans="1:15" x14ac:dyDescent="0.2">
      <c r="A2815">
        <v>4</v>
      </c>
      <c r="B2815">
        <v>13</v>
      </c>
      <c r="C2815">
        <v>14</v>
      </c>
      <c r="D2815" t="str" cm="1">
        <f t="array" ref="D2815">IF(B2815=0,"Depot",INDEX('Delivery Stops'!$B$2:$B$29,B2815))</f>
        <v>Tech Solutions Inc</v>
      </c>
      <c r="E2815" t="str" cm="1">
        <f t="array" ref="E2815">IF(C2815=0,"Depot",INDEX('Delivery Stops'!$B$2:$B$29,C2815))</f>
        <v>Sunrise Senior Living</v>
      </c>
      <c r="F2815">
        <v>0</v>
      </c>
      <c r="G2815" cm="1">
        <f t="array" ref="G2815">INDEX('Distance Matrix (miles)'!$B$2:$AD$30,B2815+1,C2815+1)</f>
        <v>18.48</v>
      </c>
      <c r="H2815" cm="1">
        <f t="array" ref="H2815">INDEX('Travel Time Matrix (min)'!$B$2:$AD$30,B2815+1,C2815+1)</f>
        <v>27.7</v>
      </c>
      <c r="I2815" cm="1">
        <f t="array" ref="I2815">G2815*(INDEX('Vehicle Fleet'!$D$2:$D$6,A2815)+'Cost Parameters'!$B$2*'Cost Parameters'!$B$3)</f>
        <v>21.370272000000003</v>
      </c>
      <c r="J2815" cm="1">
        <f t="array" ref="J2815">IF(C2815=0,0,INDEX('Delivery Stops'!$D$2:$D$29,C2815))</f>
        <v>249</v>
      </c>
      <c r="K2815">
        <f t="shared" si="172"/>
        <v>0</v>
      </c>
      <c r="L2815">
        <f t="shared" si="173"/>
        <v>0</v>
      </c>
      <c r="M2815">
        <f t="shared" si="174"/>
        <v>0</v>
      </c>
      <c r="N2815">
        <f t="shared" si="175"/>
        <v>0</v>
      </c>
      <c r="O2815" cm="1">
        <f t="array" ref="O2815">((IF(C2815=0,INDEX('Solver Setup'!$M$15:$M$19,A2815),INDEX('Solver Setup'!$G$25:$G$52,C2815))-IF(B2815=0,INDEX('Solver Setup'!$L$15:$L$19,A2815),INDEX('Solver Setup'!$G$25:$G$52,B2815)))*1440-IF(B2815=0,0,INDEX('Solver Setup'!$F$25:$F$52,B2815))-H2815+'Solver Setup'!$B$9*(1-F2815))</f>
        <v>1842.3000000000002</v>
      </c>
    </row>
    <row r="2816" spans="1:15" x14ac:dyDescent="0.2">
      <c r="A2816">
        <v>4</v>
      </c>
      <c r="B2816">
        <v>13</v>
      </c>
      <c r="C2816">
        <v>15</v>
      </c>
      <c r="D2816" t="str" cm="1">
        <f t="array" ref="D2816">IF(B2816=0,"Depot",INDEX('Delivery Stops'!$B$2:$B$29,B2816))</f>
        <v>Tech Solutions Inc</v>
      </c>
      <c r="E2816" t="str" cm="1">
        <f t="array" ref="E2816">IF(C2816=0,"Depot",INDEX('Delivery Stops'!$B$2:$B$29,C2816))</f>
        <v>Electronics Outlet</v>
      </c>
      <c r="F2816">
        <v>0</v>
      </c>
      <c r="G2816" cm="1">
        <f t="array" ref="G2816">INDEX('Distance Matrix (miles)'!$B$2:$AD$30,B2816+1,C2816+1)</f>
        <v>22.51</v>
      </c>
      <c r="H2816" cm="1">
        <f t="array" ref="H2816">INDEX('Travel Time Matrix (min)'!$B$2:$AD$30,B2816+1,C2816+1)</f>
        <v>33.799999999999997</v>
      </c>
      <c r="I2816" cm="1">
        <f t="array" ref="I2816">G2816*(INDEX('Vehicle Fleet'!$D$2:$D$6,A2816)+'Cost Parameters'!$B$2*'Cost Parameters'!$B$3)</f>
        <v>26.030564000000005</v>
      </c>
      <c r="J2816" cm="1">
        <f t="array" ref="J2816">IF(C2816=0,0,INDEX('Delivery Stops'!$D$2:$D$29,C2816))</f>
        <v>72</v>
      </c>
      <c r="K2816">
        <f t="shared" si="172"/>
        <v>0</v>
      </c>
      <c r="L2816">
        <f t="shared" si="173"/>
        <v>0</v>
      </c>
      <c r="M2816">
        <f t="shared" si="174"/>
        <v>0</v>
      </c>
      <c r="N2816">
        <f t="shared" si="175"/>
        <v>0</v>
      </c>
      <c r="O2816" cm="1">
        <f t="array" ref="O2816">((IF(C2816=0,INDEX('Solver Setup'!$M$15:$M$19,A2816),INDEX('Solver Setup'!$G$25:$G$52,C2816))-IF(B2816=0,INDEX('Solver Setup'!$L$15:$L$19,A2816),INDEX('Solver Setup'!$G$25:$G$52,B2816)))*1440-IF(B2816=0,0,INDEX('Solver Setup'!$F$25:$F$52,B2816))-H2816+'Solver Setup'!$B$9*(1-F2816))</f>
        <v>1401.2000000000005</v>
      </c>
    </row>
    <row r="2817" spans="1:15" x14ac:dyDescent="0.2">
      <c r="A2817">
        <v>4</v>
      </c>
      <c r="B2817">
        <v>13</v>
      </c>
      <c r="C2817">
        <v>16</v>
      </c>
      <c r="D2817" t="str" cm="1">
        <f t="array" ref="D2817">IF(B2817=0,"Depot",INDEX('Delivery Stops'!$B$2:$B$29,B2817))</f>
        <v>Tech Solutions Inc</v>
      </c>
      <c r="E2817" t="str" cm="1">
        <f t="array" ref="E2817">IF(C2817=0,"Depot",INDEX('Delivery Stops'!$B$2:$B$29,C2817))</f>
        <v>Bookstore</v>
      </c>
      <c r="F2817">
        <v>0</v>
      </c>
      <c r="G2817" cm="1">
        <f t="array" ref="G2817">INDEX('Distance Matrix (miles)'!$B$2:$AD$30,B2817+1,C2817+1)</f>
        <v>19.440000000000001</v>
      </c>
      <c r="H2817" cm="1">
        <f t="array" ref="H2817">INDEX('Travel Time Matrix (min)'!$B$2:$AD$30,B2817+1,C2817+1)</f>
        <v>29.2</v>
      </c>
      <c r="I2817" cm="1">
        <f t="array" ref="I2817">G2817*(INDEX('Vehicle Fleet'!$D$2:$D$6,A2817)+'Cost Parameters'!$B$2*'Cost Parameters'!$B$3)</f>
        <v>22.480416000000002</v>
      </c>
      <c r="J2817" cm="1">
        <f t="array" ref="J2817">IF(C2817=0,0,INDEX('Delivery Stops'!$D$2:$D$29,C2817))</f>
        <v>152</v>
      </c>
      <c r="K2817">
        <f t="shared" si="172"/>
        <v>0</v>
      </c>
      <c r="L2817">
        <f t="shared" si="173"/>
        <v>0</v>
      </c>
      <c r="M2817">
        <f t="shared" si="174"/>
        <v>0</v>
      </c>
      <c r="N2817">
        <f t="shared" si="175"/>
        <v>0</v>
      </c>
      <c r="O2817" cm="1">
        <f t="array" ref="O2817">((IF(C2817=0,INDEX('Solver Setup'!$M$15:$M$19,A2817),INDEX('Solver Setup'!$G$25:$G$52,C2817))-IF(B2817=0,INDEX('Solver Setup'!$L$15:$L$19,A2817),INDEX('Solver Setup'!$G$25:$G$52,B2817)))*1440-IF(B2817=0,0,INDEX('Solver Setup'!$F$25:$F$52,B2817))-H2817+'Solver Setup'!$B$9*(1-F2817))</f>
        <v>1645.8000000000011</v>
      </c>
    </row>
    <row r="2818" spans="1:15" x14ac:dyDescent="0.2">
      <c r="A2818">
        <v>4</v>
      </c>
      <c r="B2818">
        <v>13</v>
      </c>
      <c r="C2818">
        <v>17</v>
      </c>
      <c r="D2818" t="str" cm="1">
        <f t="array" ref="D2818">IF(B2818=0,"Depot",INDEX('Delivery Stops'!$B$2:$B$29,B2818))</f>
        <v>Tech Solutions Inc</v>
      </c>
      <c r="E2818" t="str" cm="1">
        <f t="array" ref="E2818">IF(C2818=0,"Depot",INDEX('Delivery Stops'!$B$2:$B$29,C2818))</f>
        <v>Veterinary Clinic</v>
      </c>
      <c r="F2818">
        <v>0</v>
      </c>
      <c r="G2818" cm="1">
        <f t="array" ref="G2818">INDEX('Distance Matrix (miles)'!$B$2:$AD$30,B2818+1,C2818+1)</f>
        <v>19.760000000000002</v>
      </c>
      <c r="H2818" cm="1">
        <f t="array" ref="H2818">INDEX('Travel Time Matrix (min)'!$B$2:$AD$30,B2818+1,C2818+1)</f>
        <v>29.6</v>
      </c>
      <c r="I2818" cm="1">
        <f t="array" ref="I2818">G2818*(INDEX('Vehicle Fleet'!$D$2:$D$6,A2818)+'Cost Parameters'!$B$2*'Cost Parameters'!$B$3)</f>
        <v>22.850464000000002</v>
      </c>
      <c r="J2818" cm="1">
        <f t="array" ref="J2818">IF(C2818=0,0,INDEX('Delivery Stops'!$D$2:$D$29,C2818))</f>
        <v>102</v>
      </c>
      <c r="K2818">
        <f t="shared" si="172"/>
        <v>0</v>
      </c>
      <c r="L2818">
        <f t="shared" si="173"/>
        <v>0</v>
      </c>
      <c r="M2818">
        <f t="shared" si="174"/>
        <v>0</v>
      </c>
      <c r="N2818">
        <f t="shared" si="175"/>
        <v>0</v>
      </c>
      <c r="O2818" cm="1">
        <f t="array" ref="O2818">((IF(C2818=0,INDEX('Solver Setup'!$M$15:$M$19,A2818),INDEX('Solver Setup'!$G$25:$G$52,C2818))-IF(B2818=0,INDEX('Solver Setup'!$L$15:$L$19,A2818),INDEX('Solver Setup'!$G$25:$G$52,B2818)))*1440-IF(B2818=0,0,INDEX('Solver Setup'!$F$25:$F$52,B2818))-H2818+'Solver Setup'!$B$9*(1-F2818))</f>
        <v>1480.4</v>
      </c>
    </row>
    <row r="2819" spans="1:15" x14ac:dyDescent="0.2">
      <c r="A2819">
        <v>4</v>
      </c>
      <c r="B2819">
        <v>13</v>
      </c>
      <c r="C2819">
        <v>18</v>
      </c>
      <c r="D2819" t="str" cm="1">
        <f t="array" ref="D2819">IF(B2819=0,"Depot",INDEX('Delivery Stops'!$B$2:$B$29,B2819))</f>
        <v>Tech Solutions Inc</v>
      </c>
      <c r="E2819" t="str" cm="1">
        <f t="array" ref="E2819">IF(C2819=0,"Depot",INDEX('Delivery Stops'!$B$2:$B$29,C2819))</f>
        <v>Furniture Warehouse</v>
      </c>
      <c r="F2819">
        <v>0</v>
      </c>
      <c r="G2819" cm="1">
        <f t="array" ref="G2819">INDEX('Distance Matrix (miles)'!$B$2:$AD$30,B2819+1,C2819+1)</f>
        <v>25.23</v>
      </c>
      <c r="H2819" cm="1">
        <f t="array" ref="H2819">INDEX('Travel Time Matrix (min)'!$B$2:$AD$30,B2819+1,C2819+1)</f>
        <v>37.799999999999997</v>
      </c>
      <c r="I2819" cm="1">
        <f t="array" ref="I2819">G2819*(INDEX('Vehicle Fleet'!$D$2:$D$6,A2819)+'Cost Parameters'!$B$2*'Cost Parameters'!$B$3)</f>
        <v>29.175972000000002</v>
      </c>
      <c r="J2819" cm="1">
        <f t="array" ref="J2819">IF(C2819=0,0,INDEX('Delivery Stops'!$D$2:$D$29,C2819))</f>
        <v>148</v>
      </c>
      <c r="K2819">
        <f t="shared" ref="K2819:K2882" si="176">F2819*I2819</f>
        <v>0</v>
      </c>
      <c r="L2819">
        <f t="shared" ref="L2819:L2882" si="177">F2819*G2819</f>
        <v>0</v>
      </c>
      <c r="M2819">
        <f t="shared" ref="M2819:M2882" si="178">F2819*H2819</f>
        <v>0</v>
      </c>
      <c r="N2819">
        <f t="shared" ref="N2819:N2882" si="179">F2819*J2819</f>
        <v>0</v>
      </c>
      <c r="O2819" cm="1">
        <f t="array" ref="O2819">((IF(C2819=0,INDEX('Solver Setup'!$M$15:$M$19,A2819),INDEX('Solver Setup'!$G$25:$G$52,C2819))-IF(B2819=0,INDEX('Solver Setup'!$L$15:$L$19,A2819),INDEX('Solver Setup'!$G$25:$G$52,B2819)))*1440-IF(B2819=0,0,INDEX('Solver Setup'!$F$25:$F$52,B2819))-H2819+'Solver Setup'!$B$9*(1-F2819))</f>
        <v>1427.2</v>
      </c>
    </row>
    <row r="2820" spans="1:15" x14ac:dyDescent="0.2">
      <c r="A2820">
        <v>4</v>
      </c>
      <c r="B2820">
        <v>13</v>
      </c>
      <c r="C2820">
        <v>19</v>
      </c>
      <c r="D2820" t="str" cm="1">
        <f t="array" ref="D2820">IF(B2820=0,"Depot",INDEX('Delivery Stops'!$B$2:$B$29,B2820))</f>
        <v>Tech Solutions Inc</v>
      </c>
      <c r="E2820" t="str" cm="1">
        <f t="array" ref="E2820">IF(C2820=0,"Depot",INDEX('Delivery Stops'!$B$2:$B$29,C2820))</f>
        <v>Music School</v>
      </c>
      <c r="F2820">
        <v>0</v>
      </c>
      <c r="G2820" cm="1">
        <f t="array" ref="G2820">INDEX('Distance Matrix (miles)'!$B$2:$AD$30,B2820+1,C2820+1)</f>
        <v>44.07</v>
      </c>
      <c r="H2820" cm="1">
        <f t="array" ref="H2820">INDEX('Travel Time Matrix (min)'!$B$2:$AD$30,B2820+1,C2820+1)</f>
        <v>66.099999999999994</v>
      </c>
      <c r="I2820" cm="1">
        <f t="array" ref="I2820">G2820*(INDEX('Vehicle Fleet'!$D$2:$D$6,A2820)+'Cost Parameters'!$B$2*'Cost Parameters'!$B$3)</f>
        <v>50.962548000000005</v>
      </c>
      <c r="J2820" cm="1">
        <f t="array" ref="J2820">IF(C2820=0,0,INDEX('Delivery Stops'!$D$2:$D$29,C2820))</f>
        <v>97</v>
      </c>
      <c r="K2820">
        <f t="shared" si="176"/>
        <v>0</v>
      </c>
      <c r="L2820">
        <f t="shared" si="177"/>
        <v>0</v>
      </c>
      <c r="M2820">
        <f t="shared" si="178"/>
        <v>0</v>
      </c>
      <c r="N2820">
        <f t="shared" si="179"/>
        <v>0</v>
      </c>
      <c r="O2820" cm="1">
        <f t="array" ref="O2820">((IF(C2820=0,INDEX('Solver Setup'!$M$15:$M$19,A2820),INDEX('Solver Setup'!$G$25:$G$52,C2820))-IF(B2820=0,INDEX('Solver Setup'!$L$15:$L$19,A2820),INDEX('Solver Setup'!$G$25:$G$52,B2820)))*1440-IF(B2820=0,0,INDEX('Solver Setup'!$F$25:$F$52,B2820))-H2820+'Solver Setup'!$B$9*(1-F2820))</f>
        <v>1368.9000000000005</v>
      </c>
    </row>
    <row r="2821" spans="1:15" x14ac:dyDescent="0.2">
      <c r="A2821">
        <v>4</v>
      </c>
      <c r="B2821">
        <v>13</v>
      </c>
      <c r="C2821">
        <v>20</v>
      </c>
      <c r="D2821" t="str" cm="1">
        <f t="array" ref="D2821">IF(B2821=0,"Depot",INDEX('Delivery Stops'!$B$2:$B$29,B2821))</f>
        <v>Tech Solutions Inc</v>
      </c>
      <c r="E2821" t="str" cm="1">
        <f t="array" ref="E2821">IF(C2821=0,"Depot",INDEX('Delivery Stops'!$B$2:$B$29,C2821))</f>
        <v>Elementary School</v>
      </c>
      <c r="F2821">
        <v>0</v>
      </c>
      <c r="G2821" cm="1">
        <f t="array" ref="G2821">INDEX('Distance Matrix (miles)'!$B$2:$AD$30,B2821+1,C2821+1)</f>
        <v>42.1</v>
      </c>
      <c r="H2821" cm="1">
        <f t="array" ref="H2821">INDEX('Travel Time Matrix (min)'!$B$2:$AD$30,B2821+1,C2821+1)</f>
        <v>63.1</v>
      </c>
      <c r="I2821" cm="1">
        <f t="array" ref="I2821">G2821*(INDEX('Vehicle Fleet'!$D$2:$D$6,A2821)+'Cost Parameters'!$B$2*'Cost Parameters'!$B$3)</f>
        <v>48.684440000000002</v>
      </c>
      <c r="J2821" cm="1">
        <f t="array" ref="J2821">IF(C2821=0,0,INDEX('Delivery Stops'!$D$2:$D$29,C2821))</f>
        <v>71</v>
      </c>
      <c r="K2821">
        <f t="shared" si="176"/>
        <v>0</v>
      </c>
      <c r="L2821">
        <f t="shared" si="177"/>
        <v>0</v>
      </c>
      <c r="M2821">
        <f t="shared" si="178"/>
        <v>0</v>
      </c>
      <c r="N2821">
        <f t="shared" si="179"/>
        <v>0</v>
      </c>
      <c r="O2821" cm="1">
        <f t="array" ref="O2821">((IF(C2821=0,INDEX('Solver Setup'!$M$15:$M$19,A2821),INDEX('Solver Setup'!$G$25:$G$52,C2821))-IF(B2821=0,INDEX('Solver Setup'!$L$15:$L$19,A2821),INDEX('Solver Setup'!$G$25:$G$52,B2821)))*1440-IF(B2821=0,0,INDEX('Solver Setup'!$F$25:$F$52,B2821))-H2821+'Solver Setup'!$B$9*(1-F2821))</f>
        <v>1341.900000000001</v>
      </c>
    </row>
    <row r="2822" spans="1:15" x14ac:dyDescent="0.2">
      <c r="A2822">
        <v>4</v>
      </c>
      <c r="B2822">
        <v>13</v>
      </c>
      <c r="C2822">
        <v>21</v>
      </c>
      <c r="D2822" t="str" cm="1">
        <f t="array" ref="D2822">IF(B2822=0,"Depot",INDEX('Delivery Stops'!$B$2:$B$29,B2822))</f>
        <v>Tech Solutions Inc</v>
      </c>
      <c r="E2822" t="str" cm="1">
        <f t="array" ref="E2822">IF(C2822=0,"Depot",INDEX('Delivery Stops'!$B$2:$B$29,C2822))</f>
        <v>Distillery</v>
      </c>
      <c r="F2822">
        <v>0</v>
      </c>
      <c r="G2822" cm="1">
        <f t="array" ref="G2822">INDEX('Distance Matrix (miles)'!$B$2:$AD$30,B2822+1,C2822+1)</f>
        <v>41.02</v>
      </c>
      <c r="H2822" cm="1">
        <f t="array" ref="H2822">INDEX('Travel Time Matrix (min)'!$B$2:$AD$30,B2822+1,C2822+1)</f>
        <v>61.5</v>
      </c>
      <c r="I2822" cm="1">
        <f t="array" ref="I2822">G2822*(INDEX('Vehicle Fleet'!$D$2:$D$6,A2822)+'Cost Parameters'!$B$2*'Cost Parameters'!$B$3)</f>
        <v>47.435528000000005</v>
      </c>
      <c r="J2822" cm="1">
        <f t="array" ref="J2822">IF(C2822=0,0,INDEX('Delivery Stops'!$D$2:$D$29,C2822))</f>
        <v>178</v>
      </c>
      <c r="K2822">
        <f t="shared" si="176"/>
        <v>0</v>
      </c>
      <c r="L2822">
        <f t="shared" si="177"/>
        <v>0</v>
      </c>
      <c r="M2822">
        <f t="shared" si="178"/>
        <v>0</v>
      </c>
      <c r="N2822">
        <f t="shared" si="179"/>
        <v>0</v>
      </c>
      <c r="O2822" cm="1">
        <f t="array" ref="O2822">((IF(C2822=0,INDEX('Solver Setup'!$M$15:$M$19,A2822),INDEX('Solver Setup'!$G$25:$G$52,C2822))-IF(B2822=0,INDEX('Solver Setup'!$L$15:$L$19,A2822),INDEX('Solver Setup'!$G$25:$G$52,B2822)))*1440-IF(B2822=0,0,INDEX('Solver Setup'!$F$25:$F$52,B2822))-H2822+'Solver Setup'!$B$9*(1-F2822))</f>
        <v>1853.5</v>
      </c>
    </row>
    <row r="2823" spans="1:15" x14ac:dyDescent="0.2">
      <c r="A2823">
        <v>4</v>
      </c>
      <c r="B2823">
        <v>13</v>
      </c>
      <c r="C2823">
        <v>22</v>
      </c>
      <c r="D2823" t="str" cm="1">
        <f t="array" ref="D2823">IF(B2823=0,"Depot",INDEX('Delivery Stops'!$B$2:$B$29,B2823))</f>
        <v>Tech Solutions Inc</v>
      </c>
      <c r="E2823" t="str" cm="1">
        <f t="array" ref="E2823">IF(C2823=0,"Depot",INDEX('Delivery Stops'!$B$2:$B$29,C2823))</f>
        <v>Brewery</v>
      </c>
      <c r="F2823">
        <v>0</v>
      </c>
      <c r="G2823" cm="1">
        <f t="array" ref="G2823">INDEX('Distance Matrix (miles)'!$B$2:$AD$30,B2823+1,C2823+1)</f>
        <v>4.6100000000000003</v>
      </c>
      <c r="H2823" cm="1">
        <f t="array" ref="H2823">INDEX('Travel Time Matrix (min)'!$B$2:$AD$30,B2823+1,C2823+1)</f>
        <v>6.9</v>
      </c>
      <c r="I2823" cm="1">
        <f t="array" ref="I2823">G2823*(INDEX('Vehicle Fleet'!$D$2:$D$6,A2823)+'Cost Parameters'!$B$2*'Cost Parameters'!$B$3)</f>
        <v>5.331004000000001</v>
      </c>
      <c r="J2823" cm="1">
        <f t="array" ref="J2823">IF(C2823=0,0,INDEX('Delivery Stops'!$D$2:$D$29,C2823))</f>
        <v>46</v>
      </c>
      <c r="K2823">
        <f t="shared" si="176"/>
        <v>0</v>
      </c>
      <c r="L2823">
        <f t="shared" si="177"/>
        <v>0</v>
      </c>
      <c r="M2823">
        <f t="shared" si="178"/>
        <v>0</v>
      </c>
      <c r="N2823">
        <f t="shared" si="179"/>
        <v>0</v>
      </c>
      <c r="O2823" cm="1">
        <f t="array" ref="O2823">((IF(C2823=0,INDEX('Solver Setup'!$M$15:$M$19,A2823),INDEX('Solver Setup'!$G$25:$G$52,C2823))-IF(B2823=0,INDEX('Solver Setup'!$L$15:$L$19,A2823),INDEX('Solver Setup'!$G$25:$G$52,B2823)))*1440-IF(B2823=0,0,INDEX('Solver Setup'!$F$25:$F$52,B2823))-H2823+'Solver Setup'!$B$9*(1-F2823))</f>
        <v>1758.1000000000008</v>
      </c>
    </row>
    <row r="2824" spans="1:15" x14ac:dyDescent="0.2">
      <c r="A2824">
        <v>4</v>
      </c>
      <c r="B2824">
        <v>13</v>
      </c>
      <c r="C2824">
        <v>23</v>
      </c>
      <c r="D2824" t="str" cm="1">
        <f t="array" ref="D2824">IF(B2824=0,"Depot",INDEX('Delivery Stops'!$B$2:$B$29,B2824))</f>
        <v>Tech Solutions Inc</v>
      </c>
      <c r="E2824" t="str" cm="1">
        <f t="array" ref="E2824">IF(C2824=0,"Depot",INDEX('Delivery Stops'!$B$2:$B$29,C2824))</f>
        <v>Distillery</v>
      </c>
      <c r="F2824">
        <v>0</v>
      </c>
      <c r="G2824" cm="1">
        <f t="array" ref="G2824">INDEX('Distance Matrix (miles)'!$B$2:$AD$30,B2824+1,C2824+1)</f>
        <v>27.48</v>
      </c>
      <c r="H2824" cm="1">
        <f t="array" ref="H2824">INDEX('Travel Time Matrix (min)'!$B$2:$AD$30,B2824+1,C2824+1)</f>
        <v>41.2</v>
      </c>
      <c r="I2824" cm="1">
        <f t="array" ref="I2824">G2824*(INDEX('Vehicle Fleet'!$D$2:$D$6,A2824)+'Cost Parameters'!$B$2*'Cost Parameters'!$B$3)</f>
        <v>31.777872000000002</v>
      </c>
      <c r="J2824" cm="1">
        <f t="array" ref="J2824">IF(C2824=0,0,INDEX('Delivery Stops'!$D$2:$D$29,C2824))</f>
        <v>207</v>
      </c>
      <c r="K2824">
        <f t="shared" si="176"/>
        <v>0</v>
      </c>
      <c r="L2824">
        <f t="shared" si="177"/>
        <v>0</v>
      </c>
      <c r="M2824">
        <f t="shared" si="178"/>
        <v>0</v>
      </c>
      <c r="N2824">
        <f t="shared" si="179"/>
        <v>0</v>
      </c>
      <c r="O2824" cm="1">
        <f t="array" ref="O2824">((IF(C2824=0,INDEX('Solver Setup'!$M$15:$M$19,A2824),INDEX('Solver Setup'!$G$25:$G$52,C2824))-IF(B2824=0,INDEX('Solver Setup'!$L$15:$L$19,A2824),INDEX('Solver Setup'!$G$25:$G$52,B2824)))*1440-IF(B2824=0,0,INDEX('Solver Setup'!$F$25:$F$52,B2824))-H2824+'Solver Setup'!$B$9*(1-F2824))</f>
        <v>1618.8000000000006</v>
      </c>
    </row>
    <row r="2825" spans="1:15" x14ac:dyDescent="0.2">
      <c r="A2825">
        <v>4</v>
      </c>
      <c r="B2825">
        <v>13</v>
      </c>
      <c r="C2825">
        <v>24</v>
      </c>
      <c r="D2825" t="str" cm="1">
        <f t="array" ref="D2825">IF(B2825=0,"Depot",INDEX('Delivery Stops'!$B$2:$B$29,B2825))</f>
        <v>Tech Solutions Inc</v>
      </c>
      <c r="E2825" t="str" cm="1">
        <f t="array" ref="E2825">IF(C2825=0,"Depot",INDEX('Delivery Stops'!$B$2:$B$29,C2825))</f>
        <v>Children's Academy</v>
      </c>
      <c r="F2825">
        <v>0</v>
      </c>
      <c r="G2825" cm="1">
        <f t="array" ref="G2825">INDEX('Distance Matrix (miles)'!$B$2:$AD$30,B2825+1,C2825+1)</f>
        <v>38.840000000000003</v>
      </c>
      <c r="H2825" cm="1">
        <f t="array" ref="H2825">INDEX('Travel Time Matrix (min)'!$B$2:$AD$30,B2825+1,C2825+1)</f>
        <v>58.3</v>
      </c>
      <c r="I2825" cm="1">
        <f t="array" ref="I2825">G2825*(INDEX('Vehicle Fleet'!$D$2:$D$6,A2825)+'Cost Parameters'!$B$2*'Cost Parameters'!$B$3)</f>
        <v>44.914576000000011</v>
      </c>
      <c r="J2825" cm="1">
        <f t="array" ref="J2825">IF(C2825=0,0,INDEX('Delivery Stops'!$D$2:$D$29,C2825))</f>
        <v>28</v>
      </c>
      <c r="K2825">
        <f t="shared" si="176"/>
        <v>0</v>
      </c>
      <c r="L2825">
        <f t="shared" si="177"/>
        <v>0</v>
      </c>
      <c r="M2825">
        <f t="shared" si="178"/>
        <v>0</v>
      </c>
      <c r="N2825">
        <f t="shared" si="179"/>
        <v>0</v>
      </c>
      <c r="O2825" cm="1">
        <f t="array" ref="O2825">((IF(C2825=0,INDEX('Solver Setup'!$M$15:$M$19,A2825),INDEX('Solver Setup'!$G$25:$G$52,C2825))-IF(B2825=0,INDEX('Solver Setup'!$L$15:$L$19,A2825),INDEX('Solver Setup'!$G$25:$G$52,B2825)))*1440-IF(B2825=0,0,INDEX('Solver Setup'!$F$25:$F$52,B2825))-H2825+'Solver Setup'!$B$9*(1-F2825))</f>
        <v>1751.700000000001</v>
      </c>
    </row>
    <row r="2826" spans="1:15" x14ac:dyDescent="0.2">
      <c r="A2826">
        <v>4</v>
      </c>
      <c r="B2826">
        <v>13</v>
      </c>
      <c r="C2826">
        <v>25</v>
      </c>
      <c r="D2826" t="str" cm="1">
        <f t="array" ref="D2826">IF(B2826=0,"Depot",INDEX('Delivery Stops'!$B$2:$B$29,B2826))</f>
        <v>Tech Solutions Inc</v>
      </c>
      <c r="E2826" t="str" cm="1">
        <f t="array" ref="E2826">IF(C2826=0,"Depot",INDEX('Delivery Stops'!$B$2:$B$29,C2826))</f>
        <v>Public Library</v>
      </c>
      <c r="F2826">
        <v>0</v>
      </c>
      <c r="G2826" cm="1">
        <f t="array" ref="G2826">INDEX('Distance Matrix (miles)'!$B$2:$AD$30,B2826+1,C2826+1)</f>
        <v>12.97</v>
      </c>
      <c r="H2826" cm="1">
        <f t="array" ref="H2826">INDEX('Travel Time Matrix (min)'!$B$2:$AD$30,B2826+1,C2826+1)</f>
        <v>19.5</v>
      </c>
      <c r="I2826" cm="1">
        <f t="array" ref="I2826">G2826*(INDEX('Vehicle Fleet'!$D$2:$D$6,A2826)+'Cost Parameters'!$B$2*'Cost Parameters'!$B$3)</f>
        <v>14.998508000000003</v>
      </c>
      <c r="J2826" cm="1">
        <f t="array" ref="J2826">IF(C2826=0,0,INDEX('Delivery Stops'!$D$2:$D$29,C2826))</f>
        <v>32</v>
      </c>
      <c r="K2826">
        <f t="shared" si="176"/>
        <v>0</v>
      </c>
      <c r="L2826">
        <f t="shared" si="177"/>
        <v>0</v>
      </c>
      <c r="M2826">
        <f t="shared" si="178"/>
        <v>0</v>
      </c>
      <c r="N2826">
        <f t="shared" si="179"/>
        <v>0</v>
      </c>
      <c r="O2826" cm="1">
        <f t="array" ref="O2826">((IF(C2826=0,INDEX('Solver Setup'!$M$15:$M$19,A2826),INDEX('Solver Setup'!$G$25:$G$52,C2826))-IF(B2826=0,INDEX('Solver Setup'!$L$15:$L$19,A2826),INDEX('Solver Setup'!$G$25:$G$52,B2826)))*1440-IF(B2826=0,0,INDEX('Solver Setup'!$F$25:$F$52,B2826))-H2826+'Solver Setup'!$B$9*(1-F2826))</f>
        <v>1700.5000000000009</v>
      </c>
    </row>
    <row r="2827" spans="1:15" x14ac:dyDescent="0.2">
      <c r="A2827">
        <v>4</v>
      </c>
      <c r="B2827">
        <v>13</v>
      </c>
      <c r="C2827">
        <v>26</v>
      </c>
      <c r="D2827" t="str" cm="1">
        <f t="array" ref="D2827">IF(B2827=0,"Depot",INDEX('Delivery Stops'!$B$2:$B$29,B2827))</f>
        <v>Tech Solutions Inc</v>
      </c>
      <c r="E2827" t="str" cm="1">
        <f t="array" ref="E2827">IF(C2827=0,"Depot",INDEX('Delivery Stops'!$B$2:$B$29,C2827))</f>
        <v>Bakery &amp; Cafe</v>
      </c>
      <c r="F2827">
        <v>0</v>
      </c>
      <c r="G2827" cm="1">
        <f t="array" ref="G2827">INDEX('Distance Matrix (miles)'!$B$2:$AD$30,B2827+1,C2827+1)</f>
        <v>16.079999999999998</v>
      </c>
      <c r="H2827" cm="1">
        <f t="array" ref="H2827">INDEX('Travel Time Matrix (min)'!$B$2:$AD$30,B2827+1,C2827+1)</f>
        <v>24.1</v>
      </c>
      <c r="I2827" cm="1">
        <f t="array" ref="I2827">G2827*(INDEX('Vehicle Fleet'!$D$2:$D$6,A2827)+'Cost Parameters'!$B$2*'Cost Parameters'!$B$3)</f>
        <v>18.594912000000001</v>
      </c>
      <c r="J2827" cm="1">
        <f t="array" ref="J2827">IF(C2827=0,0,INDEX('Delivery Stops'!$D$2:$D$29,C2827))</f>
        <v>211</v>
      </c>
      <c r="K2827">
        <f t="shared" si="176"/>
        <v>0</v>
      </c>
      <c r="L2827">
        <f t="shared" si="177"/>
        <v>0</v>
      </c>
      <c r="M2827">
        <f t="shared" si="178"/>
        <v>0</v>
      </c>
      <c r="N2827">
        <f t="shared" si="179"/>
        <v>0</v>
      </c>
      <c r="O2827" cm="1">
        <f t="array" ref="O2827">((IF(C2827=0,INDEX('Solver Setup'!$M$15:$M$19,A2827),INDEX('Solver Setup'!$G$25:$G$52,C2827))-IF(B2827=0,INDEX('Solver Setup'!$L$15:$L$19,A2827),INDEX('Solver Setup'!$G$25:$G$52,B2827)))*1440-IF(B2827=0,0,INDEX('Solver Setup'!$F$25:$F$52,B2827))-H2827+'Solver Setup'!$B$9*(1-F2827))</f>
        <v>1770.9000000000005</v>
      </c>
    </row>
    <row r="2828" spans="1:15" x14ac:dyDescent="0.2">
      <c r="A2828">
        <v>4</v>
      </c>
      <c r="B2828">
        <v>13</v>
      </c>
      <c r="C2828">
        <v>27</v>
      </c>
      <c r="D2828" t="str" cm="1">
        <f t="array" ref="D2828">IF(B2828=0,"Depot",INDEX('Delivery Stops'!$B$2:$B$29,B2828))</f>
        <v>Tech Solutions Inc</v>
      </c>
      <c r="E2828" t="str" cm="1">
        <f t="array" ref="E2828">IF(C2828=0,"Depot",INDEX('Delivery Stops'!$B$2:$B$29,C2828))</f>
        <v>Redstone Elementary School</v>
      </c>
      <c r="F2828">
        <v>0</v>
      </c>
      <c r="G2828" cm="1">
        <f t="array" ref="G2828">INDEX('Distance Matrix (miles)'!$B$2:$AD$30,B2828+1,C2828+1)</f>
        <v>16.75</v>
      </c>
      <c r="H2828" cm="1">
        <f t="array" ref="H2828">INDEX('Travel Time Matrix (min)'!$B$2:$AD$30,B2828+1,C2828+1)</f>
        <v>25.1</v>
      </c>
      <c r="I2828" cm="1">
        <f t="array" ref="I2828">G2828*(INDEX('Vehicle Fleet'!$D$2:$D$6,A2828)+'Cost Parameters'!$B$2*'Cost Parameters'!$B$3)</f>
        <v>19.369700000000002</v>
      </c>
      <c r="J2828" cm="1">
        <f t="array" ref="J2828">IF(C2828=0,0,INDEX('Delivery Stops'!$D$2:$D$29,C2828))</f>
        <v>61</v>
      </c>
      <c r="K2828">
        <f t="shared" si="176"/>
        <v>0</v>
      </c>
      <c r="L2828">
        <f t="shared" si="177"/>
        <v>0</v>
      </c>
      <c r="M2828">
        <f t="shared" si="178"/>
        <v>0</v>
      </c>
      <c r="N2828">
        <f t="shared" si="179"/>
        <v>0</v>
      </c>
      <c r="O2828" cm="1">
        <f t="array" ref="O2828">((IF(C2828=0,INDEX('Solver Setup'!$M$15:$M$19,A2828),INDEX('Solver Setup'!$G$25:$G$52,C2828))-IF(B2828=0,INDEX('Solver Setup'!$L$15:$L$19,A2828),INDEX('Solver Setup'!$G$25:$G$52,B2828)))*1440-IF(B2828=0,0,INDEX('Solver Setup'!$F$25:$F$52,B2828))-H2828+'Solver Setup'!$B$9*(1-F2828))</f>
        <v>1709.9</v>
      </c>
    </row>
    <row r="2829" spans="1:15" x14ac:dyDescent="0.2">
      <c r="A2829">
        <v>4</v>
      </c>
      <c r="B2829">
        <v>13</v>
      </c>
      <c r="C2829">
        <v>28</v>
      </c>
      <c r="D2829" t="str" cm="1">
        <f t="array" ref="D2829">IF(B2829=0,"Depot",INDEX('Delivery Stops'!$B$2:$B$29,B2829))</f>
        <v>Tech Solutions Inc</v>
      </c>
      <c r="E2829" t="str" cm="1">
        <f t="array" ref="E2829">IF(C2829=0,"Depot",INDEX('Delivery Stops'!$B$2:$B$29,C2829))</f>
        <v>Food Bank</v>
      </c>
      <c r="F2829">
        <v>0</v>
      </c>
      <c r="G2829" cm="1">
        <f t="array" ref="G2829">INDEX('Distance Matrix (miles)'!$B$2:$AD$30,B2829+1,C2829+1)</f>
        <v>3.8</v>
      </c>
      <c r="H2829" cm="1">
        <f t="array" ref="H2829">INDEX('Travel Time Matrix (min)'!$B$2:$AD$30,B2829+1,C2829+1)</f>
        <v>5.7</v>
      </c>
      <c r="I2829" cm="1">
        <f t="array" ref="I2829">G2829*(INDEX('Vehicle Fleet'!$D$2:$D$6,A2829)+'Cost Parameters'!$B$2*'Cost Parameters'!$B$3)</f>
        <v>4.3943200000000004</v>
      </c>
      <c r="J2829" cm="1">
        <f t="array" ref="J2829">IF(C2829=0,0,INDEX('Delivery Stops'!$D$2:$D$29,C2829))</f>
        <v>168</v>
      </c>
      <c r="K2829">
        <f t="shared" si="176"/>
        <v>0</v>
      </c>
      <c r="L2829">
        <f t="shared" si="177"/>
        <v>0</v>
      </c>
      <c r="M2829">
        <f t="shared" si="178"/>
        <v>0</v>
      </c>
      <c r="N2829">
        <f t="shared" si="179"/>
        <v>0</v>
      </c>
      <c r="O2829" cm="1">
        <f t="array" ref="O2829">((IF(C2829=0,INDEX('Solver Setup'!$M$15:$M$19,A2829),INDEX('Solver Setup'!$G$25:$G$52,C2829))-IF(B2829=0,INDEX('Solver Setup'!$L$15:$L$19,A2829),INDEX('Solver Setup'!$G$25:$G$52,B2829)))*1440-IF(B2829=0,0,INDEX('Solver Setup'!$F$25:$F$52,B2829))-H2829+'Solver Setup'!$B$9*(1-F2829))</f>
        <v>1729.3</v>
      </c>
    </row>
    <row r="2830" spans="1:15" x14ac:dyDescent="0.2">
      <c r="A2830">
        <v>4</v>
      </c>
      <c r="B2830">
        <v>14</v>
      </c>
      <c r="C2830">
        <v>0</v>
      </c>
      <c r="D2830" t="str" cm="1">
        <f t="array" ref="D2830">IF(B2830=0,"Depot",INDEX('Delivery Stops'!$B$2:$B$29,B2830))</f>
        <v>Sunrise Senior Living</v>
      </c>
      <c r="E2830" t="str" cm="1">
        <f t="array" ref="E2830">IF(C2830=0,"Depot",INDEX('Delivery Stops'!$B$2:$B$29,C2830))</f>
        <v>Depot</v>
      </c>
      <c r="F2830">
        <v>0</v>
      </c>
      <c r="G2830" cm="1">
        <f t="array" ref="G2830">INDEX('Distance Matrix (miles)'!$B$2:$AD$30,B2830+1,C2830+1)</f>
        <v>14.86</v>
      </c>
      <c r="H2830" cm="1">
        <f t="array" ref="H2830">INDEX('Travel Time Matrix (min)'!$B$2:$AD$30,B2830+1,C2830+1)</f>
        <v>22.3</v>
      </c>
      <c r="I2830" cm="1">
        <f t="array" ref="I2830">G2830*(INDEX('Vehicle Fleet'!$D$2:$D$6,A2830)+'Cost Parameters'!$B$2*'Cost Parameters'!$B$3)</f>
        <v>17.184104000000001</v>
      </c>
      <c r="J2830" cm="1">
        <f t="array" ref="J2830">IF(C2830=0,0,INDEX('Delivery Stops'!$D$2:$D$29,C2830))</f>
        <v>0</v>
      </c>
      <c r="K2830">
        <f t="shared" si="176"/>
        <v>0</v>
      </c>
      <c r="L2830">
        <f t="shared" si="177"/>
        <v>0</v>
      </c>
      <c r="M2830">
        <f t="shared" si="178"/>
        <v>0</v>
      </c>
      <c r="N2830">
        <f t="shared" si="179"/>
        <v>0</v>
      </c>
      <c r="O2830" cm="1">
        <f t="array" ref="O2830">((IF(C2830=0,INDEX('Solver Setup'!$M$15:$M$19,A2830),INDEX('Solver Setup'!$G$25:$G$52,C2830))-IF(B2830=0,INDEX('Solver Setup'!$L$15:$L$19,A2830),INDEX('Solver Setup'!$G$25:$G$52,B2830)))*1440-IF(B2830=0,0,INDEX('Solver Setup'!$F$25:$F$52,B2830))-H2830+'Solver Setup'!$B$9*(1-F2830))</f>
        <v>552.7000000000005</v>
      </c>
    </row>
    <row r="2831" spans="1:15" x14ac:dyDescent="0.2">
      <c r="A2831">
        <v>4</v>
      </c>
      <c r="B2831">
        <v>14</v>
      </c>
      <c r="C2831">
        <v>1</v>
      </c>
      <c r="D2831" t="str" cm="1">
        <f t="array" ref="D2831">IF(B2831=0,"Depot",INDEX('Delivery Stops'!$B$2:$B$29,B2831))</f>
        <v>Sunrise Senior Living</v>
      </c>
      <c r="E2831" t="str" cm="1">
        <f t="array" ref="E2831">IF(C2831=0,"Depot",INDEX('Delivery Stops'!$B$2:$B$29,C2831))</f>
        <v>Pet Hospital</v>
      </c>
      <c r="F2831">
        <v>0</v>
      </c>
      <c r="G2831" cm="1">
        <f t="array" ref="G2831">INDEX('Distance Matrix (miles)'!$B$2:$AD$30,B2831+1,C2831+1)</f>
        <v>38.65</v>
      </c>
      <c r="H2831" cm="1">
        <f t="array" ref="H2831">INDEX('Travel Time Matrix (min)'!$B$2:$AD$30,B2831+1,C2831+1)</f>
        <v>58</v>
      </c>
      <c r="I2831" cm="1">
        <f t="array" ref="I2831">G2831*(INDEX('Vehicle Fleet'!$D$2:$D$6,A2831)+'Cost Parameters'!$B$2*'Cost Parameters'!$B$3)</f>
        <v>44.694859999999998</v>
      </c>
      <c r="J2831" cm="1">
        <f t="array" ref="J2831">IF(C2831=0,0,INDEX('Delivery Stops'!$D$2:$D$29,C2831))</f>
        <v>204</v>
      </c>
      <c r="K2831">
        <f t="shared" si="176"/>
        <v>0</v>
      </c>
      <c r="L2831">
        <f t="shared" si="177"/>
        <v>0</v>
      </c>
      <c r="M2831">
        <f t="shared" si="178"/>
        <v>0</v>
      </c>
      <c r="N2831">
        <f t="shared" si="179"/>
        <v>0</v>
      </c>
      <c r="O2831" cm="1">
        <f t="array" ref="O2831">((IF(C2831=0,INDEX('Solver Setup'!$M$15:$M$19,A2831),INDEX('Solver Setup'!$G$25:$G$52,C2831))-IF(B2831=0,INDEX('Solver Setup'!$L$15:$L$19,A2831),INDEX('Solver Setup'!$G$25:$G$52,B2831)))*1440-IF(B2831=0,0,INDEX('Solver Setup'!$F$25:$F$52,B2831))-H2831+'Solver Setup'!$B$9*(1-F2831))</f>
        <v>1027.0000000000009</v>
      </c>
    </row>
    <row r="2832" spans="1:15" x14ac:dyDescent="0.2">
      <c r="A2832">
        <v>4</v>
      </c>
      <c r="B2832">
        <v>14</v>
      </c>
      <c r="C2832">
        <v>2</v>
      </c>
      <c r="D2832" t="str" cm="1">
        <f t="array" ref="D2832">IF(B2832=0,"Depot",INDEX('Delivery Stops'!$B$2:$B$29,B2832))</f>
        <v>Sunrise Senior Living</v>
      </c>
      <c r="E2832" t="str" cm="1">
        <f t="array" ref="E2832">IF(C2832=0,"Depot",INDEX('Delivery Stops'!$B$2:$B$29,C2832))</f>
        <v>Community Pharmacy</v>
      </c>
      <c r="F2832">
        <v>0</v>
      </c>
      <c r="G2832" cm="1">
        <f t="array" ref="G2832">INDEX('Distance Matrix (miles)'!$B$2:$AD$30,B2832+1,C2832+1)</f>
        <v>17.62</v>
      </c>
      <c r="H2832" cm="1">
        <f t="array" ref="H2832">INDEX('Travel Time Matrix (min)'!$B$2:$AD$30,B2832+1,C2832+1)</f>
        <v>26.4</v>
      </c>
      <c r="I2832" cm="1">
        <f t="array" ref="I2832">G2832*(INDEX('Vehicle Fleet'!$D$2:$D$6,A2832)+'Cost Parameters'!$B$2*'Cost Parameters'!$B$3)</f>
        <v>20.375768000000004</v>
      </c>
      <c r="J2832" cm="1">
        <f t="array" ref="J2832">IF(C2832=0,0,INDEX('Delivery Stops'!$D$2:$D$29,C2832))</f>
        <v>240</v>
      </c>
      <c r="K2832">
        <f t="shared" si="176"/>
        <v>0</v>
      </c>
      <c r="L2832">
        <f t="shared" si="177"/>
        <v>0</v>
      </c>
      <c r="M2832">
        <f t="shared" si="178"/>
        <v>0</v>
      </c>
      <c r="N2832">
        <f t="shared" si="179"/>
        <v>0</v>
      </c>
      <c r="O2832" cm="1">
        <f t="array" ref="O2832">((IF(C2832=0,INDEX('Solver Setup'!$M$15:$M$19,A2832),INDEX('Solver Setup'!$G$25:$G$52,C2832))-IF(B2832=0,INDEX('Solver Setup'!$L$15:$L$19,A2832),INDEX('Solver Setup'!$G$25:$G$52,B2832)))*1440-IF(B2832=0,0,INDEX('Solver Setup'!$F$25:$F$52,B2832))-H2832+'Solver Setup'!$B$9*(1-F2832))</f>
        <v>1298.5999999999999</v>
      </c>
    </row>
    <row r="2833" spans="1:15" x14ac:dyDescent="0.2">
      <c r="A2833">
        <v>4</v>
      </c>
      <c r="B2833">
        <v>14</v>
      </c>
      <c r="C2833">
        <v>3</v>
      </c>
      <c r="D2833" t="str" cm="1">
        <f t="array" ref="D2833">IF(B2833=0,"Depot",INDEX('Delivery Stops'!$B$2:$B$29,B2833))</f>
        <v>Sunrise Senior Living</v>
      </c>
      <c r="E2833" t="str" cm="1">
        <f t="array" ref="E2833">IF(C2833=0,"Depot",INDEX('Delivery Stops'!$B$2:$B$29,C2833))</f>
        <v>Redstone Medical Center</v>
      </c>
      <c r="F2833">
        <v>0</v>
      </c>
      <c r="G2833" cm="1">
        <f t="array" ref="G2833">INDEX('Distance Matrix (miles)'!$B$2:$AD$30,B2833+1,C2833+1)</f>
        <v>28.35</v>
      </c>
      <c r="H2833" cm="1">
        <f t="array" ref="H2833">INDEX('Travel Time Matrix (min)'!$B$2:$AD$30,B2833+1,C2833+1)</f>
        <v>42.5</v>
      </c>
      <c r="I2833" cm="1">
        <f t="array" ref="I2833">G2833*(INDEX('Vehicle Fleet'!$D$2:$D$6,A2833)+'Cost Parameters'!$B$2*'Cost Parameters'!$B$3)</f>
        <v>32.783940000000001</v>
      </c>
      <c r="J2833" cm="1">
        <f t="array" ref="J2833">IF(C2833=0,0,INDEX('Delivery Stops'!$D$2:$D$29,C2833))</f>
        <v>183</v>
      </c>
      <c r="K2833">
        <f t="shared" si="176"/>
        <v>0</v>
      </c>
      <c r="L2833">
        <f t="shared" si="177"/>
        <v>0</v>
      </c>
      <c r="M2833">
        <f t="shared" si="178"/>
        <v>0</v>
      </c>
      <c r="N2833">
        <f t="shared" si="179"/>
        <v>0</v>
      </c>
      <c r="O2833" cm="1">
        <f t="array" ref="O2833">((IF(C2833=0,INDEX('Solver Setup'!$M$15:$M$19,A2833),INDEX('Solver Setup'!$G$25:$G$52,C2833))-IF(B2833=0,INDEX('Solver Setup'!$L$15:$L$19,A2833),INDEX('Solver Setup'!$G$25:$G$52,B2833)))*1440-IF(B2833=0,0,INDEX('Solver Setup'!$F$25:$F$52,B2833))-H2833+'Solver Setup'!$B$9*(1-F2833))</f>
        <v>1297.5000000000005</v>
      </c>
    </row>
    <row r="2834" spans="1:15" x14ac:dyDescent="0.2">
      <c r="A2834">
        <v>4</v>
      </c>
      <c r="B2834">
        <v>14</v>
      </c>
      <c r="C2834">
        <v>4</v>
      </c>
      <c r="D2834" t="str" cm="1">
        <f t="array" ref="D2834">IF(B2834=0,"Depot",INDEX('Delivery Stops'!$B$2:$B$29,B2834))</f>
        <v>Sunrise Senior Living</v>
      </c>
      <c r="E2834" t="str" cm="1">
        <f t="array" ref="E2834">IF(C2834=0,"Depot",INDEX('Delivery Stops'!$B$2:$B$29,C2834))</f>
        <v>Furniture Warehouse</v>
      </c>
      <c r="F2834">
        <v>0</v>
      </c>
      <c r="G2834" cm="1">
        <f t="array" ref="G2834">INDEX('Distance Matrix (miles)'!$B$2:$AD$30,B2834+1,C2834+1)</f>
        <v>11.71</v>
      </c>
      <c r="H2834" cm="1">
        <f t="array" ref="H2834">INDEX('Travel Time Matrix (min)'!$B$2:$AD$30,B2834+1,C2834+1)</f>
        <v>17.600000000000001</v>
      </c>
      <c r="I2834" cm="1">
        <f t="array" ref="I2834">G2834*(INDEX('Vehicle Fleet'!$D$2:$D$6,A2834)+'Cost Parameters'!$B$2*'Cost Parameters'!$B$3)</f>
        <v>13.541444000000002</v>
      </c>
      <c r="J2834" cm="1">
        <f t="array" ref="J2834">IF(C2834=0,0,INDEX('Delivery Stops'!$D$2:$D$29,C2834))</f>
        <v>186</v>
      </c>
      <c r="K2834">
        <f t="shared" si="176"/>
        <v>0</v>
      </c>
      <c r="L2834">
        <f t="shared" si="177"/>
        <v>0</v>
      </c>
      <c r="M2834">
        <f t="shared" si="178"/>
        <v>0</v>
      </c>
      <c r="N2834">
        <f t="shared" si="179"/>
        <v>0</v>
      </c>
      <c r="O2834" cm="1">
        <f t="array" ref="O2834">((IF(C2834=0,INDEX('Solver Setup'!$M$15:$M$19,A2834),INDEX('Solver Setup'!$G$25:$G$52,C2834))-IF(B2834=0,INDEX('Solver Setup'!$L$15:$L$19,A2834),INDEX('Solver Setup'!$G$25:$G$52,B2834)))*1440-IF(B2834=0,0,INDEX('Solver Setup'!$F$25:$F$52,B2834))-H2834+'Solver Setup'!$B$9*(1-F2834))</f>
        <v>1052.4000000000005</v>
      </c>
    </row>
    <row r="2835" spans="1:15" x14ac:dyDescent="0.2">
      <c r="A2835">
        <v>4</v>
      </c>
      <c r="B2835">
        <v>14</v>
      </c>
      <c r="C2835">
        <v>5</v>
      </c>
      <c r="D2835" t="str" cm="1">
        <f t="array" ref="D2835">IF(B2835=0,"Depot",INDEX('Delivery Stops'!$B$2:$B$29,B2835))</f>
        <v>Sunrise Senior Living</v>
      </c>
      <c r="E2835" t="str" cm="1">
        <f t="array" ref="E2835">IF(C2835=0,"Depot",INDEX('Delivery Stops'!$B$2:$B$29,C2835))</f>
        <v>Construction Supply</v>
      </c>
      <c r="F2835">
        <v>0</v>
      </c>
      <c r="G2835" cm="1">
        <f t="array" ref="G2835">INDEX('Distance Matrix (miles)'!$B$2:$AD$30,B2835+1,C2835+1)</f>
        <v>7.79</v>
      </c>
      <c r="H2835" cm="1">
        <f t="array" ref="H2835">INDEX('Travel Time Matrix (min)'!$B$2:$AD$30,B2835+1,C2835+1)</f>
        <v>11.7</v>
      </c>
      <c r="I2835" cm="1">
        <f t="array" ref="I2835">G2835*(INDEX('Vehicle Fleet'!$D$2:$D$6,A2835)+'Cost Parameters'!$B$2*'Cost Parameters'!$B$3)</f>
        <v>9.0083560000000009</v>
      </c>
      <c r="J2835" cm="1">
        <f t="array" ref="J2835">IF(C2835=0,0,INDEX('Delivery Stops'!$D$2:$D$29,C2835))</f>
        <v>201</v>
      </c>
      <c r="K2835">
        <f t="shared" si="176"/>
        <v>0</v>
      </c>
      <c r="L2835">
        <f t="shared" si="177"/>
        <v>0</v>
      </c>
      <c r="M2835">
        <f t="shared" si="178"/>
        <v>0</v>
      </c>
      <c r="N2835">
        <f t="shared" si="179"/>
        <v>0</v>
      </c>
      <c r="O2835" cm="1">
        <f t="array" ref="O2835">((IF(C2835=0,INDEX('Solver Setup'!$M$15:$M$19,A2835),INDEX('Solver Setup'!$G$25:$G$52,C2835))-IF(B2835=0,INDEX('Solver Setup'!$L$15:$L$19,A2835),INDEX('Solver Setup'!$G$25:$G$52,B2835)))*1440-IF(B2835=0,0,INDEX('Solver Setup'!$F$25:$F$52,B2835))-H2835+'Solver Setup'!$B$9*(1-F2835))</f>
        <v>1268.3</v>
      </c>
    </row>
    <row r="2836" spans="1:15" x14ac:dyDescent="0.2">
      <c r="A2836">
        <v>4</v>
      </c>
      <c r="B2836">
        <v>14</v>
      </c>
      <c r="C2836">
        <v>6</v>
      </c>
      <c r="D2836" t="str" cm="1">
        <f t="array" ref="D2836">IF(B2836=0,"Depot",INDEX('Delivery Stops'!$B$2:$B$29,B2836))</f>
        <v>Sunrise Senior Living</v>
      </c>
      <c r="E2836" t="str" cm="1">
        <f t="array" ref="E2836">IF(C2836=0,"Depot",INDEX('Delivery Stops'!$B$2:$B$29,C2836))</f>
        <v>Farm Supply</v>
      </c>
      <c r="F2836">
        <v>0</v>
      </c>
      <c r="G2836" cm="1">
        <f t="array" ref="G2836">INDEX('Distance Matrix (miles)'!$B$2:$AD$30,B2836+1,C2836+1)</f>
        <v>10.59</v>
      </c>
      <c r="H2836" cm="1">
        <f t="array" ref="H2836">INDEX('Travel Time Matrix (min)'!$B$2:$AD$30,B2836+1,C2836+1)</f>
        <v>15.9</v>
      </c>
      <c r="I2836" cm="1">
        <f t="array" ref="I2836">G2836*(INDEX('Vehicle Fleet'!$D$2:$D$6,A2836)+'Cost Parameters'!$B$2*'Cost Parameters'!$B$3)</f>
        <v>12.246276000000002</v>
      </c>
      <c r="J2836" cm="1">
        <f t="array" ref="J2836">IF(C2836=0,0,INDEX('Delivery Stops'!$D$2:$D$29,C2836))</f>
        <v>162</v>
      </c>
      <c r="K2836">
        <f t="shared" si="176"/>
        <v>0</v>
      </c>
      <c r="L2836">
        <f t="shared" si="177"/>
        <v>0</v>
      </c>
      <c r="M2836">
        <f t="shared" si="178"/>
        <v>0</v>
      </c>
      <c r="N2836">
        <f t="shared" si="179"/>
        <v>0</v>
      </c>
      <c r="O2836" cm="1">
        <f t="array" ref="O2836">((IF(C2836=0,INDEX('Solver Setup'!$M$15:$M$19,A2836),INDEX('Solver Setup'!$G$25:$G$52,C2836))-IF(B2836=0,INDEX('Solver Setup'!$L$15:$L$19,A2836),INDEX('Solver Setup'!$G$25:$G$52,B2836)))*1440-IF(B2836=0,0,INDEX('Solver Setup'!$F$25:$F$52,B2836))-H2836+'Solver Setup'!$B$9*(1-F2836))</f>
        <v>1369.1000000000004</v>
      </c>
    </row>
    <row r="2837" spans="1:15" x14ac:dyDescent="0.2">
      <c r="A2837">
        <v>4</v>
      </c>
      <c r="B2837">
        <v>14</v>
      </c>
      <c r="C2837">
        <v>7</v>
      </c>
      <c r="D2837" t="str" cm="1">
        <f t="array" ref="D2837">IF(B2837=0,"Depot",INDEX('Delivery Stops'!$B$2:$B$29,B2837))</f>
        <v>Sunrise Senior Living</v>
      </c>
      <c r="E2837" t="str" cm="1">
        <f t="array" ref="E2837">IF(C2837=0,"Depot",INDEX('Delivery Stops'!$B$2:$B$29,C2837))</f>
        <v>Fish Market</v>
      </c>
      <c r="F2837">
        <v>0</v>
      </c>
      <c r="G2837" cm="1">
        <f t="array" ref="G2837">INDEX('Distance Matrix (miles)'!$B$2:$AD$30,B2837+1,C2837+1)</f>
        <v>8.5299999999999994</v>
      </c>
      <c r="H2837" cm="1">
        <f t="array" ref="H2837">INDEX('Travel Time Matrix (min)'!$B$2:$AD$30,B2837+1,C2837+1)</f>
        <v>12.8</v>
      </c>
      <c r="I2837" cm="1">
        <f t="array" ref="I2837">G2837*(INDEX('Vehicle Fleet'!$D$2:$D$6,A2837)+'Cost Parameters'!$B$2*'Cost Parameters'!$B$3)</f>
        <v>9.8640919999999994</v>
      </c>
      <c r="J2837" cm="1">
        <f t="array" ref="J2837">IF(C2837=0,0,INDEX('Delivery Stops'!$D$2:$D$29,C2837))</f>
        <v>133</v>
      </c>
      <c r="K2837">
        <f t="shared" si="176"/>
        <v>0</v>
      </c>
      <c r="L2837">
        <f t="shared" si="177"/>
        <v>0</v>
      </c>
      <c r="M2837">
        <f t="shared" si="178"/>
        <v>0</v>
      </c>
      <c r="N2837">
        <f t="shared" si="179"/>
        <v>0</v>
      </c>
      <c r="O2837" cm="1">
        <f t="array" ref="O2837">((IF(C2837=0,INDEX('Solver Setup'!$M$15:$M$19,A2837),INDEX('Solver Setup'!$G$25:$G$52,C2837))-IF(B2837=0,INDEX('Solver Setup'!$L$15:$L$19,A2837),INDEX('Solver Setup'!$G$25:$G$52,B2837)))*1440-IF(B2837=0,0,INDEX('Solver Setup'!$F$25:$F$52,B2837))-H2837+'Solver Setup'!$B$9*(1-F2837))</f>
        <v>1237.2000000000005</v>
      </c>
    </row>
    <row r="2838" spans="1:15" x14ac:dyDescent="0.2">
      <c r="A2838">
        <v>4</v>
      </c>
      <c r="B2838">
        <v>14</v>
      </c>
      <c r="C2838">
        <v>8</v>
      </c>
      <c r="D2838" t="str" cm="1">
        <f t="array" ref="D2838">IF(B2838=0,"Depot",INDEX('Delivery Stops'!$B$2:$B$29,B2838))</f>
        <v>Sunrise Senior Living</v>
      </c>
      <c r="E2838" t="str" cm="1">
        <f t="array" ref="E2838">IF(C2838=0,"Depot",INDEX('Delivery Stops'!$B$2:$B$29,C2838))</f>
        <v>Swimming Pool Supply</v>
      </c>
      <c r="F2838">
        <v>0</v>
      </c>
      <c r="G2838" cm="1">
        <f t="array" ref="G2838">INDEX('Distance Matrix (miles)'!$B$2:$AD$30,B2838+1,C2838+1)</f>
        <v>25.31</v>
      </c>
      <c r="H2838" cm="1">
        <f t="array" ref="H2838">INDEX('Travel Time Matrix (min)'!$B$2:$AD$30,B2838+1,C2838+1)</f>
        <v>38</v>
      </c>
      <c r="I2838" cm="1">
        <f t="array" ref="I2838">G2838*(INDEX('Vehicle Fleet'!$D$2:$D$6,A2838)+'Cost Parameters'!$B$2*'Cost Parameters'!$B$3)</f>
        <v>29.268484000000001</v>
      </c>
      <c r="J2838" cm="1">
        <f t="array" ref="J2838">IF(C2838=0,0,INDEX('Delivery Stops'!$D$2:$D$29,C2838))</f>
        <v>285</v>
      </c>
      <c r="K2838">
        <f t="shared" si="176"/>
        <v>0</v>
      </c>
      <c r="L2838">
        <f t="shared" si="177"/>
        <v>0</v>
      </c>
      <c r="M2838">
        <f t="shared" si="178"/>
        <v>0</v>
      </c>
      <c r="N2838">
        <f t="shared" si="179"/>
        <v>0</v>
      </c>
      <c r="O2838" cm="1">
        <f t="array" ref="O2838">((IF(C2838=0,INDEX('Solver Setup'!$M$15:$M$19,A2838),INDEX('Solver Setup'!$G$25:$G$52,C2838))-IF(B2838=0,INDEX('Solver Setup'!$L$15:$L$19,A2838),INDEX('Solver Setup'!$G$25:$G$52,B2838)))*1440-IF(B2838=0,0,INDEX('Solver Setup'!$F$25:$F$52,B2838))-H2838+'Solver Setup'!$B$9*(1-F2838))</f>
        <v>1422</v>
      </c>
    </row>
    <row r="2839" spans="1:15" x14ac:dyDescent="0.2">
      <c r="A2839">
        <v>4</v>
      </c>
      <c r="B2839">
        <v>14</v>
      </c>
      <c r="C2839">
        <v>9</v>
      </c>
      <c r="D2839" t="str" cm="1">
        <f t="array" ref="D2839">IF(B2839=0,"Depot",INDEX('Delivery Stops'!$B$2:$B$29,B2839))</f>
        <v>Sunrise Senior Living</v>
      </c>
      <c r="E2839" t="str" cm="1">
        <f t="array" ref="E2839">IF(C2839=0,"Depot",INDEX('Delivery Stops'!$B$2:$B$29,C2839))</f>
        <v>Dry Cleaners</v>
      </c>
      <c r="F2839">
        <v>0</v>
      </c>
      <c r="G2839" cm="1">
        <f t="array" ref="G2839">INDEX('Distance Matrix (miles)'!$B$2:$AD$30,B2839+1,C2839+1)</f>
        <v>28.46</v>
      </c>
      <c r="H2839" cm="1">
        <f t="array" ref="H2839">INDEX('Travel Time Matrix (min)'!$B$2:$AD$30,B2839+1,C2839+1)</f>
        <v>42.7</v>
      </c>
      <c r="I2839" cm="1">
        <f t="array" ref="I2839">G2839*(INDEX('Vehicle Fleet'!$D$2:$D$6,A2839)+'Cost Parameters'!$B$2*'Cost Parameters'!$B$3)</f>
        <v>32.911144</v>
      </c>
      <c r="J2839" cm="1">
        <f t="array" ref="J2839">IF(C2839=0,0,INDEX('Delivery Stops'!$D$2:$D$29,C2839))</f>
        <v>24</v>
      </c>
      <c r="K2839">
        <f t="shared" si="176"/>
        <v>0</v>
      </c>
      <c r="L2839">
        <f t="shared" si="177"/>
        <v>0</v>
      </c>
      <c r="M2839">
        <f t="shared" si="178"/>
        <v>0</v>
      </c>
      <c r="N2839">
        <f t="shared" si="179"/>
        <v>0</v>
      </c>
      <c r="O2839" cm="1">
        <f t="array" ref="O2839">((IF(C2839=0,INDEX('Solver Setup'!$M$15:$M$19,A2839),INDEX('Solver Setup'!$G$25:$G$52,C2839))-IF(B2839=0,INDEX('Solver Setup'!$L$15:$L$19,A2839),INDEX('Solver Setup'!$G$25:$G$52,B2839)))*1440-IF(B2839=0,0,INDEX('Solver Setup'!$F$25:$F$52,B2839))-H2839+'Solver Setup'!$B$9*(1-F2839))</f>
        <v>1072.3000000000004</v>
      </c>
    </row>
    <row r="2840" spans="1:15" x14ac:dyDescent="0.2">
      <c r="A2840">
        <v>4</v>
      </c>
      <c r="B2840">
        <v>14</v>
      </c>
      <c r="C2840">
        <v>10</v>
      </c>
      <c r="D2840" t="str" cm="1">
        <f t="array" ref="D2840">IF(B2840=0,"Depot",INDEX('Delivery Stops'!$B$2:$B$29,B2840))</f>
        <v>Sunrise Senior Living</v>
      </c>
      <c r="E2840" t="str" cm="1">
        <f t="array" ref="E2840">IF(C2840=0,"Depot",INDEX('Delivery Stops'!$B$2:$B$29,C2840))</f>
        <v>Furniture Warehouse</v>
      </c>
      <c r="F2840">
        <v>0</v>
      </c>
      <c r="G2840" cm="1">
        <f t="array" ref="G2840">INDEX('Distance Matrix (miles)'!$B$2:$AD$30,B2840+1,C2840+1)</f>
        <v>9.11</v>
      </c>
      <c r="H2840" cm="1">
        <f t="array" ref="H2840">INDEX('Travel Time Matrix (min)'!$B$2:$AD$30,B2840+1,C2840+1)</f>
        <v>13.7</v>
      </c>
      <c r="I2840" cm="1">
        <f t="array" ref="I2840">G2840*(INDEX('Vehicle Fleet'!$D$2:$D$6,A2840)+'Cost Parameters'!$B$2*'Cost Parameters'!$B$3)</f>
        <v>10.534803999999999</v>
      </c>
      <c r="J2840" cm="1">
        <f t="array" ref="J2840">IF(C2840=0,0,INDEX('Delivery Stops'!$D$2:$D$29,C2840))</f>
        <v>89</v>
      </c>
      <c r="K2840">
        <f t="shared" si="176"/>
        <v>0</v>
      </c>
      <c r="L2840">
        <f t="shared" si="177"/>
        <v>0</v>
      </c>
      <c r="M2840">
        <f t="shared" si="178"/>
        <v>0</v>
      </c>
      <c r="N2840">
        <f t="shared" si="179"/>
        <v>0</v>
      </c>
      <c r="O2840" cm="1">
        <f t="array" ref="O2840">((IF(C2840=0,INDEX('Solver Setup'!$M$15:$M$19,A2840),INDEX('Solver Setup'!$G$25:$G$52,C2840))-IF(B2840=0,INDEX('Solver Setup'!$L$15:$L$19,A2840),INDEX('Solver Setup'!$G$25:$G$52,B2840)))*1440-IF(B2840=0,0,INDEX('Solver Setup'!$F$25:$F$52,B2840))-H2840+'Solver Setup'!$B$9*(1-F2840))</f>
        <v>1176.3</v>
      </c>
    </row>
    <row r="2841" spans="1:15" x14ac:dyDescent="0.2">
      <c r="A2841">
        <v>4</v>
      </c>
      <c r="B2841">
        <v>14</v>
      </c>
      <c r="C2841">
        <v>11</v>
      </c>
      <c r="D2841" t="str" cm="1">
        <f t="array" ref="D2841">IF(B2841=0,"Depot",INDEX('Delivery Stops'!$B$2:$B$29,B2841))</f>
        <v>Sunrise Senior Living</v>
      </c>
      <c r="E2841" t="str" cm="1">
        <f t="array" ref="E2841">IF(C2841=0,"Depot",INDEX('Delivery Stops'!$B$2:$B$29,C2841))</f>
        <v>Pet Hospital</v>
      </c>
      <c r="F2841">
        <v>0</v>
      </c>
      <c r="G2841" cm="1">
        <f t="array" ref="G2841">INDEX('Distance Matrix (miles)'!$B$2:$AD$30,B2841+1,C2841+1)</f>
        <v>16.2</v>
      </c>
      <c r="H2841" cm="1">
        <f t="array" ref="H2841">INDEX('Travel Time Matrix (min)'!$B$2:$AD$30,B2841+1,C2841+1)</f>
        <v>24.3</v>
      </c>
      <c r="I2841" cm="1">
        <f t="array" ref="I2841">G2841*(INDEX('Vehicle Fleet'!$D$2:$D$6,A2841)+'Cost Parameters'!$B$2*'Cost Parameters'!$B$3)</f>
        <v>18.73368</v>
      </c>
      <c r="J2841" cm="1">
        <f t="array" ref="J2841">IF(C2841=0,0,INDEX('Delivery Stops'!$D$2:$D$29,C2841))</f>
        <v>108</v>
      </c>
      <c r="K2841">
        <f t="shared" si="176"/>
        <v>0</v>
      </c>
      <c r="L2841">
        <f t="shared" si="177"/>
        <v>0</v>
      </c>
      <c r="M2841">
        <f t="shared" si="178"/>
        <v>0</v>
      </c>
      <c r="N2841">
        <f t="shared" si="179"/>
        <v>0</v>
      </c>
      <c r="O2841" cm="1">
        <f t="array" ref="O2841">((IF(C2841=0,INDEX('Solver Setup'!$M$15:$M$19,A2841),INDEX('Solver Setup'!$G$25:$G$52,C2841))-IF(B2841=0,INDEX('Solver Setup'!$L$15:$L$19,A2841),INDEX('Solver Setup'!$G$25:$G$52,B2841)))*1440-IF(B2841=0,0,INDEX('Solver Setup'!$F$25:$F$52,B2841))-H2841+'Solver Setup'!$B$9*(1-F2841))</f>
        <v>1090.7000000000005</v>
      </c>
    </row>
    <row r="2842" spans="1:15" x14ac:dyDescent="0.2">
      <c r="A2842">
        <v>4</v>
      </c>
      <c r="B2842">
        <v>14</v>
      </c>
      <c r="C2842">
        <v>12</v>
      </c>
      <c r="D2842" t="str" cm="1">
        <f t="array" ref="D2842">IF(B2842=0,"Depot",INDEX('Delivery Stops'!$B$2:$B$29,B2842))</f>
        <v>Sunrise Senior Living</v>
      </c>
      <c r="E2842" t="str" cm="1">
        <f t="array" ref="E2842">IF(C2842=0,"Depot",INDEX('Delivery Stops'!$B$2:$B$29,C2842))</f>
        <v>Tech Solutions Inc</v>
      </c>
      <c r="F2842">
        <v>0</v>
      </c>
      <c r="G2842" cm="1">
        <f t="array" ref="G2842">INDEX('Distance Matrix (miles)'!$B$2:$AD$30,B2842+1,C2842+1)</f>
        <v>7.51</v>
      </c>
      <c r="H2842" cm="1">
        <f t="array" ref="H2842">INDEX('Travel Time Matrix (min)'!$B$2:$AD$30,B2842+1,C2842+1)</f>
        <v>11.3</v>
      </c>
      <c r="I2842" cm="1">
        <f t="array" ref="I2842">G2842*(INDEX('Vehicle Fleet'!$D$2:$D$6,A2842)+'Cost Parameters'!$B$2*'Cost Parameters'!$B$3)</f>
        <v>8.684564</v>
      </c>
      <c r="J2842" cm="1">
        <f t="array" ref="J2842">IF(C2842=0,0,INDEX('Delivery Stops'!$D$2:$D$29,C2842))</f>
        <v>150</v>
      </c>
      <c r="K2842">
        <f t="shared" si="176"/>
        <v>0</v>
      </c>
      <c r="L2842">
        <f t="shared" si="177"/>
        <v>0</v>
      </c>
      <c r="M2842">
        <f t="shared" si="178"/>
        <v>0</v>
      </c>
      <c r="N2842">
        <f t="shared" si="179"/>
        <v>0</v>
      </c>
      <c r="O2842" cm="1">
        <f t="array" ref="O2842">((IF(C2842=0,INDEX('Solver Setup'!$M$15:$M$19,A2842),INDEX('Solver Setup'!$G$25:$G$52,C2842))-IF(B2842=0,INDEX('Solver Setup'!$L$15:$L$19,A2842),INDEX('Solver Setup'!$G$25:$G$52,B2842)))*1440-IF(B2842=0,0,INDEX('Solver Setup'!$F$25:$F$52,B2842))-H2842+'Solver Setup'!$B$9*(1-F2842))</f>
        <v>1058.7000000000005</v>
      </c>
    </row>
    <row r="2843" spans="1:15" x14ac:dyDescent="0.2">
      <c r="A2843">
        <v>4</v>
      </c>
      <c r="B2843">
        <v>14</v>
      </c>
      <c r="C2843">
        <v>13</v>
      </c>
      <c r="D2843" t="str" cm="1">
        <f t="array" ref="D2843">IF(B2843=0,"Depot",INDEX('Delivery Stops'!$B$2:$B$29,B2843))</f>
        <v>Sunrise Senior Living</v>
      </c>
      <c r="E2843" t="str" cm="1">
        <f t="array" ref="E2843">IF(C2843=0,"Depot",INDEX('Delivery Stops'!$B$2:$B$29,C2843))</f>
        <v>Tech Solutions Inc</v>
      </c>
      <c r="F2843">
        <v>0</v>
      </c>
      <c r="G2843" cm="1">
        <f t="array" ref="G2843">INDEX('Distance Matrix (miles)'!$B$2:$AD$30,B2843+1,C2843+1)</f>
        <v>18.48</v>
      </c>
      <c r="H2843" cm="1">
        <f t="array" ref="H2843">INDEX('Travel Time Matrix (min)'!$B$2:$AD$30,B2843+1,C2843+1)</f>
        <v>27.7</v>
      </c>
      <c r="I2843" cm="1">
        <f t="array" ref="I2843">G2843*(INDEX('Vehicle Fleet'!$D$2:$D$6,A2843)+'Cost Parameters'!$B$2*'Cost Parameters'!$B$3)</f>
        <v>21.370272000000003</v>
      </c>
      <c r="J2843" cm="1">
        <f t="array" ref="J2843">IF(C2843=0,0,INDEX('Delivery Stops'!$D$2:$D$29,C2843))</f>
        <v>38</v>
      </c>
      <c r="K2843">
        <f t="shared" si="176"/>
        <v>0</v>
      </c>
      <c r="L2843">
        <f t="shared" si="177"/>
        <v>0</v>
      </c>
      <c r="M2843">
        <f t="shared" si="178"/>
        <v>0</v>
      </c>
      <c r="N2843">
        <f t="shared" si="179"/>
        <v>0</v>
      </c>
      <c r="O2843" cm="1">
        <f t="array" ref="O2843">((IF(C2843=0,INDEX('Solver Setup'!$M$15:$M$19,A2843),INDEX('Solver Setup'!$G$25:$G$52,C2843))-IF(B2843=0,INDEX('Solver Setup'!$L$15:$L$19,A2843),INDEX('Solver Setup'!$G$25:$G$52,B2843)))*1440-IF(B2843=0,0,INDEX('Solver Setup'!$F$25:$F$52,B2843))-H2843+'Solver Setup'!$B$9*(1-F2843))</f>
        <v>937.3</v>
      </c>
    </row>
    <row r="2844" spans="1:15" x14ac:dyDescent="0.2">
      <c r="A2844">
        <v>4</v>
      </c>
      <c r="B2844">
        <v>14</v>
      </c>
      <c r="C2844">
        <v>15</v>
      </c>
      <c r="D2844" t="str" cm="1">
        <f t="array" ref="D2844">IF(B2844=0,"Depot",INDEX('Delivery Stops'!$B$2:$B$29,B2844))</f>
        <v>Sunrise Senior Living</v>
      </c>
      <c r="E2844" t="str" cm="1">
        <f t="array" ref="E2844">IF(C2844=0,"Depot",INDEX('Delivery Stops'!$B$2:$B$29,C2844))</f>
        <v>Electronics Outlet</v>
      </c>
      <c r="F2844">
        <v>0</v>
      </c>
      <c r="G2844" cm="1">
        <f t="array" ref="G2844">INDEX('Distance Matrix (miles)'!$B$2:$AD$30,B2844+1,C2844+1)</f>
        <v>15.22</v>
      </c>
      <c r="H2844" cm="1">
        <f t="array" ref="H2844">INDEX('Travel Time Matrix (min)'!$B$2:$AD$30,B2844+1,C2844+1)</f>
        <v>22.8</v>
      </c>
      <c r="I2844" cm="1">
        <f t="array" ref="I2844">G2844*(INDEX('Vehicle Fleet'!$D$2:$D$6,A2844)+'Cost Parameters'!$B$2*'Cost Parameters'!$B$3)</f>
        <v>17.600408000000002</v>
      </c>
      <c r="J2844" cm="1">
        <f t="array" ref="J2844">IF(C2844=0,0,INDEX('Delivery Stops'!$D$2:$D$29,C2844))</f>
        <v>72</v>
      </c>
      <c r="K2844">
        <f t="shared" si="176"/>
        <v>0</v>
      </c>
      <c r="L2844">
        <f t="shared" si="177"/>
        <v>0</v>
      </c>
      <c r="M2844">
        <f t="shared" si="178"/>
        <v>0</v>
      </c>
      <c r="N2844">
        <f t="shared" si="179"/>
        <v>0</v>
      </c>
      <c r="O2844" cm="1">
        <f t="array" ref="O2844">((IF(C2844=0,INDEX('Solver Setup'!$M$15:$M$19,A2844),INDEX('Solver Setup'!$G$25:$G$52,C2844))-IF(B2844=0,INDEX('Solver Setup'!$L$15:$L$19,A2844),INDEX('Solver Setup'!$G$25:$G$52,B2844)))*1440-IF(B2844=0,0,INDEX('Solver Setup'!$F$25:$F$52,B2844))-H2844+'Solver Setup'!$B$9*(1-F2844))</f>
        <v>957.2000000000005</v>
      </c>
    </row>
    <row r="2845" spans="1:15" x14ac:dyDescent="0.2">
      <c r="A2845">
        <v>4</v>
      </c>
      <c r="B2845">
        <v>14</v>
      </c>
      <c r="C2845">
        <v>16</v>
      </c>
      <c r="D2845" t="str" cm="1">
        <f t="array" ref="D2845">IF(B2845=0,"Depot",INDEX('Delivery Stops'!$B$2:$B$29,B2845))</f>
        <v>Sunrise Senior Living</v>
      </c>
      <c r="E2845" t="str" cm="1">
        <f t="array" ref="E2845">IF(C2845=0,"Depot",INDEX('Delivery Stops'!$B$2:$B$29,C2845))</f>
        <v>Bookstore</v>
      </c>
      <c r="F2845">
        <v>0</v>
      </c>
      <c r="G2845" cm="1">
        <f t="array" ref="G2845">INDEX('Distance Matrix (miles)'!$B$2:$AD$30,B2845+1,C2845+1)</f>
        <v>14.16</v>
      </c>
      <c r="H2845" cm="1">
        <f t="array" ref="H2845">INDEX('Travel Time Matrix (min)'!$B$2:$AD$30,B2845+1,C2845+1)</f>
        <v>21.2</v>
      </c>
      <c r="I2845" cm="1">
        <f t="array" ref="I2845">G2845*(INDEX('Vehicle Fleet'!$D$2:$D$6,A2845)+'Cost Parameters'!$B$2*'Cost Parameters'!$B$3)</f>
        <v>16.374624000000001</v>
      </c>
      <c r="J2845" cm="1">
        <f t="array" ref="J2845">IF(C2845=0,0,INDEX('Delivery Stops'!$D$2:$D$29,C2845))</f>
        <v>152</v>
      </c>
      <c r="K2845">
        <f t="shared" si="176"/>
        <v>0</v>
      </c>
      <c r="L2845">
        <f t="shared" si="177"/>
        <v>0</v>
      </c>
      <c r="M2845">
        <f t="shared" si="178"/>
        <v>0</v>
      </c>
      <c r="N2845">
        <f t="shared" si="179"/>
        <v>0</v>
      </c>
      <c r="O2845" cm="1">
        <f t="array" ref="O2845">((IF(C2845=0,INDEX('Solver Setup'!$M$15:$M$19,A2845),INDEX('Solver Setup'!$G$25:$G$52,C2845))-IF(B2845=0,INDEX('Solver Setup'!$L$15:$L$19,A2845),INDEX('Solver Setup'!$G$25:$G$52,B2845)))*1440-IF(B2845=0,0,INDEX('Solver Setup'!$F$25:$F$52,B2845))-H2845+'Solver Setup'!$B$9*(1-F2845))</f>
        <v>1198.8000000000009</v>
      </c>
    </row>
    <row r="2846" spans="1:15" x14ac:dyDescent="0.2">
      <c r="A2846">
        <v>4</v>
      </c>
      <c r="B2846">
        <v>14</v>
      </c>
      <c r="C2846">
        <v>17</v>
      </c>
      <c r="D2846" t="str" cm="1">
        <f t="array" ref="D2846">IF(B2846=0,"Depot",INDEX('Delivery Stops'!$B$2:$B$29,B2846))</f>
        <v>Sunrise Senior Living</v>
      </c>
      <c r="E2846" t="str" cm="1">
        <f t="array" ref="E2846">IF(C2846=0,"Depot",INDEX('Delivery Stops'!$B$2:$B$29,C2846))</f>
        <v>Veterinary Clinic</v>
      </c>
      <c r="F2846">
        <v>0</v>
      </c>
      <c r="G2846" cm="1">
        <f t="array" ref="G2846">INDEX('Distance Matrix (miles)'!$B$2:$AD$30,B2846+1,C2846+1)</f>
        <v>11.27</v>
      </c>
      <c r="H2846" cm="1">
        <f t="array" ref="H2846">INDEX('Travel Time Matrix (min)'!$B$2:$AD$30,B2846+1,C2846+1)</f>
        <v>16.899999999999999</v>
      </c>
      <c r="I2846" cm="1">
        <f t="array" ref="I2846">G2846*(INDEX('Vehicle Fleet'!$D$2:$D$6,A2846)+'Cost Parameters'!$B$2*'Cost Parameters'!$B$3)</f>
        <v>13.032628000000001</v>
      </c>
      <c r="J2846" cm="1">
        <f t="array" ref="J2846">IF(C2846=0,0,INDEX('Delivery Stops'!$D$2:$D$29,C2846))</f>
        <v>102</v>
      </c>
      <c r="K2846">
        <f t="shared" si="176"/>
        <v>0</v>
      </c>
      <c r="L2846">
        <f t="shared" si="177"/>
        <v>0</v>
      </c>
      <c r="M2846">
        <f t="shared" si="178"/>
        <v>0</v>
      </c>
      <c r="N2846">
        <f t="shared" si="179"/>
        <v>0</v>
      </c>
      <c r="O2846" cm="1">
        <f t="array" ref="O2846">((IF(C2846=0,INDEX('Solver Setup'!$M$15:$M$19,A2846),INDEX('Solver Setup'!$G$25:$G$52,C2846))-IF(B2846=0,INDEX('Solver Setup'!$L$15:$L$19,A2846),INDEX('Solver Setup'!$G$25:$G$52,B2846)))*1440-IF(B2846=0,0,INDEX('Solver Setup'!$F$25:$F$52,B2846))-H2846+'Solver Setup'!$B$9*(1-F2846))</f>
        <v>1038.0999999999999</v>
      </c>
    </row>
    <row r="2847" spans="1:15" x14ac:dyDescent="0.2">
      <c r="A2847">
        <v>4</v>
      </c>
      <c r="B2847">
        <v>14</v>
      </c>
      <c r="C2847">
        <v>18</v>
      </c>
      <c r="D2847" t="str" cm="1">
        <f t="array" ref="D2847">IF(B2847=0,"Depot",INDEX('Delivery Stops'!$B$2:$B$29,B2847))</f>
        <v>Sunrise Senior Living</v>
      </c>
      <c r="E2847" t="str" cm="1">
        <f t="array" ref="E2847">IF(C2847=0,"Depot",INDEX('Delivery Stops'!$B$2:$B$29,C2847))</f>
        <v>Furniture Warehouse</v>
      </c>
      <c r="F2847">
        <v>0</v>
      </c>
      <c r="G2847" cm="1">
        <f t="array" ref="G2847">INDEX('Distance Matrix (miles)'!$B$2:$AD$30,B2847+1,C2847+1)</f>
        <v>12.47</v>
      </c>
      <c r="H2847" cm="1">
        <f t="array" ref="H2847">INDEX('Travel Time Matrix (min)'!$B$2:$AD$30,B2847+1,C2847+1)</f>
        <v>18.7</v>
      </c>
      <c r="I2847" cm="1">
        <f t="array" ref="I2847">G2847*(INDEX('Vehicle Fleet'!$D$2:$D$6,A2847)+'Cost Parameters'!$B$2*'Cost Parameters'!$B$3)</f>
        <v>14.420308000000002</v>
      </c>
      <c r="J2847" cm="1">
        <f t="array" ref="J2847">IF(C2847=0,0,INDEX('Delivery Stops'!$D$2:$D$29,C2847))</f>
        <v>148</v>
      </c>
      <c r="K2847">
        <f t="shared" si="176"/>
        <v>0</v>
      </c>
      <c r="L2847">
        <f t="shared" si="177"/>
        <v>0</v>
      </c>
      <c r="M2847">
        <f t="shared" si="178"/>
        <v>0</v>
      </c>
      <c r="N2847">
        <f t="shared" si="179"/>
        <v>0</v>
      </c>
      <c r="O2847" cm="1">
        <f t="array" ref="O2847">((IF(C2847=0,INDEX('Solver Setup'!$M$15:$M$19,A2847),INDEX('Solver Setup'!$G$25:$G$52,C2847))-IF(B2847=0,INDEX('Solver Setup'!$L$15:$L$19,A2847),INDEX('Solver Setup'!$G$25:$G$52,B2847)))*1440-IF(B2847=0,0,INDEX('Solver Setup'!$F$25:$F$52,B2847))-H2847+'Solver Setup'!$B$9*(1-F2847))</f>
        <v>991.3</v>
      </c>
    </row>
    <row r="2848" spans="1:15" x14ac:dyDescent="0.2">
      <c r="A2848">
        <v>4</v>
      </c>
      <c r="B2848">
        <v>14</v>
      </c>
      <c r="C2848">
        <v>19</v>
      </c>
      <c r="D2848" t="str" cm="1">
        <f t="array" ref="D2848">IF(B2848=0,"Depot",INDEX('Delivery Stops'!$B$2:$B$29,B2848))</f>
        <v>Sunrise Senior Living</v>
      </c>
      <c r="E2848" t="str" cm="1">
        <f t="array" ref="E2848">IF(C2848=0,"Depot",INDEX('Delivery Stops'!$B$2:$B$29,C2848))</f>
        <v>Music School</v>
      </c>
      <c r="F2848">
        <v>0</v>
      </c>
      <c r="G2848" cm="1">
        <f t="array" ref="G2848">INDEX('Distance Matrix (miles)'!$B$2:$AD$30,B2848+1,C2848+1)</f>
        <v>32.76</v>
      </c>
      <c r="H2848" cm="1">
        <f t="array" ref="H2848">INDEX('Travel Time Matrix (min)'!$B$2:$AD$30,B2848+1,C2848+1)</f>
        <v>49.1</v>
      </c>
      <c r="I2848" cm="1">
        <f t="array" ref="I2848">G2848*(INDEX('Vehicle Fleet'!$D$2:$D$6,A2848)+'Cost Parameters'!$B$2*'Cost Parameters'!$B$3)</f>
        <v>37.883664000000003</v>
      </c>
      <c r="J2848" cm="1">
        <f t="array" ref="J2848">IF(C2848=0,0,INDEX('Delivery Stops'!$D$2:$D$29,C2848))</f>
        <v>97</v>
      </c>
      <c r="K2848">
        <f t="shared" si="176"/>
        <v>0</v>
      </c>
      <c r="L2848">
        <f t="shared" si="177"/>
        <v>0</v>
      </c>
      <c r="M2848">
        <f t="shared" si="178"/>
        <v>0</v>
      </c>
      <c r="N2848">
        <f t="shared" si="179"/>
        <v>0</v>
      </c>
      <c r="O2848" cm="1">
        <f t="array" ref="O2848">((IF(C2848=0,INDEX('Solver Setup'!$M$15:$M$19,A2848),INDEX('Solver Setup'!$G$25:$G$52,C2848))-IF(B2848=0,INDEX('Solver Setup'!$L$15:$L$19,A2848),INDEX('Solver Setup'!$G$25:$G$52,B2848)))*1440-IF(B2848=0,0,INDEX('Solver Setup'!$F$25:$F$52,B2848))-H2848+'Solver Setup'!$B$9*(1-F2848))</f>
        <v>930.90000000000043</v>
      </c>
    </row>
    <row r="2849" spans="1:15" x14ac:dyDescent="0.2">
      <c r="A2849">
        <v>4</v>
      </c>
      <c r="B2849">
        <v>14</v>
      </c>
      <c r="C2849">
        <v>20</v>
      </c>
      <c r="D2849" t="str" cm="1">
        <f t="array" ref="D2849">IF(B2849=0,"Depot",INDEX('Delivery Stops'!$B$2:$B$29,B2849))</f>
        <v>Sunrise Senior Living</v>
      </c>
      <c r="E2849" t="str" cm="1">
        <f t="array" ref="E2849">IF(C2849=0,"Depot",INDEX('Delivery Stops'!$B$2:$B$29,C2849))</f>
        <v>Elementary School</v>
      </c>
      <c r="F2849">
        <v>0</v>
      </c>
      <c r="G2849" cm="1">
        <f t="array" ref="G2849">INDEX('Distance Matrix (miles)'!$B$2:$AD$30,B2849+1,C2849+1)</f>
        <v>24.48</v>
      </c>
      <c r="H2849" cm="1">
        <f t="array" ref="H2849">INDEX('Travel Time Matrix (min)'!$B$2:$AD$30,B2849+1,C2849+1)</f>
        <v>36.700000000000003</v>
      </c>
      <c r="I2849" cm="1">
        <f t="array" ref="I2849">G2849*(INDEX('Vehicle Fleet'!$D$2:$D$6,A2849)+'Cost Parameters'!$B$2*'Cost Parameters'!$B$3)</f>
        <v>28.308672000000001</v>
      </c>
      <c r="J2849" cm="1">
        <f t="array" ref="J2849">IF(C2849=0,0,INDEX('Delivery Stops'!$D$2:$D$29,C2849))</f>
        <v>71</v>
      </c>
      <c r="K2849">
        <f t="shared" si="176"/>
        <v>0</v>
      </c>
      <c r="L2849">
        <f t="shared" si="177"/>
        <v>0</v>
      </c>
      <c r="M2849">
        <f t="shared" si="178"/>
        <v>0</v>
      </c>
      <c r="N2849">
        <f t="shared" si="179"/>
        <v>0</v>
      </c>
      <c r="O2849" cm="1">
        <f t="array" ref="O2849">((IF(C2849=0,INDEX('Solver Setup'!$M$15:$M$19,A2849),INDEX('Solver Setup'!$G$25:$G$52,C2849))-IF(B2849=0,INDEX('Solver Setup'!$L$15:$L$19,A2849),INDEX('Solver Setup'!$G$25:$G$52,B2849)))*1440-IF(B2849=0,0,INDEX('Solver Setup'!$F$25:$F$52,B2849))-H2849+'Solver Setup'!$B$9*(1-F2849))</f>
        <v>913.30000000000086</v>
      </c>
    </row>
    <row r="2850" spans="1:15" x14ac:dyDescent="0.2">
      <c r="A2850">
        <v>4</v>
      </c>
      <c r="B2850">
        <v>14</v>
      </c>
      <c r="C2850">
        <v>21</v>
      </c>
      <c r="D2850" t="str" cm="1">
        <f t="array" ref="D2850">IF(B2850=0,"Depot",INDEX('Delivery Stops'!$B$2:$B$29,B2850))</f>
        <v>Sunrise Senior Living</v>
      </c>
      <c r="E2850" t="str" cm="1">
        <f t="array" ref="E2850">IF(C2850=0,"Depot",INDEX('Delivery Stops'!$B$2:$B$29,C2850))</f>
        <v>Distillery</v>
      </c>
      <c r="F2850">
        <v>0</v>
      </c>
      <c r="G2850" cm="1">
        <f t="array" ref="G2850">INDEX('Distance Matrix (miles)'!$B$2:$AD$30,B2850+1,C2850+1)</f>
        <v>24.47</v>
      </c>
      <c r="H2850" cm="1">
        <f t="array" ref="H2850">INDEX('Travel Time Matrix (min)'!$B$2:$AD$30,B2850+1,C2850+1)</f>
        <v>36.700000000000003</v>
      </c>
      <c r="I2850" cm="1">
        <f t="array" ref="I2850">G2850*(INDEX('Vehicle Fleet'!$D$2:$D$6,A2850)+'Cost Parameters'!$B$2*'Cost Parameters'!$B$3)</f>
        <v>28.297108000000001</v>
      </c>
      <c r="J2850" cm="1">
        <f t="array" ref="J2850">IF(C2850=0,0,INDEX('Delivery Stops'!$D$2:$D$29,C2850))</f>
        <v>178</v>
      </c>
      <c r="K2850">
        <f t="shared" si="176"/>
        <v>0</v>
      </c>
      <c r="L2850">
        <f t="shared" si="177"/>
        <v>0</v>
      </c>
      <c r="M2850">
        <f t="shared" si="178"/>
        <v>0</v>
      </c>
      <c r="N2850">
        <f t="shared" si="179"/>
        <v>0</v>
      </c>
      <c r="O2850" cm="1">
        <f t="array" ref="O2850">((IF(C2850=0,INDEX('Solver Setup'!$M$15:$M$19,A2850),INDEX('Solver Setup'!$G$25:$G$52,C2850))-IF(B2850=0,INDEX('Solver Setup'!$L$15:$L$19,A2850),INDEX('Solver Setup'!$G$25:$G$52,B2850)))*1440-IF(B2850=0,0,INDEX('Solver Setup'!$F$25:$F$52,B2850))-H2850+'Solver Setup'!$B$9*(1-F2850))</f>
        <v>1423.3</v>
      </c>
    </row>
    <row r="2851" spans="1:15" x14ac:dyDescent="0.2">
      <c r="A2851">
        <v>4</v>
      </c>
      <c r="B2851">
        <v>14</v>
      </c>
      <c r="C2851">
        <v>22</v>
      </c>
      <c r="D2851" t="str" cm="1">
        <f t="array" ref="D2851">IF(B2851=0,"Depot",INDEX('Delivery Stops'!$B$2:$B$29,B2851))</f>
        <v>Sunrise Senior Living</v>
      </c>
      <c r="E2851" t="str" cm="1">
        <f t="array" ref="E2851">IF(C2851=0,"Depot",INDEX('Delivery Stops'!$B$2:$B$29,C2851))</f>
        <v>Brewery</v>
      </c>
      <c r="F2851">
        <v>0</v>
      </c>
      <c r="G2851" cm="1">
        <f t="array" ref="G2851">INDEX('Distance Matrix (miles)'!$B$2:$AD$30,B2851+1,C2851+1)</f>
        <v>22.72</v>
      </c>
      <c r="H2851" cm="1">
        <f t="array" ref="H2851">INDEX('Travel Time Matrix (min)'!$B$2:$AD$30,B2851+1,C2851+1)</f>
        <v>34.1</v>
      </c>
      <c r="I2851" cm="1">
        <f t="array" ref="I2851">G2851*(INDEX('Vehicle Fleet'!$D$2:$D$6,A2851)+'Cost Parameters'!$B$2*'Cost Parameters'!$B$3)</f>
        <v>26.273408</v>
      </c>
      <c r="J2851" cm="1">
        <f t="array" ref="J2851">IF(C2851=0,0,INDEX('Delivery Stops'!$D$2:$D$29,C2851))</f>
        <v>46</v>
      </c>
      <c r="K2851">
        <f t="shared" si="176"/>
        <v>0</v>
      </c>
      <c r="L2851">
        <f t="shared" si="177"/>
        <v>0</v>
      </c>
      <c r="M2851">
        <f t="shared" si="178"/>
        <v>0</v>
      </c>
      <c r="N2851">
        <f t="shared" si="179"/>
        <v>0</v>
      </c>
      <c r="O2851" cm="1">
        <f t="array" ref="O2851">((IF(C2851=0,INDEX('Solver Setup'!$M$15:$M$19,A2851),INDEX('Solver Setup'!$G$25:$G$52,C2851))-IF(B2851=0,INDEX('Solver Setup'!$L$15:$L$19,A2851),INDEX('Solver Setup'!$G$25:$G$52,B2851)))*1440-IF(B2851=0,0,INDEX('Solver Setup'!$F$25:$F$52,B2851))-H2851+'Solver Setup'!$B$9*(1-F2851))</f>
        <v>1275.9000000000008</v>
      </c>
    </row>
    <row r="2852" spans="1:15" x14ac:dyDescent="0.2">
      <c r="A2852">
        <v>4</v>
      </c>
      <c r="B2852">
        <v>14</v>
      </c>
      <c r="C2852">
        <v>23</v>
      </c>
      <c r="D2852" t="str" cm="1">
        <f t="array" ref="D2852">IF(B2852=0,"Depot",INDEX('Delivery Stops'!$B$2:$B$29,B2852))</f>
        <v>Sunrise Senior Living</v>
      </c>
      <c r="E2852" t="str" cm="1">
        <f t="array" ref="E2852">IF(C2852=0,"Depot",INDEX('Delivery Stops'!$B$2:$B$29,C2852))</f>
        <v>Distillery</v>
      </c>
      <c r="F2852">
        <v>0</v>
      </c>
      <c r="G2852" cm="1">
        <f t="array" ref="G2852">INDEX('Distance Matrix (miles)'!$B$2:$AD$30,B2852+1,C2852+1)</f>
        <v>19.309999999999999</v>
      </c>
      <c r="H2852" cm="1">
        <f t="array" ref="H2852">INDEX('Travel Time Matrix (min)'!$B$2:$AD$30,B2852+1,C2852+1)</f>
        <v>29</v>
      </c>
      <c r="I2852" cm="1">
        <f t="array" ref="I2852">G2852*(INDEX('Vehicle Fleet'!$D$2:$D$6,A2852)+'Cost Parameters'!$B$2*'Cost Parameters'!$B$3)</f>
        <v>22.330083999999999</v>
      </c>
      <c r="J2852" cm="1">
        <f t="array" ref="J2852">IF(C2852=0,0,INDEX('Delivery Stops'!$D$2:$D$29,C2852))</f>
        <v>207</v>
      </c>
      <c r="K2852">
        <f t="shared" si="176"/>
        <v>0</v>
      </c>
      <c r="L2852">
        <f t="shared" si="177"/>
        <v>0</v>
      </c>
      <c r="M2852">
        <f t="shared" si="178"/>
        <v>0</v>
      </c>
      <c r="N2852">
        <f t="shared" si="179"/>
        <v>0</v>
      </c>
      <c r="O2852" cm="1">
        <f t="array" ref="O2852">((IF(C2852=0,INDEX('Solver Setup'!$M$15:$M$19,A2852),INDEX('Solver Setup'!$G$25:$G$52,C2852))-IF(B2852=0,INDEX('Solver Setup'!$L$15:$L$19,A2852),INDEX('Solver Setup'!$G$25:$G$52,B2852)))*1440-IF(B2852=0,0,INDEX('Solver Setup'!$F$25:$F$52,B2852))-H2852+'Solver Setup'!$B$9*(1-F2852))</f>
        <v>1176.0000000000005</v>
      </c>
    </row>
    <row r="2853" spans="1:15" x14ac:dyDescent="0.2">
      <c r="A2853">
        <v>4</v>
      </c>
      <c r="B2853">
        <v>14</v>
      </c>
      <c r="C2853">
        <v>24</v>
      </c>
      <c r="D2853" t="str" cm="1">
        <f t="array" ref="D2853">IF(B2853=0,"Depot",INDEX('Delivery Stops'!$B$2:$B$29,B2853))</f>
        <v>Sunrise Senior Living</v>
      </c>
      <c r="E2853" t="str" cm="1">
        <f t="array" ref="E2853">IF(C2853=0,"Depot",INDEX('Delivery Stops'!$B$2:$B$29,C2853))</f>
        <v>Children's Academy</v>
      </c>
      <c r="F2853">
        <v>0</v>
      </c>
      <c r="G2853" cm="1">
        <f t="array" ref="G2853">INDEX('Distance Matrix (miles)'!$B$2:$AD$30,B2853+1,C2853+1)</f>
        <v>22.31</v>
      </c>
      <c r="H2853" cm="1">
        <f t="array" ref="H2853">INDEX('Travel Time Matrix (min)'!$B$2:$AD$30,B2853+1,C2853+1)</f>
        <v>33.5</v>
      </c>
      <c r="I2853" cm="1">
        <f t="array" ref="I2853">G2853*(INDEX('Vehicle Fleet'!$D$2:$D$6,A2853)+'Cost Parameters'!$B$2*'Cost Parameters'!$B$3)</f>
        <v>25.799284</v>
      </c>
      <c r="J2853" cm="1">
        <f t="array" ref="J2853">IF(C2853=0,0,INDEX('Delivery Stops'!$D$2:$D$29,C2853))</f>
        <v>28</v>
      </c>
      <c r="K2853">
        <f t="shared" si="176"/>
        <v>0</v>
      </c>
      <c r="L2853">
        <f t="shared" si="177"/>
        <v>0</v>
      </c>
      <c r="M2853">
        <f t="shared" si="178"/>
        <v>0</v>
      </c>
      <c r="N2853">
        <f t="shared" si="179"/>
        <v>0</v>
      </c>
      <c r="O2853" cm="1">
        <f t="array" ref="O2853">((IF(C2853=0,INDEX('Solver Setup'!$M$15:$M$19,A2853),INDEX('Solver Setup'!$G$25:$G$52,C2853))-IF(B2853=0,INDEX('Solver Setup'!$L$15:$L$19,A2853),INDEX('Solver Setup'!$G$25:$G$52,B2853)))*1440-IF(B2853=0,0,INDEX('Solver Setup'!$F$25:$F$52,B2853))-H2853+'Solver Setup'!$B$9*(1-F2853))</f>
        <v>1321.5000000000009</v>
      </c>
    </row>
    <row r="2854" spans="1:15" x14ac:dyDescent="0.2">
      <c r="A2854">
        <v>4</v>
      </c>
      <c r="B2854">
        <v>14</v>
      </c>
      <c r="C2854">
        <v>25</v>
      </c>
      <c r="D2854" t="str" cm="1">
        <f t="array" ref="D2854">IF(B2854=0,"Depot",INDEX('Delivery Stops'!$B$2:$B$29,B2854))</f>
        <v>Sunrise Senior Living</v>
      </c>
      <c r="E2854" t="str" cm="1">
        <f t="array" ref="E2854">IF(C2854=0,"Depot",INDEX('Delivery Stops'!$B$2:$B$29,C2854))</f>
        <v>Public Library</v>
      </c>
      <c r="F2854">
        <v>0</v>
      </c>
      <c r="G2854" cm="1">
        <f t="array" ref="G2854">INDEX('Distance Matrix (miles)'!$B$2:$AD$30,B2854+1,C2854+1)</f>
        <v>5.87</v>
      </c>
      <c r="H2854" cm="1">
        <f t="array" ref="H2854">INDEX('Travel Time Matrix (min)'!$B$2:$AD$30,B2854+1,C2854+1)</f>
        <v>8.8000000000000007</v>
      </c>
      <c r="I2854" cm="1">
        <f t="array" ref="I2854">G2854*(INDEX('Vehicle Fleet'!$D$2:$D$6,A2854)+'Cost Parameters'!$B$2*'Cost Parameters'!$B$3)</f>
        <v>6.7880680000000009</v>
      </c>
      <c r="J2854" cm="1">
        <f t="array" ref="J2854">IF(C2854=0,0,INDEX('Delivery Stops'!$D$2:$D$29,C2854))</f>
        <v>32</v>
      </c>
      <c r="K2854">
        <f t="shared" si="176"/>
        <v>0</v>
      </c>
      <c r="L2854">
        <f t="shared" si="177"/>
        <v>0</v>
      </c>
      <c r="M2854">
        <f t="shared" si="178"/>
        <v>0</v>
      </c>
      <c r="N2854">
        <f t="shared" si="179"/>
        <v>0</v>
      </c>
      <c r="O2854" cm="1">
        <f t="array" ref="O2854">((IF(C2854=0,INDEX('Solver Setup'!$M$15:$M$19,A2854),INDEX('Solver Setup'!$G$25:$G$52,C2854))-IF(B2854=0,INDEX('Solver Setup'!$L$15:$L$19,A2854),INDEX('Solver Setup'!$G$25:$G$52,B2854)))*1440-IF(B2854=0,0,INDEX('Solver Setup'!$F$25:$F$52,B2854))-H2854+'Solver Setup'!$B$9*(1-F2854))</f>
        <v>1256.200000000001</v>
      </c>
    </row>
    <row r="2855" spans="1:15" x14ac:dyDescent="0.2">
      <c r="A2855">
        <v>4</v>
      </c>
      <c r="B2855">
        <v>14</v>
      </c>
      <c r="C2855">
        <v>26</v>
      </c>
      <c r="D2855" t="str" cm="1">
        <f t="array" ref="D2855">IF(B2855=0,"Depot",INDEX('Delivery Stops'!$B$2:$B$29,B2855))</f>
        <v>Sunrise Senior Living</v>
      </c>
      <c r="E2855" t="str" cm="1">
        <f t="array" ref="E2855">IF(C2855=0,"Depot",INDEX('Delivery Stops'!$B$2:$B$29,C2855))</f>
        <v>Bakery &amp; Cafe</v>
      </c>
      <c r="F2855">
        <v>0</v>
      </c>
      <c r="G2855" cm="1">
        <f t="array" ref="G2855">INDEX('Distance Matrix (miles)'!$B$2:$AD$30,B2855+1,C2855+1)</f>
        <v>10.16</v>
      </c>
      <c r="H2855" cm="1">
        <f t="array" ref="H2855">INDEX('Travel Time Matrix (min)'!$B$2:$AD$30,B2855+1,C2855+1)</f>
        <v>15.2</v>
      </c>
      <c r="I2855" cm="1">
        <f t="array" ref="I2855">G2855*(INDEX('Vehicle Fleet'!$D$2:$D$6,A2855)+'Cost Parameters'!$B$2*'Cost Parameters'!$B$3)</f>
        <v>11.749024</v>
      </c>
      <c r="J2855" cm="1">
        <f t="array" ref="J2855">IF(C2855=0,0,INDEX('Delivery Stops'!$D$2:$D$29,C2855))</f>
        <v>211</v>
      </c>
      <c r="K2855">
        <f t="shared" si="176"/>
        <v>0</v>
      </c>
      <c r="L2855">
        <f t="shared" si="177"/>
        <v>0</v>
      </c>
      <c r="M2855">
        <f t="shared" si="178"/>
        <v>0</v>
      </c>
      <c r="N2855">
        <f t="shared" si="179"/>
        <v>0</v>
      </c>
      <c r="O2855" cm="1">
        <f t="array" ref="O2855">((IF(C2855=0,INDEX('Solver Setup'!$M$15:$M$19,A2855),INDEX('Solver Setup'!$G$25:$G$52,C2855))-IF(B2855=0,INDEX('Solver Setup'!$L$15:$L$19,A2855),INDEX('Solver Setup'!$G$25:$G$52,B2855)))*1440-IF(B2855=0,0,INDEX('Solver Setup'!$F$25:$F$52,B2855))-H2855+'Solver Setup'!$B$9*(1-F2855))</f>
        <v>1324.8000000000004</v>
      </c>
    </row>
    <row r="2856" spans="1:15" x14ac:dyDescent="0.2">
      <c r="A2856">
        <v>4</v>
      </c>
      <c r="B2856">
        <v>14</v>
      </c>
      <c r="C2856">
        <v>27</v>
      </c>
      <c r="D2856" t="str" cm="1">
        <f t="array" ref="D2856">IF(B2856=0,"Depot",INDEX('Delivery Stops'!$B$2:$B$29,B2856))</f>
        <v>Sunrise Senior Living</v>
      </c>
      <c r="E2856" t="str" cm="1">
        <f t="array" ref="E2856">IF(C2856=0,"Depot",INDEX('Delivery Stops'!$B$2:$B$29,C2856))</f>
        <v>Redstone Elementary School</v>
      </c>
      <c r="F2856">
        <v>0</v>
      </c>
      <c r="G2856" cm="1">
        <f t="array" ref="G2856">INDEX('Distance Matrix (miles)'!$B$2:$AD$30,B2856+1,C2856+1)</f>
        <v>7.42</v>
      </c>
      <c r="H2856" cm="1">
        <f t="array" ref="H2856">INDEX('Travel Time Matrix (min)'!$B$2:$AD$30,B2856+1,C2856+1)</f>
        <v>11.1</v>
      </c>
      <c r="I2856" cm="1">
        <f t="array" ref="I2856">G2856*(INDEX('Vehicle Fleet'!$D$2:$D$6,A2856)+'Cost Parameters'!$B$2*'Cost Parameters'!$B$3)</f>
        <v>8.5804880000000008</v>
      </c>
      <c r="J2856" cm="1">
        <f t="array" ref="J2856">IF(C2856=0,0,INDEX('Delivery Stops'!$D$2:$D$29,C2856))</f>
        <v>61</v>
      </c>
      <c r="K2856">
        <f t="shared" si="176"/>
        <v>0</v>
      </c>
      <c r="L2856">
        <f t="shared" si="177"/>
        <v>0</v>
      </c>
      <c r="M2856">
        <f t="shared" si="178"/>
        <v>0</v>
      </c>
      <c r="N2856">
        <f t="shared" si="179"/>
        <v>0</v>
      </c>
      <c r="O2856" cm="1">
        <f t="array" ref="O2856">((IF(C2856=0,INDEX('Solver Setup'!$M$15:$M$19,A2856),INDEX('Solver Setup'!$G$25:$G$52,C2856))-IF(B2856=0,INDEX('Solver Setup'!$L$15:$L$19,A2856),INDEX('Solver Setup'!$G$25:$G$52,B2856)))*1440-IF(B2856=0,0,INDEX('Solver Setup'!$F$25:$F$52,B2856))-H2856+'Solver Setup'!$B$9*(1-F2856))</f>
        <v>1268.8999999999999</v>
      </c>
    </row>
    <row r="2857" spans="1:15" x14ac:dyDescent="0.2">
      <c r="A2857">
        <v>4</v>
      </c>
      <c r="B2857">
        <v>14</v>
      </c>
      <c r="C2857">
        <v>28</v>
      </c>
      <c r="D2857" t="str" cm="1">
        <f t="array" ref="D2857">IF(B2857=0,"Depot",INDEX('Delivery Stops'!$B$2:$B$29,B2857))</f>
        <v>Sunrise Senior Living</v>
      </c>
      <c r="E2857" t="str" cm="1">
        <f t="array" ref="E2857">IF(C2857=0,"Depot",INDEX('Delivery Stops'!$B$2:$B$29,C2857))</f>
        <v>Food Bank</v>
      </c>
      <c r="F2857">
        <v>0</v>
      </c>
      <c r="G2857" cm="1">
        <f t="array" ref="G2857">INDEX('Distance Matrix (miles)'!$B$2:$AD$30,B2857+1,C2857+1)</f>
        <v>20.72</v>
      </c>
      <c r="H2857" cm="1">
        <f t="array" ref="H2857">INDEX('Travel Time Matrix (min)'!$B$2:$AD$30,B2857+1,C2857+1)</f>
        <v>31.1</v>
      </c>
      <c r="I2857" cm="1">
        <f t="array" ref="I2857">G2857*(INDEX('Vehicle Fleet'!$D$2:$D$6,A2857)+'Cost Parameters'!$B$2*'Cost Parameters'!$B$3)</f>
        <v>23.960608000000001</v>
      </c>
      <c r="J2857" cm="1">
        <f t="array" ref="J2857">IF(C2857=0,0,INDEX('Delivery Stops'!$D$2:$D$29,C2857))</f>
        <v>168</v>
      </c>
      <c r="K2857">
        <f t="shared" si="176"/>
        <v>0</v>
      </c>
      <c r="L2857">
        <f t="shared" si="177"/>
        <v>0</v>
      </c>
      <c r="M2857">
        <f t="shared" si="178"/>
        <v>0</v>
      </c>
      <c r="N2857">
        <f t="shared" si="179"/>
        <v>0</v>
      </c>
      <c r="O2857" cm="1">
        <f t="array" ref="O2857">((IF(C2857=0,INDEX('Solver Setup'!$M$15:$M$19,A2857),INDEX('Solver Setup'!$G$25:$G$52,C2857))-IF(B2857=0,INDEX('Solver Setup'!$L$15:$L$19,A2857),INDEX('Solver Setup'!$G$25:$G$52,B2857)))*1440-IF(B2857=0,0,INDEX('Solver Setup'!$F$25:$F$52,B2857))-H2857+'Solver Setup'!$B$9*(1-F2857))</f>
        <v>1248.8999999999999</v>
      </c>
    </row>
    <row r="2858" spans="1:15" x14ac:dyDescent="0.2">
      <c r="A2858">
        <v>4</v>
      </c>
      <c r="B2858">
        <v>15</v>
      </c>
      <c r="C2858">
        <v>0</v>
      </c>
      <c r="D2858" t="str" cm="1">
        <f t="array" ref="D2858">IF(B2858=0,"Depot",INDEX('Delivery Stops'!$B$2:$B$29,B2858))</f>
        <v>Electronics Outlet</v>
      </c>
      <c r="E2858" t="str" cm="1">
        <f t="array" ref="E2858">IF(C2858=0,"Depot",INDEX('Delivery Stops'!$B$2:$B$29,C2858))</f>
        <v>Depot</v>
      </c>
      <c r="F2858">
        <v>0</v>
      </c>
      <c r="G2858" cm="1">
        <f t="array" ref="G2858">INDEX('Distance Matrix (miles)'!$B$2:$AD$30,B2858+1,C2858+1)</f>
        <v>1.25</v>
      </c>
      <c r="H2858" cm="1">
        <f t="array" ref="H2858">INDEX('Travel Time Matrix (min)'!$B$2:$AD$30,B2858+1,C2858+1)</f>
        <v>1.9</v>
      </c>
      <c r="I2858" cm="1">
        <f t="array" ref="I2858">G2858*(INDEX('Vehicle Fleet'!$D$2:$D$6,A2858)+'Cost Parameters'!$B$2*'Cost Parameters'!$B$3)</f>
        <v>1.4455</v>
      </c>
      <c r="J2858" cm="1">
        <f t="array" ref="J2858">IF(C2858=0,0,INDEX('Delivery Stops'!$D$2:$D$29,C2858))</f>
        <v>0</v>
      </c>
      <c r="K2858">
        <f t="shared" si="176"/>
        <v>0</v>
      </c>
      <c r="L2858">
        <f t="shared" si="177"/>
        <v>0</v>
      </c>
      <c r="M2858">
        <f t="shared" si="178"/>
        <v>0</v>
      </c>
      <c r="N2858">
        <f t="shared" si="179"/>
        <v>0</v>
      </c>
      <c r="O2858" cm="1">
        <f t="array" ref="O2858">((IF(C2858=0,INDEX('Solver Setup'!$M$15:$M$19,A2858),INDEX('Solver Setup'!$G$25:$G$52,C2858))-IF(B2858=0,INDEX('Solver Setup'!$L$15:$L$19,A2858),INDEX('Solver Setup'!$G$25:$G$52,B2858)))*1440-IF(B2858=0,0,INDEX('Solver Setup'!$F$25:$F$52,B2858))-H2858+'Solver Setup'!$B$9*(1-F2858))</f>
        <v>1007.1</v>
      </c>
    </row>
    <row r="2859" spans="1:15" x14ac:dyDescent="0.2">
      <c r="A2859">
        <v>4</v>
      </c>
      <c r="B2859">
        <v>15</v>
      </c>
      <c r="C2859">
        <v>1</v>
      </c>
      <c r="D2859" t="str" cm="1">
        <f t="array" ref="D2859">IF(B2859=0,"Depot",INDEX('Delivery Stops'!$B$2:$B$29,B2859))</f>
        <v>Electronics Outlet</v>
      </c>
      <c r="E2859" t="str" cm="1">
        <f t="array" ref="E2859">IF(C2859=0,"Depot",INDEX('Delivery Stops'!$B$2:$B$29,C2859))</f>
        <v>Pet Hospital</v>
      </c>
      <c r="F2859">
        <v>0</v>
      </c>
      <c r="G2859" cm="1">
        <f t="array" ref="G2859">INDEX('Distance Matrix (miles)'!$B$2:$AD$30,B2859+1,C2859+1)</f>
        <v>24.94</v>
      </c>
      <c r="H2859" cm="1">
        <f t="array" ref="H2859">INDEX('Travel Time Matrix (min)'!$B$2:$AD$30,B2859+1,C2859+1)</f>
        <v>37.4</v>
      </c>
      <c r="I2859" cm="1">
        <f t="array" ref="I2859">G2859*(INDEX('Vehicle Fleet'!$D$2:$D$6,A2859)+'Cost Parameters'!$B$2*'Cost Parameters'!$B$3)</f>
        <v>28.840616000000004</v>
      </c>
      <c r="J2859" cm="1">
        <f t="array" ref="J2859">IF(C2859=0,0,INDEX('Delivery Stops'!$D$2:$D$29,C2859))</f>
        <v>204</v>
      </c>
      <c r="K2859">
        <f t="shared" si="176"/>
        <v>0</v>
      </c>
      <c r="L2859">
        <f t="shared" si="177"/>
        <v>0</v>
      </c>
      <c r="M2859">
        <f t="shared" si="178"/>
        <v>0</v>
      </c>
      <c r="N2859">
        <f t="shared" si="179"/>
        <v>0</v>
      </c>
      <c r="O2859" cm="1">
        <f t="array" ref="O2859">((IF(C2859=0,INDEX('Solver Setup'!$M$15:$M$19,A2859),INDEX('Solver Setup'!$G$25:$G$52,C2859))-IF(B2859=0,INDEX('Solver Setup'!$L$15:$L$19,A2859),INDEX('Solver Setup'!$G$25:$G$52,B2859)))*1440-IF(B2859=0,0,INDEX('Solver Setup'!$F$25:$F$52,B2859))-H2859+'Solver Setup'!$B$9*(1-F2859))</f>
        <v>1481.6000000000006</v>
      </c>
    </row>
    <row r="2860" spans="1:15" x14ac:dyDescent="0.2">
      <c r="A2860">
        <v>4</v>
      </c>
      <c r="B2860">
        <v>15</v>
      </c>
      <c r="C2860">
        <v>2</v>
      </c>
      <c r="D2860" t="str" cm="1">
        <f t="array" ref="D2860">IF(B2860=0,"Depot",INDEX('Delivery Stops'!$B$2:$B$29,B2860))</f>
        <v>Electronics Outlet</v>
      </c>
      <c r="E2860" t="str" cm="1">
        <f t="array" ref="E2860">IF(C2860=0,"Depot",INDEX('Delivery Stops'!$B$2:$B$29,C2860))</f>
        <v>Community Pharmacy</v>
      </c>
      <c r="F2860">
        <v>0</v>
      </c>
      <c r="G2860" cm="1">
        <f t="array" ref="G2860">INDEX('Distance Matrix (miles)'!$B$2:$AD$30,B2860+1,C2860+1)</f>
        <v>2.5299999999999998</v>
      </c>
      <c r="H2860" cm="1">
        <f t="array" ref="H2860">INDEX('Travel Time Matrix (min)'!$B$2:$AD$30,B2860+1,C2860+1)</f>
        <v>3.8</v>
      </c>
      <c r="I2860" cm="1">
        <f t="array" ref="I2860">G2860*(INDEX('Vehicle Fleet'!$D$2:$D$6,A2860)+'Cost Parameters'!$B$2*'Cost Parameters'!$B$3)</f>
        <v>2.9256920000000002</v>
      </c>
      <c r="J2860" cm="1">
        <f t="array" ref="J2860">IF(C2860=0,0,INDEX('Delivery Stops'!$D$2:$D$29,C2860))</f>
        <v>240</v>
      </c>
      <c r="K2860">
        <f t="shared" si="176"/>
        <v>0</v>
      </c>
      <c r="L2860">
        <f t="shared" si="177"/>
        <v>0</v>
      </c>
      <c r="M2860">
        <f t="shared" si="178"/>
        <v>0</v>
      </c>
      <c r="N2860">
        <f t="shared" si="179"/>
        <v>0</v>
      </c>
      <c r="O2860" cm="1">
        <f t="array" ref="O2860">((IF(C2860=0,INDEX('Solver Setup'!$M$15:$M$19,A2860),INDEX('Solver Setup'!$G$25:$G$52,C2860))-IF(B2860=0,INDEX('Solver Setup'!$L$15:$L$19,A2860),INDEX('Solver Setup'!$G$25:$G$52,B2860)))*1440-IF(B2860=0,0,INDEX('Solver Setup'!$F$25:$F$52,B2860))-H2860+'Solver Setup'!$B$9*(1-F2860))</f>
        <v>1755.1999999999996</v>
      </c>
    </row>
    <row r="2861" spans="1:15" x14ac:dyDescent="0.2">
      <c r="A2861">
        <v>4</v>
      </c>
      <c r="B2861">
        <v>15</v>
      </c>
      <c r="C2861">
        <v>3</v>
      </c>
      <c r="D2861" t="str" cm="1">
        <f t="array" ref="D2861">IF(B2861=0,"Depot",INDEX('Delivery Stops'!$B$2:$B$29,B2861))</f>
        <v>Electronics Outlet</v>
      </c>
      <c r="E2861" t="str" cm="1">
        <f t="array" ref="E2861">IF(C2861=0,"Depot",INDEX('Delivery Stops'!$B$2:$B$29,C2861))</f>
        <v>Redstone Medical Center</v>
      </c>
      <c r="F2861">
        <v>0</v>
      </c>
      <c r="G2861" cm="1">
        <f t="array" ref="G2861">INDEX('Distance Matrix (miles)'!$B$2:$AD$30,B2861+1,C2861+1)</f>
        <v>20.329999999999998</v>
      </c>
      <c r="H2861" cm="1">
        <f t="array" ref="H2861">INDEX('Travel Time Matrix (min)'!$B$2:$AD$30,B2861+1,C2861+1)</f>
        <v>30.5</v>
      </c>
      <c r="I2861" cm="1">
        <f t="array" ref="I2861">G2861*(INDEX('Vehicle Fleet'!$D$2:$D$6,A2861)+'Cost Parameters'!$B$2*'Cost Parameters'!$B$3)</f>
        <v>23.509612000000001</v>
      </c>
      <c r="J2861" cm="1">
        <f t="array" ref="J2861">IF(C2861=0,0,INDEX('Delivery Stops'!$D$2:$D$29,C2861))</f>
        <v>183</v>
      </c>
      <c r="K2861">
        <f t="shared" si="176"/>
        <v>0</v>
      </c>
      <c r="L2861">
        <f t="shared" si="177"/>
        <v>0</v>
      </c>
      <c r="M2861">
        <f t="shared" si="178"/>
        <v>0</v>
      </c>
      <c r="N2861">
        <f t="shared" si="179"/>
        <v>0</v>
      </c>
      <c r="O2861" cm="1">
        <f t="array" ref="O2861">((IF(C2861=0,INDEX('Solver Setup'!$M$15:$M$19,A2861),INDEX('Solver Setup'!$G$25:$G$52,C2861))-IF(B2861=0,INDEX('Solver Setup'!$L$15:$L$19,A2861),INDEX('Solver Setup'!$G$25:$G$52,B2861)))*1440-IF(B2861=0,0,INDEX('Solver Setup'!$F$25:$F$52,B2861))-H2861+'Solver Setup'!$B$9*(1-F2861))</f>
        <v>1743.5</v>
      </c>
    </row>
    <row r="2862" spans="1:15" x14ac:dyDescent="0.2">
      <c r="A2862">
        <v>4</v>
      </c>
      <c r="B2862">
        <v>15</v>
      </c>
      <c r="C2862">
        <v>4</v>
      </c>
      <c r="D2862" t="str" cm="1">
        <f t="array" ref="D2862">IF(B2862=0,"Depot",INDEX('Delivery Stops'!$B$2:$B$29,B2862))</f>
        <v>Electronics Outlet</v>
      </c>
      <c r="E2862" t="str" cm="1">
        <f t="array" ref="E2862">IF(C2862=0,"Depot",INDEX('Delivery Stops'!$B$2:$B$29,C2862))</f>
        <v>Furniture Warehouse</v>
      </c>
      <c r="F2862">
        <v>0</v>
      </c>
      <c r="G2862" cm="1">
        <f t="array" ref="G2862">INDEX('Distance Matrix (miles)'!$B$2:$AD$30,B2862+1,C2862+1)</f>
        <v>9.6199999999999992</v>
      </c>
      <c r="H2862" cm="1">
        <f t="array" ref="H2862">INDEX('Travel Time Matrix (min)'!$B$2:$AD$30,B2862+1,C2862+1)</f>
        <v>14.4</v>
      </c>
      <c r="I2862" cm="1">
        <f t="array" ref="I2862">G2862*(INDEX('Vehicle Fleet'!$D$2:$D$6,A2862)+'Cost Parameters'!$B$2*'Cost Parameters'!$B$3)</f>
        <v>11.124568</v>
      </c>
      <c r="J2862" cm="1">
        <f t="array" ref="J2862">IF(C2862=0,0,INDEX('Delivery Stops'!$D$2:$D$29,C2862))</f>
        <v>186</v>
      </c>
      <c r="K2862">
        <f t="shared" si="176"/>
        <v>0</v>
      </c>
      <c r="L2862">
        <f t="shared" si="177"/>
        <v>0</v>
      </c>
      <c r="M2862">
        <f t="shared" si="178"/>
        <v>0</v>
      </c>
      <c r="N2862">
        <f t="shared" si="179"/>
        <v>0</v>
      </c>
      <c r="O2862" cm="1">
        <f t="array" ref="O2862">((IF(C2862=0,INDEX('Solver Setup'!$M$15:$M$19,A2862),INDEX('Solver Setup'!$G$25:$G$52,C2862))-IF(B2862=0,INDEX('Solver Setup'!$L$15:$L$19,A2862),INDEX('Solver Setup'!$G$25:$G$52,B2862)))*1440-IF(B2862=0,0,INDEX('Solver Setup'!$F$25:$F$52,B2862))-H2862+'Solver Setup'!$B$9*(1-F2862))</f>
        <v>1489.6</v>
      </c>
    </row>
    <row r="2863" spans="1:15" x14ac:dyDescent="0.2">
      <c r="A2863">
        <v>4</v>
      </c>
      <c r="B2863">
        <v>15</v>
      </c>
      <c r="C2863">
        <v>5</v>
      </c>
      <c r="D2863" t="str" cm="1">
        <f t="array" ref="D2863">IF(B2863=0,"Depot",INDEX('Delivery Stops'!$B$2:$B$29,B2863))</f>
        <v>Electronics Outlet</v>
      </c>
      <c r="E2863" t="str" cm="1">
        <f t="array" ref="E2863">IF(C2863=0,"Depot",INDEX('Delivery Stops'!$B$2:$B$29,C2863))</f>
        <v>Construction Supply</v>
      </c>
      <c r="F2863">
        <v>0</v>
      </c>
      <c r="G2863" cm="1">
        <f t="array" ref="G2863">INDEX('Distance Matrix (miles)'!$B$2:$AD$30,B2863+1,C2863+1)</f>
        <v>16.920000000000002</v>
      </c>
      <c r="H2863" cm="1">
        <f t="array" ref="H2863">INDEX('Travel Time Matrix (min)'!$B$2:$AD$30,B2863+1,C2863+1)</f>
        <v>25.4</v>
      </c>
      <c r="I2863" cm="1">
        <f t="array" ref="I2863">G2863*(INDEX('Vehicle Fleet'!$D$2:$D$6,A2863)+'Cost Parameters'!$B$2*'Cost Parameters'!$B$3)</f>
        <v>19.566288000000004</v>
      </c>
      <c r="J2863" cm="1">
        <f t="array" ref="J2863">IF(C2863=0,0,INDEX('Delivery Stops'!$D$2:$D$29,C2863))</f>
        <v>201</v>
      </c>
      <c r="K2863">
        <f t="shared" si="176"/>
        <v>0</v>
      </c>
      <c r="L2863">
        <f t="shared" si="177"/>
        <v>0</v>
      </c>
      <c r="M2863">
        <f t="shared" si="178"/>
        <v>0</v>
      </c>
      <c r="N2863">
        <f t="shared" si="179"/>
        <v>0</v>
      </c>
      <c r="O2863" cm="1">
        <f t="array" ref="O2863">((IF(C2863=0,INDEX('Solver Setup'!$M$15:$M$19,A2863),INDEX('Solver Setup'!$G$25:$G$52,C2863))-IF(B2863=0,INDEX('Solver Setup'!$L$15:$L$19,A2863),INDEX('Solver Setup'!$G$25:$G$52,B2863)))*1440-IF(B2863=0,0,INDEX('Solver Setup'!$F$25:$F$52,B2863))-H2863+'Solver Setup'!$B$9*(1-F2863))</f>
        <v>1688.5999999999995</v>
      </c>
    </row>
    <row r="2864" spans="1:15" x14ac:dyDescent="0.2">
      <c r="A2864">
        <v>4</v>
      </c>
      <c r="B2864">
        <v>15</v>
      </c>
      <c r="C2864">
        <v>6</v>
      </c>
      <c r="D2864" t="str" cm="1">
        <f t="array" ref="D2864">IF(B2864=0,"Depot",INDEX('Delivery Stops'!$B$2:$B$29,B2864))</f>
        <v>Electronics Outlet</v>
      </c>
      <c r="E2864" t="str" cm="1">
        <f t="array" ref="E2864">IF(C2864=0,"Depot",INDEX('Delivery Stops'!$B$2:$B$29,C2864))</f>
        <v>Farm Supply</v>
      </c>
      <c r="F2864">
        <v>0</v>
      </c>
      <c r="G2864" cm="1">
        <f t="array" ref="G2864">INDEX('Distance Matrix (miles)'!$B$2:$AD$30,B2864+1,C2864+1)</f>
        <v>5.47</v>
      </c>
      <c r="H2864" cm="1">
        <f t="array" ref="H2864">INDEX('Travel Time Matrix (min)'!$B$2:$AD$30,B2864+1,C2864+1)</f>
        <v>8.1999999999999993</v>
      </c>
      <c r="I2864" cm="1">
        <f t="array" ref="I2864">G2864*(INDEX('Vehicle Fleet'!$D$2:$D$6,A2864)+'Cost Parameters'!$B$2*'Cost Parameters'!$B$3)</f>
        <v>6.3255080000000001</v>
      </c>
      <c r="J2864" cm="1">
        <f t="array" ref="J2864">IF(C2864=0,0,INDEX('Delivery Stops'!$D$2:$D$29,C2864))</f>
        <v>162</v>
      </c>
      <c r="K2864">
        <f t="shared" si="176"/>
        <v>0</v>
      </c>
      <c r="L2864">
        <f t="shared" si="177"/>
        <v>0</v>
      </c>
      <c r="M2864">
        <f t="shared" si="178"/>
        <v>0</v>
      </c>
      <c r="N2864">
        <f t="shared" si="179"/>
        <v>0</v>
      </c>
      <c r="O2864" cm="1">
        <f t="array" ref="O2864">((IF(C2864=0,INDEX('Solver Setup'!$M$15:$M$19,A2864),INDEX('Solver Setup'!$G$25:$G$52,C2864))-IF(B2864=0,INDEX('Solver Setup'!$L$15:$L$19,A2864),INDEX('Solver Setup'!$G$25:$G$52,B2864)))*1440-IF(B2864=0,0,INDEX('Solver Setup'!$F$25:$F$52,B2864))-H2864+'Solver Setup'!$B$9*(1-F2864))</f>
        <v>1810.8</v>
      </c>
    </row>
    <row r="2865" spans="1:15" x14ac:dyDescent="0.2">
      <c r="A2865">
        <v>4</v>
      </c>
      <c r="B2865">
        <v>15</v>
      </c>
      <c r="C2865">
        <v>7</v>
      </c>
      <c r="D2865" t="str" cm="1">
        <f t="array" ref="D2865">IF(B2865=0,"Depot",INDEX('Delivery Stops'!$B$2:$B$29,B2865))</f>
        <v>Electronics Outlet</v>
      </c>
      <c r="E2865" t="str" cm="1">
        <f t="array" ref="E2865">IF(C2865=0,"Depot",INDEX('Delivery Stops'!$B$2:$B$29,C2865))</f>
        <v>Fish Market</v>
      </c>
      <c r="F2865">
        <v>0</v>
      </c>
      <c r="G2865" cm="1">
        <f t="array" ref="G2865">INDEX('Distance Matrix (miles)'!$B$2:$AD$30,B2865+1,C2865+1)</f>
        <v>10.27</v>
      </c>
      <c r="H2865" cm="1">
        <f t="array" ref="H2865">INDEX('Travel Time Matrix (min)'!$B$2:$AD$30,B2865+1,C2865+1)</f>
        <v>15.4</v>
      </c>
      <c r="I2865" cm="1">
        <f t="array" ref="I2865">G2865*(INDEX('Vehicle Fleet'!$D$2:$D$6,A2865)+'Cost Parameters'!$B$2*'Cost Parameters'!$B$3)</f>
        <v>11.876228000000001</v>
      </c>
      <c r="J2865" cm="1">
        <f t="array" ref="J2865">IF(C2865=0,0,INDEX('Delivery Stops'!$D$2:$D$29,C2865))</f>
        <v>133</v>
      </c>
      <c r="K2865">
        <f t="shared" si="176"/>
        <v>0</v>
      </c>
      <c r="L2865">
        <f t="shared" si="177"/>
        <v>0</v>
      </c>
      <c r="M2865">
        <f t="shared" si="178"/>
        <v>0</v>
      </c>
      <c r="N2865">
        <f t="shared" si="179"/>
        <v>0</v>
      </c>
      <c r="O2865" cm="1">
        <f t="array" ref="O2865">((IF(C2865=0,INDEX('Solver Setup'!$M$15:$M$19,A2865),INDEX('Solver Setup'!$G$25:$G$52,C2865))-IF(B2865=0,INDEX('Solver Setup'!$L$15:$L$19,A2865),INDEX('Solver Setup'!$G$25:$G$52,B2865)))*1440-IF(B2865=0,0,INDEX('Solver Setup'!$F$25:$F$52,B2865))-H2865+'Solver Setup'!$B$9*(1-F2865))</f>
        <v>1668.6</v>
      </c>
    </row>
    <row r="2866" spans="1:15" x14ac:dyDescent="0.2">
      <c r="A2866">
        <v>4</v>
      </c>
      <c r="B2866">
        <v>15</v>
      </c>
      <c r="C2866">
        <v>8</v>
      </c>
      <c r="D2866" t="str" cm="1">
        <f t="array" ref="D2866">IF(B2866=0,"Depot",INDEX('Delivery Stops'!$B$2:$B$29,B2866))</f>
        <v>Electronics Outlet</v>
      </c>
      <c r="E2866" t="str" cm="1">
        <f t="array" ref="E2866">IF(C2866=0,"Depot",INDEX('Delivery Stops'!$B$2:$B$29,C2866))</f>
        <v>Swimming Pool Supply</v>
      </c>
      <c r="F2866">
        <v>0</v>
      </c>
      <c r="G2866" cm="1">
        <f t="array" ref="G2866">INDEX('Distance Matrix (miles)'!$B$2:$AD$30,B2866+1,C2866+1)</f>
        <v>27.12</v>
      </c>
      <c r="H2866" cm="1">
        <f t="array" ref="H2866">INDEX('Travel Time Matrix (min)'!$B$2:$AD$30,B2866+1,C2866+1)</f>
        <v>40.700000000000003</v>
      </c>
      <c r="I2866" cm="1">
        <f t="array" ref="I2866">G2866*(INDEX('Vehicle Fleet'!$D$2:$D$6,A2866)+'Cost Parameters'!$B$2*'Cost Parameters'!$B$3)</f>
        <v>31.361568000000005</v>
      </c>
      <c r="J2866" cm="1">
        <f t="array" ref="J2866">IF(C2866=0,0,INDEX('Delivery Stops'!$D$2:$D$29,C2866))</f>
        <v>285</v>
      </c>
      <c r="K2866">
        <f t="shared" si="176"/>
        <v>0</v>
      </c>
      <c r="L2866">
        <f t="shared" si="177"/>
        <v>0</v>
      </c>
      <c r="M2866">
        <f t="shared" si="178"/>
        <v>0</v>
      </c>
      <c r="N2866">
        <f t="shared" si="179"/>
        <v>0</v>
      </c>
      <c r="O2866" cm="1">
        <f t="array" ref="O2866">((IF(C2866=0,INDEX('Solver Setup'!$M$15:$M$19,A2866),INDEX('Solver Setup'!$G$25:$G$52,C2866))-IF(B2866=0,INDEX('Solver Setup'!$L$15:$L$19,A2866),INDEX('Solver Setup'!$G$25:$G$52,B2866)))*1440-IF(B2866=0,0,INDEX('Solver Setup'!$F$25:$F$52,B2866))-H2866+'Solver Setup'!$B$9*(1-F2866))</f>
        <v>1853.2999999999995</v>
      </c>
    </row>
    <row r="2867" spans="1:15" x14ac:dyDescent="0.2">
      <c r="A2867">
        <v>4</v>
      </c>
      <c r="B2867">
        <v>15</v>
      </c>
      <c r="C2867">
        <v>9</v>
      </c>
      <c r="D2867" t="str" cm="1">
        <f t="array" ref="D2867">IF(B2867=0,"Depot",INDEX('Delivery Stops'!$B$2:$B$29,B2867))</f>
        <v>Electronics Outlet</v>
      </c>
      <c r="E2867" t="str" cm="1">
        <f t="array" ref="E2867">IF(C2867=0,"Depot",INDEX('Delivery Stops'!$B$2:$B$29,C2867))</f>
        <v>Dry Cleaners</v>
      </c>
      <c r="F2867">
        <v>0</v>
      </c>
      <c r="G2867" cm="1">
        <f t="array" ref="G2867">INDEX('Distance Matrix (miles)'!$B$2:$AD$30,B2867+1,C2867+1)</f>
        <v>14.78</v>
      </c>
      <c r="H2867" cm="1">
        <f t="array" ref="H2867">INDEX('Travel Time Matrix (min)'!$B$2:$AD$30,B2867+1,C2867+1)</f>
        <v>22.2</v>
      </c>
      <c r="I2867" cm="1">
        <f t="array" ref="I2867">G2867*(INDEX('Vehicle Fleet'!$D$2:$D$6,A2867)+'Cost Parameters'!$B$2*'Cost Parameters'!$B$3)</f>
        <v>17.091592000000002</v>
      </c>
      <c r="J2867" cm="1">
        <f t="array" ref="J2867">IF(C2867=0,0,INDEX('Delivery Stops'!$D$2:$D$29,C2867))</f>
        <v>24</v>
      </c>
      <c r="K2867">
        <f t="shared" si="176"/>
        <v>0</v>
      </c>
      <c r="L2867">
        <f t="shared" si="177"/>
        <v>0</v>
      </c>
      <c r="M2867">
        <f t="shared" si="178"/>
        <v>0</v>
      </c>
      <c r="N2867">
        <f t="shared" si="179"/>
        <v>0</v>
      </c>
      <c r="O2867" cm="1">
        <f t="array" ref="O2867">((IF(C2867=0,INDEX('Solver Setup'!$M$15:$M$19,A2867),INDEX('Solver Setup'!$G$25:$G$52,C2867))-IF(B2867=0,INDEX('Solver Setup'!$L$15:$L$19,A2867),INDEX('Solver Setup'!$G$25:$G$52,B2867)))*1440-IF(B2867=0,0,INDEX('Solver Setup'!$F$25:$F$52,B2867))-H2867+'Solver Setup'!$B$9*(1-F2867))</f>
        <v>1526.8</v>
      </c>
    </row>
    <row r="2868" spans="1:15" x14ac:dyDescent="0.2">
      <c r="A2868">
        <v>4</v>
      </c>
      <c r="B2868">
        <v>15</v>
      </c>
      <c r="C2868">
        <v>10</v>
      </c>
      <c r="D2868" t="str" cm="1">
        <f t="array" ref="D2868">IF(B2868=0,"Depot",INDEX('Delivery Stops'!$B$2:$B$29,B2868))</f>
        <v>Electronics Outlet</v>
      </c>
      <c r="E2868" t="str" cm="1">
        <f t="array" ref="E2868">IF(C2868=0,"Depot",INDEX('Delivery Stops'!$B$2:$B$29,C2868))</f>
        <v>Furniture Warehouse</v>
      </c>
      <c r="F2868">
        <v>0</v>
      </c>
      <c r="G2868" cm="1">
        <f t="array" ref="G2868">INDEX('Distance Matrix (miles)'!$B$2:$AD$30,B2868+1,C2868+1)</f>
        <v>7.23</v>
      </c>
      <c r="H2868" cm="1">
        <f t="array" ref="H2868">INDEX('Travel Time Matrix (min)'!$B$2:$AD$30,B2868+1,C2868+1)</f>
        <v>10.8</v>
      </c>
      <c r="I2868" cm="1">
        <f t="array" ref="I2868">G2868*(INDEX('Vehicle Fleet'!$D$2:$D$6,A2868)+'Cost Parameters'!$B$2*'Cost Parameters'!$B$3)</f>
        <v>8.3607720000000008</v>
      </c>
      <c r="J2868" cm="1">
        <f t="array" ref="J2868">IF(C2868=0,0,INDEX('Delivery Stops'!$D$2:$D$29,C2868))</f>
        <v>89</v>
      </c>
      <c r="K2868">
        <f t="shared" si="176"/>
        <v>0</v>
      </c>
      <c r="L2868">
        <f t="shared" si="177"/>
        <v>0</v>
      </c>
      <c r="M2868">
        <f t="shared" si="178"/>
        <v>0</v>
      </c>
      <c r="N2868">
        <f t="shared" si="179"/>
        <v>0</v>
      </c>
      <c r="O2868" cm="1">
        <f t="array" ref="O2868">((IF(C2868=0,INDEX('Solver Setup'!$M$15:$M$19,A2868),INDEX('Solver Setup'!$G$25:$G$52,C2868))-IF(B2868=0,INDEX('Solver Setup'!$L$15:$L$19,A2868),INDEX('Solver Setup'!$G$25:$G$52,B2868)))*1440-IF(B2868=0,0,INDEX('Solver Setup'!$F$25:$F$52,B2868))-H2868+'Solver Setup'!$B$9*(1-F2868))</f>
        <v>1613.1999999999994</v>
      </c>
    </row>
    <row r="2869" spans="1:15" x14ac:dyDescent="0.2">
      <c r="A2869">
        <v>4</v>
      </c>
      <c r="B2869">
        <v>15</v>
      </c>
      <c r="C2869">
        <v>11</v>
      </c>
      <c r="D2869" t="str" cm="1">
        <f t="array" ref="D2869">IF(B2869=0,"Depot",INDEX('Delivery Stops'!$B$2:$B$29,B2869))</f>
        <v>Electronics Outlet</v>
      </c>
      <c r="E2869" t="str" cm="1">
        <f t="array" ref="E2869">IF(C2869=0,"Depot",INDEX('Delivery Stops'!$B$2:$B$29,C2869))</f>
        <v>Pet Hospital</v>
      </c>
      <c r="F2869">
        <v>0</v>
      </c>
      <c r="G2869" cm="1">
        <f t="array" ref="G2869">INDEX('Distance Matrix (miles)'!$B$2:$AD$30,B2869+1,C2869+1)</f>
        <v>1.53</v>
      </c>
      <c r="H2869" cm="1">
        <f t="array" ref="H2869">INDEX('Travel Time Matrix (min)'!$B$2:$AD$30,B2869+1,C2869+1)</f>
        <v>2.2999999999999998</v>
      </c>
      <c r="I2869" cm="1">
        <f t="array" ref="I2869">G2869*(INDEX('Vehicle Fleet'!$D$2:$D$6,A2869)+'Cost Parameters'!$B$2*'Cost Parameters'!$B$3)</f>
        <v>1.7692920000000001</v>
      </c>
      <c r="J2869" cm="1">
        <f t="array" ref="J2869">IF(C2869=0,0,INDEX('Delivery Stops'!$D$2:$D$29,C2869))</f>
        <v>108</v>
      </c>
      <c r="K2869">
        <f t="shared" si="176"/>
        <v>0</v>
      </c>
      <c r="L2869">
        <f t="shared" si="177"/>
        <v>0</v>
      </c>
      <c r="M2869">
        <f t="shared" si="178"/>
        <v>0</v>
      </c>
      <c r="N2869">
        <f t="shared" si="179"/>
        <v>0</v>
      </c>
      <c r="O2869" cm="1">
        <f t="array" ref="O2869">((IF(C2869=0,INDEX('Solver Setup'!$M$15:$M$19,A2869),INDEX('Solver Setup'!$G$25:$G$52,C2869))-IF(B2869=0,INDEX('Solver Setup'!$L$15:$L$19,A2869),INDEX('Solver Setup'!$G$25:$G$52,B2869)))*1440-IF(B2869=0,0,INDEX('Solver Setup'!$F$25:$F$52,B2869))-H2869+'Solver Setup'!$B$9*(1-F2869))</f>
        <v>1546.7</v>
      </c>
    </row>
    <row r="2870" spans="1:15" x14ac:dyDescent="0.2">
      <c r="A2870">
        <v>4</v>
      </c>
      <c r="B2870">
        <v>15</v>
      </c>
      <c r="C2870">
        <v>12</v>
      </c>
      <c r="D2870" t="str" cm="1">
        <f t="array" ref="D2870">IF(B2870=0,"Depot",INDEX('Delivery Stops'!$B$2:$B$29,B2870))</f>
        <v>Electronics Outlet</v>
      </c>
      <c r="E2870" t="str" cm="1">
        <f t="array" ref="E2870">IF(C2870=0,"Depot",INDEX('Delivery Stops'!$B$2:$B$29,C2870))</f>
        <v>Tech Solutions Inc</v>
      </c>
      <c r="F2870">
        <v>0</v>
      </c>
      <c r="G2870" cm="1">
        <f t="array" ref="G2870">INDEX('Distance Matrix (miles)'!$B$2:$AD$30,B2870+1,C2870+1)</f>
        <v>8.65</v>
      </c>
      <c r="H2870" cm="1">
        <f t="array" ref="H2870">INDEX('Travel Time Matrix (min)'!$B$2:$AD$30,B2870+1,C2870+1)</f>
        <v>13</v>
      </c>
      <c r="I2870" cm="1">
        <f t="array" ref="I2870">G2870*(INDEX('Vehicle Fleet'!$D$2:$D$6,A2870)+'Cost Parameters'!$B$2*'Cost Parameters'!$B$3)</f>
        <v>10.002860000000002</v>
      </c>
      <c r="J2870" cm="1">
        <f t="array" ref="J2870">IF(C2870=0,0,INDEX('Delivery Stops'!$D$2:$D$29,C2870))</f>
        <v>150</v>
      </c>
      <c r="K2870">
        <f t="shared" si="176"/>
        <v>0</v>
      </c>
      <c r="L2870">
        <f t="shared" si="177"/>
        <v>0</v>
      </c>
      <c r="M2870">
        <f t="shared" si="178"/>
        <v>0</v>
      </c>
      <c r="N2870">
        <f t="shared" si="179"/>
        <v>0</v>
      </c>
      <c r="O2870" cm="1">
        <f t="array" ref="O2870">((IF(C2870=0,INDEX('Solver Setup'!$M$15:$M$19,A2870),INDEX('Solver Setup'!$G$25:$G$52,C2870))-IF(B2870=0,INDEX('Solver Setup'!$L$15:$L$19,A2870),INDEX('Solver Setup'!$G$25:$G$52,B2870)))*1440-IF(B2870=0,0,INDEX('Solver Setup'!$F$25:$F$52,B2870))-H2870+'Solver Setup'!$B$9*(1-F2870))</f>
        <v>1491</v>
      </c>
    </row>
    <row r="2871" spans="1:15" x14ac:dyDescent="0.2">
      <c r="A2871">
        <v>4</v>
      </c>
      <c r="B2871">
        <v>15</v>
      </c>
      <c r="C2871">
        <v>13</v>
      </c>
      <c r="D2871" t="str" cm="1">
        <f t="array" ref="D2871">IF(B2871=0,"Depot",INDEX('Delivery Stops'!$B$2:$B$29,B2871))</f>
        <v>Electronics Outlet</v>
      </c>
      <c r="E2871" t="str" cm="1">
        <f t="array" ref="E2871">IF(C2871=0,"Depot",INDEX('Delivery Stops'!$B$2:$B$29,C2871))</f>
        <v>Tech Solutions Inc</v>
      </c>
      <c r="F2871">
        <v>0</v>
      </c>
      <c r="G2871" cm="1">
        <f t="array" ref="G2871">INDEX('Distance Matrix (miles)'!$B$2:$AD$30,B2871+1,C2871+1)</f>
        <v>22.51</v>
      </c>
      <c r="H2871" cm="1">
        <f t="array" ref="H2871">INDEX('Travel Time Matrix (min)'!$B$2:$AD$30,B2871+1,C2871+1)</f>
        <v>33.799999999999997</v>
      </c>
      <c r="I2871" cm="1">
        <f t="array" ref="I2871">G2871*(INDEX('Vehicle Fleet'!$D$2:$D$6,A2871)+'Cost Parameters'!$B$2*'Cost Parameters'!$B$3)</f>
        <v>26.030564000000005</v>
      </c>
      <c r="J2871" cm="1">
        <f t="array" ref="J2871">IF(C2871=0,0,INDEX('Delivery Stops'!$D$2:$D$29,C2871))</f>
        <v>38</v>
      </c>
      <c r="K2871">
        <f t="shared" si="176"/>
        <v>0</v>
      </c>
      <c r="L2871">
        <f t="shared" si="177"/>
        <v>0</v>
      </c>
      <c r="M2871">
        <f t="shared" si="178"/>
        <v>0</v>
      </c>
      <c r="N2871">
        <f t="shared" si="179"/>
        <v>0</v>
      </c>
      <c r="O2871" cm="1">
        <f t="array" ref="O2871">((IF(C2871=0,INDEX('Solver Setup'!$M$15:$M$19,A2871),INDEX('Solver Setup'!$G$25:$G$52,C2871))-IF(B2871=0,INDEX('Solver Setup'!$L$15:$L$19,A2871),INDEX('Solver Setup'!$G$25:$G$52,B2871)))*1440-IF(B2871=0,0,INDEX('Solver Setup'!$F$25:$F$52,B2871))-H2871+'Solver Setup'!$B$9*(1-F2871))</f>
        <v>1365.1999999999996</v>
      </c>
    </row>
    <row r="2872" spans="1:15" x14ac:dyDescent="0.2">
      <c r="A2872">
        <v>4</v>
      </c>
      <c r="B2872">
        <v>15</v>
      </c>
      <c r="C2872">
        <v>14</v>
      </c>
      <c r="D2872" t="str" cm="1">
        <f t="array" ref="D2872">IF(B2872=0,"Depot",INDEX('Delivery Stops'!$B$2:$B$29,B2872))</f>
        <v>Electronics Outlet</v>
      </c>
      <c r="E2872" t="str" cm="1">
        <f t="array" ref="E2872">IF(C2872=0,"Depot",INDEX('Delivery Stops'!$B$2:$B$29,C2872))</f>
        <v>Sunrise Senior Living</v>
      </c>
      <c r="F2872">
        <v>0</v>
      </c>
      <c r="G2872" cm="1">
        <f t="array" ref="G2872">INDEX('Distance Matrix (miles)'!$B$2:$AD$30,B2872+1,C2872+1)</f>
        <v>15.22</v>
      </c>
      <c r="H2872" cm="1">
        <f t="array" ref="H2872">INDEX('Travel Time Matrix (min)'!$B$2:$AD$30,B2872+1,C2872+1)</f>
        <v>22.8</v>
      </c>
      <c r="I2872" cm="1">
        <f t="array" ref="I2872">G2872*(INDEX('Vehicle Fleet'!$D$2:$D$6,A2872)+'Cost Parameters'!$B$2*'Cost Parameters'!$B$3)</f>
        <v>17.600408000000002</v>
      </c>
      <c r="J2872" cm="1">
        <f t="array" ref="J2872">IF(C2872=0,0,INDEX('Delivery Stops'!$D$2:$D$29,C2872))</f>
        <v>249</v>
      </c>
      <c r="K2872">
        <f t="shared" si="176"/>
        <v>0</v>
      </c>
      <c r="L2872">
        <f t="shared" si="177"/>
        <v>0</v>
      </c>
      <c r="M2872">
        <f t="shared" si="178"/>
        <v>0</v>
      </c>
      <c r="N2872">
        <f t="shared" si="179"/>
        <v>0</v>
      </c>
      <c r="O2872" cm="1">
        <f t="array" ref="O2872">((IF(C2872=0,INDEX('Solver Setup'!$M$15:$M$19,A2872),INDEX('Solver Setup'!$G$25:$G$52,C2872))-IF(B2872=0,INDEX('Solver Setup'!$L$15:$L$19,A2872),INDEX('Solver Setup'!$G$25:$G$52,B2872)))*1440-IF(B2872=0,0,INDEX('Solver Setup'!$F$25:$F$52,B2872))-H2872+'Solver Setup'!$B$9*(1-F2872))</f>
        <v>1826.1999999999996</v>
      </c>
    </row>
    <row r="2873" spans="1:15" x14ac:dyDescent="0.2">
      <c r="A2873">
        <v>4</v>
      </c>
      <c r="B2873">
        <v>15</v>
      </c>
      <c r="C2873">
        <v>16</v>
      </c>
      <c r="D2873" t="str" cm="1">
        <f t="array" ref="D2873">IF(B2873=0,"Depot",INDEX('Delivery Stops'!$B$2:$B$29,B2873))</f>
        <v>Electronics Outlet</v>
      </c>
      <c r="E2873" t="str" cm="1">
        <f t="array" ref="E2873">IF(C2873=0,"Depot",INDEX('Delivery Stops'!$B$2:$B$29,C2873))</f>
        <v>Bookstore</v>
      </c>
      <c r="F2873">
        <v>0</v>
      </c>
      <c r="G2873" cm="1">
        <f t="array" ref="G2873">INDEX('Distance Matrix (miles)'!$B$2:$AD$30,B2873+1,C2873+1)</f>
        <v>3.12</v>
      </c>
      <c r="H2873" cm="1">
        <f t="array" ref="H2873">INDEX('Travel Time Matrix (min)'!$B$2:$AD$30,B2873+1,C2873+1)</f>
        <v>4.7</v>
      </c>
      <c r="I2873" cm="1">
        <f t="array" ref="I2873">G2873*(INDEX('Vehicle Fleet'!$D$2:$D$6,A2873)+'Cost Parameters'!$B$2*'Cost Parameters'!$B$3)</f>
        <v>3.6079680000000005</v>
      </c>
      <c r="J2873" cm="1">
        <f t="array" ref="J2873">IF(C2873=0,0,INDEX('Delivery Stops'!$D$2:$D$29,C2873))</f>
        <v>152</v>
      </c>
      <c r="K2873">
        <f t="shared" si="176"/>
        <v>0</v>
      </c>
      <c r="L2873">
        <f t="shared" si="177"/>
        <v>0</v>
      </c>
      <c r="M2873">
        <f t="shared" si="178"/>
        <v>0</v>
      </c>
      <c r="N2873">
        <f t="shared" si="179"/>
        <v>0</v>
      </c>
      <c r="O2873" cm="1">
        <f t="array" ref="O2873">((IF(C2873=0,INDEX('Solver Setup'!$M$15:$M$19,A2873),INDEX('Solver Setup'!$G$25:$G$52,C2873))-IF(B2873=0,INDEX('Solver Setup'!$L$15:$L$19,A2873),INDEX('Solver Setup'!$G$25:$G$52,B2873)))*1440-IF(B2873=0,0,INDEX('Solver Setup'!$F$25:$F$52,B2873))-H2873+'Solver Setup'!$B$9*(1-F2873))</f>
        <v>1649.3000000000006</v>
      </c>
    </row>
    <row r="2874" spans="1:15" x14ac:dyDescent="0.2">
      <c r="A2874">
        <v>4</v>
      </c>
      <c r="B2874">
        <v>15</v>
      </c>
      <c r="C2874">
        <v>17</v>
      </c>
      <c r="D2874" t="str" cm="1">
        <f t="array" ref="D2874">IF(B2874=0,"Depot",INDEX('Delivery Stops'!$B$2:$B$29,B2874))</f>
        <v>Electronics Outlet</v>
      </c>
      <c r="E2874" t="str" cm="1">
        <f t="array" ref="E2874">IF(C2874=0,"Depot",INDEX('Delivery Stops'!$B$2:$B$29,C2874))</f>
        <v>Veterinary Clinic</v>
      </c>
      <c r="F2874">
        <v>0</v>
      </c>
      <c r="G2874" cm="1">
        <f t="array" ref="G2874">INDEX('Distance Matrix (miles)'!$B$2:$AD$30,B2874+1,C2874+1)</f>
        <v>26.19</v>
      </c>
      <c r="H2874" cm="1">
        <f t="array" ref="H2874">INDEX('Travel Time Matrix (min)'!$B$2:$AD$30,B2874+1,C2874+1)</f>
        <v>39.299999999999997</v>
      </c>
      <c r="I2874" cm="1">
        <f t="array" ref="I2874">G2874*(INDEX('Vehicle Fleet'!$D$2:$D$6,A2874)+'Cost Parameters'!$B$2*'Cost Parameters'!$B$3)</f>
        <v>30.286116000000003</v>
      </c>
      <c r="J2874" cm="1">
        <f t="array" ref="J2874">IF(C2874=0,0,INDEX('Delivery Stops'!$D$2:$D$29,C2874))</f>
        <v>102</v>
      </c>
      <c r="K2874">
        <f t="shared" si="176"/>
        <v>0</v>
      </c>
      <c r="L2874">
        <f t="shared" si="177"/>
        <v>0</v>
      </c>
      <c r="M2874">
        <f t="shared" si="178"/>
        <v>0</v>
      </c>
      <c r="N2874">
        <f t="shared" si="179"/>
        <v>0</v>
      </c>
      <c r="O2874" cm="1">
        <f t="array" ref="O2874">((IF(C2874=0,INDEX('Solver Setup'!$M$15:$M$19,A2874),INDEX('Solver Setup'!$G$25:$G$52,C2874))-IF(B2874=0,INDEX('Solver Setup'!$L$15:$L$19,A2874),INDEX('Solver Setup'!$G$25:$G$52,B2874)))*1440-IF(B2874=0,0,INDEX('Solver Setup'!$F$25:$F$52,B2874))-H2874+'Solver Setup'!$B$9*(1-F2874))</f>
        <v>1449.6999999999996</v>
      </c>
    </row>
    <row r="2875" spans="1:15" x14ac:dyDescent="0.2">
      <c r="A2875">
        <v>4</v>
      </c>
      <c r="B2875">
        <v>15</v>
      </c>
      <c r="C2875">
        <v>18</v>
      </c>
      <c r="D2875" t="str" cm="1">
        <f t="array" ref="D2875">IF(B2875=0,"Depot",INDEX('Delivery Stops'!$B$2:$B$29,B2875))</f>
        <v>Electronics Outlet</v>
      </c>
      <c r="E2875" t="str" cm="1">
        <f t="array" ref="E2875">IF(C2875=0,"Depot",INDEX('Delivery Stops'!$B$2:$B$29,C2875))</f>
        <v>Furniture Warehouse</v>
      </c>
      <c r="F2875">
        <v>0</v>
      </c>
      <c r="G2875" cm="1">
        <f t="array" ref="G2875">INDEX('Distance Matrix (miles)'!$B$2:$AD$30,B2875+1,C2875+1)</f>
        <v>6.44</v>
      </c>
      <c r="H2875" cm="1">
        <f t="array" ref="H2875">INDEX('Travel Time Matrix (min)'!$B$2:$AD$30,B2875+1,C2875+1)</f>
        <v>9.6999999999999993</v>
      </c>
      <c r="I2875" cm="1">
        <f t="array" ref="I2875">G2875*(INDEX('Vehicle Fleet'!$D$2:$D$6,A2875)+'Cost Parameters'!$B$2*'Cost Parameters'!$B$3)</f>
        <v>7.4472160000000009</v>
      </c>
      <c r="J2875" cm="1">
        <f t="array" ref="J2875">IF(C2875=0,0,INDEX('Delivery Stops'!$D$2:$D$29,C2875))</f>
        <v>148</v>
      </c>
      <c r="K2875">
        <f t="shared" si="176"/>
        <v>0</v>
      </c>
      <c r="L2875">
        <f t="shared" si="177"/>
        <v>0</v>
      </c>
      <c r="M2875">
        <f t="shared" si="178"/>
        <v>0</v>
      </c>
      <c r="N2875">
        <f t="shared" si="179"/>
        <v>0</v>
      </c>
      <c r="O2875" cm="1">
        <f t="array" ref="O2875">((IF(C2875=0,INDEX('Solver Setup'!$M$15:$M$19,A2875),INDEX('Solver Setup'!$G$25:$G$52,C2875))-IF(B2875=0,INDEX('Solver Setup'!$L$15:$L$19,A2875),INDEX('Solver Setup'!$G$25:$G$52,B2875)))*1440-IF(B2875=0,0,INDEX('Solver Setup'!$F$25:$F$52,B2875))-H2875+'Solver Setup'!$B$9*(1-F2875))</f>
        <v>1434.2999999999995</v>
      </c>
    </row>
    <row r="2876" spans="1:15" x14ac:dyDescent="0.2">
      <c r="A2876">
        <v>4</v>
      </c>
      <c r="B2876">
        <v>15</v>
      </c>
      <c r="C2876">
        <v>19</v>
      </c>
      <c r="D2876" t="str" cm="1">
        <f t="array" ref="D2876">IF(B2876=0,"Depot",INDEX('Delivery Stops'!$B$2:$B$29,B2876))</f>
        <v>Electronics Outlet</v>
      </c>
      <c r="E2876" t="str" cm="1">
        <f t="array" ref="E2876">IF(C2876=0,"Depot",INDEX('Delivery Stops'!$B$2:$B$29,C2876))</f>
        <v>Music School</v>
      </c>
      <c r="F2876">
        <v>0</v>
      </c>
      <c r="G2876" cm="1">
        <f t="array" ref="G2876">INDEX('Distance Matrix (miles)'!$B$2:$AD$30,B2876+1,C2876+1)</f>
        <v>21.56</v>
      </c>
      <c r="H2876" cm="1">
        <f t="array" ref="H2876">INDEX('Travel Time Matrix (min)'!$B$2:$AD$30,B2876+1,C2876+1)</f>
        <v>32.299999999999997</v>
      </c>
      <c r="I2876" cm="1">
        <f t="array" ref="I2876">G2876*(INDEX('Vehicle Fleet'!$D$2:$D$6,A2876)+'Cost Parameters'!$B$2*'Cost Parameters'!$B$3)</f>
        <v>24.931984</v>
      </c>
      <c r="J2876" cm="1">
        <f t="array" ref="J2876">IF(C2876=0,0,INDEX('Delivery Stops'!$D$2:$D$29,C2876))</f>
        <v>97</v>
      </c>
      <c r="K2876">
        <f t="shared" si="176"/>
        <v>0</v>
      </c>
      <c r="L2876">
        <f t="shared" si="177"/>
        <v>0</v>
      </c>
      <c r="M2876">
        <f t="shared" si="178"/>
        <v>0</v>
      </c>
      <c r="N2876">
        <f t="shared" si="179"/>
        <v>0</v>
      </c>
      <c r="O2876" cm="1">
        <f t="array" ref="O2876">((IF(C2876=0,INDEX('Solver Setup'!$M$15:$M$19,A2876),INDEX('Solver Setup'!$G$25:$G$52,C2876))-IF(B2876=0,INDEX('Solver Setup'!$L$15:$L$19,A2876),INDEX('Solver Setup'!$G$25:$G$52,B2876)))*1440-IF(B2876=0,0,INDEX('Solver Setup'!$F$25:$F$52,B2876))-H2876+'Solver Setup'!$B$9*(1-F2876))</f>
        <v>1381.7</v>
      </c>
    </row>
    <row r="2877" spans="1:15" x14ac:dyDescent="0.2">
      <c r="A2877">
        <v>4</v>
      </c>
      <c r="B2877">
        <v>15</v>
      </c>
      <c r="C2877">
        <v>20</v>
      </c>
      <c r="D2877" t="str" cm="1">
        <f t="array" ref="D2877">IF(B2877=0,"Depot",INDEX('Delivery Stops'!$B$2:$B$29,B2877))</f>
        <v>Electronics Outlet</v>
      </c>
      <c r="E2877" t="str" cm="1">
        <f t="array" ref="E2877">IF(C2877=0,"Depot",INDEX('Delivery Stops'!$B$2:$B$29,C2877))</f>
        <v>Elementary School</v>
      </c>
      <c r="F2877">
        <v>0</v>
      </c>
      <c r="G2877" cm="1">
        <f t="array" ref="G2877">INDEX('Distance Matrix (miles)'!$B$2:$AD$30,B2877+1,C2877+1)</f>
        <v>24.89</v>
      </c>
      <c r="H2877" cm="1">
        <f t="array" ref="H2877">INDEX('Travel Time Matrix (min)'!$B$2:$AD$30,B2877+1,C2877+1)</f>
        <v>37.299999999999997</v>
      </c>
      <c r="I2877" cm="1">
        <f t="array" ref="I2877">G2877*(INDEX('Vehicle Fleet'!$D$2:$D$6,A2877)+'Cost Parameters'!$B$2*'Cost Parameters'!$B$3)</f>
        <v>28.782796000000005</v>
      </c>
      <c r="J2877" cm="1">
        <f t="array" ref="J2877">IF(C2877=0,0,INDEX('Delivery Stops'!$D$2:$D$29,C2877))</f>
        <v>71</v>
      </c>
      <c r="K2877">
        <f t="shared" si="176"/>
        <v>0</v>
      </c>
      <c r="L2877">
        <f t="shared" si="177"/>
        <v>0</v>
      </c>
      <c r="M2877">
        <f t="shared" si="178"/>
        <v>0</v>
      </c>
      <c r="N2877">
        <f t="shared" si="179"/>
        <v>0</v>
      </c>
      <c r="O2877" cm="1">
        <f t="array" ref="O2877">((IF(C2877=0,INDEX('Solver Setup'!$M$15:$M$19,A2877),INDEX('Solver Setup'!$G$25:$G$52,C2877))-IF(B2877=0,INDEX('Solver Setup'!$L$15:$L$19,A2877),INDEX('Solver Setup'!$G$25:$G$52,B2877)))*1440-IF(B2877=0,0,INDEX('Solver Setup'!$F$25:$F$52,B2877))-H2877+'Solver Setup'!$B$9*(1-F2877))</f>
        <v>1346.7000000000005</v>
      </c>
    </row>
    <row r="2878" spans="1:15" x14ac:dyDescent="0.2">
      <c r="A2878">
        <v>4</v>
      </c>
      <c r="B2878">
        <v>15</v>
      </c>
      <c r="C2878">
        <v>21</v>
      </c>
      <c r="D2878" t="str" cm="1">
        <f t="array" ref="D2878">IF(B2878=0,"Depot",INDEX('Delivery Stops'!$B$2:$B$29,B2878))</f>
        <v>Electronics Outlet</v>
      </c>
      <c r="E2878" t="str" cm="1">
        <f t="array" ref="E2878">IF(C2878=0,"Depot",INDEX('Delivery Stops'!$B$2:$B$29,C2878))</f>
        <v>Distillery</v>
      </c>
      <c r="F2878">
        <v>0</v>
      </c>
      <c r="G2878" cm="1">
        <f t="array" ref="G2878">INDEX('Distance Matrix (miles)'!$B$2:$AD$30,B2878+1,C2878+1)</f>
        <v>21.91</v>
      </c>
      <c r="H2878" cm="1">
        <f t="array" ref="H2878">INDEX('Travel Time Matrix (min)'!$B$2:$AD$30,B2878+1,C2878+1)</f>
        <v>32.9</v>
      </c>
      <c r="I2878" cm="1">
        <f t="array" ref="I2878">G2878*(INDEX('Vehicle Fleet'!$D$2:$D$6,A2878)+'Cost Parameters'!$B$2*'Cost Parameters'!$B$3)</f>
        <v>25.336724000000004</v>
      </c>
      <c r="J2878" cm="1">
        <f t="array" ref="J2878">IF(C2878=0,0,INDEX('Delivery Stops'!$D$2:$D$29,C2878))</f>
        <v>178</v>
      </c>
      <c r="K2878">
        <f t="shared" si="176"/>
        <v>0</v>
      </c>
      <c r="L2878">
        <f t="shared" si="177"/>
        <v>0</v>
      </c>
      <c r="M2878">
        <f t="shared" si="178"/>
        <v>0</v>
      </c>
      <c r="N2878">
        <f t="shared" si="179"/>
        <v>0</v>
      </c>
      <c r="O2878" cm="1">
        <f t="array" ref="O2878">((IF(C2878=0,INDEX('Solver Setup'!$M$15:$M$19,A2878),INDEX('Solver Setup'!$G$25:$G$52,C2878))-IF(B2878=0,INDEX('Solver Setup'!$L$15:$L$19,A2878),INDEX('Solver Setup'!$G$25:$G$52,B2878)))*1440-IF(B2878=0,0,INDEX('Solver Setup'!$F$25:$F$52,B2878))-H2878+'Solver Setup'!$B$9*(1-F2878))</f>
        <v>1861.0999999999995</v>
      </c>
    </row>
    <row r="2879" spans="1:15" x14ac:dyDescent="0.2">
      <c r="A2879">
        <v>4</v>
      </c>
      <c r="B2879">
        <v>15</v>
      </c>
      <c r="C2879">
        <v>22</v>
      </c>
      <c r="D2879" t="str" cm="1">
        <f t="array" ref="D2879">IF(B2879=0,"Depot",INDEX('Delivery Stops'!$B$2:$B$29,B2879))</f>
        <v>Electronics Outlet</v>
      </c>
      <c r="E2879" t="str" cm="1">
        <f t="array" ref="E2879">IF(C2879=0,"Depot",INDEX('Delivery Stops'!$B$2:$B$29,C2879))</f>
        <v>Brewery</v>
      </c>
      <c r="F2879">
        <v>0</v>
      </c>
      <c r="G2879" cm="1">
        <f t="array" ref="G2879">INDEX('Distance Matrix (miles)'!$B$2:$AD$30,B2879+1,C2879+1)</f>
        <v>24.61</v>
      </c>
      <c r="H2879" cm="1">
        <f t="array" ref="H2879">INDEX('Travel Time Matrix (min)'!$B$2:$AD$30,B2879+1,C2879+1)</f>
        <v>36.9</v>
      </c>
      <c r="I2879" cm="1">
        <f t="array" ref="I2879">G2879*(INDEX('Vehicle Fleet'!$D$2:$D$6,A2879)+'Cost Parameters'!$B$2*'Cost Parameters'!$B$3)</f>
        <v>28.459004</v>
      </c>
      <c r="J2879" cm="1">
        <f t="array" ref="J2879">IF(C2879=0,0,INDEX('Delivery Stops'!$D$2:$D$29,C2879))</f>
        <v>46</v>
      </c>
      <c r="K2879">
        <f t="shared" si="176"/>
        <v>0</v>
      </c>
      <c r="L2879">
        <f t="shared" si="177"/>
        <v>0</v>
      </c>
      <c r="M2879">
        <f t="shared" si="178"/>
        <v>0</v>
      </c>
      <c r="N2879">
        <f t="shared" si="179"/>
        <v>0</v>
      </c>
      <c r="O2879" cm="1">
        <f t="array" ref="O2879">((IF(C2879=0,INDEX('Solver Setup'!$M$15:$M$19,A2879),INDEX('Solver Setup'!$G$25:$G$52,C2879))-IF(B2879=0,INDEX('Solver Setup'!$L$15:$L$19,A2879),INDEX('Solver Setup'!$G$25:$G$52,B2879)))*1440-IF(B2879=0,0,INDEX('Solver Setup'!$F$25:$F$52,B2879))-H2879+'Solver Setup'!$B$9*(1-F2879))</f>
        <v>1707.1000000000004</v>
      </c>
    </row>
    <row r="2880" spans="1:15" x14ac:dyDescent="0.2">
      <c r="A2880">
        <v>4</v>
      </c>
      <c r="B2880">
        <v>15</v>
      </c>
      <c r="C2880">
        <v>23</v>
      </c>
      <c r="D2880" t="str" cm="1">
        <f t="array" ref="D2880">IF(B2880=0,"Depot",INDEX('Delivery Stops'!$B$2:$B$29,B2880))</f>
        <v>Electronics Outlet</v>
      </c>
      <c r="E2880" t="str" cm="1">
        <f t="array" ref="E2880">IF(C2880=0,"Depot",INDEX('Delivery Stops'!$B$2:$B$29,C2880))</f>
        <v>Distillery</v>
      </c>
      <c r="F2880">
        <v>0</v>
      </c>
      <c r="G2880" cm="1">
        <f t="array" ref="G2880">INDEX('Distance Matrix (miles)'!$B$2:$AD$30,B2880+1,C2880+1)</f>
        <v>5.08</v>
      </c>
      <c r="H2880" cm="1">
        <f t="array" ref="H2880">INDEX('Travel Time Matrix (min)'!$B$2:$AD$30,B2880+1,C2880+1)</f>
        <v>7.6</v>
      </c>
      <c r="I2880" cm="1">
        <f t="array" ref="I2880">G2880*(INDEX('Vehicle Fleet'!$D$2:$D$6,A2880)+'Cost Parameters'!$B$2*'Cost Parameters'!$B$3)</f>
        <v>5.8745120000000002</v>
      </c>
      <c r="J2880" cm="1">
        <f t="array" ref="J2880">IF(C2880=0,0,INDEX('Delivery Stops'!$D$2:$D$29,C2880))</f>
        <v>207</v>
      </c>
      <c r="K2880">
        <f t="shared" si="176"/>
        <v>0</v>
      </c>
      <c r="L2880">
        <f t="shared" si="177"/>
        <v>0</v>
      </c>
      <c r="M2880">
        <f t="shared" si="178"/>
        <v>0</v>
      </c>
      <c r="N2880">
        <f t="shared" si="179"/>
        <v>0</v>
      </c>
      <c r="O2880" cm="1">
        <f t="array" ref="O2880">((IF(C2880=0,INDEX('Solver Setup'!$M$15:$M$19,A2880),INDEX('Solver Setup'!$G$25:$G$52,C2880))-IF(B2880=0,INDEX('Solver Setup'!$L$15:$L$19,A2880),INDEX('Solver Setup'!$G$25:$G$52,B2880)))*1440-IF(B2880=0,0,INDEX('Solver Setup'!$F$25:$F$52,B2880))-H2880+'Solver Setup'!$B$9*(1-F2880))</f>
        <v>1631.4</v>
      </c>
    </row>
    <row r="2881" spans="1:15" x14ac:dyDescent="0.2">
      <c r="A2881">
        <v>4</v>
      </c>
      <c r="B2881">
        <v>15</v>
      </c>
      <c r="C2881">
        <v>24</v>
      </c>
      <c r="D2881" t="str" cm="1">
        <f t="array" ref="D2881">IF(B2881=0,"Depot",INDEX('Delivery Stops'!$B$2:$B$29,B2881))</f>
        <v>Electronics Outlet</v>
      </c>
      <c r="E2881" t="str" cm="1">
        <f t="array" ref="E2881">IF(C2881=0,"Depot",INDEX('Delivery Stops'!$B$2:$B$29,C2881))</f>
        <v>Children's Academy</v>
      </c>
      <c r="F2881">
        <v>0</v>
      </c>
      <c r="G2881" cm="1">
        <f t="array" ref="G2881">INDEX('Distance Matrix (miles)'!$B$2:$AD$30,B2881+1,C2881+1)</f>
        <v>20.03</v>
      </c>
      <c r="H2881" cm="1">
        <f t="array" ref="H2881">INDEX('Travel Time Matrix (min)'!$B$2:$AD$30,B2881+1,C2881+1)</f>
        <v>30</v>
      </c>
      <c r="I2881" cm="1">
        <f t="array" ref="I2881">G2881*(INDEX('Vehicle Fleet'!$D$2:$D$6,A2881)+'Cost Parameters'!$B$2*'Cost Parameters'!$B$3)</f>
        <v>23.162692000000003</v>
      </c>
      <c r="J2881" cm="1">
        <f t="array" ref="J2881">IF(C2881=0,0,INDEX('Delivery Stops'!$D$2:$D$29,C2881))</f>
        <v>28</v>
      </c>
      <c r="K2881">
        <f t="shared" si="176"/>
        <v>0</v>
      </c>
      <c r="L2881">
        <f t="shared" si="177"/>
        <v>0</v>
      </c>
      <c r="M2881">
        <f t="shared" si="178"/>
        <v>0</v>
      </c>
      <c r="N2881">
        <f t="shared" si="179"/>
        <v>0</v>
      </c>
      <c r="O2881" cm="1">
        <f t="array" ref="O2881">((IF(C2881=0,INDEX('Solver Setup'!$M$15:$M$19,A2881),INDEX('Solver Setup'!$G$25:$G$52,C2881))-IF(B2881=0,INDEX('Solver Setup'!$L$15:$L$19,A2881),INDEX('Solver Setup'!$G$25:$G$52,B2881)))*1440-IF(B2881=0,0,INDEX('Solver Setup'!$F$25:$F$52,B2881))-H2881+'Solver Setup'!$B$9*(1-F2881))</f>
        <v>1759.0000000000005</v>
      </c>
    </row>
    <row r="2882" spans="1:15" x14ac:dyDescent="0.2">
      <c r="A2882">
        <v>4</v>
      </c>
      <c r="B2882">
        <v>15</v>
      </c>
      <c r="C2882">
        <v>25</v>
      </c>
      <c r="D2882" t="str" cm="1">
        <f t="array" ref="D2882">IF(B2882=0,"Depot",INDEX('Delivery Stops'!$B$2:$B$29,B2882))</f>
        <v>Electronics Outlet</v>
      </c>
      <c r="E2882" t="str" cm="1">
        <f t="array" ref="E2882">IF(C2882=0,"Depot",INDEX('Delivery Stops'!$B$2:$B$29,C2882))</f>
        <v>Public Library</v>
      </c>
      <c r="F2882">
        <v>0</v>
      </c>
      <c r="G2882" cm="1">
        <f t="array" ref="G2882">INDEX('Distance Matrix (miles)'!$B$2:$AD$30,B2882+1,C2882+1)</f>
        <v>13.96</v>
      </c>
      <c r="H2882" cm="1">
        <f t="array" ref="H2882">INDEX('Travel Time Matrix (min)'!$B$2:$AD$30,B2882+1,C2882+1)</f>
        <v>20.9</v>
      </c>
      <c r="I2882" cm="1">
        <f t="array" ref="I2882">G2882*(INDEX('Vehicle Fleet'!$D$2:$D$6,A2882)+'Cost Parameters'!$B$2*'Cost Parameters'!$B$3)</f>
        <v>16.143344000000003</v>
      </c>
      <c r="J2882" cm="1">
        <f t="array" ref="J2882">IF(C2882=0,0,INDEX('Delivery Stops'!$D$2:$D$29,C2882))</f>
        <v>32</v>
      </c>
      <c r="K2882">
        <f t="shared" si="176"/>
        <v>0</v>
      </c>
      <c r="L2882">
        <f t="shared" si="177"/>
        <v>0</v>
      </c>
      <c r="M2882">
        <f t="shared" si="178"/>
        <v>0</v>
      </c>
      <c r="N2882">
        <f t="shared" si="179"/>
        <v>0</v>
      </c>
      <c r="O2882" cm="1">
        <f t="array" ref="O2882">((IF(C2882=0,INDEX('Solver Setup'!$M$15:$M$19,A2882),INDEX('Solver Setup'!$G$25:$G$52,C2882))-IF(B2882=0,INDEX('Solver Setup'!$L$15:$L$19,A2882),INDEX('Solver Setup'!$G$25:$G$52,B2882)))*1440-IF(B2882=0,0,INDEX('Solver Setup'!$F$25:$F$52,B2882))-H2882+'Solver Setup'!$B$9*(1-F2882))</f>
        <v>1678.1000000000006</v>
      </c>
    </row>
    <row r="2883" spans="1:15" x14ac:dyDescent="0.2">
      <c r="A2883">
        <v>4</v>
      </c>
      <c r="B2883">
        <v>15</v>
      </c>
      <c r="C2883">
        <v>26</v>
      </c>
      <c r="D2883" t="str" cm="1">
        <f t="array" ref="D2883">IF(B2883=0,"Depot",INDEX('Delivery Stops'!$B$2:$B$29,B2883))</f>
        <v>Electronics Outlet</v>
      </c>
      <c r="E2883" t="str" cm="1">
        <f t="array" ref="E2883">IF(C2883=0,"Depot",INDEX('Delivery Stops'!$B$2:$B$29,C2883))</f>
        <v>Bakery &amp; Cafe</v>
      </c>
      <c r="F2883">
        <v>0</v>
      </c>
      <c r="G2883" cm="1">
        <f t="array" ref="G2883">INDEX('Distance Matrix (miles)'!$B$2:$AD$30,B2883+1,C2883+1)</f>
        <v>24.16</v>
      </c>
      <c r="H2883" cm="1">
        <f t="array" ref="H2883">INDEX('Travel Time Matrix (min)'!$B$2:$AD$30,B2883+1,C2883+1)</f>
        <v>36.200000000000003</v>
      </c>
      <c r="I2883" cm="1">
        <f t="array" ref="I2883">G2883*(INDEX('Vehicle Fleet'!$D$2:$D$6,A2883)+'Cost Parameters'!$B$2*'Cost Parameters'!$B$3)</f>
        <v>27.938624000000001</v>
      </c>
      <c r="J2883" cm="1">
        <f t="array" ref="J2883">IF(C2883=0,0,INDEX('Delivery Stops'!$D$2:$D$29,C2883))</f>
        <v>211</v>
      </c>
      <c r="K2883">
        <f t="shared" ref="K2883:K2946" si="180">F2883*I2883</f>
        <v>0</v>
      </c>
      <c r="L2883">
        <f t="shared" ref="L2883:L2946" si="181">F2883*G2883</f>
        <v>0</v>
      </c>
      <c r="M2883">
        <f t="shared" ref="M2883:M2946" si="182">F2883*H2883</f>
        <v>0</v>
      </c>
      <c r="N2883">
        <f t="shared" ref="N2883:N2946" si="183">F2883*J2883</f>
        <v>0</v>
      </c>
      <c r="O2883" cm="1">
        <f t="array" ref="O2883">((IF(C2883=0,INDEX('Solver Setup'!$M$15:$M$19,A2883),INDEX('Solver Setup'!$G$25:$G$52,C2883))-IF(B2883=0,INDEX('Solver Setup'!$L$15:$L$19,A2883),INDEX('Solver Setup'!$G$25:$G$52,B2883)))*1440-IF(B2883=0,0,INDEX('Solver Setup'!$F$25:$F$52,B2883))-H2883+'Solver Setup'!$B$9*(1-F2883))</f>
        <v>1737.8</v>
      </c>
    </row>
    <row r="2884" spans="1:15" x14ac:dyDescent="0.2">
      <c r="A2884">
        <v>4</v>
      </c>
      <c r="B2884">
        <v>15</v>
      </c>
      <c r="C2884">
        <v>27</v>
      </c>
      <c r="D2884" t="str" cm="1">
        <f t="array" ref="D2884">IF(B2884=0,"Depot",INDEX('Delivery Stops'!$B$2:$B$29,B2884))</f>
        <v>Electronics Outlet</v>
      </c>
      <c r="E2884" t="str" cm="1">
        <f t="array" ref="E2884">IF(C2884=0,"Depot",INDEX('Delivery Stops'!$B$2:$B$29,C2884))</f>
        <v>Redstone Elementary School</v>
      </c>
      <c r="F2884">
        <v>0</v>
      </c>
      <c r="G2884" cm="1">
        <f t="array" ref="G2884">INDEX('Distance Matrix (miles)'!$B$2:$AD$30,B2884+1,C2884+1)</f>
        <v>21.88</v>
      </c>
      <c r="H2884" cm="1">
        <f t="array" ref="H2884">INDEX('Travel Time Matrix (min)'!$B$2:$AD$30,B2884+1,C2884+1)</f>
        <v>32.799999999999997</v>
      </c>
      <c r="I2884" cm="1">
        <f t="array" ref="I2884">G2884*(INDEX('Vehicle Fleet'!$D$2:$D$6,A2884)+'Cost Parameters'!$B$2*'Cost Parameters'!$B$3)</f>
        <v>25.302032000000001</v>
      </c>
      <c r="J2884" cm="1">
        <f t="array" ref="J2884">IF(C2884=0,0,INDEX('Delivery Stops'!$D$2:$D$29,C2884))</f>
        <v>61</v>
      </c>
      <c r="K2884">
        <f t="shared" si="180"/>
        <v>0</v>
      </c>
      <c r="L2884">
        <f t="shared" si="181"/>
        <v>0</v>
      </c>
      <c r="M2884">
        <f t="shared" si="182"/>
        <v>0</v>
      </c>
      <c r="N2884">
        <f t="shared" si="183"/>
        <v>0</v>
      </c>
      <c r="O2884" cm="1">
        <f t="array" ref="O2884">((IF(C2884=0,INDEX('Solver Setup'!$M$15:$M$19,A2884),INDEX('Solver Setup'!$G$25:$G$52,C2884))-IF(B2884=0,INDEX('Solver Setup'!$L$15:$L$19,A2884),INDEX('Solver Setup'!$G$25:$G$52,B2884)))*1440-IF(B2884=0,0,INDEX('Solver Setup'!$F$25:$F$52,B2884))-H2884+'Solver Setup'!$B$9*(1-F2884))</f>
        <v>1681.1999999999994</v>
      </c>
    </row>
    <row r="2885" spans="1:15" x14ac:dyDescent="0.2">
      <c r="A2885">
        <v>4</v>
      </c>
      <c r="B2885">
        <v>15</v>
      </c>
      <c r="C2885">
        <v>28</v>
      </c>
      <c r="D2885" t="str" cm="1">
        <f t="array" ref="D2885">IF(B2885=0,"Depot",INDEX('Delivery Stops'!$B$2:$B$29,B2885))</f>
        <v>Electronics Outlet</v>
      </c>
      <c r="E2885" t="str" cm="1">
        <f t="array" ref="E2885">IF(C2885=0,"Depot",INDEX('Delivery Stops'!$B$2:$B$29,C2885))</f>
        <v>Food Bank</v>
      </c>
      <c r="F2885">
        <v>0</v>
      </c>
      <c r="G2885" cm="1">
        <f t="array" ref="G2885">INDEX('Distance Matrix (miles)'!$B$2:$AD$30,B2885+1,C2885+1)</f>
        <v>22.13</v>
      </c>
      <c r="H2885" cm="1">
        <f t="array" ref="H2885">INDEX('Travel Time Matrix (min)'!$B$2:$AD$30,B2885+1,C2885+1)</f>
        <v>33.200000000000003</v>
      </c>
      <c r="I2885" cm="1">
        <f t="array" ref="I2885">G2885*(INDEX('Vehicle Fleet'!$D$2:$D$6,A2885)+'Cost Parameters'!$B$2*'Cost Parameters'!$B$3)</f>
        <v>25.591132000000002</v>
      </c>
      <c r="J2885" cm="1">
        <f t="array" ref="J2885">IF(C2885=0,0,INDEX('Delivery Stops'!$D$2:$D$29,C2885))</f>
        <v>168</v>
      </c>
      <c r="K2885">
        <f t="shared" si="180"/>
        <v>0</v>
      </c>
      <c r="L2885">
        <f t="shared" si="181"/>
        <v>0</v>
      </c>
      <c r="M2885">
        <f t="shared" si="182"/>
        <v>0</v>
      </c>
      <c r="N2885">
        <f t="shared" si="183"/>
        <v>0</v>
      </c>
      <c r="O2885" cm="1">
        <f t="array" ref="O2885">((IF(C2885=0,INDEX('Solver Setup'!$M$15:$M$19,A2885),INDEX('Solver Setup'!$G$25:$G$52,C2885))-IF(B2885=0,INDEX('Solver Setup'!$L$15:$L$19,A2885),INDEX('Solver Setup'!$G$25:$G$52,B2885)))*1440-IF(B2885=0,0,INDEX('Solver Setup'!$F$25:$F$52,B2885))-H2885+'Solver Setup'!$B$9*(1-F2885))</f>
        <v>1680.7999999999995</v>
      </c>
    </row>
    <row r="2886" spans="1:15" x14ac:dyDescent="0.2">
      <c r="A2886">
        <v>4</v>
      </c>
      <c r="B2886">
        <v>16</v>
      </c>
      <c r="C2886">
        <v>0</v>
      </c>
      <c r="D2886" t="str" cm="1">
        <f t="array" ref="D2886">IF(B2886=0,"Depot",INDEX('Delivery Stops'!$B$2:$B$29,B2886))</f>
        <v>Bookstore</v>
      </c>
      <c r="E2886" t="str" cm="1">
        <f t="array" ref="E2886">IF(C2886=0,"Depot",INDEX('Delivery Stops'!$B$2:$B$29,C2886))</f>
        <v>Depot</v>
      </c>
      <c r="F2886">
        <v>0</v>
      </c>
      <c r="G2886" cm="1">
        <f t="array" ref="G2886">INDEX('Distance Matrix (miles)'!$B$2:$AD$30,B2886+1,C2886+1)</f>
        <v>4.12</v>
      </c>
      <c r="H2886" cm="1">
        <f t="array" ref="H2886">INDEX('Travel Time Matrix (min)'!$B$2:$AD$30,B2886+1,C2886+1)</f>
        <v>6.2</v>
      </c>
      <c r="I2886" cm="1">
        <f t="array" ref="I2886">G2886*(INDEX('Vehicle Fleet'!$D$2:$D$6,A2886)+'Cost Parameters'!$B$2*'Cost Parameters'!$B$3)</f>
        <v>4.7643680000000002</v>
      </c>
      <c r="J2886" cm="1">
        <f t="array" ref="J2886">IF(C2886=0,0,INDEX('Delivery Stops'!$D$2:$D$29,C2886))</f>
        <v>0</v>
      </c>
      <c r="K2886">
        <f t="shared" si="180"/>
        <v>0</v>
      </c>
      <c r="L2886">
        <f t="shared" si="181"/>
        <v>0</v>
      </c>
      <c r="M2886">
        <f t="shared" si="182"/>
        <v>0</v>
      </c>
      <c r="N2886">
        <f t="shared" si="183"/>
        <v>0</v>
      </c>
      <c r="O2886" cm="1">
        <f t="array" ref="O2886">((IF(C2886=0,INDEX('Solver Setup'!$M$15:$M$19,A2886),INDEX('Solver Setup'!$G$25:$G$52,C2886))-IF(B2886=0,INDEX('Solver Setup'!$L$15:$L$19,A2886),INDEX('Solver Setup'!$G$25:$G$52,B2886)))*1440-IF(B2886=0,0,INDEX('Solver Setup'!$F$25:$F$52,B2886))-H2886+'Solver Setup'!$B$9*(1-F2886))</f>
        <v>777.7999999999995</v>
      </c>
    </row>
    <row r="2887" spans="1:15" x14ac:dyDescent="0.2">
      <c r="A2887">
        <v>4</v>
      </c>
      <c r="B2887">
        <v>16</v>
      </c>
      <c r="C2887">
        <v>1</v>
      </c>
      <c r="D2887" t="str" cm="1">
        <f t="array" ref="D2887">IF(B2887=0,"Depot",INDEX('Delivery Stops'!$B$2:$B$29,B2887))</f>
        <v>Bookstore</v>
      </c>
      <c r="E2887" t="str" cm="1">
        <f t="array" ref="E2887">IF(C2887=0,"Depot",INDEX('Delivery Stops'!$B$2:$B$29,C2887))</f>
        <v>Pet Hospital</v>
      </c>
      <c r="F2887">
        <v>0</v>
      </c>
      <c r="G2887" cm="1">
        <f t="array" ref="G2887">INDEX('Distance Matrix (miles)'!$B$2:$AD$30,B2887+1,C2887+1)</f>
        <v>27.64</v>
      </c>
      <c r="H2887" cm="1">
        <f t="array" ref="H2887">INDEX('Travel Time Matrix (min)'!$B$2:$AD$30,B2887+1,C2887+1)</f>
        <v>41.5</v>
      </c>
      <c r="I2887" cm="1">
        <f t="array" ref="I2887">G2887*(INDEX('Vehicle Fleet'!$D$2:$D$6,A2887)+'Cost Parameters'!$B$2*'Cost Parameters'!$B$3)</f>
        <v>31.962896000000004</v>
      </c>
      <c r="J2887" cm="1">
        <f t="array" ref="J2887">IF(C2887=0,0,INDEX('Delivery Stops'!$D$2:$D$29,C2887))</f>
        <v>204</v>
      </c>
      <c r="K2887">
        <f t="shared" si="180"/>
        <v>0</v>
      </c>
      <c r="L2887">
        <f t="shared" si="181"/>
        <v>0</v>
      </c>
      <c r="M2887">
        <f t="shared" si="182"/>
        <v>0</v>
      </c>
      <c r="N2887">
        <f t="shared" si="183"/>
        <v>0</v>
      </c>
      <c r="O2887" cm="1">
        <f t="array" ref="O2887">((IF(C2887=0,INDEX('Solver Setup'!$M$15:$M$19,A2887),INDEX('Solver Setup'!$G$25:$G$52,C2887))-IF(B2887=0,INDEX('Solver Setup'!$L$15:$L$19,A2887),INDEX('Solver Setup'!$G$25:$G$52,B2887)))*1440-IF(B2887=0,0,INDEX('Solver Setup'!$F$25:$F$52,B2887))-H2887+'Solver Setup'!$B$9*(1-F2887))</f>
        <v>1252.5</v>
      </c>
    </row>
    <row r="2888" spans="1:15" x14ac:dyDescent="0.2">
      <c r="A2888">
        <v>4</v>
      </c>
      <c r="B2888">
        <v>16</v>
      </c>
      <c r="C2888">
        <v>2</v>
      </c>
      <c r="D2888" t="str" cm="1">
        <f t="array" ref="D2888">IF(B2888=0,"Depot",INDEX('Delivery Stops'!$B$2:$B$29,B2888))</f>
        <v>Bookstore</v>
      </c>
      <c r="E2888" t="str" cm="1">
        <f t="array" ref="E2888">IF(C2888=0,"Depot",INDEX('Delivery Stops'!$B$2:$B$29,C2888))</f>
        <v>Community Pharmacy</v>
      </c>
      <c r="F2888">
        <v>0</v>
      </c>
      <c r="G2888" cm="1">
        <f t="array" ref="G2888">INDEX('Distance Matrix (miles)'!$B$2:$AD$30,B2888+1,C2888+1)</f>
        <v>5.24</v>
      </c>
      <c r="H2888" cm="1">
        <f t="array" ref="H2888">INDEX('Travel Time Matrix (min)'!$B$2:$AD$30,B2888+1,C2888+1)</f>
        <v>7.9</v>
      </c>
      <c r="I2888" cm="1">
        <f t="array" ref="I2888">G2888*(INDEX('Vehicle Fleet'!$D$2:$D$6,A2888)+'Cost Parameters'!$B$2*'Cost Parameters'!$B$3)</f>
        <v>6.0595360000000005</v>
      </c>
      <c r="J2888" cm="1">
        <f t="array" ref="J2888">IF(C2888=0,0,INDEX('Delivery Stops'!$D$2:$D$29,C2888))</f>
        <v>240</v>
      </c>
      <c r="K2888">
        <f t="shared" si="180"/>
        <v>0</v>
      </c>
      <c r="L2888">
        <f t="shared" si="181"/>
        <v>0</v>
      </c>
      <c r="M2888">
        <f t="shared" si="182"/>
        <v>0</v>
      </c>
      <c r="N2888">
        <f t="shared" si="183"/>
        <v>0</v>
      </c>
      <c r="O2888" cm="1">
        <f t="array" ref="O2888">((IF(C2888=0,INDEX('Solver Setup'!$M$15:$M$19,A2888),INDEX('Solver Setup'!$G$25:$G$52,C2888))-IF(B2888=0,INDEX('Solver Setup'!$L$15:$L$19,A2888),INDEX('Solver Setup'!$G$25:$G$52,B2888)))*1440-IF(B2888=0,0,INDEX('Solver Setup'!$F$25:$F$52,B2888))-H2888+'Solver Setup'!$B$9*(1-F2888))</f>
        <v>1526.099999999999</v>
      </c>
    </row>
    <row r="2889" spans="1:15" x14ac:dyDescent="0.2">
      <c r="A2889">
        <v>4</v>
      </c>
      <c r="B2889">
        <v>16</v>
      </c>
      <c r="C2889">
        <v>3</v>
      </c>
      <c r="D2889" t="str" cm="1">
        <f t="array" ref="D2889">IF(B2889=0,"Depot",INDEX('Delivery Stops'!$B$2:$B$29,B2889))</f>
        <v>Bookstore</v>
      </c>
      <c r="E2889" t="str" cm="1">
        <f t="array" ref="E2889">IF(C2889=0,"Depot",INDEX('Delivery Stops'!$B$2:$B$29,C2889))</f>
        <v>Redstone Medical Center</v>
      </c>
      <c r="F2889">
        <v>0</v>
      </c>
      <c r="G2889" cm="1">
        <f t="array" ref="G2889">INDEX('Distance Matrix (miles)'!$B$2:$AD$30,B2889+1,C2889+1)</f>
        <v>23.41</v>
      </c>
      <c r="H2889" cm="1">
        <f t="array" ref="H2889">INDEX('Travel Time Matrix (min)'!$B$2:$AD$30,B2889+1,C2889+1)</f>
        <v>35.1</v>
      </c>
      <c r="I2889" cm="1">
        <f t="array" ref="I2889">G2889*(INDEX('Vehicle Fleet'!$D$2:$D$6,A2889)+'Cost Parameters'!$B$2*'Cost Parameters'!$B$3)</f>
        <v>27.071324000000001</v>
      </c>
      <c r="J2889" cm="1">
        <f t="array" ref="J2889">IF(C2889=0,0,INDEX('Delivery Stops'!$D$2:$D$29,C2889))</f>
        <v>183</v>
      </c>
      <c r="K2889">
        <f t="shared" si="180"/>
        <v>0</v>
      </c>
      <c r="L2889">
        <f t="shared" si="181"/>
        <v>0</v>
      </c>
      <c r="M2889">
        <f t="shared" si="182"/>
        <v>0</v>
      </c>
      <c r="N2889">
        <f t="shared" si="183"/>
        <v>0</v>
      </c>
      <c r="O2889" cm="1">
        <f t="array" ref="O2889">((IF(C2889=0,INDEX('Solver Setup'!$M$15:$M$19,A2889),INDEX('Solver Setup'!$G$25:$G$52,C2889))-IF(B2889=0,INDEX('Solver Setup'!$L$15:$L$19,A2889),INDEX('Solver Setup'!$G$25:$G$52,B2889)))*1440-IF(B2889=0,0,INDEX('Solver Setup'!$F$25:$F$52,B2889))-H2889+'Solver Setup'!$B$9*(1-F2889))</f>
        <v>1513.8999999999994</v>
      </c>
    </row>
    <row r="2890" spans="1:15" x14ac:dyDescent="0.2">
      <c r="A2890">
        <v>4</v>
      </c>
      <c r="B2890">
        <v>16</v>
      </c>
      <c r="C2890">
        <v>4</v>
      </c>
      <c r="D2890" t="str" cm="1">
        <f t="array" ref="D2890">IF(B2890=0,"Depot",INDEX('Delivery Stops'!$B$2:$B$29,B2890))</f>
        <v>Bookstore</v>
      </c>
      <c r="E2890" t="str" cm="1">
        <f t="array" ref="E2890">IF(C2890=0,"Depot",INDEX('Delivery Stops'!$B$2:$B$29,C2890))</f>
        <v>Furniture Warehouse</v>
      </c>
      <c r="F2890">
        <v>0</v>
      </c>
      <c r="G2890" cm="1">
        <f t="array" ref="G2890">INDEX('Distance Matrix (miles)'!$B$2:$AD$30,B2890+1,C2890+1)</f>
        <v>11.3</v>
      </c>
      <c r="H2890" cm="1">
        <f t="array" ref="H2890">INDEX('Travel Time Matrix (min)'!$B$2:$AD$30,B2890+1,C2890+1)</f>
        <v>17</v>
      </c>
      <c r="I2890" cm="1">
        <f t="array" ref="I2890">G2890*(INDEX('Vehicle Fleet'!$D$2:$D$6,A2890)+'Cost Parameters'!$B$2*'Cost Parameters'!$B$3)</f>
        <v>13.067320000000002</v>
      </c>
      <c r="J2890" cm="1">
        <f t="array" ref="J2890">IF(C2890=0,0,INDEX('Delivery Stops'!$D$2:$D$29,C2890))</f>
        <v>186</v>
      </c>
      <c r="K2890">
        <f t="shared" si="180"/>
        <v>0</v>
      </c>
      <c r="L2890">
        <f t="shared" si="181"/>
        <v>0</v>
      </c>
      <c r="M2890">
        <f t="shared" si="182"/>
        <v>0</v>
      </c>
      <c r="N2890">
        <f t="shared" si="183"/>
        <v>0</v>
      </c>
      <c r="O2890" cm="1">
        <f t="array" ref="O2890">((IF(C2890=0,INDEX('Solver Setup'!$M$15:$M$19,A2890),INDEX('Solver Setup'!$G$25:$G$52,C2890))-IF(B2890=0,INDEX('Solver Setup'!$L$15:$L$19,A2890),INDEX('Solver Setup'!$G$25:$G$52,B2890)))*1440-IF(B2890=0,0,INDEX('Solver Setup'!$F$25:$F$52,B2890))-H2890+'Solver Setup'!$B$9*(1-F2890))</f>
        <v>1261.9999999999995</v>
      </c>
    </row>
    <row r="2891" spans="1:15" x14ac:dyDescent="0.2">
      <c r="A2891">
        <v>4</v>
      </c>
      <c r="B2891">
        <v>16</v>
      </c>
      <c r="C2891">
        <v>5</v>
      </c>
      <c r="D2891" t="str" cm="1">
        <f t="array" ref="D2891">IF(B2891=0,"Depot",INDEX('Delivery Stops'!$B$2:$B$29,B2891))</f>
        <v>Bookstore</v>
      </c>
      <c r="E2891" t="str" cm="1">
        <f t="array" ref="E2891">IF(C2891=0,"Depot",INDEX('Delivery Stops'!$B$2:$B$29,C2891))</f>
        <v>Construction Supply</v>
      </c>
      <c r="F2891">
        <v>0</v>
      </c>
      <c r="G2891" cm="1">
        <f t="array" ref="G2891">INDEX('Distance Matrix (miles)'!$B$2:$AD$30,B2891+1,C2891+1)</f>
        <v>17.309999999999999</v>
      </c>
      <c r="H2891" cm="1">
        <f t="array" ref="H2891">INDEX('Travel Time Matrix (min)'!$B$2:$AD$30,B2891+1,C2891+1)</f>
        <v>26</v>
      </c>
      <c r="I2891" cm="1">
        <f t="array" ref="I2891">G2891*(INDEX('Vehicle Fleet'!$D$2:$D$6,A2891)+'Cost Parameters'!$B$2*'Cost Parameters'!$B$3)</f>
        <v>20.017284</v>
      </c>
      <c r="J2891" cm="1">
        <f t="array" ref="J2891">IF(C2891=0,0,INDEX('Delivery Stops'!$D$2:$D$29,C2891))</f>
        <v>201</v>
      </c>
      <c r="K2891">
        <f t="shared" si="180"/>
        <v>0</v>
      </c>
      <c r="L2891">
        <f t="shared" si="181"/>
        <v>0</v>
      </c>
      <c r="M2891">
        <f t="shared" si="182"/>
        <v>0</v>
      </c>
      <c r="N2891">
        <f t="shared" si="183"/>
        <v>0</v>
      </c>
      <c r="O2891" cm="1">
        <f t="array" ref="O2891">((IF(C2891=0,INDEX('Solver Setup'!$M$15:$M$19,A2891),INDEX('Solver Setup'!$G$25:$G$52,C2891))-IF(B2891=0,INDEX('Solver Setup'!$L$15:$L$19,A2891),INDEX('Solver Setup'!$G$25:$G$52,B2891)))*1440-IF(B2891=0,0,INDEX('Solver Setup'!$F$25:$F$52,B2891))-H2891+'Solver Setup'!$B$9*(1-F2891))</f>
        <v>1462.9999999999991</v>
      </c>
    </row>
    <row r="2892" spans="1:15" x14ac:dyDescent="0.2">
      <c r="A2892">
        <v>4</v>
      </c>
      <c r="B2892">
        <v>16</v>
      </c>
      <c r="C2892">
        <v>6</v>
      </c>
      <c r="D2892" t="str" cm="1">
        <f t="array" ref="D2892">IF(B2892=0,"Depot",INDEX('Delivery Stops'!$B$2:$B$29,B2892))</f>
        <v>Bookstore</v>
      </c>
      <c r="E2892" t="str" cm="1">
        <f t="array" ref="E2892">IF(C2892=0,"Depot",INDEX('Delivery Stops'!$B$2:$B$29,C2892))</f>
        <v>Farm Supply</v>
      </c>
      <c r="F2892">
        <v>0</v>
      </c>
      <c r="G2892" cm="1">
        <f t="array" ref="G2892">INDEX('Distance Matrix (miles)'!$B$2:$AD$30,B2892+1,C2892+1)</f>
        <v>6.34</v>
      </c>
      <c r="H2892" cm="1">
        <f t="array" ref="H2892">INDEX('Travel Time Matrix (min)'!$B$2:$AD$30,B2892+1,C2892+1)</f>
        <v>9.5</v>
      </c>
      <c r="I2892" cm="1">
        <f t="array" ref="I2892">G2892*(INDEX('Vehicle Fleet'!$D$2:$D$6,A2892)+'Cost Parameters'!$B$2*'Cost Parameters'!$B$3)</f>
        <v>7.3315760000000001</v>
      </c>
      <c r="J2892" cm="1">
        <f t="array" ref="J2892">IF(C2892=0,0,INDEX('Delivery Stops'!$D$2:$D$29,C2892))</f>
        <v>162</v>
      </c>
      <c r="K2892">
        <f t="shared" si="180"/>
        <v>0</v>
      </c>
      <c r="L2892">
        <f t="shared" si="181"/>
        <v>0</v>
      </c>
      <c r="M2892">
        <f t="shared" si="182"/>
        <v>0</v>
      </c>
      <c r="N2892">
        <f t="shared" si="183"/>
        <v>0</v>
      </c>
      <c r="O2892" cm="1">
        <f t="array" ref="O2892">((IF(C2892=0,INDEX('Solver Setup'!$M$15:$M$19,A2892),INDEX('Solver Setup'!$G$25:$G$52,C2892))-IF(B2892=0,INDEX('Solver Setup'!$L$15:$L$19,A2892),INDEX('Solver Setup'!$G$25:$G$52,B2892)))*1440-IF(B2892=0,0,INDEX('Solver Setup'!$F$25:$F$52,B2892))-H2892+'Solver Setup'!$B$9*(1-F2892))</f>
        <v>1584.4999999999995</v>
      </c>
    </row>
    <row r="2893" spans="1:15" x14ac:dyDescent="0.2">
      <c r="A2893">
        <v>4</v>
      </c>
      <c r="B2893">
        <v>16</v>
      </c>
      <c r="C2893">
        <v>7</v>
      </c>
      <c r="D2893" t="str" cm="1">
        <f t="array" ref="D2893">IF(B2893=0,"Depot",INDEX('Delivery Stops'!$B$2:$B$29,B2893))</f>
        <v>Bookstore</v>
      </c>
      <c r="E2893" t="str" cm="1">
        <f t="array" ref="E2893">IF(C2893=0,"Depot",INDEX('Delivery Stops'!$B$2:$B$29,C2893))</f>
        <v>Fish Market</v>
      </c>
      <c r="F2893">
        <v>0</v>
      </c>
      <c r="G2893" cm="1">
        <f t="array" ref="G2893">INDEX('Distance Matrix (miles)'!$B$2:$AD$30,B2893+1,C2893+1)</f>
        <v>7.81</v>
      </c>
      <c r="H2893" cm="1">
        <f t="array" ref="H2893">INDEX('Travel Time Matrix (min)'!$B$2:$AD$30,B2893+1,C2893+1)</f>
        <v>11.7</v>
      </c>
      <c r="I2893" cm="1">
        <f t="array" ref="I2893">G2893*(INDEX('Vehicle Fleet'!$D$2:$D$6,A2893)+'Cost Parameters'!$B$2*'Cost Parameters'!$B$3)</f>
        <v>9.0314840000000007</v>
      </c>
      <c r="J2893" cm="1">
        <f t="array" ref="J2893">IF(C2893=0,0,INDEX('Delivery Stops'!$D$2:$D$29,C2893))</f>
        <v>133</v>
      </c>
      <c r="K2893">
        <f t="shared" si="180"/>
        <v>0</v>
      </c>
      <c r="L2893">
        <f t="shared" si="181"/>
        <v>0</v>
      </c>
      <c r="M2893">
        <f t="shared" si="182"/>
        <v>0</v>
      </c>
      <c r="N2893">
        <f t="shared" si="183"/>
        <v>0</v>
      </c>
      <c r="O2893" cm="1">
        <f t="array" ref="O2893">((IF(C2893=0,INDEX('Solver Setup'!$M$15:$M$19,A2893),INDEX('Solver Setup'!$G$25:$G$52,C2893))-IF(B2893=0,INDEX('Solver Setup'!$L$15:$L$19,A2893),INDEX('Solver Setup'!$G$25:$G$52,B2893)))*1440-IF(B2893=0,0,INDEX('Solver Setup'!$F$25:$F$52,B2893))-H2893+'Solver Setup'!$B$9*(1-F2893))</f>
        <v>1447.2999999999995</v>
      </c>
    </row>
    <row r="2894" spans="1:15" x14ac:dyDescent="0.2">
      <c r="A2894">
        <v>4</v>
      </c>
      <c r="B2894">
        <v>16</v>
      </c>
      <c r="C2894">
        <v>8</v>
      </c>
      <c r="D2894" t="str" cm="1">
        <f t="array" ref="D2894">IF(B2894=0,"Depot",INDEX('Delivery Stops'!$B$2:$B$29,B2894))</f>
        <v>Bookstore</v>
      </c>
      <c r="E2894" t="str" cm="1">
        <f t="array" ref="E2894">IF(C2894=0,"Depot",INDEX('Delivery Stops'!$B$2:$B$29,C2894))</f>
        <v>Swimming Pool Supply</v>
      </c>
      <c r="F2894">
        <v>0</v>
      </c>
      <c r="G2894" cm="1">
        <f t="array" ref="G2894">INDEX('Distance Matrix (miles)'!$B$2:$AD$30,B2894+1,C2894+1)</f>
        <v>29.28</v>
      </c>
      <c r="H2894" cm="1">
        <f t="array" ref="H2894">INDEX('Travel Time Matrix (min)'!$B$2:$AD$30,B2894+1,C2894+1)</f>
        <v>43.9</v>
      </c>
      <c r="I2894" cm="1">
        <f t="array" ref="I2894">G2894*(INDEX('Vehicle Fleet'!$D$2:$D$6,A2894)+'Cost Parameters'!$B$2*'Cost Parameters'!$B$3)</f>
        <v>33.859392000000007</v>
      </c>
      <c r="J2894" cm="1">
        <f t="array" ref="J2894">IF(C2894=0,0,INDEX('Delivery Stops'!$D$2:$D$29,C2894))</f>
        <v>285</v>
      </c>
      <c r="K2894">
        <f t="shared" si="180"/>
        <v>0</v>
      </c>
      <c r="L2894">
        <f t="shared" si="181"/>
        <v>0</v>
      </c>
      <c r="M2894">
        <f t="shared" si="182"/>
        <v>0</v>
      </c>
      <c r="N2894">
        <f t="shared" si="183"/>
        <v>0</v>
      </c>
      <c r="O2894" cm="1">
        <f t="array" ref="O2894">((IF(C2894=0,INDEX('Solver Setup'!$M$15:$M$19,A2894),INDEX('Solver Setup'!$G$25:$G$52,C2894))-IF(B2894=0,INDEX('Solver Setup'!$L$15:$L$19,A2894),INDEX('Solver Setup'!$G$25:$G$52,B2894)))*1440-IF(B2894=0,0,INDEX('Solver Setup'!$F$25:$F$52,B2894))-H2894+'Solver Setup'!$B$9*(1-F2894))</f>
        <v>1625.099999999999</v>
      </c>
    </row>
    <row r="2895" spans="1:15" x14ac:dyDescent="0.2">
      <c r="A2895">
        <v>4</v>
      </c>
      <c r="B2895">
        <v>16</v>
      </c>
      <c r="C2895">
        <v>9</v>
      </c>
      <c r="D2895" t="str" cm="1">
        <f t="array" ref="D2895">IF(B2895=0,"Depot",INDEX('Delivery Stops'!$B$2:$B$29,B2895))</f>
        <v>Bookstore</v>
      </c>
      <c r="E2895" t="str" cm="1">
        <f t="array" ref="E2895">IF(C2895=0,"Depot",INDEX('Delivery Stops'!$B$2:$B$29,C2895))</f>
        <v>Dry Cleaners</v>
      </c>
      <c r="F2895">
        <v>0</v>
      </c>
      <c r="G2895" cm="1">
        <f t="array" ref="G2895">INDEX('Distance Matrix (miles)'!$B$2:$AD$30,B2895+1,C2895+1)</f>
        <v>17.61</v>
      </c>
      <c r="H2895" cm="1">
        <f t="array" ref="H2895">INDEX('Travel Time Matrix (min)'!$B$2:$AD$30,B2895+1,C2895+1)</f>
        <v>26.4</v>
      </c>
      <c r="I2895" cm="1">
        <f t="array" ref="I2895">G2895*(INDEX('Vehicle Fleet'!$D$2:$D$6,A2895)+'Cost Parameters'!$B$2*'Cost Parameters'!$B$3)</f>
        <v>20.364204000000001</v>
      </c>
      <c r="J2895" cm="1">
        <f t="array" ref="J2895">IF(C2895=0,0,INDEX('Delivery Stops'!$D$2:$D$29,C2895))</f>
        <v>24</v>
      </c>
      <c r="K2895">
        <f t="shared" si="180"/>
        <v>0</v>
      </c>
      <c r="L2895">
        <f t="shared" si="181"/>
        <v>0</v>
      </c>
      <c r="M2895">
        <f t="shared" si="182"/>
        <v>0</v>
      </c>
      <c r="N2895">
        <f t="shared" si="183"/>
        <v>0</v>
      </c>
      <c r="O2895" cm="1">
        <f t="array" ref="O2895">((IF(C2895=0,INDEX('Solver Setup'!$M$15:$M$19,A2895),INDEX('Solver Setup'!$G$25:$G$52,C2895))-IF(B2895=0,INDEX('Solver Setup'!$L$15:$L$19,A2895),INDEX('Solver Setup'!$G$25:$G$52,B2895)))*1440-IF(B2895=0,0,INDEX('Solver Setup'!$F$25:$F$52,B2895))-H2895+'Solver Setup'!$B$9*(1-F2895))</f>
        <v>1297.5999999999995</v>
      </c>
    </row>
    <row r="2896" spans="1:15" x14ac:dyDescent="0.2">
      <c r="A2896">
        <v>4</v>
      </c>
      <c r="B2896">
        <v>16</v>
      </c>
      <c r="C2896">
        <v>10</v>
      </c>
      <c r="D2896" t="str" cm="1">
        <f t="array" ref="D2896">IF(B2896=0,"Depot",INDEX('Delivery Stops'!$B$2:$B$29,B2896))</f>
        <v>Bookstore</v>
      </c>
      <c r="E2896" t="str" cm="1">
        <f t="array" ref="E2896">IF(C2896=0,"Depot",INDEX('Delivery Stops'!$B$2:$B$29,C2896))</f>
        <v>Furniture Warehouse</v>
      </c>
      <c r="F2896">
        <v>0</v>
      </c>
      <c r="G2896" cm="1">
        <f t="array" ref="G2896">INDEX('Distance Matrix (miles)'!$B$2:$AD$30,B2896+1,C2896+1)</f>
        <v>5.26</v>
      </c>
      <c r="H2896" cm="1">
        <f t="array" ref="H2896">INDEX('Travel Time Matrix (min)'!$B$2:$AD$30,B2896+1,C2896+1)</f>
        <v>7.9</v>
      </c>
      <c r="I2896" cm="1">
        <f t="array" ref="I2896">G2896*(INDEX('Vehicle Fleet'!$D$2:$D$6,A2896)+'Cost Parameters'!$B$2*'Cost Parameters'!$B$3)</f>
        <v>6.0826640000000003</v>
      </c>
      <c r="J2896" cm="1">
        <f t="array" ref="J2896">IF(C2896=0,0,INDEX('Delivery Stops'!$D$2:$D$29,C2896))</f>
        <v>89</v>
      </c>
      <c r="K2896">
        <f t="shared" si="180"/>
        <v>0</v>
      </c>
      <c r="L2896">
        <f t="shared" si="181"/>
        <v>0</v>
      </c>
      <c r="M2896">
        <f t="shared" si="182"/>
        <v>0</v>
      </c>
      <c r="N2896">
        <f t="shared" si="183"/>
        <v>0</v>
      </c>
      <c r="O2896" cm="1">
        <f t="array" ref="O2896">((IF(C2896=0,INDEX('Solver Setup'!$M$15:$M$19,A2896),INDEX('Solver Setup'!$G$25:$G$52,C2896))-IF(B2896=0,INDEX('Solver Setup'!$L$15:$L$19,A2896),INDEX('Solver Setup'!$G$25:$G$52,B2896)))*1440-IF(B2896=0,0,INDEX('Solver Setup'!$F$25:$F$52,B2896))-H2896+'Solver Setup'!$B$9*(1-F2896))</f>
        <v>1391.099999999999</v>
      </c>
    </row>
    <row r="2897" spans="1:15" x14ac:dyDescent="0.2">
      <c r="A2897">
        <v>4</v>
      </c>
      <c r="B2897">
        <v>16</v>
      </c>
      <c r="C2897">
        <v>11</v>
      </c>
      <c r="D2897" t="str" cm="1">
        <f t="array" ref="D2897">IF(B2897=0,"Depot",INDEX('Delivery Stops'!$B$2:$B$29,B2897))</f>
        <v>Bookstore</v>
      </c>
      <c r="E2897" t="str" cm="1">
        <f t="array" ref="E2897">IF(C2897=0,"Depot",INDEX('Delivery Stops'!$B$2:$B$29,C2897))</f>
        <v>Pet Hospital</v>
      </c>
      <c r="F2897">
        <v>0</v>
      </c>
      <c r="G2897" cm="1">
        <f t="array" ref="G2897">INDEX('Distance Matrix (miles)'!$B$2:$AD$30,B2897+1,C2897+1)</f>
        <v>4.63</v>
      </c>
      <c r="H2897" cm="1">
        <f t="array" ref="H2897">INDEX('Travel Time Matrix (min)'!$B$2:$AD$30,B2897+1,C2897+1)</f>
        <v>6.9</v>
      </c>
      <c r="I2897" cm="1">
        <f t="array" ref="I2897">G2897*(INDEX('Vehicle Fleet'!$D$2:$D$6,A2897)+'Cost Parameters'!$B$2*'Cost Parameters'!$B$3)</f>
        <v>5.3541319999999999</v>
      </c>
      <c r="J2897" cm="1">
        <f t="array" ref="J2897">IF(C2897=0,0,INDEX('Delivery Stops'!$D$2:$D$29,C2897))</f>
        <v>108</v>
      </c>
      <c r="K2897">
        <f t="shared" si="180"/>
        <v>0</v>
      </c>
      <c r="L2897">
        <f t="shared" si="181"/>
        <v>0</v>
      </c>
      <c r="M2897">
        <f t="shared" si="182"/>
        <v>0</v>
      </c>
      <c r="N2897">
        <f t="shared" si="183"/>
        <v>0</v>
      </c>
      <c r="O2897" cm="1">
        <f t="array" ref="O2897">((IF(C2897=0,INDEX('Solver Setup'!$M$15:$M$19,A2897),INDEX('Solver Setup'!$G$25:$G$52,C2897))-IF(B2897=0,INDEX('Solver Setup'!$L$15:$L$19,A2897),INDEX('Solver Setup'!$G$25:$G$52,B2897)))*1440-IF(B2897=0,0,INDEX('Solver Setup'!$F$25:$F$52,B2897))-H2897+'Solver Setup'!$B$9*(1-F2897))</f>
        <v>1317.0999999999995</v>
      </c>
    </row>
    <row r="2898" spans="1:15" x14ac:dyDescent="0.2">
      <c r="A2898">
        <v>4</v>
      </c>
      <c r="B2898">
        <v>16</v>
      </c>
      <c r="C2898">
        <v>12</v>
      </c>
      <c r="D2898" t="str" cm="1">
        <f t="array" ref="D2898">IF(B2898=0,"Depot",INDEX('Delivery Stops'!$B$2:$B$29,B2898))</f>
        <v>Bookstore</v>
      </c>
      <c r="E2898" t="str" cm="1">
        <f t="array" ref="E2898">IF(C2898=0,"Depot",INDEX('Delivery Stops'!$B$2:$B$29,C2898))</f>
        <v>Tech Solutions Inc</v>
      </c>
      <c r="F2898">
        <v>0</v>
      </c>
      <c r="G2898" cm="1">
        <f t="array" ref="G2898">INDEX('Distance Matrix (miles)'!$B$2:$AD$30,B2898+1,C2898+1)</f>
        <v>6.87</v>
      </c>
      <c r="H2898" cm="1">
        <f t="array" ref="H2898">INDEX('Travel Time Matrix (min)'!$B$2:$AD$30,B2898+1,C2898+1)</f>
        <v>10.3</v>
      </c>
      <c r="I2898" cm="1">
        <f t="array" ref="I2898">G2898*(INDEX('Vehicle Fleet'!$D$2:$D$6,A2898)+'Cost Parameters'!$B$2*'Cost Parameters'!$B$3)</f>
        <v>7.9444680000000005</v>
      </c>
      <c r="J2898" cm="1">
        <f t="array" ref="J2898">IF(C2898=0,0,INDEX('Delivery Stops'!$D$2:$D$29,C2898))</f>
        <v>150</v>
      </c>
      <c r="K2898">
        <f t="shared" si="180"/>
        <v>0</v>
      </c>
      <c r="L2898">
        <f t="shared" si="181"/>
        <v>0</v>
      </c>
      <c r="M2898">
        <f t="shared" si="182"/>
        <v>0</v>
      </c>
      <c r="N2898">
        <f t="shared" si="183"/>
        <v>0</v>
      </c>
      <c r="O2898" cm="1">
        <f t="array" ref="O2898">((IF(C2898=0,INDEX('Solver Setup'!$M$15:$M$19,A2898),INDEX('Solver Setup'!$G$25:$G$52,C2898))-IF(B2898=0,INDEX('Solver Setup'!$L$15:$L$19,A2898),INDEX('Solver Setup'!$G$25:$G$52,B2898)))*1440-IF(B2898=0,0,INDEX('Solver Setup'!$F$25:$F$52,B2898))-H2898+'Solver Setup'!$B$9*(1-F2898))</f>
        <v>1268.6999999999994</v>
      </c>
    </row>
    <row r="2899" spans="1:15" x14ac:dyDescent="0.2">
      <c r="A2899">
        <v>4</v>
      </c>
      <c r="B2899">
        <v>16</v>
      </c>
      <c r="C2899">
        <v>13</v>
      </c>
      <c r="D2899" t="str" cm="1">
        <f t="array" ref="D2899">IF(B2899=0,"Depot",INDEX('Delivery Stops'!$B$2:$B$29,B2899))</f>
        <v>Bookstore</v>
      </c>
      <c r="E2899" t="str" cm="1">
        <f t="array" ref="E2899">IF(C2899=0,"Depot",INDEX('Delivery Stops'!$B$2:$B$29,C2899))</f>
        <v>Tech Solutions Inc</v>
      </c>
      <c r="F2899">
        <v>0</v>
      </c>
      <c r="G2899" cm="1">
        <f t="array" ref="G2899">INDEX('Distance Matrix (miles)'!$B$2:$AD$30,B2899+1,C2899+1)</f>
        <v>19.440000000000001</v>
      </c>
      <c r="H2899" cm="1">
        <f t="array" ref="H2899">INDEX('Travel Time Matrix (min)'!$B$2:$AD$30,B2899+1,C2899+1)</f>
        <v>29.2</v>
      </c>
      <c r="I2899" cm="1">
        <f t="array" ref="I2899">G2899*(INDEX('Vehicle Fleet'!$D$2:$D$6,A2899)+'Cost Parameters'!$B$2*'Cost Parameters'!$B$3)</f>
        <v>22.480416000000002</v>
      </c>
      <c r="J2899" cm="1">
        <f t="array" ref="J2899">IF(C2899=0,0,INDEX('Delivery Stops'!$D$2:$D$29,C2899))</f>
        <v>38</v>
      </c>
      <c r="K2899">
        <f t="shared" si="180"/>
        <v>0</v>
      </c>
      <c r="L2899">
        <f t="shared" si="181"/>
        <v>0</v>
      </c>
      <c r="M2899">
        <f t="shared" si="182"/>
        <v>0</v>
      </c>
      <c r="N2899">
        <f t="shared" si="183"/>
        <v>0</v>
      </c>
      <c r="O2899" cm="1">
        <f t="array" ref="O2899">((IF(C2899=0,INDEX('Solver Setup'!$M$15:$M$19,A2899),INDEX('Solver Setup'!$G$25:$G$52,C2899))-IF(B2899=0,INDEX('Solver Setup'!$L$15:$L$19,A2899),INDEX('Solver Setup'!$G$25:$G$52,B2899)))*1440-IF(B2899=0,0,INDEX('Solver Setup'!$F$25:$F$52,B2899))-H2899+'Solver Setup'!$B$9*(1-F2899))</f>
        <v>1144.799999999999</v>
      </c>
    </row>
    <row r="2900" spans="1:15" x14ac:dyDescent="0.2">
      <c r="A2900">
        <v>4</v>
      </c>
      <c r="B2900">
        <v>16</v>
      </c>
      <c r="C2900">
        <v>14</v>
      </c>
      <c r="D2900" t="str" cm="1">
        <f t="array" ref="D2900">IF(B2900=0,"Depot",INDEX('Delivery Stops'!$B$2:$B$29,B2900))</f>
        <v>Bookstore</v>
      </c>
      <c r="E2900" t="str" cm="1">
        <f t="array" ref="E2900">IF(C2900=0,"Depot",INDEX('Delivery Stops'!$B$2:$B$29,C2900))</f>
        <v>Sunrise Senior Living</v>
      </c>
      <c r="F2900">
        <v>0</v>
      </c>
      <c r="G2900" cm="1">
        <f t="array" ref="G2900">INDEX('Distance Matrix (miles)'!$B$2:$AD$30,B2900+1,C2900+1)</f>
        <v>14.16</v>
      </c>
      <c r="H2900" cm="1">
        <f t="array" ref="H2900">INDEX('Travel Time Matrix (min)'!$B$2:$AD$30,B2900+1,C2900+1)</f>
        <v>21.2</v>
      </c>
      <c r="I2900" cm="1">
        <f t="array" ref="I2900">G2900*(INDEX('Vehicle Fleet'!$D$2:$D$6,A2900)+'Cost Parameters'!$B$2*'Cost Parameters'!$B$3)</f>
        <v>16.374624000000001</v>
      </c>
      <c r="J2900" cm="1">
        <f t="array" ref="J2900">IF(C2900=0,0,INDEX('Delivery Stops'!$D$2:$D$29,C2900))</f>
        <v>249</v>
      </c>
      <c r="K2900">
        <f t="shared" si="180"/>
        <v>0</v>
      </c>
      <c r="L2900">
        <f t="shared" si="181"/>
        <v>0</v>
      </c>
      <c r="M2900">
        <f t="shared" si="182"/>
        <v>0</v>
      </c>
      <c r="N2900">
        <f t="shared" si="183"/>
        <v>0</v>
      </c>
      <c r="O2900" cm="1">
        <f t="array" ref="O2900">((IF(C2900=0,INDEX('Solver Setup'!$M$15:$M$19,A2900),INDEX('Solver Setup'!$G$25:$G$52,C2900))-IF(B2900=0,INDEX('Solver Setup'!$L$15:$L$19,A2900),INDEX('Solver Setup'!$G$25:$G$52,B2900)))*1440-IF(B2900=0,0,INDEX('Solver Setup'!$F$25:$F$52,B2900))-H2900+'Solver Setup'!$B$9*(1-F2900))</f>
        <v>1602.799999999999</v>
      </c>
    </row>
    <row r="2901" spans="1:15" x14ac:dyDescent="0.2">
      <c r="A2901">
        <v>4</v>
      </c>
      <c r="B2901">
        <v>16</v>
      </c>
      <c r="C2901">
        <v>15</v>
      </c>
      <c r="D2901" t="str" cm="1">
        <f t="array" ref="D2901">IF(B2901=0,"Depot",INDEX('Delivery Stops'!$B$2:$B$29,B2901))</f>
        <v>Bookstore</v>
      </c>
      <c r="E2901" t="str" cm="1">
        <f t="array" ref="E2901">IF(C2901=0,"Depot",INDEX('Delivery Stops'!$B$2:$B$29,C2901))</f>
        <v>Electronics Outlet</v>
      </c>
      <c r="F2901">
        <v>0</v>
      </c>
      <c r="G2901" cm="1">
        <f t="array" ref="G2901">INDEX('Distance Matrix (miles)'!$B$2:$AD$30,B2901+1,C2901+1)</f>
        <v>3.12</v>
      </c>
      <c r="H2901" cm="1">
        <f t="array" ref="H2901">INDEX('Travel Time Matrix (min)'!$B$2:$AD$30,B2901+1,C2901+1)</f>
        <v>4.7</v>
      </c>
      <c r="I2901" cm="1">
        <f t="array" ref="I2901">G2901*(INDEX('Vehicle Fleet'!$D$2:$D$6,A2901)+'Cost Parameters'!$B$2*'Cost Parameters'!$B$3)</f>
        <v>3.6079680000000005</v>
      </c>
      <c r="J2901" cm="1">
        <f t="array" ref="J2901">IF(C2901=0,0,INDEX('Delivery Stops'!$D$2:$D$29,C2901))</f>
        <v>72</v>
      </c>
      <c r="K2901">
        <f t="shared" si="180"/>
        <v>0</v>
      </c>
      <c r="L2901">
        <f t="shared" si="181"/>
        <v>0</v>
      </c>
      <c r="M2901">
        <f t="shared" si="182"/>
        <v>0</v>
      </c>
      <c r="N2901">
        <f t="shared" si="183"/>
        <v>0</v>
      </c>
      <c r="O2901" cm="1">
        <f t="array" ref="O2901">((IF(C2901=0,INDEX('Solver Setup'!$M$15:$M$19,A2901),INDEX('Solver Setup'!$G$25:$G$52,C2901))-IF(B2901=0,INDEX('Solver Setup'!$L$15:$L$19,A2901),INDEX('Solver Setup'!$G$25:$G$52,B2901)))*1440-IF(B2901=0,0,INDEX('Solver Setup'!$F$25:$F$52,B2901))-H2901+'Solver Setup'!$B$9*(1-F2901))</f>
        <v>1184.2999999999995</v>
      </c>
    </row>
    <row r="2902" spans="1:15" x14ac:dyDescent="0.2">
      <c r="A2902">
        <v>4</v>
      </c>
      <c r="B2902">
        <v>16</v>
      </c>
      <c r="C2902">
        <v>17</v>
      </c>
      <c r="D2902" t="str" cm="1">
        <f t="array" ref="D2902">IF(B2902=0,"Depot",INDEX('Delivery Stops'!$B$2:$B$29,B2902))</f>
        <v>Bookstore</v>
      </c>
      <c r="E2902" t="str" cm="1">
        <f t="array" ref="E2902">IF(C2902=0,"Depot",INDEX('Delivery Stops'!$B$2:$B$29,C2902))</f>
        <v>Veterinary Clinic</v>
      </c>
      <c r="F2902">
        <v>0</v>
      </c>
      <c r="G2902" cm="1">
        <f t="array" ref="G2902">INDEX('Distance Matrix (miles)'!$B$2:$AD$30,B2902+1,C2902+1)</f>
        <v>24.63</v>
      </c>
      <c r="H2902" cm="1">
        <f t="array" ref="H2902">INDEX('Travel Time Matrix (min)'!$B$2:$AD$30,B2902+1,C2902+1)</f>
        <v>36.9</v>
      </c>
      <c r="I2902" cm="1">
        <f t="array" ref="I2902">G2902*(INDEX('Vehicle Fleet'!$D$2:$D$6,A2902)+'Cost Parameters'!$B$2*'Cost Parameters'!$B$3)</f>
        <v>28.482132</v>
      </c>
      <c r="J2902" cm="1">
        <f t="array" ref="J2902">IF(C2902=0,0,INDEX('Delivery Stops'!$D$2:$D$29,C2902))</f>
        <v>102</v>
      </c>
      <c r="K2902">
        <f t="shared" si="180"/>
        <v>0</v>
      </c>
      <c r="L2902">
        <f t="shared" si="181"/>
        <v>0</v>
      </c>
      <c r="M2902">
        <f t="shared" si="182"/>
        <v>0</v>
      </c>
      <c r="N2902">
        <f t="shared" si="183"/>
        <v>0</v>
      </c>
      <c r="O2902" cm="1">
        <f t="array" ref="O2902">((IF(C2902=0,INDEX('Solver Setup'!$M$15:$M$19,A2902),INDEX('Solver Setup'!$G$25:$G$52,C2902))-IF(B2902=0,INDEX('Solver Setup'!$L$15:$L$19,A2902),INDEX('Solver Setup'!$G$25:$G$52,B2902)))*1440-IF(B2902=0,0,INDEX('Solver Setup'!$F$25:$F$52,B2902))-H2902+'Solver Setup'!$B$9*(1-F2902))</f>
        <v>1227.099999999999</v>
      </c>
    </row>
    <row r="2903" spans="1:15" x14ac:dyDescent="0.2">
      <c r="A2903">
        <v>4</v>
      </c>
      <c r="B2903">
        <v>16</v>
      </c>
      <c r="C2903">
        <v>18</v>
      </c>
      <c r="D2903" t="str" cm="1">
        <f t="array" ref="D2903">IF(B2903=0,"Depot",INDEX('Delivery Stops'!$B$2:$B$29,B2903))</f>
        <v>Bookstore</v>
      </c>
      <c r="E2903" t="str" cm="1">
        <f t="array" ref="E2903">IF(C2903=0,"Depot",INDEX('Delivery Stops'!$B$2:$B$29,C2903))</f>
        <v>Furniture Warehouse</v>
      </c>
      <c r="F2903">
        <v>0</v>
      </c>
      <c r="G2903" cm="1">
        <f t="array" ref="G2903">INDEX('Distance Matrix (miles)'!$B$2:$AD$30,B2903+1,C2903+1)</f>
        <v>8.36</v>
      </c>
      <c r="H2903" cm="1">
        <f t="array" ref="H2903">INDEX('Travel Time Matrix (min)'!$B$2:$AD$30,B2903+1,C2903+1)</f>
        <v>12.5</v>
      </c>
      <c r="I2903" cm="1">
        <f t="array" ref="I2903">G2903*(INDEX('Vehicle Fleet'!$D$2:$D$6,A2903)+'Cost Parameters'!$B$2*'Cost Parameters'!$B$3)</f>
        <v>9.667504000000001</v>
      </c>
      <c r="J2903" cm="1">
        <f t="array" ref="J2903">IF(C2903=0,0,INDEX('Delivery Stops'!$D$2:$D$29,C2903))</f>
        <v>148</v>
      </c>
      <c r="K2903">
        <f t="shared" si="180"/>
        <v>0</v>
      </c>
      <c r="L2903">
        <f t="shared" si="181"/>
        <v>0</v>
      </c>
      <c r="M2903">
        <f t="shared" si="182"/>
        <v>0</v>
      </c>
      <c r="N2903">
        <f t="shared" si="183"/>
        <v>0</v>
      </c>
      <c r="O2903" cm="1">
        <f t="array" ref="O2903">((IF(C2903=0,INDEX('Solver Setup'!$M$15:$M$19,A2903),INDEX('Solver Setup'!$G$25:$G$52,C2903))-IF(B2903=0,INDEX('Solver Setup'!$L$15:$L$19,A2903),INDEX('Solver Setup'!$G$25:$G$52,B2903)))*1440-IF(B2903=0,0,INDEX('Solver Setup'!$F$25:$F$52,B2903))-H2903+'Solver Setup'!$B$9*(1-F2903))</f>
        <v>1206.4999999999991</v>
      </c>
    </row>
    <row r="2904" spans="1:15" x14ac:dyDescent="0.2">
      <c r="A2904">
        <v>4</v>
      </c>
      <c r="B2904">
        <v>16</v>
      </c>
      <c r="C2904">
        <v>19</v>
      </c>
      <c r="D2904" t="str" cm="1">
        <f t="array" ref="D2904">IF(B2904=0,"Depot",INDEX('Delivery Stops'!$B$2:$B$29,B2904))</f>
        <v>Bookstore</v>
      </c>
      <c r="E2904" t="str" cm="1">
        <f t="array" ref="E2904">IF(C2904=0,"Depot",INDEX('Delivery Stops'!$B$2:$B$29,C2904))</f>
        <v>Music School</v>
      </c>
      <c r="F2904">
        <v>0</v>
      </c>
      <c r="G2904" cm="1">
        <f t="array" ref="G2904">INDEX('Distance Matrix (miles)'!$B$2:$AD$30,B2904+1,C2904+1)</f>
        <v>24.64</v>
      </c>
      <c r="H2904" cm="1">
        <f t="array" ref="H2904">INDEX('Travel Time Matrix (min)'!$B$2:$AD$30,B2904+1,C2904+1)</f>
        <v>37</v>
      </c>
      <c r="I2904" cm="1">
        <f t="array" ref="I2904">G2904*(INDEX('Vehicle Fleet'!$D$2:$D$6,A2904)+'Cost Parameters'!$B$2*'Cost Parameters'!$B$3)</f>
        <v>28.493696000000003</v>
      </c>
      <c r="J2904" cm="1">
        <f t="array" ref="J2904">IF(C2904=0,0,INDEX('Delivery Stops'!$D$2:$D$29,C2904))</f>
        <v>97</v>
      </c>
      <c r="K2904">
        <f t="shared" si="180"/>
        <v>0</v>
      </c>
      <c r="L2904">
        <f t="shared" si="181"/>
        <v>0</v>
      </c>
      <c r="M2904">
        <f t="shared" si="182"/>
        <v>0</v>
      </c>
      <c r="N2904">
        <f t="shared" si="183"/>
        <v>0</v>
      </c>
      <c r="O2904" cm="1">
        <f t="array" ref="O2904">((IF(C2904=0,INDEX('Solver Setup'!$M$15:$M$19,A2904),INDEX('Solver Setup'!$G$25:$G$52,C2904))-IF(B2904=0,INDEX('Solver Setup'!$L$15:$L$19,A2904),INDEX('Solver Setup'!$G$25:$G$52,B2904)))*1440-IF(B2904=0,0,INDEX('Solver Setup'!$F$25:$F$52,B2904))-H2904+'Solver Setup'!$B$9*(1-F2904))</f>
        <v>1151.9999999999995</v>
      </c>
    </row>
    <row r="2905" spans="1:15" x14ac:dyDescent="0.2">
      <c r="A2905">
        <v>4</v>
      </c>
      <c r="B2905">
        <v>16</v>
      </c>
      <c r="C2905">
        <v>20</v>
      </c>
      <c r="D2905" t="str" cm="1">
        <f t="array" ref="D2905">IF(B2905=0,"Depot",INDEX('Delivery Stops'!$B$2:$B$29,B2905))</f>
        <v>Bookstore</v>
      </c>
      <c r="E2905" t="str" cm="1">
        <f t="array" ref="E2905">IF(C2905=0,"Depot",INDEX('Delivery Stops'!$B$2:$B$29,C2905))</f>
        <v>Elementary School</v>
      </c>
      <c r="F2905">
        <v>0</v>
      </c>
      <c r="G2905" cm="1">
        <f t="array" ref="G2905">INDEX('Distance Matrix (miles)'!$B$2:$AD$30,B2905+1,C2905+1)</f>
        <v>27.19</v>
      </c>
      <c r="H2905" cm="1">
        <f t="array" ref="H2905">INDEX('Travel Time Matrix (min)'!$B$2:$AD$30,B2905+1,C2905+1)</f>
        <v>40.799999999999997</v>
      </c>
      <c r="I2905" cm="1">
        <f t="array" ref="I2905">G2905*(INDEX('Vehicle Fleet'!$D$2:$D$6,A2905)+'Cost Parameters'!$B$2*'Cost Parameters'!$B$3)</f>
        <v>31.442516000000005</v>
      </c>
      <c r="J2905" cm="1">
        <f t="array" ref="J2905">IF(C2905=0,0,INDEX('Delivery Stops'!$D$2:$D$29,C2905))</f>
        <v>71</v>
      </c>
      <c r="K2905">
        <f t="shared" si="180"/>
        <v>0</v>
      </c>
      <c r="L2905">
        <f t="shared" si="181"/>
        <v>0</v>
      </c>
      <c r="M2905">
        <f t="shared" si="182"/>
        <v>0</v>
      </c>
      <c r="N2905">
        <f t="shared" si="183"/>
        <v>0</v>
      </c>
      <c r="O2905" cm="1">
        <f t="array" ref="O2905">((IF(C2905=0,INDEX('Solver Setup'!$M$15:$M$19,A2905),INDEX('Solver Setup'!$G$25:$G$52,C2905))-IF(B2905=0,INDEX('Solver Setup'!$L$15:$L$19,A2905),INDEX('Solver Setup'!$G$25:$G$52,B2905)))*1440-IF(B2905=0,0,INDEX('Solver Setup'!$F$25:$F$52,B2905))-H2905+'Solver Setup'!$B$9*(1-F2905))</f>
        <v>1118.2</v>
      </c>
    </row>
    <row r="2906" spans="1:15" x14ac:dyDescent="0.2">
      <c r="A2906">
        <v>4</v>
      </c>
      <c r="B2906">
        <v>16</v>
      </c>
      <c r="C2906">
        <v>21</v>
      </c>
      <c r="D2906" t="str" cm="1">
        <f t="array" ref="D2906">IF(B2906=0,"Depot",INDEX('Delivery Stops'!$B$2:$B$29,B2906))</f>
        <v>Bookstore</v>
      </c>
      <c r="E2906" t="str" cm="1">
        <f t="array" ref="E2906">IF(C2906=0,"Depot",INDEX('Delivery Stops'!$B$2:$B$29,C2906))</f>
        <v>Distillery</v>
      </c>
      <c r="F2906">
        <v>0</v>
      </c>
      <c r="G2906" cm="1">
        <f t="array" ref="G2906">INDEX('Distance Matrix (miles)'!$B$2:$AD$30,B2906+1,C2906+1)</f>
        <v>24.53</v>
      </c>
      <c r="H2906" cm="1">
        <f t="array" ref="H2906">INDEX('Travel Time Matrix (min)'!$B$2:$AD$30,B2906+1,C2906+1)</f>
        <v>36.799999999999997</v>
      </c>
      <c r="I2906" cm="1">
        <f t="array" ref="I2906">G2906*(INDEX('Vehicle Fleet'!$D$2:$D$6,A2906)+'Cost Parameters'!$B$2*'Cost Parameters'!$B$3)</f>
        <v>28.366492000000004</v>
      </c>
      <c r="J2906" cm="1">
        <f t="array" ref="J2906">IF(C2906=0,0,INDEX('Delivery Stops'!$D$2:$D$29,C2906))</f>
        <v>178</v>
      </c>
      <c r="K2906">
        <f t="shared" si="180"/>
        <v>0</v>
      </c>
      <c r="L2906">
        <f t="shared" si="181"/>
        <v>0</v>
      </c>
      <c r="M2906">
        <f t="shared" si="182"/>
        <v>0</v>
      </c>
      <c r="N2906">
        <f t="shared" si="183"/>
        <v>0</v>
      </c>
      <c r="O2906" cm="1">
        <f t="array" ref="O2906">((IF(C2906=0,INDEX('Solver Setup'!$M$15:$M$19,A2906),INDEX('Solver Setup'!$G$25:$G$52,C2906))-IF(B2906=0,INDEX('Solver Setup'!$L$15:$L$19,A2906),INDEX('Solver Setup'!$G$25:$G$52,B2906)))*1440-IF(B2906=0,0,INDEX('Solver Setup'!$F$25:$F$52,B2906))-H2906+'Solver Setup'!$B$9*(1-F2906))</f>
        <v>1632.1999999999991</v>
      </c>
    </row>
    <row r="2907" spans="1:15" x14ac:dyDescent="0.2">
      <c r="A2907">
        <v>4</v>
      </c>
      <c r="B2907">
        <v>16</v>
      </c>
      <c r="C2907">
        <v>22</v>
      </c>
      <c r="D2907" t="str" cm="1">
        <f t="array" ref="D2907">IF(B2907=0,"Depot",INDEX('Delivery Stops'!$B$2:$B$29,B2907))</f>
        <v>Bookstore</v>
      </c>
      <c r="E2907" t="str" cm="1">
        <f t="array" ref="E2907">IF(C2907=0,"Depot",INDEX('Delivery Stops'!$B$2:$B$29,C2907))</f>
        <v>Brewery</v>
      </c>
      <c r="F2907">
        <v>0</v>
      </c>
      <c r="G2907" cm="1">
        <f t="array" ref="G2907">INDEX('Distance Matrix (miles)'!$B$2:$AD$30,B2907+1,C2907+1)</f>
        <v>21.49</v>
      </c>
      <c r="H2907" cm="1">
        <f t="array" ref="H2907">INDEX('Travel Time Matrix (min)'!$B$2:$AD$30,B2907+1,C2907+1)</f>
        <v>32.200000000000003</v>
      </c>
      <c r="I2907" cm="1">
        <f t="array" ref="I2907">G2907*(INDEX('Vehicle Fleet'!$D$2:$D$6,A2907)+'Cost Parameters'!$B$2*'Cost Parameters'!$B$3)</f>
        <v>24.851036000000001</v>
      </c>
      <c r="J2907" cm="1">
        <f t="array" ref="J2907">IF(C2907=0,0,INDEX('Delivery Stops'!$D$2:$D$29,C2907))</f>
        <v>46</v>
      </c>
      <c r="K2907">
        <f t="shared" si="180"/>
        <v>0</v>
      </c>
      <c r="L2907">
        <f t="shared" si="181"/>
        <v>0</v>
      </c>
      <c r="M2907">
        <f t="shared" si="182"/>
        <v>0</v>
      </c>
      <c r="N2907">
        <f t="shared" si="183"/>
        <v>0</v>
      </c>
      <c r="O2907" cm="1">
        <f t="array" ref="O2907">((IF(C2907=0,INDEX('Solver Setup'!$M$15:$M$19,A2907),INDEX('Solver Setup'!$G$25:$G$52,C2907))-IF(B2907=0,INDEX('Solver Setup'!$L$15:$L$19,A2907),INDEX('Solver Setup'!$G$25:$G$52,B2907)))*1440-IF(B2907=0,0,INDEX('Solver Setup'!$F$25:$F$52,B2907))-H2907+'Solver Setup'!$B$9*(1-F2907))</f>
        <v>1486.8</v>
      </c>
    </row>
    <row r="2908" spans="1:15" x14ac:dyDescent="0.2">
      <c r="A2908">
        <v>4</v>
      </c>
      <c r="B2908">
        <v>16</v>
      </c>
      <c r="C2908">
        <v>23</v>
      </c>
      <c r="D2908" t="str" cm="1">
        <f t="array" ref="D2908">IF(B2908=0,"Depot",INDEX('Delivery Stops'!$B$2:$B$29,B2908))</f>
        <v>Bookstore</v>
      </c>
      <c r="E2908" t="str" cm="1">
        <f t="array" ref="E2908">IF(C2908=0,"Depot",INDEX('Delivery Stops'!$B$2:$B$29,C2908))</f>
        <v>Distillery</v>
      </c>
      <c r="F2908">
        <v>0</v>
      </c>
      <c r="G2908" cm="1">
        <f t="array" ref="G2908">INDEX('Distance Matrix (miles)'!$B$2:$AD$30,B2908+1,C2908+1)</f>
        <v>8.0500000000000007</v>
      </c>
      <c r="H2908" cm="1">
        <f t="array" ref="H2908">INDEX('Travel Time Matrix (min)'!$B$2:$AD$30,B2908+1,C2908+1)</f>
        <v>12.1</v>
      </c>
      <c r="I2908" cm="1">
        <f t="array" ref="I2908">G2908*(INDEX('Vehicle Fleet'!$D$2:$D$6,A2908)+'Cost Parameters'!$B$2*'Cost Parameters'!$B$3)</f>
        <v>9.3090200000000021</v>
      </c>
      <c r="J2908" cm="1">
        <f t="array" ref="J2908">IF(C2908=0,0,INDEX('Delivery Stops'!$D$2:$D$29,C2908))</f>
        <v>207</v>
      </c>
      <c r="K2908">
        <f t="shared" si="180"/>
        <v>0</v>
      </c>
      <c r="L2908">
        <f t="shared" si="181"/>
        <v>0</v>
      </c>
      <c r="M2908">
        <f t="shared" si="182"/>
        <v>0</v>
      </c>
      <c r="N2908">
        <f t="shared" si="183"/>
        <v>0</v>
      </c>
      <c r="O2908" cm="1">
        <f t="array" ref="O2908">((IF(C2908=0,INDEX('Solver Setup'!$M$15:$M$19,A2908),INDEX('Solver Setup'!$G$25:$G$52,C2908))-IF(B2908=0,INDEX('Solver Setup'!$L$15:$L$19,A2908),INDEX('Solver Setup'!$G$25:$G$52,B2908)))*1440-IF(B2908=0,0,INDEX('Solver Setup'!$F$25:$F$52,B2908))-H2908+'Solver Setup'!$B$9*(1-F2908))</f>
        <v>1401.8999999999994</v>
      </c>
    </row>
    <row r="2909" spans="1:15" x14ac:dyDescent="0.2">
      <c r="A2909">
        <v>4</v>
      </c>
      <c r="B2909">
        <v>16</v>
      </c>
      <c r="C2909">
        <v>24</v>
      </c>
      <c r="D2909" t="str" cm="1">
        <f t="array" ref="D2909">IF(B2909=0,"Depot",INDEX('Delivery Stops'!$B$2:$B$29,B2909))</f>
        <v>Bookstore</v>
      </c>
      <c r="E2909" t="str" cm="1">
        <f t="array" ref="E2909">IF(C2909=0,"Depot",INDEX('Delivery Stops'!$B$2:$B$29,C2909))</f>
        <v>Children's Academy</v>
      </c>
      <c r="F2909">
        <v>0</v>
      </c>
      <c r="G2909" cm="1">
        <f t="array" ref="G2909">INDEX('Distance Matrix (miles)'!$B$2:$AD$30,B2909+1,C2909+1)</f>
        <v>22.56</v>
      </c>
      <c r="H2909" cm="1">
        <f t="array" ref="H2909">INDEX('Travel Time Matrix (min)'!$B$2:$AD$30,B2909+1,C2909+1)</f>
        <v>33.799999999999997</v>
      </c>
      <c r="I2909" cm="1">
        <f t="array" ref="I2909">G2909*(INDEX('Vehicle Fleet'!$D$2:$D$6,A2909)+'Cost Parameters'!$B$2*'Cost Parameters'!$B$3)</f>
        <v>26.088384000000001</v>
      </c>
      <c r="J2909" cm="1">
        <f t="array" ref="J2909">IF(C2909=0,0,INDEX('Delivery Stops'!$D$2:$D$29,C2909))</f>
        <v>28</v>
      </c>
      <c r="K2909">
        <f t="shared" si="180"/>
        <v>0</v>
      </c>
      <c r="L2909">
        <f t="shared" si="181"/>
        <v>0</v>
      </c>
      <c r="M2909">
        <f t="shared" si="182"/>
        <v>0</v>
      </c>
      <c r="N2909">
        <f t="shared" si="183"/>
        <v>0</v>
      </c>
      <c r="O2909" cm="1">
        <f t="array" ref="O2909">((IF(C2909=0,INDEX('Solver Setup'!$M$15:$M$19,A2909),INDEX('Solver Setup'!$G$25:$G$52,C2909))-IF(B2909=0,INDEX('Solver Setup'!$L$15:$L$19,A2909),INDEX('Solver Setup'!$G$25:$G$52,B2909)))*1440-IF(B2909=0,0,INDEX('Solver Setup'!$F$25:$F$52,B2909))-H2909+'Solver Setup'!$B$9*(1-F2909))</f>
        <v>1530.1999999999998</v>
      </c>
    </row>
    <row r="2910" spans="1:15" x14ac:dyDescent="0.2">
      <c r="A2910">
        <v>4</v>
      </c>
      <c r="B2910">
        <v>16</v>
      </c>
      <c r="C2910">
        <v>25</v>
      </c>
      <c r="D2910" t="str" cm="1">
        <f t="array" ref="D2910">IF(B2910=0,"Depot",INDEX('Delivery Stops'!$B$2:$B$29,B2910))</f>
        <v>Bookstore</v>
      </c>
      <c r="E2910" t="str" cm="1">
        <f t="array" ref="E2910">IF(C2910=0,"Depot",INDEX('Delivery Stops'!$B$2:$B$29,C2910))</f>
        <v>Public Library</v>
      </c>
      <c r="F2910">
        <v>0</v>
      </c>
      <c r="G2910" cm="1">
        <f t="array" ref="G2910">INDEX('Distance Matrix (miles)'!$B$2:$AD$30,B2910+1,C2910+1)</f>
        <v>11.81</v>
      </c>
      <c r="H2910" cm="1">
        <f t="array" ref="H2910">INDEX('Travel Time Matrix (min)'!$B$2:$AD$30,B2910+1,C2910+1)</f>
        <v>17.7</v>
      </c>
      <c r="I2910" cm="1">
        <f t="array" ref="I2910">G2910*(INDEX('Vehicle Fleet'!$D$2:$D$6,A2910)+'Cost Parameters'!$B$2*'Cost Parameters'!$B$3)</f>
        <v>13.657084000000001</v>
      </c>
      <c r="J2910" cm="1">
        <f t="array" ref="J2910">IF(C2910=0,0,INDEX('Delivery Stops'!$D$2:$D$29,C2910))</f>
        <v>32</v>
      </c>
      <c r="K2910">
        <f t="shared" si="180"/>
        <v>0</v>
      </c>
      <c r="L2910">
        <f t="shared" si="181"/>
        <v>0</v>
      </c>
      <c r="M2910">
        <f t="shared" si="182"/>
        <v>0</v>
      </c>
      <c r="N2910">
        <f t="shared" si="183"/>
        <v>0</v>
      </c>
      <c r="O2910" cm="1">
        <f t="array" ref="O2910">((IF(C2910=0,INDEX('Solver Setup'!$M$15:$M$19,A2910),INDEX('Solver Setup'!$G$25:$G$52,C2910))-IF(B2910=0,INDEX('Solver Setup'!$L$15:$L$19,A2910),INDEX('Solver Setup'!$G$25:$G$52,B2910)))*1440-IF(B2910=0,0,INDEX('Solver Setup'!$F$25:$F$52,B2910))-H2910+'Solver Setup'!$B$9*(1-F2910))</f>
        <v>1456.3</v>
      </c>
    </row>
    <row r="2911" spans="1:15" x14ac:dyDescent="0.2">
      <c r="A2911">
        <v>4</v>
      </c>
      <c r="B2911">
        <v>16</v>
      </c>
      <c r="C2911">
        <v>26</v>
      </c>
      <c r="D2911" t="str" cm="1">
        <f t="array" ref="D2911">IF(B2911=0,"Depot",INDEX('Delivery Stops'!$B$2:$B$29,B2911))</f>
        <v>Bookstore</v>
      </c>
      <c r="E2911" t="str" cm="1">
        <f t="array" ref="E2911">IF(C2911=0,"Depot",INDEX('Delivery Stops'!$B$2:$B$29,C2911))</f>
        <v>Bakery &amp; Cafe</v>
      </c>
      <c r="F2911">
        <v>0</v>
      </c>
      <c r="G2911" cm="1">
        <f t="array" ref="G2911">INDEX('Distance Matrix (miles)'!$B$2:$AD$30,B2911+1,C2911+1)</f>
        <v>22.28</v>
      </c>
      <c r="H2911" cm="1">
        <f t="array" ref="H2911">INDEX('Travel Time Matrix (min)'!$B$2:$AD$30,B2911+1,C2911+1)</f>
        <v>33.4</v>
      </c>
      <c r="I2911" cm="1">
        <f t="array" ref="I2911">G2911*(INDEX('Vehicle Fleet'!$D$2:$D$6,A2911)+'Cost Parameters'!$B$2*'Cost Parameters'!$B$3)</f>
        <v>25.764592000000004</v>
      </c>
      <c r="J2911" cm="1">
        <f t="array" ref="J2911">IF(C2911=0,0,INDEX('Delivery Stops'!$D$2:$D$29,C2911))</f>
        <v>211</v>
      </c>
      <c r="K2911">
        <f t="shared" si="180"/>
        <v>0</v>
      </c>
      <c r="L2911">
        <f t="shared" si="181"/>
        <v>0</v>
      </c>
      <c r="M2911">
        <f t="shared" si="182"/>
        <v>0</v>
      </c>
      <c r="N2911">
        <f t="shared" si="183"/>
        <v>0</v>
      </c>
      <c r="O2911" cm="1">
        <f t="array" ref="O2911">((IF(C2911=0,INDEX('Solver Setup'!$M$15:$M$19,A2911),INDEX('Solver Setup'!$G$25:$G$52,C2911))-IF(B2911=0,INDEX('Solver Setup'!$L$15:$L$19,A2911),INDEX('Solver Setup'!$G$25:$G$52,B2911)))*1440-IF(B2911=0,0,INDEX('Solver Setup'!$F$25:$F$52,B2911))-H2911+'Solver Setup'!$B$9*(1-F2911))</f>
        <v>1515.5999999999995</v>
      </c>
    </row>
    <row r="2912" spans="1:15" x14ac:dyDescent="0.2">
      <c r="A2912">
        <v>4</v>
      </c>
      <c r="B2912">
        <v>16</v>
      </c>
      <c r="C2912">
        <v>27</v>
      </c>
      <c r="D2912" t="str" cm="1">
        <f t="array" ref="D2912">IF(B2912=0,"Depot",INDEX('Delivery Stops'!$B$2:$B$29,B2912))</f>
        <v>Bookstore</v>
      </c>
      <c r="E2912" t="str" cm="1">
        <f t="array" ref="E2912">IF(C2912=0,"Depot",INDEX('Delivery Stops'!$B$2:$B$29,C2912))</f>
        <v>Redstone Elementary School</v>
      </c>
      <c r="F2912">
        <v>0</v>
      </c>
      <c r="G2912" cm="1">
        <f t="array" ref="G2912">INDEX('Distance Matrix (miles)'!$B$2:$AD$30,B2912+1,C2912+1)</f>
        <v>20.21</v>
      </c>
      <c r="H2912" cm="1">
        <f t="array" ref="H2912">INDEX('Travel Time Matrix (min)'!$B$2:$AD$30,B2912+1,C2912+1)</f>
        <v>30.3</v>
      </c>
      <c r="I2912" cm="1">
        <f t="array" ref="I2912">G2912*(INDEX('Vehicle Fleet'!$D$2:$D$6,A2912)+'Cost Parameters'!$B$2*'Cost Parameters'!$B$3)</f>
        <v>23.370844000000002</v>
      </c>
      <c r="J2912" cm="1">
        <f t="array" ref="J2912">IF(C2912=0,0,INDEX('Delivery Stops'!$D$2:$D$29,C2912))</f>
        <v>61</v>
      </c>
      <c r="K2912">
        <f t="shared" si="180"/>
        <v>0</v>
      </c>
      <c r="L2912">
        <f t="shared" si="181"/>
        <v>0</v>
      </c>
      <c r="M2912">
        <f t="shared" si="182"/>
        <v>0</v>
      </c>
      <c r="N2912">
        <f t="shared" si="183"/>
        <v>0</v>
      </c>
      <c r="O2912" cm="1">
        <f t="array" ref="O2912">((IF(C2912=0,INDEX('Solver Setup'!$M$15:$M$19,A2912),INDEX('Solver Setup'!$G$25:$G$52,C2912))-IF(B2912=0,INDEX('Solver Setup'!$L$15:$L$19,A2912),INDEX('Solver Setup'!$G$25:$G$52,B2912)))*1440-IF(B2912=0,0,INDEX('Solver Setup'!$F$25:$F$52,B2912))-H2912+'Solver Setup'!$B$9*(1-F2912))</f>
        <v>1458.6999999999989</v>
      </c>
    </row>
    <row r="2913" spans="1:15" x14ac:dyDescent="0.2">
      <c r="A2913">
        <v>4</v>
      </c>
      <c r="B2913">
        <v>16</v>
      </c>
      <c r="C2913">
        <v>28</v>
      </c>
      <c r="D2913" t="str" cm="1">
        <f t="array" ref="D2913">IF(B2913=0,"Depot",INDEX('Delivery Stops'!$B$2:$B$29,B2913))</f>
        <v>Bookstore</v>
      </c>
      <c r="E2913" t="str" cm="1">
        <f t="array" ref="E2913">IF(C2913=0,"Depot",INDEX('Delivery Stops'!$B$2:$B$29,C2913))</f>
        <v>Food Bank</v>
      </c>
      <c r="F2913">
        <v>0</v>
      </c>
      <c r="G2913" cm="1">
        <f t="array" ref="G2913">INDEX('Distance Matrix (miles)'!$B$2:$AD$30,B2913+1,C2913+1)</f>
        <v>19</v>
      </c>
      <c r="H2913" cm="1">
        <f t="array" ref="H2913">INDEX('Travel Time Matrix (min)'!$B$2:$AD$30,B2913+1,C2913+1)</f>
        <v>28.5</v>
      </c>
      <c r="I2913" cm="1">
        <f t="array" ref="I2913">G2913*(INDEX('Vehicle Fleet'!$D$2:$D$6,A2913)+'Cost Parameters'!$B$2*'Cost Parameters'!$B$3)</f>
        <v>21.971600000000002</v>
      </c>
      <c r="J2913" cm="1">
        <f t="array" ref="J2913">IF(C2913=0,0,INDEX('Delivery Stops'!$D$2:$D$29,C2913))</f>
        <v>168</v>
      </c>
      <c r="K2913">
        <f t="shared" si="180"/>
        <v>0</v>
      </c>
      <c r="L2913">
        <f t="shared" si="181"/>
        <v>0</v>
      </c>
      <c r="M2913">
        <f t="shared" si="182"/>
        <v>0</v>
      </c>
      <c r="N2913">
        <f t="shared" si="183"/>
        <v>0</v>
      </c>
      <c r="O2913" cm="1">
        <f t="array" ref="O2913">((IF(C2913=0,INDEX('Solver Setup'!$M$15:$M$19,A2913),INDEX('Solver Setup'!$G$25:$G$52,C2913))-IF(B2913=0,INDEX('Solver Setup'!$L$15:$L$19,A2913),INDEX('Solver Setup'!$G$25:$G$52,B2913)))*1440-IF(B2913=0,0,INDEX('Solver Setup'!$F$25:$F$52,B2913))-H2913+'Solver Setup'!$B$9*(1-F2913))</f>
        <v>1460.4999999999991</v>
      </c>
    </row>
    <row r="2914" spans="1:15" x14ac:dyDescent="0.2">
      <c r="A2914">
        <v>4</v>
      </c>
      <c r="B2914">
        <v>17</v>
      </c>
      <c r="C2914">
        <v>0</v>
      </c>
      <c r="D2914" t="str" cm="1">
        <f t="array" ref="D2914">IF(B2914=0,"Depot",INDEX('Delivery Stops'!$B$2:$B$29,B2914))</f>
        <v>Veterinary Clinic</v>
      </c>
      <c r="E2914" t="str" cm="1">
        <f t="array" ref="E2914">IF(C2914=0,"Depot",INDEX('Delivery Stops'!$B$2:$B$29,C2914))</f>
        <v>Depot</v>
      </c>
      <c r="F2914">
        <v>0</v>
      </c>
      <c r="G2914" cm="1">
        <f t="array" ref="G2914">INDEX('Distance Matrix (miles)'!$B$2:$AD$30,B2914+1,C2914+1)</f>
        <v>25.97</v>
      </c>
      <c r="H2914" cm="1">
        <f t="array" ref="H2914">INDEX('Travel Time Matrix (min)'!$B$2:$AD$30,B2914+1,C2914+1)</f>
        <v>39</v>
      </c>
      <c r="I2914" cm="1">
        <f t="array" ref="I2914">G2914*(INDEX('Vehicle Fleet'!$D$2:$D$6,A2914)+'Cost Parameters'!$B$2*'Cost Parameters'!$B$3)</f>
        <v>30.031708000000002</v>
      </c>
      <c r="J2914" cm="1">
        <f t="array" ref="J2914">IF(C2914=0,0,INDEX('Delivery Stops'!$D$2:$D$29,C2914))</f>
        <v>0</v>
      </c>
      <c r="K2914">
        <f t="shared" si="180"/>
        <v>0</v>
      </c>
      <c r="L2914">
        <f t="shared" si="181"/>
        <v>0</v>
      </c>
      <c r="M2914">
        <f t="shared" si="182"/>
        <v>0</v>
      </c>
      <c r="N2914">
        <f t="shared" si="183"/>
        <v>0</v>
      </c>
      <c r="O2914" cm="1">
        <f t="array" ref="O2914">((IF(C2914=0,INDEX('Solver Setup'!$M$15:$M$19,A2914),INDEX('Solver Setup'!$G$25:$G$52,C2914))-IF(B2914=0,INDEX('Solver Setup'!$L$15:$L$19,A2914),INDEX('Solver Setup'!$G$25:$G$52,B2914)))*1440-IF(B2914=0,0,INDEX('Solver Setup'!$F$25:$F$52,B2914))-H2914+'Solver Setup'!$B$9*(1-F2914))</f>
        <v>904.00000000000045</v>
      </c>
    </row>
    <row r="2915" spans="1:15" x14ac:dyDescent="0.2">
      <c r="A2915">
        <v>4</v>
      </c>
      <c r="B2915">
        <v>17</v>
      </c>
      <c r="C2915">
        <v>1</v>
      </c>
      <c r="D2915" t="str" cm="1">
        <f t="array" ref="D2915">IF(B2915=0,"Depot",INDEX('Delivery Stops'!$B$2:$B$29,B2915))</f>
        <v>Veterinary Clinic</v>
      </c>
      <c r="E2915" t="str" cm="1">
        <f t="array" ref="E2915">IF(C2915=0,"Depot",INDEX('Delivery Stops'!$B$2:$B$29,C2915))</f>
        <v>Pet Hospital</v>
      </c>
      <c r="F2915">
        <v>0</v>
      </c>
      <c r="G2915" cm="1">
        <f t="array" ref="G2915">INDEX('Distance Matrix (miles)'!$B$2:$AD$30,B2915+1,C2915+1)</f>
        <v>49.91</v>
      </c>
      <c r="H2915" cm="1">
        <f t="array" ref="H2915">INDEX('Travel Time Matrix (min)'!$B$2:$AD$30,B2915+1,C2915+1)</f>
        <v>74.900000000000006</v>
      </c>
      <c r="I2915" cm="1">
        <f t="array" ref="I2915">G2915*(INDEX('Vehicle Fleet'!$D$2:$D$6,A2915)+'Cost Parameters'!$B$2*'Cost Parameters'!$B$3)</f>
        <v>57.715924000000001</v>
      </c>
      <c r="J2915" cm="1">
        <f t="array" ref="J2915">IF(C2915=0,0,INDEX('Delivery Stops'!$D$2:$D$29,C2915))</f>
        <v>204</v>
      </c>
      <c r="K2915">
        <f t="shared" si="180"/>
        <v>0</v>
      </c>
      <c r="L2915">
        <f t="shared" si="181"/>
        <v>0</v>
      </c>
      <c r="M2915">
        <f t="shared" si="182"/>
        <v>0</v>
      </c>
      <c r="N2915">
        <f t="shared" si="183"/>
        <v>0</v>
      </c>
      <c r="O2915" cm="1">
        <f t="array" ref="O2915">((IF(C2915=0,INDEX('Solver Setup'!$M$15:$M$19,A2915),INDEX('Solver Setup'!$G$25:$G$52,C2915))-IF(B2915=0,INDEX('Solver Setup'!$L$15:$L$19,A2915),INDEX('Solver Setup'!$G$25:$G$52,B2915)))*1440-IF(B2915=0,0,INDEX('Solver Setup'!$F$25:$F$52,B2915))-H2915+'Solver Setup'!$B$9*(1-F2915))</f>
        <v>1378.100000000001</v>
      </c>
    </row>
    <row r="2916" spans="1:15" x14ac:dyDescent="0.2">
      <c r="A2916">
        <v>4</v>
      </c>
      <c r="B2916">
        <v>17</v>
      </c>
      <c r="C2916">
        <v>2</v>
      </c>
      <c r="D2916" t="str" cm="1">
        <f t="array" ref="D2916">IF(B2916=0,"Depot",INDEX('Delivery Stops'!$B$2:$B$29,B2916))</f>
        <v>Veterinary Clinic</v>
      </c>
      <c r="E2916" t="str" cm="1">
        <f t="array" ref="E2916">IF(C2916=0,"Depot",INDEX('Delivery Stops'!$B$2:$B$29,C2916))</f>
        <v>Community Pharmacy</v>
      </c>
      <c r="F2916">
        <v>0</v>
      </c>
      <c r="G2916" cm="1">
        <f t="array" ref="G2916">INDEX('Distance Matrix (miles)'!$B$2:$AD$30,B2916+1,C2916+1)</f>
        <v>28.66</v>
      </c>
      <c r="H2916" cm="1">
        <f t="array" ref="H2916">INDEX('Travel Time Matrix (min)'!$B$2:$AD$30,B2916+1,C2916+1)</f>
        <v>43</v>
      </c>
      <c r="I2916" cm="1">
        <f t="array" ref="I2916">G2916*(INDEX('Vehicle Fleet'!$D$2:$D$6,A2916)+'Cost Parameters'!$B$2*'Cost Parameters'!$B$3)</f>
        <v>33.142424000000005</v>
      </c>
      <c r="J2916" cm="1">
        <f t="array" ref="J2916">IF(C2916=0,0,INDEX('Delivery Stops'!$D$2:$D$29,C2916))</f>
        <v>240</v>
      </c>
      <c r="K2916">
        <f t="shared" si="180"/>
        <v>0</v>
      </c>
      <c r="L2916">
        <f t="shared" si="181"/>
        <v>0</v>
      </c>
      <c r="M2916">
        <f t="shared" si="182"/>
        <v>0</v>
      </c>
      <c r="N2916">
        <f t="shared" si="183"/>
        <v>0</v>
      </c>
      <c r="O2916" cm="1">
        <f t="array" ref="O2916">((IF(C2916=0,INDEX('Solver Setup'!$M$15:$M$19,A2916),INDEX('Solver Setup'!$G$25:$G$52,C2916))-IF(B2916=0,INDEX('Solver Setup'!$L$15:$L$19,A2916),INDEX('Solver Setup'!$G$25:$G$52,B2916)))*1440-IF(B2916=0,0,INDEX('Solver Setup'!$F$25:$F$52,B2916))-H2916+'Solver Setup'!$B$9*(1-F2916))</f>
        <v>1650</v>
      </c>
    </row>
    <row r="2917" spans="1:15" x14ac:dyDescent="0.2">
      <c r="A2917">
        <v>4</v>
      </c>
      <c r="B2917">
        <v>17</v>
      </c>
      <c r="C2917">
        <v>3</v>
      </c>
      <c r="D2917" t="str" cm="1">
        <f t="array" ref="D2917">IF(B2917=0,"Depot",INDEX('Delivery Stops'!$B$2:$B$29,B2917))</f>
        <v>Veterinary Clinic</v>
      </c>
      <c r="E2917" t="str" cm="1">
        <f t="array" ref="E2917">IF(C2917=0,"Depot",INDEX('Delivery Stops'!$B$2:$B$29,C2917))</f>
        <v>Redstone Medical Center</v>
      </c>
      <c r="F2917">
        <v>0</v>
      </c>
      <c r="G2917" cm="1">
        <f t="array" ref="G2917">INDEX('Distance Matrix (miles)'!$B$2:$AD$30,B2917+1,C2917+1)</f>
        <v>38.78</v>
      </c>
      <c r="H2917" cm="1">
        <f t="array" ref="H2917">INDEX('Travel Time Matrix (min)'!$B$2:$AD$30,B2917+1,C2917+1)</f>
        <v>58.2</v>
      </c>
      <c r="I2917" cm="1">
        <f t="array" ref="I2917">G2917*(INDEX('Vehicle Fleet'!$D$2:$D$6,A2917)+'Cost Parameters'!$B$2*'Cost Parameters'!$B$3)</f>
        <v>44.845192000000004</v>
      </c>
      <c r="J2917" cm="1">
        <f t="array" ref="J2917">IF(C2917=0,0,INDEX('Delivery Stops'!$D$2:$D$29,C2917))</f>
        <v>183</v>
      </c>
      <c r="K2917">
        <f t="shared" si="180"/>
        <v>0</v>
      </c>
      <c r="L2917">
        <f t="shared" si="181"/>
        <v>0</v>
      </c>
      <c r="M2917">
        <f t="shared" si="182"/>
        <v>0</v>
      </c>
      <c r="N2917">
        <f t="shared" si="183"/>
        <v>0</v>
      </c>
      <c r="O2917" cm="1">
        <f t="array" ref="O2917">((IF(C2917=0,INDEX('Solver Setup'!$M$15:$M$19,A2917),INDEX('Solver Setup'!$G$25:$G$52,C2917))-IF(B2917=0,INDEX('Solver Setup'!$L$15:$L$19,A2917),INDEX('Solver Setup'!$G$25:$G$52,B2917)))*1440-IF(B2917=0,0,INDEX('Solver Setup'!$F$25:$F$52,B2917))-H2917+'Solver Setup'!$B$9*(1-F2917))</f>
        <v>1649.8000000000006</v>
      </c>
    </row>
    <row r="2918" spans="1:15" x14ac:dyDescent="0.2">
      <c r="A2918">
        <v>4</v>
      </c>
      <c r="B2918">
        <v>17</v>
      </c>
      <c r="C2918">
        <v>4</v>
      </c>
      <c r="D2918" t="str" cm="1">
        <f t="array" ref="D2918">IF(B2918=0,"Depot",INDEX('Delivery Stops'!$B$2:$B$29,B2918))</f>
        <v>Veterinary Clinic</v>
      </c>
      <c r="E2918" t="str" cm="1">
        <f t="array" ref="E2918">IF(C2918=0,"Depot",INDEX('Delivery Stops'!$B$2:$B$29,C2918))</f>
        <v>Furniture Warehouse</v>
      </c>
      <c r="F2918">
        <v>0</v>
      </c>
      <c r="G2918" cm="1">
        <f t="array" ref="G2918">INDEX('Distance Matrix (miles)'!$B$2:$AD$30,B2918+1,C2918+1)</f>
        <v>22.57</v>
      </c>
      <c r="H2918" cm="1">
        <f t="array" ref="H2918">INDEX('Travel Time Matrix (min)'!$B$2:$AD$30,B2918+1,C2918+1)</f>
        <v>33.9</v>
      </c>
      <c r="I2918" cm="1">
        <f t="array" ref="I2918">G2918*(INDEX('Vehicle Fleet'!$D$2:$D$6,A2918)+'Cost Parameters'!$B$2*'Cost Parameters'!$B$3)</f>
        <v>26.099948000000001</v>
      </c>
      <c r="J2918" cm="1">
        <f t="array" ref="J2918">IF(C2918=0,0,INDEX('Delivery Stops'!$D$2:$D$29,C2918))</f>
        <v>186</v>
      </c>
      <c r="K2918">
        <f t="shared" si="180"/>
        <v>0</v>
      </c>
      <c r="L2918">
        <f t="shared" si="181"/>
        <v>0</v>
      </c>
      <c r="M2918">
        <f t="shared" si="182"/>
        <v>0</v>
      </c>
      <c r="N2918">
        <f t="shared" si="183"/>
        <v>0</v>
      </c>
      <c r="O2918" cm="1">
        <f t="array" ref="O2918">((IF(C2918=0,INDEX('Solver Setup'!$M$15:$M$19,A2918),INDEX('Solver Setup'!$G$25:$G$52,C2918))-IF(B2918=0,INDEX('Solver Setup'!$L$15:$L$19,A2918),INDEX('Solver Setup'!$G$25:$G$52,B2918)))*1440-IF(B2918=0,0,INDEX('Solver Setup'!$F$25:$F$52,B2918))-H2918+'Solver Setup'!$B$9*(1-F2918))</f>
        <v>1404.1000000000006</v>
      </c>
    </row>
    <row r="2919" spans="1:15" x14ac:dyDescent="0.2">
      <c r="A2919">
        <v>4</v>
      </c>
      <c r="B2919">
        <v>17</v>
      </c>
      <c r="C2919">
        <v>5</v>
      </c>
      <c r="D2919" t="str" cm="1">
        <f t="array" ref="D2919">IF(B2919=0,"Depot",INDEX('Delivery Stops'!$B$2:$B$29,B2919))</f>
        <v>Veterinary Clinic</v>
      </c>
      <c r="E2919" t="str" cm="1">
        <f t="array" ref="E2919">IF(C2919=0,"Depot",INDEX('Delivery Stops'!$B$2:$B$29,C2919))</f>
        <v>Construction Supply</v>
      </c>
      <c r="F2919">
        <v>0</v>
      </c>
      <c r="G2919" cm="1">
        <f t="array" ref="G2919">INDEX('Distance Matrix (miles)'!$B$2:$AD$30,B2919+1,C2919+1)</f>
        <v>15.65</v>
      </c>
      <c r="H2919" cm="1">
        <f t="array" ref="H2919">INDEX('Travel Time Matrix (min)'!$B$2:$AD$30,B2919+1,C2919+1)</f>
        <v>23.5</v>
      </c>
      <c r="I2919" cm="1">
        <f t="array" ref="I2919">G2919*(INDEX('Vehicle Fleet'!$D$2:$D$6,A2919)+'Cost Parameters'!$B$2*'Cost Parameters'!$B$3)</f>
        <v>18.097660000000001</v>
      </c>
      <c r="J2919" cm="1">
        <f t="array" ref="J2919">IF(C2919=0,0,INDEX('Delivery Stops'!$D$2:$D$29,C2919))</f>
        <v>201</v>
      </c>
      <c r="K2919">
        <f t="shared" si="180"/>
        <v>0</v>
      </c>
      <c r="L2919">
        <f t="shared" si="181"/>
        <v>0</v>
      </c>
      <c r="M2919">
        <f t="shared" si="182"/>
        <v>0</v>
      </c>
      <c r="N2919">
        <f t="shared" si="183"/>
        <v>0</v>
      </c>
      <c r="O2919" cm="1">
        <f t="array" ref="O2919">((IF(C2919=0,INDEX('Solver Setup'!$M$15:$M$19,A2919),INDEX('Solver Setup'!$G$25:$G$52,C2919))-IF(B2919=0,INDEX('Solver Setup'!$L$15:$L$19,A2919),INDEX('Solver Setup'!$G$25:$G$52,B2919)))*1440-IF(B2919=0,0,INDEX('Solver Setup'!$F$25:$F$52,B2919))-H2919+'Solver Setup'!$B$9*(1-F2919))</f>
        <v>1624.5</v>
      </c>
    </row>
    <row r="2920" spans="1:15" x14ac:dyDescent="0.2">
      <c r="A2920">
        <v>4</v>
      </c>
      <c r="B2920">
        <v>17</v>
      </c>
      <c r="C2920">
        <v>6</v>
      </c>
      <c r="D2920" t="str" cm="1">
        <f t="array" ref="D2920">IF(B2920=0,"Depot",INDEX('Delivery Stops'!$B$2:$B$29,B2920))</f>
        <v>Veterinary Clinic</v>
      </c>
      <c r="E2920" t="str" cm="1">
        <f t="array" ref="E2920">IF(C2920=0,"Depot",INDEX('Delivery Stops'!$B$2:$B$29,C2920))</f>
        <v>Farm Supply</v>
      </c>
      <c r="F2920">
        <v>0</v>
      </c>
      <c r="G2920" cm="1">
        <f t="array" ref="G2920">INDEX('Distance Matrix (miles)'!$B$2:$AD$30,B2920+1,C2920+1)</f>
        <v>21.85</v>
      </c>
      <c r="H2920" cm="1">
        <f t="array" ref="H2920">INDEX('Travel Time Matrix (min)'!$B$2:$AD$30,B2920+1,C2920+1)</f>
        <v>32.799999999999997</v>
      </c>
      <c r="I2920" cm="1">
        <f t="array" ref="I2920">G2920*(INDEX('Vehicle Fleet'!$D$2:$D$6,A2920)+'Cost Parameters'!$B$2*'Cost Parameters'!$B$3)</f>
        <v>25.267340000000004</v>
      </c>
      <c r="J2920" cm="1">
        <f t="array" ref="J2920">IF(C2920=0,0,INDEX('Delivery Stops'!$D$2:$D$29,C2920))</f>
        <v>162</v>
      </c>
      <c r="K2920">
        <f t="shared" si="180"/>
        <v>0</v>
      </c>
      <c r="L2920">
        <f t="shared" si="181"/>
        <v>0</v>
      </c>
      <c r="M2920">
        <f t="shared" si="182"/>
        <v>0</v>
      </c>
      <c r="N2920">
        <f t="shared" si="183"/>
        <v>0</v>
      </c>
      <c r="O2920" cm="1">
        <f t="array" ref="O2920">((IF(C2920=0,INDEX('Solver Setup'!$M$15:$M$19,A2920),INDEX('Solver Setup'!$G$25:$G$52,C2920))-IF(B2920=0,INDEX('Solver Setup'!$L$15:$L$19,A2920),INDEX('Solver Setup'!$G$25:$G$52,B2920)))*1440-IF(B2920=0,0,INDEX('Solver Setup'!$F$25:$F$52,B2920))-H2920+'Solver Setup'!$B$9*(1-F2920))</f>
        <v>1720.2000000000005</v>
      </c>
    </row>
    <row r="2921" spans="1:15" x14ac:dyDescent="0.2">
      <c r="A2921">
        <v>4</v>
      </c>
      <c r="B2921">
        <v>17</v>
      </c>
      <c r="C2921">
        <v>7</v>
      </c>
      <c r="D2921" t="str" cm="1">
        <f t="array" ref="D2921">IF(B2921=0,"Depot",INDEX('Delivery Stops'!$B$2:$B$29,B2921))</f>
        <v>Veterinary Clinic</v>
      </c>
      <c r="E2921" t="str" cm="1">
        <f t="array" ref="E2921">IF(C2921=0,"Depot",INDEX('Delivery Stops'!$B$2:$B$29,C2921))</f>
        <v>Fish Market</v>
      </c>
      <c r="F2921">
        <v>0</v>
      </c>
      <c r="G2921" cm="1">
        <f t="array" ref="G2921">INDEX('Distance Matrix (miles)'!$B$2:$AD$30,B2921+1,C2921+1)</f>
        <v>17.41</v>
      </c>
      <c r="H2921" cm="1">
        <f t="array" ref="H2921">INDEX('Travel Time Matrix (min)'!$B$2:$AD$30,B2921+1,C2921+1)</f>
        <v>26.1</v>
      </c>
      <c r="I2921" cm="1">
        <f t="array" ref="I2921">G2921*(INDEX('Vehicle Fleet'!$D$2:$D$6,A2921)+'Cost Parameters'!$B$2*'Cost Parameters'!$B$3)</f>
        <v>20.132924000000003</v>
      </c>
      <c r="J2921" cm="1">
        <f t="array" ref="J2921">IF(C2921=0,0,INDEX('Delivery Stops'!$D$2:$D$29,C2921))</f>
        <v>133</v>
      </c>
      <c r="K2921">
        <f t="shared" si="180"/>
        <v>0</v>
      </c>
      <c r="L2921">
        <f t="shared" si="181"/>
        <v>0</v>
      </c>
      <c r="M2921">
        <f t="shared" si="182"/>
        <v>0</v>
      </c>
      <c r="N2921">
        <f t="shared" si="183"/>
        <v>0</v>
      </c>
      <c r="O2921" cm="1">
        <f t="array" ref="O2921">((IF(C2921=0,INDEX('Solver Setup'!$M$15:$M$19,A2921),INDEX('Solver Setup'!$G$25:$G$52,C2921))-IF(B2921=0,INDEX('Solver Setup'!$L$15:$L$19,A2921),INDEX('Solver Setup'!$G$25:$G$52,B2921)))*1440-IF(B2921=0,0,INDEX('Solver Setup'!$F$25:$F$52,B2921))-H2921+'Solver Setup'!$B$9*(1-F2921))</f>
        <v>1591.9000000000005</v>
      </c>
    </row>
    <row r="2922" spans="1:15" x14ac:dyDescent="0.2">
      <c r="A2922">
        <v>4</v>
      </c>
      <c r="B2922">
        <v>17</v>
      </c>
      <c r="C2922">
        <v>8</v>
      </c>
      <c r="D2922" t="str" cm="1">
        <f t="array" ref="D2922">IF(B2922=0,"Depot",INDEX('Delivery Stops'!$B$2:$B$29,B2922))</f>
        <v>Veterinary Clinic</v>
      </c>
      <c r="E2922" t="str" cm="1">
        <f t="array" ref="E2922">IF(C2922=0,"Depot",INDEX('Delivery Stops'!$B$2:$B$29,C2922))</f>
        <v>Swimming Pool Supply</v>
      </c>
      <c r="F2922">
        <v>0</v>
      </c>
      <c r="G2922" cm="1">
        <f t="array" ref="G2922">INDEX('Distance Matrix (miles)'!$B$2:$AD$30,B2922+1,C2922+1)</f>
        <v>32.15</v>
      </c>
      <c r="H2922" cm="1">
        <f t="array" ref="H2922">INDEX('Travel Time Matrix (min)'!$B$2:$AD$30,B2922+1,C2922+1)</f>
        <v>48.2</v>
      </c>
      <c r="I2922" cm="1">
        <f t="array" ref="I2922">G2922*(INDEX('Vehicle Fleet'!$D$2:$D$6,A2922)+'Cost Parameters'!$B$2*'Cost Parameters'!$B$3)</f>
        <v>37.178260000000002</v>
      </c>
      <c r="J2922" cm="1">
        <f t="array" ref="J2922">IF(C2922=0,0,INDEX('Delivery Stops'!$D$2:$D$29,C2922))</f>
        <v>285</v>
      </c>
      <c r="K2922">
        <f t="shared" si="180"/>
        <v>0</v>
      </c>
      <c r="L2922">
        <f t="shared" si="181"/>
        <v>0</v>
      </c>
      <c r="M2922">
        <f t="shared" si="182"/>
        <v>0</v>
      </c>
      <c r="N2922">
        <f t="shared" si="183"/>
        <v>0</v>
      </c>
      <c r="O2922" cm="1">
        <f t="array" ref="O2922">((IF(C2922=0,INDEX('Solver Setup'!$M$15:$M$19,A2922),INDEX('Solver Setup'!$G$25:$G$52,C2922))-IF(B2922=0,INDEX('Solver Setup'!$L$15:$L$19,A2922),INDEX('Solver Setup'!$G$25:$G$52,B2922)))*1440-IF(B2922=0,0,INDEX('Solver Setup'!$F$25:$F$52,B2922))-H2922+'Solver Setup'!$B$9*(1-F2922))</f>
        <v>1779.8000000000002</v>
      </c>
    </row>
    <row r="2923" spans="1:15" x14ac:dyDescent="0.2">
      <c r="A2923">
        <v>4</v>
      </c>
      <c r="B2923">
        <v>17</v>
      </c>
      <c r="C2923">
        <v>9</v>
      </c>
      <c r="D2923" t="str" cm="1">
        <f t="array" ref="D2923">IF(B2923=0,"Depot",INDEX('Delivery Stops'!$B$2:$B$29,B2923))</f>
        <v>Veterinary Clinic</v>
      </c>
      <c r="E2923" t="str" cm="1">
        <f t="array" ref="E2923">IF(C2923=0,"Depot",INDEX('Delivery Stops'!$B$2:$B$29,C2923))</f>
        <v>Dry Cleaners</v>
      </c>
      <c r="F2923">
        <v>0</v>
      </c>
      <c r="G2923" cm="1">
        <f t="array" ref="G2923">INDEX('Distance Matrix (miles)'!$B$2:$AD$30,B2923+1,C2923+1)</f>
        <v>39.74</v>
      </c>
      <c r="H2923" cm="1">
        <f t="array" ref="H2923">INDEX('Travel Time Matrix (min)'!$B$2:$AD$30,B2923+1,C2923+1)</f>
        <v>59.6</v>
      </c>
      <c r="I2923" cm="1">
        <f t="array" ref="I2923">G2923*(INDEX('Vehicle Fleet'!$D$2:$D$6,A2923)+'Cost Parameters'!$B$2*'Cost Parameters'!$B$3)</f>
        <v>45.955336000000003</v>
      </c>
      <c r="J2923" cm="1">
        <f t="array" ref="J2923">IF(C2923=0,0,INDEX('Delivery Stops'!$D$2:$D$29,C2923))</f>
        <v>24</v>
      </c>
      <c r="K2923">
        <f t="shared" si="180"/>
        <v>0</v>
      </c>
      <c r="L2923">
        <f t="shared" si="181"/>
        <v>0</v>
      </c>
      <c r="M2923">
        <f t="shared" si="182"/>
        <v>0</v>
      </c>
      <c r="N2923">
        <f t="shared" si="183"/>
        <v>0</v>
      </c>
      <c r="O2923" cm="1">
        <f t="array" ref="O2923">((IF(C2923=0,INDEX('Solver Setup'!$M$15:$M$19,A2923),INDEX('Solver Setup'!$G$25:$G$52,C2923))-IF(B2923=0,INDEX('Solver Setup'!$L$15:$L$19,A2923),INDEX('Solver Setup'!$G$25:$G$52,B2923)))*1440-IF(B2923=0,0,INDEX('Solver Setup'!$F$25:$F$52,B2923))-H2923+'Solver Setup'!$B$9*(1-F2923))</f>
        <v>1423.4000000000005</v>
      </c>
    </row>
    <row r="2924" spans="1:15" x14ac:dyDescent="0.2">
      <c r="A2924">
        <v>4</v>
      </c>
      <c r="B2924">
        <v>17</v>
      </c>
      <c r="C2924">
        <v>10</v>
      </c>
      <c r="D2924" t="str" cm="1">
        <f t="array" ref="D2924">IF(B2924=0,"Depot",INDEX('Delivery Stops'!$B$2:$B$29,B2924))</f>
        <v>Veterinary Clinic</v>
      </c>
      <c r="E2924" t="str" cm="1">
        <f t="array" ref="E2924">IF(C2924=0,"Depot",INDEX('Delivery Stops'!$B$2:$B$29,C2924))</f>
        <v>Furniture Warehouse</v>
      </c>
      <c r="F2924">
        <v>0</v>
      </c>
      <c r="G2924" cm="1">
        <f t="array" ref="G2924">INDEX('Distance Matrix (miles)'!$B$2:$AD$30,B2924+1,C2924+1)</f>
        <v>19.37</v>
      </c>
      <c r="H2924" cm="1">
        <f t="array" ref="H2924">INDEX('Travel Time Matrix (min)'!$B$2:$AD$30,B2924+1,C2924+1)</f>
        <v>29.1</v>
      </c>
      <c r="I2924" cm="1">
        <f t="array" ref="I2924">G2924*(INDEX('Vehicle Fleet'!$D$2:$D$6,A2924)+'Cost Parameters'!$B$2*'Cost Parameters'!$B$3)</f>
        <v>22.399468000000002</v>
      </c>
      <c r="J2924" cm="1">
        <f t="array" ref="J2924">IF(C2924=0,0,INDEX('Delivery Stops'!$D$2:$D$29,C2924))</f>
        <v>89</v>
      </c>
      <c r="K2924">
        <f t="shared" si="180"/>
        <v>0</v>
      </c>
      <c r="L2924">
        <f t="shared" si="181"/>
        <v>0</v>
      </c>
      <c r="M2924">
        <f t="shared" si="182"/>
        <v>0</v>
      </c>
      <c r="N2924">
        <f t="shared" si="183"/>
        <v>0</v>
      </c>
      <c r="O2924" cm="1">
        <f t="array" ref="O2924">((IF(C2924=0,INDEX('Solver Setup'!$M$15:$M$19,A2924),INDEX('Solver Setup'!$G$25:$G$52,C2924))-IF(B2924=0,INDEX('Solver Setup'!$L$15:$L$19,A2924),INDEX('Solver Setup'!$G$25:$G$52,B2924)))*1440-IF(B2924=0,0,INDEX('Solver Setup'!$F$25:$F$52,B2924))-H2924+'Solver Setup'!$B$9*(1-F2924))</f>
        <v>1528.9</v>
      </c>
    </row>
    <row r="2925" spans="1:15" x14ac:dyDescent="0.2">
      <c r="A2925">
        <v>4</v>
      </c>
      <c r="B2925">
        <v>17</v>
      </c>
      <c r="C2925">
        <v>11</v>
      </c>
      <c r="D2925" t="str" cm="1">
        <f t="array" ref="D2925">IF(B2925=0,"Depot",INDEX('Delivery Stops'!$B$2:$B$29,B2925))</f>
        <v>Veterinary Clinic</v>
      </c>
      <c r="E2925" t="str" cm="1">
        <f t="array" ref="E2925">IF(C2925=0,"Depot",INDEX('Delivery Stops'!$B$2:$B$29,C2925))</f>
        <v>Pet Hospital</v>
      </c>
      <c r="F2925">
        <v>0</v>
      </c>
      <c r="G2925" cm="1">
        <f t="array" ref="G2925">INDEX('Distance Matrix (miles)'!$B$2:$AD$30,B2925+1,C2925+1)</f>
        <v>27.3</v>
      </c>
      <c r="H2925" cm="1">
        <f t="array" ref="H2925">INDEX('Travel Time Matrix (min)'!$B$2:$AD$30,B2925+1,C2925+1)</f>
        <v>41</v>
      </c>
      <c r="I2925" cm="1">
        <f t="array" ref="I2925">G2925*(INDEX('Vehicle Fleet'!$D$2:$D$6,A2925)+'Cost Parameters'!$B$2*'Cost Parameters'!$B$3)</f>
        <v>31.569720000000004</v>
      </c>
      <c r="J2925" cm="1">
        <f t="array" ref="J2925">IF(C2925=0,0,INDEX('Delivery Stops'!$D$2:$D$29,C2925))</f>
        <v>108</v>
      </c>
      <c r="K2925">
        <f t="shared" si="180"/>
        <v>0</v>
      </c>
      <c r="L2925">
        <f t="shared" si="181"/>
        <v>0</v>
      </c>
      <c r="M2925">
        <f t="shared" si="182"/>
        <v>0</v>
      </c>
      <c r="N2925">
        <f t="shared" si="183"/>
        <v>0</v>
      </c>
      <c r="O2925" cm="1">
        <f t="array" ref="O2925">((IF(C2925=0,INDEX('Solver Setup'!$M$15:$M$19,A2925),INDEX('Solver Setup'!$G$25:$G$52,C2925))-IF(B2925=0,INDEX('Solver Setup'!$L$15:$L$19,A2925),INDEX('Solver Setup'!$G$25:$G$52,B2925)))*1440-IF(B2925=0,0,INDEX('Solver Setup'!$F$25:$F$52,B2925))-H2925+'Solver Setup'!$B$9*(1-F2925))</f>
        <v>1442.0000000000005</v>
      </c>
    </row>
    <row r="2926" spans="1:15" x14ac:dyDescent="0.2">
      <c r="A2926">
        <v>4</v>
      </c>
      <c r="B2926">
        <v>17</v>
      </c>
      <c r="C2926">
        <v>12</v>
      </c>
      <c r="D2926" t="str" cm="1">
        <f t="array" ref="D2926">IF(B2926=0,"Depot",INDEX('Delivery Stops'!$B$2:$B$29,B2926))</f>
        <v>Veterinary Clinic</v>
      </c>
      <c r="E2926" t="str" cm="1">
        <f t="array" ref="E2926">IF(C2926=0,"Depot",INDEX('Delivery Stops'!$B$2:$B$29,C2926))</f>
        <v>Tech Solutions Inc</v>
      </c>
      <c r="F2926">
        <v>0</v>
      </c>
      <c r="G2926" cm="1">
        <f t="array" ref="G2926">INDEX('Distance Matrix (miles)'!$B$2:$AD$30,B2926+1,C2926+1)</f>
        <v>17.77</v>
      </c>
      <c r="H2926" cm="1">
        <f t="array" ref="H2926">INDEX('Travel Time Matrix (min)'!$B$2:$AD$30,B2926+1,C2926+1)</f>
        <v>26.7</v>
      </c>
      <c r="I2926" cm="1">
        <f t="array" ref="I2926">G2926*(INDEX('Vehicle Fleet'!$D$2:$D$6,A2926)+'Cost Parameters'!$B$2*'Cost Parameters'!$B$3)</f>
        <v>20.549228000000003</v>
      </c>
      <c r="J2926" cm="1">
        <f t="array" ref="J2926">IF(C2926=0,0,INDEX('Delivery Stops'!$D$2:$D$29,C2926))</f>
        <v>150</v>
      </c>
      <c r="K2926">
        <f t="shared" si="180"/>
        <v>0</v>
      </c>
      <c r="L2926">
        <f t="shared" si="181"/>
        <v>0</v>
      </c>
      <c r="M2926">
        <f t="shared" si="182"/>
        <v>0</v>
      </c>
      <c r="N2926">
        <f t="shared" si="183"/>
        <v>0</v>
      </c>
      <c r="O2926" cm="1">
        <f t="array" ref="O2926">((IF(C2926=0,INDEX('Solver Setup'!$M$15:$M$19,A2926),INDEX('Solver Setup'!$G$25:$G$52,C2926))-IF(B2926=0,INDEX('Solver Setup'!$L$15:$L$19,A2926),INDEX('Solver Setup'!$G$25:$G$52,B2926)))*1440-IF(B2926=0,0,INDEX('Solver Setup'!$F$25:$F$52,B2926))-H2926+'Solver Setup'!$B$9*(1-F2926))</f>
        <v>1411.3000000000004</v>
      </c>
    </row>
    <row r="2927" spans="1:15" x14ac:dyDescent="0.2">
      <c r="A2927">
        <v>4</v>
      </c>
      <c r="B2927">
        <v>17</v>
      </c>
      <c r="C2927">
        <v>13</v>
      </c>
      <c r="D2927" t="str" cm="1">
        <f t="array" ref="D2927">IF(B2927=0,"Depot",INDEX('Delivery Stops'!$B$2:$B$29,B2927))</f>
        <v>Veterinary Clinic</v>
      </c>
      <c r="E2927" t="str" cm="1">
        <f t="array" ref="E2927">IF(C2927=0,"Depot",INDEX('Delivery Stops'!$B$2:$B$29,C2927))</f>
        <v>Tech Solutions Inc</v>
      </c>
      <c r="F2927">
        <v>0</v>
      </c>
      <c r="G2927" cm="1">
        <f t="array" ref="G2927">INDEX('Distance Matrix (miles)'!$B$2:$AD$30,B2927+1,C2927+1)</f>
        <v>19.760000000000002</v>
      </c>
      <c r="H2927" cm="1">
        <f t="array" ref="H2927">INDEX('Travel Time Matrix (min)'!$B$2:$AD$30,B2927+1,C2927+1)</f>
        <v>29.6</v>
      </c>
      <c r="I2927" cm="1">
        <f t="array" ref="I2927">G2927*(INDEX('Vehicle Fleet'!$D$2:$D$6,A2927)+'Cost Parameters'!$B$2*'Cost Parameters'!$B$3)</f>
        <v>22.850464000000002</v>
      </c>
      <c r="J2927" cm="1">
        <f t="array" ref="J2927">IF(C2927=0,0,INDEX('Delivery Stops'!$D$2:$D$29,C2927))</f>
        <v>38</v>
      </c>
      <c r="K2927">
        <f t="shared" si="180"/>
        <v>0</v>
      </c>
      <c r="L2927">
        <f t="shared" si="181"/>
        <v>0</v>
      </c>
      <c r="M2927">
        <f t="shared" si="182"/>
        <v>0</v>
      </c>
      <c r="N2927">
        <f t="shared" si="183"/>
        <v>0</v>
      </c>
      <c r="O2927" cm="1">
        <f t="array" ref="O2927">((IF(C2927=0,INDEX('Solver Setup'!$M$15:$M$19,A2927),INDEX('Solver Setup'!$G$25:$G$52,C2927))-IF(B2927=0,INDEX('Solver Setup'!$L$15:$L$19,A2927),INDEX('Solver Setup'!$G$25:$G$52,B2927)))*1440-IF(B2927=0,0,INDEX('Solver Setup'!$F$25:$F$52,B2927))-H2927+'Solver Setup'!$B$9*(1-F2927))</f>
        <v>1303.4000000000001</v>
      </c>
    </row>
    <row r="2928" spans="1:15" x14ac:dyDescent="0.2">
      <c r="A2928">
        <v>4</v>
      </c>
      <c r="B2928">
        <v>17</v>
      </c>
      <c r="C2928">
        <v>14</v>
      </c>
      <c r="D2928" t="str" cm="1">
        <f t="array" ref="D2928">IF(B2928=0,"Depot",INDEX('Delivery Stops'!$B$2:$B$29,B2928))</f>
        <v>Veterinary Clinic</v>
      </c>
      <c r="E2928" t="str" cm="1">
        <f t="array" ref="E2928">IF(C2928=0,"Depot",INDEX('Delivery Stops'!$B$2:$B$29,C2928))</f>
        <v>Sunrise Senior Living</v>
      </c>
      <c r="F2928">
        <v>0</v>
      </c>
      <c r="G2928" cm="1">
        <f t="array" ref="G2928">INDEX('Distance Matrix (miles)'!$B$2:$AD$30,B2928+1,C2928+1)</f>
        <v>11.27</v>
      </c>
      <c r="H2928" cm="1">
        <f t="array" ref="H2928">INDEX('Travel Time Matrix (min)'!$B$2:$AD$30,B2928+1,C2928+1)</f>
        <v>16.899999999999999</v>
      </c>
      <c r="I2928" cm="1">
        <f t="array" ref="I2928">G2928*(INDEX('Vehicle Fleet'!$D$2:$D$6,A2928)+'Cost Parameters'!$B$2*'Cost Parameters'!$B$3)</f>
        <v>13.032628000000001</v>
      </c>
      <c r="J2928" cm="1">
        <f t="array" ref="J2928">IF(C2928=0,0,INDEX('Delivery Stops'!$D$2:$D$29,C2928))</f>
        <v>249</v>
      </c>
      <c r="K2928">
        <f t="shared" si="180"/>
        <v>0</v>
      </c>
      <c r="L2928">
        <f t="shared" si="181"/>
        <v>0</v>
      </c>
      <c r="M2928">
        <f t="shared" si="182"/>
        <v>0</v>
      </c>
      <c r="N2928">
        <f t="shared" si="183"/>
        <v>0</v>
      </c>
      <c r="O2928" cm="1">
        <f t="array" ref="O2928">((IF(C2928=0,INDEX('Solver Setup'!$M$15:$M$19,A2928),INDEX('Solver Setup'!$G$25:$G$52,C2928))-IF(B2928=0,INDEX('Solver Setup'!$L$15:$L$19,A2928),INDEX('Solver Setup'!$G$25:$G$52,B2928)))*1440-IF(B2928=0,0,INDEX('Solver Setup'!$F$25:$F$52,B2928))-H2928+'Solver Setup'!$B$9*(1-F2928))</f>
        <v>1766.1000000000001</v>
      </c>
    </row>
    <row r="2929" spans="1:15" x14ac:dyDescent="0.2">
      <c r="A2929">
        <v>4</v>
      </c>
      <c r="B2929">
        <v>17</v>
      </c>
      <c r="C2929">
        <v>15</v>
      </c>
      <c r="D2929" t="str" cm="1">
        <f t="array" ref="D2929">IF(B2929=0,"Depot",INDEX('Delivery Stops'!$B$2:$B$29,B2929))</f>
        <v>Veterinary Clinic</v>
      </c>
      <c r="E2929" t="str" cm="1">
        <f t="array" ref="E2929">IF(C2929=0,"Depot",INDEX('Delivery Stops'!$B$2:$B$29,C2929))</f>
        <v>Electronics Outlet</v>
      </c>
      <c r="F2929">
        <v>0</v>
      </c>
      <c r="G2929" cm="1">
        <f t="array" ref="G2929">INDEX('Distance Matrix (miles)'!$B$2:$AD$30,B2929+1,C2929+1)</f>
        <v>26.19</v>
      </c>
      <c r="H2929" cm="1">
        <f t="array" ref="H2929">INDEX('Travel Time Matrix (min)'!$B$2:$AD$30,B2929+1,C2929+1)</f>
        <v>39.299999999999997</v>
      </c>
      <c r="I2929" cm="1">
        <f t="array" ref="I2929">G2929*(INDEX('Vehicle Fleet'!$D$2:$D$6,A2929)+'Cost Parameters'!$B$2*'Cost Parameters'!$B$3)</f>
        <v>30.286116000000003</v>
      </c>
      <c r="J2929" cm="1">
        <f t="array" ref="J2929">IF(C2929=0,0,INDEX('Delivery Stops'!$D$2:$D$29,C2929))</f>
        <v>72</v>
      </c>
      <c r="K2929">
        <f t="shared" si="180"/>
        <v>0</v>
      </c>
      <c r="L2929">
        <f t="shared" si="181"/>
        <v>0</v>
      </c>
      <c r="M2929">
        <f t="shared" si="182"/>
        <v>0</v>
      </c>
      <c r="N2929">
        <f t="shared" si="183"/>
        <v>0</v>
      </c>
      <c r="O2929" cm="1">
        <f t="array" ref="O2929">((IF(C2929=0,INDEX('Solver Setup'!$M$15:$M$19,A2929),INDEX('Solver Setup'!$G$25:$G$52,C2929))-IF(B2929=0,INDEX('Solver Setup'!$L$15:$L$19,A2929),INDEX('Solver Setup'!$G$25:$G$52,B2929)))*1440-IF(B2929=0,0,INDEX('Solver Setup'!$F$25:$F$52,B2929))-H2929+'Solver Setup'!$B$9*(1-F2929))</f>
        <v>1308.7000000000005</v>
      </c>
    </row>
    <row r="2930" spans="1:15" x14ac:dyDescent="0.2">
      <c r="A2930">
        <v>4</v>
      </c>
      <c r="B2930">
        <v>17</v>
      </c>
      <c r="C2930">
        <v>16</v>
      </c>
      <c r="D2930" t="str" cm="1">
        <f t="array" ref="D2930">IF(B2930=0,"Depot",INDEX('Delivery Stops'!$B$2:$B$29,B2930))</f>
        <v>Veterinary Clinic</v>
      </c>
      <c r="E2930" t="str" cm="1">
        <f t="array" ref="E2930">IF(C2930=0,"Depot",INDEX('Delivery Stops'!$B$2:$B$29,C2930))</f>
        <v>Bookstore</v>
      </c>
      <c r="F2930">
        <v>0</v>
      </c>
      <c r="G2930" cm="1">
        <f t="array" ref="G2930">INDEX('Distance Matrix (miles)'!$B$2:$AD$30,B2930+1,C2930+1)</f>
        <v>24.63</v>
      </c>
      <c r="H2930" cm="1">
        <f t="array" ref="H2930">INDEX('Travel Time Matrix (min)'!$B$2:$AD$30,B2930+1,C2930+1)</f>
        <v>36.9</v>
      </c>
      <c r="I2930" cm="1">
        <f t="array" ref="I2930">G2930*(INDEX('Vehicle Fleet'!$D$2:$D$6,A2930)+'Cost Parameters'!$B$2*'Cost Parameters'!$B$3)</f>
        <v>28.482132</v>
      </c>
      <c r="J2930" cm="1">
        <f t="array" ref="J2930">IF(C2930=0,0,INDEX('Delivery Stops'!$D$2:$D$29,C2930))</f>
        <v>152</v>
      </c>
      <c r="K2930">
        <f t="shared" si="180"/>
        <v>0</v>
      </c>
      <c r="L2930">
        <f t="shared" si="181"/>
        <v>0</v>
      </c>
      <c r="M2930">
        <f t="shared" si="182"/>
        <v>0</v>
      </c>
      <c r="N2930">
        <f t="shared" si="183"/>
        <v>0</v>
      </c>
      <c r="O2930" cm="1">
        <f t="array" ref="O2930">((IF(C2930=0,INDEX('Solver Setup'!$M$15:$M$19,A2930),INDEX('Solver Setup'!$G$25:$G$52,C2930))-IF(B2930=0,INDEX('Solver Setup'!$L$15:$L$19,A2930),INDEX('Solver Setup'!$G$25:$G$52,B2930)))*1440-IF(B2930=0,0,INDEX('Solver Setup'!$F$25:$F$52,B2930))-H2930+'Solver Setup'!$B$9*(1-F2930))</f>
        <v>1551.100000000001</v>
      </c>
    </row>
    <row r="2931" spans="1:15" x14ac:dyDescent="0.2">
      <c r="A2931">
        <v>4</v>
      </c>
      <c r="B2931">
        <v>17</v>
      </c>
      <c r="C2931">
        <v>18</v>
      </c>
      <c r="D2931" t="str" cm="1">
        <f t="array" ref="D2931">IF(B2931=0,"Depot",INDEX('Delivery Stops'!$B$2:$B$29,B2931))</f>
        <v>Veterinary Clinic</v>
      </c>
      <c r="E2931" t="str" cm="1">
        <f t="array" ref="E2931">IF(C2931=0,"Depot",INDEX('Delivery Stops'!$B$2:$B$29,C2931))</f>
        <v>Furniture Warehouse</v>
      </c>
      <c r="F2931">
        <v>0</v>
      </c>
      <c r="G2931" cm="1">
        <f t="array" ref="G2931">INDEX('Distance Matrix (miles)'!$B$2:$AD$30,B2931+1,C2931+1)</f>
        <v>23.7</v>
      </c>
      <c r="H2931" cm="1">
        <f t="array" ref="H2931">INDEX('Travel Time Matrix (min)'!$B$2:$AD$30,B2931+1,C2931+1)</f>
        <v>35.6</v>
      </c>
      <c r="I2931" cm="1">
        <f t="array" ref="I2931">G2931*(INDEX('Vehicle Fleet'!$D$2:$D$6,A2931)+'Cost Parameters'!$B$2*'Cost Parameters'!$B$3)</f>
        <v>27.406680000000001</v>
      </c>
      <c r="J2931" cm="1">
        <f t="array" ref="J2931">IF(C2931=0,0,INDEX('Delivery Stops'!$D$2:$D$29,C2931))</f>
        <v>148</v>
      </c>
      <c r="K2931">
        <f t="shared" si="180"/>
        <v>0</v>
      </c>
      <c r="L2931">
        <f t="shared" si="181"/>
        <v>0</v>
      </c>
      <c r="M2931">
        <f t="shared" si="182"/>
        <v>0</v>
      </c>
      <c r="N2931">
        <f t="shared" si="183"/>
        <v>0</v>
      </c>
      <c r="O2931" cm="1">
        <f t="array" ref="O2931">((IF(C2931=0,INDEX('Solver Setup'!$M$15:$M$19,A2931),INDEX('Solver Setup'!$G$25:$G$52,C2931))-IF(B2931=0,INDEX('Solver Setup'!$L$15:$L$19,A2931),INDEX('Solver Setup'!$G$25:$G$52,B2931)))*1440-IF(B2931=0,0,INDEX('Solver Setup'!$F$25:$F$52,B2931))-H2931+'Solver Setup'!$B$9*(1-F2931))</f>
        <v>1342.4</v>
      </c>
    </row>
    <row r="2932" spans="1:15" x14ac:dyDescent="0.2">
      <c r="A2932">
        <v>4</v>
      </c>
      <c r="B2932">
        <v>17</v>
      </c>
      <c r="C2932">
        <v>19</v>
      </c>
      <c r="D2932" t="str" cm="1">
        <f t="array" ref="D2932">IF(B2932=0,"Depot",INDEX('Delivery Stops'!$B$2:$B$29,B2932))</f>
        <v>Veterinary Clinic</v>
      </c>
      <c r="E2932" t="str" cm="1">
        <f t="array" ref="E2932">IF(C2932=0,"Depot",INDEX('Delivery Stops'!$B$2:$B$29,C2932))</f>
        <v>Music School</v>
      </c>
      <c r="F2932">
        <v>0</v>
      </c>
      <c r="G2932" cm="1">
        <f t="array" ref="G2932">INDEX('Distance Matrix (miles)'!$B$2:$AD$30,B2932+1,C2932+1)</f>
        <v>43.75</v>
      </c>
      <c r="H2932" cm="1">
        <f t="array" ref="H2932">INDEX('Travel Time Matrix (min)'!$B$2:$AD$30,B2932+1,C2932+1)</f>
        <v>65.599999999999994</v>
      </c>
      <c r="I2932" cm="1">
        <f t="array" ref="I2932">G2932*(INDEX('Vehicle Fleet'!$D$2:$D$6,A2932)+'Cost Parameters'!$B$2*'Cost Parameters'!$B$3)</f>
        <v>50.592500000000001</v>
      </c>
      <c r="J2932" cm="1">
        <f t="array" ref="J2932">IF(C2932=0,0,INDEX('Delivery Stops'!$D$2:$D$29,C2932))</f>
        <v>97</v>
      </c>
      <c r="K2932">
        <f t="shared" si="180"/>
        <v>0</v>
      </c>
      <c r="L2932">
        <f t="shared" si="181"/>
        <v>0</v>
      </c>
      <c r="M2932">
        <f t="shared" si="182"/>
        <v>0</v>
      </c>
      <c r="N2932">
        <f t="shared" si="183"/>
        <v>0</v>
      </c>
      <c r="O2932" cm="1">
        <f t="array" ref="O2932">((IF(C2932=0,INDEX('Solver Setup'!$M$15:$M$19,A2932),INDEX('Solver Setup'!$G$25:$G$52,C2932))-IF(B2932=0,INDEX('Solver Setup'!$L$15:$L$19,A2932),INDEX('Solver Setup'!$G$25:$G$52,B2932)))*1440-IF(B2932=0,0,INDEX('Solver Setup'!$F$25:$F$52,B2932))-H2932+'Solver Setup'!$B$9*(1-F2932))</f>
        <v>1282.4000000000005</v>
      </c>
    </row>
    <row r="2933" spans="1:15" x14ac:dyDescent="0.2">
      <c r="A2933">
        <v>4</v>
      </c>
      <c r="B2933">
        <v>17</v>
      </c>
      <c r="C2933">
        <v>20</v>
      </c>
      <c r="D2933" t="str" cm="1">
        <f t="array" ref="D2933">IF(B2933=0,"Depot",INDEX('Delivery Stops'!$B$2:$B$29,B2933))</f>
        <v>Veterinary Clinic</v>
      </c>
      <c r="E2933" t="str" cm="1">
        <f t="array" ref="E2933">IF(C2933=0,"Depot",INDEX('Delivery Stops'!$B$2:$B$29,C2933))</f>
        <v>Elementary School</v>
      </c>
      <c r="F2933">
        <v>0</v>
      </c>
      <c r="G2933" cm="1">
        <f t="array" ref="G2933">INDEX('Distance Matrix (miles)'!$B$2:$AD$30,B2933+1,C2933+1)</f>
        <v>32.18</v>
      </c>
      <c r="H2933" cm="1">
        <f t="array" ref="H2933">INDEX('Travel Time Matrix (min)'!$B$2:$AD$30,B2933+1,C2933+1)</f>
        <v>48.3</v>
      </c>
      <c r="I2933" cm="1">
        <f t="array" ref="I2933">G2933*(INDEX('Vehicle Fleet'!$D$2:$D$6,A2933)+'Cost Parameters'!$B$2*'Cost Parameters'!$B$3)</f>
        <v>37.212952000000001</v>
      </c>
      <c r="J2933" cm="1">
        <f t="array" ref="J2933">IF(C2933=0,0,INDEX('Delivery Stops'!$D$2:$D$29,C2933))</f>
        <v>71</v>
      </c>
      <c r="K2933">
        <f t="shared" si="180"/>
        <v>0</v>
      </c>
      <c r="L2933">
        <f t="shared" si="181"/>
        <v>0</v>
      </c>
      <c r="M2933">
        <f t="shared" si="182"/>
        <v>0</v>
      </c>
      <c r="N2933">
        <f t="shared" si="183"/>
        <v>0</v>
      </c>
      <c r="O2933" cm="1">
        <f t="array" ref="O2933">((IF(C2933=0,INDEX('Solver Setup'!$M$15:$M$19,A2933),INDEX('Solver Setup'!$G$25:$G$52,C2933))-IF(B2933=0,INDEX('Solver Setup'!$L$15:$L$19,A2933),INDEX('Solver Setup'!$G$25:$G$52,B2933)))*1440-IF(B2933=0,0,INDEX('Solver Setup'!$F$25:$F$52,B2933))-H2933+'Solver Setup'!$B$9*(1-F2933))</f>
        <v>1269.700000000001</v>
      </c>
    </row>
    <row r="2934" spans="1:15" x14ac:dyDescent="0.2">
      <c r="A2934">
        <v>4</v>
      </c>
      <c r="B2934">
        <v>17</v>
      </c>
      <c r="C2934">
        <v>21</v>
      </c>
      <c r="D2934" t="str" cm="1">
        <f t="array" ref="D2934">IF(B2934=0,"Depot",INDEX('Delivery Stops'!$B$2:$B$29,B2934))</f>
        <v>Veterinary Clinic</v>
      </c>
      <c r="E2934" t="str" cm="1">
        <f t="array" ref="E2934">IF(C2934=0,"Depot",INDEX('Delivery Stops'!$B$2:$B$29,C2934))</f>
        <v>Distillery</v>
      </c>
      <c r="F2934">
        <v>0</v>
      </c>
      <c r="G2934" cm="1">
        <f t="array" ref="G2934">INDEX('Distance Matrix (miles)'!$B$2:$AD$30,B2934+1,C2934+1)</f>
        <v>33.47</v>
      </c>
      <c r="H2934" cm="1">
        <f t="array" ref="H2934">INDEX('Travel Time Matrix (min)'!$B$2:$AD$30,B2934+1,C2934+1)</f>
        <v>50.2</v>
      </c>
      <c r="I2934" cm="1">
        <f t="array" ref="I2934">G2934*(INDEX('Vehicle Fleet'!$D$2:$D$6,A2934)+'Cost Parameters'!$B$2*'Cost Parameters'!$B$3)</f>
        <v>38.704708000000004</v>
      </c>
      <c r="J2934" cm="1">
        <f t="array" ref="J2934">IF(C2934=0,0,INDEX('Delivery Stops'!$D$2:$D$29,C2934))</f>
        <v>178</v>
      </c>
      <c r="K2934">
        <f t="shared" si="180"/>
        <v>0</v>
      </c>
      <c r="L2934">
        <f t="shared" si="181"/>
        <v>0</v>
      </c>
      <c r="M2934">
        <f t="shared" si="182"/>
        <v>0</v>
      </c>
      <c r="N2934">
        <f t="shared" si="183"/>
        <v>0</v>
      </c>
      <c r="O2934" cm="1">
        <f t="array" ref="O2934">((IF(C2934=0,INDEX('Solver Setup'!$M$15:$M$19,A2934),INDEX('Solver Setup'!$G$25:$G$52,C2934))-IF(B2934=0,INDEX('Solver Setup'!$L$15:$L$19,A2934),INDEX('Solver Setup'!$G$25:$G$52,B2934)))*1440-IF(B2934=0,0,INDEX('Solver Setup'!$F$25:$F$52,B2934))-H2934+'Solver Setup'!$B$9*(1-F2934))</f>
        <v>1777.8000000000002</v>
      </c>
    </row>
    <row r="2935" spans="1:15" x14ac:dyDescent="0.2">
      <c r="A2935">
        <v>4</v>
      </c>
      <c r="B2935">
        <v>17</v>
      </c>
      <c r="C2935">
        <v>22</v>
      </c>
      <c r="D2935" t="str" cm="1">
        <f t="array" ref="D2935">IF(B2935=0,"Depot",INDEX('Delivery Stops'!$B$2:$B$29,B2935))</f>
        <v>Veterinary Clinic</v>
      </c>
      <c r="E2935" t="str" cm="1">
        <f t="array" ref="E2935">IF(C2935=0,"Depot",INDEX('Delivery Stops'!$B$2:$B$29,C2935))</f>
        <v>Brewery</v>
      </c>
      <c r="F2935">
        <v>0</v>
      </c>
      <c r="G2935" cm="1">
        <f t="array" ref="G2935">INDEX('Distance Matrix (miles)'!$B$2:$AD$30,B2935+1,C2935+1)</f>
        <v>24.33</v>
      </c>
      <c r="H2935" cm="1">
        <f t="array" ref="H2935">INDEX('Travel Time Matrix (min)'!$B$2:$AD$30,B2935+1,C2935+1)</f>
        <v>36.5</v>
      </c>
      <c r="I2935" cm="1">
        <f t="array" ref="I2935">G2935*(INDEX('Vehicle Fleet'!$D$2:$D$6,A2935)+'Cost Parameters'!$B$2*'Cost Parameters'!$B$3)</f>
        <v>28.135211999999999</v>
      </c>
      <c r="J2935" cm="1">
        <f t="array" ref="J2935">IF(C2935=0,0,INDEX('Delivery Stops'!$D$2:$D$29,C2935))</f>
        <v>46</v>
      </c>
      <c r="K2935">
        <f t="shared" si="180"/>
        <v>0</v>
      </c>
      <c r="L2935">
        <f t="shared" si="181"/>
        <v>0</v>
      </c>
      <c r="M2935">
        <f t="shared" si="182"/>
        <v>0</v>
      </c>
      <c r="N2935">
        <f t="shared" si="183"/>
        <v>0</v>
      </c>
      <c r="O2935" cm="1">
        <f t="array" ref="O2935">((IF(C2935=0,INDEX('Solver Setup'!$M$15:$M$19,A2935),INDEX('Solver Setup'!$G$25:$G$52,C2935))-IF(B2935=0,INDEX('Solver Setup'!$L$15:$L$19,A2935),INDEX('Solver Setup'!$G$25:$G$52,B2935)))*1440-IF(B2935=0,0,INDEX('Solver Setup'!$F$25:$F$52,B2935))-H2935+'Solver Setup'!$B$9*(1-F2935))</f>
        <v>1641.5000000000009</v>
      </c>
    </row>
    <row r="2936" spans="1:15" x14ac:dyDescent="0.2">
      <c r="A2936">
        <v>4</v>
      </c>
      <c r="B2936">
        <v>17</v>
      </c>
      <c r="C2936">
        <v>23</v>
      </c>
      <c r="D2936" t="str" cm="1">
        <f t="array" ref="D2936">IF(B2936=0,"Depot",INDEX('Delivery Stops'!$B$2:$B$29,B2936))</f>
        <v>Veterinary Clinic</v>
      </c>
      <c r="E2936" t="str" cm="1">
        <f t="array" ref="E2936">IF(C2936=0,"Depot",INDEX('Delivery Stops'!$B$2:$B$29,C2936))</f>
        <v>Distillery</v>
      </c>
      <c r="F2936">
        <v>0</v>
      </c>
      <c r="G2936" cm="1">
        <f t="array" ref="G2936">INDEX('Distance Matrix (miles)'!$B$2:$AD$30,B2936+1,C2936+1)</f>
        <v>30.52</v>
      </c>
      <c r="H2936" cm="1">
        <f t="array" ref="H2936">INDEX('Travel Time Matrix (min)'!$B$2:$AD$30,B2936+1,C2936+1)</f>
        <v>45.8</v>
      </c>
      <c r="I2936" cm="1">
        <f t="array" ref="I2936">G2936*(INDEX('Vehicle Fleet'!$D$2:$D$6,A2936)+'Cost Parameters'!$B$2*'Cost Parameters'!$B$3)</f>
        <v>35.293328000000002</v>
      </c>
      <c r="J2936" cm="1">
        <f t="array" ref="J2936">IF(C2936=0,0,INDEX('Delivery Stops'!$D$2:$D$29,C2936))</f>
        <v>207</v>
      </c>
      <c r="K2936">
        <f t="shared" si="180"/>
        <v>0</v>
      </c>
      <c r="L2936">
        <f t="shared" si="181"/>
        <v>0</v>
      </c>
      <c r="M2936">
        <f t="shared" si="182"/>
        <v>0</v>
      </c>
      <c r="N2936">
        <f t="shared" si="183"/>
        <v>0</v>
      </c>
      <c r="O2936" cm="1">
        <f t="array" ref="O2936">((IF(C2936=0,INDEX('Solver Setup'!$M$15:$M$19,A2936),INDEX('Solver Setup'!$G$25:$G$52,C2936))-IF(B2936=0,INDEX('Solver Setup'!$L$15:$L$19,A2936),INDEX('Solver Setup'!$G$25:$G$52,B2936)))*1440-IF(B2936=0,0,INDEX('Solver Setup'!$F$25:$F$52,B2936))-H2936+'Solver Setup'!$B$9*(1-F2936))</f>
        <v>1527.2000000000005</v>
      </c>
    </row>
    <row r="2937" spans="1:15" x14ac:dyDescent="0.2">
      <c r="A2937">
        <v>4</v>
      </c>
      <c r="B2937">
        <v>17</v>
      </c>
      <c r="C2937">
        <v>24</v>
      </c>
      <c r="D2937" t="str" cm="1">
        <f t="array" ref="D2937">IF(B2937=0,"Depot",INDEX('Delivery Stops'!$B$2:$B$29,B2937))</f>
        <v>Veterinary Clinic</v>
      </c>
      <c r="E2937" t="str" cm="1">
        <f t="array" ref="E2937">IF(C2937=0,"Depot",INDEX('Delivery Stops'!$B$2:$B$29,C2937))</f>
        <v>Children's Academy</v>
      </c>
      <c r="F2937">
        <v>0</v>
      </c>
      <c r="G2937" cm="1">
        <f t="array" ref="G2937">INDEX('Distance Matrix (miles)'!$B$2:$AD$30,B2937+1,C2937+1)</f>
        <v>31.46</v>
      </c>
      <c r="H2937" cm="1">
        <f t="array" ref="H2937">INDEX('Travel Time Matrix (min)'!$B$2:$AD$30,B2937+1,C2937+1)</f>
        <v>47.2</v>
      </c>
      <c r="I2937" cm="1">
        <f t="array" ref="I2937">G2937*(INDEX('Vehicle Fleet'!$D$2:$D$6,A2937)+'Cost Parameters'!$B$2*'Cost Parameters'!$B$3)</f>
        <v>36.380344000000001</v>
      </c>
      <c r="J2937" cm="1">
        <f t="array" ref="J2937">IF(C2937=0,0,INDEX('Delivery Stops'!$D$2:$D$29,C2937))</f>
        <v>28</v>
      </c>
      <c r="K2937">
        <f t="shared" si="180"/>
        <v>0</v>
      </c>
      <c r="L2937">
        <f t="shared" si="181"/>
        <v>0</v>
      </c>
      <c r="M2937">
        <f t="shared" si="182"/>
        <v>0</v>
      </c>
      <c r="N2937">
        <f t="shared" si="183"/>
        <v>0</v>
      </c>
      <c r="O2937" cm="1">
        <f t="array" ref="O2937">((IF(C2937=0,INDEX('Solver Setup'!$M$15:$M$19,A2937),INDEX('Solver Setup'!$G$25:$G$52,C2937))-IF(B2937=0,INDEX('Solver Setup'!$L$15:$L$19,A2937),INDEX('Solver Setup'!$G$25:$G$52,B2937)))*1440-IF(B2937=0,0,INDEX('Solver Setup'!$F$25:$F$52,B2937))-H2937+'Solver Setup'!$B$9*(1-F2937))</f>
        <v>1675.8000000000009</v>
      </c>
    </row>
    <row r="2938" spans="1:15" x14ac:dyDescent="0.2">
      <c r="A2938">
        <v>4</v>
      </c>
      <c r="B2938">
        <v>17</v>
      </c>
      <c r="C2938">
        <v>25</v>
      </c>
      <c r="D2938" t="str" cm="1">
        <f t="array" ref="D2938">IF(B2938=0,"Depot",INDEX('Delivery Stops'!$B$2:$B$29,B2938))</f>
        <v>Veterinary Clinic</v>
      </c>
      <c r="E2938" t="str" cm="1">
        <f t="array" ref="E2938">IF(C2938=0,"Depot",INDEX('Delivery Stops'!$B$2:$B$29,C2938))</f>
        <v>Public Library</v>
      </c>
      <c r="F2938">
        <v>0</v>
      </c>
      <c r="G2938" cm="1">
        <f t="array" ref="G2938">INDEX('Distance Matrix (miles)'!$B$2:$AD$30,B2938+1,C2938+1)</f>
        <v>13.24</v>
      </c>
      <c r="H2938" cm="1">
        <f t="array" ref="H2938">INDEX('Travel Time Matrix (min)'!$B$2:$AD$30,B2938+1,C2938+1)</f>
        <v>19.899999999999999</v>
      </c>
      <c r="I2938" cm="1">
        <f t="array" ref="I2938">G2938*(INDEX('Vehicle Fleet'!$D$2:$D$6,A2938)+'Cost Parameters'!$B$2*'Cost Parameters'!$B$3)</f>
        <v>15.310736000000002</v>
      </c>
      <c r="J2938" cm="1">
        <f t="array" ref="J2938">IF(C2938=0,0,INDEX('Delivery Stops'!$D$2:$D$29,C2938))</f>
        <v>32</v>
      </c>
      <c r="K2938">
        <f t="shared" si="180"/>
        <v>0</v>
      </c>
      <c r="L2938">
        <f t="shared" si="181"/>
        <v>0</v>
      </c>
      <c r="M2938">
        <f t="shared" si="182"/>
        <v>0</v>
      </c>
      <c r="N2938">
        <f t="shared" si="183"/>
        <v>0</v>
      </c>
      <c r="O2938" cm="1">
        <f t="array" ref="O2938">((IF(C2938=0,INDEX('Solver Setup'!$M$15:$M$19,A2938),INDEX('Solver Setup'!$G$25:$G$52,C2938))-IF(B2938=0,INDEX('Solver Setup'!$L$15:$L$19,A2938),INDEX('Solver Setup'!$G$25:$G$52,B2938)))*1440-IF(B2938=0,0,INDEX('Solver Setup'!$F$25:$F$52,B2938))-H2938+'Solver Setup'!$B$9*(1-F2938))</f>
        <v>1613.100000000001</v>
      </c>
    </row>
    <row r="2939" spans="1:15" x14ac:dyDescent="0.2">
      <c r="A2939">
        <v>4</v>
      </c>
      <c r="B2939">
        <v>17</v>
      </c>
      <c r="C2939">
        <v>26</v>
      </c>
      <c r="D2939" t="str" cm="1">
        <f t="array" ref="D2939">IF(B2939=0,"Depot",INDEX('Delivery Stops'!$B$2:$B$29,B2939))</f>
        <v>Veterinary Clinic</v>
      </c>
      <c r="E2939" t="str" cm="1">
        <f t="array" ref="E2939">IF(C2939=0,"Depot",INDEX('Delivery Stops'!$B$2:$B$29,C2939))</f>
        <v>Bakery &amp; Cafe</v>
      </c>
      <c r="F2939">
        <v>0</v>
      </c>
      <c r="G2939" cm="1">
        <f t="array" ref="G2939">INDEX('Distance Matrix (miles)'!$B$2:$AD$30,B2939+1,C2939+1)</f>
        <v>3.69</v>
      </c>
      <c r="H2939" cm="1">
        <f t="array" ref="H2939">INDEX('Travel Time Matrix (min)'!$B$2:$AD$30,B2939+1,C2939+1)</f>
        <v>5.5</v>
      </c>
      <c r="I2939" cm="1">
        <f t="array" ref="I2939">G2939*(INDEX('Vehicle Fleet'!$D$2:$D$6,A2939)+'Cost Parameters'!$B$2*'Cost Parameters'!$B$3)</f>
        <v>4.2671160000000006</v>
      </c>
      <c r="J2939" cm="1">
        <f t="array" ref="J2939">IF(C2939=0,0,INDEX('Delivery Stops'!$D$2:$D$29,C2939))</f>
        <v>211</v>
      </c>
      <c r="K2939">
        <f t="shared" si="180"/>
        <v>0</v>
      </c>
      <c r="L2939">
        <f t="shared" si="181"/>
        <v>0</v>
      </c>
      <c r="M2939">
        <f t="shared" si="182"/>
        <v>0</v>
      </c>
      <c r="N2939">
        <f t="shared" si="183"/>
        <v>0</v>
      </c>
      <c r="O2939" cm="1">
        <f t="array" ref="O2939">((IF(C2939=0,INDEX('Solver Setup'!$M$15:$M$19,A2939),INDEX('Solver Setup'!$G$25:$G$52,C2939))-IF(B2939=0,INDEX('Solver Setup'!$L$15:$L$19,A2939),INDEX('Solver Setup'!$G$25:$G$52,B2939)))*1440-IF(B2939=0,0,INDEX('Solver Setup'!$F$25:$F$52,B2939))-H2939+'Solver Setup'!$B$9*(1-F2939))</f>
        <v>1702.5000000000005</v>
      </c>
    </row>
    <row r="2940" spans="1:15" x14ac:dyDescent="0.2">
      <c r="A2940">
        <v>4</v>
      </c>
      <c r="B2940">
        <v>17</v>
      </c>
      <c r="C2940">
        <v>27</v>
      </c>
      <c r="D2940" t="str" cm="1">
        <f t="array" ref="D2940">IF(B2940=0,"Depot",INDEX('Delivery Stops'!$B$2:$B$29,B2940))</f>
        <v>Veterinary Clinic</v>
      </c>
      <c r="E2940" t="str" cm="1">
        <f t="array" ref="E2940">IF(C2940=0,"Depot",INDEX('Delivery Stops'!$B$2:$B$29,C2940))</f>
        <v>Redstone Elementary School</v>
      </c>
      <c r="F2940">
        <v>0</v>
      </c>
      <c r="G2940" cm="1">
        <f t="array" ref="G2940">INDEX('Distance Matrix (miles)'!$B$2:$AD$30,B2940+1,C2940+1)</f>
        <v>4.46</v>
      </c>
      <c r="H2940" cm="1">
        <f t="array" ref="H2940">INDEX('Travel Time Matrix (min)'!$B$2:$AD$30,B2940+1,C2940+1)</f>
        <v>6.7</v>
      </c>
      <c r="I2940" cm="1">
        <f t="array" ref="I2940">G2940*(INDEX('Vehicle Fleet'!$D$2:$D$6,A2940)+'Cost Parameters'!$B$2*'Cost Parameters'!$B$3)</f>
        <v>5.1575440000000006</v>
      </c>
      <c r="J2940" cm="1">
        <f t="array" ref="J2940">IF(C2940=0,0,INDEX('Delivery Stops'!$D$2:$D$29,C2940))</f>
        <v>61</v>
      </c>
      <c r="K2940">
        <f t="shared" si="180"/>
        <v>0</v>
      </c>
      <c r="L2940">
        <f t="shared" si="181"/>
        <v>0</v>
      </c>
      <c r="M2940">
        <f t="shared" si="182"/>
        <v>0</v>
      </c>
      <c r="N2940">
        <f t="shared" si="183"/>
        <v>0</v>
      </c>
      <c r="O2940" cm="1">
        <f t="array" ref="O2940">((IF(C2940=0,INDEX('Solver Setup'!$M$15:$M$19,A2940),INDEX('Solver Setup'!$G$25:$G$52,C2940))-IF(B2940=0,INDEX('Solver Setup'!$L$15:$L$19,A2940),INDEX('Solver Setup'!$G$25:$G$52,B2940)))*1440-IF(B2940=0,0,INDEX('Solver Setup'!$F$25:$F$52,B2940))-H2940+'Solver Setup'!$B$9*(1-F2940))</f>
        <v>1641.3</v>
      </c>
    </row>
    <row r="2941" spans="1:15" x14ac:dyDescent="0.2">
      <c r="A2941">
        <v>4</v>
      </c>
      <c r="B2941">
        <v>17</v>
      </c>
      <c r="C2941">
        <v>28</v>
      </c>
      <c r="D2941" t="str" cm="1">
        <f t="array" ref="D2941">IF(B2941=0,"Depot",INDEX('Delivery Stops'!$B$2:$B$29,B2941))</f>
        <v>Veterinary Clinic</v>
      </c>
      <c r="E2941" t="str" cm="1">
        <f t="array" ref="E2941">IF(C2941=0,"Depot",INDEX('Delivery Stops'!$B$2:$B$29,C2941))</f>
        <v>Food Bank</v>
      </c>
      <c r="F2941">
        <v>0</v>
      </c>
      <c r="G2941" cm="1">
        <f t="array" ref="G2941">INDEX('Distance Matrix (miles)'!$B$2:$AD$30,B2941+1,C2941+1)</f>
        <v>23.28</v>
      </c>
      <c r="H2941" cm="1">
        <f t="array" ref="H2941">INDEX('Travel Time Matrix (min)'!$B$2:$AD$30,B2941+1,C2941+1)</f>
        <v>34.9</v>
      </c>
      <c r="I2941" cm="1">
        <f t="array" ref="I2941">G2941*(INDEX('Vehicle Fleet'!$D$2:$D$6,A2941)+'Cost Parameters'!$B$2*'Cost Parameters'!$B$3)</f>
        <v>26.920992000000002</v>
      </c>
      <c r="J2941" cm="1">
        <f t="array" ref="J2941">IF(C2941=0,0,INDEX('Delivery Stops'!$D$2:$D$29,C2941))</f>
        <v>168</v>
      </c>
      <c r="K2941">
        <f t="shared" si="180"/>
        <v>0</v>
      </c>
      <c r="L2941">
        <f t="shared" si="181"/>
        <v>0</v>
      </c>
      <c r="M2941">
        <f t="shared" si="182"/>
        <v>0</v>
      </c>
      <c r="N2941">
        <f t="shared" si="183"/>
        <v>0</v>
      </c>
      <c r="O2941" cm="1">
        <f t="array" ref="O2941">((IF(C2941=0,INDEX('Solver Setup'!$M$15:$M$19,A2941),INDEX('Solver Setup'!$G$25:$G$52,C2941))-IF(B2941=0,INDEX('Solver Setup'!$L$15:$L$19,A2941),INDEX('Solver Setup'!$G$25:$G$52,B2941)))*1440-IF(B2941=0,0,INDEX('Solver Setup'!$F$25:$F$52,B2941))-H2941+'Solver Setup'!$B$9*(1-F2941))</f>
        <v>1613.1</v>
      </c>
    </row>
    <row r="2942" spans="1:15" x14ac:dyDescent="0.2">
      <c r="A2942">
        <v>4</v>
      </c>
      <c r="B2942">
        <v>18</v>
      </c>
      <c r="C2942">
        <v>0</v>
      </c>
      <c r="D2942" t="str" cm="1">
        <f t="array" ref="D2942">IF(B2942=0,"Depot",INDEX('Delivery Stops'!$B$2:$B$29,B2942))</f>
        <v>Furniture Warehouse</v>
      </c>
      <c r="E2942" t="str" cm="1">
        <f t="array" ref="E2942">IF(C2942=0,"Depot",INDEX('Delivery Stops'!$B$2:$B$29,C2942))</f>
        <v>Depot</v>
      </c>
      <c r="F2942">
        <v>0</v>
      </c>
      <c r="G2942" cm="1">
        <f t="array" ref="G2942">INDEX('Distance Matrix (miles)'!$B$2:$AD$30,B2942+1,C2942+1)</f>
        <v>5.26</v>
      </c>
      <c r="H2942" cm="1">
        <f t="array" ref="H2942">INDEX('Travel Time Matrix (min)'!$B$2:$AD$30,B2942+1,C2942+1)</f>
        <v>7.9</v>
      </c>
      <c r="I2942" cm="1">
        <f t="array" ref="I2942">G2942*(INDEX('Vehicle Fleet'!$D$2:$D$6,A2942)+'Cost Parameters'!$B$2*'Cost Parameters'!$B$3)</f>
        <v>6.0826640000000003</v>
      </c>
      <c r="J2942" cm="1">
        <f t="array" ref="J2942">IF(C2942=0,0,INDEX('Delivery Stops'!$D$2:$D$29,C2942))</f>
        <v>0</v>
      </c>
      <c r="K2942">
        <f t="shared" si="180"/>
        <v>0</v>
      </c>
      <c r="L2942">
        <f t="shared" si="181"/>
        <v>0</v>
      </c>
      <c r="M2942">
        <f t="shared" si="182"/>
        <v>0</v>
      </c>
      <c r="N2942">
        <f t="shared" si="183"/>
        <v>0</v>
      </c>
      <c r="O2942" cm="1">
        <f t="array" ref="O2942">((IF(C2942=0,INDEX('Solver Setup'!$M$15:$M$19,A2942),INDEX('Solver Setup'!$G$25:$G$52,C2942))-IF(B2942=0,INDEX('Solver Setup'!$L$15:$L$19,A2942),INDEX('Solver Setup'!$G$25:$G$52,B2942)))*1440-IF(B2942=0,0,INDEX('Solver Setup'!$F$25:$F$52,B2942))-H2942+'Solver Setup'!$B$9*(1-F2942))</f>
        <v>974.10000000000059</v>
      </c>
    </row>
    <row r="2943" spans="1:15" x14ac:dyDescent="0.2">
      <c r="A2943">
        <v>4</v>
      </c>
      <c r="B2943">
        <v>18</v>
      </c>
      <c r="C2943">
        <v>1</v>
      </c>
      <c r="D2943" t="str" cm="1">
        <f t="array" ref="D2943">IF(B2943=0,"Depot",INDEX('Delivery Stops'!$B$2:$B$29,B2943))</f>
        <v>Furniture Warehouse</v>
      </c>
      <c r="E2943" t="str" cm="1">
        <f t="array" ref="E2943">IF(C2943=0,"Depot",INDEX('Delivery Stops'!$B$2:$B$29,C2943))</f>
        <v>Pet Hospital</v>
      </c>
      <c r="F2943">
        <v>0</v>
      </c>
      <c r="G2943" cm="1">
        <f t="array" ref="G2943">INDEX('Distance Matrix (miles)'!$B$2:$AD$30,B2943+1,C2943+1)</f>
        <v>26.23</v>
      </c>
      <c r="H2943" cm="1">
        <f t="array" ref="H2943">INDEX('Travel Time Matrix (min)'!$B$2:$AD$30,B2943+1,C2943+1)</f>
        <v>39.299999999999997</v>
      </c>
      <c r="I2943" cm="1">
        <f t="array" ref="I2943">G2943*(INDEX('Vehicle Fleet'!$D$2:$D$6,A2943)+'Cost Parameters'!$B$2*'Cost Parameters'!$B$3)</f>
        <v>30.332372000000003</v>
      </c>
      <c r="J2943" cm="1">
        <f t="array" ref="J2943">IF(C2943=0,0,INDEX('Delivery Stops'!$D$2:$D$29,C2943))</f>
        <v>204</v>
      </c>
      <c r="K2943">
        <f t="shared" si="180"/>
        <v>0</v>
      </c>
      <c r="L2943">
        <f t="shared" si="181"/>
        <v>0</v>
      </c>
      <c r="M2943">
        <f t="shared" si="182"/>
        <v>0</v>
      </c>
      <c r="N2943">
        <f t="shared" si="183"/>
        <v>0</v>
      </c>
      <c r="O2943" cm="1">
        <f t="array" ref="O2943">((IF(C2943=0,INDEX('Solver Setup'!$M$15:$M$19,A2943),INDEX('Solver Setup'!$G$25:$G$52,C2943))-IF(B2943=0,INDEX('Solver Setup'!$L$15:$L$19,A2943),INDEX('Solver Setup'!$G$25:$G$52,B2943)))*1440-IF(B2943=0,0,INDEX('Solver Setup'!$F$25:$F$52,B2943))-H2943+'Solver Setup'!$B$9*(1-F2943))</f>
        <v>1452.700000000001</v>
      </c>
    </row>
    <row r="2944" spans="1:15" x14ac:dyDescent="0.2">
      <c r="A2944">
        <v>4</v>
      </c>
      <c r="B2944">
        <v>18</v>
      </c>
      <c r="C2944">
        <v>2</v>
      </c>
      <c r="D2944" t="str" cm="1">
        <f t="array" ref="D2944">IF(B2944=0,"Depot",INDEX('Delivery Stops'!$B$2:$B$29,B2944))</f>
        <v>Furniture Warehouse</v>
      </c>
      <c r="E2944" t="str" cm="1">
        <f t="array" ref="E2944">IF(C2944=0,"Depot",INDEX('Delivery Stops'!$B$2:$B$29,C2944))</f>
        <v>Community Pharmacy</v>
      </c>
      <c r="F2944">
        <v>0</v>
      </c>
      <c r="G2944" cm="1">
        <f t="array" ref="G2944">INDEX('Distance Matrix (miles)'!$B$2:$AD$30,B2944+1,C2944+1)</f>
        <v>7.57</v>
      </c>
      <c r="H2944" cm="1">
        <f t="array" ref="H2944">INDEX('Travel Time Matrix (min)'!$B$2:$AD$30,B2944+1,C2944+1)</f>
        <v>11.4</v>
      </c>
      <c r="I2944" cm="1">
        <f t="array" ref="I2944">G2944*(INDEX('Vehicle Fleet'!$D$2:$D$6,A2944)+'Cost Parameters'!$B$2*'Cost Parameters'!$B$3)</f>
        <v>8.7539480000000012</v>
      </c>
      <c r="J2944" cm="1">
        <f t="array" ref="J2944">IF(C2944=0,0,INDEX('Delivery Stops'!$D$2:$D$29,C2944))</f>
        <v>240</v>
      </c>
      <c r="K2944">
        <f t="shared" si="180"/>
        <v>0</v>
      </c>
      <c r="L2944">
        <f t="shared" si="181"/>
        <v>0</v>
      </c>
      <c r="M2944">
        <f t="shared" si="182"/>
        <v>0</v>
      </c>
      <c r="N2944">
        <f t="shared" si="183"/>
        <v>0</v>
      </c>
      <c r="O2944" cm="1">
        <f t="array" ref="O2944">((IF(C2944=0,INDEX('Solver Setup'!$M$15:$M$19,A2944),INDEX('Solver Setup'!$G$25:$G$52,C2944))-IF(B2944=0,INDEX('Solver Setup'!$L$15:$L$19,A2944),INDEX('Solver Setup'!$G$25:$G$52,B2944)))*1440-IF(B2944=0,0,INDEX('Solver Setup'!$F$25:$F$52,B2944))-H2944+'Solver Setup'!$B$9*(1-F2944))</f>
        <v>1720.6000000000001</v>
      </c>
    </row>
    <row r="2945" spans="1:15" x14ac:dyDescent="0.2">
      <c r="A2945">
        <v>4</v>
      </c>
      <c r="B2945">
        <v>18</v>
      </c>
      <c r="C2945">
        <v>3</v>
      </c>
      <c r="D2945" t="str" cm="1">
        <f t="array" ref="D2945">IF(B2945=0,"Depot",INDEX('Delivery Stops'!$B$2:$B$29,B2945))</f>
        <v>Furniture Warehouse</v>
      </c>
      <c r="E2945" t="str" cm="1">
        <f t="array" ref="E2945">IF(C2945=0,"Depot",INDEX('Delivery Stops'!$B$2:$B$29,C2945))</f>
        <v>Redstone Medical Center</v>
      </c>
      <c r="F2945">
        <v>0</v>
      </c>
      <c r="G2945" cm="1">
        <f t="array" ref="G2945">INDEX('Distance Matrix (miles)'!$B$2:$AD$30,B2945+1,C2945+1)</f>
        <v>17.11</v>
      </c>
      <c r="H2945" cm="1">
        <f t="array" ref="H2945">INDEX('Travel Time Matrix (min)'!$B$2:$AD$30,B2945+1,C2945+1)</f>
        <v>25.7</v>
      </c>
      <c r="I2945" cm="1">
        <f t="array" ref="I2945">G2945*(INDEX('Vehicle Fleet'!$D$2:$D$6,A2945)+'Cost Parameters'!$B$2*'Cost Parameters'!$B$3)</f>
        <v>19.786004000000002</v>
      </c>
      <c r="J2945" cm="1">
        <f t="array" ref="J2945">IF(C2945=0,0,INDEX('Delivery Stops'!$D$2:$D$29,C2945))</f>
        <v>183</v>
      </c>
      <c r="K2945">
        <f t="shared" si="180"/>
        <v>0</v>
      </c>
      <c r="L2945">
        <f t="shared" si="181"/>
        <v>0</v>
      </c>
      <c r="M2945">
        <f t="shared" si="182"/>
        <v>0</v>
      </c>
      <c r="N2945">
        <f t="shared" si="183"/>
        <v>0</v>
      </c>
      <c r="O2945" cm="1">
        <f t="array" ref="O2945">((IF(C2945=0,INDEX('Solver Setup'!$M$15:$M$19,A2945),INDEX('Solver Setup'!$G$25:$G$52,C2945))-IF(B2945=0,INDEX('Solver Setup'!$L$15:$L$19,A2945),INDEX('Solver Setup'!$G$25:$G$52,B2945)))*1440-IF(B2945=0,0,INDEX('Solver Setup'!$F$25:$F$52,B2945))-H2945+'Solver Setup'!$B$9*(1-F2945))</f>
        <v>1721.3000000000006</v>
      </c>
    </row>
    <row r="2946" spans="1:15" x14ac:dyDescent="0.2">
      <c r="A2946">
        <v>4</v>
      </c>
      <c r="B2946">
        <v>18</v>
      </c>
      <c r="C2946">
        <v>4</v>
      </c>
      <c r="D2946" t="str" cm="1">
        <f t="array" ref="D2946">IF(B2946=0,"Depot",INDEX('Delivery Stops'!$B$2:$B$29,B2946))</f>
        <v>Furniture Warehouse</v>
      </c>
      <c r="E2946" t="str" cm="1">
        <f t="array" ref="E2946">IF(C2946=0,"Depot",INDEX('Delivery Stops'!$B$2:$B$29,C2946))</f>
        <v>Furniture Warehouse</v>
      </c>
      <c r="F2946">
        <v>0</v>
      </c>
      <c r="G2946" cm="1">
        <f t="array" ref="G2946">INDEX('Distance Matrix (miles)'!$B$2:$AD$30,B2946+1,C2946+1)</f>
        <v>3.21</v>
      </c>
      <c r="H2946" cm="1">
        <f t="array" ref="H2946">INDEX('Travel Time Matrix (min)'!$B$2:$AD$30,B2946+1,C2946+1)</f>
        <v>4.8</v>
      </c>
      <c r="I2946" cm="1">
        <f t="array" ref="I2946">G2946*(INDEX('Vehicle Fleet'!$D$2:$D$6,A2946)+'Cost Parameters'!$B$2*'Cost Parameters'!$B$3)</f>
        <v>3.7120440000000001</v>
      </c>
      <c r="J2946" cm="1">
        <f t="array" ref="J2946">IF(C2946=0,0,INDEX('Delivery Stops'!$D$2:$D$29,C2946))</f>
        <v>186</v>
      </c>
      <c r="K2946">
        <f t="shared" si="180"/>
        <v>0</v>
      </c>
      <c r="L2946">
        <f t="shared" si="181"/>
        <v>0</v>
      </c>
      <c r="M2946">
        <f t="shared" si="182"/>
        <v>0</v>
      </c>
      <c r="N2946">
        <f t="shared" si="183"/>
        <v>0</v>
      </c>
      <c r="O2946" cm="1">
        <f t="array" ref="O2946">((IF(C2946=0,INDEX('Solver Setup'!$M$15:$M$19,A2946),INDEX('Solver Setup'!$G$25:$G$52,C2946))-IF(B2946=0,INDEX('Solver Setup'!$L$15:$L$19,A2946),INDEX('Solver Setup'!$G$25:$G$52,B2946)))*1440-IF(B2946=0,0,INDEX('Solver Setup'!$F$25:$F$52,B2946))-H2946+'Solver Setup'!$B$9*(1-F2946))</f>
        <v>1472.2000000000005</v>
      </c>
    </row>
    <row r="2947" spans="1:15" x14ac:dyDescent="0.2">
      <c r="A2947">
        <v>4</v>
      </c>
      <c r="B2947">
        <v>18</v>
      </c>
      <c r="C2947">
        <v>5</v>
      </c>
      <c r="D2947" t="str" cm="1">
        <f t="array" ref="D2947">IF(B2947=0,"Depot",INDEX('Delivery Stops'!$B$2:$B$29,B2947))</f>
        <v>Furniture Warehouse</v>
      </c>
      <c r="E2947" t="str" cm="1">
        <f t="array" ref="E2947">IF(C2947=0,"Depot",INDEX('Delivery Stops'!$B$2:$B$29,C2947))</f>
        <v>Construction Supply</v>
      </c>
      <c r="F2947">
        <v>0</v>
      </c>
      <c r="G2947" cm="1">
        <f t="array" ref="G2947">INDEX('Distance Matrix (miles)'!$B$2:$AD$30,B2947+1,C2947+1)</f>
        <v>11.47</v>
      </c>
      <c r="H2947" cm="1">
        <f t="array" ref="H2947">INDEX('Travel Time Matrix (min)'!$B$2:$AD$30,B2947+1,C2947+1)</f>
        <v>17.2</v>
      </c>
      <c r="I2947" cm="1">
        <f t="array" ref="I2947">G2947*(INDEX('Vehicle Fleet'!$D$2:$D$6,A2947)+'Cost Parameters'!$B$2*'Cost Parameters'!$B$3)</f>
        <v>13.263908000000002</v>
      </c>
      <c r="J2947" cm="1">
        <f t="array" ref="J2947">IF(C2947=0,0,INDEX('Delivery Stops'!$D$2:$D$29,C2947))</f>
        <v>201</v>
      </c>
      <c r="K2947">
        <f t="shared" ref="K2947:K3010" si="184">F2947*I2947</f>
        <v>0</v>
      </c>
      <c r="L2947">
        <f t="shared" ref="L2947:L3010" si="185">F2947*G2947</f>
        <v>0</v>
      </c>
      <c r="M2947">
        <f t="shared" ref="M2947:M3010" si="186">F2947*H2947</f>
        <v>0</v>
      </c>
      <c r="N2947">
        <f t="shared" ref="N2947:N3010" si="187">F2947*J2947</f>
        <v>0</v>
      </c>
      <c r="O2947" cm="1">
        <f t="array" ref="O2947">((IF(C2947=0,INDEX('Solver Setup'!$M$15:$M$19,A2947),INDEX('Solver Setup'!$G$25:$G$52,C2947))-IF(B2947=0,INDEX('Solver Setup'!$L$15:$L$19,A2947),INDEX('Solver Setup'!$G$25:$G$52,B2947)))*1440-IF(B2947=0,0,INDEX('Solver Setup'!$F$25:$F$52,B2947))-H2947+'Solver Setup'!$B$9*(1-F2947))</f>
        <v>1669.8</v>
      </c>
    </row>
    <row r="2948" spans="1:15" x14ac:dyDescent="0.2">
      <c r="A2948">
        <v>4</v>
      </c>
      <c r="B2948">
        <v>18</v>
      </c>
      <c r="C2948">
        <v>6</v>
      </c>
      <c r="D2948" t="str" cm="1">
        <f t="array" ref="D2948">IF(B2948=0,"Depot",INDEX('Delivery Stops'!$B$2:$B$29,B2948))</f>
        <v>Furniture Warehouse</v>
      </c>
      <c r="E2948" t="str" cm="1">
        <f t="array" ref="E2948">IF(C2948=0,"Depot",INDEX('Delivery Stops'!$B$2:$B$29,C2948))</f>
        <v>Farm Supply</v>
      </c>
      <c r="F2948">
        <v>0</v>
      </c>
      <c r="G2948" cm="1">
        <f t="array" ref="G2948">INDEX('Distance Matrix (miles)'!$B$2:$AD$30,B2948+1,C2948+1)</f>
        <v>2.92</v>
      </c>
      <c r="H2948" cm="1">
        <f t="array" ref="H2948">INDEX('Travel Time Matrix (min)'!$B$2:$AD$30,B2948+1,C2948+1)</f>
        <v>4.4000000000000004</v>
      </c>
      <c r="I2948" cm="1">
        <f t="array" ref="I2948">G2948*(INDEX('Vehicle Fleet'!$D$2:$D$6,A2948)+'Cost Parameters'!$B$2*'Cost Parameters'!$B$3)</f>
        <v>3.3766880000000001</v>
      </c>
      <c r="J2948" cm="1">
        <f t="array" ref="J2948">IF(C2948=0,0,INDEX('Delivery Stops'!$D$2:$D$29,C2948))</f>
        <v>162</v>
      </c>
      <c r="K2948">
        <f t="shared" si="184"/>
        <v>0</v>
      </c>
      <c r="L2948">
        <f t="shared" si="185"/>
        <v>0</v>
      </c>
      <c r="M2948">
        <f t="shared" si="186"/>
        <v>0</v>
      </c>
      <c r="N2948">
        <f t="shared" si="187"/>
        <v>0</v>
      </c>
      <c r="O2948" cm="1">
        <f t="array" ref="O2948">((IF(C2948=0,INDEX('Solver Setup'!$M$15:$M$19,A2948),INDEX('Solver Setup'!$G$25:$G$52,C2948))-IF(B2948=0,INDEX('Solver Setup'!$L$15:$L$19,A2948),INDEX('Solver Setup'!$G$25:$G$52,B2948)))*1440-IF(B2948=0,0,INDEX('Solver Setup'!$F$25:$F$52,B2948))-H2948+'Solver Setup'!$B$9*(1-F2948))</f>
        <v>1787.6000000000006</v>
      </c>
    </row>
    <row r="2949" spans="1:15" x14ac:dyDescent="0.2">
      <c r="A2949">
        <v>4</v>
      </c>
      <c r="B2949">
        <v>18</v>
      </c>
      <c r="C2949">
        <v>7</v>
      </c>
      <c r="D2949" t="str" cm="1">
        <f t="array" ref="D2949">IF(B2949=0,"Depot",INDEX('Delivery Stops'!$B$2:$B$29,B2949))</f>
        <v>Furniture Warehouse</v>
      </c>
      <c r="E2949" t="str" cm="1">
        <f t="array" ref="E2949">IF(C2949=0,"Depot",INDEX('Delivery Stops'!$B$2:$B$29,C2949))</f>
        <v>Fish Market</v>
      </c>
      <c r="F2949">
        <v>0</v>
      </c>
      <c r="G2949" cm="1">
        <f t="array" ref="G2949">INDEX('Distance Matrix (miles)'!$B$2:$AD$30,B2949+1,C2949+1)</f>
        <v>11.68</v>
      </c>
      <c r="H2949" cm="1">
        <f t="array" ref="H2949">INDEX('Travel Time Matrix (min)'!$B$2:$AD$30,B2949+1,C2949+1)</f>
        <v>17.5</v>
      </c>
      <c r="I2949" cm="1">
        <f t="array" ref="I2949">G2949*(INDEX('Vehicle Fleet'!$D$2:$D$6,A2949)+'Cost Parameters'!$B$2*'Cost Parameters'!$B$3)</f>
        <v>13.506752000000001</v>
      </c>
      <c r="J2949" cm="1">
        <f t="array" ref="J2949">IF(C2949=0,0,INDEX('Delivery Stops'!$D$2:$D$29,C2949))</f>
        <v>133</v>
      </c>
      <c r="K2949">
        <f t="shared" si="184"/>
        <v>0</v>
      </c>
      <c r="L2949">
        <f t="shared" si="185"/>
        <v>0</v>
      </c>
      <c r="M2949">
        <f t="shared" si="186"/>
        <v>0</v>
      </c>
      <c r="N2949">
        <f t="shared" si="187"/>
        <v>0</v>
      </c>
      <c r="O2949" cm="1">
        <f t="array" ref="O2949">((IF(C2949=0,INDEX('Solver Setup'!$M$15:$M$19,A2949),INDEX('Solver Setup'!$G$25:$G$52,C2949))-IF(B2949=0,INDEX('Solver Setup'!$L$15:$L$19,A2949),INDEX('Solver Setup'!$G$25:$G$52,B2949)))*1440-IF(B2949=0,0,INDEX('Solver Setup'!$F$25:$F$52,B2949))-H2949+'Solver Setup'!$B$9*(1-F2949))</f>
        <v>1639.5000000000005</v>
      </c>
    </row>
    <row r="2950" spans="1:15" x14ac:dyDescent="0.2">
      <c r="A2950">
        <v>4</v>
      </c>
      <c r="B2950">
        <v>18</v>
      </c>
      <c r="C2950">
        <v>8</v>
      </c>
      <c r="D2950" t="str" cm="1">
        <f t="array" ref="D2950">IF(B2950=0,"Depot",INDEX('Delivery Stops'!$B$2:$B$29,B2950))</f>
        <v>Furniture Warehouse</v>
      </c>
      <c r="E2950" t="str" cm="1">
        <f t="array" ref="E2950">IF(C2950=0,"Depot",INDEX('Delivery Stops'!$B$2:$B$29,C2950))</f>
        <v>Swimming Pool Supply</v>
      </c>
      <c r="F2950">
        <v>0</v>
      </c>
      <c r="G2950" cm="1">
        <f t="array" ref="G2950">INDEX('Distance Matrix (miles)'!$B$2:$AD$30,B2950+1,C2950+1)</f>
        <v>20.92</v>
      </c>
      <c r="H2950" cm="1">
        <f t="array" ref="H2950">INDEX('Travel Time Matrix (min)'!$B$2:$AD$30,B2950+1,C2950+1)</f>
        <v>31.4</v>
      </c>
      <c r="I2950" cm="1">
        <f t="array" ref="I2950">G2950*(INDEX('Vehicle Fleet'!$D$2:$D$6,A2950)+'Cost Parameters'!$B$2*'Cost Parameters'!$B$3)</f>
        <v>24.191888000000002</v>
      </c>
      <c r="J2950" cm="1">
        <f t="array" ref="J2950">IF(C2950=0,0,INDEX('Delivery Stops'!$D$2:$D$29,C2950))</f>
        <v>285</v>
      </c>
      <c r="K2950">
        <f t="shared" si="184"/>
        <v>0</v>
      </c>
      <c r="L2950">
        <f t="shared" si="185"/>
        <v>0</v>
      </c>
      <c r="M2950">
        <f t="shared" si="186"/>
        <v>0</v>
      </c>
      <c r="N2950">
        <f t="shared" si="187"/>
        <v>0</v>
      </c>
      <c r="O2950" cm="1">
        <f t="array" ref="O2950">((IF(C2950=0,INDEX('Solver Setup'!$M$15:$M$19,A2950),INDEX('Solver Setup'!$G$25:$G$52,C2950))-IF(B2950=0,INDEX('Solver Setup'!$L$15:$L$19,A2950),INDEX('Solver Setup'!$G$25:$G$52,B2950)))*1440-IF(B2950=0,0,INDEX('Solver Setup'!$F$25:$F$52,B2950))-H2950+'Solver Setup'!$B$9*(1-F2950))</f>
        <v>1835.6000000000001</v>
      </c>
    </row>
    <row r="2951" spans="1:15" x14ac:dyDescent="0.2">
      <c r="A2951">
        <v>4</v>
      </c>
      <c r="B2951">
        <v>18</v>
      </c>
      <c r="C2951">
        <v>9</v>
      </c>
      <c r="D2951" t="str" cm="1">
        <f t="array" ref="D2951">IF(B2951=0,"Depot",INDEX('Delivery Stops'!$B$2:$B$29,B2951))</f>
        <v>Furniture Warehouse</v>
      </c>
      <c r="E2951" t="str" cm="1">
        <f t="array" ref="E2951">IF(C2951=0,"Depot",INDEX('Delivery Stops'!$B$2:$B$29,C2951))</f>
        <v>Dry Cleaners</v>
      </c>
      <c r="F2951">
        <v>0</v>
      </c>
      <c r="G2951" cm="1">
        <f t="array" ref="G2951">INDEX('Distance Matrix (miles)'!$B$2:$AD$30,B2951+1,C2951+1)</f>
        <v>16.12</v>
      </c>
      <c r="H2951" cm="1">
        <f t="array" ref="H2951">INDEX('Travel Time Matrix (min)'!$B$2:$AD$30,B2951+1,C2951+1)</f>
        <v>24.2</v>
      </c>
      <c r="I2951" cm="1">
        <f t="array" ref="I2951">G2951*(INDEX('Vehicle Fleet'!$D$2:$D$6,A2951)+'Cost Parameters'!$B$2*'Cost Parameters'!$B$3)</f>
        <v>18.641168000000004</v>
      </c>
      <c r="J2951" cm="1">
        <f t="array" ref="J2951">IF(C2951=0,0,INDEX('Delivery Stops'!$D$2:$D$29,C2951))</f>
        <v>24</v>
      </c>
      <c r="K2951">
        <f t="shared" si="184"/>
        <v>0</v>
      </c>
      <c r="L2951">
        <f t="shared" si="185"/>
        <v>0</v>
      </c>
      <c r="M2951">
        <f t="shared" si="186"/>
        <v>0</v>
      </c>
      <c r="N2951">
        <f t="shared" si="187"/>
        <v>0</v>
      </c>
      <c r="O2951" cm="1">
        <f t="array" ref="O2951">((IF(C2951=0,INDEX('Solver Setup'!$M$15:$M$19,A2951),INDEX('Solver Setup'!$G$25:$G$52,C2951))-IF(B2951=0,INDEX('Solver Setup'!$L$15:$L$19,A2951),INDEX('Solver Setup'!$G$25:$G$52,B2951)))*1440-IF(B2951=0,0,INDEX('Solver Setup'!$F$25:$F$52,B2951))-H2951+'Solver Setup'!$B$9*(1-F2951))</f>
        <v>1497.8000000000004</v>
      </c>
    </row>
    <row r="2952" spans="1:15" x14ac:dyDescent="0.2">
      <c r="A2952">
        <v>4</v>
      </c>
      <c r="B2952">
        <v>18</v>
      </c>
      <c r="C2952">
        <v>10</v>
      </c>
      <c r="D2952" t="str" cm="1">
        <f t="array" ref="D2952">IF(B2952=0,"Depot",INDEX('Delivery Stops'!$B$2:$B$29,B2952))</f>
        <v>Furniture Warehouse</v>
      </c>
      <c r="E2952" t="str" cm="1">
        <f t="array" ref="E2952">IF(C2952=0,"Depot",INDEX('Delivery Stops'!$B$2:$B$29,C2952))</f>
        <v>Furniture Warehouse</v>
      </c>
      <c r="F2952">
        <v>0</v>
      </c>
      <c r="G2952" cm="1">
        <f t="array" ref="G2952">INDEX('Distance Matrix (miles)'!$B$2:$AD$30,B2952+1,C2952+1)</f>
        <v>8.56</v>
      </c>
      <c r="H2952" cm="1">
        <f t="array" ref="H2952">INDEX('Travel Time Matrix (min)'!$B$2:$AD$30,B2952+1,C2952+1)</f>
        <v>12.8</v>
      </c>
      <c r="I2952" cm="1">
        <f t="array" ref="I2952">G2952*(INDEX('Vehicle Fleet'!$D$2:$D$6,A2952)+'Cost Parameters'!$B$2*'Cost Parameters'!$B$3)</f>
        <v>9.8987840000000009</v>
      </c>
      <c r="J2952" cm="1">
        <f t="array" ref="J2952">IF(C2952=0,0,INDEX('Delivery Stops'!$D$2:$D$29,C2952))</f>
        <v>89</v>
      </c>
      <c r="K2952">
        <f t="shared" si="184"/>
        <v>0</v>
      </c>
      <c r="L2952">
        <f t="shared" si="185"/>
        <v>0</v>
      </c>
      <c r="M2952">
        <f t="shared" si="186"/>
        <v>0</v>
      </c>
      <c r="N2952">
        <f t="shared" si="187"/>
        <v>0</v>
      </c>
      <c r="O2952" cm="1">
        <f t="array" ref="O2952">((IF(C2952=0,INDEX('Solver Setup'!$M$15:$M$19,A2952),INDEX('Solver Setup'!$G$25:$G$52,C2952))-IF(B2952=0,INDEX('Solver Setup'!$L$15:$L$19,A2952),INDEX('Solver Setup'!$G$25:$G$52,B2952)))*1440-IF(B2952=0,0,INDEX('Solver Setup'!$F$25:$F$52,B2952))-H2952+'Solver Setup'!$B$9*(1-F2952))</f>
        <v>1584.2</v>
      </c>
    </row>
    <row r="2953" spans="1:15" x14ac:dyDescent="0.2">
      <c r="A2953">
        <v>4</v>
      </c>
      <c r="B2953">
        <v>18</v>
      </c>
      <c r="C2953">
        <v>11</v>
      </c>
      <c r="D2953" t="str" cm="1">
        <f t="array" ref="D2953">IF(B2953=0,"Depot",INDEX('Delivery Stops'!$B$2:$B$29,B2953))</f>
        <v>Furniture Warehouse</v>
      </c>
      <c r="E2953" t="str" cm="1">
        <f t="array" ref="E2953">IF(C2953=0,"Depot",INDEX('Delivery Stops'!$B$2:$B$29,C2953))</f>
        <v>Pet Hospital</v>
      </c>
      <c r="F2953">
        <v>0</v>
      </c>
      <c r="G2953" cm="1">
        <f t="array" ref="G2953">INDEX('Distance Matrix (miles)'!$B$2:$AD$30,B2953+1,C2953+1)</f>
        <v>6.21</v>
      </c>
      <c r="H2953" cm="1">
        <f t="array" ref="H2953">INDEX('Travel Time Matrix (min)'!$B$2:$AD$30,B2953+1,C2953+1)</f>
        <v>9.3000000000000007</v>
      </c>
      <c r="I2953" cm="1">
        <f t="array" ref="I2953">G2953*(INDEX('Vehicle Fleet'!$D$2:$D$6,A2953)+'Cost Parameters'!$B$2*'Cost Parameters'!$B$3)</f>
        <v>7.1812440000000004</v>
      </c>
      <c r="J2953" cm="1">
        <f t="array" ref="J2953">IF(C2953=0,0,INDEX('Delivery Stops'!$D$2:$D$29,C2953))</f>
        <v>108</v>
      </c>
      <c r="K2953">
        <f t="shared" si="184"/>
        <v>0</v>
      </c>
      <c r="L2953">
        <f t="shared" si="185"/>
        <v>0</v>
      </c>
      <c r="M2953">
        <f t="shared" si="186"/>
        <v>0</v>
      </c>
      <c r="N2953">
        <f t="shared" si="187"/>
        <v>0</v>
      </c>
      <c r="O2953" cm="1">
        <f t="array" ref="O2953">((IF(C2953=0,INDEX('Solver Setup'!$M$15:$M$19,A2953),INDEX('Solver Setup'!$G$25:$G$52,C2953))-IF(B2953=0,INDEX('Solver Setup'!$L$15:$L$19,A2953),INDEX('Solver Setup'!$G$25:$G$52,B2953)))*1440-IF(B2953=0,0,INDEX('Solver Setup'!$F$25:$F$52,B2953))-H2953+'Solver Setup'!$B$9*(1-F2953))</f>
        <v>1512.7000000000005</v>
      </c>
    </row>
    <row r="2954" spans="1:15" x14ac:dyDescent="0.2">
      <c r="A2954">
        <v>4</v>
      </c>
      <c r="B2954">
        <v>18</v>
      </c>
      <c r="C2954">
        <v>12</v>
      </c>
      <c r="D2954" t="str" cm="1">
        <f t="array" ref="D2954">IF(B2954=0,"Depot",INDEX('Delivery Stops'!$B$2:$B$29,B2954))</f>
        <v>Furniture Warehouse</v>
      </c>
      <c r="E2954" t="str" cm="1">
        <f t="array" ref="E2954">IF(C2954=0,"Depot",INDEX('Delivery Stops'!$B$2:$B$29,C2954))</f>
        <v>Tech Solutions Inc</v>
      </c>
      <c r="F2954">
        <v>0</v>
      </c>
      <c r="G2954" cm="1">
        <f t="array" ref="G2954">INDEX('Distance Matrix (miles)'!$B$2:$AD$30,B2954+1,C2954+1)</f>
        <v>8.99</v>
      </c>
      <c r="H2954" cm="1">
        <f t="array" ref="H2954">INDEX('Travel Time Matrix (min)'!$B$2:$AD$30,B2954+1,C2954+1)</f>
        <v>13.5</v>
      </c>
      <c r="I2954" cm="1">
        <f t="array" ref="I2954">G2954*(INDEX('Vehicle Fleet'!$D$2:$D$6,A2954)+'Cost Parameters'!$B$2*'Cost Parameters'!$B$3)</f>
        <v>10.396036</v>
      </c>
      <c r="J2954" cm="1">
        <f t="array" ref="J2954">IF(C2954=0,0,INDEX('Delivery Stops'!$D$2:$D$29,C2954))</f>
        <v>150</v>
      </c>
      <c r="K2954">
        <f t="shared" si="184"/>
        <v>0</v>
      </c>
      <c r="L2954">
        <f t="shared" si="185"/>
        <v>0</v>
      </c>
      <c r="M2954">
        <f t="shared" si="186"/>
        <v>0</v>
      </c>
      <c r="N2954">
        <f t="shared" si="187"/>
        <v>0</v>
      </c>
      <c r="O2954" cm="1">
        <f t="array" ref="O2954">((IF(C2954=0,INDEX('Solver Setup'!$M$15:$M$19,A2954),INDEX('Solver Setup'!$G$25:$G$52,C2954))-IF(B2954=0,INDEX('Solver Setup'!$L$15:$L$19,A2954),INDEX('Solver Setup'!$G$25:$G$52,B2954)))*1440-IF(B2954=0,0,INDEX('Solver Setup'!$F$25:$F$52,B2954))-H2954+'Solver Setup'!$B$9*(1-F2954))</f>
        <v>1463.5000000000005</v>
      </c>
    </row>
    <row r="2955" spans="1:15" x14ac:dyDescent="0.2">
      <c r="A2955">
        <v>4</v>
      </c>
      <c r="B2955">
        <v>18</v>
      </c>
      <c r="C2955">
        <v>13</v>
      </c>
      <c r="D2955" t="str" cm="1">
        <f t="array" ref="D2955">IF(B2955=0,"Depot",INDEX('Delivery Stops'!$B$2:$B$29,B2955))</f>
        <v>Furniture Warehouse</v>
      </c>
      <c r="E2955" t="str" cm="1">
        <f t="array" ref="E2955">IF(C2955=0,"Depot",INDEX('Delivery Stops'!$B$2:$B$29,C2955))</f>
        <v>Tech Solutions Inc</v>
      </c>
      <c r="F2955">
        <v>0</v>
      </c>
      <c r="G2955" cm="1">
        <f t="array" ref="G2955">INDEX('Distance Matrix (miles)'!$B$2:$AD$30,B2955+1,C2955+1)</f>
        <v>25.23</v>
      </c>
      <c r="H2955" cm="1">
        <f t="array" ref="H2955">INDEX('Travel Time Matrix (min)'!$B$2:$AD$30,B2955+1,C2955+1)</f>
        <v>37.799999999999997</v>
      </c>
      <c r="I2955" cm="1">
        <f t="array" ref="I2955">G2955*(INDEX('Vehicle Fleet'!$D$2:$D$6,A2955)+'Cost Parameters'!$B$2*'Cost Parameters'!$B$3)</f>
        <v>29.175972000000002</v>
      </c>
      <c r="J2955" cm="1">
        <f t="array" ref="J2955">IF(C2955=0,0,INDEX('Delivery Stops'!$D$2:$D$29,C2955))</f>
        <v>38</v>
      </c>
      <c r="K2955">
        <f t="shared" si="184"/>
        <v>0</v>
      </c>
      <c r="L2955">
        <f t="shared" si="185"/>
        <v>0</v>
      </c>
      <c r="M2955">
        <f t="shared" si="186"/>
        <v>0</v>
      </c>
      <c r="N2955">
        <f t="shared" si="187"/>
        <v>0</v>
      </c>
      <c r="O2955" cm="1">
        <f t="array" ref="O2955">((IF(C2955=0,INDEX('Solver Setup'!$M$15:$M$19,A2955),INDEX('Solver Setup'!$G$25:$G$52,C2955))-IF(B2955=0,INDEX('Solver Setup'!$L$15:$L$19,A2955),INDEX('Solver Setup'!$G$25:$G$52,B2955)))*1440-IF(B2955=0,0,INDEX('Solver Setup'!$F$25:$F$52,B2955))-H2955+'Solver Setup'!$B$9*(1-F2955))</f>
        <v>1334.2</v>
      </c>
    </row>
    <row r="2956" spans="1:15" x14ac:dyDescent="0.2">
      <c r="A2956">
        <v>4</v>
      </c>
      <c r="B2956">
        <v>18</v>
      </c>
      <c r="C2956">
        <v>14</v>
      </c>
      <c r="D2956" t="str" cm="1">
        <f t="array" ref="D2956">IF(B2956=0,"Depot",INDEX('Delivery Stops'!$B$2:$B$29,B2956))</f>
        <v>Furniture Warehouse</v>
      </c>
      <c r="E2956" t="str" cm="1">
        <f t="array" ref="E2956">IF(C2956=0,"Depot",INDEX('Delivery Stops'!$B$2:$B$29,C2956))</f>
        <v>Sunrise Senior Living</v>
      </c>
      <c r="F2956">
        <v>0</v>
      </c>
      <c r="G2956" cm="1">
        <f t="array" ref="G2956">INDEX('Distance Matrix (miles)'!$B$2:$AD$30,B2956+1,C2956+1)</f>
        <v>12.47</v>
      </c>
      <c r="H2956" cm="1">
        <f t="array" ref="H2956">INDEX('Travel Time Matrix (min)'!$B$2:$AD$30,B2956+1,C2956+1)</f>
        <v>18.7</v>
      </c>
      <c r="I2956" cm="1">
        <f t="array" ref="I2956">G2956*(INDEX('Vehicle Fleet'!$D$2:$D$6,A2956)+'Cost Parameters'!$B$2*'Cost Parameters'!$B$3)</f>
        <v>14.420308000000002</v>
      </c>
      <c r="J2956" cm="1">
        <f t="array" ref="J2956">IF(C2956=0,0,INDEX('Delivery Stops'!$D$2:$D$29,C2956))</f>
        <v>249</v>
      </c>
      <c r="K2956">
        <f t="shared" si="184"/>
        <v>0</v>
      </c>
      <c r="L2956">
        <f t="shared" si="185"/>
        <v>0</v>
      </c>
      <c r="M2956">
        <f t="shared" si="186"/>
        <v>0</v>
      </c>
      <c r="N2956">
        <f t="shared" si="187"/>
        <v>0</v>
      </c>
      <c r="O2956" cm="1">
        <f t="array" ref="O2956">((IF(C2956=0,INDEX('Solver Setup'!$M$15:$M$19,A2956),INDEX('Solver Setup'!$G$25:$G$52,C2956))-IF(B2956=0,INDEX('Solver Setup'!$L$15:$L$19,A2956),INDEX('Solver Setup'!$G$25:$G$52,B2956)))*1440-IF(B2956=0,0,INDEX('Solver Setup'!$F$25:$F$52,B2956))-H2956+'Solver Setup'!$B$9*(1-F2956))</f>
        <v>1803.3000000000002</v>
      </c>
    </row>
    <row r="2957" spans="1:15" x14ac:dyDescent="0.2">
      <c r="A2957">
        <v>4</v>
      </c>
      <c r="B2957">
        <v>18</v>
      </c>
      <c r="C2957">
        <v>15</v>
      </c>
      <c r="D2957" t="str" cm="1">
        <f t="array" ref="D2957">IF(B2957=0,"Depot",INDEX('Delivery Stops'!$B$2:$B$29,B2957))</f>
        <v>Furniture Warehouse</v>
      </c>
      <c r="E2957" t="str" cm="1">
        <f t="array" ref="E2957">IF(C2957=0,"Depot",INDEX('Delivery Stops'!$B$2:$B$29,C2957))</f>
        <v>Electronics Outlet</v>
      </c>
      <c r="F2957">
        <v>0</v>
      </c>
      <c r="G2957" cm="1">
        <f t="array" ref="G2957">INDEX('Distance Matrix (miles)'!$B$2:$AD$30,B2957+1,C2957+1)</f>
        <v>6.44</v>
      </c>
      <c r="H2957" cm="1">
        <f t="array" ref="H2957">INDEX('Travel Time Matrix (min)'!$B$2:$AD$30,B2957+1,C2957+1)</f>
        <v>9.6999999999999993</v>
      </c>
      <c r="I2957" cm="1">
        <f t="array" ref="I2957">G2957*(INDEX('Vehicle Fleet'!$D$2:$D$6,A2957)+'Cost Parameters'!$B$2*'Cost Parameters'!$B$3)</f>
        <v>7.4472160000000009</v>
      </c>
      <c r="J2957" cm="1">
        <f t="array" ref="J2957">IF(C2957=0,0,INDEX('Delivery Stops'!$D$2:$D$29,C2957))</f>
        <v>72</v>
      </c>
      <c r="K2957">
        <f t="shared" si="184"/>
        <v>0</v>
      </c>
      <c r="L2957">
        <f t="shared" si="185"/>
        <v>0</v>
      </c>
      <c r="M2957">
        <f t="shared" si="186"/>
        <v>0</v>
      </c>
      <c r="N2957">
        <f t="shared" si="187"/>
        <v>0</v>
      </c>
      <c r="O2957" cm="1">
        <f t="array" ref="O2957">((IF(C2957=0,INDEX('Solver Setup'!$M$15:$M$19,A2957),INDEX('Solver Setup'!$G$25:$G$52,C2957))-IF(B2957=0,INDEX('Solver Setup'!$L$15:$L$19,A2957),INDEX('Solver Setup'!$G$25:$G$52,B2957)))*1440-IF(B2957=0,0,INDEX('Solver Setup'!$F$25:$F$52,B2957))-H2957+'Solver Setup'!$B$9*(1-F2957))</f>
        <v>1377.3000000000004</v>
      </c>
    </row>
    <row r="2958" spans="1:15" x14ac:dyDescent="0.2">
      <c r="A2958">
        <v>4</v>
      </c>
      <c r="B2958">
        <v>18</v>
      </c>
      <c r="C2958">
        <v>16</v>
      </c>
      <c r="D2958" t="str" cm="1">
        <f t="array" ref="D2958">IF(B2958=0,"Depot",INDEX('Delivery Stops'!$B$2:$B$29,B2958))</f>
        <v>Furniture Warehouse</v>
      </c>
      <c r="E2958" t="str" cm="1">
        <f t="array" ref="E2958">IF(C2958=0,"Depot",INDEX('Delivery Stops'!$B$2:$B$29,C2958))</f>
        <v>Bookstore</v>
      </c>
      <c r="F2958">
        <v>0</v>
      </c>
      <c r="G2958" cm="1">
        <f t="array" ref="G2958">INDEX('Distance Matrix (miles)'!$B$2:$AD$30,B2958+1,C2958+1)</f>
        <v>8.36</v>
      </c>
      <c r="H2958" cm="1">
        <f t="array" ref="H2958">INDEX('Travel Time Matrix (min)'!$B$2:$AD$30,B2958+1,C2958+1)</f>
        <v>12.5</v>
      </c>
      <c r="I2958" cm="1">
        <f t="array" ref="I2958">G2958*(INDEX('Vehicle Fleet'!$D$2:$D$6,A2958)+'Cost Parameters'!$B$2*'Cost Parameters'!$B$3)</f>
        <v>9.667504000000001</v>
      </c>
      <c r="J2958" cm="1">
        <f t="array" ref="J2958">IF(C2958=0,0,INDEX('Delivery Stops'!$D$2:$D$29,C2958))</f>
        <v>152</v>
      </c>
      <c r="K2958">
        <f t="shared" si="184"/>
        <v>0</v>
      </c>
      <c r="L2958">
        <f t="shared" si="185"/>
        <v>0</v>
      </c>
      <c r="M2958">
        <f t="shared" si="186"/>
        <v>0</v>
      </c>
      <c r="N2958">
        <f t="shared" si="187"/>
        <v>0</v>
      </c>
      <c r="O2958" cm="1">
        <f t="array" ref="O2958">((IF(C2958=0,INDEX('Solver Setup'!$M$15:$M$19,A2958),INDEX('Solver Setup'!$G$25:$G$52,C2958))-IF(B2958=0,INDEX('Solver Setup'!$L$15:$L$19,A2958),INDEX('Solver Setup'!$G$25:$G$52,B2958)))*1440-IF(B2958=0,0,INDEX('Solver Setup'!$F$25:$F$52,B2958))-H2958+'Solver Setup'!$B$9*(1-F2958))</f>
        <v>1614.5000000000009</v>
      </c>
    </row>
    <row r="2959" spans="1:15" x14ac:dyDescent="0.2">
      <c r="A2959">
        <v>4</v>
      </c>
      <c r="B2959">
        <v>18</v>
      </c>
      <c r="C2959">
        <v>17</v>
      </c>
      <c r="D2959" t="str" cm="1">
        <f t="array" ref="D2959">IF(B2959=0,"Depot",INDEX('Delivery Stops'!$B$2:$B$29,B2959))</f>
        <v>Furniture Warehouse</v>
      </c>
      <c r="E2959" t="str" cm="1">
        <f t="array" ref="E2959">IF(C2959=0,"Depot",INDEX('Delivery Stops'!$B$2:$B$29,C2959))</f>
        <v>Veterinary Clinic</v>
      </c>
      <c r="F2959">
        <v>0</v>
      </c>
      <c r="G2959" cm="1">
        <f t="array" ref="G2959">INDEX('Distance Matrix (miles)'!$B$2:$AD$30,B2959+1,C2959+1)</f>
        <v>23.7</v>
      </c>
      <c r="H2959" cm="1">
        <f t="array" ref="H2959">INDEX('Travel Time Matrix (min)'!$B$2:$AD$30,B2959+1,C2959+1)</f>
        <v>35.6</v>
      </c>
      <c r="I2959" cm="1">
        <f t="array" ref="I2959">G2959*(INDEX('Vehicle Fleet'!$D$2:$D$6,A2959)+'Cost Parameters'!$B$2*'Cost Parameters'!$B$3)</f>
        <v>27.406680000000001</v>
      </c>
      <c r="J2959" cm="1">
        <f t="array" ref="J2959">IF(C2959=0,0,INDEX('Delivery Stops'!$D$2:$D$29,C2959))</f>
        <v>102</v>
      </c>
      <c r="K2959">
        <f t="shared" si="184"/>
        <v>0</v>
      </c>
      <c r="L2959">
        <f t="shared" si="185"/>
        <v>0</v>
      </c>
      <c r="M2959">
        <f t="shared" si="186"/>
        <v>0</v>
      </c>
      <c r="N2959">
        <f t="shared" si="187"/>
        <v>0</v>
      </c>
      <c r="O2959" cm="1">
        <f t="array" ref="O2959">((IF(C2959=0,INDEX('Solver Setup'!$M$15:$M$19,A2959),INDEX('Solver Setup'!$G$25:$G$52,C2959))-IF(B2959=0,INDEX('Solver Setup'!$L$15:$L$19,A2959),INDEX('Solver Setup'!$G$25:$G$52,B2959)))*1440-IF(B2959=0,0,INDEX('Solver Setup'!$F$25:$F$52,B2959))-H2959+'Solver Setup'!$B$9*(1-F2959))</f>
        <v>1426.4</v>
      </c>
    </row>
    <row r="2960" spans="1:15" x14ac:dyDescent="0.2">
      <c r="A2960">
        <v>4</v>
      </c>
      <c r="B2960">
        <v>18</v>
      </c>
      <c r="C2960">
        <v>19</v>
      </c>
      <c r="D2960" t="str" cm="1">
        <f t="array" ref="D2960">IF(B2960=0,"Depot",INDEX('Delivery Stops'!$B$2:$B$29,B2960))</f>
        <v>Furniture Warehouse</v>
      </c>
      <c r="E2960" t="str" cm="1">
        <f t="array" ref="E2960">IF(C2960=0,"Depot",INDEX('Delivery Stops'!$B$2:$B$29,C2960))</f>
        <v>Music School</v>
      </c>
      <c r="F2960">
        <v>0</v>
      </c>
      <c r="G2960" cm="1">
        <f t="array" ref="G2960">INDEX('Distance Matrix (miles)'!$B$2:$AD$30,B2960+1,C2960+1)</f>
        <v>20.49</v>
      </c>
      <c r="H2960" cm="1">
        <f t="array" ref="H2960">INDEX('Travel Time Matrix (min)'!$B$2:$AD$30,B2960+1,C2960+1)</f>
        <v>30.7</v>
      </c>
      <c r="I2960" cm="1">
        <f t="array" ref="I2960">G2960*(INDEX('Vehicle Fleet'!$D$2:$D$6,A2960)+'Cost Parameters'!$B$2*'Cost Parameters'!$B$3)</f>
        <v>23.694635999999999</v>
      </c>
      <c r="J2960" cm="1">
        <f t="array" ref="J2960">IF(C2960=0,0,INDEX('Delivery Stops'!$D$2:$D$29,C2960))</f>
        <v>97</v>
      </c>
      <c r="K2960">
        <f t="shared" si="184"/>
        <v>0</v>
      </c>
      <c r="L2960">
        <f t="shared" si="185"/>
        <v>0</v>
      </c>
      <c r="M2960">
        <f t="shared" si="186"/>
        <v>0</v>
      </c>
      <c r="N2960">
        <f t="shared" si="187"/>
        <v>0</v>
      </c>
      <c r="O2960" cm="1">
        <f t="array" ref="O2960">((IF(C2960=0,INDEX('Solver Setup'!$M$15:$M$19,A2960),INDEX('Solver Setup'!$G$25:$G$52,C2960))-IF(B2960=0,INDEX('Solver Setup'!$L$15:$L$19,A2960),INDEX('Solver Setup'!$G$25:$G$52,B2960)))*1440-IF(B2960=0,0,INDEX('Solver Setup'!$F$25:$F$52,B2960))-H2960+'Solver Setup'!$B$9*(1-F2960))</f>
        <v>1356.3000000000004</v>
      </c>
    </row>
    <row r="2961" spans="1:15" x14ac:dyDescent="0.2">
      <c r="A2961">
        <v>4</v>
      </c>
      <c r="B2961">
        <v>18</v>
      </c>
      <c r="C2961">
        <v>20</v>
      </c>
      <c r="D2961" t="str" cm="1">
        <f t="array" ref="D2961">IF(B2961=0,"Depot",INDEX('Delivery Stops'!$B$2:$B$29,B2961))</f>
        <v>Furniture Warehouse</v>
      </c>
      <c r="E2961" t="str" cm="1">
        <f t="array" ref="E2961">IF(C2961=0,"Depot",INDEX('Delivery Stops'!$B$2:$B$29,C2961))</f>
        <v>Elementary School</v>
      </c>
      <c r="F2961">
        <v>0</v>
      </c>
      <c r="G2961" cm="1">
        <f t="array" ref="G2961">INDEX('Distance Matrix (miles)'!$B$2:$AD$30,B2961+1,C2961+1)</f>
        <v>18.84</v>
      </c>
      <c r="H2961" cm="1">
        <f t="array" ref="H2961">INDEX('Travel Time Matrix (min)'!$B$2:$AD$30,B2961+1,C2961+1)</f>
        <v>28.3</v>
      </c>
      <c r="I2961" cm="1">
        <f t="array" ref="I2961">G2961*(INDEX('Vehicle Fleet'!$D$2:$D$6,A2961)+'Cost Parameters'!$B$2*'Cost Parameters'!$B$3)</f>
        <v>21.786576</v>
      </c>
      <c r="J2961" cm="1">
        <f t="array" ref="J2961">IF(C2961=0,0,INDEX('Delivery Stops'!$D$2:$D$29,C2961))</f>
        <v>71</v>
      </c>
      <c r="K2961">
        <f t="shared" si="184"/>
        <v>0</v>
      </c>
      <c r="L2961">
        <f t="shared" si="185"/>
        <v>0</v>
      </c>
      <c r="M2961">
        <f t="shared" si="186"/>
        <v>0</v>
      </c>
      <c r="N2961">
        <f t="shared" si="187"/>
        <v>0</v>
      </c>
      <c r="O2961" cm="1">
        <f t="array" ref="O2961">((IF(C2961=0,INDEX('Solver Setup'!$M$15:$M$19,A2961),INDEX('Solver Setup'!$G$25:$G$52,C2961))-IF(B2961=0,INDEX('Solver Setup'!$L$15:$L$19,A2961),INDEX('Solver Setup'!$G$25:$G$52,B2961)))*1440-IF(B2961=0,0,INDEX('Solver Setup'!$F$25:$F$52,B2961))-H2961+'Solver Setup'!$B$9*(1-F2961))</f>
        <v>1328.700000000001</v>
      </c>
    </row>
    <row r="2962" spans="1:15" x14ac:dyDescent="0.2">
      <c r="A2962">
        <v>4</v>
      </c>
      <c r="B2962">
        <v>18</v>
      </c>
      <c r="C2962">
        <v>21</v>
      </c>
      <c r="D2962" t="str" cm="1">
        <f t="array" ref="D2962">IF(B2962=0,"Depot",INDEX('Delivery Stops'!$B$2:$B$29,B2962))</f>
        <v>Furniture Warehouse</v>
      </c>
      <c r="E2962" t="str" cm="1">
        <f t="array" ref="E2962">IF(C2962=0,"Depot",INDEX('Delivery Stops'!$B$2:$B$29,C2962))</f>
        <v>Distillery</v>
      </c>
      <c r="F2962">
        <v>0</v>
      </c>
      <c r="G2962" cm="1">
        <f t="array" ref="G2962">INDEX('Distance Matrix (miles)'!$B$2:$AD$30,B2962+1,C2962+1)</f>
        <v>16.440000000000001</v>
      </c>
      <c r="H2962" cm="1">
        <f t="array" ref="H2962">INDEX('Travel Time Matrix (min)'!$B$2:$AD$30,B2962+1,C2962+1)</f>
        <v>24.7</v>
      </c>
      <c r="I2962" cm="1">
        <f t="array" ref="I2962">G2962*(INDEX('Vehicle Fleet'!$D$2:$D$6,A2962)+'Cost Parameters'!$B$2*'Cost Parameters'!$B$3)</f>
        <v>19.011216000000005</v>
      </c>
      <c r="J2962" cm="1">
        <f t="array" ref="J2962">IF(C2962=0,0,INDEX('Delivery Stops'!$D$2:$D$29,C2962))</f>
        <v>178</v>
      </c>
      <c r="K2962">
        <f t="shared" si="184"/>
        <v>0</v>
      </c>
      <c r="L2962">
        <f t="shared" si="185"/>
        <v>0</v>
      </c>
      <c r="M2962">
        <f t="shared" si="186"/>
        <v>0</v>
      </c>
      <c r="N2962">
        <f t="shared" si="187"/>
        <v>0</v>
      </c>
      <c r="O2962" cm="1">
        <f t="array" ref="O2962">((IF(C2962=0,INDEX('Solver Setup'!$M$15:$M$19,A2962),INDEX('Solver Setup'!$G$25:$G$52,C2962))-IF(B2962=0,INDEX('Solver Setup'!$L$15:$L$19,A2962),INDEX('Solver Setup'!$G$25:$G$52,B2962)))*1440-IF(B2962=0,0,INDEX('Solver Setup'!$F$25:$F$52,B2962))-H2962+'Solver Setup'!$B$9*(1-F2962))</f>
        <v>1842.3000000000002</v>
      </c>
    </row>
    <row r="2963" spans="1:15" x14ac:dyDescent="0.2">
      <c r="A2963">
        <v>4</v>
      </c>
      <c r="B2963">
        <v>18</v>
      </c>
      <c r="C2963">
        <v>22</v>
      </c>
      <c r="D2963" t="str" cm="1">
        <f t="array" ref="D2963">IF(B2963=0,"Depot",INDEX('Delivery Stops'!$B$2:$B$29,B2963))</f>
        <v>Furniture Warehouse</v>
      </c>
      <c r="E2963" t="str" cm="1">
        <f t="array" ref="E2963">IF(C2963=0,"Depot",INDEX('Delivery Stops'!$B$2:$B$29,C2963))</f>
        <v>Brewery</v>
      </c>
      <c r="F2963">
        <v>0</v>
      </c>
      <c r="G2963" cm="1">
        <f t="array" ref="G2963">INDEX('Distance Matrix (miles)'!$B$2:$AD$30,B2963+1,C2963+1)</f>
        <v>28.2</v>
      </c>
      <c r="H2963" cm="1">
        <f t="array" ref="H2963">INDEX('Travel Time Matrix (min)'!$B$2:$AD$30,B2963+1,C2963+1)</f>
        <v>42.3</v>
      </c>
      <c r="I2963" cm="1">
        <f t="array" ref="I2963">G2963*(INDEX('Vehicle Fleet'!$D$2:$D$6,A2963)+'Cost Parameters'!$B$2*'Cost Parameters'!$B$3)</f>
        <v>32.610480000000003</v>
      </c>
      <c r="J2963" cm="1">
        <f t="array" ref="J2963">IF(C2963=0,0,INDEX('Delivery Stops'!$D$2:$D$29,C2963))</f>
        <v>46</v>
      </c>
      <c r="K2963">
        <f t="shared" si="184"/>
        <v>0</v>
      </c>
      <c r="L2963">
        <f t="shared" si="185"/>
        <v>0</v>
      </c>
      <c r="M2963">
        <f t="shared" si="186"/>
        <v>0</v>
      </c>
      <c r="N2963">
        <f t="shared" si="187"/>
        <v>0</v>
      </c>
      <c r="O2963" cm="1">
        <f t="array" ref="O2963">((IF(C2963=0,INDEX('Solver Setup'!$M$15:$M$19,A2963),INDEX('Solver Setup'!$G$25:$G$52,C2963))-IF(B2963=0,INDEX('Solver Setup'!$L$15:$L$19,A2963),INDEX('Solver Setup'!$G$25:$G$52,B2963)))*1440-IF(B2963=0,0,INDEX('Solver Setup'!$F$25:$F$52,B2963))-H2963+'Solver Setup'!$B$9*(1-F2963))</f>
        <v>1674.700000000001</v>
      </c>
    </row>
    <row r="2964" spans="1:15" x14ac:dyDescent="0.2">
      <c r="A2964">
        <v>4</v>
      </c>
      <c r="B2964">
        <v>18</v>
      </c>
      <c r="C2964">
        <v>23</v>
      </c>
      <c r="D2964" t="str" cm="1">
        <f t="array" ref="D2964">IF(B2964=0,"Depot",INDEX('Delivery Stops'!$B$2:$B$29,B2964))</f>
        <v>Furniture Warehouse</v>
      </c>
      <c r="E2964" t="str" cm="1">
        <f t="array" ref="E2964">IF(C2964=0,"Depot",INDEX('Delivery Stops'!$B$2:$B$29,C2964))</f>
        <v>Distillery</v>
      </c>
      <c r="F2964">
        <v>0</v>
      </c>
      <c r="G2964" cm="1">
        <f t="array" ref="G2964">INDEX('Distance Matrix (miles)'!$B$2:$AD$30,B2964+1,C2964+1)</f>
        <v>7.85</v>
      </c>
      <c r="H2964" cm="1">
        <f t="array" ref="H2964">INDEX('Travel Time Matrix (min)'!$B$2:$AD$30,B2964+1,C2964+1)</f>
        <v>11.8</v>
      </c>
      <c r="I2964" cm="1">
        <f t="array" ref="I2964">G2964*(INDEX('Vehicle Fleet'!$D$2:$D$6,A2964)+'Cost Parameters'!$B$2*'Cost Parameters'!$B$3)</f>
        <v>9.0777400000000004</v>
      </c>
      <c r="J2964" cm="1">
        <f t="array" ref="J2964">IF(C2964=0,0,INDEX('Delivery Stops'!$D$2:$D$29,C2964))</f>
        <v>207</v>
      </c>
      <c r="K2964">
        <f t="shared" si="184"/>
        <v>0</v>
      </c>
      <c r="L2964">
        <f t="shared" si="185"/>
        <v>0</v>
      </c>
      <c r="M2964">
        <f t="shared" si="186"/>
        <v>0</v>
      </c>
      <c r="N2964">
        <f t="shared" si="187"/>
        <v>0</v>
      </c>
      <c r="O2964" cm="1">
        <f t="array" ref="O2964">((IF(C2964=0,INDEX('Solver Setup'!$M$15:$M$19,A2964),INDEX('Solver Setup'!$G$25:$G$52,C2964))-IF(B2964=0,INDEX('Solver Setup'!$L$15:$L$19,A2964),INDEX('Solver Setup'!$G$25:$G$52,B2964)))*1440-IF(B2964=0,0,INDEX('Solver Setup'!$F$25:$F$52,B2964))-H2964+'Solver Setup'!$B$9*(1-F2964))</f>
        <v>1600.2000000000005</v>
      </c>
    </row>
    <row r="2965" spans="1:15" x14ac:dyDescent="0.2">
      <c r="A2965">
        <v>4</v>
      </c>
      <c r="B2965">
        <v>18</v>
      </c>
      <c r="C2965">
        <v>24</v>
      </c>
      <c r="D2965" t="str" cm="1">
        <f t="array" ref="D2965">IF(B2965=0,"Depot",INDEX('Delivery Stops'!$B$2:$B$29,B2965))</f>
        <v>Furniture Warehouse</v>
      </c>
      <c r="E2965" t="str" cm="1">
        <f t="array" ref="E2965">IF(C2965=0,"Depot",INDEX('Delivery Stops'!$B$2:$B$29,C2965))</f>
        <v>Children's Academy</v>
      </c>
      <c r="F2965">
        <v>0</v>
      </c>
      <c r="G2965" cm="1">
        <f t="array" ref="G2965">INDEX('Distance Matrix (miles)'!$B$2:$AD$30,B2965+1,C2965+1)</f>
        <v>14.39</v>
      </c>
      <c r="H2965" cm="1">
        <f t="array" ref="H2965">INDEX('Travel Time Matrix (min)'!$B$2:$AD$30,B2965+1,C2965+1)</f>
        <v>21.6</v>
      </c>
      <c r="I2965" cm="1">
        <f t="array" ref="I2965">G2965*(INDEX('Vehicle Fleet'!$D$2:$D$6,A2965)+'Cost Parameters'!$B$2*'Cost Parameters'!$B$3)</f>
        <v>16.640596000000002</v>
      </c>
      <c r="J2965" cm="1">
        <f t="array" ref="J2965">IF(C2965=0,0,INDEX('Delivery Stops'!$D$2:$D$29,C2965))</f>
        <v>28</v>
      </c>
      <c r="K2965">
        <f t="shared" si="184"/>
        <v>0</v>
      </c>
      <c r="L2965">
        <f t="shared" si="185"/>
        <v>0</v>
      </c>
      <c r="M2965">
        <f t="shared" si="186"/>
        <v>0</v>
      </c>
      <c r="N2965">
        <f t="shared" si="187"/>
        <v>0</v>
      </c>
      <c r="O2965" cm="1">
        <f t="array" ref="O2965">((IF(C2965=0,INDEX('Solver Setup'!$M$15:$M$19,A2965),INDEX('Solver Setup'!$G$25:$G$52,C2965))-IF(B2965=0,INDEX('Solver Setup'!$L$15:$L$19,A2965),INDEX('Solver Setup'!$G$25:$G$52,B2965)))*1440-IF(B2965=0,0,INDEX('Solver Setup'!$F$25:$F$52,B2965))-H2965+'Solver Setup'!$B$9*(1-F2965))</f>
        <v>1740.400000000001</v>
      </c>
    </row>
    <row r="2966" spans="1:15" x14ac:dyDescent="0.2">
      <c r="A2966">
        <v>4</v>
      </c>
      <c r="B2966">
        <v>18</v>
      </c>
      <c r="C2966">
        <v>25</v>
      </c>
      <c r="D2966" t="str" cm="1">
        <f t="array" ref="D2966">IF(B2966=0,"Depot",INDEX('Delivery Stops'!$B$2:$B$29,B2966))</f>
        <v>Furniture Warehouse</v>
      </c>
      <c r="E2966" t="str" cm="1">
        <f t="array" ref="E2966">IF(C2966=0,"Depot",INDEX('Delivery Stops'!$B$2:$B$29,C2966))</f>
        <v>Public Library</v>
      </c>
      <c r="F2966">
        <v>0</v>
      </c>
      <c r="G2966" cm="1">
        <f t="array" ref="G2966">INDEX('Distance Matrix (miles)'!$B$2:$AD$30,B2966+1,C2966+1)</f>
        <v>13.87</v>
      </c>
      <c r="H2966" cm="1">
        <f t="array" ref="H2966">INDEX('Travel Time Matrix (min)'!$B$2:$AD$30,B2966+1,C2966+1)</f>
        <v>20.8</v>
      </c>
      <c r="I2966" cm="1">
        <f t="array" ref="I2966">G2966*(INDEX('Vehicle Fleet'!$D$2:$D$6,A2966)+'Cost Parameters'!$B$2*'Cost Parameters'!$B$3)</f>
        <v>16.039268</v>
      </c>
      <c r="J2966" cm="1">
        <f t="array" ref="J2966">IF(C2966=0,0,INDEX('Delivery Stops'!$D$2:$D$29,C2966))</f>
        <v>32</v>
      </c>
      <c r="K2966">
        <f t="shared" si="184"/>
        <v>0</v>
      </c>
      <c r="L2966">
        <f t="shared" si="185"/>
        <v>0</v>
      </c>
      <c r="M2966">
        <f t="shared" si="186"/>
        <v>0</v>
      </c>
      <c r="N2966">
        <f t="shared" si="187"/>
        <v>0</v>
      </c>
      <c r="O2966" cm="1">
        <f t="array" ref="O2966">((IF(C2966=0,INDEX('Solver Setup'!$M$15:$M$19,A2966),INDEX('Solver Setup'!$G$25:$G$52,C2966))-IF(B2966=0,INDEX('Solver Setup'!$L$15:$L$19,A2966),INDEX('Solver Setup'!$G$25:$G$52,B2966)))*1440-IF(B2966=0,0,INDEX('Solver Setup'!$F$25:$F$52,B2966))-H2966+'Solver Setup'!$B$9*(1-F2966))</f>
        <v>1651.200000000001</v>
      </c>
    </row>
    <row r="2967" spans="1:15" x14ac:dyDescent="0.2">
      <c r="A2967">
        <v>4</v>
      </c>
      <c r="B2967">
        <v>18</v>
      </c>
      <c r="C2967">
        <v>26</v>
      </c>
      <c r="D2967" t="str" cm="1">
        <f t="array" ref="D2967">IF(B2967=0,"Depot",INDEX('Delivery Stops'!$B$2:$B$29,B2967))</f>
        <v>Furniture Warehouse</v>
      </c>
      <c r="E2967" t="str" cm="1">
        <f t="array" ref="E2967">IF(C2967=0,"Depot",INDEX('Delivery Stops'!$B$2:$B$29,C2967))</f>
        <v>Bakery &amp; Cafe</v>
      </c>
      <c r="F2967">
        <v>0</v>
      </c>
      <c r="G2967" cm="1">
        <f t="array" ref="G2967">INDEX('Distance Matrix (miles)'!$B$2:$AD$30,B2967+1,C2967+1)</f>
        <v>22.51</v>
      </c>
      <c r="H2967" cm="1">
        <f t="array" ref="H2967">INDEX('Travel Time Matrix (min)'!$B$2:$AD$30,B2967+1,C2967+1)</f>
        <v>33.799999999999997</v>
      </c>
      <c r="I2967" cm="1">
        <f t="array" ref="I2967">G2967*(INDEX('Vehicle Fleet'!$D$2:$D$6,A2967)+'Cost Parameters'!$B$2*'Cost Parameters'!$B$3)</f>
        <v>26.030564000000005</v>
      </c>
      <c r="J2967" cm="1">
        <f t="array" ref="J2967">IF(C2967=0,0,INDEX('Delivery Stops'!$D$2:$D$29,C2967))</f>
        <v>211</v>
      </c>
      <c r="K2967">
        <f t="shared" si="184"/>
        <v>0</v>
      </c>
      <c r="L2967">
        <f t="shared" si="185"/>
        <v>0</v>
      </c>
      <c r="M2967">
        <f t="shared" si="186"/>
        <v>0</v>
      </c>
      <c r="N2967">
        <f t="shared" si="187"/>
        <v>0</v>
      </c>
      <c r="O2967" cm="1">
        <f t="array" ref="O2967">((IF(C2967=0,INDEX('Solver Setup'!$M$15:$M$19,A2967),INDEX('Solver Setup'!$G$25:$G$52,C2967))-IF(B2967=0,INDEX('Solver Setup'!$L$15:$L$19,A2967),INDEX('Solver Setup'!$G$25:$G$52,B2967)))*1440-IF(B2967=0,0,INDEX('Solver Setup'!$F$25:$F$52,B2967))-H2967+'Solver Setup'!$B$9*(1-F2967))</f>
        <v>1713.2000000000005</v>
      </c>
    </row>
    <row r="2968" spans="1:15" x14ac:dyDescent="0.2">
      <c r="A2968">
        <v>4</v>
      </c>
      <c r="B2968">
        <v>18</v>
      </c>
      <c r="C2968">
        <v>27</v>
      </c>
      <c r="D2968" t="str" cm="1">
        <f t="array" ref="D2968">IF(B2968=0,"Depot",INDEX('Delivery Stops'!$B$2:$B$29,B2968))</f>
        <v>Furniture Warehouse</v>
      </c>
      <c r="E2968" t="str" cm="1">
        <f t="array" ref="E2968">IF(C2968=0,"Depot",INDEX('Delivery Stops'!$B$2:$B$29,C2968))</f>
        <v>Redstone Elementary School</v>
      </c>
      <c r="F2968">
        <v>0</v>
      </c>
      <c r="G2968" cm="1">
        <f t="array" ref="G2968">INDEX('Distance Matrix (miles)'!$B$2:$AD$30,B2968+1,C2968+1)</f>
        <v>19.86</v>
      </c>
      <c r="H2968" cm="1">
        <f t="array" ref="H2968">INDEX('Travel Time Matrix (min)'!$B$2:$AD$30,B2968+1,C2968+1)</f>
        <v>29.8</v>
      </c>
      <c r="I2968" cm="1">
        <f t="array" ref="I2968">G2968*(INDEX('Vehicle Fleet'!$D$2:$D$6,A2968)+'Cost Parameters'!$B$2*'Cost Parameters'!$B$3)</f>
        <v>22.966104000000001</v>
      </c>
      <c r="J2968" cm="1">
        <f t="array" ref="J2968">IF(C2968=0,0,INDEX('Delivery Stops'!$D$2:$D$29,C2968))</f>
        <v>61</v>
      </c>
      <c r="K2968">
        <f t="shared" si="184"/>
        <v>0</v>
      </c>
      <c r="L2968">
        <f t="shared" si="185"/>
        <v>0</v>
      </c>
      <c r="M2968">
        <f t="shared" si="186"/>
        <v>0</v>
      </c>
      <c r="N2968">
        <f t="shared" si="187"/>
        <v>0</v>
      </c>
      <c r="O2968" cm="1">
        <f t="array" ref="O2968">((IF(C2968=0,INDEX('Solver Setup'!$M$15:$M$19,A2968),INDEX('Solver Setup'!$G$25:$G$52,C2968))-IF(B2968=0,INDEX('Solver Setup'!$L$15:$L$19,A2968),INDEX('Solver Setup'!$G$25:$G$52,B2968)))*1440-IF(B2968=0,0,INDEX('Solver Setup'!$F$25:$F$52,B2968))-H2968+'Solver Setup'!$B$9*(1-F2968))</f>
        <v>1657.2</v>
      </c>
    </row>
    <row r="2969" spans="1:15" x14ac:dyDescent="0.2">
      <c r="A2969">
        <v>4</v>
      </c>
      <c r="B2969">
        <v>18</v>
      </c>
      <c r="C2969">
        <v>28</v>
      </c>
      <c r="D2969" t="str" cm="1">
        <f t="array" ref="D2969">IF(B2969=0,"Depot",INDEX('Delivery Stops'!$B$2:$B$29,B2969))</f>
        <v>Furniture Warehouse</v>
      </c>
      <c r="E2969" t="str" cm="1">
        <f t="array" ref="E2969">IF(C2969=0,"Depot",INDEX('Delivery Stops'!$B$2:$B$29,C2969))</f>
        <v>Food Bank</v>
      </c>
      <c r="F2969">
        <v>0</v>
      </c>
      <c r="G2969" cm="1">
        <f t="array" ref="G2969">INDEX('Distance Matrix (miles)'!$B$2:$AD$30,B2969+1,C2969+1)</f>
        <v>25.74</v>
      </c>
      <c r="H2969" cm="1">
        <f t="array" ref="H2969">INDEX('Travel Time Matrix (min)'!$B$2:$AD$30,B2969+1,C2969+1)</f>
        <v>38.6</v>
      </c>
      <c r="I2969" cm="1">
        <f t="array" ref="I2969">G2969*(INDEX('Vehicle Fleet'!$D$2:$D$6,A2969)+'Cost Parameters'!$B$2*'Cost Parameters'!$B$3)</f>
        <v>29.765736</v>
      </c>
      <c r="J2969" cm="1">
        <f t="array" ref="J2969">IF(C2969=0,0,INDEX('Delivery Stops'!$D$2:$D$29,C2969))</f>
        <v>168</v>
      </c>
      <c r="K2969">
        <f t="shared" si="184"/>
        <v>0</v>
      </c>
      <c r="L2969">
        <f t="shared" si="185"/>
        <v>0</v>
      </c>
      <c r="M2969">
        <f t="shared" si="186"/>
        <v>0</v>
      </c>
      <c r="N2969">
        <f t="shared" si="187"/>
        <v>0</v>
      </c>
      <c r="O2969" cm="1">
        <f t="array" ref="O2969">((IF(C2969=0,INDEX('Solver Setup'!$M$15:$M$19,A2969),INDEX('Solver Setup'!$G$25:$G$52,C2969))-IF(B2969=0,INDEX('Solver Setup'!$L$15:$L$19,A2969),INDEX('Solver Setup'!$G$25:$G$52,B2969)))*1440-IF(B2969=0,0,INDEX('Solver Setup'!$F$25:$F$52,B2969))-H2969+'Solver Setup'!$B$9*(1-F2969))</f>
        <v>1648.4</v>
      </c>
    </row>
    <row r="2970" spans="1:15" x14ac:dyDescent="0.2">
      <c r="A2970">
        <v>4</v>
      </c>
      <c r="B2970">
        <v>19</v>
      </c>
      <c r="C2970">
        <v>0</v>
      </c>
      <c r="D2970" t="str" cm="1">
        <f t="array" ref="D2970">IF(B2970=0,"Depot",INDEX('Delivery Stops'!$B$2:$B$29,B2970))</f>
        <v>Music School</v>
      </c>
      <c r="E2970" t="str" cm="1">
        <f t="array" ref="E2970">IF(C2970=0,"Depot",INDEX('Delivery Stops'!$B$2:$B$29,C2970))</f>
        <v>Depot</v>
      </c>
      <c r="F2970">
        <v>0</v>
      </c>
      <c r="G2970" cm="1">
        <f t="array" ref="G2970">INDEX('Distance Matrix (miles)'!$B$2:$AD$30,B2970+1,C2970+1)</f>
        <v>20.84</v>
      </c>
      <c r="H2970" cm="1">
        <f t="array" ref="H2970">INDEX('Travel Time Matrix (min)'!$B$2:$AD$30,B2970+1,C2970+1)</f>
        <v>31.3</v>
      </c>
      <c r="I2970" cm="1">
        <f t="array" ref="I2970">G2970*(INDEX('Vehicle Fleet'!$D$2:$D$6,A2970)+'Cost Parameters'!$B$2*'Cost Parameters'!$B$3)</f>
        <v>24.099376000000003</v>
      </c>
      <c r="J2970" cm="1">
        <f t="array" ref="J2970">IF(C2970=0,0,INDEX('Delivery Stops'!$D$2:$D$29,C2970))</f>
        <v>0</v>
      </c>
      <c r="K2970">
        <f t="shared" si="184"/>
        <v>0</v>
      </c>
      <c r="L2970">
        <f t="shared" si="185"/>
        <v>0</v>
      </c>
      <c r="M2970">
        <f t="shared" si="186"/>
        <v>0</v>
      </c>
      <c r="N2970">
        <f t="shared" si="187"/>
        <v>0</v>
      </c>
      <c r="O2970" cm="1">
        <f t="array" ref="O2970">((IF(C2970=0,INDEX('Solver Setup'!$M$15:$M$19,A2970),INDEX('Solver Setup'!$G$25:$G$52,C2970))-IF(B2970=0,INDEX('Solver Setup'!$L$15:$L$19,A2970),INDEX('Solver Setup'!$G$25:$G$52,B2970)))*1440-IF(B2970=0,0,INDEX('Solver Setup'!$F$25:$F$52,B2970))-H2970+'Solver Setup'!$B$9*(1-F2970))</f>
        <v>977.7</v>
      </c>
    </row>
    <row r="2971" spans="1:15" x14ac:dyDescent="0.2">
      <c r="A2971">
        <v>4</v>
      </c>
      <c r="B2971">
        <v>19</v>
      </c>
      <c r="C2971">
        <v>1</v>
      </c>
      <c r="D2971" t="str" cm="1">
        <f t="array" ref="D2971">IF(B2971=0,"Depot",INDEX('Delivery Stops'!$B$2:$B$29,B2971))</f>
        <v>Music School</v>
      </c>
      <c r="E2971" t="str" cm="1">
        <f t="array" ref="E2971">IF(C2971=0,"Depot",INDEX('Delivery Stops'!$B$2:$B$29,C2971))</f>
        <v>Pet Hospital</v>
      </c>
      <c r="F2971">
        <v>0</v>
      </c>
      <c r="G2971" cm="1">
        <f t="array" ref="G2971">INDEX('Distance Matrix (miles)'!$B$2:$AD$30,B2971+1,C2971+1)</f>
        <v>9.6300000000000008</v>
      </c>
      <c r="H2971" cm="1">
        <f t="array" ref="H2971">INDEX('Travel Time Matrix (min)'!$B$2:$AD$30,B2971+1,C2971+1)</f>
        <v>14.4</v>
      </c>
      <c r="I2971" cm="1">
        <f t="array" ref="I2971">G2971*(INDEX('Vehicle Fleet'!$D$2:$D$6,A2971)+'Cost Parameters'!$B$2*'Cost Parameters'!$B$3)</f>
        <v>11.136132000000002</v>
      </c>
      <c r="J2971" cm="1">
        <f t="array" ref="J2971">IF(C2971=0,0,INDEX('Delivery Stops'!$D$2:$D$29,C2971))</f>
        <v>204</v>
      </c>
      <c r="K2971">
        <f t="shared" si="184"/>
        <v>0</v>
      </c>
      <c r="L2971">
        <f t="shared" si="185"/>
        <v>0</v>
      </c>
      <c r="M2971">
        <f t="shared" si="186"/>
        <v>0</v>
      </c>
      <c r="N2971">
        <f t="shared" si="187"/>
        <v>0</v>
      </c>
      <c r="O2971" cm="1">
        <f t="array" ref="O2971">((IF(C2971=0,INDEX('Solver Setup'!$M$15:$M$19,A2971),INDEX('Solver Setup'!$G$25:$G$52,C2971))-IF(B2971=0,INDEX('Solver Setup'!$L$15:$L$19,A2971),INDEX('Solver Setup'!$G$25:$G$52,B2971)))*1440-IF(B2971=0,0,INDEX('Solver Setup'!$F$25:$F$52,B2971))-H2971+'Solver Setup'!$B$9*(1-F2971))</f>
        <v>1504.6000000000006</v>
      </c>
    </row>
    <row r="2972" spans="1:15" x14ac:dyDescent="0.2">
      <c r="A2972">
        <v>4</v>
      </c>
      <c r="B2972">
        <v>19</v>
      </c>
      <c r="C2972">
        <v>2</v>
      </c>
      <c r="D2972" t="str" cm="1">
        <f t="array" ref="D2972">IF(B2972=0,"Depot",INDEX('Delivery Stops'!$B$2:$B$29,B2972))</f>
        <v>Music School</v>
      </c>
      <c r="E2972" t="str" cm="1">
        <f t="array" ref="E2972">IF(C2972=0,"Depot",INDEX('Delivery Stops'!$B$2:$B$29,C2972))</f>
        <v>Community Pharmacy</v>
      </c>
      <c r="F2972">
        <v>0</v>
      </c>
      <c r="G2972" cm="1">
        <f t="array" ref="G2972">INDEX('Distance Matrix (miles)'!$B$2:$AD$30,B2972+1,C2972+1)</f>
        <v>19.53</v>
      </c>
      <c r="H2972" cm="1">
        <f t="array" ref="H2972">INDEX('Travel Time Matrix (min)'!$B$2:$AD$30,B2972+1,C2972+1)</f>
        <v>29.3</v>
      </c>
      <c r="I2972" cm="1">
        <f t="array" ref="I2972">G2972*(INDEX('Vehicle Fleet'!$D$2:$D$6,A2972)+'Cost Parameters'!$B$2*'Cost Parameters'!$B$3)</f>
        <v>22.584492000000004</v>
      </c>
      <c r="J2972" cm="1">
        <f t="array" ref="J2972">IF(C2972=0,0,INDEX('Delivery Stops'!$D$2:$D$29,C2972))</f>
        <v>240</v>
      </c>
      <c r="K2972">
        <f t="shared" si="184"/>
        <v>0</v>
      </c>
      <c r="L2972">
        <f t="shared" si="185"/>
        <v>0</v>
      </c>
      <c r="M2972">
        <f t="shared" si="186"/>
        <v>0</v>
      </c>
      <c r="N2972">
        <f t="shared" si="187"/>
        <v>0</v>
      </c>
      <c r="O2972" cm="1">
        <f t="array" ref="O2972">((IF(C2972=0,INDEX('Solver Setup'!$M$15:$M$19,A2972),INDEX('Solver Setup'!$G$25:$G$52,C2972))-IF(B2972=0,INDEX('Solver Setup'!$L$15:$L$19,A2972),INDEX('Solver Setup'!$G$25:$G$52,B2972)))*1440-IF(B2972=0,0,INDEX('Solver Setup'!$F$25:$F$52,B2972))-H2972+'Solver Setup'!$B$9*(1-F2972))</f>
        <v>1729.6999999999996</v>
      </c>
    </row>
    <row r="2973" spans="1:15" x14ac:dyDescent="0.2">
      <c r="A2973">
        <v>4</v>
      </c>
      <c r="B2973">
        <v>19</v>
      </c>
      <c r="C2973">
        <v>3</v>
      </c>
      <c r="D2973" t="str" cm="1">
        <f t="array" ref="D2973">IF(B2973=0,"Depot",INDEX('Delivery Stops'!$B$2:$B$29,B2973))</f>
        <v>Music School</v>
      </c>
      <c r="E2973" t="str" cm="1">
        <f t="array" ref="E2973">IF(C2973=0,"Depot",INDEX('Delivery Stops'!$B$2:$B$29,C2973))</f>
        <v>Redstone Medical Center</v>
      </c>
      <c r="F2973">
        <v>0</v>
      </c>
      <c r="G2973" cm="1">
        <f t="array" ref="G2973">INDEX('Distance Matrix (miles)'!$B$2:$AD$30,B2973+1,C2973+1)</f>
        <v>7.44</v>
      </c>
      <c r="H2973" cm="1">
        <f t="array" ref="H2973">INDEX('Travel Time Matrix (min)'!$B$2:$AD$30,B2973+1,C2973+1)</f>
        <v>11.2</v>
      </c>
      <c r="I2973" cm="1">
        <f t="array" ref="I2973">G2973*(INDEX('Vehicle Fleet'!$D$2:$D$6,A2973)+'Cost Parameters'!$B$2*'Cost Parameters'!$B$3)</f>
        <v>8.6036160000000006</v>
      </c>
      <c r="J2973" cm="1">
        <f t="array" ref="J2973">IF(C2973=0,0,INDEX('Delivery Stops'!$D$2:$D$29,C2973))</f>
        <v>183</v>
      </c>
      <c r="K2973">
        <f t="shared" si="184"/>
        <v>0</v>
      </c>
      <c r="L2973">
        <f t="shared" si="185"/>
        <v>0</v>
      </c>
      <c r="M2973">
        <f t="shared" si="186"/>
        <v>0</v>
      </c>
      <c r="N2973">
        <f t="shared" si="187"/>
        <v>0</v>
      </c>
      <c r="O2973" cm="1">
        <f t="array" ref="O2973">((IF(C2973=0,INDEX('Solver Setup'!$M$15:$M$19,A2973),INDEX('Solver Setup'!$G$25:$G$52,C2973))-IF(B2973=0,INDEX('Solver Setup'!$L$15:$L$19,A2973),INDEX('Solver Setup'!$G$25:$G$52,B2973)))*1440-IF(B2973=0,0,INDEX('Solver Setup'!$F$25:$F$52,B2973))-H2973+'Solver Setup'!$B$9*(1-F2973))</f>
        <v>1762.8</v>
      </c>
    </row>
    <row r="2974" spans="1:15" x14ac:dyDescent="0.2">
      <c r="A2974">
        <v>4</v>
      </c>
      <c r="B2974">
        <v>19</v>
      </c>
      <c r="C2974">
        <v>4</v>
      </c>
      <c r="D2974" t="str" cm="1">
        <f t="array" ref="D2974">IF(B2974=0,"Depot",INDEX('Delivery Stops'!$B$2:$B$29,B2974))</f>
        <v>Music School</v>
      </c>
      <c r="E2974" t="str" cm="1">
        <f t="array" ref="E2974">IF(C2974=0,"Depot",INDEX('Delivery Stops'!$B$2:$B$29,C2974))</f>
        <v>Furniture Warehouse</v>
      </c>
      <c r="F2974">
        <v>0</v>
      </c>
      <c r="G2974" cm="1">
        <f t="array" ref="G2974">INDEX('Distance Matrix (miles)'!$B$2:$AD$30,B2974+1,C2974+1)</f>
        <v>21.18</v>
      </c>
      <c r="H2974" cm="1">
        <f t="array" ref="H2974">INDEX('Travel Time Matrix (min)'!$B$2:$AD$30,B2974+1,C2974+1)</f>
        <v>31.8</v>
      </c>
      <c r="I2974" cm="1">
        <f t="array" ref="I2974">G2974*(INDEX('Vehicle Fleet'!$D$2:$D$6,A2974)+'Cost Parameters'!$B$2*'Cost Parameters'!$B$3)</f>
        <v>24.492552000000003</v>
      </c>
      <c r="J2974" cm="1">
        <f t="array" ref="J2974">IF(C2974=0,0,INDEX('Delivery Stops'!$D$2:$D$29,C2974))</f>
        <v>186</v>
      </c>
      <c r="K2974">
        <f t="shared" si="184"/>
        <v>0</v>
      </c>
      <c r="L2974">
        <f t="shared" si="185"/>
        <v>0</v>
      </c>
      <c r="M2974">
        <f t="shared" si="186"/>
        <v>0</v>
      </c>
      <c r="N2974">
        <f t="shared" si="187"/>
        <v>0</v>
      </c>
      <c r="O2974" cm="1">
        <f t="array" ref="O2974">((IF(C2974=0,INDEX('Solver Setup'!$M$15:$M$19,A2974),INDEX('Solver Setup'!$G$25:$G$52,C2974))-IF(B2974=0,INDEX('Solver Setup'!$L$15:$L$19,A2974),INDEX('Solver Setup'!$G$25:$G$52,B2974)))*1440-IF(B2974=0,0,INDEX('Solver Setup'!$F$25:$F$52,B2974))-H2974+'Solver Setup'!$B$9*(1-F2974))</f>
        <v>1472.2</v>
      </c>
    </row>
    <row r="2975" spans="1:15" x14ac:dyDescent="0.2">
      <c r="A2975">
        <v>4</v>
      </c>
      <c r="B2975">
        <v>19</v>
      </c>
      <c r="C2975">
        <v>5</v>
      </c>
      <c r="D2975" t="str" cm="1">
        <f t="array" ref="D2975">IF(B2975=0,"Depot",INDEX('Delivery Stops'!$B$2:$B$29,B2975))</f>
        <v>Music School</v>
      </c>
      <c r="E2975" t="str" cm="1">
        <f t="array" ref="E2975">IF(C2975=0,"Depot",INDEX('Delivery Stops'!$B$2:$B$29,C2975))</f>
        <v>Construction Supply</v>
      </c>
      <c r="F2975">
        <v>0</v>
      </c>
      <c r="G2975" cm="1">
        <f t="array" ref="G2975">INDEX('Distance Matrix (miles)'!$B$2:$AD$30,B2975+1,C2975+1)</f>
        <v>29.12</v>
      </c>
      <c r="H2975" cm="1">
        <f t="array" ref="H2975">INDEX('Travel Time Matrix (min)'!$B$2:$AD$30,B2975+1,C2975+1)</f>
        <v>43.7</v>
      </c>
      <c r="I2975" cm="1">
        <f t="array" ref="I2975">G2975*(INDEX('Vehicle Fleet'!$D$2:$D$6,A2975)+'Cost Parameters'!$B$2*'Cost Parameters'!$B$3)</f>
        <v>33.674368000000001</v>
      </c>
      <c r="J2975" cm="1">
        <f t="array" ref="J2975">IF(C2975=0,0,INDEX('Delivery Stops'!$D$2:$D$29,C2975))</f>
        <v>201</v>
      </c>
      <c r="K2975">
        <f t="shared" si="184"/>
        <v>0</v>
      </c>
      <c r="L2975">
        <f t="shared" si="185"/>
        <v>0</v>
      </c>
      <c r="M2975">
        <f t="shared" si="186"/>
        <v>0</v>
      </c>
      <c r="N2975">
        <f t="shared" si="187"/>
        <v>0</v>
      </c>
      <c r="O2975" cm="1">
        <f t="array" ref="O2975">((IF(C2975=0,INDEX('Solver Setup'!$M$15:$M$19,A2975),INDEX('Solver Setup'!$G$25:$G$52,C2975))-IF(B2975=0,INDEX('Solver Setup'!$L$15:$L$19,A2975),INDEX('Solver Setup'!$G$25:$G$52,B2975)))*1440-IF(B2975=0,0,INDEX('Solver Setup'!$F$25:$F$52,B2975))-H2975+'Solver Setup'!$B$9*(1-F2975))</f>
        <v>1670.2999999999995</v>
      </c>
    </row>
    <row r="2976" spans="1:15" x14ac:dyDescent="0.2">
      <c r="A2976">
        <v>4</v>
      </c>
      <c r="B2976">
        <v>19</v>
      </c>
      <c r="C2976">
        <v>6</v>
      </c>
      <c r="D2976" t="str" cm="1">
        <f t="array" ref="D2976">IF(B2976=0,"Depot",INDEX('Delivery Stops'!$B$2:$B$29,B2976))</f>
        <v>Music School</v>
      </c>
      <c r="E2976" t="str" cm="1">
        <f t="array" ref="E2976">IF(C2976=0,"Depot",INDEX('Delivery Stops'!$B$2:$B$29,C2976))</f>
        <v>Farm Supply</v>
      </c>
      <c r="F2976">
        <v>0</v>
      </c>
      <c r="G2976" cm="1">
        <f t="array" ref="G2976">INDEX('Distance Matrix (miles)'!$B$2:$AD$30,B2976+1,C2976+1)</f>
        <v>23.03</v>
      </c>
      <c r="H2976" cm="1">
        <f t="array" ref="H2976">INDEX('Travel Time Matrix (min)'!$B$2:$AD$30,B2976+1,C2976+1)</f>
        <v>34.5</v>
      </c>
      <c r="I2976" cm="1">
        <f t="array" ref="I2976">G2976*(INDEX('Vehicle Fleet'!$D$2:$D$6,A2976)+'Cost Parameters'!$B$2*'Cost Parameters'!$B$3)</f>
        <v>26.631892000000004</v>
      </c>
      <c r="J2976" cm="1">
        <f t="array" ref="J2976">IF(C2976=0,0,INDEX('Delivery Stops'!$D$2:$D$29,C2976))</f>
        <v>162</v>
      </c>
      <c r="K2976">
        <f t="shared" si="184"/>
        <v>0</v>
      </c>
      <c r="L2976">
        <f t="shared" si="185"/>
        <v>0</v>
      </c>
      <c r="M2976">
        <f t="shared" si="186"/>
        <v>0</v>
      </c>
      <c r="N2976">
        <f t="shared" si="187"/>
        <v>0</v>
      </c>
      <c r="O2976" cm="1">
        <f t="array" ref="O2976">((IF(C2976=0,INDEX('Solver Setup'!$M$15:$M$19,A2976),INDEX('Solver Setup'!$G$25:$G$52,C2976))-IF(B2976=0,INDEX('Solver Setup'!$L$15:$L$19,A2976),INDEX('Solver Setup'!$G$25:$G$52,B2976)))*1440-IF(B2976=0,0,INDEX('Solver Setup'!$F$25:$F$52,B2976))-H2976+'Solver Setup'!$B$9*(1-F2976))</f>
        <v>1784.5</v>
      </c>
    </row>
    <row r="2977" spans="1:15" x14ac:dyDescent="0.2">
      <c r="A2977">
        <v>4</v>
      </c>
      <c r="B2977">
        <v>19</v>
      </c>
      <c r="C2977">
        <v>7</v>
      </c>
      <c r="D2977" t="str" cm="1">
        <f t="array" ref="D2977">IF(B2977=0,"Depot",INDEX('Delivery Stops'!$B$2:$B$29,B2977))</f>
        <v>Music School</v>
      </c>
      <c r="E2977" t="str" cm="1">
        <f t="array" ref="E2977">IF(C2977=0,"Depot",INDEX('Delivery Stops'!$B$2:$B$29,C2977))</f>
        <v>Fish Market</v>
      </c>
      <c r="F2977">
        <v>0</v>
      </c>
      <c r="G2977" cm="1">
        <f t="array" ref="G2977">INDEX('Distance Matrix (miles)'!$B$2:$AD$30,B2977+1,C2977+1)</f>
        <v>31.28</v>
      </c>
      <c r="H2977" cm="1">
        <f t="array" ref="H2977">INDEX('Travel Time Matrix (min)'!$B$2:$AD$30,B2977+1,C2977+1)</f>
        <v>46.9</v>
      </c>
      <c r="I2977" cm="1">
        <f t="array" ref="I2977">G2977*(INDEX('Vehicle Fleet'!$D$2:$D$6,A2977)+'Cost Parameters'!$B$2*'Cost Parameters'!$B$3)</f>
        <v>36.172192000000003</v>
      </c>
      <c r="J2977" cm="1">
        <f t="array" ref="J2977">IF(C2977=0,0,INDEX('Delivery Stops'!$D$2:$D$29,C2977))</f>
        <v>133</v>
      </c>
      <c r="K2977">
        <f t="shared" si="184"/>
        <v>0</v>
      </c>
      <c r="L2977">
        <f t="shared" si="185"/>
        <v>0</v>
      </c>
      <c r="M2977">
        <f t="shared" si="186"/>
        <v>0</v>
      </c>
      <c r="N2977">
        <f t="shared" si="187"/>
        <v>0</v>
      </c>
      <c r="O2977" cm="1">
        <f t="array" ref="O2977">((IF(C2977=0,INDEX('Solver Setup'!$M$15:$M$19,A2977),INDEX('Solver Setup'!$G$25:$G$52,C2977))-IF(B2977=0,INDEX('Solver Setup'!$L$15:$L$19,A2977),INDEX('Solver Setup'!$G$25:$G$52,B2977)))*1440-IF(B2977=0,0,INDEX('Solver Setup'!$F$25:$F$52,B2977))-H2977+'Solver Setup'!$B$9*(1-F2977))</f>
        <v>1637.1</v>
      </c>
    </row>
    <row r="2978" spans="1:15" x14ac:dyDescent="0.2">
      <c r="A2978">
        <v>4</v>
      </c>
      <c r="B2978">
        <v>19</v>
      </c>
      <c r="C2978">
        <v>8</v>
      </c>
      <c r="D2978" t="str" cm="1">
        <f t="array" ref="D2978">IF(B2978=0,"Depot",INDEX('Delivery Stops'!$B$2:$B$29,B2978))</f>
        <v>Music School</v>
      </c>
      <c r="E2978" t="str" cm="1">
        <f t="array" ref="E2978">IF(C2978=0,"Depot",INDEX('Delivery Stops'!$B$2:$B$29,C2978))</f>
        <v>Swimming Pool Supply</v>
      </c>
      <c r="F2978">
        <v>0</v>
      </c>
      <c r="G2978" cm="1">
        <f t="array" ref="G2978">INDEX('Distance Matrix (miles)'!$B$2:$AD$30,B2978+1,C2978+1)</f>
        <v>24.24</v>
      </c>
      <c r="H2978" cm="1">
        <f t="array" ref="H2978">INDEX('Travel Time Matrix (min)'!$B$2:$AD$30,B2978+1,C2978+1)</f>
        <v>36.4</v>
      </c>
      <c r="I2978" cm="1">
        <f t="array" ref="I2978">G2978*(INDEX('Vehicle Fleet'!$D$2:$D$6,A2978)+'Cost Parameters'!$B$2*'Cost Parameters'!$B$3)</f>
        <v>28.031136</v>
      </c>
      <c r="J2978" cm="1">
        <f t="array" ref="J2978">IF(C2978=0,0,INDEX('Delivery Stops'!$D$2:$D$29,C2978))</f>
        <v>285</v>
      </c>
      <c r="K2978">
        <f t="shared" si="184"/>
        <v>0</v>
      </c>
      <c r="L2978">
        <f t="shared" si="185"/>
        <v>0</v>
      </c>
      <c r="M2978">
        <f t="shared" si="186"/>
        <v>0</v>
      </c>
      <c r="N2978">
        <f t="shared" si="187"/>
        <v>0</v>
      </c>
      <c r="O2978" cm="1">
        <f t="array" ref="O2978">((IF(C2978=0,INDEX('Solver Setup'!$M$15:$M$19,A2978),INDEX('Solver Setup'!$G$25:$G$52,C2978))-IF(B2978=0,INDEX('Solver Setup'!$L$15:$L$19,A2978),INDEX('Solver Setup'!$G$25:$G$52,B2978)))*1440-IF(B2978=0,0,INDEX('Solver Setup'!$F$25:$F$52,B2978))-H2978+'Solver Setup'!$B$9*(1-F2978))</f>
        <v>1857.5999999999995</v>
      </c>
    </row>
    <row r="2979" spans="1:15" x14ac:dyDescent="0.2">
      <c r="A2979">
        <v>4</v>
      </c>
      <c r="B2979">
        <v>19</v>
      </c>
      <c r="C2979">
        <v>9</v>
      </c>
      <c r="D2979" t="str" cm="1">
        <f t="array" ref="D2979">IF(B2979=0,"Depot",INDEX('Delivery Stops'!$B$2:$B$29,B2979))</f>
        <v>Music School</v>
      </c>
      <c r="E2979" t="str" cm="1">
        <f t="array" ref="E2979">IF(C2979=0,"Depot",INDEX('Delivery Stops'!$B$2:$B$29,C2979))</f>
        <v>Dry Cleaners</v>
      </c>
      <c r="F2979">
        <v>0</v>
      </c>
      <c r="G2979" cm="1">
        <f t="array" ref="G2979">INDEX('Distance Matrix (miles)'!$B$2:$AD$30,B2979+1,C2979+1)</f>
        <v>8.8000000000000007</v>
      </c>
      <c r="H2979" cm="1">
        <f t="array" ref="H2979">INDEX('Travel Time Matrix (min)'!$B$2:$AD$30,B2979+1,C2979+1)</f>
        <v>13.2</v>
      </c>
      <c r="I2979" cm="1">
        <f t="array" ref="I2979">G2979*(INDEX('Vehicle Fleet'!$D$2:$D$6,A2979)+'Cost Parameters'!$B$2*'Cost Parameters'!$B$3)</f>
        <v>10.176320000000002</v>
      </c>
      <c r="J2979" cm="1">
        <f t="array" ref="J2979">IF(C2979=0,0,INDEX('Delivery Stops'!$D$2:$D$29,C2979))</f>
        <v>24</v>
      </c>
      <c r="K2979">
        <f t="shared" si="184"/>
        <v>0</v>
      </c>
      <c r="L2979">
        <f t="shared" si="185"/>
        <v>0</v>
      </c>
      <c r="M2979">
        <f t="shared" si="186"/>
        <v>0</v>
      </c>
      <c r="N2979">
        <f t="shared" si="187"/>
        <v>0</v>
      </c>
      <c r="O2979" cm="1">
        <f t="array" ref="O2979">((IF(C2979=0,INDEX('Solver Setup'!$M$15:$M$19,A2979),INDEX('Solver Setup'!$G$25:$G$52,C2979))-IF(B2979=0,INDEX('Solver Setup'!$L$15:$L$19,A2979),INDEX('Solver Setup'!$G$25:$G$52,B2979)))*1440-IF(B2979=0,0,INDEX('Solver Setup'!$F$25:$F$52,B2979))-H2979+'Solver Setup'!$B$9*(1-F2979))</f>
        <v>1535.8</v>
      </c>
    </row>
    <row r="2980" spans="1:15" x14ac:dyDescent="0.2">
      <c r="A2980">
        <v>4</v>
      </c>
      <c r="B2980">
        <v>19</v>
      </c>
      <c r="C2980">
        <v>10</v>
      </c>
      <c r="D2980" t="str" cm="1">
        <f t="array" ref="D2980">IF(B2980=0,"Depot",INDEX('Delivery Stops'!$B$2:$B$29,B2980))</f>
        <v>Music School</v>
      </c>
      <c r="E2980" t="str" cm="1">
        <f t="array" ref="E2980">IF(C2980=0,"Depot",INDEX('Delivery Stops'!$B$2:$B$29,C2980))</f>
        <v>Furniture Warehouse</v>
      </c>
      <c r="F2980">
        <v>0</v>
      </c>
      <c r="G2980" cm="1">
        <f t="array" ref="G2980">INDEX('Distance Matrix (miles)'!$B$2:$AD$30,B2980+1,C2980+1)</f>
        <v>28.01</v>
      </c>
      <c r="H2980" cm="1">
        <f t="array" ref="H2980">INDEX('Travel Time Matrix (min)'!$B$2:$AD$30,B2980+1,C2980+1)</f>
        <v>42</v>
      </c>
      <c r="I2980" cm="1">
        <f t="array" ref="I2980">G2980*(INDEX('Vehicle Fleet'!$D$2:$D$6,A2980)+'Cost Parameters'!$B$2*'Cost Parameters'!$B$3)</f>
        <v>32.390764000000004</v>
      </c>
      <c r="J2980" cm="1">
        <f t="array" ref="J2980">IF(C2980=0,0,INDEX('Delivery Stops'!$D$2:$D$29,C2980))</f>
        <v>89</v>
      </c>
      <c r="K2980">
        <f t="shared" si="184"/>
        <v>0</v>
      </c>
      <c r="L2980">
        <f t="shared" si="185"/>
        <v>0</v>
      </c>
      <c r="M2980">
        <f t="shared" si="186"/>
        <v>0</v>
      </c>
      <c r="N2980">
        <f t="shared" si="187"/>
        <v>0</v>
      </c>
      <c r="O2980" cm="1">
        <f t="array" ref="O2980">((IF(C2980=0,INDEX('Solver Setup'!$M$15:$M$19,A2980),INDEX('Solver Setup'!$G$25:$G$52,C2980))-IF(B2980=0,INDEX('Solver Setup'!$L$15:$L$19,A2980),INDEX('Solver Setup'!$G$25:$G$52,B2980)))*1440-IF(B2980=0,0,INDEX('Solver Setup'!$F$25:$F$52,B2980))-H2980+'Solver Setup'!$B$9*(1-F2980))</f>
        <v>1581.9999999999995</v>
      </c>
    </row>
    <row r="2981" spans="1:15" x14ac:dyDescent="0.2">
      <c r="A2981">
        <v>4</v>
      </c>
      <c r="B2981">
        <v>19</v>
      </c>
      <c r="C2981">
        <v>11</v>
      </c>
      <c r="D2981" t="str" cm="1">
        <f t="array" ref="D2981">IF(B2981=0,"Depot",INDEX('Delivery Stops'!$B$2:$B$29,B2981))</f>
        <v>Music School</v>
      </c>
      <c r="E2981" t="str" cm="1">
        <f t="array" ref="E2981">IF(C2981=0,"Depot",INDEX('Delivery Stops'!$B$2:$B$29,C2981))</f>
        <v>Pet Hospital</v>
      </c>
      <c r="F2981">
        <v>0</v>
      </c>
      <c r="G2981" cm="1">
        <f t="array" ref="G2981">INDEX('Distance Matrix (miles)'!$B$2:$AD$30,B2981+1,C2981+1)</f>
        <v>20.03</v>
      </c>
      <c r="H2981" cm="1">
        <f t="array" ref="H2981">INDEX('Travel Time Matrix (min)'!$B$2:$AD$30,B2981+1,C2981+1)</f>
        <v>30</v>
      </c>
      <c r="I2981" cm="1">
        <f t="array" ref="I2981">G2981*(INDEX('Vehicle Fleet'!$D$2:$D$6,A2981)+'Cost Parameters'!$B$2*'Cost Parameters'!$B$3)</f>
        <v>23.162692000000003</v>
      </c>
      <c r="J2981" cm="1">
        <f t="array" ref="J2981">IF(C2981=0,0,INDEX('Delivery Stops'!$D$2:$D$29,C2981))</f>
        <v>108</v>
      </c>
      <c r="K2981">
        <f t="shared" si="184"/>
        <v>0</v>
      </c>
      <c r="L2981">
        <f t="shared" si="185"/>
        <v>0</v>
      </c>
      <c r="M2981">
        <f t="shared" si="186"/>
        <v>0</v>
      </c>
      <c r="N2981">
        <f t="shared" si="187"/>
        <v>0</v>
      </c>
      <c r="O2981" cm="1">
        <f t="array" ref="O2981">((IF(C2981=0,INDEX('Solver Setup'!$M$15:$M$19,A2981),INDEX('Solver Setup'!$G$25:$G$52,C2981))-IF(B2981=0,INDEX('Solver Setup'!$L$15:$L$19,A2981),INDEX('Solver Setup'!$G$25:$G$52,B2981)))*1440-IF(B2981=0,0,INDEX('Solver Setup'!$F$25:$F$52,B2981))-H2981+'Solver Setup'!$B$9*(1-F2981))</f>
        <v>1519</v>
      </c>
    </row>
    <row r="2982" spans="1:15" x14ac:dyDescent="0.2">
      <c r="A2982">
        <v>4</v>
      </c>
      <c r="B2982">
        <v>19</v>
      </c>
      <c r="C2982">
        <v>12</v>
      </c>
      <c r="D2982" t="str" cm="1">
        <f t="array" ref="D2982">IF(B2982=0,"Depot",INDEX('Delivery Stops'!$B$2:$B$29,B2982))</f>
        <v>Music School</v>
      </c>
      <c r="E2982" t="str" cm="1">
        <f t="array" ref="E2982">IF(C2982=0,"Depot",INDEX('Delivery Stops'!$B$2:$B$29,C2982))</f>
        <v>Tech Solutions Inc</v>
      </c>
      <c r="F2982">
        <v>0</v>
      </c>
      <c r="G2982" cm="1">
        <f t="array" ref="G2982">INDEX('Distance Matrix (miles)'!$B$2:$AD$30,B2982+1,C2982+1)</f>
        <v>28.95</v>
      </c>
      <c r="H2982" cm="1">
        <f t="array" ref="H2982">INDEX('Travel Time Matrix (min)'!$B$2:$AD$30,B2982+1,C2982+1)</f>
        <v>43.4</v>
      </c>
      <c r="I2982" cm="1">
        <f t="array" ref="I2982">G2982*(INDEX('Vehicle Fleet'!$D$2:$D$6,A2982)+'Cost Parameters'!$B$2*'Cost Parameters'!$B$3)</f>
        <v>33.477780000000003</v>
      </c>
      <c r="J2982" cm="1">
        <f t="array" ref="J2982">IF(C2982=0,0,INDEX('Delivery Stops'!$D$2:$D$29,C2982))</f>
        <v>150</v>
      </c>
      <c r="K2982">
        <f t="shared" si="184"/>
        <v>0</v>
      </c>
      <c r="L2982">
        <f t="shared" si="185"/>
        <v>0</v>
      </c>
      <c r="M2982">
        <f t="shared" si="186"/>
        <v>0</v>
      </c>
      <c r="N2982">
        <f t="shared" si="187"/>
        <v>0</v>
      </c>
      <c r="O2982" cm="1">
        <f t="array" ref="O2982">((IF(C2982=0,INDEX('Solver Setup'!$M$15:$M$19,A2982),INDEX('Solver Setup'!$G$25:$G$52,C2982))-IF(B2982=0,INDEX('Solver Setup'!$L$15:$L$19,A2982),INDEX('Solver Setup'!$G$25:$G$52,B2982)))*1440-IF(B2982=0,0,INDEX('Solver Setup'!$F$25:$F$52,B2982))-H2982+'Solver Setup'!$B$9*(1-F2982))</f>
        <v>1460.6</v>
      </c>
    </row>
    <row r="2983" spans="1:15" x14ac:dyDescent="0.2">
      <c r="A2983">
        <v>4</v>
      </c>
      <c r="B2983">
        <v>19</v>
      </c>
      <c r="C2983">
        <v>13</v>
      </c>
      <c r="D2983" t="str" cm="1">
        <f t="array" ref="D2983">IF(B2983=0,"Depot",INDEX('Delivery Stops'!$B$2:$B$29,B2983))</f>
        <v>Music School</v>
      </c>
      <c r="E2983" t="str" cm="1">
        <f t="array" ref="E2983">IF(C2983=0,"Depot",INDEX('Delivery Stops'!$B$2:$B$29,C2983))</f>
        <v>Tech Solutions Inc</v>
      </c>
      <c r="F2983">
        <v>0</v>
      </c>
      <c r="G2983" cm="1">
        <f t="array" ref="G2983">INDEX('Distance Matrix (miles)'!$B$2:$AD$30,B2983+1,C2983+1)</f>
        <v>44.07</v>
      </c>
      <c r="H2983" cm="1">
        <f t="array" ref="H2983">INDEX('Travel Time Matrix (min)'!$B$2:$AD$30,B2983+1,C2983+1)</f>
        <v>66.099999999999994</v>
      </c>
      <c r="I2983" cm="1">
        <f t="array" ref="I2983">G2983*(INDEX('Vehicle Fleet'!$D$2:$D$6,A2983)+'Cost Parameters'!$B$2*'Cost Parameters'!$B$3)</f>
        <v>50.962548000000005</v>
      </c>
      <c r="J2983" cm="1">
        <f t="array" ref="J2983">IF(C2983=0,0,INDEX('Delivery Stops'!$D$2:$D$29,C2983))</f>
        <v>38</v>
      </c>
      <c r="K2983">
        <f t="shared" si="184"/>
        <v>0</v>
      </c>
      <c r="L2983">
        <f t="shared" si="185"/>
        <v>0</v>
      </c>
      <c r="M2983">
        <f t="shared" si="186"/>
        <v>0</v>
      </c>
      <c r="N2983">
        <f t="shared" si="187"/>
        <v>0</v>
      </c>
      <c r="O2983" cm="1">
        <f t="array" ref="O2983">((IF(C2983=0,INDEX('Solver Setup'!$M$15:$M$19,A2983),INDEX('Solver Setup'!$G$25:$G$52,C2983))-IF(B2983=0,INDEX('Solver Setup'!$L$15:$L$19,A2983),INDEX('Solver Setup'!$G$25:$G$52,B2983)))*1440-IF(B2983=0,0,INDEX('Solver Setup'!$F$25:$F$52,B2983))-H2983+'Solver Setup'!$B$9*(1-F2983))</f>
        <v>1332.8999999999994</v>
      </c>
    </row>
    <row r="2984" spans="1:15" x14ac:dyDescent="0.2">
      <c r="A2984">
        <v>4</v>
      </c>
      <c r="B2984">
        <v>19</v>
      </c>
      <c r="C2984">
        <v>14</v>
      </c>
      <c r="D2984" t="str" cm="1">
        <f t="array" ref="D2984">IF(B2984=0,"Depot",INDEX('Delivery Stops'!$B$2:$B$29,B2984))</f>
        <v>Music School</v>
      </c>
      <c r="E2984" t="str" cm="1">
        <f t="array" ref="E2984">IF(C2984=0,"Depot",INDEX('Delivery Stops'!$B$2:$B$29,C2984))</f>
        <v>Sunrise Senior Living</v>
      </c>
      <c r="F2984">
        <v>0</v>
      </c>
      <c r="G2984" cm="1">
        <f t="array" ref="G2984">INDEX('Distance Matrix (miles)'!$B$2:$AD$30,B2984+1,C2984+1)</f>
        <v>32.76</v>
      </c>
      <c r="H2984" cm="1">
        <f t="array" ref="H2984">INDEX('Travel Time Matrix (min)'!$B$2:$AD$30,B2984+1,C2984+1)</f>
        <v>49.1</v>
      </c>
      <c r="I2984" cm="1">
        <f t="array" ref="I2984">G2984*(INDEX('Vehicle Fleet'!$D$2:$D$6,A2984)+'Cost Parameters'!$B$2*'Cost Parameters'!$B$3)</f>
        <v>37.883664000000003</v>
      </c>
      <c r="J2984" cm="1">
        <f t="array" ref="J2984">IF(C2984=0,0,INDEX('Delivery Stops'!$D$2:$D$29,C2984))</f>
        <v>249</v>
      </c>
      <c r="K2984">
        <f t="shared" si="184"/>
        <v>0</v>
      </c>
      <c r="L2984">
        <f t="shared" si="185"/>
        <v>0</v>
      </c>
      <c r="M2984">
        <f t="shared" si="186"/>
        <v>0</v>
      </c>
      <c r="N2984">
        <f t="shared" si="187"/>
        <v>0</v>
      </c>
      <c r="O2984" cm="1">
        <f t="array" ref="O2984">((IF(C2984=0,INDEX('Solver Setup'!$M$15:$M$19,A2984),INDEX('Solver Setup'!$G$25:$G$52,C2984))-IF(B2984=0,INDEX('Solver Setup'!$L$15:$L$19,A2984),INDEX('Solver Setup'!$G$25:$G$52,B2984)))*1440-IF(B2984=0,0,INDEX('Solver Setup'!$F$25:$F$52,B2984))-H2984+'Solver Setup'!$B$9*(1-F2984))</f>
        <v>1799.8999999999996</v>
      </c>
    </row>
    <row r="2985" spans="1:15" x14ac:dyDescent="0.2">
      <c r="A2985">
        <v>4</v>
      </c>
      <c r="B2985">
        <v>19</v>
      </c>
      <c r="C2985">
        <v>15</v>
      </c>
      <c r="D2985" t="str" cm="1">
        <f t="array" ref="D2985">IF(B2985=0,"Depot",INDEX('Delivery Stops'!$B$2:$B$29,B2985))</f>
        <v>Music School</v>
      </c>
      <c r="E2985" t="str" cm="1">
        <f t="array" ref="E2985">IF(C2985=0,"Depot",INDEX('Delivery Stops'!$B$2:$B$29,C2985))</f>
        <v>Electronics Outlet</v>
      </c>
      <c r="F2985">
        <v>0</v>
      </c>
      <c r="G2985" cm="1">
        <f t="array" ref="G2985">INDEX('Distance Matrix (miles)'!$B$2:$AD$30,B2985+1,C2985+1)</f>
        <v>21.56</v>
      </c>
      <c r="H2985" cm="1">
        <f t="array" ref="H2985">INDEX('Travel Time Matrix (min)'!$B$2:$AD$30,B2985+1,C2985+1)</f>
        <v>32.299999999999997</v>
      </c>
      <c r="I2985" cm="1">
        <f t="array" ref="I2985">G2985*(INDEX('Vehicle Fleet'!$D$2:$D$6,A2985)+'Cost Parameters'!$B$2*'Cost Parameters'!$B$3)</f>
        <v>24.931984</v>
      </c>
      <c r="J2985" cm="1">
        <f t="array" ref="J2985">IF(C2985=0,0,INDEX('Delivery Stops'!$D$2:$D$29,C2985))</f>
        <v>72</v>
      </c>
      <c r="K2985">
        <f t="shared" si="184"/>
        <v>0</v>
      </c>
      <c r="L2985">
        <f t="shared" si="185"/>
        <v>0</v>
      </c>
      <c r="M2985">
        <f t="shared" si="186"/>
        <v>0</v>
      </c>
      <c r="N2985">
        <f t="shared" si="187"/>
        <v>0</v>
      </c>
      <c r="O2985" cm="1">
        <f t="array" ref="O2985">((IF(C2985=0,INDEX('Solver Setup'!$M$15:$M$19,A2985),INDEX('Solver Setup'!$G$25:$G$52,C2985))-IF(B2985=0,INDEX('Solver Setup'!$L$15:$L$19,A2985),INDEX('Solver Setup'!$G$25:$G$52,B2985)))*1440-IF(B2985=0,0,INDEX('Solver Setup'!$F$25:$F$52,B2985))-H2985+'Solver Setup'!$B$9*(1-F2985))</f>
        <v>1381.7</v>
      </c>
    </row>
    <row r="2986" spans="1:15" x14ac:dyDescent="0.2">
      <c r="A2986">
        <v>4</v>
      </c>
      <c r="B2986">
        <v>19</v>
      </c>
      <c r="C2986">
        <v>16</v>
      </c>
      <c r="D2986" t="str" cm="1">
        <f t="array" ref="D2986">IF(B2986=0,"Depot",INDEX('Delivery Stops'!$B$2:$B$29,B2986))</f>
        <v>Music School</v>
      </c>
      <c r="E2986" t="str" cm="1">
        <f t="array" ref="E2986">IF(C2986=0,"Depot",INDEX('Delivery Stops'!$B$2:$B$29,C2986))</f>
        <v>Bookstore</v>
      </c>
      <c r="F2986">
        <v>0</v>
      </c>
      <c r="G2986" cm="1">
        <f t="array" ref="G2986">INDEX('Distance Matrix (miles)'!$B$2:$AD$30,B2986+1,C2986+1)</f>
        <v>24.64</v>
      </c>
      <c r="H2986" cm="1">
        <f t="array" ref="H2986">INDEX('Travel Time Matrix (min)'!$B$2:$AD$30,B2986+1,C2986+1)</f>
        <v>37</v>
      </c>
      <c r="I2986" cm="1">
        <f t="array" ref="I2986">G2986*(INDEX('Vehicle Fleet'!$D$2:$D$6,A2986)+'Cost Parameters'!$B$2*'Cost Parameters'!$B$3)</f>
        <v>28.493696000000003</v>
      </c>
      <c r="J2986" cm="1">
        <f t="array" ref="J2986">IF(C2986=0,0,INDEX('Delivery Stops'!$D$2:$D$29,C2986))</f>
        <v>152</v>
      </c>
      <c r="K2986">
        <f t="shared" si="184"/>
        <v>0</v>
      </c>
      <c r="L2986">
        <f t="shared" si="185"/>
        <v>0</v>
      </c>
      <c r="M2986">
        <f t="shared" si="186"/>
        <v>0</v>
      </c>
      <c r="N2986">
        <f t="shared" si="187"/>
        <v>0</v>
      </c>
      <c r="O2986" cm="1">
        <f t="array" ref="O2986">((IF(C2986=0,INDEX('Solver Setup'!$M$15:$M$19,A2986),INDEX('Solver Setup'!$G$25:$G$52,C2986))-IF(B2986=0,INDEX('Solver Setup'!$L$15:$L$19,A2986),INDEX('Solver Setup'!$G$25:$G$52,B2986)))*1440-IF(B2986=0,0,INDEX('Solver Setup'!$F$25:$F$52,B2986))-H2986+'Solver Setup'!$B$9*(1-F2986))</f>
        <v>1617.0000000000005</v>
      </c>
    </row>
    <row r="2987" spans="1:15" x14ac:dyDescent="0.2">
      <c r="A2987">
        <v>4</v>
      </c>
      <c r="B2987">
        <v>19</v>
      </c>
      <c r="C2987">
        <v>17</v>
      </c>
      <c r="D2987" t="str" cm="1">
        <f t="array" ref="D2987">IF(B2987=0,"Depot",INDEX('Delivery Stops'!$B$2:$B$29,B2987))</f>
        <v>Music School</v>
      </c>
      <c r="E2987" t="str" cm="1">
        <f t="array" ref="E2987">IF(C2987=0,"Depot",INDEX('Delivery Stops'!$B$2:$B$29,C2987))</f>
        <v>Veterinary Clinic</v>
      </c>
      <c r="F2987">
        <v>0</v>
      </c>
      <c r="G2987" cm="1">
        <f t="array" ref="G2987">INDEX('Distance Matrix (miles)'!$B$2:$AD$30,B2987+1,C2987+1)</f>
        <v>43.75</v>
      </c>
      <c r="H2987" cm="1">
        <f t="array" ref="H2987">INDEX('Travel Time Matrix (min)'!$B$2:$AD$30,B2987+1,C2987+1)</f>
        <v>65.599999999999994</v>
      </c>
      <c r="I2987" cm="1">
        <f t="array" ref="I2987">G2987*(INDEX('Vehicle Fleet'!$D$2:$D$6,A2987)+'Cost Parameters'!$B$2*'Cost Parameters'!$B$3)</f>
        <v>50.592500000000001</v>
      </c>
      <c r="J2987" cm="1">
        <f t="array" ref="J2987">IF(C2987=0,0,INDEX('Delivery Stops'!$D$2:$D$29,C2987))</f>
        <v>102</v>
      </c>
      <c r="K2987">
        <f t="shared" si="184"/>
        <v>0</v>
      </c>
      <c r="L2987">
        <f t="shared" si="185"/>
        <v>0</v>
      </c>
      <c r="M2987">
        <f t="shared" si="186"/>
        <v>0</v>
      </c>
      <c r="N2987">
        <f t="shared" si="187"/>
        <v>0</v>
      </c>
      <c r="O2987" cm="1">
        <f t="array" ref="O2987">((IF(C2987=0,INDEX('Solver Setup'!$M$15:$M$19,A2987),INDEX('Solver Setup'!$G$25:$G$52,C2987))-IF(B2987=0,INDEX('Solver Setup'!$L$15:$L$19,A2987),INDEX('Solver Setup'!$G$25:$G$52,B2987)))*1440-IF(B2987=0,0,INDEX('Solver Setup'!$F$25:$F$52,B2987))-H2987+'Solver Setup'!$B$9*(1-F2987))</f>
        <v>1423.3999999999994</v>
      </c>
    </row>
    <row r="2988" spans="1:15" x14ac:dyDescent="0.2">
      <c r="A2988">
        <v>4</v>
      </c>
      <c r="B2988">
        <v>19</v>
      </c>
      <c r="C2988">
        <v>18</v>
      </c>
      <c r="D2988" t="str" cm="1">
        <f t="array" ref="D2988">IF(B2988=0,"Depot",INDEX('Delivery Stops'!$B$2:$B$29,B2988))</f>
        <v>Music School</v>
      </c>
      <c r="E2988" t="str" cm="1">
        <f t="array" ref="E2988">IF(C2988=0,"Depot",INDEX('Delivery Stops'!$B$2:$B$29,C2988))</f>
        <v>Furniture Warehouse</v>
      </c>
      <c r="F2988">
        <v>0</v>
      </c>
      <c r="G2988" cm="1">
        <f t="array" ref="G2988">INDEX('Distance Matrix (miles)'!$B$2:$AD$30,B2988+1,C2988+1)</f>
        <v>20.49</v>
      </c>
      <c r="H2988" cm="1">
        <f t="array" ref="H2988">INDEX('Travel Time Matrix (min)'!$B$2:$AD$30,B2988+1,C2988+1)</f>
        <v>30.7</v>
      </c>
      <c r="I2988" cm="1">
        <f t="array" ref="I2988">G2988*(INDEX('Vehicle Fleet'!$D$2:$D$6,A2988)+'Cost Parameters'!$B$2*'Cost Parameters'!$B$3)</f>
        <v>23.694635999999999</v>
      </c>
      <c r="J2988" cm="1">
        <f t="array" ref="J2988">IF(C2988=0,0,INDEX('Delivery Stops'!$D$2:$D$29,C2988))</f>
        <v>148</v>
      </c>
      <c r="K2988">
        <f t="shared" si="184"/>
        <v>0</v>
      </c>
      <c r="L2988">
        <f t="shared" si="185"/>
        <v>0</v>
      </c>
      <c r="M2988">
        <f t="shared" si="186"/>
        <v>0</v>
      </c>
      <c r="N2988">
        <f t="shared" si="187"/>
        <v>0</v>
      </c>
      <c r="O2988" cm="1">
        <f t="array" ref="O2988">((IF(C2988=0,INDEX('Solver Setup'!$M$15:$M$19,A2988),INDEX('Solver Setup'!$G$25:$G$52,C2988))-IF(B2988=0,INDEX('Solver Setup'!$L$15:$L$19,A2988),INDEX('Solver Setup'!$G$25:$G$52,B2988)))*1440-IF(B2988=0,0,INDEX('Solver Setup'!$F$25:$F$52,B2988))-H2988+'Solver Setup'!$B$9*(1-F2988))</f>
        <v>1413.2999999999995</v>
      </c>
    </row>
    <row r="2989" spans="1:15" x14ac:dyDescent="0.2">
      <c r="A2989">
        <v>4</v>
      </c>
      <c r="B2989">
        <v>19</v>
      </c>
      <c r="C2989">
        <v>20</v>
      </c>
      <c r="D2989" t="str" cm="1">
        <f t="array" ref="D2989">IF(B2989=0,"Depot",INDEX('Delivery Stops'!$B$2:$B$29,B2989))</f>
        <v>Music School</v>
      </c>
      <c r="E2989" t="str" cm="1">
        <f t="array" ref="E2989">IF(C2989=0,"Depot",INDEX('Delivery Stops'!$B$2:$B$29,C2989))</f>
        <v>Elementary School</v>
      </c>
      <c r="F2989">
        <v>0</v>
      </c>
      <c r="G2989" cm="1">
        <f t="array" ref="G2989">INDEX('Distance Matrix (miles)'!$B$2:$AD$30,B2989+1,C2989+1)</f>
        <v>21.46</v>
      </c>
      <c r="H2989" cm="1">
        <f t="array" ref="H2989">INDEX('Travel Time Matrix (min)'!$B$2:$AD$30,B2989+1,C2989+1)</f>
        <v>32.200000000000003</v>
      </c>
      <c r="I2989" cm="1">
        <f t="array" ref="I2989">G2989*(INDEX('Vehicle Fleet'!$D$2:$D$6,A2989)+'Cost Parameters'!$B$2*'Cost Parameters'!$B$3)</f>
        <v>24.816344000000004</v>
      </c>
      <c r="J2989" cm="1">
        <f t="array" ref="J2989">IF(C2989=0,0,INDEX('Delivery Stops'!$D$2:$D$29,C2989))</f>
        <v>71</v>
      </c>
      <c r="K2989">
        <f t="shared" si="184"/>
        <v>0</v>
      </c>
      <c r="L2989">
        <f t="shared" si="185"/>
        <v>0</v>
      </c>
      <c r="M2989">
        <f t="shared" si="186"/>
        <v>0</v>
      </c>
      <c r="N2989">
        <f t="shared" si="187"/>
        <v>0</v>
      </c>
      <c r="O2989" cm="1">
        <f t="array" ref="O2989">((IF(C2989=0,INDEX('Solver Setup'!$M$15:$M$19,A2989),INDEX('Solver Setup'!$G$25:$G$52,C2989))-IF(B2989=0,INDEX('Solver Setup'!$L$15:$L$19,A2989),INDEX('Solver Setup'!$G$25:$G$52,B2989)))*1440-IF(B2989=0,0,INDEX('Solver Setup'!$F$25:$F$52,B2989))-H2989+'Solver Setup'!$B$9*(1-F2989))</f>
        <v>1351.8000000000004</v>
      </c>
    </row>
    <row r="2990" spans="1:15" x14ac:dyDescent="0.2">
      <c r="A2990">
        <v>4</v>
      </c>
      <c r="B2990">
        <v>19</v>
      </c>
      <c r="C2990">
        <v>21</v>
      </c>
      <c r="D2990" t="str" cm="1">
        <f t="array" ref="D2990">IF(B2990=0,"Depot",INDEX('Delivery Stops'!$B$2:$B$29,B2990))</f>
        <v>Music School</v>
      </c>
      <c r="E2990" t="str" cm="1">
        <f t="array" ref="E2990">IF(C2990=0,"Depot",INDEX('Delivery Stops'!$B$2:$B$29,C2990))</f>
        <v>Distillery</v>
      </c>
      <c r="F2990">
        <v>0</v>
      </c>
      <c r="G2990" cm="1">
        <f t="array" ref="G2990">INDEX('Distance Matrix (miles)'!$B$2:$AD$30,B2990+1,C2990+1)</f>
        <v>16.57</v>
      </c>
      <c r="H2990" cm="1">
        <f t="array" ref="H2990">INDEX('Travel Time Matrix (min)'!$B$2:$AD$30,B2990+1,C2990+1)</f>
        <v>24.9</v>
      </c>
      <c r="I2990" cm="1">
        <f t="array" ref="I2990">G2990*(INDEX('Vehicle Fleet'!$D$2:$D$6,A2990)+'Cost Parameters'!$B$2*'Cost Parameters'!$B$3)</f>
        <v>19.161548000000003</v>
      </c>
      <c r="J2990" cm="1">
        <f t="array" ref="J2990">IF(C2990=0,0,INDEX('Delivery Stops'!$D$2:$D$29,C2990))</f>
        <v>178</v>
      </c>
      <c r="K2990">
        <f t="shared" si="184"/>
        <v>0</v>
      </c>
      <c r="L2990">
        <f t="shared" si="185"/>
        <v>0</v>
      </c>
      <c r="M2990">
        <f t="shared" si="186"/>
        <v>0</v>
      </c>
      <c r="N2990">
        <f t="shared" si="187"/>
        <v>0</v>
      </c>
      <c r="O2990" cm="1">
        <f t="array" ref="O2990">((IF(C2990=0,INDEX('Solver Setup'!$M$15:$M$19,A2990),INDEX('Solver Setup'!$G$25:$G$52,C2990))-IF(B2990=0,INDEX('Solver Setup'!$L$15:$L$19,A2990),INDEX('Solver Setup'!$G$25:$G$52,B2990)))*1440-IF(B2990=0,0,INDEX('Solver Setup'!$F$25:$F$52,B2990))-H2990+'Solver Setup'!$B$9*(1-F2990))</f>
        <v>1869.0999999999995</v>
      </c>
    </row>
    <row r="2991" spans="1:15" x14ac:dyDescent="0.2">
      <c r="A2991">
        <v>4</v>
      </c>
      <c r="B2991">
        <v>19</v>
      </c>
      <c r="C2991">
        <v>22</v>
      </c>
      <c r="D2991" t="str" cm="1">
        <f t="array" ref="D2991">IF(B2991=0,"Depot",INDEX('Delivery Stops'!$B$2:$B$29,B2991))</f>
        <v>Music School</v>
      </c>
      <c r="E2991" t="str" cm="1">
        <f t="array" ref="E2991">IF(C2991=0,"Depot",INDEX('Delivery Stops'!$B$2:$B$29,C2991))</f>
        <v>Brewery</v>
      </c>
      <c r="F2991">
        <v>0</v>
      </c>
      <c r="G2991" cm="1">
        <f t="array" ref="G2991">INDEX('Distance Matrix (miles)'!$B$2:$AD$30,B2991+1,C2991+1)</f>
        <v>46.01</v>
      </c>
      <c r="H2991" cm="1">
        <f t="array" ref="H2991">INDEX('Travel Time Matrix (min)'!$B$2:$AD$30,B2991+1,C2991+1)</f>
        <v>69</v>
      </c>
      <c r="I2991" cm="1">
        <f t="array" ref="I2991">G2991*(INDEX('Vehicle Fleet'!$D$2:$D$6,A2991)+'Cost Parameters'!$B$2*'Cost Parameters'!$B$3)</f>
        <v>53.205964000000002</v>
      </c>
      <c r="J2991" cm="1">
        <f t="array" ref="J2991">IF(C2991=0,0,INDEX('Delivery Stops'!$D$2:$D$29,C2991))</f>
        <v>46</v>
      </c>
      <c r="K2991">
        <f t="shared" si="184"/>
        <v>0</v>
      </c>
      <c r="L2991">
        <f t="shared" si="185"/>
        <v>0</v>
      </c>
      <c r="M2991">
        <f t="shared" si="186"/>
        <v>0</v>
      </c>
      <c r="N2991">
        <f t="shared" si="187"/>
        <v>0</v>
      </c>
      <c r="O2991" cm="1">
        <f t="array" ref="O2991">((IF(C2991=0,INDEX('Solver Setup'!$M$15:$M$19,A2991),INDEX('Solver Setup'!$G$25:$G$52,C2991))-IF(B2991=0,INDEX('Solver Setup'!$L$15:$L$19,A2991),INDEX('Solver Setup'!$G$25:$G$52,B2991)))*1440-IF(B2991=0,0,INDEX('Solver Setup'!$F$25:$F$52,B2991))-H2991+'Solver Setup'!$B$9*(1-F2991))</f>
        <v>1675.0000000000005</v>
      </c>
    </row>
    <row r="2992" spans="1:15" x14ac:dyDescent="0.2">
      <c r="A2992">
        <v>4</v>
      </c>
      <c r="B2992">
        <v>19</v>
      </c>
      <c r="C2992">
        <v>23</v>
      </c>
      <c r="D2992" t="str" cm="1">
        <f t="array" ref="D2992">IF(B2992=0,"Depot",INDEX('Delivery Stops'!$B$2:$B$29,B2992))</f>
        <v>Music School</v>
      </c>
      <c r="E2992" t="str" cm="1">
        <f t="array" ref="E2992">IF(C2992=0,"Depot",INDEX('Delivery Stops'!$B$2:$B$29,C2992))</f>
        <v>Distillery</v>
      </c>
      <c r="F2992">
        <v>0</v>
      </c>
      <c r="G2992" cm="1">
        <f t="array" ref="G2992">INDEX('Distance Matrix (miles)'!$B$2:$AD$30,B2992+1,C2992+1)</f>
        <v>16.649999999999999</v>
      </c>
      <c r="H2992" cm="1">
        <f t="array" ref="H2992">INDEX('Travel Time Matrix (min)'!$B$2:$AD$30,B2992+1,C2992+1)</f>
        <v>25</v>
      </c>
      <c r="I2992" cm="1">
        <f t="array" ref="I2992">G2992*(INDEX('Vehicle Fleet'!$D$2:$D$6,A2992)+'Cost Parameters'!$B$2*'Cost Parameters'!$B$3)</f>
        <v>19.254059999999999</v>
      </c>
      <c r="J2992" cm="1">
        <f t="array" ref="J2992">IF(C2992=0,0,INDEX('Delivery Stops'!$D$2:$D$29,C2992))</f>
        <v>207</v>
      </c>
      <c r="K2992">
        <f t="shared" si="184"/>
        <v>0</v>
      </c>
      <c r="L2992">
        <f t="shared" si="185"/>
        <v>0</v>
      </c>
      <c r="M2992">
        <f t="shared" si="186"/>
        <v>0</v>
      </c>
      <c r="N2992">
        <f t="shared" si="187"/>
        <v>0</v>
      </c>
      <c r="O2992" cm="1">
        <f t="array" ref="O2992">((IF(C2992=0,INDEX('Solver Setup'!$M$15:$M$19,A2992),INDEX('Solver Setup'!$G$25:$G$52,C2992))-IF(B2992=0,INDEX('Solver Setup'!$L$15:$L$19,A2992),INDEX('Solver Setup'!$G$25:$G$52,B2992)))*1440-IF(B2992=0,0,INDEX('Solver Setup'!$F$25:$F$52,B2992))-H2992+'Solver Setup'!$B$9*(1-F2992))</f>
        <v>1614</v>
      </c>
    </row>
    <row r="2993" spans="1:15" x14ac:dyDescent="0.2">
      <c r="A2993">
        <v>4</v>
      </c>
      <c r="B2993">
        <v>19</v>
      </c>
      <c r="C2993">
        <v>24</v>
      </c>
      <c r="D2993" t="str" cm="1">
        <f t="array" ref="D2993">IF(B2993=0,"Depot",INDEX('Delivery Stops'!$B$2:$B$29,B2993))</f>
        <v>Music School</v>
      </c>
      <c r="E2993" t="str" cm="1">
        <f t="array" ref="E2993">IF(C2993=0,"Depot",INDEX('Delivery Stops'!$B$2:$B$29,C2993))</f>
        <v>Children's Academy</v>
      </c>
      <c r="F2993">
        <v>0</v>
      </c>
      <c r="G2993" cm="1">
        <f t="array" ref="G2993">INDEX('Distance Matrix (miles)'!$B$2:$AD$30,B2993+1,C2993+1)</f>
        <v>16.93</v>
      </c>
      <c r="H2993" cm="1">
        <f t="array" ref="H2993">INDEX('Travel Time Matrix (min)'!$B$2:$AD$30,B2993+1,C2993+1)</f>
        <v>25.4</v>
      </c>
      <c r="I2993" cm="1">
        <f t="array" ref="I2993">G2993*(INDEX('Vehicle Fleet'!$D$2:$D$6,A2993)+'Cost Parameters'!$B$2*'Cost Parameters'!$B$3)</f>
        <v>19.577852</v>
      </c>
      <c r="J2993" cm="1">
        <f t="array" ref="J2993">IF(C2993=0,0,INDEX('Delivery Stops'!$D$2:$D$29,C2993))</f>
        <v>28</v>
      </c>
      <c r="K2993">
        <f t="shared" si="184"/>
        <v>0</v>
      </c>
      <c r="L2993">
        <f t="shared" si="185"/>
        <v>0</v>
      </c>
      <c r="M2993">
        <f t="shared" si="186"/>
        <v>0</v>
      </c>
      <c r="N2993">
        <f t="shared" si="187"/>
        <v>0</v>
      </c>
      <c r="O2993" cm="1">
        <f t="array" ref="O2993">((IF(C2993=0,INDEX('Solver Setup'!$M$15:$M$19,A2993),INDEX('Solver Setup'!$G$25:$G$52,C2993))-IF(B2993=0,INDEX('Solver Setup'!$L$15:$L$19,A2993),INDEX('Solver Setup'!$G$25:$G$52,B2993)))*1440-IF(B2993=0,0,INDEX('Solver Setup'!$F$25:$F$52,B2993))-H2993+'Solver Setup'!$B$9*(1-F2993))</f>
        <v>1763.6000000000004</v>
      </c>
    </row>
    <row r="2994" spans="1:15" x14ac:dyDescent="0.2">
      <c r="A2994">
        <v>4</v>
      </c>
      <c r="B2994">
        <v>19</v>
      </c>
      <c r="C2994">
        <v>25</v>
      </c>
      <c r="D2994" t="str" cm="1">
        <f t="array" ref="D2994">IF(B2994=0,"Depot",INDEX('Delivery Stops'!$B$2:$B$29,B2994))</f>
        <v>Music School</v>
      </c>
      <c r="E2994" t="str" cm="1">
        <f t="array" ref="E2994">IF(C2994=0,"Depot",INDEX('Delivery Stops'!$B$2:$B$29,C2994))</f>
        <v>Public Library</v>
      </c>
      <c r="F2994">
        <v>0</v>
      </c>
      <c r="G2994" cm="1">
        <f t="array" ref="G2994">INDEX('Distance Matrix (miles)'!$B$2:$AD$30,B2994+1,C2994+1)</f>
        <v>34.18</v>
      </c>
      <c r="H2994" cm="1">
        <f t="array" ref="H2994">INDEX('Travel Time Matrix (min)'!$B$2:$AD$30,B2994+1,C2994+1)</f>
        <v>51.3</v>
      </c>
      <c r="I2994" cm="1">
        <f t="array" ref="I2994">G2994*(INDEX('Vehicle Fleet'!$D$2:$D$6,A2994)+'Cost Parameters'!$B$2*'Cost Parameters'!$B$3)</f>
        <v>39.525752000000004</v>
      </c>
      <c r="J2994" cm="1">
        <f t="array" ref="J2994">IF(C2994=0,0,INDEX('Delivery Stops'!$D$2:$D$29,C2994))</f>
        <v>32</v>
      </c>
      <c r="K2994">
        <f t="shared" si="184"/>
        <v>0</v>
      </c>
      <c r="L2994">
        <f t="shared" si="185"/>
        <v>0</v>
      </c>
      <c r="M2994">
        <f t="shared" si="186"/>
        <v>0</v>
      </c>
      <c r="N2994">
        <f t="shared" si="187"/>
        <v>0</v>
      </c>
      <c r="O2994" cm="1">
        <f t="array" ref="O2994">((IF(C2994=0,INDEX('Solver Setup'!$M$15:$M$19,A2994),INDEX('Solver Setup'!$G$25:$G$52,C2994))-IF(B2994=0,INDEX('Solver Setup'!$L$15:$L$19,A2994),INDEX('Solver Setup'!$G$25:$G$52,B2994)))*1440-IF(B2994=0,0,INDEX('Solver Setup'!$F$25:$F$52,B2994))-H2994+'Solver Setup'!$B$9*(1-F2994))</f>
        <v>1647.7000000000005</v>
      </c>
    </row>
    <row r="2995" spans="1:15" x14ac:dyDescent="0.2">
      <c r="A2995">
        <v>4</v>
      </c>
      <c r="B2995">
        <v>19</v>
      </c>
      <c r="C2995">
        <v>26</v>
      </c>
      <c r="D2995" t="str" cm="1">
        <f t="array" ref="D2995">IF(B2995=0,"Depot",INDEX('Delivery Stops'!$B$2:$B$29,B2995))</f>
        <v>Music School</v>
      </c>
      <c r="E2995" t="str" cm="1">
        <f t="array" ref="E2995">IF(C2995=0,"Depot",INDEX('Delivery Stops'!$B$2:$B$29,C2995))</f>
        <v>Bakery &amp; Cafe</v>
      </c>
      <c r="F2995">
        <v>0</v>
      </c>
      <c r="G2995" cm="1">
        <f t="array" ref="G2995">INDEX('Distance Matrix (miles)'!$B$2:$AD$30,B2995+1,C2995+1)</f>
        <v>42.91</v>
      </c>
      <c r="H2995" cm="1">
        <f t="array" ref="H2995">INDEX('Travel Time Matrix (min)'!$B$2:$AD$30,B2995+1,C2995+1)</f>
        <v>64.400000000000006</v>
      </c>
      <c r="I2995" cm="1">
        <f t="array" ref="I2995">G2995*(INDEX('Vehicle Fleet'!$D$2:$D$6,A2995)+'Cost Parameters'!$B$2*'Cost Parameters'!$B$3)</f>
        <v>49.621124000000002</v>
      </c>
      <c r="J2995" cm="1">
        <f t="array" ref="J2995">IF(C2995=0,0,INDEX('Delivery Stops'!$D$2:$D$29,C2995))</f>
        <v>211</v>
      </c>
      <c r="K2995">
        <f t="shared" si="184"/>
        <v>0</v>
      </c>
      <c r="L2995">
        <f t="shared" si="185"/>
        <v>0</v>
      </c>
      <c r="M2995">
        <f t="shared" si="186"/>
        <v>0</v>
      </c>
      <c r="N2995">
        <f t="shared" si="187"/>
        <v>0</v>
      </c>
      <c r="O2995" cm="1">
        <f t="array" ref="O2995">((IF(C2995=0,INDEX('Solver Setup'!$M$15:$M$19,A2995),INDEX('Solver Setup'!$G$25:$G$52,C2995))-IF(B2995=0,INDEX('Solver Setup'!$L$15:$L$19,A2995),INDEX('Solver Setup'!$G$25:$G$52,B2995)))*1440-IF(B2995=0,0,INDEX('Solver Setup'!$F$25:$F$52,B2995))-H2995+'Solver Setup'!$B$9*(1-F2995))</f>
        <v>1709.6</v>
      </c>
    </row>
    <row r="2996" spans="1:15" x14ac:dyDescent="0.2">
      <c r="A2996">
        <v>4</v>
      </c>
      <c r="B2996">
        <v>19</v>
      </c>
      <c r="C2996">
        <v>27</v>
      </c>
      <c r="D2996" t="str" cm="1">
        <f t="array" ref="D2996">IF(B2996=0,"Depot",INDEX('Delivery Stops'!$B$2:$B$29,B2996))</f>
        <v>Music School</v>
      </c>
      <c r="E2996" t="str" cm="1">
        <f t="array" ref="E2996">IF(C2996=0,"Depot",INDEX('Delivery Stops'!$B$2:$B$29,C2996))</f>
        <v>Redstone Elementary School</v>
      </c>
      <c r="F2996">
        <v>0</v>
      </c>
      <c r="G2996" cm="1">
        <f t="array" ref="G2996">INDEX('Distance Matrix (miles)'!$B$2:$AD$30,B2996+1,C2996+1)</f>
        <v>40.18</v>
      </c>
      <c r="H2996" cm="1">
        <f t="array" ref="H2996">INDEX('Travel Time Matrix (min)'!$B$2:$AD$30,B2996+1,C2996+1)</f>
        <v>60.3</v>
      </c>
      <c r="I2996" cm="1">
        <f t="array" ref="I2996">G2996*(INDEX('Vehicle Fleet'!$D$2:$D$6,A2996)+'Cost Parameters'!$B$2*'Cost Parameters'!$B$3)</f>
        <v>46.464152000000006</v>
      </c>
      <c r="J2996" cm="1">
        <f t="array" ref="J2996">IF(C2996=0,0,INDEX('Delivery Stops'!$D$2:$D$29,C2996))</f>
        <v>61</v>
      </c>
      <c r="K2996">
        <f t="shared" si="184"/>
        <v>0</v>
      </c>
      <c r="L2996">
        <f t="shared" si="185"/>
        <v>0</v>
      </c>
      <c r="M2996">
        <f t="shared" si="186"/>
        <v>0</v>
      </c>
      <c r="N2996">
        <f t="shared" si="187"/>
        <v>0</v>
      </c>
      <c r="O2996" cm="1">
        <f t="array" ref="O2996">((IF(C2996=0,INDEX('Solver Setup'!$M$15:$M$19,A2996),INDEX('Solver Setup'!$G$25:$G$52,C2996))-IF(B2996=0,INDEX('Solver Setup'!$L$15:$L$19,A2996),INDEX('Solver Setup'!$G$25:$G$52,B2996)))*1440-IF(B2996=0,0,INDEX('Solver Setup'!$F$25:$F$52,B2996))-H2996+'Solver Setup'!$B$9*(1-F2996))</f>
        <v>1653.6999999999994</v>
      </c>
    </row>
    <row r="2997" spans="1:15" x14ac:dyDescent="0.2">
      <c r="A2997">
        <v>4</v>
      </c>
      <c r="B2997">
        <v>19</v>
      </c>
      <c r="C2997">
        <v>28</v>
      </c>
      <c r="D2997" t="str" cm="1">
        <f t="array" ref="D2997">IF(B2997=0,"Depot",INDEX('Delivery Stops'!$B$2:$B$29,B2997))</f>
        <v>Music School</v>
      </c>
      <c r="E2997" t="str" cm="1">
        <f t="array" ref="E2997">IF(C2997=0,"Depot",INDEX('Delivery Stops'!$B$2:$B$29,C2997))</f>
        <v>Food Bank</v>
      </c>
      <c r="F2997">
        <v>0</v>
      </c>
      <c r="G2997" cm="1">
        <f t="array" ref="G2997">INDEX('Distance Matrix (miles)'!$B$2:$AD$30,B2997+1,C2997+1)</f>
        <v>43.54</v>
      </c>
      <c r="H2997" cm="1">
        <f t="array" ref="H2997">INDEX('Travel Time Matrix (min)'!$B$2:$AD$30,B2997+1,C2997+1)</f>
        <v>65.3</v>
      </c>
      <c r="I2997" cm="1">
        <f t="array" ref="I2997">G2997*(INDEX('Vehicle Fleet'!$D$2:$D$6,A2997)+'Cost Parameters'!$B$2*'Cost Parameters'!$B$3)</f>
        <v>50.349656000000003</v>
      </c>
      <c r="J2997" cm="1">
        <f t="array" ref="J2997">IF(C2997=0,0,INDEX('Delivery Stops'!$D$2:$D$29,C2997))</f>
        <v>168</v>
      </c>
      <c r="K2997">
        <f t="shared" si="184"/>
        <v>0</v>
      </c>
      <c r="L2997">
        <f t="shared" si="185"/>
        <v>0</v>
      </c>
      <c r="M2997">
        <f t="shared" si="186"/>
        <v>0</v>
      </c>
      <c r="N2997">
        <f t="shared" si="187"/>
        <v>0</v>
      </c>
      <c r="O2997" cm="1">
        <f t="array" ref="O2997">((IF(C2997=0,INDEX('Solver Setup'!$M$15:$M$19,A2997),INDEX('Solver Setup'!$G$25:$G$52,C2997))-IF(B2997=0,INDEX('Solver Setup'!$L$15:$L$19,A2997),INDEX('Solver Setup'!$G$25:$G$52,B2997)))*1440-IF(B2997=0,0,INDEX('Solver Setup'!$F$25:$F$52,B2997))-H2997+'Solver Setup'!$B$9*(1-F2997))</f>
        <v>1648.6999999999994</v>
      </c>
    </row>
    <row r="2998" spans="1:15" x14ac:dyDescent="0.2">
      <c r="A2998">
        <v>4</v>
      </c>
      <c r="B2998">
        <v>20</v>
      </c>
      <c r="C2998">
        <v>0</v>
      </c>
      <c r="D2998" t="str" cm="1">
        <f t="array" ref="D2998">IF(B2998=0,"Depot",INDEX('Delivery Stops'!$B$2:$B$29,B2998))</f>
        <v>Elementary School</v>
      </c>
      <c r="E2998" t="str" cm="1">
        <f t="array" ref="E2998">IF(C2998=0,"Depot",INDEX('Delivery Stops'!$B$2:$B$29,C2998))</f>
        <v>Depot</v>
      </c>
      <c r="F2998">
        <v>0</v>
      </c>
      <c r="G2998" cm="1">
        <f t="array" ref="G2998">INDEX('Distance Matrix (miles)'!$B$2:$AD$30,B2998+1,C2998+1)</f>
        <v>23.63</v>
      </c>
      <c r="H2998" cm="1">
        <f t="array" ref="H2998">INDEX('Travel Time Matrix (min)'!$B$2:$AD$30,B2998+1,C2998+1)</f>
        <v>35.4</v>
      </c>
      <c r="I2998" cm="1">
        <f t="array" ref="I2998">G2998*(INDEX('Vehicle Fleet'!$D$2:$D$6,A2998)+'Cost Parameters'!$B$2*'Cost Parameters'!$B$3)</f>
        <v>27.325732000000002</v>
      </c>
      <c r="J2998" cm="1">
        <f t="array" ref="J2998">IF(C2998=0,0,INDEX('Delivery Stops'!$D$2:$D$29,C2998))</f>
        <v>0</v>
      </c>
      <c r="K2998">
        <f t="shared" si="184"/>
        <v>0</v>
      </c>
      <c r="L2998">
        <f t="shared" si="185"/>
        <v>0</v>
      </c>
      <c r="M2998">
        <f t="shared" si="186"/>
        <v>0</v>
      </c>
      <c r="N2998">
        <f t="shared" si="187"/>
        <v>0</v>
      </c>
      <c r="O2998" cm="1">
        <f t="array" ref="O2998">((IF(C2998=0,INDEX('Solver Setup'!$M$15:$M$19,A2998),INDEX('Solver Setup'!$G$25:$G$52,C2998))-IF(B2998=0,INDEX('Solver Setup'!$L$15:$L$19,A2998),INDEX('Solver Setup'!$G$25:$G$52,B2998)))*1440-IF(B2998=0,0,INDEX('Solver Setup'!$F$25:$F$52,B2998))-H2998+'Solver Setup'!$B$9*(1-F2998))</f>
        <v>1019.5999999999995</v>
      </c>
    </row>
    <row r="2999" spans="1:15" x14ac:dyDescent="0.2">
      <c r="A2999">
        <v>4</v>
      </c>
      <c r="B2999">
        <v>20</v>
      </c>
      <c r="C2999">
        <v>1</v>
      </c>
      <c r="D2999" t="str" cm="1">
        <f t="array" ref="D2999">IF(B2999=0,"Depot",INDEX('Delivery Stops'!$B$2:$B$29,B2999))</f>
        <v>Elementary School</v>
      </c>
      <c r="E2999" t="str" cm="1">
        <f t="array" ref="E2999">IF(C2999=0,"Depot",INDEX('Delivery Stops'!$B$2:$B$29,C2999))</f>
        <v>Pet Hospital</v>
      </c>
      <c r="F2999">
        <v>0</v>
      </c>
      <c r="G2999" cm="1">
        <f t="array" ref="G2999">INDEX('Distance Matrix (miles)'!$B$2:$AD$30,B2999+1,C2999+1)</f>
        <v>30.99</v>
      </c>
      <c r="H2999" cm="1">
        <f t="array" ref="H2999">INDEX('Travel Time Matrix (min)'!$B$2:$AD$30,B2999+1,C2999+1)</f>
        <v>46.5</v>
      </c>
      <c r="I2999" cm="1">
        <f t="array" ref="I2999">G2999*(INDEX('Vehicle Fleet'!$D$2:$D$6,A2999)+'Cost Parameters'!$B$2*'Cost Parameters'!$B$3)</f>
        <v>35.836835999999998</v>
      </c>
      <c r="J2999" cm="1">
        <f t="array" ref="J2999">IF(C2999=0,0,INDEX('Delivery Stops'!$D$2:$D$29,C2999))</f>
        <v>204</v>
      </c>
      <c r="K2999">
        <f t="shared" si="184"/>
        <v>0</v>
      </c>
      <c r="L2999">
        <f t="shared" si="185"/>
        <v>0</v>
      </c>
      <c r="M2999">
        <f t="shared" si="186"/>
        <v>0</v>
      </c>
      <c r="N2999">
        <f t="shared" si="187"/>
        <v>0</v>
      </c>
      <c r="O2999" cm="1">
        <f t="array" ref="O2999">((IF(C2999=0,INDEX('Solver Setup'!$M$15:$M$19,A2999),INDEX('Solver Setup'!$G$25:$G$52,C2999))-IF(B2999=0,INDEX('Solver Setup'!$L$15:$L$19,A2999),INDEX('Solver Setup'!$G$25:$G$52,B2999)))*1440-IF(B2999=0,0,INDEX('Solver Setup'!$F$25:$F$52,B2999))-H2999+'Solver Setup'!$B$9*(1-F2999))</f>
        <v>1518.5</v>
      </c>
    </row>
    <row r="3000" spans="1:15" x14ac:dyDescent="0.2">
      <c r="A3000">
        <v>4</v>
      </c>
      <c r="B3000">
        <v>20</v>
      </c>
      <c r="C3000">
        <v>2</v>
      </c>
      <c r="D3000" t="str" cm="1">
        <f t="array" ref="D3000">IF(B3000=0,"Depot",INDEX('Delivery Stops'!$B$2:$B$29,B3000))</f>
        <v>Elementary School</v>
      </c>
      <c r="E3000" t="str" cm="1">
        <f t="array" ref="E3000">IF(C3000=0,"Depot",INDEX('Delivery Stops'!$B$2:$B$29,C3000))</f>
        <v>Community Pharmacy</v>
      </c>
      <c r="F3000">
        <v>0</v>
      </c>
      <c r="G3000" cm="1">
        <f t="array" ref="G3000">INDEX('Distance Matrix (miles)'!$B$2:$AD$30,B3000+1,C3000+1)</f>
        <v>24.99</v>
      </c>
      <c r="H3000" cm="1">
        <f t="array" ref="H3000">INDEX('Travel Time Matrix (min)'!$B$2:$AD$30,B3000+1,C3000+1)</f>
        <v>37.5</v>
      </c>
      <c r="I3000" cm="1">
        <f t="array" ref="I3000">G3000*(INDEX('Vehicle Fleet'!$D$2:$D$6,A3000)+'Cost Parameters'!$B$2*'Cost Parameters'!$B$3)</f>
        <v>28.898436</v>
      </c>
      <c r="J3000" cm="1">
        <f t="array" ref="J3000">IF(C3000=0,0,INDEX('Delivery Stops'!$D$2:$D$29,C3000))</f>
        <v>240</v>
      </c>
      <c r="K3000">
        <f t="shared" si="184"/>
        <v>0</v>
      </c>
      <c r="L3000">
        <f t="shared" si="185"/>
        <v>0</v>
      </c>
      <c r="M3000">
        <f t="shared" si="186"/>
        <v>0</v>
      </c>
      <c r="N3000">
        <f t="shared" si="187"/>
        <v>0</v>
      </c>
      <c r="O3000" cm="1">
        <f t="array" ref="O3000">((IF(C3000=0,INDEX('Solver Setup'!$M$15:$M$19,A3000),INDEX('Solver Setup'!$G$25:$G$52,C3000))-IF(B3000=0,INDEX('Solver Setup'!$L$15:$L$19,A3000),INDEX('Solver Setup'!$G$25:$G$52,B3000)))*1440-IF(B3000=0,0,INDEX('Solver Setup'!$F$25:$F$52,B3000))-H3000+'Solver Setup'!$B$9*(1-F3000))</f>
        <v>1767.4999999999991</v>
      </c>
    </row>
    <row r="3001" spans="1:15" x14ac:dyDescent="0.2">
      <c r="A3001">
        <v>4</v>
      </c>
      <c r="B3001">
        <v>20</v>
      </c>
      <c r="C3001">
        <v>3</v>
      </c>
      <c r="D3001" t="str" cm="1">
        <f t="array" ref="D3001">IF(B3001=0,"Depot",INDEX('Delivery Stops'!$B$2:$B$29,B3001))</f>
        <v>Elementary School</v>
      </c>
      <c r="E3001" t="str" cm="1">
        <f t="array" ref="E3001">IF(C3001=0,"Depot",INDEX('Delivery Stops'!$B$2:$B$29,C3001))</f>
        <v>Redstone Medical Center</v>
      </c>
      <c r="F3001">
        <v>0</v>
      </c>
      <c r="G3001" cm="1">
        <f t="array" ref="G3001">INDEX('Distance Matrix (miles)'!$B$2:$AD$30,B3001+1,C3001+1)</f>
        <v>14.02</v>
      </c>
      <c r="H3001" cm="1">
        <f t="array" ref="H3001">INDEX('Travel Time Matrix (min)'!$B$2:$AD$30,B3001+1,C3001+1)</f>
        <v>21</v>
      </c>
      <c r="I3001" cm="1">
        <f t="array" ref="I3001">G3001*(INDEX('Vehicle Fleet'!$D$2:$D$6,A3001)+'Cost Parameters'!$B$2*'Cost Parameters'!$B$3)</f>
        <v>16.212728000000002</v>
      </c>
      <c r="J3001" cm="1">
        <f t="array" ref="J3001">IF(C3001=0,0,INDEX('Delivery Stops'!$D$2:$D$29,C3001))</f>
        <v>183</v>
      </c>
      <c r="K3001">
        <f t="shared" si="184"/>
        <v>0</v>
      </c>
      <c r="L3001">
        <f t="shared" si="185"/>
        <v>0</v>
      </c>
      <c r="M3001">
        <f t="shared" si="186"/>
        <v>0</v>
      </c>
      <c r="N3001">
        <f t="shared" si="187"/>
        <v>0</v>
      </c>
      <c r="O3001" cm="1">
        <f t="array" ref="O3001">((IF(C3001=0,INDEX('Solver Setup'!$M$15:$M$19,A3001),INDEX('Solver Setup'!$G$25:$G$52,C3001))-IF(B3001=0,INDEX('Solver Setup'!$L$15:$L$19,A3001),INDEX('Solver Setup'!$G$25:$G$52,B3001)))*1440-IF(B3001=0,0,INDEX('Solver Setup'!$F$25:$F$52,B3001))-H3001+'Solver Setup'!$B$9*(1-F3001))</f>
        <v>1798.9999999999995</v>
      </c>
    </row>
    <row r="3002" spans="1:15" x14ac:dyDescent="0.2">
      <c r="A3002">
        <v>4</v>
      </c>
      <c r="B3002">
        <v>20</v>
      </c>
      <c r="C3002">
        <v>4</v>
      </c>
      <c r="D3002" t="str" cm="1">
        <f t="array" ref="D3002">IF(B3002=0,"Depot",INDEX('Delivery Stops'!$B$2:$B$29,B3002))</f>
        <v>Elementary School</v>
      </c>
      <c r="E3002" t="str" cm="1">
        <f t="array" ref="E3002">IF(C3002=0,"Depot",INDEX('Delivery Stops'!$B$2:$B$29,C3002))</f>
        <v>Furniture Warehouse</v>
      </c>
      <c r="F3002">
        <v>0</v>
      </c>
      <c r="G3002" cm="1">
        <f t="array" ref="G3002">INDEX('Distance Matrix (miles)'!$B$2:$AD$30,B3002+1,C3002+1)</f>
        <v>16.21</v>
      </c>
      <c r="H3002" cm="1">
        <f t="array" ref="H3002">INDEX('Travel Time Matrix (min)'!$B$2:$AD$30,B3002+1,C3002+1)</f>
        <v>24.3</v>
      </c>
      <c r="I3002" cm="1">
        <f t="array" ref="I3002">G3002*(INDEX('Vehicle Fleet'!$D$2:$D$6,A3002)+'Cost Parameters'!$B$2*'Cost Parameters'!$B$3)</f>
        <v>18.745244000000003</v>
      </c>
      <c r="J3002" cm="1">
        <f t="array" ref="J3002">IF(C3002=0,0,INDEX('Delivery Stops'!$D$2:$D$29,C3002))</f>
        <v>186</v>
      </c>
      <c r="K3002">
        <f t="shared" si="184"/>
        <v>0</v>
      </c>
      <c r="L3002">
        <f t="shared" si="185"/>
        <v>0</v>
      </c>
      <c r="M3002">
        <f t="shared" si="186"/>
        <v>0</v>
      </c>
      <c r="N3002">
        <f t="shared" si="187"/>
        <v>0</v>
      </c>
      <c r="O3002" cm="1">
        <f t="array" ref="O3002">((IF(C3002=0,INDEX('Solver Setup'!$M$15:$M$19,A3002),INDEX('Solver Setup'!$G$25:$G$52,C3002))-IF(B3002=0,INDEX('Solver Setup'!$L$15:$L$19,A3002),INDEX('Solver Setup'!$G$25:$G$52,B3002)))*1440-IF(B3002=0,0,INDEX('Solver Setup'!$F$25:$F$52,B3002))-H3002+'Solver Setup'!$B$9*(1-F3002))</f>
        <v>1525.6999999999996</v>
      </c>
    </row>
    <row r="3003" spans="1:15" x14ac:dyDescent="0.2">
      <c r="A3003">
        <v>4</v>
      </c>
      <c r="B3003">
        <v>20</v>
      </c>
      <c r="C3003">
        <v>5</v>
      </c>
      <c r="D3003" t="str" cm="1">
        <f t="array" ref="D3003">IF(B3003=0,"Depot",INDEX('Delivery Stops'!$B$2:$B$29,B3003))</f>
        <v>Elementary School</v>
      </c>
      <c r="E3003" t="str" cm="1">
        <f t="array" ref="E3003">IF(C3003=0,"Depot",INDEX('Delivery Stops'!$B$2:$B$29,C3003))</f>
        <v>Construction Supply</v>
      </c>
      <c r="F3003">
        <v>0</v>
      </c>
      <c r="G3003" cm="1">
        <f t="array" ref="G3003">INDEX('Distance Matrix (miles)'!$B$2:$AD$30,B3003+1,C3003+1)</f>
        <v>17.079999999999998</v>
      </c>
      <c r="H3003" cm="1">
        <f t="array" ref="H3003">INDEX('Travel Time Matrix (min)'!$B$2:$AD$30,B3003+1,C3003+1)</f>
        <v>25.6</v>
      </c>
      <c r="I3003" cm="1">
        <f t="array" ref="I3003">G3003*(INDEX('Vehicle Fleet'!$D$2:$D$6,A3003)+'Cost Parameters'!$B$2*'Cost Parameters'!$B$3)</f>
        <v>19.751311999999999</v>
      </c>
      <c r="J3003" cm="1">
        <f t="array" ref="J3003">IF(C3003=0,0,INDEX('Delivery Stops'!$D$2:$D$29,C3003))</f>
        <v>201</v>
      </c>
      <c r="K3003">
        <f t="shared" si="184"/>
        <v>0</v>
      </c>
      <c r="L3003">
        <f t="shared" si="185"/>
        <v>0</v>
      </c>
      <c r="M3003">
        <f t="shared" si="186"/>
        <v>0</v>
      </c>
      <c r="N3003">
        <f t="shared" si="187"/>
        <v>0</v>
      </c>
      <c r="O3003" cm="1">
        <f t="array" ref="O3003">((IF(C3003=0,INDEX('Solver Setup'!$M$15:$M$19,A3003),INDEX('Solver Setup'!$G$25:$G$52,C3003))-IF(B3003=0,INDEX('Solver Setup'!$L$15:$L$19,A3003),INDEX('Solver Setup'!$G$25:$G$52,B3003)))*1440-IF(B3003=0,0,INDEX('Solver Setup'!$F$25:$F$52,B3003))-H3003+'Solver Setup'!$B$9*(1-F3003))</f>
        <v>1734.399999999999</v>
      </c>
    </row>
    <row r="3004" spans="1:15" x14ac:dyDescent="0.2">
      <c r="A3004">
        <v>4</v>
      </c>
      <c r="B3004">
        <v>20</v>
      </c>
      <c r="C3004">
        <v>6</v>
      </c>
      <c r="D3004" t="str" cm="1">
        <f t="array" ref="D3004">IF(B3004=0,"Depot",INDEX('Delivery Stops'!$B$2:$B$29,B3004))</f>
        <v>Elementary School</v>
      </c>
      <c r="E3004" t="str" cm="1">
        <f t="array" ref="E3004">IF(C3004=0,"Depot",INDEX('Delivery Stops'!$B$2:$B$29,C3004))</f>
        <v>Farm Supply</v>
      </c>
      <c r="F3004">
        <v>0</v>
      </c>
      <c r="G3004" cm="1">
        <f t="array" ref="G3004">INDEX('Distance Matrix (miles)'!$B$2:$AD$30,B3004+1,C3004+1)</f>
        <v>21.32</v>
      </c>
      <c r="H3004" cm="1">
        <f t="array" ref="H3004">INDEX('Travel Time Matrix (min)'!$B$2:$AD$30,B3004+1,C3004+1)</f>
        <v>32</v>
      </c>
      <c r="I3004" cm="1">
        <f t="array" ref="I3004">G3004*(INDEX('Vehicle Fleet'!$D$2:$D$6,A3004)+'Cost Parameters'!$B$2*'Cost Parameters'!$B$3)</f>
        <v>24.654448000000002</v>
      </c>
      <c r="J3004" cm="1">
        <f t="array" ref="J3004">IF(C3004=0,0,INDEX('Delivery Stops'!$D$2:$D$29,C3004))</f>
        <v>162</v>
      </c>
      <c r="K3004">
        <f t="shared" si="184"/>
        <v>0</v>
      </c>
      <c r="L3004">
        <f t="shared" si="185"/>
        <v>0</v>
      </c>
      <c r="M3004">
        <f t="shared" si="186"/>
        <v>0</v>
      </c>
      <c r="N3004">
        <f t="shared" si="187"/>
        <v>0</v>
      </c>
      <c r="O3004" cm="1">
        <f t="array" ref="O3004">((IF(C3004=0,INDEX('Solver Setup'!$M$15:$M$19,A3004),INDEX('Solver Setup'!$G$25:$G$52,C3004))-IF(B3004=0,INDEX('Solver Setup'!$L$15:$L$19,A3004),INDEX('Solver Setup'!$G$25:$G$52,B3004)))*1440-IF(B3004=0,0,INDEX('Solver Setup'!$F$25:$F$52,B3004))-H3004+'Solver Setup'!$B$9*(1-F3004))</f>
        <v>1832.9999999999995</v>
      </c>
    </row>
    <row r="3005" spans="1:15" x14ac:dyDescent="0.2">
      <c r="A3005">
        <v>4</v>
      </c>
      <c r="B3005">
        <v>20</v>
      </c>
      <c r="C3005">
        <v>7</v>
      </c>
      <c r="D3005" t="str" cm="1">
        <f t="array" ref="D3005">IF(B3005=0,"Depot",INDEX('Delivery Stops'!$B$2:$B$29,B3005))</f>
        <v>Elementary School</v>
      </c>
      <c r="E3005" t="str" cm="1">
        <f t="array" ref="E3005">IF(C3005=0,"Depot",INDEX('Delivery Stops'!$B$2:$B$29,C3005))</f>
        <v>Fish Market</v>
      </c>
      <c r="F3005">
        <v>0</v>
      </c>
      <c r="G3005" cm="1">
        <f t="array" ref="G3005">INDEX('Distance Matrix (miles)'!$B$2:$AD$30,B3005+1,C3005+1)</f>
        <v>28.96</v>
      </c>
      <c r="H3005" cm="1">
        <f t="array" ref="H3005">INDEX('Travel Time Matrix (min)'!$B$2:$AD$30,B3005+1,C3005+1)</f>
        <v>43.4</v>
      </c>
      <c r="I3005" cm="1">
        <f t="array" ref="I3005">G3005*(INDEX('Vehicle Fleet'!$D$2:$D$6,A3005)+'Cost Parameters'!$B$2*'Cost Parameters'!$B$3)</f>
        <v>33.489344000000003</v>
      </c>
      <c r="J3005" cm="1">
        <f t="array" ref="J3005">IF(C3005=0,0,INDEX('Delivery Stops'!$D$2:$D$29,C3005))</f>
        <v>133</v>
      </c>
      <c r="K3005">
        <f t="shared" si="184"/>
        <v>0</v>
      </c>
      <c r="L3005">
        <f t="shared" si="185"/>
        <v>0</v>
      </c>
      <c r="M3005">
        <f t="shared" si="186"/>
        <v>0</v>
      </c>
      <c r="N3005">
        <f t="shared" si="187"/>
        <v>0</v>
      </c>
      <c r="O3005" cm="1">
        <f t="array" ref="O3005">((IF(C3005=0,INDEX('Solver Setup'!$M$15:$M$19,A3005),INDEX('Solver Setup'!$G$25:$G$52,C3005))-IF(B3005=0,INDEX('Solver Setup'!$L$15:$L$19,A3005),INDEX('Solver Setup'!$G$25:$G$52,B3005)))*1440-IF(B3005=0,0,INDEX('Solver Setup'!$F$25:$F$52,B3005))-H3005+'Solver Setup'!$B$9*(1-F3005))</f>
        <v>1686.5999999999995</v>
      </c>
    </row>
    <row r="3006" spans="1:15" x14ac:dyDescent="0.2">
      <c r="A3006">
        <v>4</v>
      </c>
      <c r="B3006">
        <v>20</v>
      </c>
      <c r="C3006">
        <v>8</v>
      </c>
      <c r="D3006" t="str" cm="1">
        <f t="array" ref="D3006">IF(B3006=0,"Depot",INDEX('Delivery Stops'!$B$2:$B$29,B3006))</f>
        <v>Elementary School</v>
      </c>
      <c r="E3006" t="str" cm="1">
        <f t="array" ref="E3006">IF(C3006=0,"Depot",INDEX('Delivery Stops'!$B$2:$B$29,C3006))</f>
        <v>Swimming Pool Supply</v>
      </c>
      <c r="F3006">
        <v>0</v>
      </c>
      <c r="G3006" cm="1">
        <f t="array" ref="G3006">INDEX('Distance Matrix (miles)'!$B$2:$AD$30,B3006+1,C3006+1)</f>
        <v>2.85</v>
      </c>
      <c r="H3006" cm="1">
        <f t="array" ref="H3006">INDEX('Travel Time Matrix (min)'!$B$2:$AD$30,B3006+1,C3006+1)</f>
        <v>4.3</v>
      </c>
      <c r="I3006" cm="1">
        <f t="array" ref="I3006">G3006*(INDEX('Vehicle Fleet'!$D$2:$D$6,A3006)+'Cost Parameters'!$B$2*'Cost Parameters'!$B$3)</f>
        <v>3.2957400000000003</v>
      </c>
      <c r="J3006" cm="1">
        <f t="array" ref="J3006">IF(C3006=0,0,INDEX('Delivery Stops'!$D$2:$D$29,C3006))</f>
        <v>285</v>
      </c>
      <c r="K3006">
        <f t="shared" si="184"/>
        <v>0</v>
      </c>
      <c r="L3006">
        <f t="shared" si="185"/>
        <v>0</v>
      </c>
      <c r="M3006">
        <f t="shared" si="186"/>
        <v>0</v>
      </c>
      <c r="N3006">
        <f t="shared" si="187"/>
        <v>0</v>
      </c>
      <c r="O3006" cm="1">
        <f t="array" ref="O3006">((IF(C3006=0,INDEX('Solver Setup'!$M$15:$M$19,A3006),INDEX('Solver Setup'!$G$25:$G$52,C3006))-IF(B3006=0,INDEX('Solver Setup'!$L$15:$L$19,A3006),INDEX('Solver Setup'!$G$25:$G$52,B3006)))*1440-IF(B3006=0,0,INDEX('Solver Setup'!$F$25:$F$52,B3006))-H3006+'Solver Setup'!$B$9*(1-F3006))</f>
        <v>1935.6999999999991</v>
      </c>
    </row>
    <row r="3007" spans="1:15" x14ac:dyDescent="0.2">
      <c r="A3007">
        <v>4</v>
      </c>
      <c r="B3007">
        <v>20</v>
      </c>
      <c r="C3007">
        <v>9</v>
      </c>
      <c r="D3007" t="str" cm="1">
        <f t="array" ref="D3007">IF(B3007=0,"Depot",INDEX('Delivery Stops'!$B$2:$B$29,B3007))</f>
        <v>Elementary School</v>
      </c>
      <c r="E3007" t="str" cm="1">
        <f t="array" ref="E3007">IF(C3007=0,"Depot",INDEX('Delivery Stops'!$B$2:$B$29,C3007))</f>
        <v>Dry Cleaners</v>
      </c>
      <c r="F3007">
        <v>0</v>
      </c>
      <c r="G3007" cm="1">
        <f t="array" ref="G3007">INDEX('Distance Matrix (miles)'!$B$2:$AD$30,B3007+1,C3007+1)</f>
        <v>24.86</v>
      </c>
      <c r="H3007" cm="1">
        <f t="array" ref="H3007">INDEX('Travel Time Matrix (min)'!$B$2:$AD$30,B3007+1,C3007+1)</f>
        <v>37.299999999999997</v>
      </c>
      <c r="I3007" cm="1">
        <f t="array" ref="I3007">G3007*(INDEX('Vehicle Fleet'!$D$2:$D$6,A3007)+'Cost Parameters'!$B$2*'Cost Parameters'!$B$3)</f>
        <v>28.748104000000001</v>
      </c>
      <c r="J3007" cm="1">
        <f t="array" ref="J3007">IF(C3007=0,0,INDEX('Delivery Stops'!$D$2:$D$29,C3007))</f>
        <v>24</v>
      </c>
      <c r="K3007">
        <f t="shared" si="184"/>
        <v>0</v>
      </c>
      <c r="L3007">
        <f t="shared" si="185"/>
        <v>0</v>
      </c>
      <c r="M3007">
        <f t="shared" si="186"/>
        <v>0</v>
      </c>
      <c r="N3007">
        <f t="shared" si="187"/>
        <v>0</v>
      </c>
      <c r="O3007" cm="1">
        <f t="array" ref="O3007">((IF(C3007=0,INDEX('Solver Setup'!$M$15:$M$19,A3007),INDEX('Solver Setup'!$G$25:$G$52,C3007))-IF(B3007=0,INDEX('Solver Setup'!$L$15:$L$19,A3007),INDEX('Solver Setup'!$G$25:$G$52,B3007)))*1440-IF(B3007=0,0,INDEX('Solver Setup'!$F$25:$F$52,B3007))-H3007+'Solver Setup'!$B$9*(1-F3007))</f>
        <v>1557.6999999999996</v>
      </c>
    </row>
    <row r="3008" spans="1:15" x14ac:dyDescent="0.2">
      <c r="A3008">
        <v>4</v>
      </c>
      <c r="B3008">
        <v>20</v>
      </c>
      <c r="C3008">
        <v>10</v>
      </c>
      <c r="D3008" t="str" cm="1">
        <f t="array" ref="D3008">IF(B3008=0,"Depot",INDEX('Delivery Stops'!$B$2:$B$29,B3008))</f>
        <v>Elementary School</v>
      </c>
      <c r="E3008" t="str" cm="1">
        <f t="array" ref="E3008">IF(C3008=0,"Depot",INDEX('Delivery Stops'!$B$2:$B$29,C3008))</f>
        <v>Furniture Warehouse</v>
      </c>
      <c r="F3008">
        <v>0</v>
      </c>
      <c r="G3008" cm="1">
        <f t="array" ref="G3008">INDEX('Distance Matrix (miles)'!$B$2:$AD$30,B3008+1,C3008+1)</f>
        <v>26.48</v>
      </c>
      <c r="H3008" cm="1">
        <f t="array" ref="H3008">INDEX('Travel Time Matrix (min)'!$B$2:$AD$30,B3008+1,C3008+1)</f>
        <v>39.700000000000003</v>
      </c>
      <c r="I3008" cm="1">
        <f t="array" ref="I3008">G3008*(INDEX('Vehicle Fleet'!$D$2:$D$6,A3008)+'Cost Parameters'!$B$2*'Cost Parameters'!$B$3)</f>
        <v>30.621472000000004</v>
      </c>
      <c r="J3008" cm="1">
        <f t="array" ref="J3008">IF(C3008=0,0,INDEX('Delivery Stops'!$D$2:$D$29,C3008))</f>
        <v>89</v>
      </c>
      <c r="K3008">
        <f t="shared" si="184"/>
        <v>0</v>
      </c>
      <c r="L3008">
        <f t="shared" si="185"/>
        <v>0</v>
      </c>
      <c r="M3008">
        <f t="shared" si="186"/>
        <v>0</v>
      </c>
      <c r="N3008">
        <f t="shared" si="187"/>
        <v>0</v>
      </c>
      <c r="O3008" cm="1">
        <f t="array" ref="O3008">((IF(C3008=0,INDEX('Solver Setup'!$M$15:$M$19,A3008),INDEX('Solver Setup'!$G$25:$G$52,C3008))-IF(B3008=0,INDEX('Solver Setup'!$L$15:$L$19,A3008),INDEX('Solver Setup'!$G$25:$G$52,B3008)))*1440-IF(B3008=0,0,INDEX('Solver Setup'!$F$25:$F$52,B3008))-H3008+'Solver Setup'!$B$9*(1-F3008))</f>
        <v>1630.299999999999</v>
      </c>
    </row>
    <row r="3009" spans="1:15" x14ac:dyDescent="0.2">
      <c r="A3009">
        <v>4</v>
      </c>
      <c r="B3009">
        <v>20</v>
      </c>
      <c r="C3009">
        <v>11</v>
      </c>
      <c r="D3009" t="str" cm="1">
        <f t="array" ref="D3009">IF(B3009=0,"Depot",INDEX('Delivery Stops'!$B$2:$B$29,B3009))</f>
        <v>Elementary School</v>
      </c>
      <c r="E3009" t="str" cm="1">
        <f t="array" ref="E3009">IF(C3009=0,"Depot",INDEX('Delivery Stops'!$B$2:$B$29,C3009))</f>
        <v>Pet Hospital</v>
      </c>
      <c r="F3009">
        <v>0</v>
      </c>
      <c r="G3009" cm="1">
        <f t="array" ref="G3009">INDEX('Distance Matrix (miles)'!$B$2:$AD$30,B3009+1,C3009+1)</f>
        <v>24.09</v>
      </c>
      <c r="H3009" cm="1">
        <f t="array" ref="H3009">INDEX('Travel Time Matrix (min)'!$B$2:$AD$30,B3009+1,C3009+1)</f>
        <v>36.1</v>
      </c>
      <c r="I3009" cm="1">
        <f t="array" ref="I3009">G3009*(INDEX('Vehicle Fleet'!$D$2:$D$6,A3009)+'Cost Parameters'!$B$2*'Cost Parameters'!$B$3)</f>
        <v>27.857676000000001</v>
      </c>
      <c r="J3009" cm="1">
        <f t="array" ref="J3009">IF(C3009=0,0,INDEX('Delivery Stops'!$D$2:$D$29,C3009))</f>
        <v>108</v>
      </c>
      <c r="K3009">
        <f t="shared" si="184"/>
        <v>0</v>
      </c>
      <c r="L3009">
        <f t="shared" si="185"/>
        <v>0</v>
      </c>
      <c r="M3009">
        <f t="shared" si="186"/>
        <v>0</v>
      </c>
      <c r="N3009">
        <f t="shared" si="187"/>
        <v>0</v>
      </c>
      <c r="O3009" cm="1">
        <f t="array" ref="O3009">((IF(C3009=0,INDEX('Solver Setup'!$M$15:$M$19,A3009),INDEX('Solver Setup'!$G$25:$G$52,C3009))-IF(B3009=0,INDEX('Solver Setup'!$L$15:$L$19,A3009),INDEX('Solver Setup'!$G$25:$G$52,B3009)))*1440-IF(B3009=0,0,INDEX('Solver Setup'!$F$25:$F$52,B3009))-H3009+'Solver Setup'!$B$9*(1-F3009))</f>
        <v>1558.8999999999994</v>
      </c>
    </row>
    <row r="3010" spans="1:15" x14ac:dyDescent="0.2">
      <c r="A3010">
        <v>4</v>
      </c>
      <c r="B3010">
        <v>20</v>
      </c>
      <c r="C3010">
        <v>12</v>
      </c>
      <c r="D3010" t="str" cm="1">
        <f t="array" ref="D3010">IF(B3010=0,"Depot",INDEX('Delivery Stops'!$B$2:$B$29,B3010))</f>
        <v>Elementary School</v>
      </c>
      <c r="E3010" t="str" cm="1">
        <f t="array" ref="E3010">IF(C3010=0,"Depot",INDEX('Delivery Stops'!$B$2:$B$29,C3010))</f>
        <v>Tech Solutions Inc</v>
      </c>
      <c r="F3010">
        <v>0</v>
      </c>
      <c r="G3010" cm="1">
        <f t="array" ref="G3010">INDEX('Distance Matrix (miles)'!$B$2:$AD$30,B3010+1,C3010+1)</f>
        <v>26.18</v>
      </c>
      <c r="H3010" cm="1">
        <f t="array" ref="H3010">INDEX('Travel Time Matrix (min)'!$B$2:$AD$30,B3010+1,C3010+1)</f>
        <v>39.299999999999997</v>
      </c>
      <c r="I3010" cm="1">
        <f t="array" ref="I3010">G3010*(INDEX('Vehicle Fleet'!$D$2:$D$6,A3010)+'Cost Parameters'!$B$2*'Cost Parameters'!$B$3)</f>
        <v>30.274552000000003</v>
      </c>
      <c r="J3010" cm="1">
        <f t="array" ref="J3010">IF(C3010=0,0,INDEX('Delivery Stops'!$D$2:$D$29,C3010))</f>
        <v>150</v>
      </c>
      <c r="K3010">
        <f t="shared" si="184"/>
        <v>0</v>
      </c>
      <c r="L3010">
        <f t="shared" si="185"/>
        <v>0</v>
      </c>
      <c r="M3010">
        <f t="shared" si="186"/>
        <v>0</v>
      </c>
      <c r="N3010">
        <f t="shared" si="187"/>
        <v>0</v>
      </c>
      <c r="O3010" cm="1">
        <f t="array" ref="O3010">((IF(C3010=0,INDEX('Solver Setup'!$M$15:$M$19,A3010),INDEX('Solver Setup'!$G$25:$G$52,C3010))-IF(B3010=0,INDEX('Solver Setup'!$L$15:$L$19,A3010),INDEX('Solver Setup'!$G$25:$G$52,B3010)))*1440-IF(B3010=0,0,INDEX('Solver Setup'!$F$25:$F$52,B3010))-H3010+'Solver Setup'!$B$9*(1-F3010))</f>
        <v>1510.6999999999996</v>
      </c>
    </row>
    <row r="3011" spans="1:15" x14ac:dyDescent="0.2">
      <c r="A3011">
        <v>4</v>
      </c>
      <c r="B3011">
        <v>20</v>
      </c>
      <c r="C3011">
        <v>13</v>
      </c>
      <c r="D3011" t="str" cm="1">
        <f t="array" ref="D3011">IF(B3011=0,"Depot",INDEX('Delivery Stops'!$B$2:$B$29,B3011))</f>
        <v>Elementary School</v>
      </c>
      <c r="E3011" t="str" cm="1">
        <f t="array" ref="E3011">IF(C3011=0,"Depot",INDEX('Delivery Stops'!$B$2:$B$29,C3011))</f>
        <v>Tech Solutions Inc</v>
      </c>
      <c r="F3011">
        <v>0</v>
      </c>
      <c r="G3011" cm="1">
        <f t="array" ref="G3011">INDEX('Distance Matrix (miles)'!$B$2:$AD$30,B3011+1,C3011+1)</f>
        <v>42.1</v>
      </c>
      <c r="H3011" cm="1">
        <f t="array" ref="H3011">INDEX('Travel Time Matrix (min)'!$B$2:$AD$30,B3011+1,C3011+1)</f>
        <v>63.1</v>
      </c>
      <c r="I3011" cm="1">
        <f t="array" ref="I3011">G3011*(INDEX('Vehicle Fleet'!$D$2:$D$6,A3011)+'Cost Parameters'!$B$2*'Cost Parameters'!$B$3)</f>
        <v>48.684440000000002</v>
      </c>
      <c r="J3011" cm="1">
        <f t="array" ref="J3011">IF(C3011=0,0,INDEX('Delivery Stops'!$D$2:$D$29,C3011))</f>
        <v>38</v>
      </c>
      <c r="K3011">
        <f t="shared" ref="K3011:K3074" si="188">F3011*I3011</f>
        <v>0</v>
      </c>
      <c r="L3011">
        <f t="shared" ref="L3011:L3074" si="189">F3011*G3011</f>
        <v>0</v>
      </c>
      <c r="M3011">
        <f t="shared" ref="M3011:M3074" si="190">F3011*H3011</f>
        <v>0</v>
      </c>
      <c r="N3011">
        <f t="shared" ref="N3011:N3074" si="191">F3011*J3011</f>
        <v>0</v>
      </c>
      <c r="O3011" cm="1">
        <f t="array" ref="O3011">((IF(C3011=0,INDEX('Solver Setup'!$M$15:$M$19,A3011),INDEX('Solver Setup'!$G$25:$G$52,C3011))-IF(B3011=0,INDEX('Solver Setup'!$L$15:$L$19,A3011),INDEX('Solver Setup'!$G$25:$G$52,B3011)))*1440-IF(B3011=0,0,INDEX('Solver Setup'!$F$25:$F$52,B3011))-H3011+'Solver Setup'!$B$9*(1-F3011))</f>
        <v>1381.899999999999</v>
      </c>
    </row>
    <row r="3012" spans="1:15" x14ac:dyDescent="0.2">
      <c r="A3012">
        <v>4</v>
      </c>
      <c r="B3012">
        <v>20</v>
      </c>
      <c r="C3012">
        <v>14</v>
      </c>
      <c r="D3012" t="str" cm="1">
        <f t="array" ref="D3012">IF(B3012=0,"Depot",INDEX('Delivery Stops'!$B$2:$B$29,B3012))</f>
        <v>Elementary School</v>
      </c>
      <c r="E3012" t="str" cm="1">
        <f t="array" ref="E3012">IF(C3012=0,"Depot",INDEX('Delivery Stops'!$B$2:$B$29,C3012))</f>
        <v>Sunrise Senior Living</v>
      </c>
      <c r="F3012">
        <v>0</v>
      </c>
      <c r="G3012" cm="1">
        <f t="array" ref="G3012">INDEX('Distance Matrix (miles)'!$B$2:$AD$30,B3012+1,C3012+1)</f>
        <v>24.48</v>
      </c>
      <c r="H3012" cm="1">
        <f t="array" ref="H3012">INDEX('Travel Time Matrix (min)'!$B$2:$AD$30,B3012+1,C3012+1)</f>
        <v>36.700000000000003</v>
      </c>
      <c r="I3012" cm="1">
        <f t="array" ref="I3012">G3012*(INDEX('Vehicle Fleet'!$D$2:$D$6,A3012)+'Cost Parameters'!$B$2*'Cost Parameters'!$B$3)</f>
        <v>28.308672000000001</v>
      </c>
      <c r="J3012" cm="1">
        <f t="array" ref="J3012">IF(C3012=0,0,INDEX('Delivery Stops'!$D$2:$D$29,C3012))</f>
        <v>249</v>
      </c>
      <c r="K3012">
        <f t="shared" si="188"/>
        <v>0</v>
      </c>
      <c r="L3012">
        <f t="shared" si="189"/>
        <v>0</v>
      </c>
      <c r="M3012">
        <f t="shared" si="190"/>
        <v>0</v>
      </c>
      <c r="N3012">
        <f t="shared" si="191"/>
        <v>0</v>
      </c>
      <c r="O3012" cm="1">
        <f t="array" ref="O3012">((IF(C3012=0,INDEX('Solver Setup'!$M$15:$M$19,A3012),INDEX('Solver Setup'!$G$25:$G$52,C3012))-IF(B3012=0,INDEX('Solver Setup'!$L$15:$L$19,A3012),INDEX('Solver Setup'!$G$25:$G$52,B3012)))*1440-IF(B3012=0,0,INDEX('Solver Setup'!$F$25:$F$52,B3012))-H3012+'Solver Setup'!$B$9*(1-F3012))</f>
        <v>1858.299999999999</v>
      </c>
    </row>
    <row r="3013" spans="1:15" x14ac:dyDescent="0.2">
      <c r="A3013">
        <v>4</v>
      </c>
      <c r="B3013">
        <v>20</v>
      </c>
      <c r="C3013">
        <v>15</v>
      </c>
      <c r="D3013" t="str" cm="1">
        <f t="array" ref="D3013">IF(B3013=0,"Depot",INDEX('Delivery Stops'!$B$2:$B$29,B3013))</f>
        <v>Elementary School</v>
      </c>
      <c r="E3013" t="str" cm="1">
        <f t="array" ref="E3013">IF(C3013=0,"Depot",INDEX('Delivery Stops'!$B$2:$B$29,C3013))</f>
        <v>Electronics Outlet</v>
      </c>
      <c r="F3013">
        <v>0</v>
      </c>
      <c r="G3013" cm="1">
        <f t="array" ref="G3013">INDEX('Distance Matrix (miles)'!$B$2:$AD$30,B3013+1,C3013+1)</f>
        <v>24.89</v>
      </c>
      <c r="H3013" cm="1">
        <f t="array" ref="H3013">INDEX('Travel Time Matrix (min)'!$B$2:$AD$30,B3013+1,C3013+1)</f>
        <v>37.299999999999997</v>
      </c>
      <c r="I3013" cm="1">
        <f t="array" ref="I3013">G3013*(INDEX('Vehicle Fleet'!$D$2:$D$6,A3013)+'Cost Parameters'!$B$2*'Cost Parameters'!$B$3)</f>
        <v>28.782796000000005</v>
      </c>
      <c r="J3013" cm="1">
        <f t="array" ref="J3013">IF(C3013=0,0,INDEX('Delivery Stops'!$D$2:$D$29,C3013))</f>
        <v>72</v>
      </c>
      <c r="K3013">
        <f t="shared" si="188"/>
        <v>0</v>
      </c>
      <c r="L3013">
        <f t="shared" si="189"/>
        <v>0</v>
      </c>
      <c r="M3013">
        <f t="shared" si="190"/>
        <v>0</v>
      </c>
      <c r="N3013">
        <f t="shared" si="191"/>
        <v>0</v>
      </c>
      <c r="O3013" cm="1">
        <f t="array" ref="O3013">((IF(C3013=0,INDEX('Solver Setup'!$M$15:$M$19,A3013),INDEX('Solver Setup'!$G$25:$G$52,C3013))-IF(B3013=0,INDEX('Solver Setup'!$L$15:$L$19,A3013),INDEX('Solver Setup'!$G$25:$G$52,B3013)))*1440-IF(B3013=0,0,INDEX('Solver Setup'!$F$25:$F$52,B3013))-H3013+'Solver Setup'!$B$9*(1-F3013))</f>
        <v>1422.6999999999996</v>
      </c>
    </row>
    <row r="3014" spans="1:15" x14ac:dyDescent="0.2">
      <c r="A3014">
        <v>4</v>
      </c>
      <c r="B3014">
        <v>20</v>
      </c>
      <c r="C3014">
        <v>16</v>
      </c>
      <c r="D3014" t="str" cm="1">
        <f t="array" ref="D3014">IF(B3014=0,"Depot",INDEX('Delivery Stops'!$B$2:$B$29,B3014))</f>
        <v>Elementary School</v>
      </c>
      <c r="E3014" t="str" cm="1">
        <f t="array" ref="E3014">IF(C3014=0,"Depot",INDEX('Delivery Stops'!$B$2:$B$29,C3014))</f>
        <v>Bookstore</v>
      </c>
      <c r="F3014">
        <v>0</v>
      </c>
      <c r="G3014" cm="1">
        <f t="array" ref="G3014">INDEX('Distance Matrix (miles)'!$B$2:$AD$30,B3014+1,C3014+1)</f>
        <v>27.19</v>
      </c>
      <c r="H3014" cm="1">
        <f t="array" ref="H3014">INDEX('Travel Time Matrix (min)'!$B$2:$AD$30,B3014+1,C3014+1)</f>
        <v>40.799999999999997</v>
      </c>
      <c r="I3014" cm="1">
        <f t="array" ref="I3014">G3014*(INDEX('Vehicle Fleet'!$D$2:$D$6,A3014)+'Cost Parameters'!$B$2*'Cost Parameters'!$B$3)</f>
        <v>31.442516000000005</v>
      </c>
      <c r="J3014" cm="1">
        <f t="array" ref="J3014">IF(C3014=0,0,INDEX('Delivery Stops'!$D$2:$D$29,C3014))</f>
        <v>152</v>
      </c>
      <c r="K3014">
        <f t="shared" si="188"/>
        <v>0</v>
      </c>
      <c r="L3014">
        <f t="shared" si="189"/>
        <v>0</v>
      </c>
      <c r="M3014">
        <f t="shared" si="190"/>
        <v>0</v>
      </c>
      <c r="N3014">
        <f t="shared" si="191"/>
        <v>0</v>
      </c>
      <c r="O3014" cm="1">
        <f t="array" ref="O3014">((IF(C3014=0,INDEX('Solver Setup'!$M$15:$M$19,A3014),INDEX('Solver Setup'!$G$25:$G$52,C3014))-IF(B3014=0,INDEX('Solver Setup'!$L$15:$L$19,A3014),INDEX('Solver Setup'!$G$25:$G$52,B3014)))*1440-IF(B3014=0,0,INDEX('Solver Setup'!$F$25:$F$52,B3014))-H3014+'Solver Setup'!$B$9*(1-F3014))</f>
        <v>1659.2</v>
      </c>
    </row>
    <row r="3015" spans="1:15" x14ac:dyDescent="0.2">
      <c r="A3015">
        <v>4</v>
      </c>
      <c r="B3015">
        <v>20</v>
      </c>
      <c r="C3015">
        <v>17</v>
      </c>
      <c r="D3015" t="str" cm="1">
        <f t="array" ref="D3015">IF(B3015=0,"Depot",INDEX('Delivery Stops'!$B$2:$B$29,B3015))</f>
        <v>Elementary School</v>
      </c>
      <c r="E3015" t="str" cm="1">
        <f t="array" ref="E3015">IF(C3015=0,"Depot",INDEX('Delivery Stops'!$B$2:$B$29,C3015))</f>
        <v>Veterinary Clinic</v>
      </c>
      <c r="F3015">
        <v>0</v>
      </c>
      <c r="G3015" cm="1">
        <f t="array" ref="G3015">INDEX('Distance Matrix (miles)'!$B$2:$AD$30,B3015+1,C3015+1)</f>
        <v>32.18</v>
      </c>
      <c r="H3015" cm="1">
        <f t="array" ref="H3015">INDEX('Travel Time Matrix (min)'!$B$2:$AD$30,B3015+1,C3015+1)</f>
        <v>48.3</v>
      </c>
      <c r="I3015" cm="1">
        <f t="array" ref="I3015">G3015*(INDEX('Vehicle Fleet'!$D$2:$D$6,A3015)+'Cost Parameters'!$B$2*'Cost Parameters'!$B$3)</f>
        <v>37.212952000000001</v>
      </c>
      <c r="J3015" cm="1">
        <f t="array" ref="J3015">IF(C3015=0,0,INDEX('Delivery Stops'!$D$2:$D$29,C3015))</f>
        <v>102</v>
      </c>
      <c r="K3015">
        <f t="shared" si="188"/>
        <v>0</v>
      </c>
      <c r="L3015">
        <f t="shared" si="189"/>
        <v>0</v>
      </c>
      <c r="M3015">
        <f t="shared" si="190"/>
        <v>0</v>
      </c>
      <c r="N3015">
        <f t="shared" si="191"/>
        <v>0</v>
      </c>
      <c r="O3015" cm="1">
        <f t="array" ref="O3015">((IF(C3015=0,INDEX('Solver Setup'!$M$15:$M$19,A3015),INDEX('Solver Setup'!$G$25:$G$52,C3015))-IF(B3015=0,INDEX('Solver Setup'!$L$15:$L$19,A3015),INDEX('Solver Setup'!$G$25:$G$52,B3015)))*1440-IF(B3015=0,0,INDEX('Solver Setup'!$F$25:$F$52,B3015))-H3015+'Solver Setup'!$B$9*(1-F3015))</f>
        <v>1486.6999999999989</v>
      </c>
    </row>
    <row r="3016" spans="1:15" x14ac:dyDescent="0.2">
      <c r="A3016">
        <v>4</v>
      </c>
      <c r="B3016">
        <v>20</v>
      </c>
      <c r="C3016">
        <v>18</v>
      </c>
      <c r="D3016" t="str" cm="1">
        <f t="array" ref="D3016">IF(B3016=0,"Depot",INDEX('Delivery Stops'!$B$2:$B$29,B3016))</f>
        <v>Elementary School</v>
      </c>
      <c r="E3016" t="str" cm="1">
        <f t="array" ref="E3016">IF(C3016=0,"Depot",INDEX('Delivery Stops'!$B$2:$B$29,C3016))</f>
        <v>Furniture Warehouse</v>
      </c>
      <c r="F3016">
        <v>0</v>
      </c>
      <c r="G3016" cm="1">
        <f t="array" ref="G3016">INDEX('Distance Matrix (miles)'!$B$2:$AD$30,B3016+1,C3016+1)</f>
        <v>18.84</v>
      </c>
      <c r="H3016" cm="1">
        <f t="array" ref="H3016">INDEX('Travel Time Matrix (min)'!$B$2:$AD$30,B3016+1,C3016+1)</f>
        <v>28.3</v>
      </c>
      <c r="I3016" cm="1">
        <f t="array" ref="I3016">G3016*(INDEX('Vehicle Fleet'!$D$2:$D$6,A3016)+'Cost Parameters'!$B$2*'Cost Parameters'!$B$3)</f>
        <v>21.786576</v>
      </c>
      <c r="J3016" cm="1">
        <f t="array" ref="J3016">IF(C3016=0,0,INDEX('Delivery Stops'!$D$2:$D$29,C3016))</f>
        <v>148</v>
      </c>
      <c r="K3016">
        <f t="shared" si="188"/>
        <v>0</v>
      </c>
      <c r="L3016">
        <f t="shared" si="189"/>
        <v>0</v>
      </c>
      <c r="M3016">
        <f t="shared" si="190"/>
        <v>0</v>
      </c>
      <c r="N3016">
        <f t="shared" si="191"/>
        <v>0</v>
      </c>
      <c r="O3016" cm="1">
        <f t="array" ref="O3016">((IF(C3016=0,INDEX('Solver Setup'!$M$15:$M$19,A3016),INDEX('Solver Setup'!$G$25:$G$52,C3016))-IF(B3016=0,INDEX('Solver Setup'!$L$15:$L$19,A3016),INDEX('Solver Setup'!$G$25:$G$52,B3016)))*1440-IF(B3016=0,0,INDEX('Solver Setup'!$F$25:$F$52,B3016))-H3016+'Solver Setup'!$B$9*(1-F3016))</f>
        <v>1461.6999999999989</v>
      </c>
    </row>
    <row r="3017" spans="1:15" x14ac:dyDescent="0.2">
      <c r="A3017">
        <v>4</v>
      </c>
      <c r="B3017">
        <v>20</v>
      </c>
      <c r="C3017">
        <v>19</v>
      </c>
      <c r="D3017" t="str" cm="1">
        <f t="array" ref="D3017">IF(B3017=0,"Depot",INDEX('Delivery Stops'!$B$2:$B$29,B3017))</f>
        <v>Elementary School</v>
      </c>
      <c r="E3017" t="str" cm="1">
        <f t="array" ref="E3017">IF(C3017=0,"Depot",INDEX('Delivery Stops'!$B$2:$B$29,C3017))</f>
        <v>Music School</v>
      </c>
      <c r="F3017">
        <v>0</v>
      </c>
      <c r="G3017" cm="1">
        <f t="array" ref="G3017">INDEX('Distance Matrix (miles)'!$B$2:$AD$30,B3017+1,C3017+1)</f>
        <v>21.46</v>
      </c>
      <c r="H3017" cm="1">
        <f t="array" ref="H3017">INDEX('Travel Time Matrix (min)'!$B$2:$AD$30,B3017+1,C3017+1)</f>
        <v>32.200000000000003</v>
      </c>
      <c r="I3017" cm="1">
        <f t="array" ref="I3017">G3017*(INDEX('Vehicle Fleet'!$D$2:$D$6,A3017)+'Cost Parameters'!$B$2*'Cost Parameters'!$B$3)</f>
        <v>24.816344000000004</v>
      </c>
      <c r="J3017" cm="1">
        <f t="array" ref="J3017">IF(C3017=0,0,INDEX('Delivery Stops'!$D$2:$D$29,C3017))</f>
        <v>97</v>
      </c>
      <c r="K3017">
        <f t="shared" si="188"/>
        <v>0</v>
      </c>
      <c r="L3017">
        <f t="shared" si="189"/>
        <v>0</v>
      </c>
      <c r="M3017">
        <f t="shared" si="190"/>
        <v>0</v>
      </c>
      <c r="N3017">
        <f t="shared" si="191"/>
        <v>0</v>
      </c>
      <c r="O3017" cm="1">
        <f t="array" ref="O3017">((IF(C3017=0,INDEX('Solver Setup'!$M$15:$M$19,A3017),INDEX('Solver Setup'!$G$25:$G$52,C3017))-IF(B3017=0,INDEX('Solver Setup'!$L$15:$L$19,A3017),INDEX('Solver Setup'!$G$25:$G$52,B3017)))*1440-IF(B3017=0,0,INDEX('Solver Setup'!$F$25:$F$52,B3017))-H3017+'Solver Setup'!$B$9*(1-F3017))</f>
        <v>1427.7999999999995</v>
      </c>
    </row>
    <row r="3018" spans="1:15" x14ac:dyDescent="0.2">
      <c r="A3018">
        <v>4</v>
      </c>
      <c r="B3018">
        <v>20</v>
      </c>
      <c r="C3018">
        <v>21</v>
      </c>
      <c r="D3018" t="str" cm="1">
        <f t="array" ref="D3018">IF(B3018=0,"Depot",INDEX('Delivery Stops'!$B$2:$B$29,B3018))</f>
        <v>Elementary School</v>
      </c>
      <c r="E3018" t="str" cm="1">
        <f t="array" ref="E3018">IF(C3018=0,"Depot",INDEX('Delivery Stops'!$B$2:$B$29,C3018))</f>
        <v>Distillery</v>
      </c>
      <c r="F3018">
        <v>0</v>
      </c>
      <c r="G3018" cm="1">
        <f t="array" ref="G3018">INDEX('Distance Matrix (miles)'!$B$2:$AD$30,B3018+1,C3018+1)</f>
        <v>4.9400000000000004</v>
      </c>
      <c r="H3018" cm="1">
        <f t="array" ref="H3018">INDEX('Travel Time Matrix (min)'!$B$2:$AD$30,B3018+1,C3018+1)</f>
        <v>7.4</v>
      </c>
      <c r="I3018" cm="1">
        <f t="array" ref="I3018">G3018*(INDEX('Vehicle Fleet'!$D$2:$D$6,A3018)+'Cost Parameters'!$B$2*'Cost Parameters'!$B$3)</f>
        <v>5.7126160000000006</v>
      </c>
      <c r="J3018" cm="1">
        <f t="array" ref="J3018">IF(C3018=0,0,INDEX('Delivery Stops'!$D$2:$D$29,C3018))</f>
        <v>178</v>
      </c>
      <c r="K3018">
        <f t="shared" si="188"/>
        <v>0</v>
      </c>
      <c r="L3018">
        <f t="shared" si="189"/>
        <v>0</v>
      </c>
      <c r="M3018">
        <f t="shared" si="190"/>
        <v>0</v>
      </c>
      <c r="N3018">
        <f t="shared" si="191"/>
        <v>0</v>
      </c>
      <c r="O3018" cm="1">
        <f t="array" ref="O3018">((IF(C3018=0,INDEX('Solver Setup'!$M$15:$M$19,A3018),INDEX('Solver Setup'!$G$25:$G$52,C3018))-IF(B3018=0,INDEX('Solver Setup'!$L$15:$L$19,A3018),INDEX('Solver Setup'!$G$25:$G$52,B3018)))*1440-IF(B3018=0,0,INDEX('Solver Setup'!$F$25:$F$52,B3018))-H3018+'Solver Setup'!$B$9*(1-F3018))</f>
        <v>1932.599999999999</v>
      </c>
    </row>
    <row r="3019" spans="1:15" x14ac:dyDescent="0.2">
      <c r="A3019">
        <v>4</v>
      </c>
      <c r="B3019">
        <v>20</v>
      </c>
      <c r="C3019">
        <v>22</v>
      </c>
      <c r="D3019" t="str" cm="1">
        <f t="array" ref="D3019">IF(B3019=0,"Depot",INDEX('Delivery Stops'!$B$2:$B$29,B3019))</f>
        <v>Elementary School</v>
      </c>
      <c r="E3019" t="str" cm="1">
        <f t="array" ref="E3019">IF(C3019=0,"Depot",INDEX('Delivery Stops'!$B$2:$B$29,C3019))</f>
        <v>Brewery</v>
      </c>
      <c r="F3019">
        <v>0</v>
      </c>
      <c r="G3019" cm="1">
        <f t="array" ref="G3019">INDEX('Distance Matrix (miles)'!$B$2:$AD$30,B3019+1,C3019+1)</f>
        <v>45.77</v>
      </c>
      <c r="H3019" cm="1">
        <f t="array" ref="H3019">INDEX('Travel Time Matrix (min)'!$B$2:$AD$30,B3019+1,C3019+1)</f>
        <v>68.7</v>
      </c>
      <c r="I3019" cm="1">
        <f t="array" ref="I3019">G3019*(INDEX('Vehicle Fleet'!$D$2:$D$6,A3019)+'Cost Parameters'!$B$2*'Cost Parameters'!$B$3)</f>
        <v>52.928428000000011</v>
      </c>
      <c r="J3019" cm="1">
        <f t="array" ref="J3019">IF(C3019=0,0,INDEX('Delivery Stops'!$D$2:$D$29,C3019))</f>
        <v>46</v>
      </c>
      <c r="K3019">
        <f t="shared" si="188"/>
        <v>0</v>
      </c>
      <c r="L3019">
        <f t="shared" si="189"/>
        <v>0</v>
      </c>
      <c r="M3019">
        <f t="shared" si="190"/>
        <v>0</v>
      </c>
      <c r="N3019">
        <f t="shared" si="191"/>
        <v>0</v>
      </c>
      <c r="O3019" cm="1">
        <f t="array" ref="O3019">((IF(C3019=0,INDEX('Solver Setup'!$M$15:$M$19,A3019),INDEX('Solver Setup'!$G$25:$G$52,C3019))-IF(B3019=0,INDEX('Solver Setup'!$L$15:$L$19,A3019),INDEX('Solver Setup'!$G$25:$G$52,B3019)))*1440-IF(B3019=0,0,INDEX('Solver Setup'!$F$25:$F$52,B3019))-H3019+'Solver Setup'!$B$9*(1-F3019))</f>
        <v>1721.3</v>
      </c>
    </row>
    <row r="3020" spans="1:15" x14ac:dyDescent="0.2">
      <c r="A3020">
        <v>4</v>
      </c>
      <c r="B3020">
        <v>20</v>
      </c>
      <c r="C3020">
        <v>23</v>
      </c>
      <c r="D3020" t="str" cm="1">
        <f t="array" ref="D3020">IF(B3020=0,"Depot",INDEX('Delivery Stops'!$B$2:$B$29,B3020))</f>
        <v>Elementary School</v>
      </c>
      <c r="E3020" t="str" cm="1">
        <f t="array" ref="E3020">IF(C3020=0,"Depot",INDEX('Delivery Stops'!$B$2:$B$29,C3020))</f>
        <v>Distillery</v>
      </c>
      <c r="F3020">
        <v>0</v>
      </c>
      <c r="G3020" cm="1">
        <f t="array" ref="G3020">INDEX('Distance Matrix (miles)'!$B$2:$AD$30,B3020+1,C3020+1)</f>
        <v>23.44</v>
      </c>
      <c r="H3020" cm="1">
        <f t="array" ref="H3020">INDEX('Travel Time Matrix (min)'!$B$2:$AD$30,B3020+1,C3020+1)</f>
        <v>35.200000000000003</v>
      </c>
      <c r="I3020" cm="1">
        <f t="array" ref="I3020">G3020*(INDEX('Vehicle Fleet'!$D$2:$D$6,A3020)+'Cost Parameters'!$B$2*'Cost Parameters'!$B$3)</f>
        <v>27.106016000000004</v>
      </c>
      <c r="J3020" cm="1">
        <f t="array" ref="J3020">IF(C3020=0,0,INDEX('Delivery Stops'!$D$2:$D$29,C3020))</f>
        <v>207</v>
      </c>
      <c r="K3020">
        <f t="shared" si="188"/>
        <v>0</v>
      </c>
      <c r="L3020">
        <f t="shared" si="189"/>
        <v>0</v>
      </c>
      <c r="M3020">
        <f t="shared" si="190"/>
        <v>0</v>
      </c>
      <c r="N3020">
        <f t="shared" si="191"/>
        <v>0</v>
      </c>
      <c r="O3020" cm="1">
        <f t="array" ref="O3020">((IF(C3020=0,INDEX('Solver Setup'!$M$15:$M$19,A3020),INDEX('Solver Setup'!$G$25:$G$52,C3020))-IF(B3020=0,INDEX('Solver Setup'!$L$15:$L$19,A3020),INDEX('Solver Setup'!$G$25:$G$52,B3020)))*1440-IF(B3020=0,0,INDEX('Solver Setup'!$F$25:$F$52,B3020))-H3020+'Solver Setup'!$B$9*(1-F3020))</f>
        <v>1649.7999999999995</v>
      </c>
    </row>
    <row r="3021" spans="1:15" x14ac:dyDescent="0.2">
      <c r="A3021">
        <v>4</v>
      </c>
      <c r="B3021">
        <v>20</v>
      </c>
      <c r="C3021">
        <v>24</v>
      </c>
      <c r="D3021" t="str" cm="1">
        <f t="array" ref="D3021">IF(B3021=0,"Depot",INDEX('Delivery Stops'!$B$2:$B$29,B3021))</f>
        <v>Elementary School</v>
      </c>
      <c r="E3021" t="str" cm="1">
        <f t="array" ref="E3021">IF(C3021=0,"Depot",INDEX('Delivery Stops'!$B$2:$B$29,C3021))</f>
        <v>Children's Academy</v>
      </c>
      <c r="F3021">
        <v>0</v>
      </c>
      <c r="G3021" cm="1">
        <f t="array" ref="G3021">INDEX('Distance Matrix (miles)'!$B$2:$AD$30,B3021+1,C3021+1)</f>
        <v>5.5</v>
      </c>
      <c r="H3021" cm="1">
        <f t="array" ref="H3021">INDEX('Travel Time Matrix (min)'!$B$2:$AD$30,B3021+1,C3021+1)</f>
        <v>8.1999999999999993</v>
      </c>
      <c r="I3021" cm="1">
        <f t="array" ref="I3021">G3021*(INDEX('Vehicle Fleet'!$D$2:$D$6,A3021)+'Cost Parameters'!$B$2*'Cost Parameters'!$B$3)</f>
        <v>6.3602000000000007</v>
      </c>
      <c r="J3021" cm="1">
        <f t="array" ref="J3021">IF(C3021=0,0,INDEX('Delivery Stops'!$D$2:$D$29,C3021))</f>
        <v>28</v>
      </c>
      <c r="K3021">
        <f t="shared" si="188"/>
        <v>0</v>
      </c>
      <c r="L3021">
        <f t="shared" si="189"/>
        <v>0</v>
      </c>
      <c r="M3021">
        <f t="shared" si="190"/>
        <v>0</v>
      </c>
      <c r="N3021">
        <f t="shared" si="191"/>
        <v>0</v>
      </c>
      <c r="O3021" cm="1">
        <f t="array" ref="O3021">((IF(C3021=0,INDEX('Solver Setup'!$M$15:$M$19,A3021),INDEX('Solver Setup'!$G$25:$G$52,C3021))-IF(B3021=0,INDEX('Solver Setup'!$L$15:$L$19,A3021),INDEX('Solver Setup'!$G$25:$G$52,B3021)))*1440-IF(B3021=0,0,INDEX('Solver Setup'!$F$25:$F$52,B3021))-H3021+'Solver Setup'!$B$9*(1-F3021))</f>
        <v>1826.8</v>
      </c>
    </row>
    <row r="3022" spans="1:15" x14ac:dyDescent="0.2">
      <c r="A3022">
        <v>4</v>
      </c>
      <c r="B3022">
        <v>20</v>
      </c>
      <c r="C3022">
        <v>25</v>
      </c>
      <c r="D3022" t="str" cm="1">
        <f t="array" ref="D3022">IF(B3022=0,"Depot",INDEX('Delivery Stops'!$B$2:$B$29,B3022))</f>
        <v>Elementary School</v>
      </c>
      <c r="E3022" t="str" cm="1">
        <f t="array" ref="E3022">IF(C3022=0,"Depot",INDEX('Delivery Stops'!$B$2:$B$29,C3022))</f>
        <v>Public Library</v>
      </c>
      <c r="F3022">
        <v>0</v>
      </c>
      <c r="G3022" cm="1">
        <f t="array" ref="G3022">INDEX('Distance Matrix (miles)'!$B$2:$AD$30,B3022+1,C3022+1)</f>
        <v>29.22</v>
      </c>
      <c r="H3022" cm="1">
        <f t="array" ref="H3022">INDEX('Travel Time Matrix (min)'!$B$2:$AD$30,B3022+1,C3022+1)</f>
        <v>43.8</v>
      </c>
      <c r="I3022" cm="1">
        <f t="array" ref="I3022">G3022*(INDEX('Vehicle Fleet'!$D$2:$D$6,A3022)+'Cost Parameters'!$B$2*'Cost Parameters'!$B$3)</f>
        <v>33.790008</v>
      </c>
      <c r="J3022" cm="1">
        <f t="array" ref="J3022">IF(C3022=0,0,INDEX('Delivery Stops'!$D$2:$D$29,C3022))</f>
        <v>32</v>
      </c>
      <c r="K3022">
        <f t="shared" si="188"/>
        <v>0</v>
      </c>
      <c r="L3022">
        <f t="shared" si="189"/>
        <v>0</v>
      </c>
      <c r="M3022">
        <f t="shared" si="190"/>
        <v>0</v>
      </c>
      <c r="N3022">
        <f t="shared" si="191"/>
        <v>0</v>
      </c>
      <c r="O3022" cm="1">
        <f t="array" ref="O3022">((IF(C3022=0,INDEX('Solver Setup'!$M$15:$M$19,A3022),INDEX('Solver Setup'!$G$25:$G$52,C3022))-IF(B3022=0,INDEX('Solver Setup'!$L$15:$L$19,A3022),INDEX('Solver Setup'!$G$25:$G$52,B3022)))*1440-IF(B3022=0,0,INDEX('Solver Setup'!$F$25:$F$52,B3022))-H3022+'Solver Setup'!$B$9*(1-F3022))</f>
        <v>1701.2</v>
      </c>
    </row>
    <row r="3023" spans="1:15" x14ac:dyDescent="0.2">
      <c r="A3023">
        <v>4</v>
      </c>
      <c r="B3023">
        <v>20</v>
      </c>
      <c r="C3023">
        <v>26</v>
      </c>
      <c r="D3023" t="str" cm="1">
        <f t="array" ref="D3023">IF(B3023=0,"Depot",INDEX('Delivery Stops'!$B$2:$B$29,B3023))</f>
        <v>Elementary School</v>
      </c>
      <c r="E3023" t="str" cm="1">
        <f t="array" ref="E3023">IF(C3023=0,"Depot",INDEX('Delivery Stops'!$B$2:$B$29,C3023))</f>
        <v>Bakery &amp; Cafe</v>
      </c>
      <c r="F3023">
        <v>0</v>
      </c>
      <c r="G3023" cm="1">
        <f t="array" ref="G3023">INDEX('Distance Matrix (miles)'!$B$2:$AD$30,B3023+1,C3023+1)</f>
        <v>33.17</v>
      </c>
      <c r="H3023" cm="1">
        <f t="array" ref="H3023">INDEX('Travel Time Matrix (min)'!$B$2:$AD$30,B3023+1,C3023+1)</f>
        <v>49.8</v>
      </c>
      <c r="I3023" cm="1">
        <f t="array" ref="I3023">G3023*(INDEX('Vehicle Fleet'!$D$2:$D$6,A3023)+'Cost Parameters'!$B$2*'Cost Parameters'!$B$3)</f>
        <v>38.357788000000006</v>
      </c>
      <c r="J3023" cm="1">
        <f t="array" ref="J3023">IF(C3023=0,0,INDEX('Delivery Stops'!$D$2:$D$29,C3023))</f>
        <v>211</v>
      </c>
      <c r="K3023">
        <f t="shared" si="188"/>
        <v>0</v>
      </c>
      <c r="L3023">
        <f t="shared" si="189"/>
        <v>0</v>
      </c>
      <c r="M3023">
        <f t="shared" si="190"/>
        <v>0</v>
      </c>
      <c r="N3023">
        <f t="shared" si="191"/>
        <v>0</v>
      </c>
      <c r="O3023" cm="1">
        <f t="array" ref="O3023">((IF(C3023=0,INDEX('Solver Setup'!$M$15:$M$19,A3023),INDEX('Solver Setup'!$G$25:$G$52,C3023))-IF(B3023=0,INDEX('Solver Setup'!$L$15:$L$19,A3023),INDEX('Solver Setup'!$G$25:$G$52,B3023)))*1440-IF(B3023=0,0,INDEX('Solver Setup'!$F$25:$F$52,B3023))-H3023+'Solver Setup'!$B$9*(1-F3023))</f>
        <v>1770.1999999999994</v>
      </c>
    </row>
    <row r="3024" spans="1:15" x14ac:dyDescent="0.2">
      <c r="A3024">
        <v>4</v>
      </c>
      <c r="B3024">
        <v>20</v>
      </c>
      <c r="C3024">
        <v>27</v>
      </c>
      <c r="D3024" t="str" cm="1">
        <f t="array" ref="D3024">IF(B3024=0,"Depot",INDEX('Delivery Stops'!$B$2:$B$29,B3024))</f>
        <v>Elementary School</v>
      </c>
      <c r="E3024" t="str" cm="1">
        <f t="array" ref="E3024">IF(C3024=0,"Depot",INDEX('Delivery Stops'!$B$2:$B$29,C3024))</f>
        <v>Redstone Elementary School</v>
      </c>
      <c r="F3024">
        <v>0</v>
      </c>
      <c r="G3024" cm="1">
        <f t="array" ref="G3024">INDEX('Distance Matrix (miles)'!$B$2:$AD$30,B3024+1,C3024+1)</f>
        <v>30.43</v>
      </c>
      <c r="H3024" cm="1">
        <f t="array" ref="H3024">INDEX('Travel Time Matrix (min)'!$B$2:$AD$30,B3024+1,C3024+1)</f>
        <v>45.6</v>
      </c>
      <c r="I3024" cm="1">
        <f t="array" ref="I3024">G3024*(INDEX('Vehicle Fleet'!$D$2:$D$6,A3024)+'Cost Parameters'!$B$2*'Cost Parameters'!$B$3)</f>
        <v>35.189252000000003</v>
      </c>
      <c r="J3024" cm="1">
        <f t="array" ref="J3024">IF(C3024=0,0,INDEX('Delivery Stops'!$D$2:$D$29,C3024))</f>
        <v>61</v>
      </c>
      <c r="K3024">
        <f t="shared" si="188"/>
        <v>0</v>
      </c>
      <c r="L3024">
        <f t="shared" si="189"/>
        <v>0</v>
      </c>
      <c r="M3024">
        <f t="shared" si="190"/>
        <v>0</v>
      </c>
      <c r="N3024">
        <f t="shared" si="191"/>
        <v>0</v>
      </c>
      <c r="O3024" cm="1">
        <f t="array" ref="O3024">((IF(C3024=0,INDEX('Solver Setup'!$M$15:$M$19,A3024),INDEX('Solver Setup'!$G$25:$G$52,C3024))-IF(B3024=0,INDEX('Solver Setup'!$L$15:$L$19,A3024),INDEX('Solver Setup'!$G$25:$G$52,B3024)))*1440-IF(B3024=0,0,INDEX('Solver Setup'!$F$25:$F$52,B3024))-H3024+'Solver Setup'!$B$9*(1-F3024))</f>
        <v>1714.399999999999</v>
      </c>
    </row>
    <row r="3025" spans="1:15" x14ac:dyDescent="0.2">
      <c r="A3025">
        <v>4</v>
      </c>
      <c r="B3025">
        <v>20</v>
      </c>
      <c r="C3025">
        <v>28</v>
      </c>
      <c r="D3025" t="str" cm="1">
        <f t="array" ref="D3025">IF(B3025=0,"Depot",INDEX('Delivery Stops'!$B$2:$B$29,B3025))</f>
        <v>Elementary School</v>
      </c>
      <c r="E3025" t="str" cm="1">
        <f t="array" ref="E3025">IF(C3025=0,"Depot",INDEX('Delivery Stops'!$B$2:$B$29,C3025))</f>
        <v>Food Bank</v>
      </c>
      <c r="F3025">
        <v>0</v>
      </c>
      <c r="G3025" cm="1">
        <f t="array" ref="G3025">INDEX('Distance Matrix (miles)'!$B$2:$AD$30,B3025+1,C3025+1)</f>
        <v>43.44</v>
      </c>
      <c r="H3025" cm="1">
        <f t="array" ref="H3025">INDEX('Travel Time Matrix (min)'!$B$2:$AD$30,B3025+1,C3025+1)</f>
        <v>65.2</v>
      </c>
      <c r="I3025" cm="1">
        <f t="array" ref="I3025">G3025*(INDEX('Vehicle Fleet'!$D$2:$D$6,A3025)+'Cost Parameters'!$B$2*'Cost Parameters'!$B$3)</f>
        <v>50.234016000000004</v>
      </c>
      <c r="J3025" cm="1">
        <f t="array" ref="J3025">IF(C3025=0,0,INDEX('Delivery Stops'!$D$2:$D$29,C3025))</f>
        <v>168</v>
      </c>
      <c r="K3025">
        <f t="shared" si="188"/>
        <v>0</v>
      </c>
      <c r="L3025">
        <f t="shared" si="189"/>
        <v>0</v>
      </c>
      <c r="M3025">
        <f t="shared" si="190"/>
        <v>0</v>
      </c>
      <c r="N3025">
        <f t="shared" si="191"/>
        <v>0</v>
      </c>
      <c r="O3025" cm="1">
        <f t="array" ref="O3025">((IF(C3025=0,INDEX('Solver Setup'!$M$15:$M$19,A3025),INDEX('Solver Setup'!$G$25:$G$52,C3025))-IF(B3025=0,INDEX('Solver Setup'!$L$15:$L$19,A3025),INDEX('Solver Setup'!$G$25:$G$52,B3025)))*1440-IF(B3025=0,0,INDEX('Solver Setup'!$F$25:$F$52,B3025))-H3025+'Solver Setup'!$B$9*(1-F3025))</f>
        <v>1694.799999999999</v>
      </c>
    </row>
    <row r="3026" spans="1:15" x14ac:dyDescent="0.2">
      <c r="A3026">
        <v>4</v>
      </c>
      <c r="B3026">
        <v>21</v>
      </c>
      <c r="C3026">
        <v>0</v>
      </c>
      <c r="D3026" t="str" cm="1">
        <f t="array" ref="D3026">IF(B3026=0,"Depot",INDEX('Delivery Stops'!$B$2:$B$29,B3026))</f>
        <v>Distillery</v>
      </c>
      <c r="E3026" t="str" cm="1">
        <f t="array" ref="E3026">IF(C3026=0,"Depot",INDEX('Delivery Stops'!$B$2:$B$29,C3026))</f>
        <v>Depot</v>
      </c>
      <c r="F3026">
        <v>0</v>
      </c>
      <c r="G3026" cm="1">
        <f t="array" ref="G3026">INDEX('Distance Matrix (miles)'!$B$2:$AD$30,B3026+1,C3026+1)</f>
        <v>20.67</v>
      </c>
      <c r="H3026" cm="1">
        <f t="array" ref="H3026">INDEX('Travel Time Matrix (min)'!$B$2:$AD$30,B3026+1,C3026+1)</f>
        <v>31</v>
      </c>
      <c r="I3026" cm="1">
        <f t="array" ref="I3026">G3026*(INDEX('Vehicle Fleet'!$D$2:$D$6,A3026)+'Cost Parameters'!$B$2*'Cost Parameters'!$B$3)</f>
        <v>23.902788000000005</v>
      </c>
      <c r="J3026" cm="1">
        <f t="array" ref="J3026">IF(C3026=0,0,INDEX('Delivery Stops'!$D$2:$D$29,C3026))</f>
        <v>0</v>
      </c>
      <c r="K3026">
        <f t="shared" si="188"/>
        <v>0</v>
      </c>
      <c r="L3026">
        <f t="shared" si="189"/>
        <v>0</v>
      </c>
      <c r="M3026">
        <f t="shared" si="190"/>
        <v>0</v>
      </c>
      <c r="N3026">
        <f t="shared" si="191"/>
        <v>0</v>
      </c>
      <c r="O3026" cm="1">
        <f t="array" ref="O3026">((IF(C3026=0,INDEX('Solver Setup'!$M$15:$M$19,A3026),INDEX('Solver Setup'!$G$25:$G$52,C3026))-IF(B3026=0,INDEX('Solver Setup'!$L$15:$L$19,A3026),INDEX('Solver Setup'!$G$25:$G$52,B3026)))*1440-IF(B3026=0,0,INDEX('Solver Setup'!$F$25:$F$52,B3026))-H3026+'Solver Setup'!$B$9*(1-F3026))</f>
        <v>501.00000000000045</v>
      </c>
    </row>
    <row r="3027" spans="1:15" x14ac:dyDescent="0.2">
      <c r="A3027">
        <v>4</v>
      </c>
      <c r="B3027">
        <v>21</v>
      </c>
      <c r="C3027">
        <v>1</v>
      </c>
      <c r="D3027" t="str" cm="1">
        <f t="array" ref="D3027">IF(B3027=0,"Depot",INDEX('Delivery Stops'!$B$2:$B$29,B3027))</f>
        <v>Distillery</v>
      </c>
      <c r="E3027" t="str" cm="1">
        <f t="array" ref="E3027">IF(C3027=0,"Depot",INDEX('Delivery Stops'!$B$2:$B$29,C3027))</f>
        <v>Pet Hospital</v>
      </c>
      <c r="F3027">
        <v>0</v>
      </c>
      <c r="G3027" cm="1">
        <f t="array" ref="G3027">INDEX('Distance Matrix (miles)'!$B$2:$AD$30,B3027+1,C3027+1)</f>
        <v>26.06</v>
      </c>
      <c r="H3027" cm="1">
        <f t="array" ref="H3027">INDEX('Travel Time Matrix (min)'!$B$2:$AD$30,B3027+1,C3027+1)</f>
        <v>39.1</v>
      </c>
      <c r="I3027" cm="1">
        <f t="array" ref="I3027">G3027*(INDEX('Vehicle Fleet'!$D$2:$D$6,A3027)+'Cost Parameters'!$B$2*'Cost Parameters'!$B$3)</f>
        <v>30.135784000000001</v>
      </c>
      <c r="J3027" cm="1">
        <f t="array" ref="J3027">IF(C3027=0,0,INDEX('Delivery Stops'!$D$2:$D$29,C3027))</f>
        <v>204</v>
      </c>
      <c r="K3027">
        <f t="shared" si="188"/>
        <v>0</v>
      </c>
      <c r="L3027">
        <f t="shared" si="189"/>
        <v>0</v>
      </c>
      <c r="M3027">
        <f t="shared" si="190"/>
        <v>0</v>
      </c>
      <c r="N3027">
        <f t="shared" si="191"/>
        <v>0</v>
      </c>
      <c r="O3027" cm="1">
        <f t="array" ref="O3027">((IF(C3027=0,INDEX('Solver Setup'!$M$15:$M$19,A3027),INDEX('Solver Setup'!$G$25:$G$52,C3027))-IF(B3027=0,INDEX('Solver Setup'!$L$15:$L$19,A3027),INDEX('Solver Setup'!$G$25:$G$52,B3027)))*1440-IF(B3027=0,0,INDEX('Solver Setup'!$F$25:$F$52,B3027))-H3027+'Solver Setup'!$B$9*(1-F3027))</f>
        <v>1002.9000000000009</v>
      </c>
    </row>
    <row r="3028" spans="1:15" x14ac:dyDescent="0.2">
      <c r="A3028">
        <v>4</v>
      </c>
      <c r="B3028">
        <v>21</v>
      </c>
      <c r="C3028">
        <v>2</v>
      </c>
      <c r="D3028" t="str" cm="1">
        <f t="array" ref="D3028">IF(B3028=0,"Depot",INDEX('Delivery Stops'!$B$2:$B$29,B3028))</f>
        <v>Distillery</v>
      </c>
      <c r="E3028" t="str" cm="1">
        <f t="array" ref="E3028">IF(C3028=0,"Depot",INDEX('Delivery Stops'!$B$2:$B$29,C3028))</f>
        <v>Community Pharmacy</v>
      </c>
      <c r="F3028">
        <v>0</v>
      </c>
      <c r="G3028" cm="1">
        <f t="array" ref="G3028">INDEX('Distance Matrix (miles)'!$B$2:$AD$30,B3028+1,C3028+1)</f>
        <v>21.59</v>
      </c>
      <c r="H3028" cm="1">
        <f t="array" ref="H3028">INDEX('Travel Time Matrix (min)'!$B$2:$AD$30,B3028+1,C3028+1)</f>
        <v>32.4</v>
      </c>
      <c r="I3028" cm="1">
        <f t="array" ref="I3028">G3028*(INDEX('Vehicle Fleet'!$D$2:$D$6,A3028)+'Cost Parameters'!$B$2*'Cost Parameters'!$B$3)</f>
        <v>24.966676000000003</v>
      </c>
      <c r="J3028" cm="1">
        <f t="array" ref="J3028">IF(C3028=0,0,INDEX('Delivery Stops'!$D$2:$D$29,C3028))</f>
        <v>240</v>
      </c>
      <c r="K3028">
        <f t="shared" si="188"/>
        <v>0</v>
      </c>
      <c r="L3028">
        <f t="shared" si="189"/>
        <v>0</v>
      </c>
      <c r="M3028">
        <f t="shared" si="190"/>
        <v>0</v>
      </c>
      <c r="N3028">
        <f t="shared" si="191"/>
        <v>0</v>
      </c>
      <c r="O3028" cm="1">
        <f t="array" ref="O3028">((IF(C3028=0,INDEX('Solver Setup'!$M$15:$M$19,A3028),INDEX('Solver Setup'!$G$25:$G$52,C3028))-IF(B3028=0,INDEX('Solver Setup'!$L$15:$L$19,A3028),INDEX('Solver Setup'!$G$25:$G$52,B3028)))*1440-IF(B3028=0,0,INDEX('Solver Setup'!$F$25:$F$52,B3028))-H3028+'Solver Setup'!$B$9*(1-F3028))</f>
        <v>1249.5999999999999</v>
      </c>
    </row>
    <row r="3029" spans="1:15" x14ac:dyDescent="0.2">
      <c r="A3029">
        <v>4</v>
      </c>
      <c r="B3029">
        <v>21</v>
      </c>
      <c r="C3029">
        <v>3</v>
      </c>
      <c r="D3029" t="str" cm="1">
        <f t="array" ref="D3029">IF(B3029=0,"Depot",INDEX('Delivery Stops'!$B$2:$B$29,B3029))</f>
        <v>Distillery</v>
      </c>
      <c r="E3029" t="str" cm="1">
        <f t="array" ref="E3029">IF(C3029=0,"Depot",INDEX('Delivery Stops'!$B$2:$B$29,C3029))</f>
        <v>Redstone Medical Center</v>
      </c>
      <c r="F3029">
        <v>0</v>
      </c>
      <c r="G3029" cm="1">
        <f t="array" ref="G3029">INDEX('Distance Matrix (miles)'!$B$2:$AD$30,B3029+1,C3029+1)</f>
        <v>9.14</v>
      </c>
      <c r="H3029" cm="1">
        <f t="array" ref="H3029">INDEX('Travel Time Matrix (min)'!$B$2:$AD$30,B3029+1,C3029+1)</f>
        <v>13.7</v>
      </c>
      <c r="I3029" cm="1">
        <f t="array" ref="I3029">G3029*(INDEX('Vehicle Fleet'!$D$2:$D$6,A3029)+'Cost Parameters'!$B$2*'Cost Parameters'!$B$3)</f>
        <v>10.569496000000001</v>
      </c>
      <c r="J3029" cm="1">
        <f t="array" ref="J3029">IF(C3029=0,0,INDEX('Delivery Stops'!$D$2:$D$29,C3029))</f>
        <v>183</v>
      </c>
      <c r="K3029">
        <f t="shared" si="188"/>
        <v>0</v>
      </c>
      <c r="L3029">
        <f t="shared" si="189"/>
        <v>0</v>
      </c>
      <c r="M3029">
        <f t="shared" si="190"/>
        <v>0</v>
      </c>
      <c r="N3029">
        <f t="shared" si="191"/>
        <v>0</v>
      </c>
      <c r="O3029" cm="1">
        <f t="array" ref="O3029">((IF(C3029=0,INDEX('Solver Setup'!$M$15:$M$19,A3029),INDEX('Solver Setup'!$G$25:$G$52,C3029))-IF(B3029=0,INDEX('Solver Setup'!$L$15:$L$19,A3029),INDEX('Solver Setup'!$G$25:$G$52,B3029)))*1440-IF(B3029=0,0,INDEX('Solver Setup'!$F$25:$F$52,B3029))-H3029+'Solver Setup'!$B$9*(1-F3029))</f>
        <v>1283.3000000000004</v>
      </c>
    </row>
    <row r="3030" spans="1:15" x14ac:dyDescent="0.2">
      <c r="A3030">
        <v>4</v>
      </c>
      <c r="B3030">
        <v>21</v>
      </c>
      <c r="C3030">
        <v>4</v>
      </c>
      <c r="D3030" t="str" cm="1">
        <f t="array" ref="D3030">IF(B3030=0,"Depot",INDEX('Delivery Stops'!$B$2:$B$29,B3030))</f>
        <v>Distillery</v>
      </c>
      <c r="E3030" t="str" cm="1">
        <f t="array" ref="E3030">IF(C3030=0,"Depot",INDEX('Delivery Stops'!$B$2:$B$29,C3030))</f>
        <v>Furniture Warehouse</v>
      </c>
      <c r="F3030">
        <v>0</v>
      </c>
      <c r="G3030" cm="1">
        <f t="array" ref="G3030">INDEX('Distance Matrix (miles)'!$B$2:$AD$30,B3030+1,C3030+1)</f>
        <v>14.4</v>
      </c>
      <c r="H3030" cm="1">
        <f t="array" ref="H3030">INDEX('Travel Time Matrix (min)'!$B$2:$AD$30,B3030+1,C3030+1)</f>
        <v>21.6</v>
      </c>
      <c r="I3030" cm="1">
        <f t="array" ref="I3030">G3030*(INDEX('Vehicle Fleet'!$D$2:$D$6,A3030)+'Cost Parameters'!$B$2*'Cost Parameters'!$B$3)</f>
        <v>16.652160000000002</v>
      </c>
      <c r="J3030" cm="1">
        <f t="array" ref="J3030">IF(C3030=0,0,INDEX('Delivery Stops'!$D$2:$D$29,C3030))</f>
        <v>186</v>
      </c>
      <c r="K3030">
        <f t="shared" si="188"/>
        <v>0</v>
      </c>
      <c r="L3030">
        <f t="shared" si="189"/>
        <v>0</v>
      </c>
      <c r="M3030">
        <f t="shared" si="190"/>
        <v>0</v>
      </c>
      <c r="N3030">
        <f t="shared" si="191"/>
        <v>0</v>
      </c>
      <c r="O3030" cm="1">
        <f t="array" ref="O3030">((IF(C3030=0,INDEX('Solver Setup'!$M$15:$M$19,A3030),INDEX('Solver Setup'!$G$25:$G$52,C3030))-IF(B3030=0,INDEX('Solver Setup'!$L$15:$L$19,A3030),INDEX('Solver Setup'!$G$25:$G$52,B3030)))*1440-IF(B3030=0,0,INDEX('Solver Setup'!$F$25:$F$52,B3030))-H3030+'Solver Setup'!$B$9*(1-F3030))</f>
        <v>1005.4000000000004</v>
      </c>
    </row>
    <row r="3031" spans="1:15" x14ac:dyDescent="0.2">
      <c r="A3031">
        <v>4</v>
      </c>
      <c r="B3031">
        <v>21</v>
      </c>
      <c r="C3031">
        <v>5</v>
      </c>
      <c r="D3031" t="str" cm="1">
        <f t="array" ref="D3031">IF(B3031=0,"Depot",INDEX('Delivery Stops'!$B$2:$B$29,B3031))</f>
        <v>Distillery</v>
      </c>
      <c r="E3031" t="str" cm="1">
        <f t="array" ref="E3031">IF(C3031=0,"Depot",INDEX('Delivery Stops'!$B$2:$B$29,C3031))</f>
        <v>Construction Supply</v>
      </c>
      <c r="F3031">
        <v>0</v>
      </c>
      <c r="G3031" cm="1">
        <f t="array" ref="G3031">INDEX('Distance Matrix (miles)'!$B$2:$AD$30,B3031+1,C3031+1)</f>
        <v>17.850000000000001</v>
      </c>
      <c r="H3031" cm="1">
        <f t="array" ref="H3031">INDEX('Travel Time Matrix (min)'!$B$2:$AD$30,B3031+1,C3031+1)</f>
        <v>26.8</v>
      </c>
      <c r="I3031" cm="1">
        <f t="array" ref="I3031">G3031*(INDEX('Vehicle Fleet'!$D$2:$D$6,A3031)+'Cost Parameters'!$B$2*'Cost Parameters'!$B$3)</f>
        <v>20.641740000000002</v>
      </c>
      <c r="J3031" cm="1">
        <f t="array" ref="J3031">IF(C3031=0,0,INDEX('Delivery Stops'!$D$2:$D$29,C3031))</f>
        <v>201</v>
      </c>
      <c r="K3031">
        <f t="shared" si="188"/>
        <v>0</v>
      </c>
      <c r="L3031">
        <f t="shared" si="189"/>
        <v>0</v>
      </c>
      <c r="M3031">
        <f t="shared" si="190"/>
        <v>0</v>
      </c>
      <c r="N3031">
        <f t="shared" si="191"/>
        <v>0</v>
      </c>
      <c r="O3031" cm="1">
        <f t="array" ref="O3031">((IF(C3031=0,INDEX('Solver Setup'!$M$15:$M$19,A3031),INDEX('Solver Setup'!$G$25:$G$52,C3031))-IF(B3031=0,INDEX('Solver Setup'!$L$15:$L$19,A3031),INDEX('Solver Setup'!$G$25:$G$52,B3031)))*1440-IF(B3031=0,0,INDEX('Solver Setup'!$F$25:$F$52,B3031))-H3031+'Solver Setup'!$B$9*(1-F3031))</f>
        <v>1210.1999999999998</v>
      </c>
    </row>
    <row r="3032" spans="1:15" x14ac:dyDescent="0.2">
      <c r="A3032">
        <v>4</v>
      </c>
      <c r="B3032">
        <v>21</v>
      </c>
      <c r="C3032">
        <v>6</v>
      </c>
      <c r="D3032" t="str" cm="1">
        <f t="array" ref="D3032">IF(B3032=0,"Depot",INDEX('Delivery Stops'!$B$2:$B$29,B3032))</f>
        <v>Distillery</v>
      </c>
      <c r="E3032" t="str" cm="1">
        <f t="array" ref="E3032">IF(C3032=0,"Depot",INDEX('Delivery Stops'!$B$2:$B$29,C3032))</f>
        <v>Farm Supply</v>
      </c>
      <c r="F3032">
        <v>0</v>
      </c>
      <c r="G3032" cm="1">
        <f t="array" ref="G3032">INDEX('Distance Matrix (miles)'!$B$2:$AD$30,B3032+1,C3032+1)</f>
        <v>19.2</v>
      </c>
      <c r="H3032" cm="1">
        <f t="array" ref="H3032">INDEX('Travel Time Matrix (min)'!$B$2:$AD$30,B3032+1,C3032+1)</f>
        <v>28.8</v>
      </c>
      <c r="I3032" cm="1">
        <f t="array" ref="I3032">G3032*(INDEX('Vehicle Fleet'!$D$2:$D$6,A3032)+'Cost Parameters'!$B$2*'Cost Parameters'!$B$3)</f>
        <v>22.20288</v>
      </c>
      <c r="J3032" cm="1">
        <f t="array" ref="J3032">IF(C3032=0,0,INDEX('Delivery Stops'!$D$2:$D$29,C3032))</f>
        <v>162</v>
      </c>
      <c r="K3032">
        <f t="shared" si="188"/>
        <v>0</v>
      </c>
      <c r="L3032">
        <f t="shared" si="189"/>
        <v>0</v>
      </c>
      <c r="M3032">
        <f t="shared" si="190"/>
        <v>0</v>
      </c>
      <c r="N3032">
        <f t="shared" si="191"/>
        <v>0</v>
      </c>
      <c r="O3032" cm="1">
        <f t="array" ref="O3032">((IF(C3032=0,INDEX('Solver Setup'!$M$15:$M$19,A3032),INDEX('Solver Setup'!$G$25:$G$52,C3032))-IF(B3032=0,INDEX('Solver Setup'!$L$15:$L$19,A3032),INDEX('Solver Setup'!$G$25:$G$52,B3032)))*1440-IF(B3032=0,0,INDEX('Solver Setup'!$F$25:$F$52,B3032))-H3032+'Solver Setup'!$B$9*(1-F3032))</f>
        <v>1313.2000000000005</v>
      </c>
    </row>
    <row r="3033" spans="1:15" x14ac:dyDescent="0.2">
      <c r="A3033">
        <v>4</v>
      </c>
      <c r="B3033">
        <v>21</v>
      </c>
      <c r="C3033">
        <v>7</v>
      </c>
      <c r="D3033" t="str" cm="1">
        <f t="array" ref="D3033">IF(B3033=0,"Depot",INDEX('Delivery Stops'!$B$2:$B$29,B3033))</f>
        <v>Distillery</v>
      </c>
      <c r="E3033" t="str" cm="1">
        <f t="array" ref="E3033">IF(C3033=0,"Depot",INDEX('Delivery Stops'!$B$2:$B$29,C3033))</f>
        <v>Fish Market</v>
      </c>
      <c r="F3033">
        <v>0</v>
      </c>
      <c r="G3033" cm="1">
        <f t="array" ref="G3033">INDEX('Distance Matrix (miles)'!$B$2:$AD$30,B3033+1,C3033+1)</f>
        <v>27.52</v>
      </c>
      <c r="H3033" cm="1">
        <f t="array" ref="H3033">INDEX('Travel Time Matrix (min)'!$B$2:$AD$30,B3033+1,C3033+1)</f>
        <v>41.3</v>
      </c>
      <c r="I3033" cm="1">
        <f t="array" ref="I3033">G3033*(INDEX('Vehicle Fleet'!$D$2:$D$6,A3033)+'Cost Parameters'!$B$2*'Cost Parameters'!$B$3)</f>
        <v>31.824128000000002</v>
      </c>
      <c r="J3033" cm="1">
        <f t="array" ref="J3033">IF(C3033=0,0,INDEX('Delivery Stops'!$D$2:$D$29,C3033))</f>
        <v>133</v>
      </c>
      <c r="K3033">
        <f t="shared" si="188"/>
        <v>0</v>
      </c>
      <c r="L3033">
        <f t="shared" si="189"/>
        <v>0</v>
      </c>
      <c r="M3033">
        <f t="shared" si="190"/>
        <v>0</v>
      </c>
      <c r="N3033">
        <f t="shared" si="191"/>
        <v>0</v>
      </c>
      <c r="O3033" cm="1">
        <f t="array" ref="O3033">((IF(C3033=0,INDEX('Solver Setup'!$M$15:$M$19,A3033),INDEX('Solver Setup'!$G$25:$G$52,C3033))-IF(B3033=0,INDEX('Solver Setup'!$L$15:$L$19,A3033),INDEX('Solver Setup'!$G$25:$G$52,B3033)))*1440-IF(B3033=0,0,INDEX('Solver Setup'!$F$25:$F$52,B3033))-H3033+'Solver Setup'!$B$9*(1-F3033))</f>
        <v>1165.7000000000005</v>
      </c>
    </row>
    <row r="3034" spans="1:15" x14ac:dyDescent="0.2">
      <c r="A3034">
        <v>4</v>
      </c>
      <c r="B3034">
        <v>21</v>
      </c>
      <c r="C3034">
        <v>8</v>
      </c>
      <c r="D3034" t="str" cm="1">
        <f t="array" ref="D3034">IF(B3034=0,"Depot",INDEX('Delivery Stops'!$B$2:$B$29,B3034))</f>
        <v>Distillery</v>
      </c>
      <c r="E3034" t="str" cm="1">
        <f t="array" ref="E3034">IF(C3034=0,"Depot",INDEX('Delivery Stops'!$B$2:$B$29,C3034))</f>
        <v>Swimming Pool Supply</v>
      </c>
      <c r="F3034">
        <v>0</v>
      </c>
      <c r="G3034" cm="1">
        <f t="array" ref="G3034">INDEX('Distance Matrix (miles)'!$B$2:$AD$30,B3034+1,C3034+1)</f>
        <v>7.77</v>
      </c>
      <c r="H3034" cm="1">
        <f t="array" ref="H3034">INDEX('Travel Time Matrix (min)'!$B$2:$AD$30,B3034+1,C3034+1)</f>
        <v>11.7</v>
      </c>
      <c r="I3034" cm="1">
        <f t="array" ref="I3034">G3034*(INDEX('Vehicle Fleet'!$D$2:$D$6,A3034)+'Cost Parameters'!$B$2*'Cost Parameters'!$B$3)</f>
        <v>8.9852280000000011</v>
      </c>
      <c r="J3034" cm="1">
        <f t="array" ref="J3034">IF(C3034=0,0,INDEX('Delivery Stops'!$D$2:$D$29,C3034))</f>
        <v>285</v>
      </c>
      <c r="K3034">
        <f t="shared" si="188"/>
        <v>0</v>
      </c>
      <c r="L3034">
        <f t="shared" si="189"/>
        <v>0</v>
      </c>
      <c r="M3034">
        <f t="shared" si="190"/>
        <v>0</v>
      </c>
      <c r="N3034">
        <f t="shared" si="191"/>
        <v>0</v>
      </c>
      <c r="O3034" cm="1">
        <f t="array" ref="O3034">((IF(C3034=0,INDEX('Solver Setup'!$M$15:$M$19,A3034),INDEX('Solver Setup'!$G$25:$G$52,C3034))-IF(B3034=0,INDEX('Solver Setup'!$L$15:$L$19,A3034),INDEX('Solver Setup'!$G$25:$G$52,B3034)))*1440-IF(B3034=0,0,INDEX('Solver Setup'!$F$25:$F$52,B3034))-H3034+'Solver Setup'!$B$9*(1-F3034))</f>
        <v>1405.3</v>
      </c>
    </row>
    <row r="3035" spans="1:15" x14ac:dyDescent="0.2">
      <c r="A3035">
        <v>4</v>
      </c>
      <c r="B3035">
        <v>21</v>
      </c>
      <c r="C3035">
        <v>9</v>
      </c>
      <c r="D3035" t="str" cm="1">
        <f t="array" ref="D3035">IF(B3035=0,"Depot",INDEX('Delivery Stops'!$B$2:$B$29,B3035))</f>
        <v>Distillery</v>
      </c>
      <c r="E3035" t="str" cm="1">
        <f t="array" ref="E3035">IF(C3035=0,"Depot",INDEX('Delivery Stops'!$B$2:$B$29,C3035))</f>
        <v>Dry Cleaners</v>
      </c>
      <c r="F3035">
        <v>0</v>
      </c>
      <c r="G3035" cm="1">
        <f t="array" ref="G3035">INDEX('Distance Matrix (miles)'!$B$2:$AD$30,B3035+1,C3035+1)</f>
        <v>20.09</v>
      </c>
      <c r="H3035" cm="1">
        <f t="array" ref="H3035">INDEX('Travel Time Matrix (min)'!$B$2:$AD$30,B3035+1,C3035+1)</f>
        <v>30.1</v>
      </c>
      <c r="I3035" cm="1">
        <f t="array" ref="I3035">G3035*(INDEX('Vehicle Fleet'!$D$2:$D$6,A3035)+'Cost Parameters'!$B$2*'Cost Parameters'!$B$3)</f>
        <v>23.232076000000003</v>
      </c>
      <c r="J3035" cm="1">
        <f t="array" ref="J3035">IF(C3035=0,0,INDEX('Delivery Stops'!$D$2:$D$29,C3035))</f>
        <v>24</v>
      </c>
      <c r="K3035">
        <f t="shared" si="188"/>
        <v>0</v>
      </c>
      <c r="L3035">
        <f t="shared" si="189"/>
        <v>0</v>
      </c>
      <c r="M3035">
        <f t="shared" si="190"/>
        <v>0</v>
      </c>
      <c r="N3035">
        <f t="shared" si="191"/>
        <v>0</v>
      </c>
      <c r="O3035" cm="1">
        <f t="array" ref="O3035">((IF(C3035=0,INDEX('Solver Setup'!$M$15:$M$19,A3035),INDEX('Solver Setup'!$G$25:$G$52,C3035))-IF(B3035=0,INDEX('Solver Setup'!$L$15:$L$19,A3035),INDEX('Solver Setup'!$G$25:$G$52,B3035)))*1440-IF(B3035=0,0,INDEX('Solver Setup'!$F$25:$F$52,B3035))-H3035+'Solver Setup'!$B$9*(1-F3035))</f>
        <v>1041.9000000000005</v>
      </c>
    </row>
    <row r="3036" spans="1:15" x14ac:dyDescent="0.2">
      <c r="A3036">
        <v>4</v>
      </c>
      <c r="B3036">
        <v>21</v>
      </c>
      <c r="C3036">
        <v>10</v>
      </c>
      <c r="D3036" t="str" cm="1">
        <f t="array" ref="D3036">IF(B3036=0,"Depot",INDEX('Delivery Stops'!$B$2:$B$29,B3036))</f>
        <v>Distillery</v>
      </c>
      <c r="E3036" t="str" cm="1">
        <f t="array" ref="E3036">IF(C3036=0,"Depot",INDEX('Delivery Stops'!$B$2:$B$29,C3036))</f>
        <v>Furniture Warehouse</v>
      </c>
      <c r="F3036">
        <v>0</v>
      </c>
      <c r="G3036" cm="1">
        <f t="array" ref="G3036">INDEX('Distance Matrix (miles)'!$B$2:$AD$30,B3036+1,C3036+1)</f>
        <v>24.71</v>
      </c>
      <c r="H3036" cm="1">
        <f t="array" ref="H3036">INDEX('Travel Time Matrix (min)'!$B$2:$AD$30,B3036+1,C3036+1)</f>
        <v>37.1</v>
      </c>
      <c r="I3036" cm="1">
        <f t="array" ref="I3036">G3036*(INDEX('Vehicle Fleet'!$D$2:$D$6,A3036)+'Cost Parameters'!$B$2*'Cost Parameters'!$B$3)</f>
        <v>28.574644000000003</v>
      </c>
      <c r="J3036" cm="1">
        <f t="array" ref="J3036">IF(C3036=0,0,INDEX('Delivery Stops'!$D$2:$D$29,C3036))</f>
        <v>89</v>
      </c>
      <c r="K3036">
        <f t="shared" si="188"/>
        <v>0</v>
      </c>
      <c r="L3036">
        <f t="shared" si="189"/>
        <v>0</v>
      </c>
      <c r="M3036">
        <f t="shared" si="190"/>
        <v>0</v>
      </c>
      <c r="N3036">
        <f t="shared" si="191"/>
        <v>0</v>
      </c>
      <c r="O3036" cm="1">
        <f t="array" ref="O3036">((IF(C3036=0,INDEX('Solver Setup'!$M$15:$M$19,A3036),INDEX('Solver Setup'!$G$25:$G$52,C3036))-IF(B3036=0,INDEX('Solver Setup'!$L$15:$L$19,A3036),INDEX('Solver Setup'!$G$25:$G$52,B3036)))*1440-IF(B3036=0,0,INDEX('Solver Setup'!$F$25:$F$52,B3036))-H3036+'Solver Setup'!$B$9*(1-F3036))</f>
        <v>1109.8999999999999</v>
      </c>
    </row>
    <row r="3037" spans="1:15" x14ac:dyDescent="0.2">
      <c r="A3037">
        <v>4</v>
      </c>
      <c r="B3037">
        <v>21</v>
      </c>
      <c r="C3037">
        <v>11</v>
      </c>
      <c r="D3037" t="str" cm="1">
        <f t="array" ref="D3037">IF(B3037=0,"Depot",INDEX('Delivery Stops'!$B$2:$B$29,B3037))</f>
        <v>Distillery</v>
      </c>
      <c r="E3037" t="str" cm="1">
        <f t="array" ref="E3037">IF(C3037=0,"Depot",INDEX('Delivery Stops'!$B$2:$B$29,C3037))</f>
        <v>Pet Hospital</v>
      </c>
      <c r="F3037">
        <v>0</v>
      </c>
      <c r="G3037" cm="1">
        <f t="array" ref="G3037">INDEX('Distance Matrix (miles)'!$B$2:$AD$30,B3037+1,C3037+1)</f>
        <v>20.9</v>
      </c>
      <c r="H3037" cm="1">
        <f t="array" ref="H3037">INDEX('Travel Time Matrix (min)'!$B$2:$AD$30,B3037+1,C3037+1)</f>
        <v>31.3</v>
      </c>
      <c r="I3037" cm="1">
        <f t="array" ref="I3037">G3037*(INDEX('Vehicle Fleet'!$D$2:$D$6,A3037)+'Cost Parameters'!$B$2*'Cost Parameters'!$B$3)</f>
        <v>24.168759999999999</v>
      </c>
      <c r="J3037" cm="1">
        <f t="array" ref="J3037">IF(C3037=0,0,INDEX('Delivery Stops'!$D$2:$D$29,C3037))</f>
        <v>108</v>
      </c>
      <c r="K3037">
        <f t="shared" si="188"/>
        <v>0</v>
      </c>
      <c r="L3037">
        <f t="shared" si="189"/>
        <v>0</v>
      </c>
      <c r="M3037">
        <f t="shared" si="190"/>
        <v>0</v>
      </c>
      <c r="N3037">
        <f t="shared" si="191"/>
        <v>0</v>
      </c>
      <c r="O3037" cm="1">
        <f t="array" ref="O3037">((IF(C3037=0,INDEX('Solver Setup'!$M$15:$M$19,A3037),INDEX('Solver Setup'!$G$25:$G$52,C3037))-IF(B3037=0,INDEX('Solver Setup'!$L$15:$L$19,A3037),INDEX('Solver Setup'!$G$25:$G$52,B3037)))*1440-IF(B3037=0,0,INDEX('Solver Setup'!$F$25:$F$52,B3037))-H3037+'Solver Setup'!$B$9*(1-F3037))</f>
        <v>1040.7000000000005</v>
      </c>
    </row>
    <row r="3038" spans="1:15" x14ac:dyDescent="0.2">
      <c r="A3038">
        <v>4</v>
      </c>
      <c r="B3038">
        <v>21</v>
      </c>
      <c r="C3038">
        <v>12</v>
      </c>
      <c r="D3038" t="str" cm="1">
        <f t="array" ref="D3038">IF(B3038=0,"Depot",INDEX('Delivery Stops'!$B$2:$B$29,B3038))</f>
        <v>Distillery</v>
      </c>
      <c r="E3038" t="str" cm="1">
        <f t="array" ref="E3038">IF(C3038=0,"Depot",INDEX('Delivery Stops'!$B$2:$B$29,C3038))</f>
        <v>Tech Solutions Inc</v>
      </c>
      <c r="F3038">
        <v>0</v>
      </c>
      <c r="G3038" cm="1">
        <f t="array" ref="G3038">INDEX('Distance Matrix (miles)'!$B$2:$AD$30,B3038+1,C3038+1)</f>
        <v>24.71</v>
      </c>
      <c r="H3038" cm="1">
        <f t="array" ref="H3038">INDEX('Travel Time Matrix (min)'!$B$2:$AD$30,B3038+1,C3038+1)</f>
        <v>37.1</v>
      </c>
      <c r="I3038" cm="1">
        <f t="array" ref="I3038">G3038*(INDEX('Vehicle Fleet'!$D$2:$D$6,A3038)+'Cost Parameters'!$B$2*'Cost Parameters'!$B$3)</f>
        <v>28.574644000000003</v>
      </c>
      <c r="J3038" cm="1">
        <f t="array" ref="J3038">IF(C3038=0,0,INDEX('Delivery Stops'!$D$2:$D$29,C3038))</f>
        <v>150</v>
      </c>
      <c r="K3038">
        <f t="shared" si="188"/>
        <v>0</v>
      </c>
      <c r="L3038">
        <f t="shared" si="189"/>
        <v>0</v>
      </c>
      <c r="M3038">
        <f t="shared" si="190"/>
        <v>0</v>
      </c>
      <c r="N3038">
        <f t="shared" si="191"/>
        <v>0</v>
      </c>
      <c r="O3038" cm="1">
        <f t="array" ref="O3038">((IF(C3038=0,INDEX('Solver Setup'!$M$15:$M$19,A3038),INDEX('Solver Setup'!$G$25:$G$52,C3038))-IF(B3038=0,INDEX('Solver Setup'!$L$15:$L$19,A3038),INDEX('Solver Setup'!$G$25:$G$52,B3038)))*1440-IF(B3038=0,0,INDEX('Solver Setup'!$F$25:$F$52,B3038))-H3038+'Solver Setup'!$B$9*(1-F3038))</f>
        <v>989.90000000000043</v>
      </c>
    </row>
    <row r="3039" spans="1:15" x14ac:dyDescent="0.2">
      <c r="A3039">
        <v>4</v>
      </c>
      <c r="B3039">
        <v>21</v>
      </c>
      <c r="C3039">
        <v>13</v>
      </c>
      <c r="D3039" t="str" cm="1">
        <f t="array" ref="D3039">IF(B3039=0,"Depot",INDEX('Delivery Stops'!$B$2:$B$29,B3039))</f>
        <v>Distillery</v>
      </c>
      <c r="E3039" t="str" cm="1">
        <f t="array" ref="E3039">IF(C3039=0,"Depot",INDEX('Delivery Stops'!$B$2:$B$29,C3039))</f>
        <v>Tech Solutions Inc</v>
      </c>
      <c r="F3039">
        <v>0</v>
      </c>
      <c r="G3039" cm="1">
        <f t="array" ref="G3039">INDEX('Distance Matrix (miles)'!$B$2:$AD$30,B3039+1,C3039+1)</f>
        <v>41.02</v>
      </c>
      <c r="H3039" cm="1">
        <f t="array" ref="H3039">INDEX('Travel Time Matrix (min)'!$B$2:$AD$30,B3039+1,C3039+1)</f>
        <v>61.5</v>
      </c>
      <c r="I3039" cm="1">
        <f t="array" ref="I3039">G3039*(INDEX('Vehicle Fleet'!$D$2:$D$6,A3039)+'Cost Parameters'!$B$2*'Cost Parameters'!$B$3)</f>
        <v>47.435528000000005</v>
      </c>
      <c r="J3039" cm="1">
        <f t="array" ref="J3039">IF(C3039=0,0,INDEX('Delivery Stops'!$D$2:$D$29,C3039))</f>
        <v>38</v>
      </c>
      <c r="K3039">
        <f t="shared" si="188"/>
        <v>0</v>
      </c>
      <c r="L3039">
        <f t="shared" si="189"/>
        <v>0</v>
      </c>
      <c r="M3039">
        <f t="shared" si="190"/>
        <v>0</v>
      </c>
      <c r="N3039">
        <f t="shared" si="191"/>
        <v>0</v>
      </c>
      <c r="O3039" cm="1">
        <f t="array" ref="O3039">((IF(C3039=0,INDEX('Solver Setup'!$M$15:$M$19,A3039),INDEX('Solver Setup'!$G$25:$G$52,C3039))-IF(B3039=0,INDEX('Solver Setup'!$L$15:$L$19,A3039),INDEX('Solver Setup'!$G$25:$G$52,B3039)))*1440-IF(B3039=0,0,INDEX('Solver Setup'!$F$25:$F$52,B3039))-H3039+'Solver Setup'!$B$9*(1-F3039))</f>
        <v>860.5</v>
      </c>
    </row>
    <row r="3040" spans="1:15" x14ac:dyDescent="0.2">
      <c r="A3040">
        <v>4</v>
      </c>
      <c r="B3040">
        <v>21</v>
      </c>
      <c r="C3040">
        <v>14</v>
      </c>
      <c r="D3040" t="str" cm="1">
        <f t="array" ref="D3040">IF(B3040=0,"Depot",INDEX('Delivery Stops'!$B$2:$B$29,B3040))</f>
        <v>Distillery</v>
      </c>
      <c r="E3040" t="str" cm="1">
        <f t="array" ref="E3040">IF(C3040=0,"Depot",INDEX('Delivery Stops'!$B$2:$B$29,C3040))</f>
        <v>Sunrise Senior Living</v>
      </c>
      <c r="F3040">
        <v>0</v>
      </c>
      <c r="G3040" cm="1">
        <f t="array" ref="G3040">INDEX('Distance Matrix (miles)'!$B$2:$AD$30,B3040+1,C3040+1)</f>
        <v>24.47</v>
      </c>
      <c r="H3040" cm="1">
        <f t="array" ref="H3040">INDEX('Travel Time Matrix (min)'!$B$2:$AD$30,B3040+1,C3040+1)</f>
        <v>36.700000000000003</v>
      </c>
      <c r="I3040" cm="1">
        <f t="array" ref="I3040">G3040*(INDEX('Vehicle Fleet'!$D$2:$D$6,A3040)+'Cost Parameters'!$B$2*'Cost Parameters'!$B$3)</f>
        <v>28.297108000000001</v>
      </c>
      <c r="J3040" cm="1">
        <f t="array" ref="J3040">IF(C3040=0,0,INDEX('Delivery Stops'!$D$2:$D$29,C3040))</f>
        <v>249</v>
      </c>
      <c r="K3040">
        <f t="shared" si="188"/>
        <v>0</v>
      </c>
      <c r="L3040">
        <f t="shared" si="189"/>
        <v>0</v>
      </c>
      <c r="M3040">
        <f t="shared" si="190"/>
        <v>0</v>
      </c>
      <c r="N3040">
        <f t="shared" si="191"/>
        <v>0</v>
      </c>
      <c r="O3040" cm="1">
        <f t="array" ref="O3040">((IF(C3040=0,INDEX('Solver Setup'!$M$15:$M$19,A3040),INDEX('Solver Setup'!$G$25:$G$52,C3040))-IF(B3040=0,INDEX('Solver Setup'!$L$15:$L$19,A3040),INDEX('Solver Setup'!$G$25:$G$52,B3040)))*1440-IF(B3040=0,0,INDEX('Solver Setup'!$F$25:$F$52,B3040))-H3040+'Solver Setup'!$B$9*(1-F3040))</f>
        <v>1335.3</v>
      </c>
    </row>
    <row r="3041" spans="1:15" x14ac:dyDescent="0.2">
      <c r="A3041">
        <v>4</v>
      </c>
      <c r="B3041">
        <v>21</v>
      </c>
      <c r="C3041">
        <v>15</v>
      </c>
      <c r="D3041" t="str" cm="1">
        <f t="array" ref="D3041">IF(B3041=0,"Depot",INDEX('Delivery Stops'!$B$2:$B$29,B3041))</f>
        <v>Distillery</v>
      </c>
      <c r="E3041" t="str" cm="1">
        <f t="array" ref="E3041">IF(C3041=0,"Depot",INDEX('Delivery Stops'!$B$2:$B$29,C3041))</f>
        <v>Electronics Outlet</v>
      </c>
      <c r="F3041">
        <v>0</v>
      </c>
      <c r="G3041" cm="1">
        <f t="array" ref="G3041">INDEX('Distance Matrix (miles)'!$B$2:$AD$30,B3041+1,C3041+1)</f>
        <v>21.91</v>
      </c>
      <c r="H3041" cm="1">
        <f t="array" ref="H3041">INDEX('Travel Time Matrix (min)'!$B$2:$AD$30,B3041+1,C3041+1)</f>
        <v>32.9</v>
      </c>
      <c r="I3041" cm="1">
        <f t="array" ref="I3041">G3041*(INDEX('Vehicle Fleet'!$D$2:$D$6,A3041)+'Cost Parameters'!$B$2*'Cost Parameters'!$B$3)</f>
        <v>25.336724000000004</v>
      </c>
      <c r="J3041" cm="1">
        <f t="array" ref="J3041">IF(C3041=0,0,INDEX('Delivery Stops'!$D$2:$D$29,C3041))</f>
        <v>72</v>
      </c>
      <c r="K3041">
        <f t="shared" si="188"/>
        <v>0</v>
      </c>
      <c r="L3041">
        <f t="shared" si="189"/>
        <v>0</v>
      </c>
      <c r="M3041">
        <f t="shared" si="190"/>
        <v>0</v>
      </c>
      <c r="N3041">
        <f t="shared" si="191"/>
        <v>0</v>
      </c>
      <c r="O3041" cm="1">
        <f t="array" ref="O3041">((IF(C3041=0,INDEX('Solver Setup'!$M$15:$M$19,A3041),INDEX('Solver Setup'!$G$25:$G$52,C3041))-IF(B3041=0,INDEX('Solver Setup'!$L$15:$L$19,A3041),INDEX('Solver Setup'!$G$25:$G$52,B3041)))*1440-IF(B3041=0,0,INDEX('Solver Setup'!$F$25:$F$52,B3041))-H3041+'Solver Setup'!$B$9*(1-F3041))</f>
        <v>904.10000000000048</v>
      </c>
    </row>
    <row r="3042" spans="1:15" x14ac:dyDescent="0.2">
      <c r="A3042">
        <v>4</v>
      </c>
      <c r="B3042">
        <v>21</v>
      </c>
      <c r="C3042">
        <v>16</v>
      </c>
      <c r="D3042" t="str" cm="1">
        <f t="array" ref="D3042">IF(B3042=0,"Depot",INDEX('Delivery Stops'!$B$2:$B$29,B3042))</f>
        <v>Distillery</v>
      </c>
      <c r="E3042" t="str" cm="1">
        <f t="array" ref="E3042">IF(C3042=0,"Depot",INDEX('Delivery Stops'!$B$2:$B$29,C3042))</f>
        <v>Bookstore</v>
      </c>
      <c r="F3042">
        <v>0</v>
      </c>
      <c r="G3042" cm="1">
        <f t="array" ref="G3042">INDEX('Distance Matrix (miles)'!$B$2:$AD$30,B3042+1,C3042+1)</f>
        <v>24.53</v>
      </c>
      <c r="H3042" cm="1">
        <f t="array" ref="H3042">INDEX('Travel Time Matrix (min)'!$B$2:$AD$30,B3042+1,C3042+1)</f>
        <v>36.799999999999997</v>
      </c>
      <c r="I3042" cm="1">
        <f t="array" ref="I3042">G3042*(INDEX('Vehicle Fleet'!$D$2:$D$6,A3042)+'Cost Parameters'!$B$2*'Cost Parameters'!$B$3)</f>
        <v>28.366492000000004</v>
      </c>
      <c r="J3042" cm="1">
        <f t="array" ref="J3042">IF(C3042=0,0,INDEX('Delivery Stops'!$D$2:$D$29,C3042))</f>
        <v>152</v>
      </c>
      <c r="K3042">
        <f t="shared" si="188"/>
        <v>0</v>
      </c>
      <c r="L3042">
        <f t="shared" si="189"/>
        <v>0</v>
      </c>
      <c r="M3042">
        <f t="shared" si="190"/>
        <v>0</v>
      </c>
      <c r="N3042">
        <f t="shared" si="191"/>
        <v>0</v>
      </c>
      <c r="O3042" cm="1">
        <f t="array" ref="O3042">((IF(C3042=0,INDEX('Solver Setup'!$M$15:$M$19,A3042),INDEX('Solver Setup'!$G$25:$G$52,C3042))-IF(B3042=0,INDEX('Solver Setup'!$L$15:$L$19,A3042),INDEX('Solver Setup'!$G$25:$G$52,B3042)))*1440-IF(B3042=0,0,INDEX('Solver Setup'!$F$25:$F$52,B3042))-H3042+'Solver Setup'!$B$9*(1-F3042))</f>
        <v>1140.200000000001</v>
      </c>
    </row>
    <row r="3043" spans="1:15" x14ac:dyDescent="0.2">
      <c r="A3043">
        <v>4</v>
      </c>
      <c r="B3043">
        <v>21</v>
      </c>
      <c r="C3043">
        <v>17</v>
      </c>
      <c r="D3043" t="str" cm="1">
        <f t="array" ref="D3043">IF(B3043=0,"Depot",INDEX('Delivery Stops'!$B$2:$B$29,B3043))</f>
        <v>Distillery</v>
      </c>
      <c r="E3043" t="str" cm="1">
        <f t="array" ref="E3043">IF(C3043=0,"Depot",INDEX('Delivery Stops'!$B$2:$B$29,C3043))</f>
        <v>Veterinary Clinic</v>
      </c>
      <c r="F3043">
        <v>0</v>
      </c>
      <c r="G3043" cm="1">
        <f t="array" ref="G3043">INDEX('Distance Matrix (miles)'!$B$2:$AD$30,B3043+1,C3043+1)</f>
        <v>33.47</v>
      </c>
      <c r="H3043" cm="1">
        <f t="array" ref="H3043">INDEX('Travel Time Matrix (min)'!$B$2:$AD$30,B3043+1,C3043+1)</f>
        <v>50.2</v>
      </c>
      <c r="I3043" cm="1">
        <f t="array" ref="I3043">G3043*(INDEX('Vehicle Fleet'!$D$2:$D$6,A3043)+'Cost Parameters'!$B$2*'Cost Parameters'!$B$3)</f>
        <v>38.704708000000004</v>
      </c>
      <c r="J3043" cm="1">
        <f t="array" ref="J3043">IF(C3043=0,0,INDEX('Delivery Stops'!$D$2:$D$29,C3043))</f>
        <v>102</v>
      </c>
      <c r="K3043">
        <f t="shared" si="188"/>
        <v>0</v>
      </c>
      <c r="L3043">
        <f t="shared" si="189"/>
        <v>0</v>
      </c>
      <c r="M3043">
        <f t="shared" si="190"/>
        <v>0</v>
      </c>
      <c r="N3043">
        <f t="shared" si="191"/>
        <v>0</v>
      </c>
      <c r="O3043" cm="1">
        <f t="array" ref="O3043">((IF(C3043=0,INDEX('Solver Setup'!$M$15:$M$19,A3043),INDEX('Solver Setup'!$G$25:$G$52,C3043))-IF(B3043=0,INDEX('Solver Setup'!$L$15:$L$19,A3043),INDEX('Solver Setup'!$G$25:$G$52,B3043)))*1440-IF(B3043=0,0,INDEX('Solver Setup'!$F$25:$F$52,B3043))-H3043+'Solver Setup'!$B$9*(1-F3043))</f>
        <v>961.8</v>
      </c>
    </row>
    <row r="3044" spans="1:15" x14ac:dyDescent="0.2">
      <c r="A3044">
        <v>4</v>
      </c>
      <c r="B3044">
        <v>21</v>
      </c>
      <c r="C3044">
        <v>18</v>
      </c>
      <c r="D3044" t="str" cm="1">
        <f t="array" ref="D3044">IF(B3044=0,"Depot",INDEX('Delivery Stops'!$B$2:$B$29,B3044))</f>
        <v>Distillery</v>
      </c>
      <c r="E3044" t="str" cm="1">
        <f t="array" ref="E3044">IF(C3044=0,"Depot",INDEX('Delivery Stops'!$B$2:$B$29,C3044))</f>
        <v>Furniture Warehouse</v>
      </c>
      <c r="F3044">
        <v>0</v>
      </c>
      <c r="G3044" cm="1">
        <f t="array" ref="G3044">INDEX('Distance Matrix (miles)'!$B$2:$AD$30,B3044+1,C3044+1)</f>
        <v>16.440000000000001</v>
      </c>
      <c r="H3044" cm="1">
        <f t="array" ref="H3044">INDEX('Travel Time Matrix (min)'!$B$2:$AD$30,B3044+1,C3044+1)</f>
        <v>24.7</v>
      </c>
      <c r="I3044" cm="1">
        <f t="array" ref="I3044">G3044*(INDEX('Vehicle Fleet'!$D$2:$D$6,A3044)+'Cost Parameters'!$B$2*'Cost Parameters'!$B$3)</f>
        <v>19.011216000000005</v>
      </c>
      <c r="J3044" cm="1">
        <f t="array" ref="J3044">IF(C3044=0,0,INDEX('Delivery Stops'!$D$2:$D$29,C3044))</f>
        <v>148</v>
      </c>
      <c r="K3044">
        <f t="shared" si="188"/>
        <v>0</v>
      </c>
      <c r="L3044">
        <f t="shared" si="189"/>
        <v>0</v>
      </c>
      <c r="M3044">
        <f t="shared" si="190"/>
        <v>0</v>
      </c>
      <c r="N3044">
        <f t="shared" si="191"/>
        <v>0</v>
      </c>
      <c r="O3044" cm="1">
        <f t="array" ref="O3044">((IF(C3044=0,INDEX('Solver Setup'!$M$15:$M$19,A3044),INDEX('Solver Setup'!$G$25:$G$52,C3044))-IF(B3044=0,INDEX('Solver Setup'!$L$15:$L$19,A3044),INDEX('Solver Setup'!$G$25:$G$52,B3044)))*1440-IF(B3044=0,0,INDEX('Solver Setup'!$F$25:$F$52,B3044))-H3044+'Solver Setup'!$B$9*(1-F3044))</f>
        <v>942.3</v>
      </c>
    </row>
    <row r="3045" spans="1:15" x14ac:dyDescent="0.2">
      <c r="A3045">
        <v>4</v>
      </c>
      <c r="B3045">
        <v>21</v>
      </c>
      <c r="C3045">
        <v>19</v>
      </c>
      <c r="D3045" t="str" cm="1">
        <f t="array" ref="D3045">IF(B3045=0,"Depot",INDEX('Delivery Stops'!$B$2:$B$29,B3045))</f>
        <v>Distillery</v>
      </c>
      <c r="E3045" t="str" cm="1">
        <f t="array" ref="E3045">IF(C3045=0,"Depot",INDEX('Delivery Stops'!$B$2:$B$29,C3045))</f>
        <v>Music School</v>
      </c>
      <c r="F3045">
        <v>0</v>
      </c>
      <c r="G3045" cm="1">
        <f t="array" ref="G3045">INDEX('Distance Matrix (miles)'!$B$2:$AD$30,B3045+1,C3045+1)</f>
        <v>16.57</v>
      </c>
      <c r="H3045" cm="1">
        <f t="array" ref="H3045">INDEX('Travel Time Matrix (min)'!$B$2:$AD$30,B3045+1,C3045+1)</f>
        <v>24.9</v>
      </c>
      <c r="I3045" cm="1">
        <f t="array" ref="I3045">G3045*(INDEX('Vehicle Fleet'!$D$2:$D$6,A3045)+'Cost Parameters'!$B$2*'Cost Parameters'!$B$3)</f>
        <v>19.161548000000003</v>
      </c>
      <c r="J3045" cm="1">
        <f t="array" ref="J3045">IF(C3045=0,0,INDEX('Delivery Stops'!$D$2:$D$29,C3045))</f>
        <v>97</v>
      </c>
      <c r="K3045">
        <f t="shared" si="188"/>
        <v>0</v>
      </c>
      <c r="L3045">
        <f t="shared" si="189"/>
        <v>0</v>
      </c>
      <c r="M3045">
        <f t="shared" si="190"/>
        <v>0</v>
      </c>
      <c r="N3045">
        <f t="shared" si="191"/>
        <v>0</v>
      </c>
      <c r="O3045" cm="1">
        <f t="array" ref="O3045">((IF(C3045=0,INDEX('Solver Setup'!$M$15:$M$19,A3045),INDEX('Solver Setup'!$G$25:$G$52,C3045))-IF(B3045=0,INDEX('Solver Setup'!$L$15:$L$19,A3045),INDEX('Solver Setup'!$G$25:$G$52,B3045)))*1440-IF(B3045=0,0,INDEX('Solver Setup'!$F$25:$F$52,B3045))-H3045+'Solver Setup'!$B$9*(1-F3045))</f>
        <v>912.10000000000048</v>
      </c>
    </row>
    <row r="3046" spans="1:15" x14ac:dyDescent="0.2">
      <c r="A3046">
        <v>4</v>
      </c>
      <c r="B3046">
        <v>21</v>
      </c>
      <c r="C3046">
        <v>20</v>
      </c>
      <c r="D3046" t="str" cm="1">
        <f t="array" ref="D3046">IF(B3046=0,"Depot",INDEX('Delivery Stops'!$B$2:$B$29,B3046))</f>
        <v>Distillery</v>
      </c>
      <c r="E3046" t="str" cm="1">
        <f t="array" ref="E3046">IF(C3046=0,"Depot",INDEX('Delivery Stops'!$B$2:$B$29,C3046))</f>
        <v>Elementary School</v>
      </c>
      <c r="F3046">
        <v>0</v>
      </c>
      <c r="G3046" cm="1">
        <f t="array" ref="G3046">INDEX('Distance Matrix (miles)'!$B$2:$AD$30,B3046+1,C3046+1)</f>
        <v>4.9400000000000004</v>
      </c>
      <c r="H3046" cm="1">
        <f t="array" ref="H3046">INDEX('Travel Time Matrix (min)'!$B$2:$AD$30,B3046+1,C3046+1)</f>
        <v>7.4</v>
      </c>
      <c r="I3046" cm="1">
        <f t="array" ref="I3046">G3046*(INDEX('Vehicle Fleet'!$D$2:$D$6,A3046)+'Cost Parameters'!$B$2*'Cost Parameters'!$B$3)</f>
        <v>5.7126160000000006</v>
      </c>
      <c r="J3046" cm="1">
        <f t="array" ref="J3046">IF(C3046=0,0,INDEX('Delivery Stops'!$D$2:$D$29,C3046))</f>
        <v>71</v>
      </c>
      <c r="K3046">
        <f t="shared" si="188"/>
        <v>0</v>
      </c>
      <c r="L3046">
        <f t="shared" si="189"/>
        <v>0</v>
      </c>
      <c r="M3046">
        <f t="shared" si="190"/>
        <v>0</v>
      </c>
      <c r="N3046">
        <f t="shared" si="191"/>
        <v>0</v>
      </c>
      <c r="O3046" cm="1">
        <f t="array" ref="O3046">((IF(C3046=0,INDEX('Solver Setup'!$M$15:$M$19,A3046),INDEX('Solver Setup'!$G$25:$G$52,C3046))-IF(B3046=0,INDEX('Solver Setup'!$L$15:$L$19,A3046),INDEX('Solver Setup'!$G$25:$G$52,B3046)))*1440-IF(B3046=0,0,INDEX('Solver Setup'!$F$25:$F$52,B3046))-H3046+'Solver Setup'!$B$9*(1-F3046))</f>
        <v>899.60000000000093</v>
      </c>
    </row>
    <row r="3047" spans="1:15" x14ac:dyDescent="0.2">
      <c r="A3047">
        <v>4</v>
      </c>
      <c r="B3047">
        <v>21</v>
      </c>
      <c r="C3047">
        <v>22</v>
      </c>
      <c r="D3047" t="str" cm="1">
        <f t="array" ref="D3047">IF(B3047=0,"Depot",INDEX('Delivery Stops'!$B$2:$B$29,B3047))</f>
        <v>Distillery</v>
      </c>
      <c r="E3047" t="str" cm="1">
        <f t="array" ref="E3047">IF(C3047=0,"Depot",INDEX('Delivery Stops'!$B$2:$B$29,C3047))</f>
        <v>Brewery</v>
      </c>
      <c r="F3047">
        <v>0</v>
      </c>
      <c r="G3047" cm="1">
        <f t="array" ref="G3047">INDEX('Distance Matrix (miles)'!$B$2:$AD$30,B3047+1,C3047+1)</f>
        <v>44.36</v>
      </c>
      <c r="H3047" cm="1">
        <f t="array" ref="H3047">INDEX('Travel Time Matrix (min)'!$B$2:$AD$30,B3047+1,C3047+1)</f>
        <v>66.5</v>
      </c>
      <c r="I3047" cm="1">
        <f t="array" ref="I3047">G3047*(INDEX('Vehicle Fleet'!$D$2:$D$6,A3047)+'Cost Parameters'!$B$2*'Cost Parameters'!$B$3)</f>
        <v>51.297904000000003</v>
      </c>
      <c r="J3047" cm="1">
        <f t="array" ref="J3047">IF(C3047=0,0,INDEX('Delivery Stops'!$D$2:$D$29,C3047))</f>
        <v>46</v>
      </c>
      <c r="K3047">
        <f t="shared" si="188"/>
        <v>0</v>
      </c>
      <c r="L3047">
        <f t="shared" si="189"/>
        <v>0</v>
      </c>
      <c r="M3047">
        <f t="shared" si="190"/>
        <v>0</v>
      </c>
      <c r="N3047">
        <f t="shared" si="191"/>
        <v>0</v>
      </c>
      <c r="O3047" cm="1">
        <f t="array" ref="O3047">((IF(C3047=0,INDEX('Solver Setup'!$M$15:$M$19,A3047),INDEX('Solver Setup'!$G$25:$G$52,C3047))-IF(B3047=0,INDEX('Solver Setup'!$L$15:$L$19,A3047),INDEX('Solver Setup'!$G$25:$G$52,B3047)))*1440-IF(B3047=0,0,INDEX('Solver Setup'!$F$25:$F$52,B3047))-H3047+'Solver Setup'!$B$9*(1-F3047))</f>
        <v>1200.5000000000009</v>
      </c>
    </row>
    <row r="3048" spans="1:15" x14ac:dyDescent="0.2">
      <c r="A3048">
        <v>4</v>
      </c>
      <c r="B3048">
        <v>21</v>
      </c>
      <c r="C3048">
        <v>23</v>
      </c>
      <c r="D3048" t="str" cm="1">
        <f t="array" ref="D3048">IF(B3048=0,"Depot",INDEX('Delivery Stops'!$B$2:$B$29,B3048))</f>
        <v>Distillery</v>
      </c>
      <c r="E3048" t="str" cm="1">
        <f t="array" ref="E3048">IF(C3048=0,"Depot",INDEX('Delivery Stops'!$B$2:$B$29,C3048))</f>
        <v>Distillery</v>
      </c>
      <c r="F3048">
        <v>0</v>
      </c>
      <c r="G3048" cm="1">
        <f t="array" ref="G3048">INDEX('Distance Matrix (miles)'!$B$2:$AD$30,B3048+1,C3048+1)</f>
        <v>19.690000000000001</v>
      </c>
      <c r="H3048" cm="1">
        <f t="array" ref="H3048">INDEX('Travel Time Matrix (min)'!$B$2:$AD$30,B3048+1,C3048+1)</f>
        <v>29.5</v>
      </c>
      <c r="I3048" cm="1">
        <f t="array" ref="I3048">G3048*(INDEX('Vehicle Fleet'!$D$2:$D$6,A3048)+'Cost Parameters'!$B$2*'Cost Parameters'!$B$3)</f>
        <v>22.769516000000003</v>
      </c>
      <c r="J3048" cm="1">
        <f t="array" ref="J3048">IF(C3048=0,0,INDEX('Delivery Stops'!$D$2:$D$29,C3048))</f>
        <v>207</v>
      </c>
      <c r="K3048">
        <f t="shared" si="188"/>
        <v>0</v>
      </c>
      <c r="L3048">
        <f t="shared" si="189"/>
        <v>0</v>
      </c>
      <c r="M3048">
        <f t="shared" si="190"/>
        <v>0</v>
      </c>
      <c r="N3048">
        <f t="shared" si="191"/>
        <v>0</v>
      </c>
      <c r="O3048" cm="1">
        <f t="array" ref="O3048">((IF(C3048=0,INDEX('Solver Setup'!$M$15:$M$19,A3048),INDEX('Solver Setup'!$G$25:$G$52,C3048))-IF(B3048=0,INDEX('Solver Setup'!$L$15:$L$19,A3048),INDEX('Solver Setup'!$G$25:$G$52,B3048)))*1440-IF(B3048=0,0,INDEX('Solver Setup'!$F$25:$F$52,B3048))-H3048+'Solver Setup'!$B$9*(1-F3048))</f>
        <v>1132.5000000000005</v>
      </c>
    </row>
    <row r="3049" spans="1:15" x14ac:dyDescent="0.2">
      <c r="A3049">
        <v>4</v>
      </c>
      <c r="B3049">
        <v>21</v>
      </c>
      <c r="C3049">
        <v>24</v>
      </c>
      <c r="D3049" t="str" cm="1">
        <f t="array" ref="D3049">IF(B3049=0,"Depot",INDEX('Delivery Stops'!$B$2:$B$29,B3049))</f>
        <v>Distillery</v>
      </c>
      <c r="E3049" t="str" cm="1">
        <f t="array" ref="E3049">IF(C3049=0,"Depot",INDEX('Delivery Stops'!$B$2:$B$29,C3049))</f>
        <v>Children's Academy</v>
      </c>
      <c r="F3049">
        <v>0</v>
      </c>
      <c r="G3049" cm="1">
        <f t="array" ref="G3049">INDEX('Distance Matrix (miles)'!$B$2:$AD$30,B3049+1,C3049+1)</f>
        <v>2.19</v>
      </c>
      <c r="H3049" cm="1">
        <f t="array" ref="H3049">INDEX('Travel Time Matrix (min)'!$B$2:$AD$30,B3049+1,C3049+1)</f>
        <v>3.3</v>
      </c>
      <c r="I3049" cm="1">
        <f t="array" ref="I3049">G3049*(INDEX('Vehicle Fleet'!$D$2:$D$6,A3049)+'Cost Parameters'!$B$2*'Cost Parameters'!$B$3)</f>
        <v>2.5325160000000002</v>
      </c>
      <c r="J3049" cm="1">
        <f t="array" ref="J3049">IF(C3049=0,0,INDEX('Delivery Stops'!$D$2:$D$29,C3049))</f>
        <v>28</v>
      </c>
      <c r="K3049">
        <f t="shared" si="188"/>
        <v>0</v>
      </c>
      <c r="L3049">
        <f t="shared" si="189"/>
        <v>0</v>
      </c>
      <c r="M3049">
        <f t="shared" si="190"/>
        <v>0</v>
      </c>
      <c r="N3049">
        <f t="shared" si="191"/>
        <v>0</v>
      </c>
      <c r="O3049" cm="1">
        <f t="array" ref="O3049">((IF(C3049=0,INDEX('Solver Setup'!$M$15:$M$19,A3049),INDEX('Solver Setup'!$G$25:$G$52,C3049))-IF(B3049=0,INDEX('Solver Setup'!$L$15:$L$19,A3049),INDEX('Solver Setup'!$G$25:$G$52,B3049)))*1440-IF(B3049=0,0,INDEX('Solver Setup'!$F$25:$F$52,B3049))-H3049+'Solver Setup'!$B$9*(1-F3049))</f>
        <v>1308.7000000000007</v>
      </c>
    </row>
    <row r="3050" spans="1:15" x14ac:dyDescent="0.2">
      <c r="A3050">
        <v>4</v>
      </c>
      <c r="B3050">
        <v>21</v>
      </c>
      <c r="C3050">
        <v>25</v>
      </c>
      <c r="D3050" t="str" cm="1">
        <f t="array" ref="D3050">IF(B3050=0,"Depot",INDEX('Delivery Stops'!$B$2:$B$29,B3050))</f>
        <v>Distillery</v>
      </c>
      <c r="E3050" t="str" cm="1">
        <f t="array" ref="E3050">IF(C3050=0,"Depot",INDEX('Delivery Stops'!$B$2:$B$29,C3050))</f>
        <v>Public Library</v>
      </c>
      <c r="F3050">
        <v>0</v>
      </c>
      <c r="G3050" cm="1">
        <f t="array" ref="G3050">INDEX('Distance Matrix (miles)'!$B$2:$AD$30,B3050+1,C3050+1)</f>
        <v>28.49</v>
      </c>
      <c r="H3050" cm="1">
        <f t="array" ref="H3050">INDEX('Travel Time Matrix (min)'!$B$2:$AD$30,B3050+1,C3050+1)</f>
        <v>42.7</v>
      </c>
      <c r="I3050" cm="1">
        <f t="array" ref="I3050">G3050*(INDEX('Vehicle Fleet'!$D$2:$D$6,A3050)+'Cost Parameters'!$B$2*'Cost Parameters'!$B$3)</f>
        <v>32.945836</v>
      </c>
      <c r="J3050" cm="1">
        <f t="array" ref="J3050">IF(C3050=0,0,INDEX('Delivery Stops'!$D$2:$D$29,C3050))</f>
        <v>32</v>
      </c>
      <c r="K3050">
        <f t="shared" si="188"/>
        <v>0</v>
      </c>
      <c r="L3050">
        <f t="shared" si="189"/>
        <v>0</v>
      </c>
      <c r="M3050">
        <f t="shared" si="190"/>
        <v>0</v>
      </c>
      <c r="N3050">
        <f t="shared" si="191"/>
        <v>0</v>
      </c>
      <c r="O3050" cm="1">
        <f t="array" ref="O3050">((IF(C3050=0,INDEX('Solver Setup'!$M$15:$M$19,A3050),INDEX('Solver Setup'!$G$25:$G$52,C3050))-IF(B3050=0,INDEX('Solver Setup'!$L$15:$L$19,A3050),INDEX('Solver Setup'!$G$25:$G$52,B3050)))*1440-IF(B3050=0,0,INDEX('Solver Setup'!$F$25:$F$52,B3050))-H3050+'Solver Setup'!$B$9*(1-F3050))</f>
        <v>1179.3000000000009</v>
      </c>
    </row>
    <row r="3051" spans="1:15" x14ac:dyDescent="0.2">
      <c r="A3051">
        <v>4</v>
      </c>
      <c r="B3051">
        <v>21</v>
      </c>
      <c r="C3051">
        <v>26</v>
      </c>
      <c r="D3051" t="str" cm="1">
        <f t="array" ref="D3051">IF(B3051=0,"Depot",INDEX('Delivery Stops'!$B$2:$B$29,B3051))</f>
        <v>Distillery</v>
      </c>
      <c r="E3051" t="str" cm="1">
        <f t="array" ref="E3051">IF(C3051=0,"Depot",INDEX('Delivery Stops'!$B$2:$B$29,C3051))</f>
        <v>Bakery &amp; Cafe</v>
      </c>
      <c r="F3051">
        <v>0</v>
      </c>
      <c r="G3051" cm="1">
        <f t="array" ref="G3051">INDEX('Distance Matrix (miles)'!$B$2:$AD$30,B3051+1,C3051+1)</f>
        <v>33.93</v>
      </c>
      <c r="H3051" cm="1">
        <f t="array" ref="H3051">INDEX('Travel Time Matrix (min)'!$B$2:$AD$30,B3051+1,C3051+1)</f>
        <v>50.9</v>
      </c>
      <c r="I3051" cm="1">
        <f t="array" ref="I3051">G3051*(INDEX('Vehicle Fleet'!$D$2:$D$6,A3051)+'Cost Parameters'!$B$2*'Cost Parameters'!$B$3)</f>
        <v>39.236651999999999</v>
      </c>
      <c r="J3051" cm="1">
        <f t="array" ref="J3051">IF(C3051=0,0,INDEX('Delivery Stops'!$D$2:$D$29,C3051))</f>
        <v>211</v>
      </c>
      <c r="K3051">
        <f t="shared" si="188"/>
        <v>0</v>
      </c>
      <c r="L3051">
        <f t="shared" si="189"/>
        <v>0</v>
      </c>
      <c r="M3051">
        <f t="shared" si="190"/>
        <v>0</v>
      </c>
      <c r="N3051">
        <f t="shared" si="191"/>
        <v>0</v>
      </c>
      <c r="O3051" cm="1">
        <f t="array" ref="O3051">((IF(C3051=0,INDEX('Solver Setup'!$M$15:$M$19,A3051),INDEX('Solver Setup'!$G$25:$G$52,C3051))-IF(B3051=0,INDEX('Solver Setup'!$L$15:$L$19,A3051),INDEX('Solver Setup'!$G$25:$G$52,B3051)))*1440-IF(B3051=0,0,INDEX('Solver Setup'!$F$25:$F$52,B3051))-H3051+'Solver Setup'!$B$9*(1-F3051))</f>
        <v>1246.1000000000004</v>
      </c>
    </row>
    <row r="3052" spans="1:15" x14ac:dyDescent="0.2">
      <c r="A3052">
        <v>4</v>
      </c>
      <c r="B3052">
        <v>21</v>
      </c>
      <c r="C3052">
        <v>27</v>
      </c>
      <c r="D3052" t="str" cm="1">
        <f t="array" ref="D3052">IF(B3052=0,"Depot",INDEX('Delivery Stops'!$B$2:$B$29,B3052))</f>
        <v>Distillery</v>
      </c>
      <c r="E3052" t="str" cm="1">
        <f t="array" ref="E3052">IF(C3052=0,"Depot",INDEX('Delivery Stops'!$B$2:$B$29,C3052))</f>
        <v>Redstone Elementary School</v>
      </c>
      <c r="F3052">
        <v>0</v>
      </c>
      <c r="G3052" cm="1">
        <f t="array" ref="G3052">INDEX('Distance Matrix (miles)'!$B$2:$AD$30,B3052+1,C3052+1)</f>
        <v>31.11</v>
      </c>
      <c r="H3052" cm="1">
        <f t="array" ref="H3052">INDEX('Travel Time Matrix (min)'!$B$2:$AD$30,B3052+1,C3052+1)</f>
        <v>46.7</v>
      </c>
      <c r="I3052" cm="1">
        <f t="array" ref="I3052">G3052*(INDEX('Vehicle Fleet'!$D$2:$D$6,A3052)+'Cost Parameters'!$B$2*'Cost Parameters'!$B$3)</f>
        <v>35.975604000000004</v>
      </c>
      <c r="J3052" cm="1">
        <f t="array" ref="J3052">IF(C3052=0,0,INDEX('Delivery Stops'!$D$2:$D$29,C3052))</f>
        <v>61</v>
      </c>
      <c r="K3052">
        <f t="shared" si="188"/>
        <v>0</v>
      </c>
      <c r="L3052">
        <f t="shared" si="189"/>
        <v>0</v>
      </c>
      <c r="M3052">
        <f t="shared" si="190"/>
        <v>0</v>
      </c>
      <c r="N3052">
        <f t="shared" si="191"/>
        <v>0</v>
      </c>
      <c r="O3052" cm="1">
        <f t="array" ref="O3052">((IF(C3052=0,INDEX('Solver Setup'!$M$15:$M$19,A3052),INDEX('Solver Setup'!$G$25:$G$52,C3052))-IF(B3052=0,INDEX('Solver Setup'!$L$15:$L$19,A3052),INDEX('Solver Setup'!$G$25:$G$52,B3052)))*1440-IF(B3052=0,0,INDEX('Solver Setup'!$F$25:$F$52,B3052))-H3052+'Solver Setup'!$B$9*(1-F3052))</f>
        <v>1190.3</v>
      </c>
    </row>
    <row r="3053" spans="1:15" x14ac:dyDescent="0.2">
      <c r="A3053">
        <v>4</v>
      </c>
      <c r="B3053">
        <v>21</v>
      </c>
      <c r="C3053">
        <v>28</v>
      </c>
      <c r="D3053" t="str" cm="1">
        <f t="array" ref="D3053">IF(B3053=0,"Depot",INDEX('Delivery Stops'!$B$2:$B$29,B3053))</f>
        <v>Distillery</v>
      </c>
      <c r="E3053" t="str" cm="1">
        <f t="array" ref="E3053">IF(C3053=0,"Depot",INDEX('Delivery Stops'!$B$2:$B$29,C3053))</f>
        <v>Food Bank</v>
      </c>
      <c r="F3053">
        <v>0</v>
      </c>
      <c r="G3053" cm="1">
        <f t="array" ref="G3053">INDEX('Distance Matrix (miles)'!$B$2:$AD$30,B3053+1,C3053+1)</f>
        <v>41.95</v>
      </c>
      <c r="H3053" cm="1">
        <f t="array" ref="H3053">INDEX('Travel Time Matrix (min)'!$B$2:$AD$30,B3053+1,C3053+1)</f>
        <v>62.9</v>
      </c>
      <c r="I3053" cm="1">
        <f t="array" ref="I3053">G3053*(INDEX('Vehicle Fleet'!$D$2:$D$6,A3053)+'Cost Parameters'!$B$2*'Cost Parameters'!$B$3)</f>
        <v>48.510980000000011</v>
      </c>
      <c r="J3053" cm="1">
        <f t="array" ref="J3053">IF(C3053=0,0,INDEX('Delivery Stops'!$D$2:$D$29,C3053))</f>
        <v>168</v>
      </c>
      <c r="K3053">
        <f t="shared" si="188"/>
        <v>0</v>
      </c>
      <c r="L3053">
        <f t="shared" si="189"/>
        <v>0</v>
      </c>
      <c r="M3053">
        <f t="shared" si="190"/>
        <v>0</v>
      </c>
      <c r="N3053">
        <f t="shared" si="191"/>
        <v>0</v>
      </c>
      <c r="O3053" cm="1">
        <f t="array" ref="O3053">((IF(C3053=0,INDEX('Solver Setup'!$M$15:$M$19,A3053),INDEX('Solver Setup'!$G$25:$G$52,C3053))-IF(B3053=0,INDEX('Solver Setup'!$L$15:$L$19,A3053),INDEX('Solver Setup'!$G$25:$G$52,B3053)))*1440-IF(B3053=0,0,INDEX('Solver Setup'!$F$25:$F$52,B3053))-H3053+'Solver Setup'!$B$9*(1-F3053))</f>
        <v>1174.0999999999999</v>
      </c>
    </row>
    <row r="3054" spans="1:15" x14ac:dyDescent="0.2">
      <c r="A3054">
        <v>4</v>
      </c>
      <c r="B3054">
        <v>22</v>
      </c>
      <c r="C3054">
        <v>0</v>
      </c>
      <c r="D3054" t="str" cm="1">
        <f t="array" ref="D3054">IF(B3054=0,"Depot",INDEX('Delivery Stops'!$B$2:$B$29,B3054))</f>
        <v>Brewery</v>
      </c>
      <c r="E3054" t="str" cm="1">
        <f t="array" ref="E3054">IF(C3054=0,"Depot",INDEX('Delivery Stops'!$B$2:$B$29,C3054))</f>
        <v>Depot</v>
      </c>
      <c r="F3054">
        <v>0</v>
      </c>
      <c r="G3054" cm="1">
        <f t="array" ref="G3054">INDEX('Distance Matrix (miles)'!$B$2:$AD$30,B3054+1,C3054+1)</f>
        <v>25.53</v>
      </c>
      <c r="H3054" cm="1">
        <f t="array" ref="H3054">INDEX('Travel Time Matrix (min)'!$B$2:$AD$30,B3054+1,C3054+1)</f>
        <v>38.299999999999997</v>
      </c>
      <c r="I3054" cm="1">
        <f t="array" ref="I3054">G3054*(INDEX('Vehicle Fleet'!$D$2:$D$6,A3054)+'Cost Parameters'!$B$2*'Cost Parameters'!$B$3)</f>
        <v>29.522892000000002</v>
      </c>
      <c r="J3054" cm="1">
        <f t="array" ref="J3054">IF(C3054=0,0,INDEX('Delivery Stops'!$D$2:$D$29,C3054))</f>
        <v>0</v>
      </c>
      <c r="K3054">
        <f t="shared" si="188"/>
        <v>0</v>
      </c>
      <c r="L3054">
        <f t="shared" si="189"/>
        <v>0</v>
      </c>
      <c r="M3054">
        <f t="shared" si="190"/>
        <v>0</v>
      </c>
      <c r="N3054">
        <f t="shared" si="191"/>
        <v>0</v>
      </c>
      <c r="O3054" cm="1">
        <f t="array" ref="O3054">((IF(C3054=0,INDEX('Solver Setup'!$M$15:$M$19,A3054),INDEX('Solver Setup'!$G$25:$G$52,C3054))-IF(B3054=0,INDEX('Solver Setup'!$L$15:$L$19,A3054),INDEX('Solver Setup'!$G$25:$G$52,B3054)))*1440-IF(B3054=0,0,INDEX('Solver Setup'!$F$25:$F$52,B3054))-H3054+'Solver Setup'!$B$9*(1-F3054))</f>
        <v>656.69999999999959</v>
      </c>
    </row>
    <row r="3055" spans="1:15" x14ac:dyDescent="0.2">
      <c r="A3055">
        <v>4</v>
      </c>
      <c r="B3055">
        <v>22</v>
      </c>
      <c r="C3055">
        <v>1</v>
      </c>
      <c r="D3055" t="str" cm="1">
        <f t="array" ref="D3055">IF(B3055=0,"Depot",INDEX('Delivery Stops'!$B$2:$B$29,B3055))</f>
        <v>Brewery</v>
      </c>
      <c r="E3055" t="str" cm="1">
        <f t="array" ref="E3055">IF(C3055=0,"Depot",INDEX('Delivery Stops'!$B$2:$B$29,C3055))</f>
        <v>Pet Hospital</v>
      </c>
      <c r="F3055">
        <v>0</v>
      </c>
      <c r="G3055" cm="1">
        <f t="array" ref="G3055">INDEX('Distance Matrix (miles)'!$B$2:$AD$30,B3055+1,C3055+1)</f>
        <v>47.62</v>
      </c>
      <c r="H3055" cm="1">
        <f t="array" ref="H3055">INDEX('Travel Time Matrix (min)'!$B$2:$AD$30,B3055+1,C3055+1)</f>
        <v>71.400000000000006</v>
      </c>
      <c r="I3055" cm="1">
        <f t="array" ref="I3055">G3055*(INDEX('Vehicle Fleet'!$D$2:$D$6,A3055)+'Cost Parameters'!$B$2*'Cost Parameters'!$B$3)</f>
        <v>55.067768000000001</v>
      </c>
      <c r="J3055" cm="1">
        <f t="array" ref="J3055">IF(C3055=0,0,INDEX('Delivery Stops'!$D$2:$D$29,C3055))</f>
        <v>204</v>
      </c>
      <c r="K3055">
        <f t="shared" si="188"/>
        <v>0</v>
      </c>
      <c r="L3055">
        <f t="shared" si="189"/>
        <v>0</v>
      </c>
      <c r="M3055">
        <f t="shared" si="190"/>
        <v>0</v>
      </c>
      <c r="N3055">
        <f t="shared" si="191"/>
        <v>0</v>
      </c>
      <c r="O3055" cm="1">
        <f t="array" ref="O3055">((IF(C3055=0,INDEX('Solver Setup'!$M$15:$M$19,A3055),INDEX('Solver Setup'!$G$25:$G$52,C3055))-IF(B3055=0,INDEX('Solver Setup'!$L$15:$L$19,A3055),INDEX('Solver Setup'!$G$25:$G$52,B3055)))*1440-IF(B3055=0,0,INDEX('Solver Setup'!$F$25:$F$52,B3055))-H3055+'Solver Setup'!$B$9*(1-F3055))</f>
        <v>1133.6000000000001</v>
      </c>
    </row>
    <row r="3056" spans="1:15" x14ac:dyDescent="0.2">
      <c r="A3056">
        <v>4</v>
      </c>
      <c r="B3056">
        <v>22</v>
      </c>
      <c r="C3056">
        <v>2</v>
      </c>
      <c r="D3056" t="str" cm="1">
        <f t="array" ref="D3056">IF(B3056=0,"Depot",INDEX('Delivery Stops'!$B$2:$B$29,B3056))</f>
        <v>Brewery</v>
      </c>
      <c r="E3056" t="str" cm="1">
        <f t="array" ref="E3056">IF(C3056=0,"Depot",INDEX('Delivery Stops'!$B$2:$B$29,C3056))</f>
        <v>Community Pharmacy</v>
      </c>
      <c r="F3056">
        <v>0</v>
      </c>
      <c r="G3056" cm="1">
        <f t="array" ref="G3056">INDEX('Distance Matrix (miles)'!$B$2:$AD$30,B3056+1,C3056+1)</f>
        <v>26.48</v>
      </c>
      <c r="H3056" cm="1">
        <f t="array" ref="H3056">INDEX('Travel Time Matrix (min)'!$B$2:$AD$30,B3056+1,C3056+1)</f>
        <v>39.700000000000003</v>
      </c>
      <c r="I3056" cm="1">
        <f t="array" ref="I3056">G3056*(INDEX('Vehicle Fleet'!$D$2:$D$6,A3056)+'Cost Parameters'!$B$2*'Cost Parameters'!$B$3)</f>
        <v>30.621472000000004</v>
      </c>
      <c r="J3056" cm="1">
        <f t="array" ref="J3056">IF(C3056=0,0,INDEX('Delivery Stops'!$D$2:$D$29,C3056))</f>
        <v>240</v>
      </c>
      <c r="K3056">
        <f t="shared" si="188"/>
        <v>0</v>
      </c>
      <c r="L3056">
        <f t="shared" si="189"/>
        <v>0</v>
      </c>
      <c r="M3056">
        <f t="shared" si="190"/>
        <v>0</v>
      </c>
      <c r="N3056">
        <f t="shared" si="191"/>
        <v>0</v>
      </c>
      <c r="O3056" cm="1">
        <f t="array" ref="O3056">((IF(C3056=0,INDEX('Solver Setup'!$M$15:$M$19,A3056),INDEX('Solver Setup'!$G$25:$G$52,C3056))-IF(B3056=0,INDEX('Solver Setup'!$L$15:$L$19,A3056),INDEX('Solver Setup'!$G$25:$G$52,B3056)))*1440-IF(B3056=0,0,INDEX('Solver Setup'!$F$25:$F$52,B3056))-H3056+'Solver Setup'!$B$9*(1-F3056))</f>
        <v>1405.299999999999</v>
      </c>
    </row>
    <row r="3057" spans="1:15" x14ac:dyDescent="0.2">
      <c r="A3057">
        <v>4</v>
      </c>
      <c r="B3057">
        <v>22</v>
      </c>
      <c r="C3057">
        <v>3</v>
      </c>
      <c r="D3057" t="str" cm="1">
        <f t="array" ref="D3057">IF(B3057=0,"Depot",INDEX('Delivery Stops'!$B$2:$B$29,B3057))</f>
        <v>Brewery</v>
      </c>
      <c r="E3057" t="str" cm="1">
        <f t="array" ref="E3057">IF(C3057=0,"Depot",INDEX('Delivery Stops'!$B$2:$B$29,C3057))</f>
        <v>Redstone Medical Center</v>
      </c>
      <c r="F3057">
        <v>0</v>
      </c>
      <c r="G3057" cm="1">
        <f t="array" ref="G3057">INDEX('Distance Matrix (miles)'!$B$2:$AD$30,B3057+1,C3057+1)</f>
        <v>44.76</v>
      </c>
      <c r="H3057" cm="1">
        <f t="array" ref="H3057">INDEX('Travel Time Matrix (min)'!$B$2:$AD$30,B3057+1,C3057+1)</f>
        <v>67.099999999999994</v>
      </c>
      <c r="I3057" cm="1">
        <f t="array" ref="I3057">G3057*(INDEX('Vehicle Fleet'!$D$2:$D$6,A3057)+'Cost Parameters'!$B$2*'Cost Parameters'!$B$3)</f>
        <v>51.760463999999999</v>
      </c>
      <c r="J3057" cm="1">
        <f t="array" ref="J3057">IF(C3057=0,0,INDEX('Delivery Stops'!$D$2:$D$29,C3057))</f>
        <v>183</v>
      </c>
      <c r="K3057">
        <f t="shared" si="188"/>
        <v>0</v>
      </c>
      <c r="L3057">
        <f t="shared" si="189"/>
        <v>0</v>
      </c>
      <c r="M3057">
        <f t="shared" si="190"/>
        <v>0</v>
      </c>
      <c r="N3057">
        <f t="shared" si="191"/>
        <v>0</v>
      </c>
      <c r="O3057" cm="1">
        <f t="array" ref="O3057">((IF(C3057=0,INDEX('Solver Setup'!$M$15:$M$19,A3057),INDEX('Solver Setup'!$G$25:$G$52,C3057))-IF(B3057=0,INDEX('Solver Setup'!$L$15:$L$19,A3057),INDEX('Solver Setup'!$G$25:$G$52,B3057)))*1440-IF(B3057=0,0,INDEX('Solver Setup'!$F$25:$F$52,B3057))-H3057+'Solver Setup'!$B$9*(1-F3057))</f>
        <v>1392.8999999999996</v>
      </c>
    </row>
    <row r="3058" spans="1:15" x14ac:dyDescent="0.2">
      <c r="A3058">
        <v>4</v>
      </c>
      <c r="B3058">
        <v>22</v>
      </c>
      <c r="C3058">
        <v>4</v>
      </c>
      <c r="D3058" t="str" cm="1">
        <f t="array" ref="D3058">IF(B3058=0,"Depot",INDEX('Delivery Stops'!$B$2:$B$29,B3058))</f>
        <v>Brewery</v>
      </c>
      <c r="E3058" t="str" cm="1">
        <f t="array" ref="E3058">IF(C3058=0,"Depot",INDEX('Delivery Stops'!$B$2:$B$29,C3058))</f>
        <v>Furniture Warehouse</v>
      </c>
      <c r="F3058">
        <v>0</v>
      </c>
      <c r="G3058" cm="1">
        <f t="array" ref="G3058">INDEX('Distance Matrix (miles)'!$B$2:$AD$30,B3058+1,C3058+1)</f>
        <v>29.96</v>
      </c>
      <c r="H3058" cm="1">
        <f t="array" ref="H3058">INDEX('Travel Time Matrix (min)'!$B$2:$AD$30,B3058+1,C3058+1)</f>
        <v>44.9</v>
      </c>
      <c r="I3058" cm="1">
        <f t="array" ref="I3058">G3058*(INDEX('Vehicle Fleet'!$D$2:$D$6,A3058)+'Cost Parameters'!$B$2*'Cost Parameters'!$B$3)</f>
        <v>34.645744000000001</v>
      </c>
      <c r="J3058" cm="1">
        <f t="array" ref="J3058">IF(C3058=0,0,INDEX('Delivery Stops'!$D$2:$D$29,C3058))</f>
        <v>186</v>
      </c>
      <c r="K3058">
        <f t="shared" si="188"/>
        <v>0</v>
      </c>
      <c r="L3058">
        <f t="shared" si="189"/>
        <v>0</v>
      </c>
      <c r="M3058">
        <f t="shared" si="190"/>
        <v>0</v>
      </c>
      <c r="N3058">
        <f t="shared" si="191"/>
        <v>0</v>
      </c>
      <c r="O3058" cm="1">
        <f t="array" ref="O3058">((IF(C3058=0,INDEX('Solver Setup'!$M$15:$M$19,A3058),INDEX('Solver Setup'!$G$25:$G$52,C3058))-IF(B3058=0,INDEX('Solver Setup'!$L$15:$L$19,A3058),INDEX('Solver Setup'!$G$25:$G$52,B3058)))*1440-IF(B3058=0,0,INDEX('Solver Setup'!$F$25:$F$52,B3058))-H3058+'Solver Setup'!$B$9*(1-F3058))</f>
        <v>1145.0999999999995</v>
      </c>
    </row>
    <row r="3059" spans="1:15" x14ac:dyDescent="0.2">
      <c r="A3059">
        <v>4</v>
      </c>
      <c r="B3059">
        <v>22</v>
      </c>
      <c r="C3059">
        <v>5</v>
      </c>
      <c r="D3059" t="str" cm="1">
        <f t="array" ref="D3059">IF(B3059=0,"Depot",INDEX('Delivery Stops'!$B$2:$B$29,B3059))</f>
        <v>Brewery</v>
      </c>
      <c r="E3059" t="str" cm="1">
        <f t="array" ref="E3059">IF(C3059=0,"Depot",INDEX('Delivery Stops'!$B$2:$B$29,C3059))</f>
        <v>Construction Supply</v>
      </c>
      <c r="F3059">
        <v>0</v>
      </c>
      <c r="G3059" cm="1">
        <f t="array" ref="G3059">INDEX('Distance Matrix (miles)'!$B$2:$AD$30,B3059+1,C3059+1)</f>
        <v>30.35</v>
      </c>
      <c r="H3059" cm="1">
        <f t="array" ref="H3059">INDEX('Travel Time Matrix (min)'!$B$2:$AD$30,B3059+1,C3059+1)</f>
        <v>45.5</v>
      </c>
      <c r="I3059" cm="1">
        <f t="array" ref="I3059">G3059*(INDEX('Vehicle Fleet'!$D$2:$D$6,A3059)+'Cost Parameters'!$B$2*'Cost Parameters'!$B$3)</f>
        <v>35.096740000000004</v>
      </c>
      <c r="J3059" cm="1">
        <f t="array" ref="J3059">IF(C3059=0,0,INDEX('Delivery Stops'!$D$2:$D$29,C3059))</f>
        <v>201</v>
      </c>
      <c r="K3059">
        <f t="shared" si="188"/>
        <v>0</v>
      </c>
      <c r="L3059">
        <f t="shared" si="189"/>
        <v>0</v>
      </c>
      <c r="M3059">
        <f t="shared" si="190"/>
        <v>0</v>
      </c>
      <c r="N3059">
        <f t="shared" si="191"/>
        <v>0</v>
      </c>
      <c r="O3059" cm="1">
        <f t="array" ref="O3059">((IF(C3059=0,INDEX('Solver Setup'!$M$15:$M$19,A3059),INDEX('Solver Setup'!$G$25:$G$52,C3059))-IF(B3059=0,INDEX('Solver Setup'!$L$15:$L$19,A3059),INDEX('Solver Setup'!$G$25:$G$52,B3059)))*1440-IF(B3059=0,0,INDEX('Solver Setup'!$F$25:$F$52,B3059))-H3059+'Solver Setup'!$B$9*(1-F3059))</f>
        <v>1354.4999999999991</v>
      </c>
    </row>
    <row r="3060" spans="1:15" x14ac:dyDescent="0.2">
      <c r="A3060">
        <v>4</v>
      </c>
      <c r="B3060">
        <v>22</v>
      </c>
      <c r="C3060">
        <v>6</v>
      </c>
      <c r="D3060" t="str" cm="1">
        <f t="array" ref="D3060">IF(B3060=0,"Depot",INDEX('Delivery Stops'!$B$2:$B$29,B3060))</f>
        <v>Brewery</v>
      </c>
      <c r="E3060" t="str" cm="1">
        <f t="array" ref="E3060">IF(C3060=0,"Depot",INDEX('Delivery Stops'!$B$2:$B$29,C3060))</f>
        <v>Farm Supply</v>
      </c>
      <c r="F3060">
        <v>0</v>
      </c>
      <c r="G3060" cm="1">
        <f t="array" ref="G3060">INDEX('Distance Matrix (miles)'!$B$2:$AD$30,B3060+1,C3060+1)</f>
        <v>25.3</v>
      </c>
      <c r="H3060" cm="1">
        <f t="array" ref="H3060">INDEX('Travel Time Matrix (min)'!$B$2:$AD$30,B3060+1,C3060+1)</f>
        <v>38</v>
      </c>
      <c r="I3060" cm="1">
        <f t="array" ref="I3060">G3060*(INDEX('Vehicle Fleet'!$D$2:$D$6,A3060)+'Cost Parameters'!$B$2*'Cost Parameters'!$B$3)</f>
        <v>29.256920000000004</v>
      </c>
      <c r="J3060" cm="1">
        <f t="array" ref="J3060">IF(C3060=0,0,INDEX('Delivery Stops'!$D$2:$D$29,C3060))</f>
        <v>162</v>
      </c>
      <c r="K3060">
        <f t="shared" si="188"/>
        <v>0</v>
      </c>
      <c r="L3060">
        <f t="shared" si="189"/>
        <v>0</v>
      </c>
      <c r="M3060">
        <f t="shared" si="190"/>
        <v>0</v>
      </c>
      <c r="N3060">
        <f t="shared" si="191"/>
        <v>0</v>
      </c>
      <c r="O3060" cm="1">
        <f t="array" ref="O3060">((IF(C3060=0,INDEX('Solver Setup'!$M$15:$M$19,A3060),INDEX('Solver Setup'!$G$25:$G$52,C3060))-IF(B3060=0,INDEX('Solver Setup'!$L$15:$L$19,A3060),INDEX('Solver Setup'!$G$25:$G$52,B3060)))*1440-IF(B3060=0,0,INDEX('Solver Setup'!$F$25:$F$52,B3060))-H3060+'Solver Setup'!$B$9*(1-F3060))</f>
        <v>1466.9999999999995</v>
      </c>
    </row>
    <row r="3061" spans="1:15" x14ac:dyDescent="0.2">
      <c r="A3061">
        <v>4</v>
      </c>
      <c r="B3061">
        <v>22</v>
      </c>
      <c r="C3061">
        <v>7</v>
      </c>
      <c r="D3061" t="str" cm="1">
        <f t="array" ref="D3061">IF(B3061=0,"Depot",INDEX('Delivery Stops'!$B$2:$B$29,B3061))</f>
        <v>Brewery</v>
      </c>
      <c r="E3061" t="str" cm="1">
        <f t="array" ref="E3061">IF(C3061=0,"Depot",INDEX('Delivery Stops'!$B$2:$B$29,C3061))</f>
        <v>Fish Market</v>
      </c>
      <c r="F3061">
        <v>0</v>
      </c>
      <c r="G3061" cm="1">
        <f t="array" ref="G3061">INDEX('Distance Matrix (miles)'!$B$2:$AD$30,B3061+1,C3061+1)</f>
        <v>16.86</v>
      </c>
      <c r="H3061" cm="1">
        <f t="array" ref="H3061">INDEX('Travel Time Matrix (min)'!$B$2:$AD$30,B3061+1,C3061+1)</f>
        <v>25.3</v>
      </c>
      <c r="I3061" cm="1">
        <f t="array" ref="I3061">G3061*(INDEX('Vehicle Fleet'!$D$2:$D$6,A3061)+'Cost Parameters'!$B$2*'Cost Parameters'!$B$3)</f>
        <v>19.496904000000001</v>
      </c>
      <c r="J3061" cm="1">
        <f t="array" ref="J3061">IF(C3061=0,0,INDEX('Delivery Stops'!$D$2:$D$29,C3061))</f>
        <v>133</v>
      </c>
      <c r="K3061">
        <f t="shared" si="188"/>
        <v>0</v>
      </c>
      <c r="L3061">
        <f t="shared" si="189"/>
        <v>0</v>
      </c>
      <c r="M3061">
        <f t="shared" si="190"/>
        <v>0</v>
      </c>
      <c r="N3061">
        <f t="shared" si="191"/>
        <v>0</v>
      </c>
      <c r="O3061" cm="1">
        <f t="array" ref="O3061">((IF(C3061=0,INDEX('Solver Setup'!$M$15:$M$19,A3061),INDEX('Solver Setup'!$G$25:$G$52,C3061))-IF(B3061=0,INDEX('Solver Setup'!$L$15:$L$19,A3061),INDEX('Solver Setup'!$G$25:$G$52,B3061)))*1440-IF(B3061=0,0,INDEX('Solver Setup'!$F$25:$F$52,B3061))-H3061+'Solver Setup'!$B$9*(1-F3061))</f>
        <v>1344.6999999999996</v>
      </c>
    </row>
    <row r="3062" spans="1:15" x14ac:dyDescent="0.2">
      <c r="A3062">
        <v>4</v>
      </c>
      <c r="B3062">
        <v>22</v>
      </c>
      <c r="C3062">
        <v>8</v>
      </c>
      <c r="D3062" t="str" cm="1">
        <f t="array" ref="D3062">IF(B3062=0,"Depot",INDEX('Delivery Stops'!$B$2:$B$29,B3062))</f>
        <v>Brewery</v>
      </c>
      <c r="E3062" t="str" cm="1">
        <f t="array" ref="E3062">IF(C3062=0,"Depot",INDEX('Delivery Stops'!$B$2:$B$29,C3062))</f>
        <v>Swimming Pool Supply</v>
      </c>
      <c r="F3062">
        <v>0</v>
      </c>
      <c r="G3062" cm="1">
        <f t="array" ref="G3062">INDEX('Distance Matrix (miles)'!$B$2:$AD$30,B3062+1,C3062+1)</f>
        <v>47.15</v>
      </c>
      <c r="H3062" cm="1">
        <f t="array" ref="H3062">INDEX('Travel Time Matrix (min)'!$B$2:$AD$30,B3062+1,C3062+1)</f>
        <v>70.7</v>
      </c>
      <c r="I3062" cm="1">
        <f t="array" ref="I3062">G3062*(INDEX('Vehicle Fleet'!$D$2:$D$6,A3062)+'Cost Parameters'!$B$2*'Cost Parameters'!$B$3)</f>
        <v>54.524260000000005</v>
      </c>
      <c r="J3062" cm="1">
        <f t="array" ref="J3062">IF(C3062=0,0,INDEX('Delivery Stops'!$D$2:$D$29,C3062))</f>
        <v>285</v>
      </c>
      <c r="K3062">
        <f t="shared" si="188"/>
        <v>0</v>
      </c>
      <c r="L3062">
        <f t="shared" si="189"/>
        <v>0</v>
      </c>
      <c r="M3062">
        <f t="shared" si="190"/>
        <v>0</v>
      </c>
      <c r="N3062">
        <f t="shared" si="191"/>
        <v>0</v>
      </c>
      <c r="O3062" cm="1">
        <f t="array" ref="O3062">((IF(C3062=0,INDEX('Solver Setup'!$M$15:$M$19,A3062),INDEX('Solver Setup'!$G$25:$G$52,C3062))-IF(B3062=0,INDEX('Solver Setup'!$L$15:$L$19,A3062),INDEX('Solver Setup'!$G$25:$G$52,B3062)))*1440-IF(B3062=0,0,INDEX('Solver Setup'!$F$25:$F$52,B3062))-H3062+'Solver Setup'!$B$9*(1-F3062))</f>
        <v>1509.299999999999</v>
      </c>
    </row>
    <row r="3063" spans="1:15" x14ac:dyDescent="0.2">
      <c r="A3063">
        <v>4</v>
      </c>
      <c r="B3063">
        <v>22</v>
      </c>
      <c r="C3063">
        <v>9</v>
      </c>
      <c r="D3063" t="str" cm="1">
        <f t="array" ref="D3063">IF(B3063=0,"Depot",INDEX('Delivery Stops'!$B$2:$B$29,B3063))</f>
        <v>Brewery</v>
      </c>
      <c r="E3063" t="str" cm="1">
        <f t="array" ref="E3063">IF(C3063=0,"Depot",INDEX('Delivery Stops'!$B$2:$B$29,C3063))</f>
        <v>Dry Cleaners</v>
      </c>
      <c r="F3063">
        <v>0</v>
      </c>
      <c r="G3063" cm="1">
        <f t="array" ref="G3063">INDEX('Distance Matrix (miles)'!$B$2:$AD$30,B3063+1,C3063+1)</f>
        <v>38.32</v>
      </c>
      <c r="H3063" cm="1">
        <f t="array" ref="H3063">INDEX('Travel Time Matrix (min)'!$B$2:$AD$30,B3063+1,C3063+1)</f>
        <v>57.5</v>
      </c>
      <c r="I3063" cm="1">
        <f t="array" ref="I3063">G3063*(INDEX('Vehicle Fleet'!$D$2:$D$6,A3063)+'Cost Parameters'!$B$2*'Cost Parameters'!$B$3)</f>
        <v>44.313248000000002</v>
      </c>
      <c r="J3063" cm="1">
        <f t="array" ref="J3063">IF(C3063=0,0,INDEX('Delivery Stops'!$D$2:$D$29,C3063))</f>
        <v>24</v>
      </c>
      <c r="K3063">
        <f t="shared" si="188"/>
        <v>0</v>
      </c>
      <c r="L3063">
        <f t="shared" si="189"/>
        <v>0</v>
      </c>
      <c r="M3063">
        <f t="shared" si="190"/>
        <v>0</v>
      </c>
      <c r="N3063">
        <f t="shared" si="191"/>
        <v>0</v>
      </c>
      <c r="O3063" cm="1">
        <f t="array" ref="O3063">((IF(C3063=0,INDEX('Solver Setup'!$M$15:$M$19,A3063),INDEX('Solver Setup'!$G$25:$G$52,C3063))-IF(B3063=0,INDEX('Solver Setup'!$L$15:$L$19,A3063),INDEX('Solver Setup'!$G$25:$G$52,B3063)))*1440-IF(B3063=0,0,INDEX('Solver Setup'!$F$25:$F$52,B3063))-H3063+'Solver Setup'!$B$9*(1-F3063))</f>
        <v>1177.4999999999995</v>
      </c>
    </row>
    <row r="3064" spans="1:15" x14ac:dyDescent="0.2">
      <c r="A3064">
        <v>4</v>
      </c>
      <c r="B3064">
        <v>22</v>
      </c>
      <c r="C3064">
        <v>10</v>
      </c>
      <c r="D3064" t="str" cm="1">
        <f t="array" ref="D3064">IF(B3064=0,"Depot",INDEX('Delivery Stops'!$B$2:$B$29,B3064))</f>
        <v>Brewery</v>
      </c>
      <c r="E3064" t="str" cm="1">
        <f t="array" ref="E3064">IF(C3064=0,"Depot",INDEX('Delivery Stops'!$B$2:$B$29,C3064))</f>
        <v>Furniture Warehouse</v>
      </c>
      <c r="F3064">
        <v>0</v>
      </c>
      <c r="G3064" cm="1">
        <f t="array" ref="G3064">INDEX('Distance Matrix (miles)'!$B$2:$AD$30,B3064+1,C3064+1)</f>
        <v>19.690000000000001</v>
      </c>
      <c r="H3064" cm="1">
        <f t="array" ref="H3064">INDEX('Travel Time Matrix (min)'!$B$2:$AD$30,B3064+1,C3064+1)</f>
        <v>29.5</v>
      </c>
      <c r="I3064" cm="1">
        <f t="array" ref="I3064">G3064*(INDEX('Vehicle Fleet'!$D$2:$D$6,A3064)+'Cost Parameters'!$B$2*'Cost Parameters'!$B$3)</f>
        <v>22.769516000000003</v>
      </c>
      <c r="J3064" cm="1">
        <f t="array" ref="J3064">IF(C3064=0,0,INDEX('Delivery Stops'!$D$2:$D$29,C3064))</f>
        <v>89</v>
      </c>
      <c r="K3064">
        <f t="shared" si="188"/>
        <v>0</v>
      </c>
      <c r="L3064">
        <f t="shared" si="189"/>
        <v>0</v>
      </c>
      <c r="M3064">
        <f t="shared" si="190"/>
        <v>0</v>
      </c>
      <c r="N3064">
        <f t="shared" si="191"/>
        <v>0</v>
      </c>
      <c r="O3064" cm="1">
        <f t="array" ref="O3064">((IF(C3064=0,INDEX('Solver Setup'!$M$15:$M$19,A3064),INDEX('Solver Setup'!$G$25:$G$52,C3064))-IF(B3064=0,INDEX('Solver Setup'!$L$15:$L$19,A3064),INDEX('Solver Setup'!$G$25:$G$52,B3064)))*1440-IF(B3064=0,0,INDEX('Solver Setup'!$F$25:$F$52,B3064))-H3064+'Solver Setup'!$B$9*(1-F3064))</f>
        <v>1280.4999999999991</v>
      </c>
    </row>
    <row r="3065" spans="1:15" x14ac:dyDescent="0.2">
      <c r="A3065">
        <v>4</v>
      </c>
      <c r="B3065">
        <v>22</v>
      </c>
      <c r="C3065">
        <v>11</v>
      </c>
      <c r="D3065" t="str" cm="1">
        <f t="array" ref="D3065">IF(B3065=0,"Depot",INDEX('Delivery Stops'!$B$2:$B$29,B3065))</f>
        <v>Brewery</v>
      </c>
      <c r="E3065" t="str" cm="1">
        <f t="array" ref="E3065">IF(C3065=0,"Depot",INDEX('Delivery Stops'!$B$2:$B$29,C3065))</f>
        <v>Pet Hospital</v>
      </c>
      <c r="F3065">
        <v>0</v>
      </c>
      <c r="G3065" cm="1">
        <f t="array" ref="G3065">INDEX('Distance Matrix (miles)'!$B$2:$AD$30,B3065+1,C3065+1)</f>
        <v>26.11</v>
      </c>
      <c r="H3065" cm="1">
        <f t="array" ref="H3065">INDEX('Travel Time Matrix (min)'!$B$2:$AD$30,B3065+1,C3065+1)</f>
        <v>39.200000000000003</v>
      </c>
      <c r="I3065" cm="1">
        <f t="array" ref="I3065">G3065*(INDEX('Vehicle Fleet'!$D$2:$D$6,A3065)+'Cost Parameters'!$B$2*'Cost Parameters'!$B$3)</f>
        <v>30.193604000000001</v>
      </c>
      <c r="J3065" cm="1">
        <f t="array" ref="J3065">IF(C3065=0,0,INDEX('Delivery Stops'!$D$2:$D$29,C3065))</f>
        <v>108</v>
      </c>
      <c r="K3065">
        <f t="shared" si="188"/>
        <v>0</v>
      </c>
      <c r="L3065">
        <f t="shared" si="189"/>
        <v>0</v>
      </c>
      <c r="M3065">
        <f t="shared" si="190"/>
        <v>0</v>
      </c>
      <c r="N3065">
        <f t="shared" si="191"/>
        <v>0</v>
      </c>
      <c r="O3065" cm="1">
        <f t="array" ref="O3065">((IF(C3065=0,INDEX('Solver Setup'!$M$15:$M$19,A3065),INDEX('Solver Setup'!$G$25:$G$52,C3065))-IF(B3065=0,INDEX('Solver Setup'!$L$15:$L$19,A3065),INDEX('Solver Setup'!$G$25:$G$52,B3065)))*1440-IF(B3065=0,0,INDEX('Solver Setup'!$F$25:$F$52,B3065))-H3065+'Solver Setup'!$B$9*(1-F3065))</f>
        <v>1195.7999999999995</v>
      </c>
    </row>
    <row r="3066" spans="1:15" x14ac:dyDescent="0.2">
      <c r="A3066">
        <v>4</v>
      </c>
      <c r="B3066">
        <v>22</v>
      </c>
      <c r="C3066">
        <v>12</v>
      </c>
      <c r="D3066" t="str" cm="1">
        <f t="array" ref="D3066">IF(B3066=0,"Depot",INDEX('Delivery Stops'!$B$2:$B$29,B3066))</f>
        <v>Brewery</v>
      </c>
      <c r="E3066" t="str" cm="1">
        <f t="array" ref="E3066">IF(C3066=0,"Depot",INDEX('Delivery Stops'!$B$2:$B$29,C3066))</f>
        <v>Tech Solutions Inc</v>
      </c>
      <c r="F3066">
        <v>0</v>
      </c>
      <c r="G3066" cm="1">
        <f t="array" ref="G3066">INDEX('Distance Matrix (miles)'!$B$2:$AD$30,B3066+1,C3066+1)</f>
        <v>19.670000000000002</v>
      </c>
      <c r="H3066" cm="1">
        <f t="array" ref="H3066">INDEX('Travel Time Matrix (min)'!$B$2:$AD$30,B3066+1,C3066+1)</f>
        <v>29.5</v>
      </c>
      <c r="I3066" cm="1">
        <f t="array" ref="I3066">G3066*(INDEX('Vehicle Fleet'!$D$2:$D$6,A3066)+'Cost Parameters'!$B$2*'Cost Parameters'!$B$3)</f>
        <v>22.746388000000003</v>
      </c>
      <c r="J3066" cm="1">
        <f t="array" ref="J3066">IF(C3066=0,0,INDEX('Delivery Stops'!$D$2:$D$29,C3066))</f>
        <v>150</v>
      </c>
      <c r="K3066">
        <f t="shared" si="188"/>
        <v>0</v>
      </c>
      <c r="L3066">
        <f t="shared" si="189"/>
        <v>0</v>
      </c>
      <c r="M3066">
        <f t="shared" si="190"/>
        <v>0</v>
      </c>
      <c r="N3066">
        <f t="shared" si="191"/>
        <v>0</v>
      </c>
      <c r="O3066" cm="1">
        <f t="array" ref="O3066">((IF(C3066=0,INDEX('Solver Setup'!$M$15:$M$19,A3066),INDEX('Solver Setup'!$G$25:$G$52,C3066))-IF(B3066=0,INDEX('Solver Setup'!$L$15:$L$19,A3066),INDEX('Solver Setup'!$G$25:$G$52,B3066)))*1440-IF(B3066=0,0,INDEX('Solver Setup'!$F$25:$F$52,B3066))-H3066+'Solver Setup'!$B$9*(1-F3066))</f>
        <v>1160.4999999999995</v>
      </c>
    </row>
    <row r="3067" spans="1:15" x14ac:dyDescent="0.2">
      <c r="A3067">
        <v>4</v>
      </c>
      <c r="B3067">
        <v>22</v>
      </c>
      <c r="C3067">
        <v>13</v>
      </c>
      <c r="D3067" t="str" cm="1">
        <f t="array" ref="D3067">IF(B3067=0,"Depot",INDEX('Delivery Stops'!$B$2:$B$29,B3067))</f>
        <v>Brewery</v>
      </c>
      <c r="E3067" t="str" cm="1">
        <f t="array" ref="E3067">IF(C3067=0,"Depot",INDEX('Delivery Stops'!$B$2:$B$29,C3067))</f>
        <v>Tech Solutions Inc</v>
      </c>
      <c r="F3067">
        <v>0</v>
      </c>
      <c r="G3067" cm="1">
        <f t="array" ref="G3067">INDEX('Distance Matrix (miles)'!$B$2:$AD$30,B3067+1,C3067+1)</f>
        <v>4.6100000000000003</v>
      </c>
      <c r="H3067" cm="1">
        <f t="array" ref="H3067">INDEX('Travel Time Matrix (min)'!$B$2:$AD$30,B3067+1,C3067+1)</f>
        <v>6.9</v>
      </c>
      <c r="I3067" cm="1">
        <f t="array" ref="I3067">G3067*(INDEX('Vehicle Fleet'!$D$2:$D$6,A3067)+'Cost Parameters'!$B$2*'Cost Parameters'!$B$3)</f>
        <v>5.331004000000001</v>
      </c>
      <c r="J3067" cm="1">
        <f t="array" ref="J3067">IF(C3067=0,0,INDEX('Delivery Stops'!$D$2:$D$29,C3067))</f>
        <v>38</v>
      </c>
      <c r="K3067">
        <f t="shared" si="188"/>
        <v>0</v>
      </c>
      <c r="L3067">
        <f t="shared" si="189"/>
        <v>0</v>
      </c>
      <c r="M3067">
        <f t="shared" si="190"/>
        <v>0</v>
      </c>
      <c r="N3067">
        <f t="shared" si="191"/>
        <v>0</v>
      </c>
      <c r="O3067" cm="1">
        <f t="array" ref="O3067">((IF(C3067=0,INDEX('Solver Setup'!$M$15:$M$19,A3067),INDEX('Solver Setup'!$G$25:$G$52,C3067))-IF(B3067=0,INDEX('Solver Setup'!$L$15:$L$19,A3067),INDEX('Solver Setup'!$G$25:$G$52,B3067)))*1440-IF(B3067=0,0,INDEX('Solver Setup'!$F$25:$F$52,B3067))-H3067+'Solver Setup'!$B$9*(1-F3067))</f>
        <v>1078.099999999999</v>
      </c>
    </row>
    <row r="3068" spans="1:15" x14ac:dyDescent="0.2">
      <c r="A3068">
        <v>4</v>
      </c>
      <c r="B3068">
        <v>22</v>
      </c>
      <c r="C3068">
        <v>14</v>
      </c>
      <c r="D3068" t="str" cm="1">
        <f t="array" ref="D3068">IF(B3068=0,"Depot",INDEX('Delivery Stops'!$B$2:$B$29,B3068))</f>
        <v>Brewery</v>
      </c>
      <c r="E3068" t="str" cm="1">
        <f t="array" ref="E3068">IF(C3068=0,"Depot",INDEX('Delivery Stops'!$B$2:$B$29,C3068))</f>
        <v>Sunrise Senior Living</v>
      </c>
      <c r="F3068">
        <v>0</v>
      </c>
      <c r="G3068" cm="1">
        <f t="array" ref="G3068">INDEX('Distance Matrix (miles)'!$B$2:$AD$30,B3068+1,C3068+1)</f>
        <v>22.72</v>
      </c>
      <c r="H3068" cm="1">
        <f t="array" ref="H3068">INDEX('Travel Time Matrix (min)'!$B$2:$AD$30,B3068+1,C3068+1)</f>
        <v>34.1</v>
      </c>
      <c r="I3068" cm="1">
        <f t="array" ref="I3068">G3068*(INDEX('Vehicle Fleet'!$D$2:$D$6,A3068)+'Cost Parameters'!$B$2*'Cost Parameters'!$B$3)</f>
        <v>26.273408</v>
      </c>
      <c r="J3068" cm="1">
        <f t="array" ref="J3068">IF(C3068=0,0,INDEX('Delivery Stops'!$D$2:$D$29,C3068))</f>
        <v>249</v>
      </c>
      <c r="K3068">
        <f t="shared" si="188"/>
        <v>0</v>
      </c>
      <c r="L3068">
        <f t="shared" si="189"/>
        <v>0</v>
      </c>
      <c r="M3068">
        <f t="shared" si="190"/>
        <v>0</v>
      </c>
      <c r="N3068">
        <f t="shared" si="191"/>
        <v>0</v>
      </c>
      <c r="O3068" cm="1">
        <f t="array" ref="O3068">((IF(C3068=0,INDEX('Solver Setup'!$M$15:$M$19,A3068),INDEX('Solver Setup'!$G$25:$G$52,C3068))-IF(B3068=0,INDEX('Solver Setup'!$L$15:$L$19,A3068),INDEX('Solver Setup'!$G$25:$G$52,B3068)))*1440-IF(B3068=0,0,INDEX('Solver Setup'!$F$25:$F$52,B3068))-H3068+'Solver Setup'!$B$9*(1-F3068))</f>
        <v>1500.8999999999992</v>
      </c>
    </row>
    <row r="3069" spans="1:15" x14ac:dyDescent="0.2">
      <c r="A3069">
        <v>4</v>
      </c>
      <c r="B3069">
        <v>22</v>
      </c>
      <c r="C3069">
        <v>15</v>
      </c>
      <c r="D3069" t="str" cm="1">
        <f t="array" ref="D3069">IF(B3069=0,"Depot",INDEX('Delivery Stops'!$B$2:$B$29,B3069))</f>
        <v>Brewery</v>
      </c>
      <c r="E3069" t="str" cm="1">
        <f t="array" ref="E3069">IF(C3069=0,"Depot",INDEX('Delivery Stops'!$B$2:$B$29,C3069))</f>
        <v>Electronics Outlet</v>
      </c>
      <c r="F3069">
        <v>0</v>
      </c>
      <c r="G3069" cm="1">
        <f t="array" ref="G3069">INDEX('Distance Matrix (miles)'!$B$2:$AD$30,B3069+1,C3069+1)</f>
        <v>24.61</v>
      </c>
      <c r="H3069" cm="1">
        <f t="array" ref="H3069">INDEX('Travel Time Matrix (min)'!$B$2:$AD$30,B3069+1,C3069+1)</f>
        <v>36.9</v>
      </c>
      <c r="I3069" cm="1">
        <f t="array" ref="I3069">G3069*(INDEX('Vehicle Fleet'!$D$2:$D$6,A3069)+'Cost Parameters'!$B$2*'Cost Parameters'!$B$3)</f>
        <v>28.459004</v>
      </c>
      <c r="J3069" cm="1">
        <f t="array" ref="J3069">IF(C3069=0,0,INDEX('Delivery Stops'!$D$2:$D$29,C3069))</f>
        <v>72</v>
      </c>
      <c r="K3069">
        <f t="shared" si="188"/>
        <v>0</v>
      </c>
      <c r="L3069">
        <f t="shared" si="189"/>
        <v>0</v>
      </c>
      <c r="M3069">
        <f t="shared" si="190"/>
        <v>0</v>
      </c>
      <c r="N3069">
        <f t="shared" si="191"/>
        <v>0</v>
      </c>
      <c r="O3069" cm="1">
        <f t="array" ref="O3069">((IF(C3069=0,INDEX('Solver Setup'!$M$15:$M$19,A3069),INDEX('Solver Setup'!$G$25:$G$52,C3069))-IF(B3069=0,INDEX('Solver Setup'!$L$15:$L$19,A3069),INDEX('Solver Setup'!$G$25:$G$52,B3069)))*1440-IF(B3069=0,0,INDEX('Solver Setup'!$F$25:$F$52,B3069))-H3069+'Solver Setup'!$B$9*(1-F3069))</f>
        <v>1063.0999999999995</v>
      </c>
    </row>
    <row r="3070" spans="1:15" x14ac:dyDescent="0.2">
      <c r="A3070">
        <v>4</v>
      </c>
      <c r="B3070">
        <v>22</v>
      </c>
      <c r="C3070">
        <v>16</v>
      </c>
      <c r="D3070" t="str" cm="1">
        <f t="array" ref="D3070">IF(B3070=0,"Depot",INDEX('Delivery Stops'!$B$2:$B$29,B3070))</f>
        <v>Brewery</v>
      </c>
      <c r="E3070" t="str" cm="1">
        <f t="array" ref="E3070">IF(C3070=0,"Depot",INDEX('Delivery Stops'!$B$2:$B$29,C3070))</f>
        <v>Bookstore</v>
      </c>
      <c r="F3070">
        <v>0</v>
      </c>
      <c r="G3070" cm="1">
        <f t="array" ref="G3070">INDEX('Distance Matrix (miles)'!$B$2:$AD$30,B3070+1,C3070+1)</f>
        <v>21.49</v>
      </c>
      <c r="H3070" cm="1">
        <f t="array" ref="H3070">INDEX('Travel Time Matrix (min)'!$B$2:$AD$30,B3070+1,C3070+1)</f>
        <v>32.200000000000003</v>
      </c>
      <c r="I3070" cm="1">
        <f t="array" ref="I3070">G3070*(INDEX('Vehicle Fleet'!$D$2:$D$6,A3070)+'Cost Parameters'!$B$2*'Cost Parameters'!$B$3)</f>
        <v>24.851036000000001</v>
      </c>
      <c r="J3070" cm="1">
        <f t="array" ref="J3070">IF(C3070=0,0,INDEX('Delivery Stops'!$D$2:$D$29,C3070))</f>
        <v>152</v>
      </c>
      <c r="K3070">
        <f t="shared" si="188"/>
        <v>0</v>
      </c>
      <c r="L3070">
        <f t="shared" si="189"/>
        <v>0</v>
      </c>
      <c r="M3070">
        <f t="shared" si="190"/>
        <v>0</v>
      </c>
      <c r="N3070">
        <f t="shared" si="191"/>
        <v>0</v>
      </c>
      <c r="O3070" cm="1">
        <f t="array" ref="O3070">((IF(C3070=0,INDEX('Solver Setup'!$M$15:$M$19,A3070),INDEX('Solver Setup'!$G$25:$G$52,C3070))-IF(B3070=0,INDEX('Solver Setup'!$L$15:$L$19,A3070),INDEX('Solver Setup'!$G$25:$G$52,B3070)))*1440-IF(B3070=0,0,INDEX('Solver Setup'!$F$25:$F$52,B3070))-H3070+'Solver Setup'!$B$9*(1-F3070))</f>
        <v>1307.8000000000002</v>
      </c>
    </row>
    <row r="3071" spans="1:15" x14ac:dyDescent="0.2">
      <c r="A3071">
        <v>4</v>
      </c>
      <c r="B3071">
        <v>22</v>
      </c>
      <c r="C3071">
        <v>17</v>
      </c>
      <c r="D3071" t="str" cm="1">
        <f t="array" ref="D3071">IF(B3071=0,"Depot",INDEX('Delivery Stops'!$B$2:$B$29,B3071))</f>
        <v>Brewery</v>
      </c>
      <c r="E3071" t="str" cm="1">
        <f t="array" ref="E3071">IF(C3071=0,"Depot",INDEX('Delivery Stops'!$B$2:$B$29,C3071))</f>
        <v>Veterinary Clinic</v>
      </c>
      <c r="F3071">
        <v>0</v>
      </c>
      <c r="G3071" cm="1">
        <f t="array" ref="G3071">INDEX('Distance Matrix (miles)'!$B$2:$AD$30,B3071+1,C3071+1)</f>
        <v>24.33</v>
      </c>
      <c r="H3071" cm="1">
        <f t="array" ref="H3071">INDEX('Travel Time Matrix (min)'!$B$2:$AD$30,B3071+1,C3071+1)</f>
        <v>36.5</v>
      </c>
      <c r="I3071" cm="1">
        <f t="array" ref="I3071">G3071*(INDEX('Vehicle Fleet'!$D$2:$D$6,A3071)+'Cost Parameters'!$B$2*'Cost Parameters'!$B$3)</f>
        <v>28.135211999999999</v>
      </c>
      <c r="J3071" cm="1">
        <f t="array" ref="J3071">IF(C3071=0,0,INDEX('Delivery Stops'!$D$2:$D$29,C3071))</f>
        <v>102</v>
      </c>
      <c r="K3071">
        <f t="shared" si="188"/>
        <v>0</v>
      </c>
      <c r="L3071">
        <f t="shared" si="189"/>
        <v>0</v>
      </c>
      <c r="M3071">
        <f t="shared" si="190"/>
        <v>0</v>
      </c>
      <c r="N3071">
        <f t="shared" si="191"/>
        <v>0</v>
      </c>
      <c r="O3071" cm="1">
        <f t="array" ref="O3071">((IF(C3071=0,INDEX('Solver Setup'!$M$15:$M$19,A3071),INDEX('Solver Setup'!$G$25:$G$52,C3071))-IF(B3071=0,INDEX('Solver Setup'!$L$15:$L$19,A3071),INDEX('Solver Setup'!$G$25:$G$52,B3071)))*1440-IF(B3071=0,0,INDEX('Solver Setup'!$F$25:$F$52,B3071))-H3071+'Solver Setup'!$B$9*(1-F3071))</f>
        <v>1138.4999999999991</v>
      </c>
    </row>
    <row r="3072" spans="1:15" x14ac:dyDescent="0.2">
      <c r="A3072">
        <v>4</v>
      </c>
      <c r="B3072">
        <v>22</v>
      </c>
      <c r="C3072">
        <v>18</v>
      </c>
      <c r="D3072" t="str" cm="1">
        <f t="array" ref="D3072">IF(B3072=0,"Depot",INDEX('Delivery Stops'!$B$2:$B$29,B3072))</f>
        <v>Brewery</v>
      </c>
      <c r="E3072" t="str" cm="1">
        <f t="array" ref="E3072">IF(C3072=0,"Depot",INDEX('Delivery Stops'!$B$2:$B$29,C3072))</f>
        <v>Furniture Warehouse</v>
      </c>
      <c r="F3072">
        <v>0</v>
      </c>
      <c r="G3072" cm="1">
        <f t="array" ref="G3072">INDEX('Distance Matrix (miles)'!$B$2:$AD$30,B3072+1,C3072+1)</f>
        <v>28.2</v>
      </c>
      <c r="H3072" cm="1">
        <f t="array" ref="H3072">INDEX('Travel Time Matrix (min)'!$B$2:$AD$30,B3072+1,C3072+1)</f>
        <v>42.3</v>
      </c>
      <c r="I3072" cm="1">
        <f t="array" ref="I3072">G3072*(INDEX('Vehicle Fleet'!$D$2:$D$6,A3072)+'Cost Parameters'!$B$2*'Cost Parameters'!$B$3)</f>
        <v>32.610480000000003</v>
      </c>
      <c r="J3072" cm="1">
        <f t="array" ref="J3072">IF(C3072=0,0,INDEX('Delivery Stops'!$D$2:$D$29,C3072))</f>
        <v>148</v>
      </c>
      <c r="K3072">
        <f t="shared" si="188"/>
        <v>0</v>
      </c>
      <c r="L3072">
        <f t="shared" si="189"/>
        <v>0</v>
      </c>
      <c r="M3072">
        <f t="shared" si="190"/>
        <v>0</v>
      </c>
      <c r="N3072">
        <f t="shared" si="191"/>
        <v>0</v>
      </c>
      <c r="O3072" cm="1">
        <f t="array" ref="O3072">((IF(C3072=0,INDEX('Solver Setup'!$M$15:$M$19,A3072),INDEX('Solver Setup'!$G$25:$G$52,C3072))-IF(B3072=0,INDEX('Solver Setup'!$L$15:$L$19,A3072),INDEX('Solver Setup'!$G$25:$G$52,B3072)))*1440-IF(B3072=0,0,INDEX('Solver Setup'!$F$25:$F$52,B3072))-H3072+'Solver Setup'!$B$9*(1-F3072))</f>
        <v>1087.6999999999991</v>
      </c>
    </row>
    <row r="3073" spans="1:15" x14ac:dyDescent="0.2">
      <c r="A3073">
        <v>4</v>
      </c>
      <c r="B3073">
        <v>22</v>
      </c>
      <c r="C3073">
        <v>19</v>
      </c>
      <c r="D3073" t="str" cm="1">
        <f t="array" ref="D3073">IF(B3073=0,"Depot",INDEX('Delivery Stops'!$B$2:$B$29,B3073))</f>
        <v>Brewery</v>
      </c>
      <c r="E3073" t="str" cm="1">
        <f t="array" ref="E3073">IF(C3073=0,"Depot",INDEX('Delivery Stops'!$B$2:$B$29,C3073))</f>
        <v>Music School</v>
      </c>
      <c r="F3073">
        <v>0</v>
      </c>
      <c r="G3073" cm="1">
        <f t="array" ref="G3073">INDEX('Distance Matrix (miles)'!$B$2:$AD$30,B3073+1,C3073+1)</f>
        <v>46.01</v>
      </c>
      <c r="H3073" cm="1">
        <f t="array" ref="H3073">INDEX('Travel Time Matrix (min)'!$B$2:$AD$30,B3073+1,C3073+1)</f>
        <v>69</v>
      </c>
      <c r="I3073" cm="1">
        <f t="array" ref="I3073">G3073*(INDEX('Vehicle Fleet'!$D$2:$D$6,A3073)+'Cost Parameters'!$B$2*'Cost Parameters'!$B$3)</f>
        <v>53.205964000000002</v>
      </c>
      <c r="J3073" cm="1">
        <f t="array" ref="J3073">IF(C3073=0,0,INDEX('Delivery Stops'!$D$2:$D$29,C3073))</f>
        <v>97</v>
      </c>
      <c r="K3073">
        <f t="shared" si="188"/>
        <v>0</v>
      </c>
      <c r="L3073">
        <f t="shared" si="189"/>
        <v>0</v>
      </c>
      <c r="M3073">
        <f t="shared" si="190"/>
        <v>0</v>
      </c>
      <c r="N3073">
        <f t="shared" si="191"/>
        <v>0</v>
      </c>
      <c r="O3073" cm="1">
        <f t="array" ref="O3073">((IF(C3073=0,INDEX('Solver Setup'!$M$15:$M$19,A3073),INDEX('Solver Setup'!$G$25:$G$52,C3073))-IF(B3073=0,INDEX('Solver Setup'!$L$15:$L$19,A3073),INDEX('Solver Setup'!$G$25:$G$52,B3073)))*1440-IF(B3073=0,0,INDEX('Solver Setup'!$F$25:$F$52,B3073))-H3073+'Solver Setup'!$B$9*(1-F3073))</f>
        <v>1030.9999999999995</v>
      </c>
    </row>
    <row r="3074" spans="1:15" x14ac:dyDescent="0.2">
      <c r="A3074">
        <v>4</v>
      </c>
      <c r="B3074">
        <v>22</v>
      </c>
      <c r="C3074">
        <v>20</v>
      </c>
      <c r="D3074" t="str" cm="1">
        <f t="array" ref="D3074">IF(B3074=0,"Depot",INDEX('Delivery Stops'!$B$2:$B$29,B3074))</f>
        <v>Brewery</v>
      </c>
      <c r="E3074" t="str" cm="1">
        <f t="array" ref="E3074">IF(C3074=0,"Depot",INDEX('Delivery Stops'!$B$2:$B$29,C3074))</f>
        <v>Elementary School</v>
      </c>
      <c r="F3074">
        <v>0</v>
      </c>
      <c r="G3074" cm="1">
        <f t="array" ref="G3074">INDEX('Distance Matrix (miles)'!$B$2:$AD$30,B3074+1,C3074+1)</f>
        <v>45.77</v>
      </c>
      <c r="H3074" cm="1">
        <f t="array" ref="H3074">INDEX('Travel Time Matrix (min)'!$B$2:$AD$30,B3074+1,C3074+1)</f>
        <v>68.7</v>
      </c>
      <c r="I3074" cm="1">
        <f t="array" ref="I3074">G3074*(INDEX('Vehicle Fleet'!$D$2:$D$6,A3074)+'Cost Parameters'!$B$2*'Cost Parameters'!$B$3)</f>
        <v>52.928428000000011</v>
      </c>
      <c r="J3074" cm="1">
        <f t="array" ref="J3074">IF(C3074=0,0,INDEX('Delivery Stops'!$D$2:$D$29,C3074))</f>
        <v>71</v>
      </c>
      <c r="K3074">
        <f t="shared" si="188"/>
        <v>0</v>
      </c>
      <c r="L3074">
        <f t="shared" si="189"/>
        <v>0</v>
      </c>
      <c r="M3074">
        <f t="shared" si="190"/>
        <v>0</v>
      </c>
      <c r="N3074">
        <f t="shared" si="191"/>
        <v>0</v>
      </c>
      <c r="O3074" cm="1">
        <f t="array" ref="O3074">((IF(C3074=0,INDEX('Solver Setup'!$M$15:$M$19,A3074),INDEX('Solver Setup'!$G$25:$G$52,C3074))-IF(B3074=0,INDEX('Solver Setup'!$L$15:$L$19,A3074),INDEX('Solver Setup'!$G$25:$G$52,B3074)))*1440-IF(B3074=0,0,INDEX('Solver Setup'!$F$25:$F$52,B3074))-H3074+'Solver Setup'!$B$9*(1-F3074))</f>
        <v>1001.3000000000001</v>
      </c>
    </row>
    <row r="3075" spans="1:15" x14ac:dyDescent="0.2">
      <c r="A3075">
        <v>4</v>
      </c>
      <c r="B3075">
        <v>22</v>
      </c>
      <c r="C3075">
        <v>21</v>
      </c>
      <c r="D3075" t="str" cm="1">
        <f t="array" ref="D3075">IF(B3075=0,"Depot",INDEX('Delivery Stops'!$B$2:$B$29,B3075))</f>
        <v>Brewery</v>
      </c>
      <c r="E3075" t="str" cm="1">
        <f t="array" ref="E3075">IF(C3075=0,"Depot",INDEX('Delivery Stops'!$B$2:$B$29,C3075))</f>
        <v>Distillery</v>
      </c>
      <c r="F3075">
        <v>0</v>
      </c>
      <c r="G3075" cm="1">
        <f t="array" ref="G3075">INDEX('Distance Matrix (miles)'!$B$2:$AD$30,B3075+1,C3075+1)</f>
        <v>44.36</v>
      </c>
      <c r="H3075" cm="1">
        <f t="array" ref="H3075">INDEX('Travel Time Matrix (min)'!$B$2:$AD$30,B3075+1,C3075+1)</f>
        <v>66.5</v>
      </c>
      <c r="I3075" cm="1">
        <f t="array" ref="I3075">G3075*(INDEX('Vehicle Fleet'!$D$2:$D$6,A3075)+'Cost Parameters'!$B$2*'Cost Parameters'!$B$3)</f>
        <v>51.297904000000003</v>
      </c>
      <c r="J3075" cm="1">
        <f t="array" ref="J3075">IF(C3075=0,0,INDEX('Delivery Stops'!$D$2:$D$29,C3075))</f>
        <v>178</v>
      </c>
      <c r="K3075">
        <f t="shared" ref="K3075:K3138" si="192">F3075*I3075</f>
        <v>0</v>
      </c>
      <c r="L3075">
        <f t="shared" ref="L3075:L3138" si="193">F3075*G3075</f>
        <v>0</v>
      </c>
      <c r="M3075">
        <f t="shared" ref="M3075:M3138" si="194">F3075*H3075</f>
        <v>0</v>
      </c>
      <c r="N3075">
        <f t="shared" ref="N3075:N3138" si="195">F3075*J3075</f>
        <v>0</v>
      </c>
      <c r="O3075" cm="1">
        <f t="array" ref="O3075">((IF(C3075=0,INDEX('Solver Setup'!$M$15:$M$19,A3075),INDEX('Solver Setup'!$G$25:$G$52,C3075))-IF(B3075=0,INDEX('Solver Setup'!$L$15:$L$19,A3075),INDEX('Solver Setup'!$G$25:$G$52,B3075)))*1440-IF(B3075=0,0,INDEX('Solver Setup'!$F$25:$F$52,B3075))-H3075+'Solver Setup'!$B$9*(1-F3075))</f>
        <v>1513.4999999999991</v>
      </c>
    </row>
    <row r="3076" spans="1:15" x14ac:dyDescent="0.2">
      <c r="A3076">
        <v>4</v>
      </c>
      <c r="B3076">
        <v>22</v>
      </c>
      <c r="C3076">
        <v>23</v>
      </c>
      <c r="D3076" t="str" cm="1">
        <f t="array" ref="D3076">IF(B3076=0,"Depot",INDEX('Delivery Stops'!$B$2:$B$29,B3076))</f>
        <v>Brewery</v>
      </c>
      <c r="E3076" t="str" cm="1">
        <f t="array" ref="E3076">IF(C3076=0,"Depot",INDEX('Delivery Stops'!$B$2:$B$29,C3076))</f>
        <v>Distillery</v>
      </c>
      <c r="F3076">
        <v>0</v>
      </c>
      <c r="G3076" cm="1">
        <f t="array" ref="G3076">INDEX('Distance Matrix (miles)'!$B$2:$AD$30,B3076+1,C3076+1)</f>
        <v>29.36</v>
      </c>
      <c r="H3076" cm="1">
        <f t="array" ref="H3076">INDEX('Travel Time Matrix (min)'!$B$2:$AD$30,B3076+1,C3076+1)</f>
        <v>44</v>
      </c>
      <c r="I3076" cm="1">
        <f t="array" ref="I3076">G3076*(INDEX('Vehicle Fleet'!$D$2:$D$6,A3076)+'Cost Parameters'!$B$2*'Cost Parameters'!$B$3)</f>
        <v>33.951903999999999</v>
      </c>
      <c r="J3076" cm="1">
        <f t="array" ref="J3076">IF(C3076=0,0,INDEX('Delivery Stops'!$D$2:$D$29,C3076))</f>
        <v>207</v>
      </c>
      <c r="K3076">
        <f t="shared" si="192"/>
        <v>0</v>
      </c>
      <c r="L3076">
        <f t="shared" si="193"/>
        <v>0</v>
      </c>
      <c r="M3076">
        <f t="shared" si="194"/>
        <v>0</v>
      </c>
      <c r="N3076">
        <f t="shared" si="195"/>
        <v>0</v>
      </c>
      <c r="O3076" cm="1">
        <f t="array" ref="O3076">((IF(C3076=0,INDEX('Solver Setup'!$M$15:$M$19,A3076),INDEX('Solver Setup'!$G$25:$G$52,C3076))-IF(B3076=0,INDEX('Solver Setup'!$L$15:$L$19,A3076),INDEX('Solver Setup'!$G$25:$G$52,B3076)))*1440-IF(B3076=0,0,INDEX('Solver Setup'!$F$25:$F$52,B3076))-H3076+'Solver Setup'!$B$9*(1-F3076))</f>
        <v>1280.9999999999995</v>
      </c>
    </row>
    <row r="3077" spans="1:15" x14ac:dyDescent="0.2">
      <c r="A3077">
        <v>4</v>
      </c>
      <c r="B3077">
        <v>22</v>
      </c>
      <c r="C3077">
        <v>24</v>
      </c>
      <c r="D3077" t="str" cm="1">
        <f t="array" ref="D3077">IF(B3077=0,"Depot",INDEX('Delivery Stops'!$B$2:$B$29,B3077))</f>
        <v>Brewery</v>
      </c>
      <c r="E3077" t="str" cm="1">
        <f t="array" ref="E3077">IF(C3077=0,"Depot",INDEX('Delivery Stops'!$B$2:$B$29,C3077))</f>
        <v>Children's Academy</v>
      </c>
      <c r="F3077">
        <v>0</v>
      </c>
      <c r="G3077" cm="1">
        <f t="array" ref="G3077">INDEX('Distance Matrix (miles)'!$B$2:$AD$30,B3077+1,C3077+1)</f>
        <v>42.21</v>
      </c>
      <c r="H3077" cm="1">
        <f t="array" ref="H3077">INDEX('Travel Time Matrix (min)'!$B$2:$AD$30,B3077+1,C3077+1)</f>
        <v>63.3</v>
      </c>
      <c r="I3077" cm="1">
        <f t="array" ref="I3077">G3077*(INDEX('Vehicle Fleet'!$D$2:$D$6,A3077)+'Cost Parameters'!$B$2*'Cost Parameters'!$B$3)</f>
        <v>48.811644000000008</v>
      </c>
      <c r="J3077" cm="1">
        <f t="array" ref="J3077">IF(C3077=0,0,INDEX('Delivery Stops'!$D$2:$D$29,C3077))</f>
        <v>28</v>
      </c>
      <c r="K3077">
        <f t="shared" si="192"/>
        <v>0</v>
      </c>
      <c r="L3077">
        <f t="shared" si="193"/>
        <v>0</v>
      </c>
      <c r="M3077">
        <f t="shared" si="194"/>
        <v>0</v>
      </c>
      <c r="N3077">
        <f t="shared" si="195"/>
        <v>0</v>
      </c>
      <c r="O3077" cm="1">
        <f t="array" ref="O3077">((IF(C3077=0,INDEX('Solver Setup'!$M$15:$M$19,A3077),INDEX('Solver Setup'!$G$25:$G$52,C3077))-IF(B3077=0,INDEX('Solver Setup'!$L$15:$L$19,A3077),INDEX('Solver Setup'!$G$25:$G$52,B3077)))*1440-IF(B3077=0,0,INDEX('Solver Setup'!$F$25:$F$52,B3077))-H3077+'Solver Setup'!$B$9*(1-F3077))</f>
        <v>1411.7</v>
      </c>
    </row>
    <row r="3078" spans="1:15" x14ac:dyDescent="0.2">
      <c r="A3078">
        <v>4</v>
      </c>
      <c r="B3078">
        <v>22</v>
      </c>
      <c r="C3078">
        <v>25</v>
      </c>
      <c r="D3078" t="str" cm="1">
        <f t="array" ref="D3078">IF(B3078=0,"Depot",INDEX('Delivery Stops'!$B$2:$B$29,B3078))</f>
        <v>Brewery</v>
      </c>
      <c r="E3078" t="str" cm="1">
        <f t="array" ref="E3078">IF(C3078=0,"Depot",INDEX('Delivery Stops'!$B$2:$B$29,C3078))</f>
        <v>Public Library</v>
      </c>
      <c r="F3078">
        <v>0</v>
      </c>
      <c r="G3078" cm="1">
        <f t="array" ref="G3078">INDEX('Distance Matrix (miles)'!$B$2:$AD$30,B3078+1,C3078+1)</f>
        <v>17.010000000000002</v>
      </c>
      <c r="H3078" cm="1">
        <f t="array" ref="H3078">INDEX('Travel Time Matrix (min)'!$B$2:$AD$30,B3078+1,C3078+1)</f>
        <v>25.5</v>
      </c>
      <c r="I3078" cm="1">
        <f t="array" ref="I3078">G3078*(INDEX('Vehicle Fleet'!$D$2:$D$6,A3078)+'Cost Parameters'!$B$2*'Cost Parameters'!$B$3)</f>
        <v>19.670364000000003</v>
      </c>
      <c r="J3078" cm="1">
        <f t="array" ref="J3078">IF(C3078=0,0,INDEX('Delivery Stops'!$D$2:$D$29,C3078))</f>
        <v>32</v>
      </c>
      <c r="K3078">
        <f t="shared" si="192"/>
        <v>0</v>
      </c>
      <c r="L3078">
        <f t="shared" si="193"/>
        <v>0</v>
      </c>
      <c r="M3078">
        <f t="shared" si="194"/>
        <v>0</v>
      </c>
      <c r="N3078">
        <f t="shared" si="195"/>
        <v>0</v>
      </c>
      <c r="O3078" cm="1">
        <f t="array" ref="O3078">((IF(C3078=0,INDEX('Solver Setup'!$M$15:$M$19,A3078),INDEX('Solver Setup'!$G$25:$G$52,C3078))-IF(B3078=0,INDEX('Solver Setup'!$L$15:$L$19,A3078),INDEX('Solver Setup'!$G$25:$G$52,B3078)))*1440-IF(B3078=0,0,INDEX('Solver Setup'!$F$25:$F$52,B3078))-H3078+'Solver Setup'!$B$9*(1-F3078))</f>
        <v>1359.5</v>
      </c>
    </row>
    <row r="3079" spans="1:15" x14ac:dyDescent="0.2">
      <c r="A3079">
        <v>4</v>
      </c>
      <c r="B3079">
        <v>22</v>
      </c>
      <c r="C3079">
        <v>26</v>
      </c>
      <c r="D3079" t="str" cm="1">
        <f t="array" ref="D3079">IF(B3079=0,"Depot",INDEX('Delivery Stops'!$B$2:$B$29,B3079))</f>
        <v>Brewery</v>
      </c>
      <c r="E3079" t="str" cm="1">
        <f t="array" ref="E3079">IF(C3079=0,"Depot",INDEX('Delivery Stops'!$B$2:$B$29,C3079))</f>
        <v>Bakery &amp; Cafe</v>
      </c>
      <c r="F3079">
        <v>0</v>
      </c>
      <c r="G3079" cm="1">
        <f t="array" ref="G3079">INDEX('Distance Matrix (miles)'!$B$2:$AD$30,B3079+1,C3079+1)</f>
        <v>20.66</v>
      </c>
      <c r="H3079" cm="1">
        <f t="array" ref="H3079">INDEX('Travel Time Matrix (min)'!$B$2:$AD$30,B3079+1,C3079+1)</f>
        <v>31</v>
      </c>
      <c r="I3079" cm="1">
        <f t="array" ref="I3079">G3079*(INDEX('Vehicle Fleet'!$D$2:$D$6,A3079)+'Cost Parameters'!$B$2*'Cost Parameters'!$B$3)</f>
        <v>23.891224000000001</v>
      </c>
      <c r="J3079" cm="1">
        <f t="array" ref="J3079">IF(C3079=0,0,INDEX('Delivery Stops'!$D$2:$D$29,C3079))</f>
        <v>211</v>
      </c>
      <c r="K3079">
        <f t="shared" si="192"/>
        <v>0</v>
      </c>
      <c r="L3079">
        <f t="shared" si="193"/>
        <v>0</v>
      </c>
      <c r="M3079">
        <f t="shared" si="194"/>
        <v>0</v>
      </c>
      <c r="N3079">
        <f t="shared" si="195"/>
        <v>0</v>
      </c>
      <c r="O3079" cm="1">
        <f t="array" ref="O3079">((IF(C3079=0,INDEX('Solver Setup'!$M$15:$M$19,A3079),INDEX('Solver Setup'!$G$25:$G$52,C3079))-IF(B3079=0,INDEX('Solver Setup'!$L$15:$L$19,A3079),INDEX('Solver Setup'!$G$25:$G$52,B3079)))*1440-IF(B3079=0,0,INDEX('Solver Setup'!$F$25:$F$52,B3079))-H3079+'Solver Setup'!$B$9*(1-F3079))</f>
        <v>1428.9999999999995</v>
      </c>
    </row>
    <row r="3080" spans="1:15" x14ac:dyDescent="0.2">
      <c r="A3080">
        <v>4</v>
      </c>
      <c r="B3080">
        <v>22</v>
      </c>
      <c r="C3080">
        <v>27</v>
      </c>
      <c r="D3080" t="str" cm="1">
        <f t="array" ref="D3080">IF(B3080=0,"Depot",INDEX('Delivery Stops'!$B$2:$B$29,B3080))</f>
        <v>Brewery</v>
      </c>
      <c r="E3080" t="str" cm="1">
        <f t="array" ref="E3080">IF(C3080=0,"Depot",INDEX('Delivery Stops'!$B$2:$B$29,C3080))</f>
        <v>Redstone Elementary School</v>
      </c>
      <c r="F3080">
        <v>0</v>
      </c>
      <c r="G3080" cm="1">
        <f t="array" ref="G3080">INDEX('Distance Matrix (miles)'!$B$2:$AD$30,B3080+1,C3080+1)</f>
        <v>21.36</v>
      </c>
      <c r="H3080" cm="1">
        <f t="array" ref="H3080">INDEX('Travel Time Matrix (min)'!$B$2:$AD$30,B3080+1,C3080+1)</f>
        <v>32</v>
      </c>
      <c r="I3080" cm="1">
        <f t="array" ref="I3080">G3080*(INDEX('Vehicle Fleet'!$D$2:$D$6,A3080)+'Cost Parameters'!$B$2*'Cost Parameters'!$B$3)</f>
        <v>24.700704000000002</v>
      </c>
      <c r="J3080" cm="1">
        <f t="array" ref="J3080">IF(C3080=0,0,INDEX('Delivery Stops'!$D$2:$D$29,C3080))</f>
        <v>61</v>
      </c>
      <c r="K3080">
        <f t="shared" si="192"/>
        <v>0</v>
      </c>
      <c r="L3080">
        <f t="shared" si="193"/>
        <v>0</v>
      </c>
      <c r="M3080">
        <f t="shared" si="194"/>
        <v>0</v>
      </c>
      <c r="N3080">
        <f t="shared" si="195"/>
        <v>0</v>
      </c>
      <c r="O3080" cm="1">
        <f t="array" ref="O3080">((IF(C3080=0,INDEX('Solver Setup'!$M$15:$M$19,A3080),INDEX('Solver Setup'!$G$25:$G$52,C3080))-IF(B3080=0,INDEX('Solver Setup'!$L$15:$L$19,A3080),INDEX('Solver Setup'!$G$25:$G$52,B3080)))*1440-IF(B3080=0,0,INDEX('Solver Setup'!$F$25:$F$52,B3080))-H3080+'Solver Setup'!$B$9*(1-F3080))</f>
        <v>1367.9999999999991</v>
      </c>
    </row>
    <row r="3081" spans="1:15" x14ac:dyDescent="0.2">
      <c r="A3081">
        <v>4</v>
      </c>
      <c r="B3081">
        <v>22</v>
      </c>
      <c r="C3081">
        <v>28</v>
      </c>
      <c r="D3081" t="str" cm="1">
        <f t="array" ref="D3081">IF(B3081=0,"Depot",INDEX('Delivery Stops'!$B$2:$B$29,B3081))</f>
        <v>Brewery</v>
      </c>
      <c r="E3081" t="str" cm="1">
        <f t="array" ref="E3081">IF(C3081=0,"Depot",INDEX('Delivery Stops'!$B$2:$B$29,C3081))</f>
        <v>Food Bank</v>
      </c>
      <c r="F3081">
        <v>0</v>
      </c>
      <c r="G3081" cm="1">
        <f t="array" ref="G3081">INDEX('Distance Matrix (miles)'!$B$2:$AD$30,B3081+1,C3081+1)</f>
        <v>2.4900000000000002</v>
      </c>
      <c r="H3081" cm="1">
        <f t="array" ref="H3081">INDEX('Travel Time Matrix (min)'!$B$2:$AD$30,B3081+1,C3081+1)</f>
        <v>3.7</v>
      </c>
      <c r="I3081" cm="1">
        <f t="array" ref="I3081">G3081*(INDEX('Vehicle Fleet'!$D$2:$D$6,A3081)+'Cost Parameters'!$B$2*'Cost Parameters'!$B$3)</f>
        <v>2.8794360000000006</v>
      </c>
      <c r="J3081" cm="1">
        <f t="array" ref="J3081">IF(C3081=0,0,INDEX('Delivery Stops'!$D$2:$D$29,C3081))</f>
        <v>168</v>
      </c>
      <c r="K3081">
        <f t="shared" si="192"/>
        <v>0</v>
      </c>
      <c r="L3081">
        <f t="shared" si="193"/>
        <v>0</v>
      </c>
      <c r="M3081">
        <f t="shared" si="194"/>
        <v>0</v>
      </c>
      <c r="N3081">
        <f t="shared" si="195"/>
        <v>0</v>
      </c>
      <c r="O3081" cm="1">
        <f t="array" ref="O3081">((IF(C3081=0,INDEX('Solver Setup'!$M$15:$M$19,A3081),INDEX('Solver Setup'!$G$25:$G$52,C3081))-IF(B3081=0,INDEX('Solver Setup'!$L$15:$L$19,A3081),INDEX('Solver Setup'!$G$25:$G$52,B3081)))*1440-IF(B3081=0,0,INDEX('Solver Setup'!$F$25:$F$52,B3081))-H3081+'Solver Setup'!$B$9*(1-F3081))</f>
        <v>1396.299999999999</v>
      </c>
    </row>
    <row r="3082" spans="1:15" x14ac:dyDescent="0.2">
      <c r="A3082">
        <v>4</v>
      </c>
      <c r="B3082">
        <v>23</v>
      </c>
      <c r="C3082">
        <v>0</v>
      </c>
      <c r="D3082" t="str" cm="1">
        <f t="array" ref="D3082">IF(B3082=0,"Depot",INDEX('Delivery Stops'!$B$2:$B$29,B3082))</f>
        <v>Distillery</v>
      </c>
      <c r="E3082" t="str" cm="1">
        <f t="array" ref="E3082">IF(C3082=0,"Depot",INDEX('Delivery Stops'!$B$2:$B$29,C3082))</f>
        <v>Depot</v>
      </c>
      <c r="F3082">
        <v>0</v>
      </c>
      <c r="G3082" cm="1">
        <f t="array" ref="G3082">INDEX('Distance Matrix (miles)'!$B$2:$AD$30,B3082+1,C3082+1)</f>
        <v>4.74</v>
      </c>
      <c r="H3082" cm="1">
        <f t="array" ref="H3082">INDEX('Travel Time Matrix (min)'!$B$2:$AD$30,B3082+1,C3082+1)</f>
        <v>7.1</v>
      </c>
      <c r="I3082" cm="1">
        <f t="array" ref="I3082">G3082*(INDEX('Vehicle Fleet'!$D$2:$D$6,A3082)+'Cost Parameters'!$B$2*'Cost Parameters'!$B$3)</f>
        <v>5.4813360000000007</v>
      </c>
      <c r="J3082" cm="1">
        <f t="array" ref="J3082">IF(C3082=0,0,INDEX('Delivery Stops'!$D$2:$D$29,C3082))</f>
        <v>0</v>
      </c>
      <c r="K3082">
        <f t="shared" si="192"/>
        <v>0</v>
      </c>
      <c r="L3082">
        <f t="shared" si="193"/>
        <v>0</v>
      </c>
      <c r="M3082">
        <f t="shared" si="194"/>
        <v>0</v>
      </c>
      <c r="N3082">
        <f t="shared" si="195"/>
        <v>0</v>
      </c>
      <c r="O3082" cm="1">
        <f t="array" ref="O3082">((IF(C3082=0,INDEX('Solver Setup'!$M$15:$M$19,A3082),INDEX('Solver Setup'!$G$25:$G$52,C3082))-IF(B3082=0,INDEX('Solver Setup'!$L$15:$L$19,A3082),INDEX('Solver Setup'!$G$25:$G$52,B3082)))*1440-IF(B3082=0,0,INDEX('Solver Setup'!$F$25:$F$52,B3082))-H3082+'Solver Setup'!$B$9*(1-F3082))</f>
        <v>789.9</v>
      </c>
    </row>
    <row r="3083" spans="1:15" x14ac:dyDescent="0.2">
      <c r="A3083">
        <v>4</v>
      </c>
      <c r="B3083">
        <v>23</v>
      </c>
      <c r="C3083">
        <v>1</v>
      </c>
      <c r="D3083" t="str" cm="1">
        <f t="array" ref="D3083">IF(B3083=0,"Depot",INDEX('Delivery Stops'!$B$2:$B$29,B3083))</f>
        <v>Distillery</v>
      </c>
      <c r="E3083" t="str" cm="1">
        <f t="array" ref="E3083">IF(C3083=0,"Depot",INDEX('Delivery Stops'!$B$2:$B$29,C3083))</f>
        <v>Pet Hospital</v>
      </c>
      <c r="F3083">
        <v>0</v>
      </c>
      <c r="G3083" cm="1">
        <f t="array" ref="G3083">INDEX('Distance Matrix (miles)'!$B$2:$AD$30,B3083+1,C3083+1)</f>
        <v>19.940000000000001</v>
      </c>
      <c r="H3083" cm="1">
        <f t="array" ref="H3083">INDEX('Travel Time Matrix (min)'!$B$2:$AD$30,B3083+1,C3083+1)</f>
        <v>29.9</v>
      </c>
      <c r="I3083" cm="1">
        <f t="array" ref="I3083">G3083*(INDEX('Vehicle Fleet'!$D$2:$D$6,A3083)+'Cost Parameters'!$B$2*'Cost Parameters'!$B$3)</f>
        <v>23.058616000000004</v>
      </c>
      <c r="J3083" cm="1">
        <f t="array" ref="J3083">IF(C3083=0,0,INDEX('Delivery Stops'!$D$2:$D$29,C3083))</f>
        <v>204</v>
      </c>
      <c r="K3083">
        <f t="shared" si="192"/>
        <v>0</v>
      </c>
      <c r="L3083">
        <f t="shared" si="193"/>
        <v>0</v>
      </c>
      <c r="M3083">
        <f t="shared" si="194"/>
        <v>0</v>
      </c>
      <c r="N3083">
        <f t="shared" si="195"/>
        <v>0</v>
      </c>
      <c r="O3083" cm="1">
        <f t="array" ref="O3083">((IF(C3083=0,INDEX('Solver Setup'!$M$15:$M$19,A3083),INDEX('Solver Setup'!$G$25:$G$52,C3083))-IF(B3083=0,INDEX('Solver Setup'!$L$15:$L$19,A3083),INDEX('Solver Setup'!$G$25:$G$52,B3083)))*1440-IF(B3083=0,0,INDEX('Solver Setup'!$F$25:$F$52,B3083))-H3083+'Solver Setup'!$B$9*(1-F3083))</f>
        <v>1277.1000000000006</v>
      </c>
    </row>
    <row r="3084" spans="1:15" x14ac:dyDescent="0.2">
      <c r="A3084">
        <v>4</v>
      </c>
      <c r="B3084">
        <v>23</v>
      </c>
      <c r="C3084">
        <v>2</v>
      </c>
      <c r="D3084" t="str" cm="1">
        <f t="array" ref="D3084">IF(B3084=0,"Depot",INDEX('Delivery Stops'!$B$2:$B$29,B3084))</f>
        <v>Distillery</v>
      </c>
      <c r="E3084" t="str" cm="1">
        <f t="array" ref="E3084">IF(C3084=0,"Depot",INDEX('Delivery Stops'!$B$2:$B$29,C3084))</f>
        <v>Community Pharmacy</v>
      </c>
      <c r="F3084">
        <v>0</v>
      </c>
      <c r="G3084" cm="1">
        <f t="array" ref="G3084">INDEX('Distance Matrix (miles)'!$B$2:$AD$30,B3084+1,C3084+1)</f>
        <v>2.88</v>
      </c>
      <c r="H3084" cm="1">
        <f t="array" ref="H3084">INDEX('Travel Time Matrix (min)'!$B$2:$AD$30,B3084+1,C3084+1)</f>
        <v>4.3</v>
      </c>
      <c r="I3084" cm="1">
        <f t="array" ref="I3084">G3084*(INDEX('Vehicle Fleet'!$D$2:$D$6,A3084)+'Cost Parameters'!$B$2*'Cost Parameters'!$B$3)</f>
        <v>3.3304320000000001</v>
      </c>
      <c r="J3084" cm="1">
        <f t="array" ref="J3084">IF(C3084=0,0,INDEX('Delivery Stops'!$D$2:$D$29,C3084))</f>
        <v>240</v>
      </c>
      <c r="K3084">
        <f t="shared" si="192"/>
        <v>0</v>
      </c>
      <c r="L3084">
        <f t="shared" si="193"/>
        <v>0</v>
      </c>
      <c r="M3084">
        <f t="shared" si="194"/>
        <v>0</v>
      </c>
      <c r="N3084">
        <f t="shared" si="195"/>
        <v>0</v>
      </c>
      <c r="O3084" cm="1">
        <f t="array" ref="O3084">((IF(C3084=0,INDEX('Solver Setup'!$M$15:$M$19,A3084),INDEX('Solver Setup'!$G$25:$G$52,C3084))-IF(B3084=0,INDEX('Solver Setup'!$L$15:$L$19,A3084),INDEX('Solver Setup'!$G$25:$G$52,B3084)))*1440-IF(B3084=0,0,INDEX('Solver Setup'!$F$25:$F$52,B3084))-H3084+'Solver Setup'!$B$9*(1-F3084))</f>
        <v>1542.6999999999996</v>
      </c>
    </row>
    <row r="3085" spans="1:15" x14ac:dyDescent="0.2">
      <c r="A3085">
        <v>4</v>
      </c>
      <c r="B3085">
        <v>23</v>
      </c>
      <c r="C3085">
        <v>3</v>
      </c>
      <c r="D3085" t="str" cm="1">
        <f t="array" ref="D3085">IF(B3085=0,"Depot",INDEX('Delivery Stops'!$B$2:$B$29,B3085))</f>
        <v>Distillery</v>
      </c>
      <c r="E3085" t="str" cm="1">
        <f t="array" ref="E3085">IF(C3085=0,"Depot",INDEX('Delivery Stops'!$B$2:$B$29,C3085))</f>
        <v>Redstone Medical Center</v>
      </c>
      <c r="F3085">
        <v>0</v>
      </c>
      <c r="G3085" cm="1">
        <f t="array" ref="G3085">INDEX('Distance Matrix (miles)'!$B$2:$AD$30,B3085+1,C3085+1)</f>
        <v>16.329999999999998</v>
      </c>
      <c r="H3085" cm="1">
        <f t="array" ref="H3085">INDEX('Travel Time Matrix (min)'!$B$2:$AD$30,B3085+1,C3085+1)</f>
        <v>24.5</v>
      </c>
      <c r="I3085" cm="1">
        <f t="array" ref="I3085">G3085*(INDEX('Vehicle Fleet'!$D$2:$D$6,A3085)+'Cost Parameters'!$B$2*'Cost Parameters'!$B$3)</f>
        <v>18.884011999999998</v>
      </c>
      <c r="J3085" cm="1">
        <f t="array" ref="J3085">IF(C3085=0,0,INDEX('Delivery Stops'!$D$2:$D$29,C3085))</f>
        <v>183</v>
      </c>
      <c r="K3085">
        <f t="shared" si="192"/>
        <v>0</v>
      </c>
      <c r="L3085">
        <f t="shared" si="193"/>
        <v>0</v>
      </c>
      <c r="M3085">
        <f t="shared" si="194"/>
        <v>0</v>
      </c>
      <c r="N3085">
        <f t="shared" si="195"/>
        <v>0</v>
      </c>
      <c r="O3085" cm="1">
        <f t="array" ref="O3085">((IF(C3085=0,INDEX('Solver Setup'!$M$15:$M$19,A3085),INDEX('Solver Setup'!$G$25:$G$52,C3085))-IF(B3085=0,INDEX('Solver Setup'!$L$15:$L$19,A3085),INDEX('Solver Setup'!$G$25:$G$52,B3085)))*1440-IF(B3085=0,0,INDEX('Solver Setup'!$F$25:$F$52,B3085))-H3085+'Solver Setup'!$B$9*(1-F3085))</f>
        <v>1537.5</v>
      </c>
    </row>
    <row r="3086" spans="1:15" x14ac:dyDescent="0.2">
      <c r="A3086">
        <v>4</v>
      </c>
      <c r="B3086">
        <v>23</v>
      </c>
      <c r="C3086">
        <v>4</v>
      </c>
      <c r="D3086" t="str" cm="1">
        <f t="array" ref="D3086">IF(B3086=0,"Depot",INDEX('Delivery Stops'!$B$2:$B$29,B3086))</f>
        <v>Distillery</v>
      </c>
      <c r="E3086" t="str" cm="1">
        <f t="array" ref="E3086">IF(C3086=0,"Depot",INDEX('Delivery Stops'!$B$2:$B$29,C3086))</f>
        <v>Furniture Warehouse</v>
      </c>
      <c r="F3086">
        <v>0</v>
      </c>
      <c r="G3086" cm="1">
        <f t="array" ref="G3086">INDEX('Distance Matrix (miles)'!$B$2:$AD$30,B3086+1,C3086+1)</f>
        <v>10.72</v>
      </c>
      <c r="H3086" cm="1">
        <f t="array" ref="H3086">INDEX('Travel Time Matrix (min)'!$B$2:$AD$30,B3086+1,C3086+1)</f>
        <v>16.100000000000001</v>
      </c>
      <c r="I3086" cm="1">
        <f t="array" ref="I3086">G3086*(INDEX('Vehicle Fleet'!$D$2:$D$6,A3086)+'Cost Parameters'!$B$2*'Cost Parameters'!$B$3)</f>
        <v>12.396608000000002</v>
      </c>
      <c r="J3086" cm="1">
        <f t="array" ref="J3086">IF(C3086=0,0,INDEX('Delivery Stops'!$D$2:$D$29,C3086))</f>
        <v>186</v>
      </c>
      <c r="K3086">
        <f t="shared" si="192"/>
        <v>0</v>
      </c>
      <c r="L3086">
        <f t="shared" si="193"/>
        <v>0</v>
      </c>
      <c r="M3086">
        <f t="shared" si="194"/>
        <v>0</v>
      </c>
      <c r="N3086">
        <f t="shared" si="195"/>
        <v>0</v>
      </c>
      <c r="O3086" cm="1">
        <f t="array" ref="O3086">((IF(C3086=0,INDEX('Solver Setup'!$M$15:$M$19,A3086),INDEX('Solver Setup'!$G$25:$G$52,C3086))-IF(B3086=0,INDEX('Solver Setup'!$L$15:$L$19,A3086),INDEX('Solver Setup'!$G$25:$G$52,B3086)))*1440-IF(B3086=0,0,INDEX('Solver Setup'!$F$25:$F$52,B3086))-H3086+'Solver Setup'!$B$9*(1-F3086))</f>
        <v>1275.9000000000001</v>
      </c>
    </row>
    <row r="3087" spans="1:15" x14ac:dyDescent="0.2">
      <c r="A3087">
        <v>4</v>
      </c>
      <c r="B3087">
        <v>23</v>
      </c>
      <c r="C3087">
        <v>5</v>
      </c>
      <c r="D3087" t="str" cm="1">
        <f t="array" ref="D3087">IF(B3087=0,"Depot",INDEX('Delivery Stops'!$B$2:$B$29,B3087))</f>
        <v>Distillery</v>
      </c>
      <c r="E3087" t="str" cm="1">
        <f t="array" ref="E3087">IF(C3087=0,"Depot",INDEX('Delivery Stops'!$B$2:$B$29,C3087))</f>
        <v>Construction Supply</v>
      </c>
      <c r="F3087">
        <v>0</v>
      </c>
      <c r="G3087" cm="1">
        <f t="array" ref="G3087">INDEX('Distance Matrix (miles)'!$B$2:$AD$30,B3087+1,C3087+1)</f>
        <v>19.32</v>
      </c>
      <c r="H3087" cm="1">
        <f t="array" ref="H3087">INDEX('Travel Time Matrix (min)'!$B$2:$AD$30,B3087+1,C3087+1)</f>
        <v>29</v>
      </c>
      <c r="I3087" cm="1">
        <f t="array" ref="I3087">G3087*(INDEX('Vehicle Fleet'!$D$2:$D$6,A3087)+'Cost Parameters'!$B$2*'Cost Parameters'!$B$3)</f>
        <v>22.341648000000003</v>
      </c>
      <c r="J3087" cm="1">
        <f t="array" ref="J3087">IF(C3087=0,0,INDEX('Delivery Stops'!$D$2:$D$29,C3087))</f>
        <v>201</v>
      </c>
      <c r="K3087">
        <f t="shared" si="192"/>
        <v>0</v>
      </c>
      <c r="L3087">
        <f t="shared" si="193"/>
        <v>0</v>
      </c>
      <c r="M3087">
        <f t="shared" si="194"/>
        <v>0</v>
      </c>
      <c r="N3087">
        <f t="shared" si="195"/>
        <v>0</v>
      </c>
      <c r="O3087" cm="1">
        <f t="array" ref="O3087">((IF(C3087=0,INDEX('Solver Setup'!$M$15:$M$19,A3087),INDEX('Solver Setup'!$G$25:$G$52,C3087))-IF(B3087=0,INDEX('Solver Setup'!$L$15:$L$19,A3087),INDEX('Solver Setup'!$G$25:$G$52,B3087)))*1440-IF(B3087=0,0,INDEX('Solver Setup'!$F$25:$F$52,B3087))-H3087+'Solver Setup'!$B$9*(1-F3087))</f>
        <v>1472.9999999999995</v>
      </c>
    </row>
    <row r="3088" spans="1:15" x14ac:dyDescent="0.2">
      <c r="A3088">
        <v>4</v>
      </c>
      <c r="B3088">
        <v>23</v>
      </c>
      <c r="C3088">
        <v>6</v>
      </c>
      <c r="D3088" t="str" cm="1">
        <f t="array" ref="D3088">IF(B3088=0,"Depot",INDEX('Delivery Stops'!$B$2:$B$29,B3088))</f>
        <v>Distillery</v>
      </c>
      <c r="E3088" t="str" cm="1">
        <f t="array" ref="E3088">IF(C3088=0,"Depot",INDEX('Delivery Stops'!$B$2:$B$29,C3088))</f>
        <v>Farm Supply</v>
      </c>
      <c r="F3088">
        <v>0</v>
      </c>
      <c r="G3088" cm="1">
        <f t="array" ref="G3088">INDEX('Distance Matrix (miles)'!$B$2:$AD$30,B3088+1,C3088+1)</f>
        <v>8.75</v>
      </c>
      <c r="H3088" cm="1">
        <f t="array" ref="H3088">INDEX('Travel Time Matrix (min)'!$B$2:$AD$30,B3088+1,C3088+1)</f>
        <v>13.1</v>
      </c>
      <c r="I3088" cm="1">
        <f t="array" ref="I3088">G3088*(INDEX('Vehicle Fleet'!$D$2:$D$6,A3088)+'Cost Parameters'!$B$2*'Cost Parameters'!$B$3)</f>
        <v>10.118500000000001</v>
      </c>
      <c r="J3088" cm="1">
        <f t="array" ref="J3088">IF(C3088=0,0,INDEX('Delivery Stops'!$D$2:$D$29,C3088))</f>
        <v>162</v>
      </c>
      <c r="K3088">
        <f t="shared" si="192"/>
        <v>0</v>
      </c>
      <c r="L3088">
        <f t="shared" si="193"/>
        <v>0</v>
      </c>
      <c r="M3088">
        <f t="shared" si="194"/>
        <v>0</v>
      </c>
      <c r="N3088">
        <f t="shared" si="195"/>
        <v>0</v>
      </c>
      <c r="O3088" cm="1">
        <f t="array" ref="O3088">((IF(C3088=0,INDEX('Solver Setup'!$M$15:$M$19,A3088),INDEX('Solver Setup'!$G$25:$G$52,C3088))-IF(B3088=0,INDEX('Solver Setup'!$L$15:$L$19,A3088),INDEX('Solver Setup'!$G$25:$G$52,B3088)))*1440-IF(B3088=0,0,INDEX('Solver Setup'!$F$25:$F$52,B3088))-H3088+'Solver Setup'!$B$9*(1-F3088))</f>
        <v>1593.9</v>
      </c>
    </row>
    <row r="3089" spans="1:15" x14ac:dyDescent="0.2">
      <c r="A3089">
        <v>4</v>
      </c>
      <c r="B3089">
        <v>23</v>
      </c>
      <c r="C3089">
        <v>7</v>
      </c>
      <c r="D3089" t="str" cm="1">
        <f t="array" ref="D3089">IF(B3089=0,"Depot",INDEX('Delivery Stops'!$B$2:$B$29,B3089))</f>
        <v>Distillery</v>
      </c>
      <c r="E3089" t="str" cm="1">
        <f t="array" ref="E3089">IF(C3089=0,"Depot",INDEX('Delivery Stops'!$B$2:$B$29,C3089))</f>
        <v>Fish Market</v>
      </c>
      <c r="F3089">
        <v>0</v>
      </c>
      <c r="G3089" cm="1">
        <f t="array" ref="G3089">INDEX('Distance Matrix (miles)'!$B$2:$AD$30,B3089+1,C3089+1)</f>
        <v>15.3</v>
      </c>
      <c r="H3089" cm="1">
        <f t="array" ref="H3089">INDEX('Travel Time Matrix (min)'!$B$2:$AD$30,B3089+1,C3089+1)</f>
        <v>22.9</v>
      </c>
      <c r="I3089" cm="1">
        <f t="array" ref="I3089">G3089*(INDEX('Vehicle Fleet'!$D$2:$D$6,A3089)+'Cost Parameters'!$B$2*'Cost Parameters'!$B$3)</f>
        <v>17.692920000000001</v>
      </c>
      <c r="J3089" cm="1">
        <f t="array" ref="J3089">IF(C3089=0,0,INDEX('Delivery Stops'!$D$2:$D$29,C3089))</f>
        <v>133</v>
      </c>
      <c r="K3089">
        <f t="shared" si="192"/>
        <v>0</v>
      </c>
      <c r="L3089">
        <f t="shared" si="193"/>
        <v>0</v>
      </c>
      <c r="M3089">
        <f t="shared" si="194"/>
        <v>0</v>
      </c>
      <c r="N3089">
        <f t="shared" si="195"/>
        <v>0</v>
      </c>
      <c r="O3089" cm="1">
        <f t="array" ref="O3089">((IF(C3089=0,INDEX('Solver Setup'!$M$15:$M$19,A3089),INDEX('Solver Setup'!$G$25:$G$52,C3089))-IF(B3089=0,INDEX('Solver Setup'!$L$15:$L$19,A3089),INDEX('Solver Setup'!$G$25:$G$52,B3089)))*1440-IF(B3089=0,0,INDEX('Solver Setup'!$F$25:$F$52,B3089))-H3089+'Solver Setup'!$B$9*(1-F3089))</f>
        <v>1449.1</v>
      </c>
    </row>
    <row r="3090" spans="1:15" x14ac:dyDescent="0.2">
      <c r="A3090">
        <v>4</v>
      </c>
      <c r="B3090">
        <v>23</v>
      </c>
      <c r="C3090">
        <v>8</v>
      </c>
      <c r="D3090" t="str" cm="1">
        <f t="array" ref="D3090">IF(B3090=0,"Depot",INDEX('Delivery Stops'!$B$2:$B$29,B3090))</f>
        <v>Distillery</v>
      </c>
      <c r="E3090" t="str" cm="1">
        <f t="array" ref="E3090">IF(C3090=0,"Depot",INDEX('Delivery Stops'!$B$2:$B$29,C3090))</f>
        <v>Swimming Pool Supply</v>
      </c>
      <c r="F3090">
        <v>0</v>
      </c>
      <c r="G3090" cm="1">
        <f t="array" ref="G3090">INDEX('Distance Matrix (miles)'!$B$2:$AD$30,B3090+1,C3090+1)</f>
        <v>25.97</v>
      </c>
      <c r="H3090" cm="1">
        <f t="array" ref="H3090">INDEX('Travel Time Matrix (min)'!$B$2:$AD$30,B3090+1,C3090+1)</f>
        <v>39</v>
      </c>
      <c r="I3090" cm="1">
        <f t="array" ref="I3090">G3090*(INDEX('Vehicle Fleet'!$D$2:$D$6,A3090)+'Cost Parameters'!$B$2*'Cost Parameters'!$B$3)</f>
        <v>30.031708000000002</v>
      </c>
      <c r="J3090" cm="1">
        <f t="array" ref="J3090">IF(C3090=0,0,INDEX('Delivery Stops'!$D$2:$D$29,C3090))</f>
        <v>285</v>
      </c>
      <c r="K3090">
        <f t="shared" si="192"/>
        <v>0</v>
      </c>
      <c r="L3090">
        <f t="shared" si="193"/>
        <v>0</v>
      </c>
      <c r="M3090">
        <f t="shared" si="194"/>
        <v>0</v>
      </c>
      <c r="N3090">
        <f t="shared" si="195"/>
        <v>0</v>
      </c>
      <c r="O3090" cm="1">
        <f t="array" ref="O3090">((IF(C3090=0,INDEX('Solver Setup'!$M$15:$M$19,A3090),INDEX('Solver Setup'!$G$25:$G$52,C3090))-IF(B3090=0,INDEX('Solver Setup'!$L$15:$L$19,A3090),INDEX('Solver Setup'!$G$25:$G$52,B3090)))*1440-IF(B3090=0,0,INDEX('Solver Setup'!$F$25:$F$52,B3090))-H3090+'Solver Setup'!$B$9*(1-F3090))</f>
        <v>1642.9999999999995</v>
      </c>
    </row>
    <row r="3091" spans="1:15" x14ac:dyDescent="0.2">
      <c r="A3091">
        <v>4</v>
      </c>
      <c r="B3091">
        <v>23</v>
      </c>
      <c r="C3091">
        <v>9</v>
      </c>
      <c r="D3091" t="str" cm="1">
        <f t="array" ref="D3091">IF(B3091=0,"Depot",INDEX('Delivery Stops'!$B$2:$B$29,B3091))</f>
        <v>Distillery</v>
      </c>
      <c r="E3091" t="str" cm="1">
        <f t="array" ref="E3091">IF(C3091=0,"Depot",INDEX('Delivery Stops'!$B$2:$B$29,C3091))</f>
        <v>Dry Cleaners</v>
      </c>
      <c r="F3091">
        <v>0</v>
      </c>
      <c r="G3091" cm="1">
        <f t="array" ref="G3091">INDEX('Distance Matrix (miles)'!$B$2:$AD$30,B3091+1,C3091+1)</f>
        <v>9.73</v>
      </c>
      <c r="H3091" cm="1">
        <f t="array" ref="H3091">INDEX('Travel Time Matrix (min)'!$B$2:$AD$30,B3091+1,C3091+1)</f>
        <v>14.6</v>
      </c>
      <c r="I3091" cm="1">
        <f t="array" ref="I3091">G3091*(INDEX('Vehicle Fleet'!$D$2:$D$6,A3091)+'Cost Parameters'!$B$2*'Cost Parameters'!$B$3)</f>
        <v>11.251772000000001</v>
      </c>
      <c r="J3091" cm="1">
        <f t="array" ref="J3091">IF(C3091=0,0,INDEX('Delivery Stops'!$D$2:$D$29,C3091))</f>
        <v>24</v>
      </c>
      <c r="K3091">
        <f t="shared" si="192"/>
        <v>0</v>
      </c>
      <c r="L3091">
        <f t="shared" si="193"/>
        <v>0</v>
      </c>
      <c r="M3091">
        <f t="shared" si="194"/>
        <v>0</v>
      </c>
      <c r="N3091">
        <f t="shared" si="195"/>
        <v>0</v>
      </c>
      <c r="O3091" cm="1">
        <f t="array" ref="O3091">((IF(C3091=0,INDEX('Solver Setup'!$M$15:$M$19,A3091),INDEX('Solver Setup'!$G$25:$G$52,C3091))-IF(B3091=0,INDEX('Solver Setup'!$L$15:$L$19,A3091),INDEX('Solver Setup'!$G$25:$G$52,B3091)))*1440-IF(B3091=0,0,INDEX('Solver Setup'!$F$25:$F$52,B3091))-H3091+'Solver Setup'!$B$9*(1-F3091))</f>
        <v>1322.4</v>
      </c>
    </row>
    <row r="3092" spans="1:15" x14ac:dyDescent="0.2">
      <c r="A3092">
        <v>4</v>
      </c>
      <c r="B3092">
        <v>23</v>
      </c>
      <c r="C3092">
        <v>10</v>
      </c>
      <c r="D3092" t="str" cm="1">
        <f t="array" ref="D3092">IF(B3092=0,"Depot",INDEX('Delivery Stops'!$B$2:$B$29,B3092))</f>
        <v>Distillery</v>
      </c>
      <c r="E3092" t="str" cm="1">
        <f t="array" ref="E3092">IF(C3092=0,"Depot",INDEX('Delivery Stops'!$B$2:$B$29,C3092))</f>
        <v>Furniture Warehouse</v>
      </c>
      <c r="F3092">
        <v>0</v>
      </c>
      <c r="G3092" cm="1">
        <f t="array" ref="G3092">INDEX('Distance Matrix (miles)'!$B$2:$AD$30,B3092+1,C3092+1)</f>
        <v>12.17</v>
      </c>
      <c r="H3092" cm="1">
        <f t="array" ref="H3092">INDEX('Travel Time Matrix (min)'!$B$2:$AD$30,B3092+1,C3092+1)</f>
        <v>18.3</v>
      </c>
      <c r="I3092" cm="1">
        <f t="array" ref="I3092">G3092*(INDEX('Vehicle Fleet'!$D$2:$D$6,A3092)+'Cost Parameters'!$B$2*'Cost Parameters'!$B$3)</f>
        <v>14.073388000000001</v>
      </c>
      <c r="J3092" cm="1">
        <f t="array" ref="J3092">IF(C3092=0,0,INDEX('Delivery Stops'!$D$2:$D$29,C3092))</f>
        <v>89</v>
      </c>
      <c r="K3092">
        <f t="shared" si="192"/>
        <v>0</v>
      </c>
      <c r="L3092">
        <f t="shared" si="193"/>
        <v>0</v>
      </c>
      <c r="M3092">
        <f t="shared" si="194"/>
        <v>0</v>
      </c>
      <c r="N3092">
        <f t="shared" si="195"/>
        <v>0</v>
      </c>
      <c r="O3092" cm="1">
        <f t="array" ref="O3092">((IF(C3092=0,INDEX('Solver Setup'!$M$15:$M$19,A3092),INDEX('Solver Setup'!$G$25:$G$52,C3092))-IF(B3092=0,INDEX('Solver Setup'!$L$15:$L$19,A3092),INDEX('Solver Setup'!$G$25:$G$52,B3092)))*1440-IF(B3092=0,0,INDEX('Solver Setup'!$F$25:$F$52,B3092))-H3092+'Solver Setup'!$B$9*(1-F3092))</f>
        <v>1393.6999999999996</v>
      </c>
    </row>
    <row r="3093" spans="1:15" x14ac:dyDescent="0.2">
      <c r="A3093">
        <v>4</v>
      </c>
      <c r="B3093">
        <v>23</v>
      </c>
      <c r="C3093">
        <v>11</v>
      </c>
      <c r="D3093" t="str" cm="1">
        <f t="array" ref="D3093">IF(B3093=0,"Depot",INDEX('Delivery Stops'!$B$2:$B$29,B3093))</f>
        <v>Distillery</v>
      </c>
      <c r="E3093" t="str" cm="1">
        <f t="array" ref="E3093">IF(C3093=0,"Depot",INDEX('Delivery Stops'!$B$2:$B$29,C3093))</f>
        <v>Pet Hospital</v>
      </c>
      <c r="F3093">
        <v>0</v>
      </c>
      <c r="G3093" cm="1">
        <f t="array" ref="G3093">INDEX('Distance Matrix (miles)'!$B$2:$AD$30,B3093+1,C3093+1)</f>
        <v>3.58</v>
      </c>
      <c r="H3093" cm="1">
        <f t="array" ref="H3093">INDEX('Travel Time Matrix (min)'!$B$2:$AD$30,B3093+1,C3093+1)</f>
        <v>5.4</v>
      </c>
      <c r="I3093" cm="1">
        <f t="array" ref="I3093">G3093*(INDEX('Vehicle Fleet'!$D$2:$D$6,A3093)+'Cost Parameters'!$B$2*'Cost Parameters'!$B$3)</f>
        <v>4.1399120000000007</v>
      </c>
      <c r="J3093" cm="1">
        <f t="array" ref="J3093">IF(C3093=0,0,INDEX('Delivery Stops'!$D$2:$D$29,C3093))</f>
        <v>108</v>
      </c>
      <c r="K3093">
        <f t="shared" si="192"/>
        <v>0</v>
      </c>
      <c r="L3093">
        <f t="shared" si="193"/>
        <v>0</v>
      </c>
      <c r="M3093">
        <f t="shared" si="194"/>
        <v>0</v>
      </c>
      <c r="N3093">
        <f t="shared" si="195"/>
        <v>0</v>
      </c>
      <c r="O3093" cm="1">
        <f t="array" ref="O3093">((IF(C3093=0,INDEX('Solver Setup'!$M$15:$M$19,A3093),INDEX('Solver Setup'!$G$25:$G$52,C3093))-IF(B3093=0,INDEX('Solver Setup'!$L$15:$L$19,A3093),INDEX('Solver Setup'!$G$25:$G$52,B3093)))*1440-IF(B3093=0,0,INDEX('Solver Setup'!$F$25:$F$52,B3093))-H3093+'Solver Setup'!$B$9*(1-F3093))</f>
        <v>1331.6</v>
      </c>
    </row>
    <row r="3094" spans="1:15" x14ac:dyDescent="0.2">
      <c r="A3094">
        <v>4</v>
      </c>
      <c r="B3094">
        <v>23</v>
      </c>
      <c r="C3094">
        <v>12</v>
      </c>
      <c r="D3094" t="str" cm="1">
        <f t="array" ref="D3094">IF(B3094=0,"Depot",INDEX('Delivery Stops'!$B$2:$B$29,B3094))</f>
        <v>Distillery</v>
      </c>
      <c r="E3094" t="str" cm="1">
        <f t="array" ref="E3094">IF(C3094=0,"Depot",INDEX('Delivery Stops'!$B$2:$B$29,C3094))</f>
        <v>Tech Solutions Inc</v>
      </c>
      <c r="F3094">
        <v>0</v>
      </c>
      <c r="G3094" cm="1">
        <f t="array" ref="G3094">INDEX('Distance Matrix (miles)'!$B$2:$AD$30,B3094+1,C3094+1)</f>
        <v>13.46</v>
      </c>
      <c r="H3094" cm="1">
        <f t="array" ref="H3094">INDEX('Travel Time Matrix (min)'!$B$2:$AD$30,B3094+1,C3094+1)</f>
        <v>20.2</v>
      </c>
      <c r="I3094" cm="1">
        <f t="array" ref="I3094">G3094*(INDEX('Vehicle Fleet'!$D$2:$D$6,A3094)+'Cost Parameters'!$B$2*'Cost Parameters'!$B$3)</f>
        <v>15.565144000000002</v>
      </c>
      <c r="J3094" cm="1">
        <f t="array" ref="J3094">IF(C3094=0,0,INDEX('Delivery Stops'!$D$2:$D$29,C3094))</f>
        <v>150</v>
      </c>
      <c r="K3094">
        <f t="shared" si="192"/>
        <v>0</v>
      </c>
      <c r="L3094">
        <f t="shared" si="193"/>
        <v>0</v>
      </c>
      <c r="M3094">
        <f t="shared" si="194"/>
        <v>0</v>
      </c>
      <c r="N3094">
        <f t="shared" si="195"/>
        <v>0</v>
      </c>
      <c r="O3094" cm="1">
        <f t="array" ref="O3094">((IF(C3094=0,INDEX('Solver Setup'!$M$15:$M$19,A3094),INDEX('Solver Setup'!$G$25:$G$52,C3094))-IF(B3094=0,INDEX('Solver Setup'!$L$15:$L$19,A3094),INDEX('Solver Setup'!$G$25:$G$52,B3094)))*1440-IF(B3094=0,0,INDEX('Solver Setup'!$F$25:$F$52,B3094))-H3094+'Solver Setup'!$B$9*(1-F3094))</f>
        <v>1271.8</v>
      </c>
    </row>
    <row r="3095" spans="1:15" x14ac:dyDescent="0.2">
      <c r="A3095">
        <v>4</v>
      </c>
      <c r="B3095">
        <v>23</v>
      </c>
      <c r="C3095">
        <v>13</v>
      </c>
      <c r="D3095" t="str" cm="1">
        <f t="array" ref="D3095">IF(B3095=0,"Depot",INDEX('Delivery Stops'!$B$2:$B$29,B3095))</f>
        <v>Distillery</v>
      </c>
      <c r="E3095" t="str" cm="1">
        <f t="array" ref="E3095">IF(C3095=0,"Depot",INDEX('Delivery Stops'!$B$2:$B$29,C3095))</f>
        <v>Tech Solutions Inc</v>
      </c>
      <c r="F3095">
        <v>0</v>
      </c>
      <c r="G3095" cm="1">
        <f t="array" ref="G3095">INDEX('Distance Matrix (miles)'!$B$2:$AD$30,B3095+1,C3095+1)</f>
        <v>27.48</v>
      </c>
      <c r="H3095" cm="1">
        <f t="array" ref="H3095">INDEX('Travel Time Matrix (min)'!$B$2:$AD$30,B3095+1,C3095+1)</f>
        <v>41.2</v>
      </c>
      <c r="I3095" cm="1">
        <f t="array" ref="I3095">G3095*(INDEX('Vehicle Fleet'!$D$2:$D$6,A3095)+'Cost Parameters'!$B$2*'Cost Parameters'!$B$3)</f>
        <v>31.777872000000002</v>
      </c>
      <c r="J3095" cm="1">
        <f t="array" ref="J3095">IF(C3095=0,0,INDEX('Delivery Stops'!$D$2:$D$29,C3095))</f>
        <v>38</v>
      </c>
      <c r="K3095">
        <f t="shared" si="192"/>
        <v>0</v>
      </c>
      <c r="L3095">
        <f t="shared" si="193"/>
        <v>0</v>
      </c>
      <c r="M3095">
        <f t="shared" si="194"/>
        <v>0</v>
      </c>
      <c r="N3095">
        <f t="shared" si="195"/>
        <v>0</v>
      </c>
      <c r="O3095" cm="1">
        <f t="array" ref="O3095">((IF(C3095=0,INDEX('Solver Setup'!$M$15:$M$19,A3095),INDEX('Solver Setup'!$G$25:$G$52,C3095))-IF(B3095=0,INDEX('Solver Setup'!$L$15:$L$19,A3095),INDEX('Solver Setup'!$G$25:$G$52,B3095)))*1440-IF(B3095=0,0,INDEX('Solver Setup'!$F$25:$F$52,B3095))-H3095+'Solver Setup'!$B$9*(1-F3095))</f>
        <v>1145.7999999999995</v>
      </c>
    </row>
    <row r="3096" spans="1:15" x14ac:dyDescent="0.2">
      <c r="A3096">
        <v>4</v>
      </c>
      <c r="B3096">
        <v>23</v>
      </c>
      <c r="C3096">
        <v>14</v>
      </c>
      <c r="D3096" t="str" cm="1">
        <f t="array" ref="D3096">IF(B3096=0,"Depot",INDEX('Delivery Stops'!$B$2:$B$29,B3096))</f>
        <v>Distillery</v>
      </c>
      <c r="E3096" t="str" cm="1">
        <f t="array" ref="E3096">IF(C3096=0,"Depot",INDEX('Delivery Stops'!$B$2:$B$29,C3096))</f>
        <v>Sunrise Senior Living</v>
      </c>
      <c r="F3096">
        <v>0</v>
      </c>
      <c r="G3096" cm="1">
        <f t="array" ref="G3096">INDEX('Distance Matrix (miles)'!$B$2:$AD$30,B3096+1,C3096+1)</f>
        <v>19.309999999999999</v>
      </c>
      <c r="H3096" cm="1">
        <f t="array" ref="H3096">INDEX('Travel Time Matrix (min)'!$B$2:$AD$30,B3096+1,C3096+1)</f>
        <v>29</v>
      </c>
      <c r="I3096" cm="1">
        <f t="array" ref="I3096">G3096*(INDEX('Vehicle Fleet'!$D$2:$D$6,A3096)+'Cost Parameters'!$B$2*'Cost Parameters'!$B$3)</f>
        <v>22.330083999999999</v>
      </c>
      <c r="J3096" cm="1">
        <f t="array" ref="J3096">IF(C3096=0,0,INDEX('Delivery Stops'!$D$2:$D$29,C3096))</f>
        <v>249</v>
      </c>
      <c r="K3096">
        <f t="shared" si="192"/>
        <v>0</v>
      </c>
      <c r="L3096">
        <f t="shared" si="193"/>
        <v>0</v>
      </c>
      <c r="M3096">
        <f t="shared" si="194"/>
        <v>0</v>
      </c>
      <c r="N3096">
        <f t="shared" si="195"/>
        <v>0</v>
      </c>
      <c r="O3096" cm="1">
        <f t="array" ref="O3096">((IF(C3096=0,INDEX('Solver Setup'!$M$15:$M$19,A3096),INDEX('Solver Setup'!$G$25:$G$52,C3096))-IF(B3096=0,INDEX('Solver Setup'!$L$15:$L$19,A3096),INDEX('Solver Setup'!$G$25:$G$52,B3096)))*1440-IF(B3096=0,0,INDEX('Solver Setup'!$F$25:$F$52,B3096))-H3096+'Solver Setup'!$B$9*(1-F3096))</f>
        <v>1607.9999999999995</v>
      </c>
    </row>
    <row r="3097" spans="1:15" x14ac:dyDescent="0.2">
      <c r="A3097">
        <v>4</v>
      </c>
      <c r="B3097">
        <v>23</v>
      </c>
      <c r="C3097">
        <v>15</v>
      </c>
      <c r="D3097" t="str" cm="1">
        <f t="array" ref="D3097">IF(B3097=0,"Depot",INDEX('Delivery Stops'!$B$2:$B$29,B3097))</f>
        <v>Distillery</v>
      </c>
      <c r="E3097" t="str" cm="1">
        <f t="array" ref="E3097">IF(C3097=0,"Depot",INDEX('Delivery Stops'!$B$2:$B$29,C3097))</f>
        <v>Electronics Outlet</v>
      </c>
      <c r="F3097">
        <v>0</v>
      </c>
      <c r="G3097" cm="1">
        <f t="array" ref="G3097">INDEX('Distance Matrix (miles)'!$B$2:$AD$30,B3097+1,C3097+1)</f>
        <v>5.08</v>
      </c>
      <c r="H3097" cm="1">
        <f t="array" ref="H3097">INDEX('Travel Time Matrix (min)'!$B$2:$AD$30,B3097+1,C3097+1)</f>
        <v>7.6</v>
      </c>
      <c r="I3097" cm="1">
        <f t="array" ref="I3097">G3097*(INDEX('Vehicle Fleet'!$D$2:$D$6,A3097)+'Cost Parameters'!$B$2*'Cost Parameters'!$B$3)</f>
        <v>5.8745120000000002</v>
      </c>
      <c r="J3097" cm="1">
        <f t="array" ref="J3097">IF(C3097=0,0,INDEX('Delivery Stops'!$D$2:$D$29,C3097))</f>
        <v>72</v>
      </c>
      <c r="K3097">
        <f t="shared" si="192"/>
        <v>0</v>
      </c>
      <c r="L3097">
        <f t="shared" si="193"/>
        <v>0</v>
      </c>
      <c r="M3097">
        <f t="shared" si="194"/>
        <v>0</v>
      </c>
      <c r="N3097">
        <f t="shared" si="195"/>
        <v>0</v>
      </c>
      <c r="O3097" cm="1">
        <f t="array" ref="O3097">((IF(C3097=0,INDEX('Solver Setup'!$M$15:$M$19,A3097),INDEX('Solver Setup'!$G$25:$G$52,C3097))-IF(B3097=0,INDEX('Solver Setup'!$L$15:$L$19,A3097),INDEX('Solver Setup'!$G$25:$G$52,B3097)))*1440-IF(B3097=0,0,INDEX('Solver Setup'!$F$25:$F$52,B3097))-H3097+'Solver Setup'!$B$9*(1-F3097))</f>
        <v>1194.4000000000001</v>
      </c>
    </row>
    <row r="3098" spans="1:15" x14ac:dyDescent="0.2">
      <c r="A3098">
        <v>4</v>
      </c>
      <c r="B3098">
        <v>23</v>
      </c>
      <c r="C3098">
        <v>16</v>
      </c>
      <c r="D3098" t="str" cm="1">
        <f t="array" ref="D3098">IF(B3098=0,"Depot",INDEX('Delivery Stops'!$B$2:$B$29,B3098))</f>
        <v>Distillery</v>
      </c>
      <c r="E3098" t="str" cm="1">
        <f t="array" ref="E3098">IF(C3098=0,"Depot",INDEX('Delivery Stops'!$B$2:$B$29,C3098))</f>
        <v>Bookstore</v>
      </c>
      <c r="F3098">
        <v>0</v>
      </c>
      <c r="G3098" cm="1">
        <f t="array" ref="G3098">INDEX('Distance Matrix (miles)'!$B$2:$AD$30,B3098+1,C3098+1)</f>
        <v>8.0500000000000007</v>
      </c>
      <c r="H3098" cm="1">
        <f t="array" ref="H3098">INDEX('Travel Time Matrix (min)'!$B$2:$AD$30,B3098+1,C3098+1)</f>
        <v>12.1</v>
      </c>
      <c r="I3098" cm="1">
        <f t="array" ref="I3098">G3098*(INDEX('Vehicle Fleet'!$D$2:$D$6,A3098)+'Cost Parameters'!$B$2*'Cost Parameters'!$B$3)</f>
        <v>9.3090200000000021</v>
      </c>
      <c r="J3098" cm="1">
        <f t="array" ref="J3098">IF(C3098=0,0,INDEX('Delivery Stops'!$D$2:$D$29,C3098))</f>
        <v>152</v>
      </c>
      <c r="K3098">
        <f t="shared" si="192"/>
        <v>0</v>
      </c>
      <c r="L3098">
        <f t="shared" si="193"/>
        <v>0</v>
      </c>
      <c r="M3098">
        <f t="shared" si="194"/>
        <v>0</v>
      </c>
      <c r="N3098">
        <f t="shared" si="195"/>
        <v>0</v>
      </c>
      <c r="O3098" cm="1">
        <f t="array" ref="O3098">((IF(C3098=0,INDEX('Solver Setup'!$M$15:$M$19,A3098),INDEX('Solver Setup'!$G$25:$G$52,C3098))-IF(B3098=0,INDEX('Solver Setup'!$L$15:$L$19,A3098),INDEX('Solver Setup'!$G$25:$G$52,B3098)))*1440-IF(B3098=0,0,INDEX('Solver Setup'!$F$25:$F$52,B3098))-H3098+'Solver Setup'!$B$9*(1-F3098))</f>
        <v>1429.9000000000005</v>
      </c>
    </row>
    <row r="3099" spans="1:15" x14ac:dyDescent="0.2">
      <c r="A3099">
        <v>4</v>
      </c>
      <c r="B3099">
        <v>23</v>
      </c>
      <c r="C3099">
        <v>17</v>
      </c>
      <c r="D3099" t="str" cm="1">
        <f t="array" ref="D3099">IF(B3099=0,"Depot",INDEX('Delivery Stops'!$B$2:$B$29,B3099))</f>
        <v>Distillery</v>
      </c>
      <c r="E3099" t="str" cm="1">
        <f t="array" ref="E3099">IF(C3099=0,"Depot",INDEX('Delivery Stops'!$B$2:$B$29,C3099))</f>
        <v>Veterinary Clinic</v>
      </c>
      <c r="F3099">
        <v>0</v>
      </c>
      <c r="G3099" cm="1">
        <f t="array" ref="G3099">INDEX('Distance Matrix (miles)'!$B$2:$AD$30,B3099+1,C3099+1)</f>
        <v>30.52</v>
      </c>
      <c r="H3099" cm="1">
        <f t="array" ref="H3099">INDEX('Travel Time Matrix (min)'!$B$2:$AD$30,B3099+1,C3099+1)</f>
        <v>45.8</v>
      </c>
      <c r="I3099" cm="1">
        <f t="array" ref="I3099">G3099*(INDEX('Vehicle Fleet'!$D$2:$D$6,A3099)+'Cost Parameters'!$B$2*'Cost Parameters'!$B$3)</f>
        <v>35.293328000000002</v>
      </c>
      <c r="J3099" cm="1">
        <f t="array" ref="J3099">IF(C3099=0,0,INDEX('Delivery Stops'!$D$2:$D$29,C3099))</f>
        <v>102</v>
      </c>
      <c r="K3099">
        <f t="shared" si="192"/>
        <v>0</v>
      </c>
      <c r="L3099">
        <f t="shared" si="193"/>
        <v>0</v>
      </c>
      <c r="M3099">
        <f t="shared" si="194"/>
        <v>0</v>
      </c>
      <c r="N3099">
        <f t="shared" si="195"/>
        <v>0</v>
      </c>
      <c r="O3099" cm="1">
        <f t="array" ref="O3099">((IF(C3099=0,INDEX('Solver Setup'!$M$15:$M$19,A3099),INDEX('Solver Setup'!$G$25:$G$52,C3099))-IF(B3099=0,INDEX('Solver Setup'!$L$15:$L$19,A3099),INDEX('Solver Setup'!$G$25:$G$52,B3099)))*1440-IF(B3099=0,0,INDEX('Solver Setup'!$F$25:$F$52,B3099))-H3099+'Solver Setup'!$B$9*(1-F3099))</f>
        <v>1231.1999999999994</v>
      </c>
    </row>
    <row r="3100" spans="1:15" x14ac:dyDescent="0.2">
      <c r="A3100">
        <v>4</v>
      </c>
      <c r="B3100">
        <v>23</v>
      </c>
      <c r="C3100">
        <v>18</v>
      </c>
      <c r="D3100" t="str" cm="1">
        <f t="array" ref="D3100">IF(B3100=0,"Depot",INDEX('Delivery Stops'!$B$2:$B$29,B3100))</f>
        <v>Distillery</v>
      </c>
      <c r="E3100" t="str" cm="1">
        <f t="array" ref="E3100">IF(C3100=0,"Depot",INDEX('Delivery Stops'!$B$2:$B$29,C3100))</f>
        <v>Furniture Warehouse</v>
      </c>
      <c r="F3100">
        <v>0</v>
      </c>
      <c r="G3100" cm="1">
        <f t="array" ref="G3100">INDEX('Distance Matrix (miles)'!$B$2:$AD$30,B3100+1,C3100+1)</f>
        <v>7.85</v>
      </c>
      <c r="H3100" cm="1">
        <f t="array" ref="H3100">INDEX('Travel Time Matrix (min)'!$B$2:$AD$30,B3100+1,C3100+1)</f>
        <v>11.8</v>
      </c>
      <c r="I3100" cm="1">
        <f t="array" ref="I3100">G3100*(INDEX('Vehicle Fleet'!$D$2:$D$6,A3100)+'Cost Parameters'!$B$2*'Cost Parameters'!$B$3)</f>
        <v>9.0777400000000004</v>
      </c>
      <c r="J3100" cm="1">
        <f t="array" ref="J3100">IF(C3100=0,0,INDEX('Delivery Stops'!$D$2:$D$29,C3100))</f>
        <v>148</v>
      </c>
      <c r="K3100">
        <f t="shared" si="192"/>
        <v>0</v>
      </c>
      <c r="L3100">
        <f t="shared" si="193"/>
        <v>0</v>
      </c>
      <c r="M3100">
        <f t="shared" si="194"/>
        <v>0</v>
      </c>
      <c r="N3100">
        <f t="shared" si="195"/>
        <v>0</v>
      </c>
      <c r="O3100" cm="1">
        <f t="array" ref="O3100">((IF(C3100=0,INDEX('Solver Setup'!$M$15:$M$19,A3100),INDEX('Solver Setup'!$G$25:$G$52,C3100))-IF(B3100=0,INDEX('Solver Setup'!$L$15:$L$19,A3100),INDEX('Solver Setup'!$G$25:$G$52,B3100)))*1440-IF(B3100=0,0,INDEX('Solver Setup'!$F$25:$F$52,B3100))-H3100+'Solver Setup'!$B$9*(1-F3100))</f>
        <v>1220.1999999999994</v>
      </c>
    </row>
    <row r="3101" spans="1:15" x14ac:dyDescent="0.2">
      <c r="A3101">
        <v>4</v>
      </c>
      <c r="B3101">
        <v>23</v>
      </c>
      <c r="C3101">
        <v>19</v>
      </c>
      <c r="D3101" t="str" cm="1">
        <f t="array" ref="D3101">IF(B3101=0,"Depot",INDEX('Delivery Stops'!$B$2:$B$29,B3101))</f>
        <v>Distillery</v>
      </c>
      <c r="E3101" t="str" cm="1">
        <f t="array" ref="E3101">IF(C3101=0,"Depot",INDEX('Delivery Stops'!$B$2:$B$29,C3101))</f>
        <v>Music School</v>
      </c>
      <c r="F3101">
        <v>0</v>
      </c>
      <c r="G3101" cm="1">
        <f t="array" ref="G3101">INDEX('Distance Matrix (miles)'!$B$2:$AD$30,B3101+1,C3101+1)</f>
        <v>16.649999999999999</v>
      </c>
      <c r="H3101" cm="1">
        <f t="array" ref="H3101">INDEX('Travel Time Matrix (min)'!$B$2:$AD$30,B3101+1,C3101+1)</f>
        <v>25</v>
      </c>
      <c r="I3101" cm="1">
        <f t="array" ref="I3101">G3101*(INDEX('Vehicle Fleet'!$D$2:$D$6,A3101)+'Cost Parameters'!$B$2*'Cost Parameters'!$B$3)</f>
        <v>19.254059999999999</v>
      </c>
      <c r="J3101" cm="1">
        <f t="array" ref="J3101">IF(C3101=0,0,INDEX('Delivery Stops'!$D$2:$D$29,C3101))</f>
        <v>97</v>
      </c>
      <c r="K3101">
        <f t="shared" si="192"/>
        <v>0</v>
      </c>
      <c r="L3101">
        <f t="shared" si="193"/>
        <v>0</v>
      </c>
      <c r="M3101">
        <f t="shared" si="194"/>
        <v>0</v>
      </c>
      <c r="N3101">
        <f t="shared" si="195"/>
        <v>0</v>
      </c>
      <c r="O3101" cm="1">
        <f t="array" ref="O3101">((IF(C3101=0,INDEX('Solver Setup'!$M$15:$M$19,A3101),INDEX('Solver Setup'!$G$25:$G$52,C3101))-IF(B3101=0,INDEX('Solver Setup'!$L$15:$L$19,A3101),INDEX('Solver Setup'!$G$25:$G$52,B3101)))*1440-IF(B3101=0,0,INDEX('Solver Setup'!$F$25:$F$52,B3101))-H3101+'Solver Setup'!$B$9*(1-F3101))</f>
        <v>1177</v>
      </c>
    </row>
    <row r="3102" spans="1:15" x14ac:dyDescent="0.2">
      <c r="A3102">
        <v>4</v>
      </c>
      <c r="B3102">
        <v>23</v>
      </c>
      <c r="C3102">
        <v>20</v>
      </c>
      <c r="D3102" t="str" cm="1">
        <f t="array" ref="D3102">IF(B3102=0,"Depot",INDEX('Delivery Stops'!$B$2:$B$29,B3102))</f>
        <v>Distillery</v>
      </c>
      <c r="E3102" t="str" cm="1">
        <f t="array" ref="E3102">IF(C3102=0,"Depot",INDEX('Delivery Stops'!$B$2:$B$29,C3102))</f>
        <v>Elementary School</v>
      </c>
      <c r="F3102">
        <v>0</v>
      </c>
      <c r="G3102" cm="1">
        <f t="array" ref="G3102">INDEX('Distance Matrix (miles)'!$B$2:$AD$30,B3102+1,C3102+1)</f>
        <v>23.44</v>
      </c>
      <c r="H3102" cm="1">
        <f t="array" ref="H3102">INDEX('Travel Time Matrix (min)'!$B$2:$AD$30,B3102+1,C3102+1)</f>
        <v>35.200000000000003</v>
      </c>
      <c r="I3102" cm="1">
        <f t="array" ref="I3102">G3102*(INDEX('Vehicle Fleet'!$D$2:$D$6,A3102)+'Cost Parameters'!$B$2*'Cost Parameters'!$B$3)</f>
        <v>27.106016000000004</v>
      </c>
      <c r="J3102" cm="1">
        <f t="array" ref="J3102">IF(C3102=0,0,INDEX('Delivery Stops'!$D$2:$D$29,C3102))</f>
        <v>71</v>
      </c>
      <c r="K3102">
        <f t="shared" si="192"/>
        <v>0</v>
      </c>
      <c r="L3102">
        <f t="shared" si="193"/>
        <v>0</v>
      </c>
      <c r="M3102">
        <f t="shared" si="194"/>
        <v>0</v>
      </c>
      <c r="N3102">
        <f t="shared" si="195"/>
        <v>0</v>
      </c>
      <c r="O3102" cm="1">
        <f t="array" ref="O3102">((IF(C3102=0,INDEX('Solver Setup'!$M$15:$M$19,A3102),INDEX('Solver Setup'!$G$25:$G$52,C3102))-IF(B3102=0,INDEX('Solver Setup'!$L$15:$L$19,A3102),INDEX('Solver Setup'!$G$25:$G$52,B3102)))*1440-IF(B3102=0,0,INDEX('Solver Setup'!$F$25:$F$52,B3102))-H3102+'Solver Setup'!$B$9*(1-F3102))</f>
        <v>1136.8000000000006</v>
      </c>
    </row>
    <row r="3103" spans="1:15" x14ac:dyDescent="0.2">
      <c r="A3103">
        <v>4</v>
      </c>
      <c r="B3103">
        <v>23</v>
      </c>
      <c r="C3103">
        <v>21</v>
      </c>
      <c r="D3103" t="str" cm="1">
        <f t="array" ref="D3103">IF(B3103=0,"Depot",INDEX('Delivery Stops'!$B$2:$B$29,B3103))</f>
        <v>Distillery</v>
      </c>
      <c r="E3103" t="str" cm="1">
        <f t="array" ref="E3103">IF(C3103=0,"Depot",INDEX('Delivery Stops'!$B$2:$B$29,C3103))</f>
        <v>Distillery</v>
      </c>
      <c r="F3103">
        <v>0</v>
      </c>
      <c r="G3103" cm="1">
        <f t="array" ref="G3103">INDEX('Distance Matrix (miles)'!$B$2:$AD$30,B3103+1,C3103+1)</f>
        <v>19.690000000000001</v>
      </c>
      <c r="H3103" cm="1">
        <f t="array" ref="H3103">INDEX('Travel Time Matrix (min)'!$B$2:$AD$30,B3103+1,C3103+1)</f>
        <v>29.5</v>
      </c>
      <c r="I3103" cm="1">
        <f t="array" ref="I3103">G3103*(INDEX('Vehicle Fleet'!$D$2:$D$6,A3103)+'Cost Parameters'!$B$2*'Cost Parameters'!$B$3)</f>
        <v>22.769516000000003</v>
      </c>
      <c r="J3103" cm="1">
        <f t="array" ref="J3103">IF(C3103=0,0,INDEX('Delivery Stops'!$D$2:$D$29,C3103))</f>
        <v>178</v>
      </c>
      <c r="K3103">
        <f t="shared" si="192"/>
        <v>0</v>
      </c>
      <c r="L3103">
        <f t="shared" si="193"/>
        <v>0</v>
      </c>
      <c r="M3103">
        <f t="shared" si="194"/>
        <v>0</v>
      </c>
      <c r="N3103">
        <f t="shared" si="195"/>
        <v>0</v>
      </c>
      <c r="O3103" cm="1">
        <f t="array" ref="O3103">((IF(C3103=0,INDEX('Solver Setup'!$M$15:$M$19,A3103),INDEX('Solver Setup'!$G$25:$G$52,C3103))-IF(B3103=0,INDEX('Solver Setup'!$L$15:$L$19,A3103),INDEX('Solver Setup'!$G$25:$G$52,B3103)))*1440-IF(B3103=0,0,INDEX('Solver Setup'!$F$25:$F$52,B3103))-H3103+'Solver Setup'!$B$9*(1-F3103))</f>
        <v>1652.4999999999995</v>
      </c>
    </row>
    <row r="3104" spans="1:15" x14ac:dyDescent="0.2">
      <c r="A3104">
        <v>4</v>
      </c>
      <c r="B3104">
        <v>23</v>
      </c>
      <c r="C3104">
        <v>22</v>
      </c>
      <c r="D3104" t="str" cm="1">
        <f t="array" ref="D3104">IF(B3104=0,"Depot",INDEX('Delivery Stops'!$B$2:$B$29,B3104))</f>
        <v>Distillery</v>
      </c>
      <c r="E3104" t="str" cm="1">
        <f t="array" ref="E3104">IF(C3104=0,"Depot",INDEX('Delivery Stops'!$B$2:$B$29,C3104))</f>
        <v>Brewery</v>
      </c>
      <c r="F3104">
        <v>0</v>
      </c>
      <c r="G3104" cm="1">
        <f t="array" ref="G3104">INDEX('Distance Matrix (miles)'!$B$2:$AD$30,B3104+1,C3104+1)</f>
        <v>29.36</v>
      </c>
      <c r="H3104" cm="1">
        <f t="array" ref="H3104">INDEX('Travel Time Matrix (min)'!$B$2:$AD$30,B3104+1,C3104+1)</f>
        <v>44</v>
      </c>
      <c r="I3104" cm="1">
        <f t="array" ref="I3104">G3104*(INDEX('Vehicle Fleet'!$D$2:$D$6,A3104)+'Cost Parameters'!$B$2*'Cost Parameters'!$B$3)</f>
        <v>33.951903999999999</v>
      </c>
      <c r="J3104" cm="1">
        <f t="array" ref="J3104">IF(C3104=0,0,INDEX('Delivery Stops'!$D$2:$D$29,C3104))</f>
        <v>46</v>
      </c>
      <c r="K3104">
        <f t="shared" si="192"/>
        <v>0</v>
      </c>
      <c r="L3104">
        <f t="shared" si="193"/>
        <v>0</v>
      </c>
      <c r="M3104">
        <f t="shared" si="194"/>
        <v>0</v>
      </c>
      <c r="N3104">
        <f t="shared" si="195"/>
        <v>0</v>
      </c>
      <c r="O3104" cm="1">
        <f t="array" ref="O3104">((IF(C3104=0,INDEX('Solver Setup'!$M$15:$M$19,A3104),INDEX('Solver Setup'!$G$25:$G$52,C3104))-IF(B3104=0,INDEX('Solver Setup'!$L$15:$L$19,A3104),INDEX('Solver Setup'!$G$25:$G$52,B3104)))*1440-IF(B3104=0,0,INDEX('Solver Setup'!$F$25:$F$52,B3104))-H3104+'Solver Setup'!$B$9*(1-F3104))</f>
        <v>1488.0000000000005</v>
      </c>
    </row>
    <row r="3105" spans="1:15" x14ac:dyDescent="0.2">
      <c r="A3105">
        <v>4</v>
      </c>
      <c r="B3105">
        <v>23</v>
      </c>
      <c r="C3105">
        <v>24</v>
      </c>
      <c r="D3105" t="str" cm="1">
        <f t="array" ref="D3105">IF(B3105=0,"Depot",INDEX('Delivery Stops'!$B$2:$B$29,B3105))</f>
        <v>Distillery</v>
      </c>
      <c r="E3105" t="str" cm="1">
        <f t="array" ref="E3105">IF(C3105=0,"Depot",INDEX('Delivery Stops'!$B$2:$B$29,C3105))</f>
        <v>Children's Academy</v>
      </c>
      <c r="F3105">
        <v>0</v>
      </c>
      <c r="G3105" cm="1">
        <f t="array" ref="G3105">INDEX('Distance Matrix (miles)'!$B$2:$AD$30,B3105+1,C3105+1)</f>
        <v>18.12</v>
      </c>
      <c r="H3105" cm="1">
        <f t="array" ref="H3105">INDEX('Travel Time Matrix (min)'!$B$2:$AD$30,B3105+1,C3105+1)</f>
        <v>27.2</v>
      </c>
      <c r="I3105" cm="1">
        <f t="array" ref="I3105">G3105*(INDEX('Vehicle Fleet'!$D$2:$D$6,A3105)+'Cost Parameters'!$B$2*'Cost Parameters'!$B$3)</f>
        <v>20.953968000000003</v>
      </c>
      <c r="J3105" cm="1">
        <f t="array" ref="J3105">IF(C3105=0,0,INDEX('Delivery Stops'!$D$2:$D$29,C3105))</f>
        <v>28</v>
      </c>
      <c r="K3105">
        <f t="shared" si="192"/>
        <v>0</v>
      </c>
      <c r="L3105">
        <f t="shared" si="193"/>
        <v>0</v>
      </c>
      <c r="M3105">
        <f t="shared" si="194"/>
        <v>0</v>
      </c>
      <c r="N3105">
        <f t="shared" si="195"/>
        <v>0</v>
      </c>
      <c r="O3105" cm="1">
        <f t="array" ref="O3105">((IF(C3105=0,INDEX('Solver Setup'!$M$15:$M$19,A3105),INDEX('Solver Setup'!$G$25:$G$52,C3105))-IF(B3105=0,INDEX('Solver Setup'!$L$15:$L$19,A3105),INDEX('Solver Setup'!$G$25:$G$52,B3105)))*1440-IF(B3105=0,0,INDEX('Solver Setup'!$F$25:$F$52,B3105))-H3105+'Solver Setup'!$B$9*(1-F3105))</f>
        <v>1549.8000000000004</v>
      </c>
    </row>
    <row r="3106" spans="1:15" x14ac:dyDescent="0.2">
      <c r="A3106">
        <v>4</v>
      </c>
      <c r="B3106">
        <v>23</v>
      </c>
      <c r="C3106">
        <v>25</v>
      </c>
      <c r="D3106" t="str" cm="1">
        <f t="array" ref="D3106">IF(B3106=0,"Depot",INDEX('Delivery Stops'!$B$2:$B$29,B3106))</f>
        <v>Distillery</v>
      </c>
      <c r="E3106" t="str" cm="1">
        <f t="array" ref="E3106">IF(C3106=0,"Depot",INDEX('Delivery Stops'!$B$2:$B$29,C3106))</f>
        <v>Public Library</v>
      </c>
      <c r="F3106">
        <v>0</v>
      </c>
      <c r="G3106" cm="1">
        <f t="array" ref="G3106">INDEX('Distance Matrix (miles)'!$B$2:$AD$30,B3106+1,C3106+1)</f>
        <v>18.829999999999998</v>
      </c>
      <c r="H3106" cm="1">
        <f t="array" ref="H3106">INDEX('Travel Time Matrix (min)'!$B$2:$AD$30,B3106+1,C3106+1)</f>
        <v>28.2</v>
      </c>
      <c r="I3106" cm="1">
        <f t="array" ref="I3106">G3106*(INDEX('Vehicle Fleet'!$D$2:$D$6,A3106)+'Cost Parameters'!$B$2*'Cost Parameters'!$B$3)</f>
        <v>21.775012</v>
      </c>
      <c r="J3106" cm="1">
        <f t="array" ref="J3106">IF(C3106=0,0,INDEX('Delivery Stops'!$D$2:$D$29,C3106))</f>
        <v>32</v>
      </c>
      <c r="K3106">
        <f t="shared" si="192"/>
        <v>0</v>
      </c>
      <c r="L3106">
        <f t="shared" si="193"/>
        <v>0</v>
      </c>
      <c r="M3106">
        <f t="shared" si="194"/>
        <v>0</v>
      </c>
      <c r="N3106">
        <f t="shared" si="195"/>
        <v>0</v>
      </c>
      <c r="O3106" cm="1">
        <f t="array" ref="O3106">((IF(C3106=0,INDEX('Solver Setup'!$M$15:$M$19,A3106),INDEX('Solver Setup'!$G$25:$G$52,C3106))-IF(B3106=0,INDEX('Solver Setup'!$L$15:$L$19,A3106),INDEX('Solver Setup'!$G$25:$G$52,B3106)))*1440-IF(B3106=0,0,INDEX('Solver Setup'!$F$25:$F$52,B3106))-H3106+'Solver Setup'!$B$9*(1-F3106))</f>
        <v>1458.8000000000004</v>
      </c>
    </row>
    <row r="3107" spans="1:15" x14ac:dyDescent="0.2">
      <c r="A3107">
        <v>4</v>
      </c>
      <c r="B3107">
        <v>23</v>
      </c>
      <c r="C3107">
        <v>26</v>
      </c>
      <c r="D3107" t="str" cm="1">
        <f t="array" ref="D3107">IF(B3107=0,"Depot",INDEX('Delivery Stops'!$B$2:$B$29,B3107))</f>
        <v>Distillery</v>
      </c>
      <c r="E3107" t="str" cm="1">
        <f t="array" ref="E3107">IF(C3107=0,"Depot",INDEX('Delivery Stops'!$B$2:$B$29,C3107))</f>
        <v>Bakery &amp; Cafe</v>
      </c>
      <c r="F3107">
        <v>0</v>
      </c>
      <c r="G3107" cm="1">
        <f t="array" ref="G3107">INDEX('Distance Matrix (miles)'!$B$2:$AD$30,B3107+1,C3107+1)</f>
        <v>28.77</v>
      </c>
      <c r="H3107" cm="1">
        <f t="array" ref="H3107">INDEX('Travel Time Matrix (min)'!$B$2:$AD$30,B3107+1,C3107+1)</f>
        <v>43.2</v>
      </c>
      <c r="I3107" cm="1">
        <f t="array" ref="I3107">G3107*(INDEX('Vehicle Fleet'!$D$2:$D$6,A3107)+'Cost Parameters'!$B$2*'Cost Parameters'!$B$3)</f>
        <v>33.269628000000004</v>
      </c>
      <c r="J3107" cm="1">
        <f t="array" ref="J3107">IF(C3107=0,0,INDEX('Delivery Stops'!$D$2:$D$29,C3107))</f>
        <v>211</v>
      </c>
      <c r="K3107">
        <f t="shared" si="192"/>
        <v>0</v>
      </c>
      <c r="L3107">
        <f t="shared" si="193"/>
        <v>0</v>
      </c>
      <c r="M3107">
        <f t="shared" si="194"/>
        <v>0</v>
      </c>
      <c r="N3107">
        <f t="shared" si="195"/>
        <v>0</v>
      </c>
      <c r="O3107" cm="1">
        <f t="array" ref="O3107">((IF(C3107=0,INDEX('Solver Setup'!$M$15:$M$19,A3107),INDEX('Solver Setup'!$G$25:$G$52,C3107))-IF(B3107=0,INDEX('Solver Setup'!$L$15:$L$19,A3107),INDEX('Solver Setup'!$G$25:$G$52,B3107)))*1440-IF(B3107=0,0,INDEX('Solver Setup'!$F$25:$F$52,B3107))-H3107+'Solver Setup'!$B$9*(1-F3107))</f>
        <v>1518.8</v>
      </c>
    </row>
    <row r="3108" spans="1:15" x14ac:dyDescent="0.2">
      <c r="A3108">
        <v>4</v>
      </c>
      <c r="B3108">
        <v>23</v>
      </c>
      <c r="C3108">
        <v>27</v>
      </c>
      <c r="D3108" t="str" cm="1">
        <f t="array" ref="D3108">IF(B3108=0,"Depot",INDEX('Delivery Stops'!$B$2:$B$29,B3108))</f>
        <v>Distillery</v>
      </c>
      <c r="E3108" t="str" cm="1">
        <f t="array" ref="E3108">IF(C3108=0,"Depot",INDEX('Delivery Stops'!$B$2:$B$29,C3108))</f>
        <v>Redstone Elementary School</v>
      </c>
      <c r="F3108">
        <v>0</v>
      </c>
      <c r="G3108" cm="1">
        <f t="array" ref="G3108">INDEX('Distance Matrix (miles)'!$B$2:$AD$30,B3108+1,C3108+1)</f>
        <v>26.35</v>
      </c>
      <c r="H3108" cm="1">
        <f t="array" ref="H3108">INDEX('Travel Time Matrix (min)'!$B$2:$AD$30,B3108+1,C3108+1)</f>
        <v>39.5</v>
      </c>
      <c r="I3108" cm="1">
        <f t="array" ref="I3108">G3108*(INDEX('Vehicle Fleet'!$D$2:$D$6,A3108)+'Cost Parameters'!$B$2*'Cost Parameters'!$B$3)</f>
        <v>30.471140000000005</v>
      </c>
      <c r="J3108" cm="1">
        <f t="array" ref="J3108">IF(C3108=0,0,INDEX('Delivery Stops'!$D$2:$D$29,C3108))</f>
        <v>61</v>
      </c>
      <c r="K3108">
        <f t="shared" si="192"/>
        <v>0</v>
      </c>
      <c r="L3108">
        <f t="shared" si="193"/>
        <v>0</v>
      </c>
      <c r="M3108">
        <f t="shared" si="194"/>
        <v>0</v>
      </c>
      <c r="N3108">
        <f t="shared" si="195"/>
        <v>0</v>
      </c>
      <c r="O3108" cm="1">
        <f t="array" ref="O3108">((IF(C3108=0,INDEX('Solver Setup'!$M$15:$M$19,A3108),INDEX('Solver Setup'!$G$25:$G$52,C3108))-IF(B3108=0,INDEX('Solver Setup'!$L$15:$L$19,A3108),INDEX('Solver Setup'!$G$25:$G$52,B3108)))*1440-IF(B3108=0,0,INDEX('Solver Setup'!$F$25:$F$52,B3108))-H3108+'Solver Setup'!$B$9*(1-F3108))</f>
        <v>1462.4999999999995</v>
      </c>
    </row>
    <row r="3109" spans="1:15" x14ac:dyDescent="0.2">
      <c r="A3109">
        <v>4</v>
      </c>
      <c r="B3109">
        <v>23</v>
      </c>
      <c r="C3109">
        <v>28</v>
      </c>
      <c r="D3109" t="str" cm="1">
        <f t="array" ref="D3109">IF(B3109=0,"Depot",INDEX('Delivery Stops'!$B$2:$B$29,B3109))</f>
        <v>Distillery</v>
      </c>
      <c r="E3109" t="str" cm="1">
        <f t="array" ref="E3109">IF(C3109=0,"Depot",INDEX('Delivery Stops'!$B$2:$B$29,C3109))</f>
        <v>Food Bank</v>
      </c>
      <c r="F3109">
        <v>0</v>
      </c>
      <c r="G3109" cm="1">
        <f t="array" ref="G3109">INDEX('Distance Matrix (miles)'!$B$2:$AD$30,B3109+1,C3109+1)</f>
        <v>26.89</v>
      </c>
      <c r="H3109" cm="1">
        <f t="array" ref="H3109">INDEX('Travel Time Matrix (min)'!$B$2:$AD$30,B3109+1,C3109+1)</f>
        <v>40.299999999999997</v>
      </c>
      <c r="I3109" cm="1">
        <f t="array" ref="I3109">G3109*(INDEX('Vehicle Fleet'!$D$2:$D$6,A3109)+'Cost Parameters'!$B$2*'Cost Parameters'!$B$3)</f>
        <v>31.095596000000004</v>
      </c>
      <c r="J3109" cm="1">
        <f t="array" ref="J3109">IF(C3109=0,0,INDEX('Delivery Stops'!$D$2:$D$29,C3109))</f>
        <v>168</v>
      </c>
      <c r="K3109">
        <f t="shared" si="192"/>
        <v>0</v>
      </c>
      <c r="L3109">
        <f t="shared" si="193"/>
        <v>0</v>
      </c>
      <c r="M3109">
        <f t="shared" si="194"/>
        <v>0</v>
      </c>
      <c r="N3109">
        <f t="shared" si="195"/>
        <v>0</v>
      </c>
      <c r="O3109" cm="1">
        <f t="array" ref="O3109">((IF(C3109=0,INDEX('Solver Setup'!$M$15:$M$19,A3109),INDEX('Solver Setup'!$G$25:$G$52,C3109))-IF(B3109=0,INDEX('Solver Setup'!$L$15:$L$19,A3109),INDEX('Solver Setup'!$G$25:$G$52,B3109)))*1440-IF(B3109=0,0,INDEX('Solver Setup'!$F$25:$F$52,B3109))-H3109+'Solver Setup'!$B$9*(1-F3109))</f>
        <v>1461.6999999999996</v>
      </c>
    </row>
    <row r="3110" spans="1:15" x14ac:dyDescent="0.2">
      <c r="A3110">
        <v>4</v>
      </c>
      <c r="B3110">
        <v>24</v>
      </c>
      <c r="C3110">
        <v>0</v>
      </c>
      <c r="D3110" t="str" cm="1">
        <f t="array" ref="D3110">IF(B3110=0,"Depot",INDEX('Delivery Stops'!$B$2:$B$29,B3110))</f>
        <v>Children's Academy</v>
      </c>
      <c r="E3110" t="str" cm="1">
        <f t="array" ref="E3110">IF(C3110=0,"Depot",INDEX('Delivery Stops'!$B$2:$B$29,C3110))</f>
        <v>Depot</v>
      </c>
      <c r="F3110">
        <v>0</v>
      </c>
      <c r="G3110" cm="1">
        <f t="array" ref="G3110">INDEX('Distance Matrix (miles)'!$B$2:$AD$30,B3110+1,C3110+1)</f>
        <v>18.78</v>
      </c>
      <c r="H3110" cm="1">
        <f t="array" ref="H3110">INDEX('Travel Time Matrix (min)'!$B$2:$AD$30,B3110+1,C3110+1)</f>
        <v>28.2</v>
      </c>
      <c r="I3110" cm="1">
        <f t="array" ref="I3110">G3110*(INDEX('Vehicle Fleet'!$D$2:$D$6,A3110)+'Cost Parameters'!$B$2*'Cost Parameters'!$B$3)</f>
        <v>21.717192000000004</v>
      </c>
      <c r="J3110" cm="1">
        <f t="array" ref="J3110">IF(C3110=0,0,INDEX('Delivery Stops'!$D$2:$D$29,C3110))</f>
        <v>0</v>
      </c>
      <c r="K3110">
        <f t="shared" si="192"/>
        <v>0</v>
      </c>
      <c r="L3110">
        <f t="shared" si="193"/>
        <v>0</v>
      </c>
      <c r="M3110">
        <f t="shared" si="194"/>
        <v>0</v>
      </c>
      <c r="N3110">
        <f t="shared" si="195"/>
        <v>0</v>
      </c>
      <c r="O3110" cm="1">
        <f t="array" ref="O3110">((IF(C3110=0,INDEX('Solver Setup'!$M$15:$M$19,A3110),INDEX('Solver Setup'!$G$25:$G$52,C3110))-IF(B3110=0,INDEX('Solver Setup'!$L$15:$L$19,A3110),INDEX('Solver Setup'!$G$25:$G$52,B3110)))*1440-IF(B3110=0,0,INDEX('Solver Setup'!$F$25:$F$52,B3110))-H3110+'Solver Setup'!$B$9*(1-F3110))</f>
        <v>615.7999999999995</v>
      </c>
    </row>
    <row r="3111" spans="1:15" x14ac:dyDescent="0.2">
      <c r="A3111">
        <v>4</v>
      </c>
      <c r="B3111">
        <v>24</v>
      </c>
      <c r="C3111">
        <v>1</v>
      </c>
      <c r="D3111" t="str" cm="1">
        <f t="array" ref="D3111">IF(B3111=0,"Depot",INDEX('Delivery Stops'!$B$2:$B$29,B3111))</f>
        <v>Children's Academy</v>
      </c>
      <c r="E3111" t="str" cm="1">
        <f t="array" ref="E3111">IF(C3111=0,"Depot",INDEX('Delivery Stops'!$B$2:$B$29,C3111))</f>
        <v>Pet Hospital</v>
      </c>
      <c r="F3111">
        <v>0</v>
      </c>
      <c r="G3111" cm="1">
        <f t="array" ref="G3111">INDEX('Distance Matrix (miles)'!$B$2:$AD$30,B3111+1,C3111+1)</f>
        <v>26.2</v>
      </c>
      <c r="H3111" cm="1">
        <f t="array" ref="H3111">INDEX('Travel Time Matrix (min)'!$B$2:$AD$30,B3111+1,C3111+1)</f>
        <v>39.299999999999997</v>
      </c>
      <c r="I3111" cm="1">
        <f t="array" ref="I3111">G3111*(INDEX('Vehicle Fleet'!$D$2:$D$6,A3111)+'Cost Parameters'!$B$2*'Cost Parameters'!$B$3)</f>
        <v>30.297680000000003</v>
      </c>
      <c r="J3111" cm="1">
        <f t="array" ref="J3111">IF(C3111=0,0,INDEX('Delivery Stops'!$D$2:$D$29,C3111))</f>
        <v>204</v>
      </c>
      <c r="K3111">
        <f t="shared" si="192"/>
        <v>0</v>
      </c>
      <c r="L3111">
        <f t="shared" si="193"/>
        <v>0</v>
      </c>
      <c r="M3111">
        <f t="shared" si="194"/>
        <v>0</v>
      </c>
      <c r="N3111">
        <f t="shared" si="195"/>
        <v>0</v>
      </c>
      <c r="O3111" cm="1">
        <f t="array" ref="O3111">((IF(C3111=0,INDEX('Solver Setup'!$M$15:$M$19,A3111),INDEX('Solver Setup'!$G$25:$G$52,C3111))-IF(B3111=0,INDEX('Solver Setup'!$L$15:$L$19,A3111),INDEX('Solver Setup'!$G$25:$G$52,B3111)))*1440-IF(B3111=0,0,INDEX('Solver Setup'!$F$25:$F$52,B3111))-H3111+'Solver Setup'!$B$9*(1-F3111))</f>
        <v>1114.7</v>
      </c>
    </row>
    <row r="3112" spans="1:15" x14ac:dyDescent="0.2">
      <c r="A3112">
        <v>4</v>
      </c>
      <c r="B3112">
        <v>24</v>
      </c>
      <c r="C3112">
        <v>2</v>
      </c>
      <c r="D3112" t="str" cm="1">
        <f t="array" ref="D3112">IF(B3112=0,"Depot",INDEX('Delivery Stops'!$B$2:$B$29,B3112))</f>
        <v>Children's Academy</v>
      </c>
      <c r="E3112" t="str" cm="1">
        <f t="array" ref="E3112">IF(C3112=0,"Depot",INDEX('Delivery Stops'!$B$2:$B$29,C3112))</f>
        <v>Community Pharmacy</v>
      </c>
      <c r="F3112">
        <v>0</v>
      </c>
      <c r="G3112" cm="1">
        <f t="array" ref="G3112">INDEX('Distance Matrix (miles)'!$B$2:$AD$30,B3112+1,C3112+1)</f>
        <v>19.86</v>
      </c>
      <c r="H3112" cm="1">
        <f t="array" ref="H3112">INDEX('Travel Time Matrix (min)'!$B$2:$AD$30,B3112+1,C3112+1)</f>
        <v>29.8</v>
      </c>
      <c r="I3112" cm="1">
        <f t="array" ref="I3112">G3112*(INDEX('Vehicle Fleet'!$D$2:$D$6,A3112)+'Cost Parameters'!$B$2*'Cost Parameters'!$B$3)</f>
        <v>22.966104000000001</v>
      </c>
      <c r="J3112" cm="1">
        <f t="array" ref="J3112">IF(C3112=0,0,INDEX('Delivery Stops'!$D$2:$D$29,C3112))</f>
        <v>240</v>
      </c>
      <c r="K3112">
        <f t="shared" si="192"/>
        <v>0</v>
      </c>
      <c r="L3112">
        <f t="shared" si="193"/>
        <v>0</v>
      </c>
      <c r="M3112">
        <f t="shared" si="194"/>
        <v>0</v>
      </c>
      <c r="N3112">
        <f t="shared" si="195"/>
        <v>0</v>
      </c>
      <c r="O3112" cm="1">
        <f t="array" ref="O3112">((IF(C3112=0,INDEX('Solver Setup'!$M$15:$M$19,A3112),INDEX('Solver Setup'!$G$25:$G$52,C3112))-IF(B3112=0,INDEX('Solver Setup'!$L$15:$L$19,A3112),INDEX('Solver Setup'!$G$25:$G$52,B3112)))*1440-IF(B3112=0,0,INDEX('Solver Setup'!$F$25:$F$52,B3112))-H3112+'Solver Setup'!$B$9*(1-F3112))</f>
        <v>1364.1999999999991</v>
      </c>
    </row>
    <row r="3113" spans="1:15" x14ac:dyDescent="0.2">
      <c r="A3113">
        <v>4</v>
      </c>
      <c r="B3113">
        <v>24</v>
      </c>
      <c r="C3113">
        <v>3</v>
      </c>
      <c r="D3113" t="str" cm="1">
        <f t="array" ref="D3113">IF(B3113=0,"Depot",INDEX('Delivery Stops'!$B$2:$B$29,B3113))</f>
        <v>Children's Academy</v>
      </c>
      <c r="E3113" t="str" cm="1">
        <f t="array" ref="E3113">IF(C3113=0,"Depot",INDEX('Delivery Stops'!$B$2:$B$29,C3113))</f>
        <v>Redstone Medical Center</v>
      </c>
      <c r="F3113">
        <v>0</v>
      </c>
      <c r="G3113" cm="1">
        <f t="array" ref="G3113">INDEX('Distance Matrix (miles)'!$B$2:$AD$30,B3113+1,C3113+1)</f>
        <v>9.66</v>
      </c>
      <c r="H3113" cm="1">
        <f t="array" ref="H3113">INDEX('Travel Time Matrix (min)'!$B$2:$AD$30,B3113+1,C3113+1)</f>
        <v>14.5</v>
      </c>
      <c r="I3113" cm="1">
        <f t="array" ref="I3113">G3113*(INDEX('Vehicle Fleet'!$D$2:$D$6,A3113)+'Cost Parameters'!$B$2*'Cost Parameters'!$B$3)</f>
        <v>11.170824000000001</v>
      </c>
      <c r="J3113" cm="1">
        <f t="array" ref="J3113">IF(C3113=0,0,INDEX('Delivery Stops'!$D$2:$D$29,C3113))</f>
        <v>183</v>
      </c>
      <c r="K3113">
        <f t="shared" si="192"/>
        <v>0</v>
      </c>
      <c r="L3113">
        <f t="shared" si="193"/>
        <v>0</v>
      </c>
      <c r="M3113">
        <f t="shared" si="194"/>
        <v>0</v>
      </c>
      <c r="N3113">
        <f t="shared" si="195"/>
        <v>0</v>
      </c>
      <c r="O3113" cm="1">
        <f t="array" ref="O3113">((IF(C3113=0,INDEX('Solver Setup'!$M$15:$M$19,A3113),INDEX('Solver Setup'!$G$25:$G$52,C3113))-IF(B3113=0,INDEX('Solver Setup'!$L$15:$L$19,A3113),INDEX('Solver Setup'!$G$25:$G$52,B3113)))*1440-IF(B3113=0,0,INDEX('Solver Setup'!$F$25:$F$52,B3113))-H3113+'Solver Setup'!$B$9*(1-F3113))</f>
        <v>1394.4999999999995</v>
      </c>
    </row>
    <row r="3114" spans="1:15" x14ac:dyDescent="0.2">
      <c r="A3114">
        <v>4</v>
      </c>
      <c r="B3114">
        <v>24</v>
      </c>
      <c r="C3114">
        <v>4</v>
      </c>
      <c r="D3114" t="str" cm="1">
        <f t="array" ref="D3114">IF(B3114=0,"Depot",INDEX('Delivery Stops'!$B$2:$B$29,B3114))</f>
        <v>Children's Academy</v>
      </c>
      <c r="E3114" t="str" cm="1">
        <f t="array" ref="E3114">IF(C3114=0,"Depot",INDEX('Delivery Stops'!$B$2:$B$29,C3114))</f>
        <v>Furniture Warehouse</v>
      </c>
      <c r="F3114">
        <v>0</v>
      </c>
      <c r="G3114" cm="1">
        <f t="array" ref="G3114">INDEX('Distance Matrix (miles)'!$B$2:$AD$30,B3114+1,C3114+1)</f>
        <v>12.25</v>
      </c>
      <c r="H3114" cm="1">
        <f t="array" ref="H3114">INDEX('Travel Time Matrix (min)'!$B$2:$AD$30,B3114+1,C3114+1)</f>
        <v>18.399999999999999</v>
      </c>
      <c r="I3114" cm="1">
        <f t="array" ref="I3114">G3114*(INDEX('Vehicle Fleet'!$D$2:$D$6,A3114)+'Cost Parameters'!$B$2*'Cost Parameters'!$B$3)</f>
        <v>14.165900000000001</v>
      </c>
      <c r="J3114" cm="1">
        <f t="array" ref="J3114">IF(C3114=0,0,INDEX('Delivery Stops'!$D$2:$D$29,C3114))</f>
        <v>186</v>
      </c>
      <c r="K3114">
        <f t="shared" si="192"/>
        <v>0</v>
      </c>
      <c r="L3114">
        <f t="shared" si="193"/>
        <v>0</v>
      </c>
      <c r="M3114">
        <f t="shared" si="194"/>
        <v>0</v>
      </c>
      <c r="N3114">
        <f t="shared" si="195"/>
        <v>0</v>
      </c>
      <c r="O3114" cm="1">
        <f t="array" ref="O3114">((IF(C3114=0,INDEX('Solver Setup'!$M$15:$M$19,A3114),INDEX('Solver Setup'!$G$25:$G$52,C3114))-IF(B3114=0,INDEX('Solver Setup'!$L$15:$L$19,A3114),INDEX('Solver Setup'!$G$25:$G$52,B3114)))*1440-IF(B3114=0,0,INDEX('Solver Setup'!$F$25:$F$52,B3114))-H3114+'Solver Setup'!$B$9*(1-F3114))</f>
        <v>1120.5999999999995</v>
      </c>
    </row>
    <row r="3115" spans="1:15" x14ac:dyDescent="0.2">
      <c r="A3115">
        <v>4</v>
      </c>
      <c r="B3115">
        <v>24</v>
      </c>
      <c r="C3115">
        <v>5</v>
      </c>
      <c r="D3115" t="str" cm="1">
        <f t="array" ref="D3115">IF(B3115=0,"Depot",INDEX('Delivery Stops'!$B$2:$B$29,B3115))</f>
        <v>Children's Academy</v>
      </c>
      <c r="E3115" t="str" cm="1">
        <f t="array" ref="E3115">IF(C3115=0,"Depot",INDEX('Delivery Stops'!$B$2:$B$29,C3115))</f>
        <v>Construction Supply</v>
      </c>
      <c r="F3115">
        <v>0</v>
      </c>
      <c r="G3115" cm="1">
        <f t="array" ref="G3115">INDEX('Distance Matrix (miles)'!$B$2:$AD$30,B3115+1,C3115+1)</f>
        <v>15.81</v>
      </c>
      <c r="H3115" cm="1">
        <f t="array" ref="H3115">INDEX('Travel Time Matrix (min)'!$B$2:$AD$30,B3115+1,C3115+1)</f>
        <v>23.7</v>
      </c>
      <c r="I3115" cm="1">
        <f t="array" ref="I3115">G3115*(INDEX('Vehicle Fleet'!$D$2:$D$6,A3115)+'Cost Parameters'!$B$2*'Cost Parameters'!$B$3)</f>
        <v>18.282684000000003</v>
      </c>
      <c r="J3115" cm="1">
        <f t="array" ref="J3115">IF(C3115=0,0,INDEX('Delivery Stops'!$D$2:$D$29,C3115))</f>
        <v>201</v>
      </c>
      <c r="K3115">
        <f t="shared" si="192"/>
        <v>0</v>
      </c>
      <c r="L3115">
        <f t="shared" si="193"/>
        <v>0</v>
      </c>
      <c r="M3115">
        <f t="shared" si="194"/>
        <v>0</v>
      </c>
      <c r="N3115">
        <f t="shared" si="195"/>
        <v>0</v>
      </c>
      <c r="O3115" cm="1">
        <f t="array" ref="O3115">((IF(C3115=0,INDEX('Solver Setup'!$M$15:$M$19,A3115),INDEX('Solver Setup'!$G$25:$G$52,C3115))-IF(B3115=0,INDEX('Solver Setup'!$L$15:$L$19,A3115),INDEX('Solver Setup'!$G$25:$G$52,B3115)))*1440-IF(B3115=0,0,INDEX('Solver Setup'!$F$25:$F$52,B3115))-H3115+'Solver Setup'!$B$9*(1-F3115))</f>
        <v>1325.299999999999</v>
      </c>
    </row>
    <row r="3116" spans="1:15" x14ac:dyDescent="0.2">
      <c r="A3116">
        <v>4</v>
      </c>
      <c r="B3116">
        <v>24</v>
      </c>
      <c r="C3116">
        <v>6</v>
      </c>
      <c r="D3116" t="str" cm="1">
        <f t="array" ref="D3116">IF(B3116=0,"Depot",INDEX('Delivery Stops'!$B$2:$B$29,B3116))</f>
        <v>Children's Academy</v>
      </c>
      <c r="E3116" t="str" cm="1">
        <f t="array" ref="E3116">IF(C3116=0,"Depot",INDEX('Delivery Stops'!$B$2:$B$29,C3116))</f>
        <v>Farm Supply</v>
      </c>
      <c r="F3116">
        <v>0</v>
      </c>
      <c r="G3116" cm="1">
        <f t="array" ref="G3116">INDEX('Distance Matrix (miles)'!$B$2:$AD$30,B3116+1,C3116+1)</f>
        <v>17.11</v>
      </c>
      <c r="H3116" cm="1">
        <f t="array" ref="H3116">INDEX('Travel Time Matrix (min)'!$B$2:$AD$30,B3116+1,C3116+1)</f>
        <v>25.7</v>
      </c>
      <c r="I3116" cm="1">
        <f t="array" ref="I3116">G3116*(INDEX('Vehicle Fleet'!$D$2:$D$6,A3116)+'Cost Parameters'!$B$2*'Cost Parameters'!$B$3)</f>
        <v>19.786004000000002</v>
      </c>
      <c r="J3116" cm="1">
        <f t="array" ref="J3116">IF(C3116=0,0,INDEX('Delivery Stops'!$D$2:$D$29,C3116))</f>
        <v>162</v>
      </c>
      <c r="K3116">
        <f t="shared" si="192"/>
        <v>0</v>
      </c>
      <c r="L3116">
        <f t="shared" si="193"/>
        <v>0</v>
      </c>
      <c r="M3116">
        <f t="shared" si="194"/>
        <v>0</v>
      </c>
      <c r="N3116">
        <f t="shared" si="195"/>
        <v>0</v>
      </c>
      <c r="O3116" cm="1">
        <f t="array" ref="O3116">((IF(C3116=0,INDEX('Solver Setup'!$M$15:$M$19,A3116),INDEX('Solver Setup'!$G$25:$G$52,C3116))-IF(B3116=0,INDEX('Solver Setup'!$L$15:$L$19,A3116),INDEX('Solver Setup'!$G$25:$G$52,B3116)))*1440-IF(B3116=0,0,INDEX('Solver Setup'!$F$25:$F$52,B3116))-H3116+'Solver Setup'!$B$9*(1-F3116))</f>
        <v>1428.2999999999995</v>
      </c>
    </row>
    <row r="3117" spans="1:15" x14ac:dyDescent="0.2">
      <c r="A3117">
        <v>4</v>
      </c>
      <c r="B3117">
        <v>24</v>
      </c>
      <c r="C3117">
        <v>7</v>
      </c>
      <c r="D3117" t="str" cm="1">
        <f t="array" ref="D3117">IF(B3117=0,"Depot",INDEX('Delivery Stops'!$B$2:$B$29,B3117))</f>
        <v>Children's Academy</v>
      </c>
      <c r="E3117" t="str" cm="1">
        <f t="array" ref="E3117">IF(C3117=0,"Depot",INDEX('Delivery Stops'!$B$2:$B$29,C3117))</f>
        <v>Fish Market</v>
      </c>
      <c r="F3117">
        <v>0</v>
      </c>
      <c r="G3117" cm="1">
        <f t="array" ref="G3117">INDEX('Distance Matrix (miles)'!$B$2:$AD$30,B3117+1,C3117+1)</f>
        <v>25.37</v>
      </c>
      <c r="H3117" cm="1">
        <f t="array" ref="H3117">INDEX('Travel Time Matrix (min)'!$B$2:$AD$30,B3117+1,C3117+1)</f>
        <v>38.1</v>
      </c>
      <c r="I3117" cm="1">
        <f t="array" ref="I3117">G3117*(INDEX('Vehicle Fleet'!$D$2:$D$6,A3117)+'Cost Parameters'!$B$2*'Cost Parameters'!$B$3)</f>
        <v>29.337868000000004</v>
      </c>
      <c r="J3117" cm="1">
        <f t="array" ref="J3117">IF(C3117=0,0,INDEX('Delivery Stops'!$D$2:$D$29,C3117))</f>
        <v>133</v>
      </c>
      <c r="K3117">
        <f t="shared" si="192"/>
        <v>0</v>
      </c>
      <c r="L3117">
        <f t="shared" si="193"/>
        <v>0</v>
      </c>
      <c r="M3117">
        <f t="shared" si="194"/>
        <v>0</v>
      </c>
      <c r="N3117">
        <f t="shared" si="195"/>
        <v>0</v>
      </c>
      <c r="O3117" cm="1">
        <f t="array" ref="O3117">((IF(C3117=0,INDEX('Solver Setup'!$M$15:$M$19,A3117),INDEX('Solver Setup'!$G$25:$G$52,C3117))-IF(B3117=0,INDEX('Solver Setup'!$L$15:$L$19,A3117),INDEX('Solver Setup'!$G$25:$G$52,B3117)))*1440-IF(B3117=0,0,INDEX('Solver Setup'!$F$25:$F$52,B3117))-H3117+'Solver Setup'!$B$9*(1-F3117))</f>
        <v>1280.8999999999996</v>
      </c>
    </row>
    <row r="3118" spans="1:15" x14ac:dyDescent="0.2">
      <c r="A3118">
        <v>4</v>
      </c>
      <c r="B3118">
        <v>24</v>
      </c>
      <c r="C3118">
        <v>8</v>
      </c>
      <c r="D3118" t="str" cm="1">
        <f t="array" ref="D3118">IF(B3118=0,"Depot",INDEX('Delivery Stops'!$B$2:$B$29,B3118))</f>
        <v>Children's Academy</v>
      </c>
      <c r="E3118" t="str" cm="1">
        <f t="array" ref="E3118">IF(C3118=0,"Depot",INDEX('Delivery Stops'!$B$2:$B$29,C3118))</f>
        <v>Swimming Pool Supply</v>
      </c>
      <c r="F3118">
        <v>0</v>
      </c>
      <c r="G3118" cm="1">
        <f t="array" ref="G3118">INDEX('Distance Matrix (miles)'!$B$2:$AD$30,B3118+1,C3118+1)</f>
        <v>8.2799999999999994</v>
      </c>
      <c r="H3118" cm="1">
        <f t="array" ref="H3118">INDEX('Travel Time Matrix (min)'!$B$2:$AD$30,B3118+1,C3118+1)</f>
        <v>12.4</v>
      </c>
      <c r="I3118" cm="1">
        <f t="array" ref="I3118">G3118*(INDEX('Vehicle Fleet'!$D$2:$D$6,A3118)+'Cost Parameters'!$B$2*'Cost Parameters'!$B$3)</f>
        <v>9.5749919999999999</v>
      </c>
      <c r="J3118" cm="1">
        <f t="array" ref="J3118">IF(C3118=0,0,INDEX('Delivery Stops'!$D$2:$D$29,C3118))</f>
        <v>285</v>
      </c>
      <c r="K3118">
        <f t="shared" si="192"/>
        <v>0</v>
      </c>
      <c r="L3118">
        <f t="shared" si="193"/>
        <v>0</v>
      </c>
      <c r="M3118">
        <f t="shared" si="194"/>
        <v>0</v>
      </c>
      <c r="N3118">
        <f t="shared" si="195"/>
        <v>0</v>
      </c>
      <c r="O3118" cm="1">
        <f t="array" ref="O3118">((IF(C3118=0,INDEX('Solver Setup'!$M$15:$M$19,A3118),INDEX('Solver Setup'!$G$25:$G$52,C3118))-IF(B3118=0,INDEX('Solver Setup'!$L$15:$L$19,A3118),INDEX('Solver Setup'!$G$25:$G$52,B3118)))*1440-IF(B3118=0,0,INDEX('Solver Setup'!$F$25:$F$52,B3118))-H3118+'Solver Setup'!$B$9*(1-F3118))</f>
        <v>1516.5999999999992</v>
      </c>
    </row>
    <row r="3119" spans="1:15" x14ac:dyDescent="0.2">
      <c r="A3119">
        <v>4</v>
      </c>
      <c r="B3119">
        <v>24</v>
      </c>
      <c r="C3119">
        <v>9</v>
      </c>
      <c r="D3119" t="str" cm="1">
        <f t="array" ref="D3119">IF(B3119=0,"Depot",INDEX('Delivery Stops'!$B$2:$B$29,B3119))</f>
        <v>Children's Academy</v>
      </c>
      <c r="E3119" t="str" cm="1">
        <f t="array" ref="E3119">IF(C3119=0,"Depot",INDEX('Delivery Stops'!$B$2:$B$29,C3119))</f>
        <v>Dry Cleaners</v>
      </c>
      <c r="F3119">
        <v>0</v>
      </c>
      <c r="G3119" cm="1">
        <f t="array" ref="G3119">INDEX('Distance Matrix (miles)'!$B$2:$AD$30,B3119+1,C3119+1)</f>
        <v>19.46</v>
      </c>
      <c r="H3119" cm="1">
        <f t="array" ref="H3119">INDEX('Travel Time Matrix (min)'!$B$2:$AD$30,B3119+1,C3119+1)</f>
        <v>29.2</v>
      </c>
      <c r="I3119" cm="1">
        <f t="array" ref="I3119">G3119*(INDEX('Vehicle Fleet'!$D$2:$D$6,A3119)+'Cost Parameters'!$B$2*'Cost Parameters'!$B$3)</f>
        <v>22.503544000000002</v>
      </c>
      <c r="J3119" cm="1">
        <f t="array" ref="J3119">IF(C3119=0,0,INDEX('Delivery Stops'!$D$2:$D$29,C3119))</f>
        <v>24</v>
      </c>
      <c r="K3119">
        <f t="shared" si="192"/>
        <v>0</v>
      </c>
      <c r="L3119">
        <f t="shared" si="193"/>
        <v>0</v>
      </c>
      <c r="M3119">
        <f t="shared" si="194"/>
        <v>0</v>
      </c>
      <c r="N3119">
        <f t="shared" si="195"/>
        <v>0</v>
      </c>
      <c r="O3119" cm="1">
        <f t="array" ref="O3119">((IF(C3119=0,INDEX('Solver Setup'!$M$15:$M$19,A3119),INDEX('Solver Setup'!$G$25:$G$52,C3119))-IF(B3119=0,INDEX('Solver Setup'!$L$15:$L$19,A3119),INDEX('Solver Setup'!$G$25:$G$52,B3119)))*1440-IF(B3119=0,0,INDEX('Solver Setup'!$F$25:$F$52,B3119))-H3119+'Solver Setup'!$B$9*(1-F3119))</f>
        <v>1154.7999999999995</v>
      </c>
    </row>
    <row r="3120" spans="1:15" x14ac:dyDescent="0.2">
      <c r="A3120">
        <v>4</v>
      </c>
      <c r="B3120">
        <v>24</v>
      </c>
      <c r="C3120">
        <v>10</v>
      </c>
      <c r="D3120" t="str" cm="1">
        <f t="array" ref="D3120">IF(B3120=0,"Depot",INDEX('Delivery Stops'!$B$2:$B$29,B3120))</f>
        <v>Children's Academy</v>
      </c>
      <c r="E3120" t="str" cm="1">
        <f t="array" ref="E3120">IF(C3120=0,"Depot",INDEX('Delivery Stops'!$B$2:$B$29,C3120))</f>
        <v>Furniture Warehouse</v>
      </c>
      <c r="F3120">
        <v>0</v>
      </c>
      <c r="G3120" cm="1">
        <f t="array" ref="G3120">INDEX('Distance Matrix (miles)'!$B$2:$AD$30,B3120+1,C3120+1)</f>
        <v>22.58</v>
      </c>
      <c r="H3120" cm="1">
        <f t="array" ref="H3120">INDEX('Travel Time Matrix (min)'!$B$2:$AD$30,B3120+1,C3120+1)</f>
        <v>33.9</v>
      </c>
      <c r="I3120" cm="1">
        <f t="array" ref="I3120">G3120*(INDEX('Vehicle Fleet'!$D$2:$D$6,A3120)+'Cost Parameters'!$B$2*'Cost Parameters'!$B$3)</f>
        <v>26.111512000000001</v>
      </c>
      <c r="J3120" cm="1">
        <f t="array" ref="J3120">IF(C3120=0,0,INDEX('Delivery Stops'!$D$2:$D$29,C3120))</f>
        <v>89</v>
      </c>
      <c r="K3120">
        <f t="shared" si="192"/>
        <v>0</v>
      </c>
      <c r="L3120">
        <f t="shared" si="193"/>
        <v>0</v>
      </c>
      <c r="M3120">
        <f t="shared" si="194"/>
        <v>0</v>
      </c>
      <c r="N3120">
        <f t="shared" si="195"/>
        <v>0</v>
      </c>
      <c r="O3120" cm="1">
        <f t="array" ref="O3120">((IF(C3120=0,INDEX('Solver Setup'!$M$15:$M$19,A3120),INDEX('Solver Setup'!$G$25:$G$52,C3120))-IF(B3120=0,INDEX('Solver Setup'!$L$15:$L$19,A3120),INDEX('Solver Setup'!$G$25:$G$52,B3120)))*1440-IF(B3120=0,0,INDEX('Solver Setup'!$F$25:$F$52,B3120))-H3120+'Solver Setup'!$B$9*(1-F3120))</f>
        <v>1225.099999999999</v>
      </c>
    </row>
    <row r="3121" spans="1:15" x14ac:dyDescent="0.2">
      <c r="A3121">
        <v>4</v>
      </c>
      <c r="B3121">
        <v>24</v>
      </c>
      <c r="C3121">
        <v>11</v>
      </c>
      <c r="D3121" t="str" cm="1">
        <f t="array" ref="D3121">IF(B3121=0,"Depot",INDEX('Delivery Stops'!$B$2:$B$29,B3121))</f>
        <v>Children's Academy</v>
      </c>
      <c r="E3121" t="str" cm="1">
        <f t="array" ref="E3121">IF(C3121=0,"Depot",INDEX('Delivery Stops'!$B$2:$B$29,C3121))</f>
        <v>Pet Hospital</v>
      </c>
      <c r="F3121">
        <v>0</v>
      </c>
      <c r="G3121" cm="1">
        <f t="array" ref="G3121">INDEX('Distance Matrix (miles)'!$B$2:$AD$30,B3121+1,C3121+1)</f>
        <v>19.09</v>
      </c>
      <c r="H3121" cm="1">
        <f t="array" ref="H3121">INDEX('Travel Time Matrix (min)'!$B$2:$AD$30,B3121+1,C3121+1)</f>
        <v>28.6</v>
      </c>
      <c r="I3121" cm="1">
        <f t="array" ref="I3121">G3121*(INDEX('Vehicle Fleet'!$D$2:$D$6,A3121)+'Cost Parameters'!$B$2*'Cost Parameters'!$B$3)</f>
        <v>22.075676000000001</v>
      </c>
      <c r="J3121" cm="1">
        <f t="array" ref="J3121">IF(C3121=0,0,INDEX('Delivery Stops'!$D$2:$D$29,C3121))</f>
        <v>108</v>
      </c>
      <c r="K3121">
        <f t="shared" si="192"/>
        <v>0</v>
      </c>
      <c r="L3121">
        <f t="shared" si="193"/>
        <v>0</v>
      </c>
      <c r="M3121">
        <f t="shared" si="194"/>
        <v>0</v>
      </c>
      <c r="N3121">
        <f t="shared" si="195"/>
        <v>0</v>
      </c>
      <c r="O3121" cm="1">
        <f t="array" ref="O3121">((IF(C3121=0,INDEX('Solver Setup'!$M$15:$M$19,A3121),INDEX('Solver Setup'!$G$25:$G$52,C3121))-IF(B3121=0,INDEX('Solver Setup'!$L$15:$L$19,A3121),INDEX('Solver Setup'!$G$25:$G$52,B3121)))*1440-IF(B3121=0,0,INDEX('Solver Setup'!$F$25:$F$52,B3121))-H3121+'Solver Setup'!$B$9*(1-F3121))</f>
        <v>1155.3999999999996</v>
      </c>
    </row>
    <row r="3122" spans="1:15" x14ac:dyDescent="0.2">
      <c r="A3122">
        <v>4</v>
      </c>
      <c r="B3122">
        <v>24</v>
      </c>
      <c r="C3122">
        <v>12</v>
      </c>
      <c r="D3122" t="str" cm="1">
        <f t="array" ref="D3122">IF(B3122=0,"Depot",INDEX('Delivery Stops'!$B$2:$B$29,B3122))</f>
        <v>Children's Academy</v>
      </c>
      <c r="E3122" t="str" cm="1">
        <f t="array" ref="E3122">IF(C3122=0,"Depot",INDEX('Delivery Stops'!$B$2:$B$29,C3122))</f>
        <v>Tech Solutions Inc</v>
      </c>
      <c r="F3122">
        <v>0</v>
      </c>
      <c r="G3122" cm="1">
        <f t="array" ref="G3122">INDEX('Distance Matrix (miles)'!$B$2:$AD$30,B3122+1,C3122+1)</f>
        <v>22.55</v>
      </c>
      <c r="H3122" cm="1">
        <f t="array" ref="H3122">INDEX('Travel Time Matrix (min)'!$B$2:$AD$30,B3122+1,C3122+1)</f>
        <v>33.799999999999997</v>
      </c>
      <c r="I3122" cm="1">
        <f t="array" ref="I3122">G3122*(INDEX('Vehicle Fleet'!$D$2:$D$6,A3122)+'Cost Parameters'!$B$2*'Cost Parameters'!$B$3)</f>
        <v>26.076820000000001</v>
      </c>
      <c r="J3122" cm="1">
        <f t="array" ref="J3122">IF(C3122=0,0,INDEX('Delivery Stops'!$D$2:$D$29,C3122))</f>
        <v>150</v>
      </c>
      <c r="K3122">
        <f t="shared" si="192"/>
        <v>0</v>
      </c>
      <c r="L3122">
        <f t="shared" si="193"/>
        <v>0</v>
      </c>
      <c r="M3122">
        <f t="shared" si="194"/>
        <v>0</v>
      </c>
      <c r="N3122">
        <f t="shared" si="195"/>
        <v>0</v>
      </c>
      <c r="O3122" cm="1">
        <f t="array" ref="O3122">((IF(C3122=0,INDEX('Solver Setup'!$M$15:$M$19,A3122),INDEX('Solver Setup'!$G$25:$G$52,C3122))-IF(B3122=0,INDEX('Solver Setup'!$L$15:$L$19,A3122),INDEX('Solver Setup'!$G$25:$G$52,B3122)))*1440-IF(B3122=0,0,INDEX('Solver Setup'!$F$25:$F$52,B3122))-H3122+'Solver Setup'!$B$9*(1-F3122))</f>
        <v>1105.1999999999996</v>
      </c>
    </row>
    <row r="3123" spans="1:15" x14ac:dyDescent="0.2">
      <c r="A3123">
        <v>4</v>
      </c>
      <c r="B3123">
        <v>24</v>
      </c>
      <c r="C3123">
        <v>13</v>
      </c>
      <c r="D3123" t="str" cm="1">
        <f t="array" ref="D3123">IF(B3123=0,"Depot",INDEX('Delivery Stops'!$B$2:$B$29,B3123))</f>
        <v>Children's Academy</v>
      </c>
      <c r="E3123" t="str" cm="1">
        <f t="array" ref="E3123">IF(C3123=0,"Depot",INDEX('Delivery Stops'!$B$2:$B$29,C3123))</f>
        <v>Tech Solutions Inc</v>
      </c>
      <c r="F3123">
        <v>0</v>
      </c>
      <c r="G3123" cm="1">
        <f t="array" ref="G3123">INDEX('Distance Matrix (miles)'!$B$2:$AD$30,B3123+1,C3123+1)</f>
        <v>38.840000000000003</v>
      </c>
      <c r="H3123" cm="1">
        <f t="array" ref="H3123">INDEX('Travel Time Matrix (min)'!$B$2:$AD$30,B3123+1,C3123+1)</f>
        <v>58.3</v>
      </c>
      <c r="I3123" cm="1">
        <f t="array" ref="I3123">G3123*(INDEX('Vehicle Fleet'!$D$2:$D$6,A3123)+'Cost Parameters'!$B$2*'Cost Parameters'!$B$3)</f>
        <v>44.914576000000011</v>
      </c>
      <c r="J3123" cm="1">
        <f t="array" ref="J3123">IF(C3123=0,0,INDEX('Delivery Stops'!$D$2:$D$29,C3123))</f>
        <v>38</v>
      </c>
      <c r="K3123">
        <f t="shared" si="192"/>
        <v>0</v>
      </c>
      <c r="L3123">
        <f t="shared" si="193"/>
        <v>0</v>
      </c>
      <c r="M3123">
        <f t="shared" si="194"/>
        <v>0</v>
      </c>
      <c r="N3123">
        <f t="shared" si="195"/>
        <v>0</v>
      </c>
      <c r="O3123" cm="1">
        <f t="array" ref="O3123">((IF(C3123=0,INDEX('Solver Setup'!$M$15:$M$19,A3123),INDEX('Solver Setup'!$G$25:$G$52,C3123))-IF(B3123=0,INDEX('Solver Setup'!$L$15:$L$19,A3123),INDEX('Solver Setup'!$G$25:$G$52,B3123)))*1440-IF(B3123=0,0,INDEX('Solver Setup'!$F$25:$F$52,B3123))-H3123+'Solver Setup'!$B$9*(1-F3123))</f>
        <v>975.69999999999914</v>
      </c>
    </row>
    <row r="3124" spans="1:15" x14ac:dyDescent="0.2">
      <c r="A3124">
        <v>4</v>
      </c>
      <c r="B3124">
        <v>24</v>
      </c>
      <c r="C3124">
        <v>14</v>
      </c>
      <c r="D3124" t="str" cm="1">
        <f t="array" ref="D3124">IF(B3124=0,"Depot",INDEX('Delivery Stops'!$B$2:$B$29,B3124))</f>
        <v>Children's Academy</v>
      </c>
      <c r="E3124" t="str" cm="1">
        <f t="array" ref="E3124">IF(C3124=0,"Depot",INDEX('Delivery Stops'!$B$2:$B$29,C3124))</f>
        <v>Sunrise Senior Living</v>
      </c>
      <c r="F3124">
        <v>0</v>
      </c>
      <c r="G3124" cm="1">
        <f t="array" ref="G3124">INDEX('Distance Matrix (miles)'!$B$2:$AD$30,B3124+1,C3124+1)</f>
        <v>22.31</v>
      </c>
      <c r="H3124" cm="1">
        <f t="array" ref="H3124">INDEX('Travel Time Matrix (min)'!$B$2:$AD$30,B3124+1,C3124+1)</f>
        <v>33.5</v>
      </c>
      <c r="I3124" cm="1">
        <f t="array" ref="I3124">G3124*(INDEX('Vehicle Fleet'!$D$2:$D$6,A3124)+'Cost Parameters'!$B$2*'Cost Parameters'!$B$3)</f>
        <v>25.799284</v>
      </c>
      <c r="J3124" cm="1">
        <f t="array" ref="J3124">IF(C3124=0,0,INDEX('Delivery Stops'!$D$2:$D$29,C3124))</f>
        <v>249</v>
      </c>
      <c r="K3124">
        <f t="shared" si="192"/>
        <v>0</v>
      </c>
      <c r="L3124">
        <f t="shared" si="193"/>
        <v>0</v>
      </c>
      <c r="M3124">
        <f t="shared" si="194"/>
        <v>0</v>
      </c>
      <c r="N3124">
        <f t="shared" si="195"/>
        <v>0</v>
      </c>
      <c r="O3124" cm="1">
        <f t="array" ref="O3124">((IF(C3124=0,INDEX('Solver Setup'!$M$15:$M$19,A3124),INDEX('Solver Setup'!$G$25:$G$52,C3124))-IF(B3124=0,INDEX('Solver Setup'!$L$15:$L$19,A3124),INDEX('Solver Setup'!$G$25:$G$52,B3124)))*1440-IF(B3124=0,0,INDEX('Solver Setup'!$F$25:$F$52,B3124))-H3124+'Solver Setup'!$B$9*(1-F3124))</f>
        <v>1450.4999999999991</v>
      </c>
    </row>
    <row r="3125" spans="1:15" x14ac:dyDescent="0.2">
      <c r="A3125">
        <v>4</v>
      </c>
      <c r="B3125">
        <v>24</v>
      </c>
      <c r="C3125">
        <v>15</v>
      </c>
      <c r="D3125" t="str" cm="1">
        <f t="array" ref="D3125">IF(B3125=0,"Depot",INDEX('Delivery Stops'!$B$2:$B$29,B3125))</f>
        <v>Children's Academy</v>
      </c>
      <c r="E3125" t="str" cm="1">
        <f t="array" ref="E3125">IF(C3125=0,"Depot",INDEX('Delivery Stops'!$B$2:$B$29,C3125))</f>
        <v>Electronics Outlet</v>
      </c>
      <c r="F3125">
        <v>0</v>
      </c>
      <c r="G3125" cm="1">
        <f t="array" ref="G3125">INDEX('Distance Matrix (miles)'!$B$2:$AD$30,B3125+1,C3125+1)</f>
        <v>20.03</v>
      </c>
      <c r="H3125" cm="1">
        <f t="array" ref="H3125">INDEX('Travel Time Matrix (min)'!$B$2:$AD$30,B3125+1,C3125+1)</f>
        <v>30</v>
      </c>
      <c r="I3125" cm="1">
        <f t="array" ref="I3125">G3125*(INDEX('Vehicle Fleet'!$D$2:$D$6,A3125)+'Cost Parameters'!$B$2*'Cost Parameters'!$B$3)</f>
        <v>23.162692000000003</v>
      </c>
      <c r="J3125" cm="1">
        <f t="array" ref="J3125">IF(C3125=0,0,INDEX('Delivery Stops'!$D$2:$D$29,C3125))</f>
        <v>72</v>
      </c>
      <c r="K3125">
        <f t="shared" si="192"/>
        <v>0</v>
      </c>
      <c r="L3125">
        <f t="shared" si="193"/>
        <v>0</v>
      </c>
      <c r="M3125">
        <f t="shared" si="194"/>
        <v>0</v>
      </c>
      <c r="N3125">
        <f t="shared" si="195"/>
        <v>0</v>
      </c>
      <c r="O3125" cm="1">
        <f t="array" ref="O3125">((IF(C3125=0,INDEX('Solver Setup'!$M$15:$M$19,A3125),INDEX('Solver Setup'!$G$25:$G$52,C3125))-IF(B3125=0,INDEX('Solver Setup'!$L$15:$L$19,A3125),INDEX('Solver Setup'!$G$25:$G$52,B3125)))*1440-IF(B3125=0,0,INDEX('Solver Setup'!$F$25:$F$52,B3125))-H3125+'Solver Setup'!$B$9*(1-F3125))</f>
        <v>1018.9999999999995</v>
      </c>
    </row>
    <row r="3126" spans="1:15" x14ac:dyDescent="0.2">
      <c r="A3126">
        <v>4</v>
      </c>
      <c r="B3126">
        <v>24</v>
      </c>
      <c r="C3126">
        <v>16</v>
      </c>
      <c r="D3126" t="str" cm="1">
        <f t="array" ref="D3126">IF(B3126=0,"Depot",INDEX('Delivery Stops'!$B$2:$B$29,B3126))</f>
        <v>Children's Academy</v>
      </c>
      <c r="E3126" t="str" cm="1">
        <f t="array" ref="E3126">IF(C3126=0,"Depot",INDEX('Delivery Stops'!$B$2:$B$29,C3126))</f>
        <v>Bookstore</v>
      </c>
      <c r="F3126">
        <v>0</v>
      </c>
      <c r="G3126" cm="1">
        <f t="array" ref="G3126">INDEX('Distance Matrix (miles)'!$B$2:$AD$30,B3126+1,C3126+1)</f>
        <v>22.56</v>
      </c>
      <c r="H3126" cm="1">
        <f t="array" ref="H3126">INDEX('Travel Time Matrix (min)'!$B$2:$AD$30,B3126+1,C3126+1)</f>
        <v>33.799999999999997</v>
      </c>
      <c r="I3126" cm="1">
        <f t="array" ref="I3126">G3126*(INDEX('Vehicle Fleet'!$D$2:$D$6,A3126)+'Cost Parameters'!$B$2*'Cost Parameters'!$B$3)</f>
        <v>26.088384000000001</v>
      </c>
      <c r="J3126" cm="1">
        <f t="array" ref="J3126">IF(C3126=0,0,INDEX('Delivery Stops'!$D$2:$D$29,C3126))</f>
        <v>152</v>
      </c>
      <c r="K3126">
        <f t="shared" si="192"/>
        <v>0</v>
      </c>
      <c r="L3126">
        <f t="shared" si="193"/>
        <v>0</v>
      </c>
      <c r="M3126">
        <f t="shared" si="194"/>
        <v>0</v>
      </c>
      <c r="N3126">
        <f t="shared" si="195"/>
        <v>0</v>
      </c>
      <c r="O3126" cm="1">
        <f t="array" ref="O3126">((IF(C3126=0,INDEX('Solver Setup'!$M$15:$M$19,A3126),INDEX('Solver Setup'!$G$25:$G$52,C3126))-IF(B3126=0,INDEX('Solver Setup'!$L$15:$L$19,A3126),INDEX('Solver Setup'!$G$25:$G$52,B3126)))*1440-IF(B3126=0,0,INDEX('Solver Setup'!$F$25:$F$52,B3126))-H3126+'Solver Setup'!$B$9*(1-F3126))</f>
        <v>1255.2</v>
      </c>
    </row>
    <row r="3127" spans="1:15" x14ac:dyDescent="0.2">
      <c r="A3127">
        <v>4</v>
      </c>
      <c r="B3127">
        <v>24</v>
      </c>
      <c r="C3127">
        <v>17</v>
      </c>
      <c r="D3127" t="str" cm="1">
        <f t="array" ref="D3127">IF(B3127=0,"Depot",INDEX('Delivery Stops'!$B$2:$B$29,B3127))</f>
        <v>Children's Academy</v>
      </c>
      <c r="E3127" t="str" cm="1">
        <f t="array" ref="E3127">IF(C3127=0,"Depot",INDEX('Delivery Stops'!$B$2:$B$29,C3127))</f>
        <v>Veterinary Clinic</v>
      </c>
      <c r="F3127">
        <v>0</v>
      </c>
      <c r="G3127" cm="1">
        <f t="array" ref="G3127">INDEX('Distance Matrix (miles)'!$B$2:$AD$30,B3127+1,C3127+1)</f>
        <v>31.46</v>
      </c>
      <c r="H3127" cm="1">
        <f t="array" ref="H3127">INDEX('Travel Time Matrix (min)'!$B$2:$AD$30,B3127+1,C3127+1)</f>
        <v>47.2</v>
      </c>
      <c r="I3127" cm="1">
        <f t="array" ref="I3127">G3127*(INDEX('Vehicle Fleet'!$D$2:$D$6,A3127)+'Cost Parameters'!$B$2*'Cost Parameters'!$B$3)</f>
        <v>36.380344000000001</v>
      </c>
      <c r="J3127" cm="1">
        <f t="array" ref="J3127">IF(C3127=0,0,INDEX('Delivery Stops'!$D$2:$D$29,C3127))</f>
        <v>102</v>
      </c>
      <c r="K3127">
        <f t="shared" si="192"/>
        <v>0</v>
      </c>
      <c r="L3127">
        <f t="shared" si="193"/>
        <v>0</v>
      </c>
      <c r="M3127">
        <f t="shared" si="194"/>
        <v>0</v>
      </c>
      <c r="N3127">
        <f t="shared" si="195"/>
        <v>0</v>
      </c>
      <c r="O3127" cm="1">
        <f t="array" ref="O3127">((IF(C3127=0,INDEX('Solver Setup'!$M$15:$M$19,A3127),INDEX('Solver Setup'!$G$25:$G$52,C3127))-IF(B3127=0,INDEX('Solver Setup'!$L$15:$L$19,A3127),INDEX('Solver Setup'!$G$25:$G$52,B3127)))*1440-IF(B3127=0,0,INDEX('Solver Setup'!$F$25:$F$52,B3127))-H3127+'Solver Setup'!$B$9*(1-F3127))</f>
        <v>1076.799999999999</v>
      </c>
    </row>
    <row r="3128" spans="1:15" x14ac:dyDescent="0.2">
      <c r="A3128">
        <v>4</v>
      </c>
      <c r="B3128">
        <v>24</v>
      </c>
      <c r="C3128">
        <v>18</v>
      </c>
      <c r="D3128" t="str" cm="1">
        <f t="array" ref="D3128">IF(B3128=0,"Depot",INDEX('Delivery Stops'!$B$2:$B$29,B3128))</f>
        <v>Children's Academy</v>
      </c>
      <c r="E3128" t="str" cm="1">
        <f t="array" ref="E3128">IF(C3128=0,"Depot",INDEX('Delivery Stops'!$B$2:$B$29,C3128))</f>
        <v>Furniture Warehouse</v>
      </c>
      <c r="F3128">
        <v>0</v>
      </c>
      <c r="G3128" cm="1">
        <f t="array" ref="G3128">INDEX('Distance Matrix (miles)'!$B$2:$AD$30,B3128+1,C3128+1)</f>
        <v>14.39</v>
      </c>
      <c r="H3128" cm="1">
        <f t="array" ref="H3128">INDEX('Travel Time Matrix (min)'!$B$2:$AD$30,B3128+1,C3128+1)</f>
        <v>21.6</v>
      </c>
      <c r="I3128" cm="1">
        <f t="array" ref="I3128">G3128*(INDEX('Vehicle Fleet'!$D$2:$D$6,A3128)+'Cost Parameters'!$B$2*'Cost Parameters'!$B$3)</f>
        <v>16.640596000000002</v>
      </c>
      <c r="J3128" cm="1">
        <f t="array" ref="J3128">IF(C3128=0,0,INDEX('Delivery Stops'!$D$2:$D$29,C3128))</f>
        <v>148</v>
      </c>
      <c r="K3128">
        <f t="shared" si="192"/>
        <v>0</v>
      </c>
      <c r="L3128">
        <f t="shared" si="193"/>
        <v>0</v>
      </c>
      <c r="M3128">
        <f t="shared" si="194"/>
        <v>0</v>
      </c>
      <c r="N3128">
        <f t="shared" si="195"/>
        <v>0</v>
      </c>
      <c r="O3128" cm="1">
        <f t="array" ref="O3128">((IF(C3128=0,INDEX('Solver Setup'!$M$15:$M$19,A3128),INDEX('Solver Setup'!$G$25:$G$52,C3128))-IF(B3128=0,INDEX('Solver Setup'!$L$15:$L$19,A3128),INDEX('Solver Setup'!$G$25:$G$52,B3128)))*1440-IF(B3128=0,0,INDEX('Solver Setup'!$F$25:$F$52,B3128))-H3128+'Solver Setup'!$B$9*(1-F3128))</f>
        <v>1057.3999999999992</v>
      </c>
    </row>
    <row r="3129" spans="1:15" x14ac:dyDescent="0.2">
      <c r="A3129">
        <v>4</v>
      </c>
      <c r="B3129">
        <v>24</v>
      </c>
      <c r="C3129">
        <v>19</v>
      </c>
      <c r="D3129" t="str" cm="1">
        <f t="array" ref="D3129">IF(B3129=0,"Depot",INDEX('Delivery Stops'!$B$2:$B$29,B3129))</f>
        <v>Children's Academy</v>
      </c>
      <c r="E3129" t="str" cm="1">
        <f t="array" ref="E3129">IF(C3129=0,"Depot",INDEX('Delivery Stops'!$B$2:$B$29,C3129))</f>
        <v>Music School</v>
      </c>
      <c r="F3129">
        <v>0</v>
      </c>
      <c r="G3129" cm="1">
        <f t="array" ref="G3129">INDEX('Distance Matrix (miles)'!$B$2:$AD$30,B3129+1,C3129+1)</f>
        <v>16.93</v>
      </c>
      <c r="H3129" cm="1">
        <f t="array" ref="H3129">INDEX('Travel Time Matrix (min)'!$B$2:$AD$30,B3129+1,C3129+1)</f>
        <v>25.4</v>
      </c>
      <c r="I3129" cm="1">
        <f t="array" ref="I3129">G3129*(INDEX('Vehicle Fleet'!$D$2:$D$6,A3129)+'Cost Parameters'!$B$2*'Cost Parameters'!$B$3)</f>
        <v>19.577852</v>
      </c>
      <c r="J3129" cm="1">
        <f t="array" ref="J3129">IF(C3129=0,0,INDEX('Delivery Stops'!$D$2:$D$29,C3129))</f>
        <v>97</v>
      </c>
      <c r="K3129">
        <f t="shared" si="192"/>
        <v>0</v>
      </c>
      <c r="L3129">
        <f t="shared" si="193"/>
        <v>0</v>
      </c>
      <c r="M3129">
        <f t="shared" si="194"/>
        <v>0</v>
      </c>
      <c r="N3129">
        <f t="shared" si="195"/>
        <v>0</v>
      </c>
      <c r="O3129" cm="1">
        <f t="array" ref="O3129">((IF(C3129=0,INDEX('Solver Setup'!$M$15:$M$19,A3129),INDEX('Solver Setup'!$G$25:$G$52,C3129))-IF(B3129=0,INDEX('Solver Setup'!$L$15:$L$19,A3129),INDEX('Solver Setup'!$G$25:$G$52,B3129)))*1440-IF(B3129=0,0,INDEX('Solver Setup'!$F$25:$F$52,B3129))-H3129+'Solver Setup'!$B$9*(1-F3129))</f>
        <v>1023.5999999999996</v>
      </c>
    </row>
    <row r="3130" spans="1:15" x14ac:dyDescent="0.2">
      <c r="A3130">
        <v>4</v>
      </c>
      <c r="B3130">
        <v>24</v>
      </c>
      <c r="C3130">
        <v>20</v>
      </c>
      <c r="D3130" t="str" cm="1">
        <f t="array" ref="D3130">IF(B3130=0,"Depot",INDEX('Delivery Stops'!$B$2:$B$29,B3130))</f>
        <v>Children's Academy</v>
      </c>
      <c r="E3130" t="str" cm="1">
        <f t="array" ref="E3130">IF(C3130=0,"Depot",INDEX('Delivery Stops'!$B$2:$B$29,C3130))</f>
        <v>Elementary School</v>
      </c>
      <c r="F3130">
        <v>0</v>
      </c>
      <c r="G3130" cm="1">
        <f t="array" ref="G3130">INDEX('Distance Matrix (miles)'!$B$2:$AD$30,B3130+1,C3130+1)</f>
        <v>5.5</v>
      </c>
      <c r="H3130" cm="1">
        <f t="array" ref="H3130">INDEX('Travel Time Matrix (min)'!$B$2:$AD$30,B3130+1,C3130+1)</f>
        <v>8.1999999999999993</v>
      </c>
      <c r="I3130" cm="1">
        <f t="array" ref="I3130">G3130*(INDEX('Vehicle Fleet'!$D$2:$D$6,A3130)+'Cost Parameters'!$B$2*'Cost Parameters'!$B$3)</f>
        <v>6.3602000000000007</v>
      </c>
      <c r="J3130" cm="1">
        <f t="array" ref="J3130">IF(C3130=0,0,INDEX('Delivery Stops'!$D$2:$D$29,C3130))</f>
        <v>71</v>
      </c>
      <c r="K3130">
        <f t="shared" si="192"/>
        <v>0</v>
      </c>
      <c r="L3130">
        <f t="shared" si="193"/>
        <v>0</v>
      </c>
      <c r="M3130">
        <f t="shared" si="194"/>
        <v>0</v>
      </c>
      <c r="N3130">
        <f t="shared" si="195"/>
        <v>0</v>
      </c>
      <c r="O3130" cm="1">
        <f t="array" ref="O3130">((IF(C3130=0,INDEX('Solver Setup'!$M$15:$M$19,A3130),INDEX('Solver Setup'!$G$25:$G$52,C3130))-IF(B3130=0,INDEX('Solver Setup'!$L$15:$L$19,A3130),INDEX('Solver Setup'!$G$25:$G$52,B3130)))*1440-IF(B3130=0,0,INDEX('Solver Setup'!$F$25:$F$52,B3130))-H3130+'Solver Setup'!$B$9*(1-F3130))</f>
        <v>1010.8000000000001</v>
      </c>
    </row>
    <row r="3131" spans="1:15" x14ac:dyDescent="0.2">
      <c r="A3131">
        <v>4</v>
      </c>
      <c r="B3131">
        <v>24</v>
      </c>
      <c r="C3131">
        <v>21</v>
      </c>
      <c r="D3131" t="str" cm="1">
        <f t="array" ref="D3131">IF(B3131=0,"Depot",INDEX('Delivery Stops'!$B$2:$B$29,B3131))</f>
        <v>Children's Academy</v>
      </c>
      <c r="E3131" t="str" cm="1">
        <f t="array" ref="E3131">IF(C3131=0,"Depot",INDEX('Delivery Stops'!$B$2:$B$29,C3131))</f>
        <v>Distillery</v>
      </c>
      <c r="F3131">
        <v>0</v>
      </c>
      <c r="G3131" cm="1">
        <f t="array" ref="G3131">INDEX('Distance Matrix (miles)'!$B$2:$AD$30,B3131+1,C3131+1)</f>
        <v>2.19</v>
      </c>
      <c r="H3131" cm="1">
        <f t="array" ref="H3131">INDEX('Travel Time Matrix (min)'!$B$2:$AD$30,B3131+1,C3131+1)</f>
        <v>3.3</v>
      </c>
      <c r="I3131" cm="1">
        <f t="array" ref="I3131">G3131*(INDEX('Vehicle Fleet'!$D$2:$D$6,A3131)+'Cost Parameters'!$B$2*'Cost Parameters'!$B$3)</f>
        <v>2.5325160000000002</v>
      </c>
      <c r="J3131" cm="1">
        <f t="array" ref="J3131">IF(C3131=0,0,INDEX('Delivery Stops'!$D$2:$D$29,C3131))</f>
        <v>178</v>
      </c>
      <c r="K3131">
        <f t="shared" si="192"/>
        <v>0</v>
      </c>
      <c r="L3131">
        <f t="shared" si="193"/>
        <v>0</v>
      </c>
      <c r="M3131">
        <f t="shared" si="194"/>
        <v>0</v>
      </c>
      <c r="N3131">
        <f t="shared" si="195"/>
        <v>0</v>
      </c>
      <c r="O3131" cm="1">
        <f t="array" ref="O3131">((IF(C3131=0,INDEX('Solver Setup'!$M$15:$M$19,A3131),INDEX('Solver Setup'!$G$25:$G$52,C3131))-IF(B3131=0,INDEX('Solver Setup'!$L$15:$L$19,A3131),INDEX('Solver Setup'!$G$25:$G$52,B3131)))*1440-IF(B3131=0,0,INDEX('Solver Setup'!$F$25:$F$52,B3131))-H3131+'Solver Setup'!$B$9*(1-F3131))</f>
        <v>1525.6999999999991</v>
      </c>
    </row>
    <row r="3132" spans="1:15" x14ac:dyDescent="0.2">
      <c r="A3132">
        <v>4</v>
      </c>
      <c r="B3132">
        <v>24</v>
      </c>
      <c r="C3132">
        <v>22</v>
      </c>
      <c r="D3132" t="str" cm="1">
        <f t="array" ref="D3132">IF(B3132=0,"Depot",INDEX('Delivery Stops'!$B$2:$B$29,B3132))</f>
        <v>Children's Academy</v>
      </c>
      <c r="E3132" t="str" cm="1">
        <f t="array" ref="E3132">IF(C3132=0,"Depot",INDEX('Delivery Stops'!$B$2:$B$29,C3132))</f>
        <v>Brewery</v>
      </c>
      <c r="F3132">
        <v>0</v>
      </c>
      <c r="G3132" cm="1">
        <f t="array" ref="G3132">INDEX('Distance Matrix (miles)'!$B$2:$AD$30,B3132+1,C3132+1)</f>
        <v>42.21</v>
      </c>
      <c r="H3132" cm="1">
        <f t="array" ref="H3132">INDEX('Travel Time Matrix (min)'!$B$2:$AD$30,B3132+1,C3132+1)</f>
        <v>63.3</v>
      </c>
      <c r="I3132" cm="1">
        <f t="array" ref="I3132">G3132*(INDEX('Vehicle Fleet'!$D$2:$D$6,A3132)+'Cost Parameters'!$B$2*'Cost Parameters'!$B$3)</f>
        <v>48.811644000000008</v>
      </c>
      <c r="J3132" cm="1">
        <f t="array" ref="J3132">IF(C3132=0,0,INDEX('Delivery Stops'!$D$2:$D$29,C3132))</f>
        <v>46</v>
      </c>
      <c r="K3132">
        <f t="shared" si="192"/>
        <v>0</v>
      </c>
      <c r="L3132">
        <f t="shared" si="193"/>
        <v>0</v>
      </c>
      <c r="M3132">
        <f t="shared" si="194"/>
        <v>0</v>
      </c>
      <c r="N3132">
        <f t="shared" si="195"/>
        <v>0</v>
      </c>
      <c r="O3132" cm="1">
        <f t="array" ref="O3132">((IF(C3132=0,INDEX('Solver Setup'!$M$15:$M$19,A3132),INDEX('Solver Setup'!$G$25:$G$52,C3132))-IF(B3132=0,INDEX('Solver Setup'!$L$15:$L$19,A3132),INDEX('Solver Setup'!$G$25:$G$52,B3132)))*1440-IF(B3132=0,0,INDEX('Solver Setup'!$F$25:$F$52,B3132))-H3132+'Solver Setup'!$B$9*(1-F3132))</f>
        <v>1315.7</v>
      </c>
    </row>
    <row r="3133" spans="1:15" x14ac:dyDescent="0.2">
      <c r="A3133">
        <v>4</v>
      </c>
      <c r="B3133">
        <v>24</v>
      </c>
      <c r="C3133">
        <v>23</v>
      </c>
      <c r="D3133" t="str" cm="1">
        <f t="array" ref="D3133">IF(B3133=0,"Depot",INDEX('Delivery Stops'!$B$2:$B$29,B3133))</f>
        <v>Children's Academy</v>
      </c>
      <c r="E3133" t="str" cm="1">
        <f t="array" ref="E3133">IF(C3133=0,"Depot",INDEX('Delivery Stops'!$B$2:$B$29,C3133))</f>
        <v>Distillery</v>
      </c>
      <c r="F3133">
        <v>0</v>
      </c>
      <c r="G3133" cm="1">
        <f t="array" ref="G3133">INDEX('Distance Matrix (miles)'!$B$2:$AD$30,B3133+1,C3133+1)</f>
        <v>18.12</v>
      </c>
      <c r="H3133" cm="1">
        <f t="array" ref="H3133">INDEX('Travel Time Matrix (min)'!$B$2:$AD$30,B3133+1,C3133+1)</f>
        <v>27.2</v>
      </c>
      <c r="I3133" cm="1">
        <f t="array" ref="I3133">G3133*(INDEX('Vehicle Fleet'!$D$2:$D$6,A3133)+'Cost Parameters'!$B$2*'Cost Parameters'!$B$3)</f>
        <v>20.953968000000003</v>
      </c>
      <c r="J3133" cm="1">
        <f t="array" ref="J3133">IF(C3133=0,0,INDEX('Delivery Stops'!$D$2:$D$29,C3133))</f>
        <v>207</v>
      </c>
      <c r="K3133">
        <f t="shared" si="192"/>
        <v>0</v>
      </c>
      <c r="L3133">
        <f t="shared" si="193"/>
        <v>0</v>
      </c>
      <c r="M3133">
        <f t="shared" si="194"/>
        <v>0</v>
      </c>
      <c r="N3133">
        <f t="shared" si="195"/>
        <v>0</v>
      </c>
      <c r="O3133" cm="1">
        <f t="array" ref="O3133">((IF(C3133=0,INDEX('Solver Setup'!$M$15:$M$19,A3133),INDEX('Solver Setup'!$G$25:$G$52,C3133))-IF(B3133=0,INDEX('Solver Setup'!$L$15:$L$19,A3133),INDEX('Solver Setup'!$G$25:$G$52,B3133)))*1440-IF(B3133=0,0,INDEX('Solver Setup'!$F$25:$F$52,B3133))-H3133+'Solver Setup'!$B$9*(1-F3133))</f>
        <v>1246.7999999999995</v>
      </c>
    </row>
    <row r="3134" spans="1:15" x14ac:dyDescent="0.2">
      <c r="A3134">
        <v>4</v>
      </c>
      <c r="B3134">
        <v>24</v>
      </c>
      <c r="C3134">
        <v>25</v>
      </c>
      <c r="D3134" t="str" cm="1">
        <f t="array" ref="D3134">IF(B3134=0,"Depot",INDEX('Delivery Stops'!$B$2:$B$29,B3134))</f>
        <v>Children's Academy</v>
      </c>
      <c r="E3134" t="str" cm="1">
        <f t="array" ref="E3134">IF(C3134=0,"Depot",INDEX('Delivery Stops'!$B$2:$B$29,C3134))</f>
        <v>Public Library</v>
      </c>
      <c r="F3134">
        <v>0</v>
      </c>
      <c r="G3134" cm="1">
        <f t="array" ref="G3134">INDEX('Distance Matrix (miles)'!$B$2:$AD$30,B3134+1,C3134+1)</f>
        <v>26.3</v>
      </c>
      <c r="H3134" cm="1">
        <f t="array" ref="H3134">INDEX('Travel Time Matrix (min)'!$B$2:$AD$30,B3134+1,C3134+1)</f>
        <v>39.4</v>
      </c>
      <c r="I3134" cm="1">
        <f t="array" ref="I3134">G3134*(INDEX('Vehicle Fleet'!$D$2:$D$6,A3134)+'Cost Parameters'!$B$2*'Cost Parameters'!$B$3)</f>
        <v>30.413320000000002</v>
      </c>
      <c r="J3134" cm="1">
        <f t="array" ref="J3134">IF(C3134=0,0,INDEX('Delivery Stops'!$D$2:$D$29,C3134))</f>
        <v>32</v>
      </c>
      <c r="K3134">
        <f t="shared" si="192"/>
        <v>0</v>
      </c>
      <c r="L3134">
        <f t="shared" si="193"/>
        <v>0</v>
      </c>
      <c r="M3134">
        <f t="shared" si="194"/>
        <v>0</v>
      </c>
      <c r="N3134">
        <f t="shared" si="195"/>
        <v>0</v>
      </c>
      <c r="O3134" cm="1">
        <f t="array" ref="O3134">((IF(C3134=0,INDEX('Solver Setup'!$M$15:$M$19,A3134),INDEX('Solver Setup'!$G$25:$G$52,C3134))-IF(B3134=0,INDEX('Solver Setup'!$L$15:$L$19,A3134),INDEX('Solver Setup'!$G$25:$G$52,B3134)))*1440-IF(B3134=0,0,INDEX('Solver Setup'!$F$25:$F$52,B3134))-H3134+'Solver Setup'!$B$9*(1-F3134))</f>
        <v>1294.6000000000001</v>
      </c>
    </row>
    <row r="3135" spans="1:15" x14ac:dyDescent="0.2">
      <c r="A3135">
        <v>4</v>
      </c>
      <c r="B3135">
        <v>24</v>
      </c>
      <c r="C3135">
        <v>26</v>
      </c>
      <c r="D3135" t="str" cm="1">
        <f t="array" ref="D3135">IF(B3135=0,"Depot",INDEX('Delivery Stops'!$B$2:$B$29,B3135))</f>
        <v>Children's Academy</v>
      </c>
      <c r="E3135" t="str" cm="1">
        <f t="array" ref="E3135">IF(C3135=0,"Depot",INDEX('Delivery Stops'!$B$2:$B$29,C3135))</f>
        <v>Bakery &amp; Cafe</v>
      </c>
      <c r="F3135">
        <v>0</v>
      </c>
      <c r="G3135" cm="1">
        <f t="array" ref="G3135">INDEX('Distance Matrix (miles)'!$B$2:$AD$30,B3135+1,C3135+1)</f>
        <v>31.83</v>
      </c>
      <c r="H3135" cm="1">
        <f t="array" ref="H3135">INDEX('Travel Time Matrix (min)'!$B$2:$AD$30,B3135+1,C3135+1)</f>
        <v>47.7</v>
      </c>
      <c r="I3135" cm="1">
        <f t="array" ref="I3135">G3135*(INDEX('Vehicle Fleet'!$D$2:$D$6,A3135)+'Cost Parameters'!$B$2*'Cost Parameters'!$B$3)</f>
        <v>36.808211999999997</v>
      </c>
      <c r="J3135" cm="1">
        <f t="array" ref="J3135">IF(C3135=0,0,INDEX('Delivery Stops'!$D$2:$D$29,C3135))</f>
        <v>211</v>
      </c>
      <c r="K3135">
        <f t="shared" si="192"/>
        <v>0</v>
      </c>
      <c r="L3135">
        <f t="shared" si="193"/>
        <v>0</v>
      </c>
      <c r="M3135">
        <f t="shared" si="194"/>
        <v>0</v>
      </c>
      <c r="N3135">
        <f t="shared" si="195"/>
        <v>0</v>
      </c>
      <c r="O3135" cm="1">
        <f t="array" ref="O3135">((IF(C3135=0,INDEX('Solver Setup'!$M$15:$M$19,A3135),INDEX('Solver Setup'!$G$25:$G$52,C3135))-IF(B3135=0,INDEX('Solver Setup'!$L$15:$L$19,A3135),INDEX('Solver Setup'!$G$25:$G$52,B3135)))*1440-IF(B3135=0,0,INDEX('Solver Setup'!$F$25:$F$52,B3135))-H3135+'Solver Setup'!$B$9*(1-F3135))</f>
        <v>1361.2999999999995</v>
      </c>
    </row>
    <row r="3136" spans="1:15" x14ac:dyDescent="0.2">
      <c r="A3136">
        <v>4</v>
      </c>
      <c r="B3136">
        <v>24</v>
      </c>
      <c r="C3136">
        <v>27</v>
      </c>
      <c r="D3136" t="str" cm="1">
        <f t="array" ref="D3136">IF(B3136=0,"Depot",INDEX('Delivery Stops'!$B$2:$B$29,B3136))</f>
        <v>Children's Academy</v>
      </c>
      <c r="E3136" t="str" cm="1">
        <f t="array" ref="E3136">IF(C3136=0,"Depot",INDEX('Delivery Stops'!$B$2:$B$29,C3136))</f>
        <v>Redstone Elementary School</v>
      </c>
      <c r="F3136">
        <v>0</v>
      </c>
      <c r="G3136" cm="1">
        <f t="array" ref="G3136">INDEX('Distance Matrix (miles)'!$B$2:$AD$30,B3136+1,C3136+1)</f>
        <v>29.01</v>
      </c>
      <c r="H3136" cm="1">
        <f t="array" ref="H3136">INDEX('Travel Time Matrix (min)'!$B$2:$AD$30,B3136+1,C3136+1)</f>
        <v>43.5</v>
      </c>
      <c r="I3136" cm="1">
        <f t="array" ref="I3136">G3136*(INDEX('Vehicle Fleet'!$D$2:$D$6,A3136)+'Cost Parameters'!$B$2*'Cost Parameters'!$B$3)</f>
        <v>33.547164000000002</v>
      </c>
      <c r="J3136" cm="1">
        <f t="array" ref="J3136">IF(C3136=0,0,INDEX('Delivery Stops'!$D$2:$D$29,C3136))</f>
        <v>61</v>
      </c>
      <c r="K3136">
        <f t="shared" si="192"/>
        <v>0</v>
      </c>
      <c r="L3136">
        <f t="shared" si="193"/>
        <v>0</v>
      </c>
      <c r="M3136">
        <f t="shared" si="194"/>
        <v>0</v>
      </c>
      <c r="N3136">
        <f t="shared" si="195"/>
        <v>0</v>
      </c>
      <c r="O3136" cm="1">
        <f t="array" ref="O3136">((IF(C3136=0,INDEX('Solver Setup'!$M$15:$M$19,A3136),INDEX('Solver Setup'!$G$25:$G$52,C3136))-IF(B3136=0,INDEX('Solver Setup'!$L$15:$L$19,A3136),INDEX('Solver Setup'!$G$25:$G$52,B3136)))*1440-IF(B3136=0,0,INDEX('Solver Setup'!$F$25:$F$52,B3136))-H3136+'Solver Setup'!$B$9*(1-F3136))</f>
        <v>1305.4999999999991</v>
      </c>
    </row>
    <row r="3137" spans="1:15" x14ac:dyDescent="0.2">
      <c r="A3137">
        <v>4</v>
      </c>
      <c r="B3137">
        <v>24</v>
      </c>
      <c r="C3137">
        <v>28</v>
      </c>
      <c r="D3137" t="str" cm="1">
        <f t="array" ref="D3137">IF(B3137=0,"Depot",INDEX('Delivery Stops'!$B$2:$B$29,B3137))</f>
        <v>Children's Academy</v>
      </c>
      <c r="E3137" t="str" cm="1">
        <f t="array" ref="E3137">IF(C3137=0,"Depot",INDEX('Delivery Stops'!$B$2:$B$29,C3137))</f>
        <v>Food Bank</v>
      </c>
      <c r="F3137">
        <v>0</v>
      </c>
      <c r="G3137" cm="1">
        <f t="array" ref="G3137">INDEX('Distance Matrix (miles)'!$B$2:$AD$30,B3137+1,C3137+1)</f>
        <v>39.81</v>
      </c>
      <c r="H3137" cm="1">
        <f t="array" ref="H3137">INDEX('Travel Time Matrix (min)'!$B$2:$AD$30,B3137+1,C3137+1)</f>
        <v>59.7</v>
      </c>
      <c r="I3137" cm="1">
        <f t="array" ref="I3137">G3137*(INDEX('Vehicle Fleet'!$D$2:$D$6,A3137)+'Cost Parameters'!$B$2*'Cost Parameters'!$B$3)</f>
        <v>46.036284000000009</v>
      </c>
      <c r="J3137" cm="1">
        <f t="array" ref="J3137">IF(C3137=0,0,INDEX('Delivery Stops'!$D$2:$D$29,C3137))</f>
        <v>168</v>
      </c>
      <c r="K3137">
        <f t="shared" si="192"/>
        <v>0</v>
      </c>
      <c r="L3137">
        <f t="shared" si="193"/>
        <v>0</v>
      </c>
      <c r="M3137">
        <f t="shared" si="194"/>
        <v>0</v>
      </c>
      <c r="N3137">
        <f t="shared" si="195"/>
        <v>0</v>
      </c>
      <c r="O3137" cm="1">
        <f t="array" ref="O3137">((IF(C3137=0,INDEX('Solver Setup'!$M$15:$M$19,A3137),INDEX('Solver Setup'!$G$25:$G$52,C3137))-IF(B3137=0,INDEX('Solver Setup'!$L$15:$L$19,A3137),INDEX('Solver Setup'!$G$25:$G$52,B3137)))*1440-IF(B3137=0,0,INDEX('Solver Setup'!$F$25:$F$52,B3137))-H3137+'Solver Setup'!$B$9*(1-F3137))</f>
        <v>1289.299999999999</v>
      </c>
    </row>
    <row r="3138" spans="1:15" x14ac:dyDescent="0.2">
      <c r="A3138">
        <v>4</v>
      </c>
      <c r="B3138">
        <v>25</v>
      </c>
      <c r="C3138">
        <v>0</v>
      </c>
      <c r="D3138" t="str" cm="1">
        <f t="array" ref="D3138">IF(B3138=0,"Depot",INDEX('Delivery Stops'!$B$2:$B$29,B3138))</f>
        <v>Public Library</v>
      </c>
      <c r="E3138" t="str" cm="1">
        <f t="array" ref="E3138">IF(C3138=0,"Depot",INDEX('Delivery Stops'!$B$2:$B$29,C3138))</f>
        <v>Depot</v>
      </c>
      <c r="F3138">
        <v>0</v>
      </c>
      <c r="G3138" cm="1">
        <f t="array" ref="G3138">INDEX('Distance Matrix (miles)'!$B$2:$AD$30,B3138+1,C3138+1)</f>
        <v>14.09</v>
      </c>
      <c r="H3138" cm="1">
        <f t="array" ref="H3138">INDEX('Travel Time Matrix (min)'!$B$2:$AD$30,B3138+1,C3138+1)</f>
        <v>21.1</v>
      </c>
      <c r="I3138" cm="1">
        <f t="array" ref="I3138">G3138*(INDEX('Vehicle Fleet'!$D$2:$D$6,A3138)+'Cost Parameters'!$B$2*'Cost Parameters'!$B$3)</f>
        <v>16.293676000000001</v>
      </c>
      <c r="J3138" cm="1">
        <f t="array" ref="J3138">IF(C3138=0,0,INDEX('Delivery Stops'!$D$2:$D$29,C3138))</f>
        <v>0</v>
      </c>
      <c r="K3138">
        <f t="shared" si="192"/>
        <v>0</v>
      </c>
      <c r="L3138">
        <f t="shared" si="193"/>
        <v>0</v>
      </c>
      <c r="M3138">
        <f t="shared" si="194"/>
        <v>0</v>
      </c>
      <c r="N3138">
        <f t="shared" si="195"/>
        <v>0</v>
      </c>
      <c r="O3138" cm="1">
        <f t="array" ref="O3138">((IF(C3138=0,INDEX('Solver Setup'!$M$15:$M$19,A3138),INDEX('Solver Setup'!$G$25:$G$52,C3138))-IF(B3138=0,INDEX('Solver Setup'!$L$15:$L$19,A3138),INDEX('Solver Setup'!$G$25:$G$52,B3138)))*1440-IF(B3138=0,0,INDEX('Solver Setup'!$F$25:$F$52,B3138))-H3138+'Solver Setup'!$B$9*(1-F3138))</f>
        <v>703.89999999999952</v>
      </c>
    </row>
    <row r="3139" spans="1:15" x14ac:dyDescent="0.2">
      <c r="A3139">
        <v>4</v>
      </c>
      <c r="B3139">
        <v>25</v>
      </c>
      <c r="C3139">
        <v>1</v>
      </c>
      <c r="D3139" t="str" cm="1">
        <f t="array" ref="D3139">IF(B3139=0,"Depot",INDEX('Delivery Stops'!$B$2:$B$29,B3139))</f>
        <v>Public Library</v>
      </c>
      <c r="E3139" t="str" cm="1">
        <f t="array" ref="E3139">IF(C3139=0,"Depot",INDEX('Delivery Stops'!$B$2:$B$29,C3139))</f>
        <v>Pet Hospital</v>
      </c>
      <c r="F3139">
        <v>0</v>
      </c>
      <c r="G3139" cm="1">
        <f t="array" ref="G3139">INDEX('Distance Matrix (miles)'!$B$2:$AD$30,B3139+1,C3139+1)</f>
        <v>38.770000000000003</v>
      </c>
      <c r="H3139" cm="1">
        <f t="array" ref="H3139">INDEX('Travel Time Matrix (min)'!$B$2:$AD$30,B3139+1,C3139+1)</f>
        <v>58.2</v>
      </c>
      <c r="I3139" cm="1">
        <f t="array" ref="I3139">G3139*(INDEX('Vehicle Fleet'!$D$2:$D$6,A3139)+'Cost Parameters'!$B$2*'Cost Parameters'!$B$3)</f>
        <v>44.833628000000004</v>
      </c>
      <c r="J3139" cm="1">
        <f t="array" ref="J3139">IF(C3139=0,0,INDEX('Delivery Stops'!$D$2:$D$29,C3139))</f>
        <v>204</v>
      </c>
      <c r="K3139">
        <f t="shared" ref="K3139:K3202" si="196">F3139*I3139</f>
        <v>0</v>
      </c>
      <c r="L3139">
        <f t="shared" ref="L3139:L3202" si="197">F3139*G3139</f>
        <v>0</v>
      </c>
      <c r="M3139">
        <f t="shared" ref="M3139:M3202" si="198">F3139*H3139</f>
        <v>0</v>
      </c>
      <c r="N3139">
        <f t="shared" ref="N3139:N3202" si="199">F3139*J3139</f>
        <v>0</v>
      </c>
      <c r="O3139" cm="1">
        <f t="array" ref="O3139">((IF(C3139=0,INDEX('Solver Setup'!$M$15:$M$19,A3139),INDEX('Solver Setup'!$G$25:$G$52,C3139))-IF(B3139=0,INDEX('Solver Setup'!$L$15:$L$19,A3139),INDEX('Solver Setup'!$G$25:$G$52,B3139)))*1440-IF(B3139=0,0,INDEX('Solver Setup'!$F$25:$F$52,B3139))-H3139+'Solver Setup'!$B$9*(1-F3139))</f>
        <v>1176.8</v>
      </c>
    </row>
    <row r="3140" spans="1:15" x14ac:dyDescent="0.2">
      <c r="A3140">
        <v>4</v>
      </c>
      <c r="B3140">
        <v>25</v>
      </c>
      <c r="C3140">
        <v>2</v>
      </c>
      <c r="D3140" t="str" cm="1">
        <f t="array" ref="D3140">IF(B3140=0,"Depot",INDEX('Delivery Stops'!$B$2:$B$29,B3140))</f>
        <v>Public Library</v>
      </c>
      <c r="E3140" t="str" cm="1">
        <f t="array" ref="E3140">IF(C3140=0,"Depot",INDEX('Delivery Stops'!$B$2:$B$29,C3140))</f>
        <v>Community Pharmacy</v>
      </c>
      <c r="F3140">
        <v>0</v>
      </c>
      <c r="G3140" cm="1">
        <f t="array" ref="G3140">INDEX('Distance Matrix (miles)'!$B$2:$AD$30,B3140+1,C3140+1)</f>
        <v>16.489999999999998</v>
      </c>
      <c r="H3140" cm="1">
        <f t="array" ref="H3140">INDEX('Travel Time Matrix (min)'!$B$2:$AD$30,B3140+1,C3140+1)</f>
        <v>24.7</v>
      </c>
      <c r="I3140" cm="1">
        <f t="array" ref="I3140">G3140*(INDEX('Vehicle Fleet'!$D$2:$D$6,A3140)+'Cost Parameters'!$B$2*'Cost Parameters'!$B$3)</f>
        <v>19.069036000000001</v>
      </c>
      <c r="J3140" cm="1">
        <f t="array" ref="J3140">IF(C3140=0,0,INDEX('Delivery Stops'!$D$2:$D$29,C3140))</f>
        <v>240</v>
      </c>
      <c r="K3140">
        <f t="shared" si="196"/>
        <v>0</v>
      </c>
      <c r="L3140">
        <f t="shared" si="197"/>
        <v>0</v>
      </c>
      <c r="M3140">
        <f t="shared" si="198"/>
        <v>0</v>
      </c>
      <c r="N3140">
        <f t="shared" si="199"/>
        <v>0</v>
      </c>
      <c r="O3140" cm="1">
        <f t="array" ref="O3140">((IF(C3140=0,INDEX('Solver Setup'!$M$15:$M$19,A3140),INDEX('Solver Setup'!$G$25:$G$52,C3140))-IF(B3140=0,INDEX('Solver Setup'!$L$15:$L$19,A3140),INDEX('Solver Setup'!$G$25:$G$52,B3140)))*1440-IF(B3140=0,0,INDEX('Solver Setup'!$F$25:$F$52,B3140))-H3140+'Solver Setup'!$B$9*(1-F3140))</f>
        <v>1450.299999999999</v>
      </c>
    </row>
    <row r="3141" spans="1:15" x14ac:dyDescent="0.2">
      <c r="A3141">
        <v>4</v>
      </c>
      <c r="B3141">
        <v>25</v>
      </c>
      <c r="C3141">
        <v>3</v>
      </c>
      <c r="D3141" t="str" cm="1">
        <f t="array" ref="D3141">IF(B3141=0,"Depot",INDEX('Delivery Stops'!$B$2:$B$29,B3141))</f>
        <v>Public Library</v>
      </c>
      <c r="E3141" t="str" cm="1">
        <f t="array" ref="E3141">IF(C3141=0,"Depot",INDEX('Delivery Stops'!$B$2:$B$29,C3141))</f>
        <v>Redstone Medical Center</v>
      </c>
      <c r="F3141">
        <v>0</v>
      </c>
      <c r="G3141" cm="1">
        <f t="array" ref="G3141">INDEX('Distance Matrix (miles)'!$B$2:$AD$30,B3141+1,C3141+1)</f>
        <v>30.89</v>
      </c>
      <c r="H3141" cm="1">
        <f t="array" ref="H3141">INDEX('Travel Time Matrix (min)'!$B$2:$AD$30,B3141+1,C3141+1)</f>
        <v>46.3</v>
      </c>
      <c r="I3141" cm="1">
        <f t="array" ref="I3141">G3141*(INDEX('Vehicle Fleet'!$D$2:$D$6,A3141)+'Cost Parameters'!$B$2*'Cost Parameters'!$B$3)</f>
        <v>35.721196000000006</v>
      </c>
      <c r="J3141" cm="1">
        <f t="array" ref="J3141">IF(C3141=0,0,INDEX('Delivery Stops'!$D$2:$D$29,C3141))</f>
        <v>183</v>
      </c>
      <c r="K3141">
        <f t="shared" si="196"/>
        <v>0</v>
      </c>
      <c r="L3141">
        <f t="shared" si="197"/>
        <v>0</v>
      </c>
      <c r="M3141">
        <f t="shared" si="198"/>
        <v>0</v>
      </c>
      <c r="N3141">
        <f t="shared" si="199"/>
        <v>0</v>
      </c>
      <c r="O3141" cm="1">
        <f t="array" ref="O3141">((IF(C3141=0,INDEX('Solver Setup'!$M$15:$M$19,A3141),INDEX('Solver Setup'!$G$25:$G$52,C3141))-IF(B3141=0,INDEX('Solver Setup'!$L$15:$L$19,A3141),INDEX('Solver Setup'!$G$25:$G$52,B3141)))*1440-IF(B3141=0,0,INDEX('Solver Setup'!$F$25:$F$52,B3141))-H3141+'Solver Setup'!$B$9*(1-F3141))</f>
        <v>1443.6999999999996</v>
      </c>
    </row>
    <row r="3142" spans="1:15" x14ac:dyDescent="0.2">
      <c r="A3142">
        <v>4</v>
      </c>
      <c r="B3142">
        <v>25</v>
      </c>
      <c r="C3142">
        <v>4</v>
      </c>
      <c r="D3142" t="str" cm="1">
        <f t="array" ref="D3142">IF(B3142=0,"Depot",INDEX('Delivery Stops'!$B$2:$B$29,B3142))</f>
        <v>Public Library</v>
      </c>
      <c r="E3142" t="str" cm="1">
        <f t="array" ref="E3142">IF(C3142=0,"Depot",INDEX('Delivery Stops'!$B$2:$B$29,C3142))</f>
        <v>Furniture Warehouse</v>
      </c>
      <c r="F3142">
        <v>0</v>
      </c>
      <c r="G3142" cm="1">
        <f t="array" ref="G3142">INDEX('Distance Matrix (miles)'!$B$2:$AD$30,B3142+1,C3142+1)</f>
        <v>14.45</v>
      </c>
      <c r="H3142" cm="1">
        <f t="array" ref="H3142">INDEX('Travel Time Matrix (min)'!$B$2:$AD$30,B3142+1,C3142+1)</f>
        <v>21.7</v>
      </c>
      <c r="I3142" cm="1">
        <f t="array" ref="I3142">G3142*(INDEX('Vehicle Fleet'!$D$2:$D$6,A3142)+'Cost Parameters'!$B$2*'Cost Parameters'!$B$3)</f>
        <v>16.709980000000002</v>
      </c>
      <c r="J3142" cm="1">
        <f t="array" ref="J3142">IF(C3142=0,0,INDEX('Delivery Stops'!$D$2:$D$29,C3142))</f>
        <v>186</v>
      </c>
      <c r="K3142">
        <f t="shared" si="196"/>
        <v>0</v>
      </c>
      <c r="L3142">
        <f t="shared" si="197"/>
        <v>0</v>
      </c>
      <c r="M3142">
        <f t="shared" si="198"/>
        <v>0</v>
      </c>
      <c r="N3142">
        <f t="shared" si="199"/>
        <v>0</v>
      </c>
      <c r="O3142" cm="1">
        <f t="array" ref="O3142">((IF(C3142=0,INDEX('Solver Setup'!$M$15:$M$19,A3142),INDEX('Solver Setup'!$G$25:$G$52,C3142))-IF(B3142=0,INDEX('Solver Setup'!$L$15:$L$19,A3142),INDEX('Solver Setup'!$G$25:$G$52,B3142)))*1440-IF(B3142=0,0,INDEX('Solver Setup'!$F$25:$F$52,B3142))-H3142+'Solver Setup'!$B$9*(1-F3142))</f>
        <v>1198.2999999999995</v>
      </c>
    </row>
    <row r="3143" spans="1:15" x14ac:dyDescent="0.2">
      <c r="A3143">
        <v>4</v>
      </c>
      <c r="B3143">
        <v>25</v>
      </c>
      <c r="C3143">
        <v>5</v>
      </c>
      <c r="D3143" t="str" cm="1">
        <f t="array" ref="D3143">IF(B3143=0,"Depot",INDEX('Delivery Stops'!$B$2:$B$29,B3143))</f>
        <v>Public Library</v>
      </c>
      <c r="E3143" t="str" cm="1">
        <f t="array" ref="E3143">IF(C3143=0,"Depot",INDEX('Delivery Stops'!$B$2:$B$29,C3143))</f>
        <v>Construction Supply</v>
      </c>
      <c r="F3143">
        <v>0</v>
      </c>
      <c r="G3143" cm="1">
        <f t="array" ref="G3143">INDEX('Distance Matrix (miles)'!$B$2:$AD$30,B3143+1,C3143+1)</f>
        <v>13.34</v>
      </c>
      <c r="H3143" cm="1">
        <f t="array" ref="H3143">INDEX('Travel Time Matrix (min)'!$B$2:$AD$30,B3143+1,C3143+1)</f>
        <v>20</v>
      </c>
      <c r="I3143" cm="1">
        <f t="array" ref="I3143">G3143*(INDEX('Vehicle Fleet'!$D$2:$D$6,A3143)+'Cost Parameters'!$B$2*'Cost Parameters'!$B$3)</f>
        <v>15.426376000000001</v>
      </c>
      <c r="J3143" cm="1">
        <f t="array" ref="J3143">IF(C3143=0,0,INDEX('Delivery Stops'!$D$2:$D$29,C3143))</f>
        <v>201</v>
      </c>
      <c r="K3143">
        <f t="shared" si="196"/>
        <v>0</v>
      </c>
      <c r="L3143">
        <f t="shared" si="197"/>
        <v>0</v>
      </c>
      <c r="M3143">
        <f t="shared" si="198"/>
        <v>0</v>
      </c>
      <c r="N3143">
        <f t="shared" si="199"/>
        <v>0</v>
      </c>
      <c r="O3143" cm="1">
        <f t="array" ref="O3143">((IF(C3143=0,INDEX('Solver Setup'!$M$15:$M$19,A3143),INDEX('Solver Setup'!$G$25:$G$52,C3143))-IF(B3143=0,INDEX('Solver Setup'!$L$15:$L$19,A3143),INDEX('Solver Setup'!$G$25:$G$52,B3143)))*1440-IF(B3143=0,0,INDEX('Solver Setup'!$F$25:$F$52,B3143))-H3143+'Solver Setup'!$B$9*(1-F3143))</f>
        <v>1409.9999999999991</v>
      </c>
    </row>
    <row r="3144" spans="1:15" x14ac:dyDescent="0.2">
      <c r="A3144">
        <v>4</v>
      </c>
      <c r="B3144">
        <v>25</v>
      </c>
      <c r="C3144">
        <v>6</v>
      </c>
      <c r="D3144" t="str" cm="1">
        <f t="array" ref="D3144">IF(B3144=0,"Depot",INDEX('Delivery Stops'!$B$2:$B$29,B3144))</f>
        <v>Public Library</v>
      </c>
      <c r="E3144" t="str" cm="1">
        <f t="array" ref="E3144">IF(C3144=0,"Depot",INDEX('Delivery Stops'!$B$2:$B$29,C3144))</f>
        <v>Farm Supply</v>
      </c>
      <c r="F3144">
        <v>0</v>
      </c>
      <c r="G3144" cm="1">
        <f t="array" ref="G3144">INDEX('Distance Matrix (miles)'!$B$2:$AD$30,B3144+1,C3144+1)</f>
        <v>11.16</v>
      </c>
      <c r="H3144" cm="1">
        <f t="array" ref="H3144">INDEX('Travel Time Matrix (min)'!$B$2:$AD$30,B3144+1,C3144+1)</f>
        <v>16.7</v>
      </c>
      <c r="I3144" cm="1">
        <f t="array" ref="I3144">G3144*(INDEX('Vehicle Fleet'!$D$2:$D$6,A3144)+'Cost Parameters'!$B$2*'Cost Parameters'!$B$3)</f>
        <v>12.905424000000002</v>
      </c>
      <c r="J3144" cm="1">
        <f t="array" ref="J3144">IF(C3144=0,0,INDEX('Delivery Stops'!$D$2:$D$29,C3144))</f>
        <v>162</v>
      </c>
      <c r="K3144">
        <f t="shared" si="196"/>
        <v>0</v>
      </c>
      <c r="L3144">
        <f t="shared" si="197"/>
        <v>0</v>
      </c>
      <c r="M3144">
        <f t="shared" si="198"/>
        <v>0</v>
      </c>
      <c r="N3144">
        <f t="shared" si="199"/>
        <v>0</v>
      </c>
      <c r="O3144" cm="1">
        <f t="array" ref="O3144">((IF(C3144=0,INDEX('Solver Setup'!$M$15:$M$19,A3144),INDEX('Solver Setup'!$G$25:$G$52,C3144))-IF(B3144=0,INDEX('Solver Setup'!$L$15:$L$19,A3144),INDEX('Solver Setup'!$G$25:$G$52,B3144)))*1440-IF(B3144=0,0,INDEX('Solver Setup'!$F$25:$F$52,B3144))-H3144+'Solver Setup'!$B$9*(1-F3144))</f>
        <v>1518.2999999999995</v>
      </c>
    </row>
    <row r="3145" spans="1:15" x14ac:dyDescent="0.2">
      <c r="A3145">
        <v>4</v>
      </c>
      <c r="B3145">
        <v>25</v>
      </c>
      <c r="C3145">
        <v>7</v>
      </c>
      <c r="D3145" t="str" cm="1">
        <f t="array" ref="D3145">IF(B3145=0,"Depot",INDEX('Delivery Stops'!$B$2:$B$29,B3145))</f>
        <v>Public Library</v>
      </c>
      <c r="E3145" t="str" cm="1">
        <f t="array" ref="E3145">IF(C3145=0,"Depot",INDEX('Delivery Stops'!$B$2:$B$29,C3145))</f>
        <v>Fish Market</v>
      </c>
      <c r="F3145">
        <v>0</v>
      </c>
      <c r="G3145" cm="1">
        <f t="array" ref="G3145">INDEX('Distance Matrix (miles)'!$B$2:$AD$30,B3145+1,C3145+1)</f>
        <v>4.2</v>
      </c>
      <c r="H3145" cm="1">
        <f t="array" ref="H3145">INDEX('Travel Time Matrix (min)'!$B$2:$AD$30,B3145+1,C3145+1)</f>
        <v>6.3</v>
      </c>
      <c r="I3145" cm="1">
        <f t="array" ref="I3145">G3145*(INDEX('Vehicle Fleet'!$D$2:$D$6,A3145)+'Cost Parameters'!$B$2*'Cost Parameters'!$B$3)</f>
        <v>4.8568800000000003</v>
      </c>
      <c r="J3145" cm="1">
        <f t="array" ref="J3145">IF(C3145=0,0,INDEX('Delivery Stops'!$D$2:$D$29,C3145))</f>
        <v>133</v>
      </c>
      <c r="K3145">
        <f t="shared" si="196"/>
        <v>0</v>
      </c>
      <c r="L3145">
        <f t="shared" si="197"/>
        <v>0</v>
      </c>
      <c r="M3145">
        <f t="shared" si="198"/>
        <v>0</v>
      </c>
      <c r="N3145">
        <f t="shared" si="199"/>
        <v>0</v>
      </c>
      <c r="O3145" cm="1">
        <f t="array" ref="O3145">((IF(C3145=0,INDEX('Solver Setup'!$M$15:$M$19,A3145),INDEX('Solver Setup'!$G$25:$G$52,C3145))-IF(B3145=0,INDEX('Solver Setup'!$L$15:$L$19,A3145),INDEX('Solver Setup'!$G$25:$G$52,B3145)))*1440-IF(B3145=0,0,INDEX('Solver Setup'!$F$25:$F$52,B3145))-H3145+'Solver Setup'!$B$9*(1-F3145))</f>
        <v>1393.6999999999996</v>
      </c>
    </row>
    <row r="3146" spans="1:15" x14ac:dyDescent="0.2">
      <c r="A3146">
        <v>4</v>
      </c>
      <c r="B3146">
        <v>25</v>
      </c>
      <c r="C3146">
        <v>8</v>
      </c>
      <c r="D3146" t="str" cm="1">
        <f t="array" ref="D3146">IF(B3146=0,"Depot",INDEX('Delivery Stops'!$B$2:$B$29,B3146))</f>
        <v>Public Library</v>
      </c>
      <c r="E3146" t="str" cm="1">
        <f t="array" ref="E3146">IF(C3146=0,"Depot",INDEX('Delivery Stops'!$B$2:$B$29,C3146))</f>
        <v>Swimming Pool Supply</v>
      </c>
      <c r="F3146">
        <v>0</v>
      </c>
      <c r="G3146" cm="1">
        <f t="array" ref="G3146">INDEX('Distance Matrix (miles)'!$B$2:$AD$30,B3146+1,C3146+1)</f>
        <v>30.37</v>
      </c>
      <c r="H3146" cm="1">
        <f t="array" ref="H3146">INDEX('Travel Time Matrix (min)'!$B$2:$AD$30,B3146+1,C3146+1)</f>
        <v>45.6</v>
      </c>
      <c r="I3146" cm="1">
        <f t="array" ref="I3146">G3146*(INDEX('Vehicle Fleet'!$D$2:$D$6,A3146)+'Cost Parameters'!$B$2*'Cost Parameters'!$B$3)</f>
        <v>35.119868000000004</v>
      </c>
      <c r="J3146" cm="1">
        <f t="array" ref="J3146">IF(C3146=0,0,INDEX('Delivery Stops'!$D$2:$D$29,C3146))</f>
        <v>285</v>
      </c>
      <c r="K3146">
        <f t="shared" si="196"/>
        <v>0</v>
      </c>
      <c r="L3146">
        <f t="shared" si="197"/>
        <v>0</v>
      </c>
      <c r="M3146">
        <f t="shared" si="198"/>
        <v>0</v>
      </c>
      <c r="N3146">
        <f t="shared" si="199"/>
        <v>0</v>
      </c>
      <c r="O3146" cm="1">
        <f t="array" ref="O3146">((IF(C3146=0,INDEX('Solver Setup'!$M$15:$M$19,A3146),INDEX('Solver Setup'!$G$25:$G$52,C3146))-IF(B3146=0,INDEX('Solver Setup'!$L$15:$L$19,A3146),INDEX('Solver Setup'!$G$25:$G$52,B3146)))*1440-IF(B3146=0,0,INDEX('Solver Setup'!$F$25:$F$52,B3146))-H3146+'Solver Setup'!$B$9*(1-F3146))</f>
        <v>1564.3999999999992</v>
      </c>
    </row>
    <row r="3147" spans="1:15" x14ac:dyDescent="0.2">
      <c r="A3147">
        <v>4</v>
      </c>
      <c r="B3147">
        <v>25</v>
      </c>
      <c r="C3147">
        <v>9</v>
      </c>
      <c r="D3147" t="str" cm="1">
        <f t="array" ref="D3147">IF(B3147=0,"Depot",INDEX('Delivery Stops'!$B$2:$B$29,B3147))</f>
        <v>Public Library</v>
      </c>
      <c r="E3147" t="str" cm="1">
        <f t="array" ref="E3147">IF(C3147=0,"Depot",INDEX('Delivery Stops'!$B$2:$B$29,C3147))</f>
        <v>Dry Cleaners</v>
      </c>
      <c r="F3147">
        <v>0</v>
      </c>
      <c r="G3147" cm="1">
        <f t="array" ref="G3147">INDEX('Distance Matrix (miles)'!$B$2:$AD$30,B3147+1,C3147+1)</f>
        <v>28.52</v>
      </c>
      <c r="H3147" cm="1">
        <f t="array" ref="H3147">INDEX('Travel Time Matrix (min)'!$B$2:$AD$30,B3147+1,C3147+1)</f>
        <v>42.8</v>
      </c>
      <c r="I3147" cm="1">
        <f t="array" ref="I3147">G3147*(INDEX('Vehicle Fleet'!$D$2:$D$6,A3147)+'Cost Parameters'!$B$2*'Cost Parameters'!$B$3)</f>
        <v>32.980528</v>
      </c>
      <c r="J3147" cm="1">
        <f t="array" ref="J3147">IF(C3147=0,0,INDEX('Delivery Stops'!$D$2:$D$29,C3147))</f>
        <v>24</v>
      </c>
      <c r="K3147">
        <f t="shared" si="196"/>
        <v>0</v>
      </c>
      <c r="L3147">
        <f t="shared" si="197"/>
        <v>0</v>
      </c>
      <c r="M3147">
        <f t="shared" si="198"/>
        <v>0</v>
      </c>
      <c r="N3147">
        <f t="shared" si="199"/>
        <v>0</v>
      </c>
      <c r="O3147" cm="1">
        <f t="array" ref="O3147">((IF(C3147=0,INDEX('Solver Setup'!$M$15:$M$19,A3147),INDEX('Solver Setup'!$G$25:$G$52,C3147))-IF(B3147=0,INDEX('Solver Setup'!$L$15:$L$19,A3147),INDEX('Solver Setup'!$G$25:$G$52,B3147)))*1440-IF(B3147=0,0,INDEX('Solver Setup'!$F$25:$F$52,B3147))-H3147+'Solver Setup'!$B$9*(1-F3147))</f>
        <v>1222.1999999999994</v>
      </c>
    </row>
    <row r="3148" spans="1:15" x14ac:dyDescent="0.2">
      <c r="A3148">
        <v>4</v>
      </c>
      <c r="B3148">
        <v>25</v>
      </c>
      <c r="C3148">
        <v>10</v>
      </c>
      <c r="D3148" t="str" cm="1">
        <f t="array" ref="D3148">IF(B3148=0,"Depot",INDEX('Delivery Stops'!$B$2:$B$29,B3148))</f>
        <v>Public Library</v>
      </c>
      <c r="E3148" t="str" cm="1">
        <f t="array" ref="E3148">IF(C3148=0,"Depot",INDEX('Delivery Stops'!$B$2:$B$29,C3148))</f>
        <v>Furniture Warehouse</v>
      </c>
      <c r="F3148">
        <v>0</v>
      </c>
      <c r="G3148" cm="1">
        <f t="array" ref="G3148">INDEX('Distance Matrix (miles)'!$B$2:$AD$30,B3148+1,C3148+1)</f>
        <v>6.73</v>
      </c>
      <c r="H3148" cm="1">
        <f t="array" ref="H3148">INDEX('Travel Time Matrix (min)'!$B$2:$AD$30,B3148+1,C3148+1)</f>
        <v>10.1</v>
      </c>
      <c r="I3148" cm="1">
        <f t="array" ref="I3148">G3148*(INDEX('Vehicle Fleet'!$D$2:$D$6,A3148)+'Cost Parameters'!$B$2*'Cost Parameters'!$B$3)</f>
        <v>7.7825720000000009</v>
      </c>
      <c r="J3148" cm="1">
        <f t="array" ref="J3148">IF(C3148=0,0,INDEX('Delivery Stops'!$D$2:$D$29,C3148))</f>
        <v>89</v>
      </c>
      <c r="K3148">
        <f t="shared" si="196"/>
        <v>0</v>
      </c>
      <c r="L3148">
        <f t="shared" si="197"/>
        <v>0</v>
      </c>
      <c r="M3148">
        <f t="shared" si="198"/>
        <v>0</v>
      </c>
      <c r="N3148">
        <f t="shared" si="199"/>
        <v>0</v>
      </c>
      <c r="O3148" cm="1">
        <f t="array" ref="O3148">((IF(C3148=0,INDEX('Solver Setup'!$M$15:$M$19,A3148),INDEX('Solver Setup'!$G$25:$G$52,C3148))-IF(B3148=0,INDEX('Solver Setup'!$L$15:$L$19,A3148),INDEX('Solver Setup'!$G$25:$G$52,B3148)))*1440-IF(B3148=0,0,INDEX('Solver Setup'!$F$25:$F$52,B3148))-H3148+'Solver Setup'!$B$9*(1-F3148))</f>
        <v>1329.899999999999</v>
      </c>
    </row>
    <row r="3149" spans="1:15" x14ac:dyDescent="0.2">
      <c r="A3149">
        <v>4</v>
      </c>
      <c r="B3149">
        <v>25</v>
      </c>
      <c r="C3149">
        <v>11</v>
      </c>
      <c r="D3149" t="str" cm="1">
        <f t="array" ref="D3149">IF(B3149=0,"Depot",INDEX('Delivery Stops'!$B$2:$B$29,B3149))</f>
        <v>Public Library</v>
      </c>
      <c r="E3149" t="str" cm="1">
        <f t="array" ref="E3149">IF(C3149=0,"Depot",INDEX('Delivery Stops'!$B$2:$B$29,C3149))</f>
        <v>Pet Hospital</v>
      </c>
      <c r="F3149">
        <v>0</v>
      </c>
      <c r="G3149" cm="1">
        <f t="array" ref="G3149">INDEX('Distance Matrix (miles)'!$B$2:$AD$30,B3149+1,C3149+1)</f>
        <v>15.31</v>
      </c>
      <c r="H3149" cm="1">
        <f t="array" ref="H3149">INDEX('Travel Time Matrix (min)'!$B$2:$AD$30,B3149+1,C3149+1)</f>
        <v>23</v>
      </c>
      <c r="I3149" cm="1">
        <f t="array" ref="I3149">G3149*(INDEX('Vehicle Fleet'!$D$2:$D$6,A3149)+'Cost Parameters'!$B$2*'Cost Parameters'!$B$3)</f>
        <v>17.704484000000001</v>
      </c>
      <c r="J3149" cm="1">
        <f t="array" ref="J3149">IF(C3149=0,0,INDEX('Delivery Stops'!$D$2:$D$29,C3149))</f>
        <v>108</v>
      </c>
      <c r="K3149">
        <f t="shared" si="196"/>
        <v>0</v>
      </c>
      <c r="L3149">
        <f t="shared" si="197"/>
        <v>0</v>
      </c>
      <c r="M3149">
        <f t="shared" si="198"/>
        <v>0</v>
      </c>
      <c r="N3149">
        <f t="shared" si="199"/>
        <v>0</v>
      </c>
      <c r="O3149" cm="1">
        <f t="array" ref="O3149">((IF(C3149=0,INDEX('Solver Setup'!$M$15:$M$19,A3149),INDEX('Solver Setup'!$G$25:$G$52,C3149))-IF(B3149=0,INDEX('Solver Setup'!$L$15:$L$19,A3149),INDEX('Solver Setup'!$G$25:$G$52,B3149)))*1440-IF(B3149=0,0,INDEX('Solver Setup'!$F$25:$F$52,B3149))-H3149+'Solver Setup'!$B$9*(1-F3149))</f>
        <v>1241.9999999999995</v>
      </c>
    </row>
    <row r="3150" spans="1:15" x14ac:dyDescent="0.2">
      <c r="A3150">
        <v>4</v>
      </c>
      <c r="B3150">
        <v>25</v>
      </c>
      <c r="C3150">
        <v>12</v>
      </c>
      <c r="D3150" t="str" cm="1">
        <f t="array" ref="D3150">IF(B3150=0,"Depot",INDEX('Delivery Stops'!$B$2:$B$29,B3150))</f>
        <v>Public Library</v>
      </c>
      <c r="E3150" t="str" cm="1">
        <f t="array" ref="E3150">IF(C3150=0,"Depot",INDEX('Delivery Stops'!$B$2:$B$29,C3150))</f>
        <v>Tech Solutions Inc</v>
      </c>
      <c r="F3150">
        <v>0</v>
      </c>
      <c r="G3150" cm="1">
        <f t="array" ref="G3150">INDEX('Distance Matrix (miles)'!$B$2:$AD$30,B3150+1,C3150+1)</f>
        <v>5.38</v>
      </c>
      <c r="H3150" cm="1">
        <f t="array" ref="H3150">INDEX('Travel Time Matrix (min)'!$B$2:$AD$30,B3150+1,C3150+1)</f>
        <v>8.1</v>
      </c>
      <c r="I3150" cm="1">
        <f t="array" ref="I3150">G3150*(INDEX('Vehicle Fleet'!$D$2:$D$6,A3150)+'Cost Parameters'!$B$2*'Cost Parameters'!$B$3)</f>
        <v>6.2214320000000001</v>
      </c>
      <c r="J3150" cm="1">
        <f t="array" ref="J3150">IF(C3150=0,0,INDEX('Delivery Stops'!$D$2:$D$29,C3150))</f>
        <v>150</v>
      </c>
      <c r="K3150">
        <f t="shared" si="196"/>
        <v>0</v>
      </c>
      <c r="L3150">
        <f t="shared" si="197"/>
        <v>0</v>
      </c>
      <c r="M3150">
        <f t="shared" si="198"/>
        <v>0</v>
      </c>
      <c r="N3150">
        <f t="shared" si="199"/>
        <v>0</v>
      </c>
      <c r="O3150" cm="1">
        <f t="array" ref="O3150">((IF(C3150=0,INDEX('Solver Setup'!$M$15:$M$19,A3150),INDEX('Solver Setup'!$G$25:$G$52,C3150))-IF(B3150=0,INDEX('Solver Setup'!$L$15:$L$19,A3150),INDEX('Solver Setup'!$G$25:$G$52,B3150)))*1440-IF(B3150=0,0,INDEX('Solver Setup'!$F$25:$F$52,B3150))-H3150+'Solver Setup'!$B$9*(1-F3150))</f>
        <v>1211.8999999999994</v>
      </c>
    </row>
    <row r="3151" spans="1:15" x14ac:dyDescent="0.2">
      <c r="A3151">
        <v>4</v>
      </c>
      <c r="B3151">
        <v>25</v>
      </c>
      <c r="C3151">
        <v>13</v>
      </c>
      <c r="D3151" t="str" cm="1">
        <f t="array" ref="D3151">IF(B3151=0,"Depot",INDEX('Delivery Stops'!$B$2:$B$29,B3151))</f>
        <v>Public Library</v>
      </c>
      <c r="E3151" t="str" cm="1">
        <f t="array" ref="E3151">IF(C3151=0,"Depot",INDEX('Delivery Stops'!$B$2:$B$29,C3151))</f>
        <v>Tech Solutions Inc</v>
      </c>
      <c r="F3151">
        <v>0</v>
      </c>
      <c r="G3151" cm="1">
        <f t="array" ref="G3151">INDEX('Distance Matrix (miles)'!$B$2:$AD$30,B3151+1,C3151+1)</f>
        <v>12.97</v>
      </c>
      <c r="H3151" cm="1">
        <f t="array" ref="H3151">INDEX('Travel Time Matrix (min)'!$B$2:$AD$30,B3151+1,C3151+1)</f>
        <v>19.5</v>
      </c>
      <c r="I3151" cm="1">
        <f t="array" ref="I3151">G3151*(INDEX('Vehicle Fleet'!$D$2:$D$6,A3151)+'Cost Parameters'!$B$2*'Cost Parameters'!$B$3)</f>
        <v>14.998508000000003</v>
      </c>
      <c r="J3151" cm="1">
        <f t="array" ref="J3151">IF(C3151=0,0,INDEX('Delivery Stops'!$D$2:$D$29,C3151))</f>
        <v>38</v>
      </c>
      <c r="K3151">
        <f t="shared" si="196"/>
        <v>0</v>
      </c>
      <c r="L3151">
        <f t="shared" si="197"/>
        <v>0</v>
      </c>
      <c r="M3151">
        <f t="shared" si="198"/>
        <v>0</v>
      </c>
      <c r="N3151">
        <f t="shared" si="199"/>
        <v>0</v>
      </c>
      <c r="O3151" cm="1">
        <f t="array" ref="O3151">((IF(C3151=0,INDEX('Solver Setup'!$M$15:$M$19,A3151),INDEX('Solver Setup'!$G$25:$G$52,C3151))-IF(B3151=0,INDEX('Solver Setup'!$L$15:$L$19,A3151),INDEX('Solver Setup'!$G$25:$G$52,B3151)))*1440-IF(B3151=0,0,INDEX('Solver Setup'!$F$25:$F$52,B3151))-H3151+'Solver Setup'!$B$9*(1-F3151))</f>
        <v>1095.4999999999991</v>
      </c>
    </row>
    <row r="3152" spans="1:15" x14ac:dyDescent="0.2">
      <c r="A3152">
        <v>4</v>
      </c>
      <c r="B3152">
        <v>25</v>
      </c>
      <c r="C3152">
        <v>14</v>
      </c>
      <c r="D3152" t="str" cm="1">
        <f t="array" ref="D3152">IF(B3152=0,"Depot",INDEX('Delivery Stops'!$B$2:$B$29,B3152))</f>
        <v>Public Library</v>
      </c>
      <c r="E3152" t="str" cm="1">
        <f t="array" ref="E3152">IF(C3152=0,"Depot",INDEX('Delivery Stops'!$B$2:$B$29,C3152))</f>
        <v>Sunrise Senior Living</v>
      </c>
      <c r="F3152">
        <v>0</v>
      </c>
      <c r="G3152" cm="1">
        <f t="array" ref="G3152">INDEX('Distance Matrix (miles)'!$B$2:$AD$30,B3152+1,C3152+1)</f>
        <v>5.87</v>
      </c>
      <c r="H3152" cm="1">
        <f t="array" ref="H3152">INDEX('Travel Time Matrix (min)'!$B$2:$AD$30,B3152+1,C3152+1)</f>
        <v>8.8000000000000007</v>
      </c>
      <c r="I3152" cm="1">
        <f t="array" ref="I3152">G3152*(INDEX('Vehicle Fleet'!$D$2:$D$6,A3152)+'Cost Parameters'!$B$2*'Cost Parameters'!$B$3)</f>
        <v>6.7880680000000009</v>
      </c>
      <c r="J3152" cm="1">
        <f t="array" ref="J3152">IF(C3152=0,0,INDEX('Delivery Stops'!$D$2:$D$29,C3152))</f>
        <v>249</v>
      </c>
      <c r="K3152">
        <f t="shared" si="196"/>
        <v>0</v>
      </c>
      <c r="L3152">
        <f t="shared" si="197"/>
        <v>0</v>
      </c>
      <c r="M3152">
        <f t="shared" si="198"/>
        <v>0</v>
      </c>
      <c r="N3152">
        <f t="shared" si="199"/>
        <v>0</v>
      </c>
      <c r="O3152" cm="1">
        <f t="array" ref="O3152">((IF(C3152=0,INDEX('Solver Setup'!$M$15:$M$19,A3152),INDEX('Solver Setup'!$G$25:$G$52,C3152))-IF(B3152=0,INDEX('Solver Setup'!$L$15:$L$19,A3152),INDEX('Solver Setup'!$G$25:$G$52,B3152)))*1440-IF(B3152=0,0,INDEX('Solver Setup'!$F$25:$F$52,B3152))-H3152+'Solver Setup'!$B$9*(1-F3152))</f>
        <v>1556.1999999999991</v>
      </c>
    </row>
    <row r="3153" spans="1:15" x14ac:dyDescent="0.2">
      <c r="A3153">
        <v>4</v>
      </c>
      <c r="B3153">
        <v>25</v>
      </c>
      <c r="C3153">
        <v>15</v>
      </c>
      <c r="D3153" t="str" cm="1">
        <f t="array" ref="D3153">IF(B3153=0,"Depot",INDEX('Delivery Stops'!$B$2:$B$29,B3153))</f>
        <v>Public Library</v>
      </c>
      <c r="E3153" t="str" cm="1">
        <f t="array" ref="E3153">IF(C3153=0,"Depot",INDEX('Delivery Stops'!$B$2:$B$29,C3153))</f>
        <v>Electronics Outlet</v>
      </c>
      <c r="F3153">
        <v>0</v>
      </c>
      <c r="G3153" cm="1">
        <f t="array" ref="G3153">INDEX('Distance Matrix (miles)'!$B$2:$AD$30,B3153+1,C3153+1)</f>
        <v>13.96</v>
      </c>
      <c r="H3153" cm="1">
        <f t="array" ref="H3153">INDEX('Travel Time Matrix (min)'!$B$2:$AD$30,B3153+1,C3153+1)</f>
        <v>20.9</v>
      </c>
      <c r="I3153" cm="1">
        <f t="array" ref="I3153">G3153*(INDEX('Vehicle Fleet'!$D$2:$D$6,A3153)+'Cost Parameters'!$B$2*'Cost Parameters'!$B$3)</f>
        <v>16.143344000000003</v>
      </c>
      <c r="J3153" cm="1">
        <f t="array" ref="J3153">IF(C3153=0,0,INDEX('Delivery Stops'!$D$2:$D$29,C3153))</f>
        <v>72</v>
      </c>
      <c r="K3153">
        <f t="shared" si="196"/>
        <v>0</v>
      </c>
      <c r="L3153">
        <f t="shared" si="197"/>
        <v>0</v>
      </c>
      <c r="M3153">
        <f t="shared" si="198"/>
        <v>0</v>
      </c>
      <c r="N3153">
        <f t="shared" si="199"/>
        <v>0</v>
      </c>
      <c r="O3153" cm="1">
        <f t="array" ref="O3153">((IF(C3153=0,INDEX('Solver Setup'!$M$15:$M$19,A3153),INDEX('Solver Setup'!$G$25:$G$52,C3153))-IF(B3153=0,INDEX('Solver Setup'!$L$15:$L$19,A3153),INDEX('Solver Setup'!$G$25:$G$52,B3153)))*1440-IF(B3153=0,0,INDEX('Solver Setup'!$F$25:$F$52,B3153))-H3153+'Solver Setup'!$B$9*(1-F3153))</f>
        <v>1109.0999999999995</v>
      </c>
    </row>
    <row r="3154" spans="1:15" x14ac:dyDescent="0.2">
      <c r="A3154">
        <v>4</v>
      </c>
      <c r="B3154">
        <v>25</v>
      </c>
      <c r="C3154">
        <v>16</v>
      </c>
      <c r="D3154" t="str" cm="1">
        <f t="array" ref="D3154">IF(B3154=0,"Depot",INDEX('Delivery Stops'!$B$2:$B$29,B3154))</f>
        <v>Public Library</v>
      </c>
      <c r="E3154" t="str" cm="1">
        <f t="array" ref="E3154">IF(C3154=0,"Depot",INDEX('Delivery Stops'!$B$2:$B$29,C3154))</f>
        <v>Bookstore</v>
      </c>
      <c r="F3154">
        <v>0</v>
      </c>
      <c r="G3154" cm="1">
        <f t="array" ref="G3154">INDEX('Distance Matrix (miles)'!$B$2:$AD$30,B3154+1,C3154+1)</f>
        <v>11.81</v>
      </c>
      <c r="H3154" cm="1">
        <f t="array" ref="H3154">INDEX('Travel Time Matrix (min)'!$B$2:$AD$30,B3154+1,C3154+1)</f>
        <v>17.7</v>
      </c>
      <c r="I3154" cm="1">
        <f t="array" ref="I3154">G3154*(INDEX('Vehicle Fleet'!$D$2:$D$6,A3154)+'Cost Parameters'!$B$2*'Cost Parameters'!$B$3)</f>
        <v>13.657084000000001</v>
      </c>
      <c r="J3154" cm="1">
        <f t="array" ref="J3154">IF(C3154=0,0,INDEX('Delivery Stops'!$D$2:$D$29,C3154))</f>
        <v>152</v>
      </c>
      <c r="K3154">
        <f t="shared" si="196"/>
        <v>0</v>
      </c>
      <c r="L3154">
        <f t="shared" si="197"/>
        <v>0</v>
      </c>
      <c r="M3154">
        <f t="shared" si="198"/>
        <v>0</v>
      </c>
      <c r="N3154">
        <f t="shared" si="199"/>
        <v>0</v>
      </c>
      <c r="O3154" cm="1">
        <f t="array" ref="O3154">((IF(C3154=0,INDEX('Solver Setup'!$M$15:$M$19,A3154),INDEX('Solver Setup'!$G$25:$G$52,C3154))-IF(B3154=0,INDEX('Solver Setup'!$L$15:$L$19,A3154),INDEX('Solver Setup'!$G$25:$G$52,B3154)))*1440-IF(B3154=0,0,INDEX('Solver Setup'!$F$25:$F$52,B3154))-H3154+'Solver Setup'!$B$9*(1-F3154))</f>
        <v>1352.3</v>
      </c>
    </row>
    <row r="3155" spans="1:15" x14ac:dyDescent="0.2">
      <c r="A3155">
        <v>4</v>
      </c>
      <c r="B3155">
        <v>25</v>
      </c>
      <c r="C3155">
        <v>17</v>
      </c>
      <c r="D3155" t="str" cm="1">
        <f t="array" ref="D3155">IF(B3155=0,"Depot",INDEX('Delivery Stops'!$B$2:$B$29,B3155))</f>
        <v>Public Library</v>
      </c>
      <c r="E3155" t="str" cm="1">
        <f t="array" ref="E3155">IF(C3155=0,"Depot",INDEX('Delivery Stops'!$B$2:$B$29,C3155))</f>
        <v>Veterinary Clinic</v>
      </c>
      <c r="F3155">
        <v>0</v>
      </c>
      <c r="G3155" cm="1">
        <f t="array" ref="G3155">INDEX('Distance Matrix (miles)'!$B$2:$AD$30,B3155+1,C3155+1)</f>
        <v>13.24</v>
      </c>
      <c r="H3155" cm="1">
        <f t="array" ref="H3155">INDEX('Travel Time Matrix (min)'!$B$2:$AD$30,B3155+1,C3155+1)</f>
        <v>19.899999999999999</v>
      </c>
      <c r="I3155" cm="1">
        <f t="array" ref="I3155">G3155*(INDEX('Vehicle Fleet'!$D$2:$D$6,A3155)+'Cost Parameters'!$B$2*'Cost Parameters'!$B$3)</f>
        <v>15.310736000000002</v>
      </c>
      <c r="J3155" cm="1">
        <f t="array" ref="J3155">IF(C3155=0,0,INDEX('Delivery Stops'!$D$2:$D$29,C3155))</f>
        <v>102</v>
      </c>
      <c r="K3155">
        <f t="shared" si="196"/>
        <v>0</v>
      </c>
      <c r="L3155">
        <f t="shared" si="197"/>
        <v>0</v>
      </c>
      <c r="M3155">
        <f t="shared" si="198"/>
        <v>0</v>
      </c>
      <c r="N3155">
        <f t="shared" si="199"/>
        <v>0</v>
      </c>
      <c r="O3155" cm="1">
        <f t="array" ref="O3155">((IF(C3155=0,INDEX('Solver Setup'!$M$15:$M$19,A3155),INDEX('Solver Setup'!$G$25:$G$52,C3155))-IF(B3155=0,INDEX('Solver Setup'!$L$15:$L$19,A3155),INDEX('Solver Setup'!$G$25:$G$52,B3155)))*1440-IF(B3155=0,0,INDEX('Solver Setup'!$F$25:$F$52,B3155))-H3155+'Solver Setup'!$B$9*(1-F3155))</f>
        <v>1185.099999999999</v>
      </c>
    </row>
    <row r="3156" spans="1:15" x14ac:dyDescent="0.2">
      <c r="A3156">
        <v>4</v>
      </c>
      <c r="B3156">
        <v>25</v>
      </c>
      <c r="C3156">
        <v>18</v>
      </c>
      <c r="D3156" t="str" cm="1">
        <f t="array" ref="D3156">IF(B3156=0,"Depot",INDEX('Delivery Stops'!$B$2:$B$29,B3156))</f>
        <v>Public Library</v>
      </c>
      <c r="E3156" t="str" cm="1">
        <f t="array" ref="E3156">IF(C3156=0,"Depot",INDEX('Delivery Stops'!$B$2:$B$29,C3156))</f>
        <v>Furniture Warehouse</v>
      </c>
      <c r="F3156">
        <v>0</v>
      </c>
      <c r="G3156" cm="1">
        <f t="array" ref="G3156">INDEX('Distance Matrix (miles)'!$B$2:$AD$30,B3156+1,C3156+1)</f>
        <v>13.87</v>
      </c>
      <c r="H3156" cm="1">
        <f t="array" ref="H3156">INDEX('Travel Time Matrix (min)'!$B$2:$AD$30,B3156+1,C3156+1)</f>
        <v>20.8</v>
      </c>
      <c r="I3156" cm="1">
        <f t="array" ref="I3156">G3156*(INDEX('Vehicle Fleet'!$D$2:$D$6,A3156)+'Cost Parameters'!$B$2*'Cost Parameters'!$B$3)</f>
        <v>16.039268</v>
      </c>
      <c r="J3156" cm="1">
        <f t="array" ref="J3156">IF(C3156=0,0,INDEX('Delivery Stops'!$D$2:$D$29,C3156))</f>
        <v>148</v>
      </c>
      <c r="K3156">
        <f t="shared" si="196"/>
        <v>0</v>
      </c>
      <c r="L3156">
        <f t="shared" si="197"/>
        <v>0</v>
      </c>
      <c r="M3156">
        <f t="shared" si="198"/>
        <v>0</v>
      </c>
      <c r="N3156">
        <f t="shared" si="199"/>
        <v>0</v>
      </c>
      <c r="O3156" cm="1">
        <f t="array" ref="O3156">((IF(C3156=0,INDEX('Solver Setup'!$M$15:$M$19,A3156),INDEX('Solver Setup'!$G$25:$G$52,C3156))-IF(B3156=0,INDEX('Solver Setup'!$L$15:$L$19,A3156),INDEX('Solver Setup'!$G$25:$G$52,B3156)))*1440-IF(B3156=0,0,INDEX('Solver Setup'!$F$25:$F$52,B3156))-H3156+'Solver Setup'!$B$9*(1-F3156))</f>
        <v>1139.1999999999989</v>
      </c>
    </row>
    <row r="3157" spans="1:15" x14ac:dyDescent="0.2">
      <c r="A3157">
        <v>4</v>
      </c>
      <c r="B3157">
        <v>25</v>
      </c>
      <c r="C3157">
        <v>19</v>
      </c>
      <c r="D3157" t="str" cm="1">
        <f t="array" ref="D3157">IF(B3157=0,"Depot",INDEX('Delivery Stops'!$B$2:$B$29,B3157))</f>
        <v>Public Library</v>
      </c>
      <c r="E3157" t="str" cm="1">
        <f t="array" ref="E3157">IF(C3157=0,"Depot",INDEX('Delivery Stops'!$B$2:$B$29,C3157))</f>
        <v>Music School</v>
      </c>
      <c r="F3157">
        <v>0</v>
      </c>
      <c r="G3157" cm="1">
        <f t="array" ref="G3157">INDEX('Distance Matrix (miles)'!$B$2:$AD$30,B3157+1,C3157+1)</f>
        <v>34.18</v>
      </c>
      <c r="H3157" cm="1">
        <f t="array" ref="H3157">INDEX('Travel Time Matrix (min)'!$B$2:$AD$30,B3157+1,C3157+1)</f>
        <v>51.3</v>
      </c>
      <c r="I3157" cm="1">
        <f t="array" ref="I3157">G3157*(INDEX('Vehicle Fleet'!$D$2:$D$6,A3157)+'Cost Parameters'!$B$2*'Cost Parameters'!$B$3)</f>
        <v>39.525752000000004</v>
      </c>
      <c r="J3157" cm="1">
        <f t="array" ref="J3157">IF(C3157=0,0,INDEX('Delivery Stops'!$D$2:$D$29,C3157))</f>
        <v>97</v>
      </c>
      <c r="K3157">
        <f t="shared" si="196"/>
        <v>0</v>
      </c>
      <c r="L3157">
        <f t="shared" si="197"/>
        <v>0</v>
      </c>
      <c r="M3157">
        <f t="shared" si="198"/>
        <v>0</v>
      </c>
      <c r="N3157">
        <f t="shared" si="199"/>
        <v>0</v>
      </c>
      <c r="O3157" cm="1">
        <f t="array" ref="O3157">((IF(C3157=0,INDEX('Solver Setup'!$M$15:$M$19,A3157),INDEX('Solver Setup'!$G$25:$G$52,C3157))-IF(B3157=0,INDEX('Solver Setup'!$L$15:$L$19,A3157),INDEX('Solver Setup'!$G$25:$G$52,B3157)))*1440-IF(B3157=0,0,INDEX('Solver Setup'!$F$25:$F$52,B3157))-H3157+'Solver Setup'!$B$9*(1-F3157))</f>
        <v>1078.6999999999994</v>
      </c>
    </row>
    <row r="3158" spans="1:15" x14ac:dyDescent="0.2">
      <c r="A3158">
        <v>4</v>
      </c>
      <c r="B3158">
        <v>25</v>
      </c>
      <c r="C3158">
        <v>20</v>
      </c>
      <c r="D3158" t="str" cm="1">
        <f t="array" ref="D3158">IF(B3158=0,"Depot",INDEX('Delivery Stops'!$B$2:$B$29,B3158))</f>
        <v>Public Library</v>
      </c>
      <c r="E3158" t="str" cm="1">
        <f t="array" ref="E3158">IF(C3158=0,"Depot",INDEX('Delivery Stops'!$B$2:$B$29,C3158))</f>
        <v>Elementary School</v>
      </c>
      <c r="F3158">
        <v>0</v>
      </c>
      <c r="G3158" cm="1">
        <f t="array" ref="G3158">INDEX('Distance Matrix (miles)'!$B$2:$AD$30,B3158+1,C3158+1)</f>
        <v>29.22</v>
      </c>
      <c r="H3158" cm="1">
        <f t="array" ref="H3158">INDEX('Travel Time Matrix (min)'!$B$2:$AD$30,B3158+1,C3158+1)</f>
        <v>43.8</v>
      </c>
      <c r="I3158" cm="1">
        <f t="array" ref="I3158">G3158*(INDEX('Vehicle Fleet'!$D$2:$D$6,A3158)+'Cost Parameters'!$B$2*'Cost Parameters'!$B$3)</f>
        <v>33.790008</v>
      </c>
      <c r="J3158" cm="1">
        <f t="array" ref="J3158">IF(C3158=0,0,INDEX('Delivery Stops'!$D$2:$D$29,C3158))</f>
        <v>71</v>
      </c>
      <c r="K3158">
        <f t="shared" si="196"/>
        <v>0</v>
      </c>
      <c r="L3158">
        <f t="shared" si="197"/>
        <v>0</v>
      </c>
      <c r="M3158">
        <f t="shared" si="198"/>
        <v>0</v>
      </c>
      <c r="N3158">
        <f t="shared" si="199"/>
        <v>0</v>
      </c>
      <c r="O3158" cm="1">
        <f t="array" ref="O3158">((IF(C3158=0,INDEX('Solver Setup'!$M$15:$M$19,A3158),INDEX('Solver Setup'!$G$25:$G$52,C3158))-IF(B3158=0,INDEX('Solver Setup'!$L$15:$L$19,A3158),INDEX('Solver Setup'!$G$25:$G$52,B3158)))*1440-IF(B3158=0,0,INDEX('Solver Setup'!$F$25:$F$52,B3158))-H3158+'Solver Setup'!$B$9*(1-F3158))</f>
        <v>1056.2</v>
      </c>
    </row>
    <row r="3159" spans="1:15" x14ac:dyDescent="0.2">
      <c r="A3159">
        <v>4</v>
      </c>
      <c r="B3159">
        <v>25</v>
      </c>
      <c r="C3159">
        <v>21</v>
      </c>
      <c r="D3159" t="str" cm="1">
        <f t="array" ref="D3159">IF(B3159=0,"Depot",INDEX('Delivery Stops'!$B$2:$B$29,B3159))</f>
        <v>Public Library</v>
      </c>
      <c r="E3159" t="str" cm="1">
        <f t="array" ref="E3159">IF(C3159=0,"Depot",INDEX('Delivery Stops'!$B$2:$B$29,C3159))</f>
        <v>Distillery</v>
      </c>
      <c r="F3159">
        <v>0</v>
      </c>
      <c r="G3159" cm="1">
        <f t="array" ref="G3159">INDEX('Distance Matrix (miles)'!$B$2:$AD$30,B3159+1,C3159+1)</f>
        <v>28.49</v>
      </c>
      <c r="H3159" cm="1">
        <f t="array" ref="H3159">INDEX('Travel Time Matrix (min)'!$B$2:$AD$30,B3159+1,C3159+1)</f>
        <v>42.7</v>
      </c>
      <c r="I3159" cm="1">
        <f t="array" ref="I3159">G3159*(INDEX('Vehicle Fleet'!$D$2:$D$6,A3159)+'Cost Parameters'!$B$2*'Cost Parameters'!$B$3)</f>
        <v>32.945836</v>
      </c>
      <c r="J3159" cm="1">
        <f t="array" ref="J3159">IF(C3159=0,0,INDEX('Delivery Stops'!$D$2:$D$29,C3159))</f>
        <v>178</v>
      </c>
      <c r="K3159">
        <f t="shared" si="196"/>
        <v>0</v>
      </c>
      <c r="L3159">
        <f t="shared" si="197"/>
        <v>0</v>
      </c>
      <c r="M3159">
        <f t="shared" si="198"/>
        <v>0</v>
      </c>
      <c r="N3159">
        <f t="shared" si="199"/>
        <v>0</v>
      </c>
      <c r="O3159" cm="1">
        <f t="array" ref="O3159">((IF(C3159=0,INDEX('Solver Setup'!$M$15:$M$19,A3159),INDEX('Solver Setup'!$G$25:$G$52,C3159))-IF(B3159=0,INDEX('Solver Setup'!$L$15:$L$19,A3159),INDEX('Solver Setup'!$G$25:$G$52,B3159)))*1440-IF(B3159=0,0,INDEX('Solver Setup'!$F$25:$F$52,B3159))-H3159+'Solver Setup'!$B$9*(1-F3159))</f>
        <v>1567.299999999999</v>
      </c>
    </row>
    <row r="3160" spans="1:15" x14ac:dyDescent="0.2">
      <c r="A3160">
        <v>4</v>
      </c>
      <c r="B3160">
        <v>25</v>
      </c>
      <c r="C3160">
        <v>22</v>
      </c>
      <c r="D3160" t="str" cm="1">
        <f t="array" ref="D3160">IF(B3160=0,"Depot",INDEX('Delivery Stops'!$B$2:$B$29,B3160))</f>
        <v>Public Library</v>
      </c>
      <c r="E3160" t="str" cm="1">
        <f t="array" ref="E3160">IF(C3160=0,"Depot",INDEX('Delivery Stops'!$B$2:$B$29,C3160))</f>
        <v>Brewery</v>
      </c>
      <c r="F3160">
        <v>0</v>
      </c>
      <c r="G3160" cm="1">
        <f t="array" ref="G3160">INDEX('Distance Matrix (miles)'!$B$2:$AD$30,B3160+1,C3160+1)</f>
        <v>17.010000000000002</v>
      </c>
      <c r="H3160" cm="1">
        <f t="array" ref="H3160">INDEX('Travel Time Matrix (min)'!$B$2:$AD$30,B3160+1,C3160+1)</f>
        <v>25.5</v>
      </c>
      <c r="I3160" cm="1">
        <f t="array" ref="I3160">G3160*(INDEX('Vehicle Fleet'!$D$2:$D$6,A3160)+'Cost Parameters'!$B$2*'Cost Parameters'!$B$3)</f>
        <v>19.670364000000003</v>
      </c>
      <c r="J3160" cm="1">
        <f t="array" ref="J3160">IF(C3160=0,0,INDEX('Delivery Stops'!$D$2:$D$29,C3160))</f>
        <v>46</v>
      </c>
      <c r="K3160">
        <f t="shared" si="196"/>
        <v>0</v>
      </c>
      <c r="L3160">
        <f t="shared" si="197"/>
        <v>0</v>
      </c>
      <c r="M3160">
        <f t="shared" si="198"/>
        <v>0</v>
      </c>
      <c r="N3160">
        <f t="shared" si="199"/>
        <v>0</v>
      </c>
      <c r="O3160" cm="1">
        <f t="array" ref="O3160">((IF(C3160=0,INDEX('Solver Setup'!$M$15:$M$19,A3160),INDEX('Solver Setup'!$G$25:$G$52,C3160))-IF(B3160=0,INDEX('Solver Setup'!$L$15:$L$19,A3160),INDEX('Solver Setup'!$G$25:$G$52,B3160)))*1440-IF(B3160=0,0,INDEX('Solver Setup'!$F$25:$F$52,B3160))-H3160+'Solver Setup'!$B$9*(1-F3160))</f>
        <v>1434.5</v>
      </c>
    </row>
    <row r="3161" spans="1:15" x14ac:dyDescent="0.2">
      <c r="A3161">
        <v>4</v>
      </c>
      <c r="B3161">
        <v>25</v>
      </c>
      <c r="C3161">
        <v>23</v>
      </c>
      <c r="D3161" t="str" cm="1">
        <f t="array" ref="D3161">IF(B3161=0,"Depot",INDEX('Delivery Stops'!$B$2:$B$29,B3161))</f>
        <v>Public Library</v>
      </c>
      <c r="E3161" t="str" cm="1">
        <f t="array" ref="E3161">IF(C3161=0,"Depot",INDEX('Delivery Stops'!$B$2:$B$29,C3161))</f>
        <v>Distillery</v>
      </c>
      <c r="F3161">
        <v>0</v>
      </c>
      <c r="G3161" cm="1">
        <f t="array" ref="G3161">INDEX('Distance Matrix (miles)'!$B$2:$AD$30,B3161+1,C3161+1)</f>
        <v>18.829999999999998</v>
      </c>
      <c r="H3161" cm="1">
        <f t="array" ref="H3161">INDEX('Travel Time Matrix (min)'!$B$2:$AD$30,B3161+1,C3161+1)</f>
        <v>28.2</v>
      </c>
      <c r="I3161" cm="1">
        <f t="array" ref="I3161">G3161*(INDEX('Vehicle Fleet'!$D$2:$D$6,A3161)+'Cost Parameters'!$B$2*'Cost Parameters'!$B$3)</f>
        <v>21.775012</v>
      </c>
      <c r="J3161" cm="1">
        <f t="array" ref="J3161">IF(C3161=0,0,INDEX('Delivery Stops'!$D$2:$D$29,C3161))</f>
        <v>207</v>
      </c>
      <c r="K3161">
        <f t="shared" si="196"/>
        <v>0</v>
      </c>
      <c r="L3161">
        <f t="shared" si="197"/>
        <v>0</v>
      </c>
      <c r="M3161">
        <f t="shared" si="198"/>
        <v>0</v>
      </c>
      <c r="N3161">
        <f t="shared" si="199"/>
        <v>0</v>
      </c>
      <c r="O3161" cm="1">
        <f t="array" ref="O3161">((IF(C3161=0,INDEX('Solver Setup'!$M$15:$M$19,A3161),INDEX('Solver Setup'!$G$25:$G$52,C3161))-IF(B3161=0,INDEX('Solver Setup'!$L$15:$L$19,A3161),INDEX('Solver Setup'!$G$25:$G$52,B3161)))*1440-IF(B3161=0,0,INDEX('Solver Setup'!$F$25:$F$52,B3161))-H3161+'Solver Setup'!$B$9*(1-F3161))</f>
        <v>1326.7999999999995</v>
      </c>
    </row>
    <row r="3162" spans="1:15" x14ac:dyDescent="0.2">
      <c r="A3162">
        <v>4</v>
      </c>
      <c r="B3162">
        <v>25</v>
      </c>
      <c r="C3162">
        <v>24</v>
      </c>
      <c r="D3162" t="str" cm="1">
        <f t="array" ref="D3162">IF(B3162=0,"Depot",INDEX('Delivery Stops'!$B$2:$B$29,B3162))</f>
        <v>Public Library</v>
      </c>
      <c r="E3162" t="str" cm="1">
        <f t="array" ref="E3162">IF(C3162=0,"Depot",INDEX('Delivery Stops'!$B$2:$B$29,C3162))</f>
        <v>Children's Academy</v>
      </c>
      <c r="F3162">
        <v>0</v>
      </c>
      <c r="G3162" cm="1">
        <f t="array" ref="G3162">INDEX('Distance Matrix (miles)'!$B$2:$AD$30,B3162+1,C3162+1)</f>
        <v>26.3</v>
      </c>
      <c r="H3162" cm="1">
        <f t="array" ref="H3162">INDEX('Travel Time Matrix (min)'!$B$2:$AD$30,B3162+1,C3162+1)</f>
        <v>39.4</v>
      </c>
      <c r="I3162" cm="1">
        <f t="array" ref="I3162">G3162*(INDEX('Vehicle Fleet'!$D$2:$D$6,A3162)+'Cost Parameters'!$B$2*'Cost Parameters'!$B$3)</f>
        <v>30.413320000000002</v>
      </c>
      <c r="J3162" cm="1">
        <f t="array" ref="J3162">IF(C3162=0,0,INDEX('Delivery Stops'!$D$2:$D$29,C3162))</f>
        <v>28</v>
      </c>
      <c r="K3162">
        <f t="shared" si="196"/>
        <v>0</v>
      </c>
      <c r="L3162">
        <f t="shared" si="197"/>
        <v>0</v>
      </c>
      <c r="M3162">
        <f t="shared" si="198"/>
        <v>0</v>
      </c>
      <c r="N3162">
        <f t="shared" si="199"/>
        <v>0</v>
      </c>
      <c r="O3162" cm="1">
        <f t="array" ref="O3162">((IF(C3162=0,INDEX('Solver Setup'!$M$15:$M$19,A3162),INDEX('Solver Setup'!$G$25:$G$52,C3162))-IF(B3162=0,INDEX('Solver Setup'!$L$15:$L$19,A3162),INDEX('Solver Setup'!$G$25:$G$52,B3162)))*1440-IF(B3162=0,0,INDEX('Solver Setup'!$F$25:$F$52,B3162))-H3162+'Solver Setup'!$B$9*(1-F3162))</f>
        <v>1465.6</v>
      </c>
    </row>
    <row r="3163" spans="1:15" x14ac:dyDescent="0.2">
      <c r="A3163">
        <v>4</v>
      </c>
      <c r="B3163">
        <v>25</v>
      </c>
      <c r="C3163">
        <v>26</v>
      </c>
      <c r="D3163" t="str" cm="1">
        <f t="array" ref="D3163">IF(B3163=0,"Depot",INDEX('Delivery Stops'!$B$2:$B$29,B3163))</f>
        <v>Public Library</v>
      </c>
      <c r="E3163" t="str" cm="1">
        <f t="array" ref="E3163">IF(C3163=0,"Depot",INDEX('Delivery Stops'!$B$2:$B$29,C3163))</f>
        <v>Bakery &amp; Cafe</v>
      </c>
      <c r="F3163">
        <v>0</v>
      </c>
      <c r="G3163" cm="1">
        <f t="array" ref="G3163">INDEX('Distance Matrix (miles)'!$B$2:$AD$30,B3163+1,C3163+1)</f>
        <v>10.53</v>
      </c>
      <c r="H3163" cm="1">
        <f t="array" ref="H3163">INDEX('Travel Time Matrix (min)'!$B$2:$AD$30,B3163+1,C3163+1)</f>
        <v>15.8</v>
      </c>
      <c r="I3163" cm="1">
        <f t="array" ref="I3163">G3163*(INDEX('Vehicle Fleet'!$D$2:$D$6,A3163)+'Cost Parameters'!$B$2*'Cost Parameters'!$B$3)</f>
        <v>12.176892</v>
      </c>
      <c r="J3163" cm="1">
        <f t="array" ref="J3163">IF(C3163=0,0,INDEX('Delivery Stops'!$D$2:$D$29,C3163))</f>
        <v>211</v>
      </c>
      <c r="K3163">
        <f t="shared" si="196"/>
        <v>0</v>
      </c>
      <c r="L3163">
        <f t="shared" si="197"/>
        <v>0</v>
      </c>
      <c r="M3163">
        <f t="shared" si="198"/>
        <v>0</v>
      </c>
      <c r="N3163">
        <f t="shared" si="199"/>
        <v>0</v>
      </c>
      <c r="O3163" cm="1">
        <f t="array" ref="O3163">((IF(C3163=0,INDEX('Solver Setup'!$M$15:$M$19,A3163),INDEX('Solver Setup'!$G$25:$G$52,C3163))-IF(B3163=0,INDEX('Solver Setup'!$L$15:$L$19,A3163),INDEX('Solver Setup'!$G$25:$G$52,B3163)))*1440-IF(B3163=0,0,INDEX('Solver Setup'!$F$25:$F$52,B3163))-H3163+'Solver Setup'!$B$9*(1-F3163))</f>
        <v>1474.1999999999996</v>
      </c>
    </row>
    <row r="3164" spans="1:15" x14ac:dyDescent="0.2">
      <c r="A3164">
        <v>4</v>
      </c>
      <c r="B3164">
        <v>25</v>
      </c>
      <c r="C3164">
        <v>27</v>
      </c>
      <c r="D3164" t="str" cm="1">
        <f t="array" ref="D3164">IF(B3164=0,"Depot",INDEX('Delivery Stops'!$B$2:$B$29,B3164))</f>
        <v>Public Library</v>
      </c>
      <c r="E3164" t="str" cm="1">
        <f t="array" ref="E3164">IF(C3164=0,"Depot",INDEX('Delivery Stops'!$B$2:$B$29,C3164))</f>
        <v>Redstone Elementary School</v>
      </c>
      <c r="F3164">
        <v>0</v>
      </c>
      <c r="G3164" cm="1">
        <f t="array" ref="G3164">INDEX('Distance Matrix (miles)'!$B$2:$AD$30,B3164+1,C3164+1)</f>
        <v>8.7799999999999994</v>
      </c>
      <c r="H3164" cm="1">
        <f t="array" ref="H3164">INDEX('Travel Time Matrix (min)'!$B$2:$AD$30,B3164+1,C3164+1)</f>
        <v>13.2</v>
      </c>
      <c r="I3164" cm="1">
        <f t="array" ref="I3164">G3164*(INDEX('Vehicle Fleet'!$D$2:$D$6,A3164)+'Cost Parameters'!$B$2*'Cost Parameters'!$B$3)</f>
        <v>10.153192000000001</v>
      </c>
      <c r="J3164" cm="1">
        <f t="array" ref="J3164">IF(C3164=0,0,INDEX('Delivery Stops'!$D$2:$D$29,C3164))</f>
        <v>61</v>
      </c>
      <c r="K3164">
        <f t="shared" si="196"/>
        <v>0</v>
      </c>
      <c r="L3164">
        <f t="shared" si="197"/>
        <v>0</v>
      </c>
      <c r="M3164">
        <f t="shared" si="198"/>
        <v>0</v>
      </c>
      <c r="N3164">
        <f t="shared" si="199"/>
        <v>0</v>
      </c>
      <c r="O3164" cm="1">
        <f t="array" ref="O3164">((IF(C3164=0,INDEX('Solver Setup'!$M$15:$M$19,A3164),INDEX('Solver Setup'!$G$25:$G$52,C3164))-IF(B3164=0,INDEX('Solver Setup'!$L$15:$L$19,A3164),INDEX('Solver Setup'!$G$25:$G$52,B3164)))*1440-IF(B3164=0,0,INDEX('Solver Setup'!$F$25:$F$52,B3164))-H3164+'Solver Setup'!$B$9*(1-F3164))</f>
        <v>1416.799999999999</v>
      </c>
    </row>
    <row r="3165" spans="1:15" x14ac:dyDescent="0.2">
      <c r="A3165">
        <v>4</v>
      </c>
      <c r="B3165">
        <v>25</v>
      </c>
      <c r="C3165">
        <v>28</v>
      </c>
      <c r="D3165" t="str" cm="1">
        <f t="array" ref="D3165">IF(B3165=0,"Depot",INDEX('Delivery Stops'!$B$2:$B$29,B3165))</f>
        <v>Public Library</v>
      </c>
      <c r="E3165" t="str" cm="1">
        <f t="array" ref="E3165">IF(C3165=0,"Depot",INDEX('Delivery Stops'!$B$2:$B$29,C3165))</f>
        <v>Food Bank</v>
      </c>
      <c r="F3165">
        <v>0</v>
      </c>
      <c r="G3165" cm="1">
        <f t="array" ref="G3165">INDEX('Distance Matrix (miles)'!$B$2:$AD$30,B3165+1,C3165+1)</f>
        <v>14.93</v>
      </c>
      <c r="H3165" cm="1">
        <f t="array" ref="H3165">INDEX('Travel Time Matrix (min)'!$B$2:$AD$30,B3165+1,C3165+1)</f>
        <v>22.4</v>
      </c>
      <c r="I3165" cm="1">
        <f t="array" ref="I3165">G3165*(INDEX('Vehicle Fleet'!$D$2:$D$6,A3165)+'Cost Parameters'!$B$2*'Cost Parameters'!$B$3)</f>
        <v>17.265052000000001</v>
      </c>
      <c r="J3165" cm="1">
        <f t="array" ref="J3165">IF(C3165=0,0,INDEX('Delivery Stops'!$D$2:$D$29,C3165))</f>
        <v>168</v>
      </c>
      <c r="K3165">
        <f t="shared" si="196"/>
        <v>0</v>
      </c>
      <c r="L3165">
        <f t="shared" si="197"/>
        <v>0</v>
      </c>
      <c r="M3165">
        <f t="shared" si="198"/>
        <v>0</v>
      </c>
      <c r="N3165">
        <f t="shared" si="199"/>
        <v>0</v>
      </c>
      <c r="O3165" cm="1">
        <f t="array" ref="O3165">((IF(C3165=0,INDEX('Solver Setup'!$M$15:$M$19,A3165),INDEX('Solver Setup'!$G$25:$G$52,C3165))-IF(B3165=0,INDEX('Solver Setup'!$L$15:$L$19,A3165),INDEX('Solver Setup'!$G$25:$G$52,B3165)))*1440-IF(B3165=0,0,INDEX('Solver Setup'!$F$25:$F$52,B3165))-H3165+'Solver Setup'!$B$9*(1-F3165))</f>
        <v>1407.599999999999</v>
      </c>
    </row>
    <row r="3166" spans="1:15" x14ac:dyDescent="0.2">
      <c r="A3166">
        <v>4</v>
      </c>
      <c r="B3166">
        <v>26</v>
      </c>
      <c r="C3166">
        <v>0</v>
      </c>
      <c r="D3166" t="str" cm="1">
        <f t="array" ref="D3166">IF(B3166=0,"Depot",INDEX('Delivery Stops'!$B$2:$B$29,B3166))</f>
        <v>Bakery &amp; Cafe</v>
      </c>
      <c r="E3166" t="str" cm="1">
        <f t="array" ref="E3166">IF(C3166=0,"Depot",INDEX('Delivery Stops'!$B$2:$B$29,C3166))</f>
        <v>Depot</v>
      </c>
      <c r="F3166">
        <v>0</v>
      </c>
      <c r="G3166" cm="1">
        <f t="array" ref="G3166">INDEX('Distance Matrix (miles)'!$B$2:$AD$30,B3166+1,C3166+1)</f>
        <v>24.09</v>
      </c>
      <c r="H3166" cm="1">
        <f t="array" ref="H3166">INDEX('Travel Time Matrix (min)'!$B$2:$AD$30,B3166+1,C3166+1)</f>
        <v>36.1</v>
      </c>
      <c r="I3166" cm="1">
        <f t="array" ref="I3166">G3166*(INDEX('Vehicle Fleet'!$D$2:$D$6,A3166)+'Cost Parameters'!$B$2*'Cost Parameters'!$B$3)</f>
        <v>27.857676000000001</v>
      </c>
      <c r="J3166" cm="1">
        <f t="array" ref="J3166">IF(C3166=0,0,INDEX('Delivery Stops'!$D$2:$D$29,C3166))</f>
        <v>0</v>
      </c>
      <c r="K3166">
        <f t="shared" si="196"/>
        <v>0</v>
      </c>
      <c r="L3166">
        <f t="shared" si="197"/>
        <v>0</v>
      </c>
      <c r="M3166">
        <f t="shared" si="198"/>
        <v>0</v>
      </c>
      <c r="N3166">
        <f t="shared" si="199"/>
        <v>0</v>
      </c>
      <c r="O3166" cm="1">
        <f t="array" ref="O3166">((IF(C3166=0,INDEX('Solver Setup'!$M$15:$M$19,A3166),INDEX('Solver Setup'!$G$25:$G$52,C3166))-IF(B3166=0,INDEX('Solver Setup'!$L$15:$L$19,A3166),INDEX('Solver Setup'!$G$25:$G$52,B3166)))*1440-IF(B3166=0,0,INDEX('Solver Setup'!$F$25:$F$52,B3166))-H3166+'Solver Setup'!$B$9*(1-F3166))</f>
        <v>625.9</v>
      </c>
    </row>
    <row r="3167" spans="1:15" x14ac:dyDescent="0.2">
      <c r="A3167">
        <v>4</v>
      </c>
      <c r="B3167">
        <v>26</v>
      </c>
      <c r="C3167">
        <v>1</v>
      </c>
      <c r="D3167" t="str" cm="1">
        <f t="array" ref="D3167">IF(B3167=0,"Depot",INDEX('Delivery Stops'!$B$2:$B$29,B3167))</f>
        <v>Bakery &amp; Cafe</v>
      </c>
      <c r="E3167" t="str" cm="1">
        <f t="array" ref="E3167">IF(C3167=0,"Depot",INDEX('Delivery Stops'!$B$2:$B$29,C3167))</f>
        <v>Pet Hospital</v>
      </c>
      <c r="F3167">
        <v>0</v>
      </c>
      <c r="G3167" cm="1">
        <f t="array" ref="G3167">INDEX('Distance Matrix (miles)'!$B$2:$AD$30,B3167+1,C3167+1)</f>
        <v>48.49</v>
      </c>
      <c r="H3167" cm="1">
        <f t="array" ref="H3167">INDEX('Travel Time Matrix (min)'!$B$2:$AD$30,B3167+1,C3167+1)</f>
        <v>72.7</v>
      </c>
      <c r="I3167" cm="1">
        <f t="array" ref="I3167">G3167*(INDEX('Vehicle Fleet'!$D$2:$D$6,A3167)+'Cost Parameters'!$B$2*'Cost Parameters'!$B$3)</f>
        <v>56.073836000000007</v>
      </c>
      <c r="J3167" cm="1">
        <f t="array" ref="J3167">IF(C3167=0,0,INDEX('Delivery Stops'!$D$2:$D$29,C3167))</f>
        <v>204</v>
      </c>
      <c r="K3167">
        <f t="shared" si="196"/>
        <v>0</v>
      </c>
      <c r="L3167">
        <f t="shared" si="197"/>
        <v>0</v>
      </c>
      <c r="M3167">
        <f t="shared" si="198"/>
        <v>0</v>
      </c>
      <c r="N3167">
        <f t="shared" si="199"/>
        <v>0</v>
      </c>
      <c r="O3167" cm="1">
        <f t="array" ref="O3167">((IF(C3167=0,INDEX('Solver Setup'!$M$15:$M$19,A3167),INDEX('Solver Setup'!$G$25:$G$52,C3167))-IF(B3167=0,INDEX('Solver Setup'!$L$15:$L$19,A3167),INDEX('Solver Setup'!$G$25:$G$52,B3167)))*1440-IF(B3167=0,0,INDEX('Solver Setup'!$F$25:$F$52,B3167))-H3167+'Solver Setup'!$B$9*(1-F3167))</f>
        <v>1099.3000000000006</v>
      </c>
    </row>
    <row r="3168" spans="1:15" x14ac:dyDescent="0.2">
      <c r="A3168">
        <v>4</v>
      </c>
      <c r="B3168">
        <v>26</v>
      </c>
      <c r="C3168">
        <v>2</v>
      </c>
      <c r="D3168" t="str" cm="1">
        <f t="array" ref="D3168">IF(B3168=0,"Depot",INDEX('Delivery Stops'!$B$2:$B$29,B3168))</f>
        <v>Bakery &amp; Cafe</v>
      </c>
      <c r="E3168" t="str" cm="1">
        <f t="array" ref="E3168">IF(C3168=0,"Depot",INDEX('Delivery Stops'!$B$2:$B$29,C3168))</f>
        <v>Community Pharmacy</v>
      </c>
      <c r="F3168">
        <v>0</v>
      </c>
      <c r="G3168" cm="1">
        <f t="array" ref="G3168">INDEX('Distance Matrix (miles)'!$B$2:$AD$30,B3168+1,C3168+1)</f>
        <v>26.68</v>
      </c>
      <c r="H3168" cm="1">
        <f t="array" ref="H3168">INDEX('Travel Time Matrix (min)'!$B$2:$AD$30,B3168+1,C3168+1)</f>
        <v>40</v>
      </c>
      <c r="I3168" cm="1">
        <f t="array" ref="I3168">G3168*(INDEX('Vehicle Fleet'!$D$2:$D$6,A3168)+'Cost Parameters'!$B$2*'Cost Parameters'!$B$3)</f>
        <v>30.852752000000002</v>
      </c>
      <c r="J3168" cm="1">
        <f t="array" ref="J3168">IF(C3168=0,0,INDEX('Delivery Stops'!$D$2:$D$29,C3168))</f>
        <v>240</v>
      </c>
      <c r="K3168">
        <f t="shared" si="196"/>
        <v>0</v>
      </c>
      <c r="L3168">
        <f t="shared" si="197"/>
        <v>0</v>
      </c>
      <c r="M3168">
        <f t="shared" si="198"/>
        <v>0</v>
      </c>
      <c r="N3168">
        <f t="shared" si="199"/>
        <v>0</v>
      </c>
      <c r="O3168" cm="1">
        <f t="array" ref="O3168">((IF(C3168=0,INDEX('Solver Setup'!$M$15:$M$19,A3168),INDEX('Solver Setup'!$G$25:$G$52,C3168))-IF(B3168=0,INDEX('Solver Setup'!$L$15:$L$19,A3168),INDEX('Solver Setup'!$G$25:$G$52,B3168)))*1440-IF(B3168=0,0,INDEX('Solver Setup'!$F$25:$F$52,B3168))-H3168+'Solver Setup'!$B$9*(1-F3168))</f>
        <v>1371.9999999999995</v>
      </c>
    </row>
    <row r="3169" spans="1:15" x14ac:dyDescent="0.2">
      <c r="A3169">
        <v>4</v>
      </c>
      <c r="B3169">
        <v>26</v>
      </c>
      <c r="C3169">
        <v>3</v>
      </c>
      <c r="D3169" t="str" cm="1">
        <f t="array" ref="D3169">IF(B3169=0,"Depot",INDEX('Delivery Stops'!$B$2:$B$29,B3169))</f>
        <v>Bakery &amp; Cafe</v>
      </c>
      <c r="E3169" t="str" cm="1">
        <f t="array" ref="E3169">IF(C3169=0,"Depot",INDEX('Delivery Stops'!$B$2:$B$29,C3169))</f>
        <v>Redstone Medical Center</v>
      </c>
      <c r="F3169">
        <v>0</v>
      </c>
      <c r="G3169" cm="1">
        <f t="array" ref="G3169">INDEX('Distance Matrix (miles)'!$B$2:$AD$30,B3169+1,C3169+1)</f>
        <v>38.46</v>
      </c>
      <c r="H3169" cm="1">
        <f t="array" ref="H3169">INDEX('Travel Time Matrix (min)'!$B$2:$AD$30,B3169+1,C3169+1)</f>
        <v>57.7</v>
      </c>
      <c r="I3169" cm="1">
        <f t="array" ref="I3169">G3169*(INDEX('Vehicle Fleet'!$D$2:$D$6,A3169)+'Cost Parameters'!$B$2*'Cost Parameters'!$B$3)</f>
        <v>44.475144000000007</v>
      </c>
      <c r="J3169" cm="1">
        <f t="array" ref="J3169">IF(C3169=0,0,INDEX('Delivery Stops'!$D$2:$D$29,C3169))</f>
        <v>183</v>
      </c>
      <c r="K3169">
        <f t="shared" si="196"/>
        <v>0</v>
      </c>
      <c r="L3169">
        <f t="shared" si="197"/>
        <v>0</v>
      </c>
      <c r="M3169">
        <f t="shared" si="198"/>
        <v>0</v>
      </c>
      <c r="N3169">
        <f t="shared" si="199"/>
        <v>0</v>
      </c>
      <c r="O3169" cm="1">
        <f t="array" ref="O3169">((IF(C3169=0,INDEX('Solver Setup'!$M$15:$M$19,A3169),INDEX('Solver Setup'!$G$25:$G$52,C3169))-IF(B3169=0,INDEX('Solver Setup'!$L$15:$L$19,A3169),INDEX('Solver Setup'!$G$25:$G$52,B3169)))*1440-IF(B3169=0,0,INDEX('Solver Setup'!$F$25:$F$52,B3169))-H3169+'Solver Setup'!$B$9*(1-F3169))</f>
        <v>1369.3</v>
      </c>
    </row>
    <row r="3170" spans="1:15" x14ac:dyDescent="0.2">
      <c r="A3170">
        <v>4</v>
      </c>
      <c r="B3170">
        <v>26</v>
      </c>
      <c r="C3170">
        <v>4</v>
      </c>
      <c r="D3170" t="str" cm="1">
        <f t="array" ref="D3170">IF(B3170=0,"Depot",INDEX('Delivery Stops'!$B$2:$B$29,B3170))</f>
        <v>Bakery &amp; Cafe</v>
      </c>
      <c r="E3170" t="str" cm="1">
        <f t="array" ref="E3170">IF(C3170=0,"Depot",INDEX('Delivery Stops'!$B$2:$B$29,C3170))</f>
        <v>Furniture Warehouse</v>
      </c>
      <c r="F3170">
        <v>0</v>
      </c>
      <c r="G3170" cm="1">
        <f t="array" ref="G3170">INDEX('Distance Matrix (miles)'!$B$2:$AD$30,B3170+1,C3170+1)</f>
        <v>21.86</v>
      </c>
      <c r="H3170" cm="1">
        <f t="array" ref="H3170">INDEX('Travel Time Matrix (min)'!$B$2:$AD$30,B3170+1,C3170+1)</f>
        <v>32.799999999999997</v>
      </c>
      <c r="I3170" cm="1">
        <f t="array" ref="I3170">G3170*(INDEX('Vehicle Fleet'!$D$2:$D$6,A3170)+'Cost Parameters'!$B$2*'Cost Parameters'!$B$3)</f>
        <v>25.278904000000001</v>
      </c>
      <c r="J3170" cm="1">
        <f t="array" ref="J3170">IF(C3170=0,0,INDEX('Delivery Stops'!$D$2:$D$29,C3170))</f>
        <v>186</v>
      </c>
      <c r="K3170">
        <f t="shared" si="196"/>
        <v>0</v>
      </c>
      <c r="L3170">
        <f t="shared" si="197"/>
        <v>0</v>
      </c>
      <c r="M3170">
        <f t="shared" si="198"/>
        <v>0</v>
      </c>
      <c r="N3170">
        <f t="shared" si="199"/>
        <v>0</v>
      </c>
      <c r="O3170" cm="1">
        <f t="array" ref="O3170">((IF(C3170=0,INDEX('Solver Setup'!$M$15:$M$19,A3170),INDEX('Solver Setup'!$G$25:$G$52,C3170))-IF(B3170=0,INDEX('Solver Setup'!$L$15:$L$19,A3170),INDEX('Solver Setup'!$G$25:$G$52,B3170)))*1440-IF(B3170=0,0,INDEX('Solver Setup'!$F$25:$F$52,B3170))-H3170+'Solver Setup'!$B$9*(1-F3170))</f>
        <v>1124.2</v>
      </c>
    </row>
    <row r="3171" spans="1:15" x14ac:dyDescent="0.2">
      <c r="A3171">
        <v>4</v>
      </c>
      <c r="B3171">
        <v>26</v>
      </c>
      <c r="C3171">
        <v>5</v>
      </c>
      <c r="D3171" t="str" cm="1">
        <f t="array" ref="D3171">IF(B3171=0,"Depot",INDEX('Delivery Stops'!$B$2:$B$29,B3171))</f>
        <v>Bakery &amp; Cafe</v>
      </c>
      <c r="E3171" t="str" cm="1">
        <f t="array" ref="E3171">IF(C3171=0,"Depot",INDEX('Delivery Stops'!$B$2:$B$29,C3171))</f>
        <v>Construction Supply</v>
      </c>
      <c r="F3171">
        <v>0</v>
      </c>
      <c r="G3171" cm="1">
        <f t="array" ref="G3171">INDEX('Distance Matrix (miles)'!$B$2:$AD$30,B3171+1,C3171+1)</f>
        <v>16.170000000000002</v>
      </c>
      <c r="H3171" cm="1">
        <f t="array" ref="H3171">INDEX('Travel Time Matrix (min)'!$B$2:$AD$30,B3171+1,C3171+1)</f>
        <v>24.3</v>
      </c>
      <c r="I3171" cm="1">
        <f t="array" ref="I3171">G3171*(INDEX('Vehicle Fleet'!$D$2:$D$6,A3171)+'Cost Parameters'!$B$2*'Cost Parameters'!$B$3)</f>
        <v>18.698988000000003</v>
      </c>
      <c r="J3171" cm="1">
        <f t="array" ref="J3171">IF(C3171=0,0,INDEX('Delivery Stops'!$D$2:$D$29,C3171))</f>
        <v>201</v>
      </c>
      <c r="K3171">
        <f t="shared" si="196"/>
        <v>0</v>
      </c>
      <c r="L3171">
        <f t="shared" si="197"/>
        <v>0</v>
      </c>
      <c r="M3171">
        <f t="shared" si="198"/>
        <v>0</v>
      </c>
      <c r="N3171">
        <f t="shared" si="199"/>
        <v>0</v>
      </c>
      <c r="O3171" cm="1">
        <f t="array" ref="O3171">((IF(C3171=0,INDEX('Solver Setup'!$M$15:$M$19,A3171),INDEX('Solver Setup'!$G$25:$G$52,C3171))-IF(B3171=0,INDEX('Solver Setup'!$L$15:$L$19,A3171),INDEX('Solver Setup'!$G$25:$G$52,B3171)))*1440-IF(B3171=0,0,INDEX('Solver Setup'!$F$25:$F$52,B3171))-H3171+'Solver Setup'!$B$9*(1-F3171))</f>
        <v>1342.6999999999996</v>
      </c>
    </row>
    <row r="3172" spans="1:15" x14ac:dyDescent="0.2">
      <c r="A3172">
        <v>4</v>
      </c>
      <c r="B3172">
        <v>26</v>
      </c>
      <c r="C3172">
        <v>6</v>
      </c>
      <c r="D3172" t="str" cm="1">
        <f t="array" ref="D3172">IF(B3172=0,"Depot",INDEX('Delivery Stops'!$B$2:$B$29,B3172))</f>
        <v>Bakery &amp; Cafe</v>
      </c>
      <c r="E3172" t="str" cm="1">
        <f t="array" ref="E3172">IF(C3172=0,"Depot",INDEX('Delivery Stops'!$B$2:$B$29,C3172))</f>
        <v>Farm Supply</v>
      </c>
      <c r="F3172">
        <v>0</v>
      </c>
      <c r="G3172" cm="1">
        <f t="array" ref="G3172">INDEX('Distance Matrix (miles)'!$B$2:$AD$30,B3172+1,C3172+1)</f>
        <v>20.329999999999998</v>
      </c>
      <c r="H3172" cm="1">
        <f t="array" ref="H3172">INDEX('Travel Time Matrix (min)'!$B$2:$AD$30,B3172+1,C3172+1)</f>
        <v>30.5</v>
      </c>
      <c r="I3172" cm="1">
        <f t="array" ref="I3172">G3172*(INDEX('Vehicle Fleet'!$D$2:$D$6,A3172)+'Cost Parameters'!$B$2*'Cost Parameters'!$B$3)</f>
        <v>23.509612000000001</v>
      </c>
      <c r="J3172" cm="1">
        <f t="array" ref="J3172">IF(C3172=0,0,INDEX('Delivery Stops'!$D$2:$D$29,C3172))</f>
        <v>162</v>
      </c>
      <c r="K3172">
        <f t="shared" si="196"/>
        <v>0</v>
      </c>
      <c r="L3172">
        <f t="shared" si="197"/>
        <v>0</v>
      </c>
      <c r="M3172">
        <f t="shared" si="198"/>
        <v>0</v>
      </c>
      <c r="N3172">
        <f t="shared" si="199"/>
        <v>0</v>
      </c>
      <c r="O3172" cm="1">
        <f t="array" ref="O3172">((IF(C3172=0,INDEX('Solver Setup'!$M$15:$M$19,A3172),INDEX('Solver Setup'!$G$25:$G$52,C3172))-IF(B3172=0,INDEX('Solver Setup'!$L$15:$L$19,A3172),INDEX('Solver Setup'!$G$25:$G$52,B3172)))*1440-IF(B3172=0,0,INDEX('Solver Setup'!$F$25:$F$52,B3172))-H3172+'Solver Setup'!$B$9*(1-F3172))</f>
        <v>1441.5</v>
      </c>
    </row>
    <row r="3173" spans="1:15" x14ac:dyDescent="0.2">
      <c r="A3173">
        <v>4</v>
      </c>
      <c r="B3173">
        <v>26</v>
      </c>
      <c r="C3173">
        <v>7</v>
      </c>
      <c r="D3173" t="str" cm="1">
        <f t="array" ref="D3173">IF(B3173=0,"Depot",INDEX('Delivery Stops'!$B$2:$B$29,B3173))</f>
        <v>Bakery &amp; Cafe</v>
      </c>
      <c r="E3173" t="str" cm="1">
        <f t="array" ref="E3173">IF(C3173=0,"Depot",INDEX('Delivery Stops'!$B$2:$B$29,C3173))</f>
        <v>Fish Market</v>
      </c>
      <c r="F3173">
        <v>0</v>
      </c>
      <c r="G3173" cm="1">
        <f t="array" ref="G3173">INDEX('Distance Matrix (miles)'!$B$2:$AD$30,B3173+1,C3173+1)</f>
        <v>14.72</v>
      </c>
      <c r="H3173" cm="1">
        <f t="array" ref="H3173">INDEX('Travel Time Matrix (min)'!$B$2:$AD$30,B3173+1,C3173+1)</f>
        <v>22.1</v>
      </c>
      <c r="I3173" cm="1">
        <f t="array" ref="I3173">G3173*(INDEX('Vehicle Fleet'!$D$2:$D$6,A3173)+'Cost Parameters'!$B$2*'Cost Parameters'!$B$3)</f>
        <v>17.022208000000003</v>
      </c>
      <c r="J3173" cm="1">
        <f t="array" ref="J3173">IF(C3173=0,0,INDEX('Delivery Stops'!$D$2:$D$29,C3173))</f>
        <v>133</v>
      </c>
      <c r="K3173">
        <f t="shared" si="196"/>
        <v>0</v>
      </c>
      <c r="L3173">
        <f t="shared" si="197"/>
        <v>0</v>
      </c>
      <c r="M3173">
        <f t="shared" si="198"/>
        <v>0</v>
      </c>
      <c r="N3173">
        <f t="shared" si="199"/>
        <v>0</v>
      </c>
      <c r="O3173" cm="1">
        <f t="array" ref="O3173">((IF(C3173=0,INDEX('Solver Setup'!$M$15:$M$19,A3173),INDEX('Solver Setup'!$G$25:$G$52,C3173))-IF(B3173=0,INDEX('Solver Setup'!$L$15:$L$19,A3173),INDEX('Solver Setup'!$G$25:$G$52,B3173)))*1440-IF(B3173=0,0,INDEX('Solver Setup'!$F$25:$F$52,B3173))-H3173+'Solver Setup'!$B$9*(1-F3173))</f>
        <v>1314.9</v>
      </c>
    </row>
    <row r="3174" spans="1:15" x14ac:dyDescent="0.2">
      <c r="A3174">
        <v>4</v>
      </c>
      <c r="B3174">
        <v>26</v>
      </c>
      <c r="C3174">
        <v>8</v>
      </c>
      <c r="D3174" t="str" cm="1">
        <f t="array" ref="D3174">IF(B3174=0,"Depot",INDEX('Delivery Stops'!$B$2:$B$29,B3174))</f>
        <v>Bakery &amp; Cafe</v>
      </c>
      <c r="E3174" t="str" cm="1">
        <f t="array" ref="E3174">IF(C3174=0,"Depot",INDEX('Delivery Stops'!$B$2:$B$29,C3174))</f>
        <v>Swimming Pool Supply</v>
      </c>
      <c r="F3174">
        <v>0</v>
      </c>
      <c r="G3174" cm="1">
        <f t="array" ref="G3174">INDEX('Distance Matrix (miles)'!$B$2:$AD$30,B3174+1,C3174+1)</f>
        <v>33.44</v>
      </c>
      <c r="H3174" cm="1">
        <f t="array" ref="H3174">INDEX('Travel Time Matrix (min)'!$B$2:$AD$30,B3174+1,C3174+1)</f>
        <v>50.2</v>
      </c>
      <c r="I3174" cm="1">
        <f t="array" ref="I3174">G3174*(INDEX('Vehicle Fleet'!$D$2:$D$6,A3174)+'Cost Parameters'!$B$2*'Cost Parameters'!$B$3)</f>
        <v>38.670016000000004</v>
      </c>
      <c r="J3174" cm="1">
        <f t="array" ref="J3174">IF(C3174=0,0,INDEX('Delivery Stops'!$D$2:$D$29,C3174))</f>
        <v>285</v>
      </c>
      <c r="K3174">
        <f t="shared" si="196"/>
        <v>0</v>
      </c>
      <c r="L3174">
        <f t="shared" si="197"/>
        <v>0</v>
      </c>
      <c r="M3174">
        <f t="shared" si="198"/>
        <v>0</v>
      </c>
      <c r="N3174">
        <f t="shared" si="199"/>
        <v>0</v>
      </c>
      <c r="O3174" cm="1">
        <f t="array" ref="O3174">((IF(C3174=0,INDEX('Solver Setup'!$M$15:$M$19,A3174),INDEX('Solver Setup'!$G$25:$G$52,C3174))-IF(B3174=0,INDEX('Solver Setup'!$L$15:$L$19,A3174),INDEX('Solver Setup'!$G$25:$G$52,B3174)))*1440-IF(B3174=0,0,INDEX('Solver Setup'!$F$25:$F$52,B3174))-H3174+'Solver Setup'!$B$9*(1-F3174))</f>
        <v>1496.7999999999995</v>
      </c>
    </row>
    <row r="3175" spans="1:15" x14ac:dyDescent="0.2">
      <c r="A3175">
        <v>4</v>
      </c>
      <c r="B3175">
        <v>26</v>
      </c>
      <c r="C3175">
        <v>9</v>
      </c>
      <c r="D3175" t="str" cm="1">
        <f t="array" ref="D3175">IF(B3175=0,"Depot",INDEX('Delivery Stops'!$B$2:$B$29,B3175))</f>
        <v>Bakery &amp; Cafe</v>
      </c>
      <c r="E3175" t="str" cm="1">
        <f t="array" ref="E3175">IF(C3175=0,"Depot",INDEX('Delivery Stops'!$B$2:$B$29,C3175))</f>
        <v>Dry Cleaners</v>
      </c>
      <c r="F3175">
        <v>0</v>
      </c>
      <c r="G3175" cm="1">
        <f t="array" ref="G3175">INDEX('Distance Matrix (miles)'!$B$2:$AD$30,B3175+1,C3175+1)</f>
        <v>38.25</v>
      </c>
      <c r="H3175" cm="1">
        <f t="array" ref="H3175">INDEX('Travel Time Matrix (min)'!$B$2:$AD$30,B3175+1,C3175+1)</f>
        <v>57.4</v>
      </c>
      <c r="I3175" cm="1">
        <f t="array" ref="I3175">G3175*(INDEX('Vehicle Fleet'!$D$2:$D$6,A3175)+'Cost Parameters'!$B$2*'Cost Parameters'!$B$3)</f>
        <v>44.232300000000002</v>
      </c>
      <c r="J3175" cm="1">
        <f t="array" ref="J3175">IF(C3175=0,0,INDEX('Delivery Stops'!$D$2:$D$29,C3175))</f>
        <v>24</v>
      </c>
      <c r="K3175">
        <f t="shared" si="196"/>
        <v>0</v>
      </c>
      <c r="L3175">
        <f t="shared" si="197"/>
        <v>0</v>
      </c>
      <c r="M3175">
        <f t="shared" si="198"/>
        <v>0</v>
      </c>
      <c r="N3175">
        <f t="shared" si="199"/>
        <v>0</v>
      </c>
      <c r="O3175" cm="1">
        <f t="array" ref="O3175">((IF(C3175=0,INDEX('Solver Setup'!$M$15:$M$19,A3175),INDEX('Solver Setup'!$G$25:$G$52,C3175))-IF(B3175=0,INDEX('Solver Setup'!$L$15:$L$19,A3175),INDEX('Solver Setup'!$G$25:$G$52,B3175)))*1440-IF(B3175=0,0,INDEX('Solver Setup'!$F$25:$F$52,B3175))-H3175+'Solver Setup'!$B$9*(1-F3175))</f>
        <v>1144.5999999999999</v>
      </c>
    </row>
    <row r="3176" spans="1:15" x14ac:dyDescent="0.2">
      <c r="A3176">
        <v>4</v>
      </c>
      <c r="B3176">
        <v>26</v>
      </c>
      <c r="C3176">
        <v>10</v>
      </c>
      <c r="D3176" t="str" cm="1">
        <f t="array" ref="D3176">IF(B3176=0,"Depot",INDEX('Delivery Stops'!$B$2:$B$29,B3176))</f>
        <v>Bakery &amp; Cafe</v>
      </c>
      <c r="E3176" t="str" cm="1">
        <f t="array" ref="E3176">IF(C3176=0,"Depot",INDEX('Delivery Stops'!$B$2:$B$29,C3176))</f>
        <v>Furniture Warehouse</v>
      </c>
      <c r="F3176">
        <v>0</v>
      </c>
      <c r="G3176" cm="1">
        <f t="array" ref="G3176">INDEX('Distance Matrix (miles)'!$B$2:$AD$30,B3176+1,C3176+1)</f>
        <v>17.07</v>
      </c>
      <c r="H3176" cm="1">
        <f t="array" ref="H3176">INDEX('Travel Time Matrix (min)'!$B$2:$AD$30,B3176+1,C3176+1)</f>
        <v>25.6</v>
      </c>
      <c r="I3176" cm="1">
        <f t="array" ref="I3176">G3176*(INDEX('Vehicle Fleet'!$D$2:$D$6,A3176)+'Cost Parameters'!$B$2*'Cost Parameters'!$B$3)</f>
        <v>19.739748000000002</v>
      </c>
      <c r="J3176" cm="1">
        <f t="array" ref="J3176">IF(C3176=0,0,INDEX('Delivery Stops'!$D$2:$D$29,C3176))</f>
        <v>89</v>
      </c>
      <c r="K3176">
        <f t="shared" si="196"/>
        <v>0</v>
      </c>
      <c r="L3176">
        <f t="shared" si="197"/>
        <v>0</v>
      </c>
      <c r="M3176">
        <f t="shared" si="198"/>
        <v>0</v>
      </c>
      <c r="N3176">
        <f t="shared" si="199"/>
        <v>0</v>
      </c>
      <c r="O3176" cm="1">
        <f t="array" ref="O3176">((IF(C3176=0,INDEX('Solver Setup'!$M$15:$M$19,A3176),INDEX('Solver Setup'!$G$25:$G$52,C3176))-IF(B3176=0,INDEX('Solver Setup'!$L$15:$L$19,A3176),INDEX('Solver Setup'!$G$25:$G$52,B3176)))*1440-IF(B3176=0,0,INDEX('Solver Setup'!$F$25:$F$52,B3176))-H3176+'Solver Setup'!$B$9*(1-F3176))</f>
        <v>1251.3999999999994</v>
      </c>
    </row>
    <row r="3177" spans="1:15" x14ac:dyDescent="0.2">
      <c r="A3177">
        <v>4</v>
      </c>
      <c r="B3177">
        <v>26</v>
      </c>
      <c r="C3177">
        <v>11</v>
      </c>
      <c r="D3177" t="str" cm="1">
        <f t="array" ref="D3177">IF(B3177=0,"Depot",INDEX('Delivery Stops'!$B$2:$B$29,B3177))</f>
        <v>Bakery &amp; Cafe</v>
      </c>
      <c r="E3177" t="str" cm="1">
        <f t="array" ref="E3177">IF(C3177=0,"Depot",INDEX('Delivery Stops'!$B$2:$B$29,C3177))</f>
        <v>Pet Hospital</v>
      </c>
      <c r="F3177">
        <v>0</v>
      </c>
      <c r="G3177" cm="1">
        <f t="array" ref="G3177">INDEX('Distance Matrix (miles)'!$B$2:$AD$30,B3177+1,C3177+1)</f>
        <v>25.39</v>
      </c>
      <c r="H3177" cm="1">
        <f t="array" ref="H3177">INDEX('Travel Time Matrix (min)'!$B$2:$AD$30,B3177+1,C3177+1)</f>
        <v>38.1</v>
      </c>
      <c r="I3177" cm="1">
        <f t="array" ref="I3177">G3177*(INDEX('Vehicle Fleet'!$D$2:$D$6,A3177)+'Cost Parameters'!$B$2*'Cost Parameters'!$B$3)</f>
        <v>29.360996000000004</v>
      </c>
      <c r="J3177" cm="1">
        <f t="array" ref="J3177">IF(C3177=0,0,INDEX('Delivery Stops'!$D$2:$D$29,C3177))</f>
        <v>108</v>
      </c>
      <c r="K3177">
        <f t="shared" si="196"/>
        <v>0</v>
      </c>
      <c r="L3177">
        <f t="shared" si="197"/>
        <v>0</v>
      </c>
      <c r="M3177">
        <f t="shared" si="198"/>
        <v>0</v>
      </c>
      <c r="N3177">
        <f t="shared" si="199"/>
        <v>0</v>
      </c>
      <c r="O3177" cm="1">
        <f t="array" ref="O3177">((IF(C3177=0,INDEX('Solver Setup'!$M$15:$M$19,A3177),INDEX('Solver Setup'!$G$25:$G$52,C3177))-IF(B3177=0,INDEX('Solver Setup'!$L$15:$L$19,A3177),INDEX('Solver Setup'!$G$25:$G$52,B3177)))*1440-IF(B3177=0,0,INDEX('Solver Setup'!$F$25:$F$52,B3177))-H3177+'Solver Setup'!$B$9*(1-F3177))</f>
        <v>1163.9000000000001</v>
      </c>
    </row>
    <row r="3178" spans="1:15" x14ac:dyDescent="0.2">
      <c r="A3178">
        <v>4</v>
      </c>
      <c r="B3178">
        <v>26</v>
      </c>
      <c r="C3178">
        <v>12</v>
      </c>
      <c r="D3178" t="str" cm="1">
        <f t="array" ref="D3178">IF(B3178=0,"Depot",INDEX('Delivery Stops'!$B$2:$B$29,B3178))</f>
        <v>Bakery &amp; Cafe</v>
      </c>
      <c r="E3178" t="str" cm="1">
        <f t="array" ref="E3178">IF(C3178=0,"Depot",INDEX('Delivery Stops'!$B$2:$B$29,C3178))</f>
        <v>Tech Solutions Inc</v>
      </c>
      <c r="F3178">
        <v>0</v>
      </c>
      <c r="G3178" cm="1">
        <f t="array" ref="G3178">INDEX('Distance Matrix (miles)'!$B$2:$AD$30,B3178+1,C3178+1)</f>
        <v>15.54</v>
      </c>
      <c r="H3178" cm="1">
        <f t="array" ref="H3178">INDEX('Travel Time Matrix (min)'!$B$2:$AD$30,B3178+1,C3178+1)</f>
        <v>23.3</v>
      </c>
      <c r="I3178" cm="1">
        <f t="array" ref="I3178">G3178*(INDEX('Vehicle Fleet'!$D$2:$D$6,A3178)+'Cost Parameters'!$B$2*'Cost Parameters'!$B$3)</f>
        <v>17.970456000000002</v>
      </c>
      <c r="J3178" cm="1">
        <f t="array" ref="J3178">IF(C3178=0,0,INDEX('Delivery Stops'!$D$2:$D$29,C3178))</f>
        <v>150</v>
      </c>
      <c r="K3178">
        <f t="shared" si="196"/>
        <v>0</v>
      </c>
      <c r="L3178">
        <f t="shared" si="197"/>
        <v>0</v>
      </c>
      <c r="M3178">
        <f t="shared" si="198"/>
        <v>0</v>
      </c>
      <c r="N3178">
        <f t="shared" si="199"/>
        <v>0</v>
      </c>
      <c r="O3178" cm="1">
        <f t="array" ref="O3178">((IF(C3178=0,INDEX('Solver Setup'!$M$15:$M$19,A3178),INDEX('Solver Setup'!$G$25:$G$52,C3178))-IF(B3178=0,INDEX('Solver Setup'!$L$15:$L$19,A3178),INDEX('Solver Setup'!$G$25:$G$52,B3178)))*1440-IF(B3178=0,0,INDEX('Solver Setup'!$F$25:$F$52,B3178))-H3178+'Solver Setup'!$B$9*(1-F3178))</f>
        <v>1133.7</v>
      </c>
    </row>
    <row r="3179" spans="1:15" x14ac:dyDescent="0.2">
      <c r="A3179">
        <v>4</v>
      </c>
      <c r="B3179">
        <v>26</v>
      </c>
      <c r="C3179">
        <v>13</v>
      </c>
      <c r="D3179" t="str" cm="1">
        <f t="array" ref="D3179">IF(B3179=0,"Depot",INDEX('Delivery Stops'!$B$2:$B$29,B3179))</f>
        <v>Bakery &amp; Cafe</v>
      </c>
      <c r="E3179" t="str" cm="1">
        <f t="array" ref="E3179">IF(C3179=0,"Depot",INDEX('Delivery Stops'!$B$2:$B$29,C3179))</f>
        <v>Tech Solutions Inc</v>
      </c>
      <c r="F3179">
        <v>0</v>
      </c>
      <c r="G3179" cm="1">
        <f t="array" ref="G3179">INDEX('Distance Matrix (miles)'!$B$2:$AD$30,B3179+1,C3179+1)</f>
        <v>16.079999999999998</v>
      </c>
      <c r="H3179" cm="1">
        <f t="array" ref="H3179">INDEX('Travel Time Matrix (min)'!$B$2:$AD$30,B3179+1,C3179+1)</f>
        <v>24.1</v>
      </c>
      <c r="I3179" cm="1">
        <f t="array" ref="I3179">G3179*(INDEX('Vehicle Fleet'!$D$2:$D$6,A3179)+'Cost Parameters'!$B$2*'Cost Parameters'!$B$3)</f>
        <v>18.594912000000001</v>
      </c>
      <c r="J3179" cm="1">
        <f t="array" ref="J3179">IF(C3179=0,0,INDEX('Delivery Stops'!$D$2:$D$29,C3179))</f>
        <v>38</v>
      </c>
      <c r="K3179">
        <f t="shared" si="196"/>
        <v>0</v>
      </c>
      <c r="L3179">
        <f t="shared" si="197"/>
        <v>0</v>
      </c>
      <c r="M3179">
        <f t="shared" si="198"/>
        <v>0</v>
      </c>
      <c r="N3179">
        <f t="shared" si="199"/>
        <v>0</v>
      </c>
      <c r="O3179" cm="1">
        <f t="array" ref="O3179">((IF(C3179=0,INDEX('Solver Setup'!$M$15:$M$19,A3179),INDEX('Solver Setup'!$G$25:$G$52,C3179))-IF(B3179=0,INDEX('Solver Setup'!$L$15:$L$19,A3179),INDEX('Solver Setup'!$G$25:$G$52,B3179)))*1440-IF(B3179=0,0,INDEX('Solver Setup'!$F$25:$F$52,B3179))-H3179+'Solver Setup'!$B$9*(1-F3179))</f>
        <v>1027.8999999999994</v>
      </c>
    </row>
    <row r="3180" spans="1:15" x14ac:dyDescent="0.2">
      <c r="A3180">
        <v>4</v>
      </c>
      <c r="B3180">
        <v>26</v>
      </c>
      <c r="C3180">
        <v>14</v>
      </c>
      <c r="D3180" t="str" cm="1">
        <f t="array" ref="D3180">IF(B3180=0,"Depot",INDEX('Delivery Stops'!$B$2:$B$29,B3180))</f>
        <v>Bakery &amp; Cafe</v>
      </c>
      <c r="E3180" t="str" cm="1">
        <f t="array" ref="E3180">IF(C3180=0,"Depot",INDEX('Delivery Stops'!$B$2:$B$29,C3180))</f>
        <v>Sunrise Senior Living</v>
      </c>
      <c r="F3180">
        <v>0</v>
      </c>
      <c r="G3180" cm="1">
        <f t="array" ref="G3180">INDEX('Distance Matrix (miles)'!$B$2:$AD$30,B3180+1,C3180+1)</f>
        <v>10.16</v>
      </c>
      <c r="H3180" cm="1">
        <f t="array" ref="H3180">INDEX('Travel Time Matrix (min)'!$B$2:$AD$30,B3180+1,C3180+1)</f>
        <v>15.2</v>
      </c>
      <c r="I3180" cm="1">
        <f t="array" ref="I3180">G3180*(INDEX('Vehicle Fleet'!$D$2:$D$6,A3180)+'Cost Parameters'!$B$2*'Cost Parameters'!$B$3)</f>
        <v>11.749024</v>
      </c>
      <c r="J3180" cm="1">
        <f t="array" ref="J3180">IF(C3180=0,0,INDEX('Delivery Stops'!$D$2:$D$29,C3180))</f>
        <v>249</v>
      </c>
      <c r="K3180">
        <f t="shared" si="196"/>
        <v>0</v>
      </c>
      <c r="L3180">
        <f t="shared" si="197"/>
        <v>0</v>
      </c>
      <c r="M3180">
        <f t="shared" si="198"/>
        <v>0</v>
      </c>
      <c r="N3180">
        <f t="shared" si="199"/>
        <v>0</v>
      </c>
      <c r="O3180" cm="1">
        <f t="array" ref="O3180">((IF(C3180=0,INDEX('Solver Setup'!$M$15:$M$19,A3180),INDEX('Solver Setup'!$G$25:$G$52,C3180))-IF(B3180=0,INDEX('Solver Setup'!$L$15:$L$19,A3180),INDEX('Solver Setup'!$G$25:$G$52,B3180)))*1440-IF(B3180=0,0,INDEX('Solver Setup'!$F$25:$F$52,B3180))-H3180+'Solver Setup'!$B$9*(1-F3180))</f>
        <v>1486.7999999999995</v>
      </c>
    </row>
    <row r="3181" spans="1:15" x14ac:dyDescent="0.2">
      <c r="A3181">
        <v>4</v>
      </c>
      <c r="B3181">
        <v>26</v>
      </c>
      <c r="C3181">
        <v>15</v>
      </c>
      <c r="D3181" t="str" cm="1">
        <f t="array" ref="D3181">IF(B3181=0,"Depot",INDEX('Delivery Stops'!$B$2:$B$29,B3181))</f>
        <v>Bakery &amp; Cafe</v>
      </c>
      <c r="E3181" t="str" cm="1">
        <f t="array" ref="E3181">IF(C3181=0,"Depot",INDEX('Delivery Stops'!$B$2:$B$29,C3181))</f>
        <v>Electronics Outlet</v>
      </c>
      <c r="F3181">
        <v>0</v>
      </c>
      <c r="G3181" cm="1">
        <f t="array" ref="G3181">INDEX('Distance Matrix (miles)'!$B$2:$AD$30,B3181+1,C3181+1)</f>
        <v>24.16</v>
      </c>
      <c r="H3181" cm="1">
        <f t="array" ref="H3181">INDEX('Travel Time Matrix (min)'!$B$2:$AD$30,B3181+1,C3181+1)</f>
        <v>36.200000000000003</v>
      </c>
      <c r="I3181" cm="1">
        <f t="array" ref="I3181">G3181*(INDEX('Vehicle Fleet'!$D$2:$D$6,A3181)+'Cost Parameters'!$B$2*'Cost Parameters'!$B$3)</f>
        <v>27.938624000000001</v>
      </c>
      <c r="J3181" cm="1">
        <f t="array" ref="J3181">IF(C3181=0,0,INDEX('Delivery Stops'!$D$2:$D$29,C3181))</f>
        <v>72</v>
      </c>
      <c r="K3181">
        <f t="shared" si="196"/>
        <v>0</v>
      </c>
      <c r="L3181">
        <f t="shared" si="197"/>
        <v>0</v>
      </c>
      <c r="M3181">
        <f t="shared" si="198"/>
        <v>0</v>
      </c>
      <c r="N3181">
        <f t="shared" si="199"/>
        <v>0</v>
      </c>
      <c r="O3181" cm="1">
        <f t="array" ref="O3181">((IF(C3181=0,INDEX('Solver Setup'!$M$15:$M$19,A3181),INDEX('Solver Setup'!$G$25:$G$52,C3181))-IF(B3181=0,INDEX('Solver Setup'!$L$15:$L$19,A3181),INDEX('Solver Setup'!$G$25:$G$52,B3181)))*1440-IF(B3181=0,0,INDEX('Solver Setup'!$F$25:$F$52,B3181))-H3181+'Solver Setup'!$B$9*(1-F3181))</f>
        <v>1030.8</v>
      </c>
    </row>
    <row r="3182" spans="1:15" x14ac:dyDescent="0.2">
      <c r="A3182">
        <v>4</v>
      </c>
      <c r="B3182">
        <v>26</v>
      </c>
      <c r="C3182">
        <v>16</v>
      </c>
      <c r="D3182" t="str" cm="1">
        <f t="array" ref="D3182">IF(B3182=0,"Depot",INDEX('Delivery Stops'!$B$2:$B$29,B3182))</f>
        <v>Bakery &amp; Cafe</v>
      </c>
      <c r="E3182" t="str" cm="1">
        <f t="array" ref="E3182">IF(C3182=0,"Depot",INDEX('Delivery Stops'!$B$2:$B$29,C3182))</f>
        <v>Bookstore</v>
      </c>
      <c r="F3182">
        <v>0</v>
      </c>
      <c r="G3182" cm="1">
        <f t="array" ref="G3182">INDEX('Distance Matrix (miles)'!$B$2:$AD$30,B3182+1,C3182+1)</f>
        <v>22.28</v>
      </c>
      <c r="H3182" cm="1">
        <f t="array" ref="H3182">INDEX('Travel Time Matrix (min)'!$B$2:$AD$30,B3182+1,C3182+1)</f>
        <v>33.4</v>
      </c>
      <c r="I3182" cm="1">
        <f t="array" ref="I3182">G3182*(INDEX('Vehicle Fleet'!$D$2:$D$6,A3182)+'Cost Parameters'!$B$2*'Cost Parameters'!$B$3)</f>
        <v>25.764592000000004</v>
      </c>
      <c r="J3182" cm="1">
        <f t="array" ref="J3182">IF(C3182=0,0,INDEX('Delivery Stops'!$D$2:$D$29,C3182))</f>
        <v>152</v>
      </c>
      <c r="K3182">
        <f t="shared" si="196"/>
        <v>0</v>
      </c>
      <c r="L3182">
        <f t="shared" si="197"/>
        <v>0</v>
      </c>
      <c r="M3182">
        <f t="shared" si="198"/>
        <v>0</v>
      </c>
      <c r="N3182">
        <f t="shared" si="199"/>
        <v>0</v>
      </c>
      <c r="O3182" cm="1">
        <f t="array" ref="O3182">((IF(C3182=0,INDEX('Solver Setup'!$M$15:$M$19,A3182),INDEX('Solver Setup'!$G$25:$G$52,C3182))-IF(B3182=0,INDEX('Solver Setup'!$L$15:$L$19,A3182),INDEX('Solver Setup'!$G$25:$G$52,B3182)))*1440-IF(B3182=0,0,INDEX('Solver Setup'!$F$25:$F$52,B3182))-H3182+'Solver Setup'!$B$9*(1-F3182))</f>
        <v>1273.6000000000006</v>
      </c>
    </row>
    <row r="3183" spans="1:15" x14ac:dyDescent="0.2">
      <c r="A3183">
        <v>4</v>
      </c>
      <c r="B3183">
        <v>26</v>
      </c>
      <c r="C3183">
        <v>17</v>
      </c>
      <c r="D3183" t="str" cm="1">
        <f t="array" ref="D3183">IF(B3183=0,"Depot",INDEX('Delivery Stops'!$B$2:$B$29,B3183))</f>
        <v>Bakery &amp; Cafe</v>
      </c>
      <c r="E3183" t="str" cm="1">
        <f t="array" ref="E3183">IF(C3183=0,"Depot",INDEX('Delivery Stops'!$B$2:$B$29,C3183))</f>
        <v>Veterinary Clinic</v>
      </c>
      <c r="F3183">
        <v>0</v>
      </c>
      <c r="G3183" cm="1">
        <f t="array" ref="G3183">INDEX('Distance Matrix (miles)'!$B$2:$AD$30,B3183+1,C3183+1)</f>
        <v>3.69</v>
      </c>
      <c r="H3183" cm="1">
        <f t="array" ref="H3183">INDEX('Travel Time Matrix (min)'!$B$2:$AD$30,B3183+1,C3183+1)</f>
        <v>5.5</v>
      </c>
      <c r="I3183" cm="1">
        <f t="array" ref="I3183">G3183*(INDEX('Vehicle Fleet'!$D$2:$D$6,A3183)+'Cost Parameters'!$B$2*'Cost Parameters'!$B$3)</f>
        <v>4.2671160000000006</v>
      </c>
      <c r="J3183" cm="1">
        <f t="array" ref="J3183">IF(C3183=0,0,INDEX('Delivery Stops'!$D$2:$D$29,C3183))</f>
        <v>102</v>
      </c>
      <c r="K3183">
        <f t="shared" si="196"/>
        <v>0</v>
      </c>
      <c r="L3183">
        <f t="shared" si="197"/>
        <v>0</v>
      </c>
      <c r="M3183">
        <f t="shared" si="198"/>
        <v>0</v>
      </c>
      <c r="N3183">
        <f t="shared" si="199"/>
        <v>0</v>
      </c>
      <c r="O3183" cm="1">
        <f t="array" ref="O3183">((IF(C3183=0,INDEX('Solver Setup'!$M$15:$M$19,A3183),INDEX('Solver Setup'!$G$25:$G$52,C3183))-IF(B3183=0,INDEX('Solver Setup'!$L$15:$L$19,A3183),INDEX('Solver Setup'!$G$25:$G$52,B3183)))*1440-IF(B3183=0,0,INDEX('Solver Setup'!$F$25:$F$52,B3183))-H3183+'Solver Setup'!$B$9*(1-F3183))</f>
        <v>1136.4999999999995</v>
      </c>
    </row>
    <row r="3184" spans="1:15" x14ac:dyDescent="0.2">
      <c r="A3184">
        <v>4</v>
      </c>
      <c r="B3184">
        <v>26</v>
      </c>
      <c r="C3184">
        <v>18</v>
      </c>
      <c r="D3184" t="str" cm="1">
        <f t="array" ref="D3184">IF(B3184=0,"Depot",INDEX('Delivery Stops'!$B$2:$B$29,B3184))</f>
        <v>Bakery &amp; Cafe</v>
      </c>
      <c r="E3184" t="str" cm="1">
        <f t="array" ref="E3184">IF(C3184=0,"Depot",INDEX('Delivery Stops'!$B$2:$B$29,C3184))</f>
        <v>Furniture Warehouse</v>
      </c>
      <c r="F3184">
        <v>0</v>
      </c>
      <c r="G3184" cm="1">
        <f t="array" ref="G3184">INDEX('Distance Matrix (miles)'!$B$2:$AD$30,B3184+1,C3184+1)</f>
        <v>22.51</v>
      </c>
      <c r="H3184" cm="1">
        <f t="array" ref="H3184">INDEX('Travel Time Matrix (min)'!$B$2:$AD$30,B3184+1,C3184+1)</f>
        <v>33.799999999999997</v>
      </c>
      <c r="I3184" cm="1">
        <f t="array" ref="I3184">G3184*(INDEX('Vehicle Fleet'!$D$2:$D$6,A3184)+'Cost Parameters'!$B$2*'Cost Parameters'!$B$3)</f>
        <v>26.030564000000005</v>
      </c>
      <c r="J3184" cm="1">
        <f t="array" ref="J3184">IF(C3184=0,0,INDEX('Delivery Stops'!$D$2:$D$29,C3184))</f>
        <v>148</v>
      </c>
      <c r="K3184">
        <f t="shared" si="196"/>
        <v>0</v>
      </c>
      <c r="L3184">
        <f t="shared" si="197"/>
        <v>0</v>
      </c>
      <c r="M3184">
        <f t="shared" si="198"/>
        <v>0</v>
      </c>
      <c r="N3184">
        <f t="shared" si="199"/>
        <v>0</v>
      </c>
      <c r="O3184" cm="1">
        <f t="array" ref="O3184">((IF(C3184=0,INDEX('Solver Setup'!$M$15:$M$19,A3184),INDEX('Solver Setup'!$G$25:$G$52,C3184))-IF(B3184=0,INDEX('Solver Setup'!$L$15:$L$19,A3184),INDEX('Solver Setup'!$G$25:$G$52,B3184)))*1440-IF(B3184=0,0,INDEX('Solver Setup'!$F$25:$F$52,B3184))-H3184+'Solver Setup'!$B$9*(1-F3184))</f>
        <v>1063.1999999999994</v>
      </c>
    </row>
    <row r="3185" spans="1:15" x14ac:dyDescent="0.2">
      <c r="A3185">
        <v>4</v>
      </c>
      <c r="B3185">
        <v>26</v>
      </c>
      <c r="C3185">
        <v>19</v>
      </c>
      <c r="D3185" t="str" cm="1">
        <f t="array" ref="D3185">IF(B3185=0,"Depot",INDEX('Delivery Stops'!$B$2:$B$29,B3185))</f>
        <v>Bakery &amp; Cafe</v>
      </c>
      <c r="E3185" t="str" cm="1">
        <f t="array" ref="E3185">IF(C3185=0,"Depot",INDEX('Delivery Stops'!$B$2:$B$29,C3185))</f>
        <v>Music School</v>
      </c>
      <c r="F3185">
        <v>0</v>
      </c>
      <c r="G3185" cm="1">
        <f t="array" ref="G3185">INDEX('Distance Matrix (miles)'!$B$2:$AD$30,B3185+1,C3185+1)</f>
        <v>42.91</v>
      </c>
      <c r="H3185" cm="1">
        <f t="array" ref="H3185">INDEX('Travel Time Matrix (min)'!$B$2:$AD$30,B3185+1,C3185+1)</f>
        <v>64.400000000000006</v>
      </c>
      <c r="I3185" cm="1">
        <f t="array" ref="I3185">G3185*(INDEX('Vehicle Fleet'!$D$2:$D$6,A3185)+'Cost Parameters'!$B$2*'Cost Parameters'!$B$3)</f>
        <v>49.621124000000002</v>
      </c>
      <c r="J3185" cm="1">
        <f t="array" ref="J3185">IF(C3185=0,0,INDEX('Delivery Stops'!$D$2:$D$29,C3185))</f>
        <v>97</v>
      </c>
      <c r="K3185">
        <f t="shared" si="196"/>
        <v>0</v>
      </c>
      <c r="L3185">
        <f t="shared" si="197"/>
        <v>0</v>
      </c>
      <c r="M3185">
        <f t="shared" si="198"/>
        <v>0</v>
      </c>
      <c r="N3185">
        <f t="shared" si="199"/>
        <v>0</v>
      </c>
      <c r="O3185" cm="1">
        <f t="array" ref="O3185">((IF(C3185=0,INDEX('Solver Setup'!$M$15:$M$19,A3185),INDEX('Solver Setup'!$G$25:$G$52,C3185))-IF(B3185=0,INDEX('Solver Setup'!$L$15:$L$19,A3185),INDEX('Solver Setup'!$G$25:$G$52,B3185)))*1440-IF(B3185=0,0,INDEX('Solver Setup'!$F$25:$F$52,B3185))-H3185+'Solver Setup'!$B$9*(1-F3185))</f>
        <v>1002.6</v>
      </c>
    </row>
    <row r="3186" spans="1:15" x14ac:dyDescent="0.2">
      <c r="A3186">
        <v>4</v>
      </c>
      <c r="B3186">
        <v>26</v>
      </c>
      <c r="C3186">
        <v>20</v>
      </c>
      <c r="D3186" t="str" cm="1">
        <f t="array" ref="D3186">IF(B3186=0,"Depot",INDEX('Delivery Stops'!$B$2:$B$29,B3186))</f>
        <v>Bakery &amp; Cafe</v>
      </c>
      <c r="E3186" t="str" cm="1">
        <f t="array" ref="E3186">IF(C3186=0,"Depot",INDEX('Delivery Stops'!$B$2:$B$29,C3186))</f>
        <v>Elementary School</v>
      </c>
      <c r="F3186">
        <v>0</v>
      </c>
      <c r="G3186" cm="1">
        <f t="array" ref="G3186">INDEX('Distance Matrix (miles)'!$B$2:$AD$30,B3186+1,C3186+1)</f>
        <v>33.17</v>
      </c>
      <c r="H3186" cm="1">
        <f t="array" ref="H3186">INDEX('Travel Time Matrix (min)'!$B$2:$AD$30,B3186+1,C3186+1)</f>
        <v>49.8</v>
      </c>
      <c r="I3186" cm="1">
        <f t="array" ref="I3186">G3186*(INDEX('Vehicle Fleet'!$D$2:$D$6,A3186)+'Cost Parameters'!$B$2*'Cost Parameters'!$B$3)</f>
        <v>38.357788000000006</v>
      </c>
      <c r="J3186" cm="1">
        <f t="array" ref="J3186">IF(C3186=0,0,INDEX('Delivery Stops'!$D$2:$D$29,C3186))</f>
        <v>71</v>
      </c>
      <c r="K3186">
        <f t="shared" si="196"/>
        <v>0</v>
      </c>
      <c r="L3186">
        <f t="shared" si="197"/>
        <v>0</v>
      </c>
      <c r="M3186">
        <f t="shared" si="198"/>
        <v>0</v>
      </c>
      <c r="N3186">
        <f t="shared" si="199"/>
        <v>0</v>
      </c>
      <c r="O3186" cm="1">
        <f t="array" ref="O3186">((IF(C3186=0,INDEX('Solver Setup'!$M$15:$M$19,A3186),INDEX('Solver Setup'!$G$25:$G$52,C3186))-IF(B3186=0,INDEX('Solver Setup'!$L$15:$L$19,A3186),INDEX('Solver Setup'!$G$25:$G$52,B3186)))*1440-IF(B3186=0,0,INDEX('Solver Setup'!$F$25:$F$52,B3186))-H3186+'Solver Setup'!$B$9*(1-F3186))</f>
        <v>987.2000000000005</v>
      </c>
    </row>
    <row r="3187" spans="1:15" x14ac:dyDescent="0.2">
      <c r="A3187">
        <v>4</v>
      </c>
      <c r="B3187">
        <v>26</v>
      </c>
      <c r="C3187">
        <v>21</v>
      </c>
      <c r="D3187" t="str" cm="1">
        <f t="array" ref="D3187">IF(B3187=0,"Depot",INDEX('Delivery Stops'!$B$2:$B$29,B3187))</f>
        <v>Bakery &amp; Cafe</v>
      </c>
      <c r="E3187" t="str" cm="1">
        <f t="array" ref="E3187">IF(C3187=0,"Depot",INDEX('Delivery Stops'!$B$2:$B$29,C3187))</f>
        <v>Distillery</v>
      </c>
      <c r="F3187">
        <v>0</v>
      </c>
      <c r="G3187" cm="1">
        <f t="array" ref="G3187">INDEX('Distance Matrix (miles)'!$B$2:$AD$30,B3187+1,C3187+1)</f>
        <v>33.93</v>
      </c>
      <c r="H3187" cm="1">
        <f t="array" ref="H3187">INDEX('Travel Time Matrix (min)'!$B$2:$AD$30,B3187+1,C3187+1)</f>
        <v>50.9</v>
      </c>
      <c r="I3187" cm="1">
        <f t="array" ref="I3187">G3187*(INDEX('Vehicle Fleet'!$D$2:$D$6,A3187)+'Cost Parameters'!$B$2*'Cost Parameters'!$B$3)</f>
        <v>39.236651999999999</v>
      </c>
      <c r="J3187" cm="1">
        <f t="array" ref="J3187">IF(C3187=0,0,INDEX('Delivery Stops'!$D$2:$D$29,C3187))</f>
        <v>178</v>
      </c>
      <c r="K3187">
        <f t="shared" si="196"/>
        <v>0</v>
      </c>
      <c r="L3187">
        <f t="shared" si="197"/>
        <v>0</v>
      </c>
      <c r="M3187">
        <f t="shared" si="198"/>
        <v>0</v>
      </c>
      <c r="N3187">
        <f t="shared" si="199"/>
        <v>0</v>
      </c>
      <c r="O3187" cm="1">
        <f t="array" ref="O3187">((IF(C3187=0,INDEX('Solver Setup'!$M$15:$M$19,A3187),INDEX('Solver Setup'!$G$25:$G$52,C3187))-IF(B3187=0,INDEX('Solver Setup'!$L$15:$L$19,A3187),INDEX('Solver Setup'!$G$25:$G$52,B3187)))*1440-IF(B3187=0,0,INDEX('Solver Setup'!$F$25:$F$52,B3187))-H3187+'Solver Setup'!$B$9*(1-F3187))</f>
        <v>1496.0999999999997</v>
      </c>
    </row>
    <row r="3188" spans="1:15" x14ac:dyDescent="0.2">
      <c r="A3188">
        <v>4</v>
      </c>
      <c r="B3188">
        <v>26</v>
      </c>
      <c r="C3188">
        <v>22</v>
      </c>
      <c r="D3188" t="str" cm="1">
        <f t="array" ref="D3188">IF(B3188=0,"Depot",INDEX('Delivery Stops'!$B$2:$B$29,B3188))</f>
        <v>Bakery &amp; Cafe</v>
      </c>
      <c r="E3188" t="str" cm="1">
        <f t="array" ref="E3188">IF(C3188=0,"Depot",INDEX('Delivery Stops'!$B$2:$B$29,C3188))</f>
        <v>Brewery</v>
      </c>
      <c r="F3188">
        <v>0</v>
      </c>
      <c r="G3188" cm="1">
        <f t="array" ref="G3188">INDEX('Distance Matrix (miles)'!$B$2:$AD$30,B3188+1,C3188+1)</f>
        <v>20.66</v>
      </c>
      <c r="H3188" cm="1">
        <f t="array" ref="H3188">INDEX('Travel Time Matrix (min)'!$B$2:$AD$30,B3188+1,C3188+1)</f>
        <v>31</v>
      </c>
      <c r="I3188" cm="1">
        <f t="array" ref="I3188">G3188*(INDEX('Vehicle Fleet'!$D$2:$D$6,A3188)+'Cost Parameters'!$B$2*'Cost Parameters'!$B$3)</f>
        <v>23.891224000000001</v>
      </c>
      <c r="J3188" cm="1">
        <f t="array" ref="J3188">IF(C3188=0,0,INDEX('Delivery Stops'!$D$2:$D$29,C3188))</f>
        <v>46</v>
      </c>
      <c r="K3188">
        <f t="shared" si="196"/>
        <v>0</v>
      </c>
      <c r="L3188">
        <f t="shared" si="197"/>
        <v>0</v>
      </c>
      <c r="M3188">
        <f t="shared" si="198"/>
        <v>0</v>
      </c>
      <c r="N3188">
        <f t="shared" si="199"/>
        <v>0</v>
      </c>
      <c r="O3188" cm="1">
        <f t="array" ref="O3188">((IF(C3188=0,INDEX('Solver Setup'!$M$15:$M$19,A3188),INDEX('Solver Setup'!$G$25:$G$52,C3188))-IF(B3188=0,INDEX('Solver Setup'!$L$15:$L$19,A3188),INDEX('Solver Setup'!$G$25:$G$52,B3188)))*1440-IF(B3188=0,0,INDEX('Solver Setup'!$F$25:$F$52,B3188))-H3188+'Solver Setup'!$B$9*(1-F3188))</f>
        <v>1366.0000000000005</v>
      </c>
    </row>
    <row r="3189" spans="1:15" x14ac:dyDescent="0.2">
      <c r="A3189">
        <v>4</v>
      </c>
      <c r="B3189">
        <v>26</v>
      </c>
      <c r="C3189">
        <v>23</v>
      </c>
      <c r="D3189" t="str" cm="1">
        <f t="array" ref="D3189">IF(B3189=0,"Depot",INDEX('Delivery Stops'!$B$2:$B$29,B3189))</f>
        <v>Bakery &amp; Cafe</v>
      </c>
      <c r="E3189" t="str" cm="1">
        <f t="array" ref="E3189">IF(C3189=0,"Depot",INDEX('Delivery Stops'!$B$2:$B$29,C3189))</f>
        <v>Distillery</v>
      </c>
      <c r="F3189">
        <v>0</v>
      </c>
      <c r="G3189" cm="1">
        <f t="array" ref="G3189">INDEX('Distance Matrix (miles)'!$B$2:$AD$30,B3189+1,C3189+1)</f>
        <v>28.77</v>
      </c>
      <c r="H3189" cm="1">
        <f t="array" ref="H3189">INDEX('Travel Time Matrix (min)'!$B$2:$AD$30,B3189+1,C3189+1)</f>
        <v>43.2</v>
      </c>
      <c r="I3189" cm="1">
        <f t="array" ref="I3189">G3189*(INDEX('Vehicle Fleet'!$D$2:$D$6,A3189)+'Cost Parameters'!$B$2*'Cost Parameters'!$B$3)</f>
        <v>33.269628000000004</v>
      </c>
      <c r="J3189" cm="1">
        <f t="array" ref="J3189">IF(C3189=0,0,INDEX('Delivery Stops'!$D$2:$D$29,C3189))</f>
        <v>207</v>
      </c>
      <c r="K3189">
        <f t="shared" si="196"/>
        <v>0</v>
      </c>
      <c r="L3189">
        <f t="shared" si="197"/>
        <v>0</v>
      </c>
      <c r="M3189">
        <f t="shared" si="198"/>
        <v>0</v>
      </c>
      <c r="N3189">
        <f t="shared" si="199"/>
        <v>0</v>
      </c>
      <c r="O3189" cm="1">
        <f t="array" ref="O3189">((IF(C3189=0,INDEX('Solver Setup'!$M$15:$M$19,A3189),INDEX('Solver Setup'!$G$25:$G$52,C3189))-IF(B3189=0,INDEX('Solver Setup'!$L$15:$L$19,A3189),INDEX('Solver Setup'!$G$25:$G$52,B3189)))*1440-IF(B3189=0,0,INDEX('Solver Setup'!$F$25:$F$52,B3189))-H3189+'Solver Setup'!$B$9*(1-F3189))</f>
        <v>1248.8</v>
      </c>
    </row>
    <row r="3190" spans="1:15" x14ac:dyDescent="0.2">
      <c r="A3190">
        <v>4</v>
      </c>
      <c r="B3190">
        <v>26</v>
      </c>
      <c r="C3190">
        <v>24</v>
      </c>
      <c r="D3190" t="str" cm="1">
        <f t="array" ref="D3190">IF(B3190=0,"Depot",INDEX('Delivery Stops'!$B$2:$B$29,B3190))</f>
        <v>Bakery &amp; Cafe</v>
      </c>
      <c r="E3190" t="str" cm="1">
        <f t="array" ref="E3190">IF(C3190=0,"Depot",INDEX('Delivery Stops'!$B$2:$B$29,C3190))</f>
        <v>Children's Academy</v>
      </c>
      <c r="F3190">
        <v>0</v>
      </c>
      <c r="G3190" cm="1">
        <f t="array" ref="G3190">INDEX('Distance Matrix (miles)'!$B$2:$AD$30,B3190+1,C3190+1)</f>
        <v>31.83</v>
      </c>
      <c r="H3190" cm="1">
        <f t="array" ref="H3190">INDEX('Travel Time Matrix (min)'!$B$2:$AD$30,B3190+1,C3190+1)</f>
        <v>47.7</v>
      </c>
      <c r="I3190" cm="1">
        <f t="array" ref="I3190">G3190*(INDEX('Vehicle Fleet'!$D$2:$D$6,A3190)+'Cost Parameters'!$B$2*'Cost Parameters'!$B$3)</f>
        <v>36.808211999999997</v>
      </c>
      <c r="J3190" cm="1">
        <f t="array" ref="J3190">IF(C3190=0,0,INDEX('Delivery Stops'!$D$2:$D$29,C3190))</f>
        <v>28</v>
      </c>
      <c r="K3190">
        <f t="shared" si="196"/>
        <v>0</v>
      </c>
      <c r="L3190">
        <f t="shared" si="197"/>
        <v>0</v>
      </c>
      <c r="M3190">
        <f t="shared" si="198"/>
        <v>0</v>
      </c>
      <c r="N3190">
        <f t="shared" si="199"/>
        <v>0</v>
      </c>
      <c r="O3190" cm="1">
        <f t="array" ref="O3190">((IF(C3190=0,INDEX('Solver Setup'!$M$15:$M$19,A3190),INDEX('Solver Setup'!$G$25:$G$52,C3190))-IF(B3190=0,INDEX('Solver Setup'!$L$15:$L$19,A3190),INDEX('Solver Setup'!$G$25:$G$52,B3190)))*1440-IF(B3190=0,0,INDEX('Solver Setup'!$F$25:$F$52,B3190))-H3190+'Solver Setup'!$B$9*(1-F3190))</f>
        <v>1394.3000000000004</v>
      </c>
    </row>
    <row r="3191" spans="1:15" x14ac:dyDescent="0.2">
      <c r="A3191">
        <v>4</v>
      </c>
      <c r="B3191">
        <v>26</v>
      </c>
      <c r="C3191">
        <v>25</v>
      </c>
      <c r="D3191" t="str" cm="1">
        <f t="array" ref="D3191">IF(B3191=0,"Depot",INDEX('Delivery Stops'!$B$2:$B$29,B3191))</f>
        <v>Bakery &amp; Cafe</v>
      </c>
      <c r="E3191" t="str" cm="1">
        <f t="array" ref="E3191">IF(C3191=0,"Depot",INDEX('Delivery Stops'!$B$2:$B$29,C3191))</f>
        <v>Public Library</v>
      </c>
      <c r="F3191">
        <v>0</v>
      </c>
      <c r="G3191" cm="1">
        <f t="array" ref="G3191">INDEX('Distance Matrix (miles)'!$B$2:$AD$30,B3191+1,C3191+1)</f>
        <v>10.53</v>
      </c>
      <c r="H3191" cm="1">
        <f t="array" ref="H3191">INDEX('Travel Time Matrix (min)'!$B$2:$AD$30,B3191+1,C3191+1)</f>
        <v>15.8</v>
      </c>
      <c r="I3191" cm="1">
        <f t="array" ref="I3191">G3191*(INDEX('Vehicle Fleet'!$D$2:$D$6,A3191)+'Cost Parameters'!$B$2*'Cost Parameters'!$B$3)</f>
        <v>12.176892</v>
      </c>
      <c r="J3191" cm="1">
        <f t="array" ref="J3191">IF(C3191=0,0,INDEX('Delivery Stops'!$D$2:$D$29,C3191))</f>
        <v>32</v>
      </c>
      <c r="K3191">
        <f t="shared" si="196"/>
        <v>0</v>
      </c>
      <c r="L3191">
        <f t="shared" si="197"/>
        <v>0</v>
      </c>
      <c r="M3191">
        <f t="shared" si="198"/>
        <v>0</v>
      </c>
      <c r="N3191">
        <f t="shared" si="199"/>
        <v>0</v>
      </c>
      <c r="O3191" cm="1">
        <f t="array" ref="O3191">((IF(C3191=0,INDEX('Solver Setup'!$M$15:$M$19,A3191),INDEX('Solver Setup'!$G$25:$G$52,C3191))-IF(B3191=0,INDEX('Solver Setup'!$L$15:$L$19,A3191),INDEX('Solver Setup'!$G$25:$G$52,B3191)))*1440-IF(B3191=0,0,INDEX('Solver Setup'!$F$25:$F$52,B3191))-H3191+'Solver Setup'!$B$9*(1-F3191))</f>
        <v>1336.2000000000005</v>
      </c>
    </row>
    <row r="3192" spans="1:15" x14ac:dyDescent="0.2">
      <c r="A3192">
        <v>4</v>
      </c>
      <c r="B3192">
        <v>26</v>
      </c>
      <c r="C3192">
        <v>27</v>
      </c>
      <c r="D3192" t="str" cm="1">
        <f t="array" ref="D3192">IF(B3192=0,"Depot",INDEX('Delivery Stops'!$B$2:$B$29,B3192))</f>
        <v>Bakery &amp; Cafe</v>
      </c>
      <c r="E3192" t="str" cm="1">
        <f t="array" ref="E3192">IF(C3192=0,"Depot",INDEX('Delivery Stops'!$B$2:$B$29,C3192))</f>
        <v>Redstone Elementary School</v>
      </c>
      <c r="F3192">
        <v>0</v>
      </c>
      <c r="G3192" cm="1">
        <f t="array" ref="G3192">INDEX('Distance Matrix (miles)'!$B$2:$AD$30,B3192+1,C3192+1)</f>
        <v>2.83</v>
      </c>
      <c r="H3192" cm="1">
        <f t="array" ref="H3192">INDEX('Travel Time Matrix (min)'!$B$2:$AD$30,B3192+1,C3192+1)</f>
        <v>4.2</v>
      </c>
      <c r="I3192" cm="1">
        <f t="array" ref="I3192">G3192*(INDEX('Vehicle Fleet'!$D$2:$D$6,A3192)+'Cost Parameters'!$B$2*'Cost Parameters'!$B$3)</f>
        <v>3.2726120000000005</v>
      </c>
      <c r="J3192" cm="1">
        <f t="array" ref="J3192">IF(C3192=0,0,INDEX('Delivery Stops'!$D$2:$D$29,C3192))</f>
        <v>61</v>
      </c>
      <c r="K3192">
        <f t="shared" si="196"/>
        <v>0</v>
      </c>
      <c r="L3192">
        <f t="shared" si="197"/>
        <v>0</v>
      </c>
      <c r="M3192">
        <f t="shared" si="198"/>
        <v>0</v>
      </c>
      <c r="N3192">
        <f t="shared" si="199"/>
        <v>0</v>
      </c>
      <c r="O3192" cm="1">
        <f t="array" ref="O3192">((IF(C3192=0,INDEX('Solver Setup'!$M$15:$M$19,A3192),INDEX('Solver Setup'!$G$25:$G$52,C3192))-IF(B3192=0,INDEX('Solver Setup'!$L$15:$L$19,A3192),INDEX('Solver Setup'!$G$25:$G$52,B3192)))*1440-IF(B3192=0,0,INDEX('Solver Setup'!$F$25:$F$52,B3192))-H3192+'Solver Setup'!$B$9*(1-F3192))</f>
        <v>1362.7999999999995</v>
      </c>
    </row>
    <row r="3193" spans="1:15" x14ac:dyDescent="0.2">
      <c r="A3193">
        <v>4</v>
      </c>
      <c r="B3193">
        <v>26</v>
      </c>
      <c r="C3193">
        <v>28</v>
      </c>
      <c r="D3193" t="str" cm="1">
        <f t="array" ref="D3193">IF(B3193=0,"Depot",INDEX('Delivery Stops'!$B$2:$B$29,B3193))</f>
        <v>Bakery &amp; Cafe</v>
      </c>
      <c r="E3193" t="str" cm="1">
        <f t="array" ref="E3193">IF(C3193=0,"Depot",INDEX('Delivery Stops'!$B$2:$B$29,C3193))</f>
        <v>Food Bank</v>
      </c>
      <c r="F3193">
        <v>0</v>
      </c>
      <c r="G3193" cm="1">
        <f t="array" ref="G3193">INDEX('Distance Matrix (miles)'!$B$2:$AD$30,B3193+1,C3193+1)</f>
        <v>19.59</v>
      </c>
      <c r="H3193" cm="1">
        <f t="array" ref="H3193">INDEX('Travel Time Matrix (min)'!$B$2:$AD$30,B3193+1,C3193+1)</f>
        <v>29.4</v>
      </c>
      <c r="I3193" cm="1">
        <f t="array" ref="I3193">G3193*(INDEX('Vehicle Fleet'!$D$2:$D$6,A3193)+'Cost Parameters'!$B$2*'Cost Parameters'!$B$3)</f>
        <v>22.653876</v>
      </c>
      <c r="J3193" cm="1">
        <f t="array" ref="J3193">IF(C3193=0,0,INDEX('Delivery Stops'!$D$2:$D$29,C3193))</f>
        <v>168</v>
      </c>
      <c r="K3193">
        <f t="shared" si="196"/>
        <v>0</v>
      </c>
      <c r="L3193">
        <f t="shared" si="197"/>
        <v>0</v>
      </c>
      <c r="M3193">
        <f t="shared" si="198"/>
        <v>0</v>
      </c>
      <c r="N3193">
        <f t="shared" si="199"/>
        <v>0</v>
      </c>
      <c r="O3193" cm="1">
        <f t="array" ref="O3193">((IF(C3193=0,INDEX('Solver Setup'!$M$15:$M$19,A3193),INDEX('Solver Setup'!$G$25:$G$52,C3193))-IF(B3193=0,INDEX('Solver Setup'!$L$15:$L$19,A3193),INDEX('Solver Setup'!$G$25:$G$52,B3193)))*1440-IF(B3193=0,0,INDEX('Solver Setup'!$F$25:$F$52,B3193))-H3193+'Solver Setup'!$B$9*(1-F3193))</f>
        <v>1337.5999999999995</v>
      </c>
    </row>
    <row r="3194" spans="1:15" x14ac:dyDescent="0.2">
      <c r="A3194">
        <v>4</v>
      </c>
      <c r="B3194">
        <v>27</v>
      </c>
      <c r="C3194">
        <v>0</v>
      </c>
      <c r="D3194" t="str" cm="1">
        <f t="array" ref="D3194">IF(B3194=0,"Depot",INDEX('Delivery Stops'!$B$2:$B$29,B3194))</f>
        <v>Redstone Elementary School</v>
      </c>
      <c r="E3194" t="str" cm="1">
        <f t="array" ref="E3194">IF(C3194=0,"Depot",INDEX('Delivery Stops'!$B$2:$B$29,C3194))</f>
        <v>Depot</v>
      </c>
      <c r="F3194">
        <v>0</v>
      </c>
      <c r="G3194" cm="1">
        <f t="array" ref="G3194">INDEX('Distance Matrix (miles)'!$B$2:$AD$30,B3194+1,C3194+1)</f>
        <v>21.73</v>
      </c>
      <c r="H3194" cm="1">
        <f t="array" ref="H3194">INDEX('Travel Time Matrix (min)'!$B$2:$AD$30,B3194+1,C3194+1)</f>
        <v>32.6</v>
      </c>
      <c r="I3194" cm="1">
        <f t="array" ref="I3194">G3194*(INDEX('Vehicle Fleet'!$D$2:$D$6,A3194)+'Cost Parameters'!$B$2*'Cost Parameters'!$B$3)</f>
        <v>25.128572000000002</v>
      </c>
      <c r="J3194" cm="1">
        <f t="array" ref="J3194">IF(C3194=0,0,INDEX('Delivery Stops'!$D$2:$D$29,C3194))</f>
        <v>0</v>
      </c>
      <c r="K3194">
        <f t="shared" si="196"/>
        <v>0</v>
      </c>
      <c r="L3194">
        <f t="shared" si="197"/>
        <v>0</v>
      </c>
      <c r="M3194">
        <f t="shared" si="198"/>
        <v>0</v>
      </c>
      <c r="N3194">
        <f t="shared" si="199"/>
        <v>0</v>
      </c>
      <c r="O3194" cm="1">
        <f t="array" ref="O3194">((IF(C3194=0,INDEX('Solver Setup'!$M$15:$M$19,A3194),INDEX('Solver Setup'!$G$25:$G$52,C3194))-IF(B3194=0,INDEX('Solver Setup'!$L$15:$L$19,A3194),INDEX('Solver Setup'!$G$25:$G$52,B3194)))*1440-IF(B3194=0,0,INDEX('Solver Setup'!$F$25:$F$52,B3194))-H3194+'Solver Setup'!$B$9*(1-F3194))</f>
        <v>673.40000000000043</v>
      </c>
    </row>
    <row r="3195" spans="1:15" x14ac:dyDescent="0.2">
      <c r="A3195">
        <v>4</v>
      </c>
      <c r="B3195">
        <v>27</v>
      </c>
      <c r="C3195">
        <v>1</v>
      </c>
      <c r="D3195" t="str" cm="1">
        <f t="array" ref="D3195">IF(B3195=0,"Depot",INDEX('Delivery Stops'!$B$2:$B$29,B3195))</f>
        <v>Redstone Elementary School</v>
      </c>
      <c r="E3195" t="str" cm="1">
        <f t="array" ref="E3195">IF(C3195=0,"Depot",INDEX('Delivery Stops'!$B$2:$B$29,C3195))</f>
        <v>Pet Hospital</v>
      </c>
      <c r="F3195">
        <v>0</v>
      </c>
      <c r="G3195" cm="1">
        <f t="array" ref="G3195">INDEX('Distance Matrix (miles)'!$B$2:$AD$30,B3195+1,C3195+1)</f>
        <v>45.95</v>
      </c>
      <c r="H3195" cm="1">
        <f t="array" ref="H3195">INDEX('Travel Time Matrix (min)'!$B$2:$AD$30,B3195+1,C3195+1)</f>
        <v>68.900000000000006</v>
      </c>
      <c r="I3195" cm="1">
        <f t="array" ref="I3195">G3195*(INDEX('Vehicle Fleet'!$D$2:$D$6,A3195)+'Cost Parameters'!$B$2*'Cost Parameters'!$B$3)</f>
        <v>53.136580000000009</v>
      </c>
      <c r="J3195" cm="1">
        <f t="array" ref="J3195">IF(C3195=0,0,INDEX('Delivery Stops'!$D$2:$D$29,C3195))</f>
        <v>204</v>
      </c>
      <c r="K3195">
        <f t="shared" si="196"/>
        <v>0</v>
      </c>
      <c r="L3195">
        <f t="shared" si="197"/>
        <v>0</v>
      </c>
      <c r="M3195">
        <f t="shared" si="198"/>
        <v>0</v>
      </c>
      <c r="N3195">
        <f t="shared" si="199"/>
        <v>0</v>
      </c>
      <c r="O3195" cm="1">
        <f t="array" ref="O3195">((IF(C3195=0,INDEX('Solver Setup'!$M$15:$M$19,A3195),INDEX('Solver Setup'!$G$25:$G$52,C3195))-IF(B3195=0,INDEX('Solver Setup'!$L$15:$L$19,A3195),INDEX('Solver Setup'!$G$25:$G$52,B3195)))*1440-IF(B3195=0,0,INDEX('Solver Setup'!$F$25:$F$52,B3195))-H3195+'Solver Setup'!$B$9*(1-F3195))</f>
        <v>1147.100000000001</v>
      </c>
    </row>
    <row r="3196" spans="1:15" x14ac:dyDescent="0.2">
      <c r="A3196">
        <v>4</v>
      </c>
      <c r="B3196">
        <v>27</v>
      </c>
      <c r="C3196">
        <v>2</v>
      </c>
      <c r="D3196" t="str" cm="1">
        <f t="array" ref="D3196">IF(B3196=0,"Depot",INDEX('Delivery Stops'!$B$2:$B$29,B3196))</f>
        <v>Redstone Elementary School</v>
      </c>
      <c r="E3196" t="str" cm="1">
        <f t="array" ref="E3196">IF(C3196=0,"Depot",INDEX('Delivery Stops'!$B$2:$B$29,C3196))</f>
        <v>Community Pharmacy</v>
      </c>
      <c r="F3196">
        <v>0</v>
      </c>
      <c r="G3196" cm="1">
        <f t="array" ref="G3196">INDEX('Distance Matrix (miles)'!$B$2:$AD$30,B3196+1,C3196+1)</f>
        <v>24.38</v>
      </c>
      <c r="H3196" cm="1">
        <f t="array" ref="H3196">INDEX('Travel Time Matrix (min)'!$B$2:$AD$30,B3196+1,C3196+1)</f>
        <v>36.6</v>
      </c>
      <c r="I3196" cm="1">
        <f t="array" ref="I3196">G3196*(INDEX('Vehicle Fleet'!$D$2:$D$6,A3196)+'Cost Parameters'!$B$2*'Cost Parameters'!$B$3)</f>
        <v>28.193032000000002</v>
      </c>
      <c r="J3196" cm="1">
        <f t="array" ref="J3196">IF(C3196=0,0,INDEX('Delivery Stops'!$D$2:$D$29,C3196))</f>
        <v>240</v>
      </c>
      <c r="K3196">
        <f t="shared" si="196"/>
        <v>0</v>
      </c>
      <c r="L3196">
        <f t="shared" si="197"/>
        <v>0</v>
      </c>
      <c r="M3196">
        <f t="shared" si="198"/>
        <v>0</v>
      </c>
      <c r="N3196">
        <f t="shared" si="199"/>
        <v>0</v>
      </c>
      <c r="O3196" cm="1">
        <f t="array" ref="O3196">((IF(C3196=0,INDEX('Solver Setup'!$M$15:$M$19,A3196),INDEX('Solver Setup'!$G$25:$G$52,C3196))-IF(B3196=0,INDEX('Solver Setup'!$L$15:$L$19,A3196),INDEX('Solver Setup'!$G$25:$G$52,B3196)))*1440-IF(B3196=0,0,INDEX('Solver Setup'!$F$25:$F$52,B3196))-H3196+'Solver Setup'!$B$9*(1-F3196))</f>
        <v>1419.4</v>
      </c>
    </row>
    <row r="3197" spans="1:15" x14ac:dyDescent="0.2">
      <c r="A3197">
        <v>4</v>
      </c>
      <c r="B3197">
        <v>27</v>
      </c>
      <c r="C3197">
        <v>3</v>
      </c>
      <c r="D3197" t="str" cm="1">
        <f t="array" ref="D3197">IF(B3197=0,"Depot",INDEX('Delivery Stops'!$B$2:$B$29,B3197))</f>
        <v>Redstone Elementary School</v>
      </c>
      <c r="E3197" t="str" cm="1">
        <f t="array" ref="E3197">IF(C3197=0,"Depot",INDEX('Delivery Stops'!$B$2:$B$29,C3197))</f>
        <v>Redstone Medical Center</v>
      </c>
      <c r="F3197">
        <v>0</v>
      </c>
      <c r="G3197" cm="1">
        <f t="array" ref="G3197">INDEX('Distance Matrix (miles)'!$B$2:$AD$30,B3197+1,C3197+1)</f>
        <v>35.65</v>
      </c>
      <c r="H3197" cm="1">
        <f t="array" ref="H3197">INDEX('Travel Time Matrix (min)'!$B$2:$AD$30,B3197+1,C3197+1)</f>
        <v>53.5</v>
      </c>
      <c r="I3197" cm="1">
        <f t="array" ref="I3197">G3197*(INDEX('Vehicle Fleet'!$D$2:$D$6,A3197)+'Cost Parameters'!$B$2*'Cost Parameters'!$B$3)</f>
        <v>41.225660000000005</v>
      </c>
      <c r="J3197" cm="1">
        <f t="array" ref="J3197">IF(C3197=0,0,INDEX('Delivery Stops'!$D$2:$D$29,C3197))</f>
        <v>183</v>
      </c>
      <c r="K3197">
        <f t="shared" si="196"/>
        <v>0</v>
      </c>
      <c r="L3197">
        <f t="shared" si="197"/>
        <v>0</v>
      </c>
      <c r="M3197">
        <f t="shared" si="198"/>
        <v>0</v>
      </c>
      <c r="N3197">
        <f t="shared" si="199"/>
        <v>0</v>
      </c>
      <c r="O3197" cm="1">
        <f t="array" ref="O3197">((IF(C3197=0,INDEX('Solver Setup'!$M$15:$M$19,A3197),INDEX('Solver Setup'!$G$25:$G$52,C3197))-IF(B3197=0,INDEX('Solver Setup'!$L$15:$L$19,A3197),INDEX('Solver Setup'!$G$25:$G$52,B3197)))*1440-IF(B3197=0,0,INDEX('Solver Setup'!$F$25:$F$52,B3197))-H3197+'Solver Setup'!$B$9*(1-F3197))</f>
        <v>1417.5000000000005</v>
      </c>
    </row>
    <row r="3198" spans="1:15" x14ac:dyDescent="0.2">
      <c r="A3198">
        <v>4</v>
      </c>
      <c r="B3198">
        <v>27</v>
      </c>
      <c r="C3198">
        <v>4</v>
      </c>
      <c r="D3198" t="str" cm="1">
        <f t="array" ref="D3198">IF(B3198=0,"Depot",INDEX('Delivery Stops'!$B$2:$B$29,B3198))</f>
        <v>Redstone Elementary School</v>
      </c>
      <c r="E3198" t="str" cm="1">
        <f t="array" ref="E3198">IF(C3198=0,"Depot",INDEX('Delivery Stops'!$B$2:$B$29,C3198))</f>
        <v>Furniture Warehouse</v>
      </c>
      <c r="F3198">
        <v>0</v>
      </c>
      <c r="G3198" cm="1">
        <f t="array" ref="G3198">INDEX('Distance Matrix (miles)'!$B$2:$AD$30,B3198+1,C3198+1)</f>
        <v>19.09</v>
      </c>
      <c r="H3198" cm="1">
        <f t="array" ref="H3198">INDEX('Travel Time Matrix (min)'!$B$2:$AD$30,B3198+1,C3198+1)</f>
        <v>28.6</v>
      </c>
      <c r="I3198" cm="1">
        <f t="array" ref="I3198">G3198*(INDEX('Vehicle Fleet'!$D$2:$D$6,A3198)+'Cost Parameters'!$B$2*'Cost Parameters'!$B$3)</f>
        <v>22.075676000000001</v>
      </c>
      <c r="J3198" cm="1">
        <f t="array" ref="J3198">IF(C3198=0,0,INDEX('Delivery Stops'!$D$2:$D$29,C3198))</f>
        <v>186</v>
      </c>
      <c r="K3198">
        <f t="shared" si="196"/>
        <v>0</v>
      </c>
      <c r="L3198">
        <f t="shared" si="197"/>
        <v>0</v>
      </c>
      <c r="M3198">
        <f t="shared" si="198"/>
        <v>0</v>
      </c>
      <c r="N3198">
        <f t="shared" si="199"/>
        <v>0</v>
      </c>
      <c r="O3198" cm="1">
        <f t="array" ref="O3198">((IF(C3198=0,INDEX('Solver Setup'!$M$15:$M$19,A3198),INDEX('Solver Setup'!$G$25:$G$52,C3198))-IF(B3198=0,INDEX('Solver Setup'!$L$15:$L$19,A3198),INDEX('Solver Setup'!$G$25:$G$52,B3198)))*1440-IF(B3198=0,0,INDEX('Solver Setup'!$F$25:$F$52,B3198))-H3198+'Solver Setup'!$B$9*(1-F3198))</f>
        <v>1172.4000000000005</v>
      </c>
    </row>
    <row r="3199" spans="1:15" x14ac:dyDescent="0.2">
      <c r="A3199">
        <v>4</v>
      </c>
      <c r="B3199">
        <v>27</v>
      </c>
      <c r="C3199">
        <v>5</v>
      </c>
      <c r="D3199" t="str" cm="1">
        <f t="array" ref="D3199">IF(B3199=0,"Depot",INDEX('Delivery Stops'!$B$2:$B$29,B3199))</f>
        <v>Redstone Elementary School</v>
      </c>
      <c r="E3199" t="str" cm="1">
        <f t="array" ref="E3199">IF(C3199=0,"Depot",INDEX('Delivery Stops'!$B$2:$B$29,C3199))</f>
        <v>Construction Supply</v>
      </c>
      <c r="F3199">
        <v>0</v>
      </c>
      <c r="G3199" cm="1">
        <f t="array" ref="G3199">INDEX('Distance Matrix (miles)'!$B$2:$AD$30,B3199+1,C3199+1)</f>
        <v>13.39</v>
      </c>
      <c r="H3199" cm="1">
        <f t="array" ref="H3199">INDEX('Travel Time Matrix (min)'!$B$2:$AD$30,B3199+1,C3199+1)</f>
        <v>20.100000000000001</v>
      </c>
      <c r="I3199" cm="1">
        <f t="array" ref="I3199">G3199*(INDEX('Vehicle Fleet'!$D$2:$D$6,A3199)+'Cost Parameters'!$B$2*'Cost Parameters'!$B$3)</f>
        <v>15.484196000000003</v>
      </c>
      <c r="J3199" cm="1">
        <f t="array" ref="J3199">IF(C3199=0,0,INDEX('Delivery Stops'!$D$2:$D$29,C3199))</f>
        <v>201</v>
      </c>
      <c r="K3199">
        <f t="shared" si="196"/>
        <v>0</v>
      </c>
      <c r="L3199">
        <f t="shared" si="197"/>
        <v>0</v>
      </c>
      <c r="M3199">
        <f t="shared" si="198"/>
        <v>0</v>
      </c>
      <c r="N3199">
        <f t="shared" si="199"/>
        <v>0</v>
      </c>
      <c r="O3199" cm="1">
        <f t="array" ref="O3199">((IF(C3199=0,INDEX('Solver Setup'!$M$15:$M$19,A3199),INDEX('Solver Setup'!$G$25:$G$52,C3199))-IF(B3199=0,INDEX('Solver Setup'!$L$15:$L$19,A3199),INDEX('Solver Setup'!$G$25:$G$52,B3199)))*1440-IF(B3199=0,0,INDEX('Solver Setup'!$F$25:$F$52,B3199))-H3199+'Solver Setup'!$B$9*(1-F3199))</f>
        <v>1390.9</v>
      </c>
    </row>
    <row r="3200" spans="1:15" x14ac:dyDescent="0.2">
      <c r="A3200">
        <v>4</v>
      </c>
      <c r="B3200">
        <v>27</v>
      </c>
      <c r="C3200">
        <v>6</v>
      </c>
      <c r="D3200" t="str" cm="1">
        <f t="array" ref="D3200">IF(B3200=0,"Depot",INDEX('Delivery Stops'!$B$2:$B$29,B3200))</f>
        <v>Redstone Elementary School</v>
      </c>
      <c r="E3200" t="str" cm="1">
        <f t="array" ref="E3200">IF(C3200=0,"Depot",INDEX('Delivery Stops'!$B$2:$B$29,C3200))</f>
        <v>Farm Supply</v>
      </c>
      <c r="F3200">
        <v>0</v>
      </c>
      <c r="G3200" cm="1">
        <f t="array" ref="G3200">INDEX('Distance Matrix (miles)'!$B$2:$AD$30,B3200+1,C3200+1)</f>
        <v>17.79</v>
      </c>
      <c r="H3200" cm="1">
        <f t="array" ref="H3200">INDEX('Travel Time Matrix (min)'!$B$2:$AD$30,B3200+1,C3200+1)</f>
        <v>26.7</v>
      </c>
      <c r="I3200" cm="1">
        <f t="array" ref="I3200">G3200*(INDEX('Vehicle Fleet'!$D$2:$D$6,A3200)+'Cost Parameters'!$B$2*'Cost Parameters'!$B$3)</f>
        <v>20.572355999999999</v>
      </c>
      <c r="J3200" cm="1">
        <f t="array" ref="J3200">IF(C3200=0,0,INDEX('Delivery Stops'!$D$2:$D$29,C3200))</f>
        <v>162</v>
      </c>
      <c r="K3200">
        <f t="shared" si="196"/>
        <v>0</v>
      </c>
      <c r="L3200">
        <f t="shared" si="197"/>
        <v>0</v>
      </c>
      <c r="M3200">
        <f t="shared" si="198"/>
        <v>0</v>
      </c>
      <c r="N3200">
        <f t="shared" si="199"/>
        <v>0</v>
      </c>
      <c r="O3200" cm="1">
        <f t="array" ref="O3200">((IF(C3200=0,INDEX('Solver Setup'!$M$15:$M$19,A3200),INDEX('Solver Setup'!$G$25:$G$52,C3200))-IF(B3200=0,INDEX('Solver Setup'!$L$15:$L$19,A3200),INDEX('Solver Setup'!$G$25:$G$52,B3200)))*1440-IF(B3200=0,0,INDEX('Solver Setup'!$F$25:$F$52,B3200))-H3200+'Solver Setup'!$B$9*(1-F3200))</f>
        <v>1489.3000000000004</v>
      </c>
    </row>
    <row r="3201" spans="1:15" x14ac:dyDescent="0.2">
      <c r="A3201">
        <v>4</v>
      </c>
      <c r="B3201">
        <v>27</v>
      </c>
      <c r="C3201">
        <v>7</v>
      </c>
      <c r="D3201" t="str" cm="1">
        <f t="array" ref="D3201">IF(B3201=0,"Depot",INDEX('Delivery Stops'!$B$2:$B$29,B3201))</f>
        <v>Redstone Elementary School</v>
      </c>
      <c r="E3201" t="str" cm="1">
        <f t="array" ref="E3201">IF(C3201=0,"Depot",INDEX('Delivery Stops'!$B$2:$B$29,C3201))</f>
        <v>Fish Market</v>
      </c>
      <c r="F3201">
        <v>0</v>
      </c>
      <c r="G3201" cm="1">
        <f t="array" ref="G3201">INDEX('Distance Matrix (miles)'!$B$2:$AD$30,B3201+1,C3201+1)</f>
        <v>12.94</v>
      </c>
      <c r="H3201" cm="1">
        <f t="array" ref="H3201">INDEX('Travel Time Matrix (min)'!$B$2:$AD$30,B3201+1,C3201+1)</f>
        <v>19.399999999999999</v>
      </c>
      <c r="I3201" cm="1">
        <f t="array" ref="I3201">G3201*(INDEX('Vehicle Fleet'!$D$2:$D$6,A3201)+'Cost Parameters'!$B$2*'Cost Parameters'!$B$3)</f>
        <v>14.963816000000001</v>
      </c>
      <c r="J3201" cm="1">
        <f t="array" ref="J3201">IF(C3201=0,0,INDEX('Delivery Stops'!$D$2:$D$29,C3201))</f>
        <v>133</v>
      </c>
      <c r="K3201">
        <f t="shared" si="196"/>
        <v>0</v>
      </c>
      <c r="L3201">
        <f t="shared" si="197"/>
        <v>0</v>
      </c>
      <c r="M3201">
        <f t="shared" si="198"/>
        <v>0</v>
      </c>
      <c r="N3201">
        <f t="shared" si="199"/>
        <v>0</v>
      </c>
      <c r="O3201" cm="1">
        <f t="array" ref="O3201">((IF(C3201=0,INDEX('Solver Setup'!$M$15:$M$19,A3201),INDEX('Solver Setup'!$G$25:$G$52,C3201))-IF(B3201=0,INDEX('Solver Setup'!$L$15:$L$19,A3201),INDEX('Solver Setup'!$G$25:$G$52,B3201)))*1440-IF(B3201=0,0,INDEX('Solver Setup'!$F$25:$F$52,B3201))-H3201+'Solver Setup'!$B$9*(1-F3201))</f>
        <v>1361.6000000000006</v>
      </c>
    </row>
    <row r="3202" spans="1:15" x14ac:dyDescent="0.2">
      <c r="A3202">
        <v>4</v>
      </c>
      <c r="B3202">
        <v>27</v>
      </c>
      <c r="C3202">
        <v>8</v>
      </c>
      <c r="D3202" t="str" cm="1">
        <f t="array" ref="D3202">IF(B3202=0,"Depot",INDEX('Delivery Stops'!$B$2:$B$29,B3202))</f>
        <v>Redstone Elementary School</v>
      </c>
      <c r="E3202" t="str" cm="1">
        <f t="array" ref="E3202">IF(C3202=0,"Depot",INDEX('Delivery Stops'!$B$2:$B$29,C3202))</f>
        <v>Swimming Pool Supply</v>
      </c>
      <c r="F3202">
        <v>0</v>
      </c>
      <c r="G3202" cm="1">
        <f t="array" ref="G3202">INDEX('Distance Matrix (miles)'!$B$2:$AD$30,B3202+1,C3202+1)</f>
        <v>30.78</v>
      </c>
      <c r="H3202" cm="1">
        <f t="array" ref="H3202">INDEX('Travel Time Matrix (min)'!$B$2:$AD$30,B3202+1,C3202+1)</f>
        <v>46.2</v>
      </c>
      <c r="I3202" cm="1">
        <f t="array" ref="I3202">G3202*(INDEX('Vehicle Fleet'!$D$2:$D$6,A3202)+'Cost Parameters'!$B$2*'Cost Parameters'!$B$3)</f>
        <v>35.593992000000007</v>
      </c>
      <c r="J3202" cm="1">
        <f t="array" ref="J3202">IF(C3202=0,0,INDEX('Delivery Stops'!$D$2:$D$29,C3202))</f>
        <v>285</v>
      </c>
      <c r="K3202">
        <f t="shared" si="196"/>
        <v>0</v>
      </c>
      <c r="L3202">
        <f t="shared" si="197"/>
        <v>0</v>
      </c>
      <c r="M3202">
        <f t="shared" si="198"/>
        <v>0</v>
      </c>
      <c r="N3202">
        <f t="shared" si="199"/>
        <v>0</v>
      </c>
      <c r="O3202" cm="1">
        <f t="array" ref="O3202">((IF(C3202=0,INDEX('Solver Setup'!$M$15:$M$19,A3202),INDEX('Solver Setup'!$G$25:$G$52,C3202))-IF(B3202=0,INDEX('Solver Setup'!$L$15:$L$19,A3202),INDEX('Solver Setup'!$G$25:$G$52,B3202)))*1440-IF(B3202=0,0,INDEX('Solver Setup'!$F$25:$F$52,B3202))-H3202+'Solver Setup'!$B$9*(1-F3202))</f>
        <v>1544.8000000000002</v>
      </c>
    </row>
    <row r="3203" spans="1:15" x14ac:dyDescent="0.2">
      <c r="A3203">
        <v>4</v>
      </c>
      <c r="B3203">
        <v>27</v>
      </c>
      <c r="C3203">
        <v>9</v>
      </c>
      <c r="D3203" t="str" cm="1">
        <f t="array" ref="D3203">IF(B3203=0,"Depot",INDEX('Delivery Stops'!$B$2:$B$29,B3203))</f>
        <v>Redstone Elementary School</v>
      </c>
      <c r="E3203" t="str" cm="1">
        <f t="array" ref="E3203">IF(C3203=0,"Depot",INDEX('Delivery Stops'!$B$2:$B$29,C3203))</f>
        <v>Dry Cleaners</v>
      </c>
      <c r="F3203">
        <v>0</v>
      </c>
      <c r="G3203" cm="1">
        <f t="array" ref="G3203">INDEX('Distance Matrix (miles)'!$B$2:$AD$30,B3203+1,C3203+1)</f>
        <v>35.72</v>
      </c>
      <c r="H3203" cm="1">
        <f t="array" ref="H3203">INDEX('Travel Time Matrix (min)'!$B$2:$AD$30,B3203+1,C3203+1)</f>
        <v>53.6</v>
      </c>
      <c r="I3203" cm="1">
        <f t="array" ref="I3203">G3203*(INDEX('Vehicle Fleet'!$D$2:$D$6,A3203)+'Cost Parameters'!$B$2*'Cost Parameters'!$B$3)</f>
        <v>41.306608000000004</v>
      </c>
      <c r="J3203" cm="1">
        <f t="array" ref="J3203">IF(C3203=0,0,INDEX('Delivery Stops'!$D$2:$D$29,C3203))</f>
        <v>24</v>
      </c>
      <c r="K3203">
        <f t="shared" ref="K3203:K3266" si="200">F3203*I3203</f>
        <v>0</v>
      </c>
      <c r="L3203">
        <f t="shared" ref="L3203:L3266" si="201">F3203*G3203</f>
        <v>0</v>
      </c>
      <c r="M3203">
        <f t="shared" ref="M3203:M3266" si="202">F3203*H3203</f>
        <v>0</v>
      </c>
      <c r="N3203">
        <f t="shared" ref="N3203:N3266" si="203">F3203*J3203</f>
        <v>0</v>
      </c>
      <c r="O3203" cm="1">
        <f t="array" ref="O3203">((IF(C3203=0,INDEX('Solver Setup'!$M$15:$M$19,A3203),INDEX('Solver Setup'!$G$25:$G$52,C3203))-IF(B3203=0,INDEX('Solver Setup'!$L$15:$L$19,A3203),INDEX('Solver Setup'!$G$25:$G$52,B3203)))*1440-IF(B3203=0,0,INDEX('Solver Setup'!$F$25:$F$52,B3203))-H3203+'Solver Setup'!$B$9*(1-F3203))</f>
        <v>1192.4000000000005</v>
      </c>
    </row>
    <row r="3204" spans="1:15" x14ac:dyDescent="0.2">
      <c r="A3204">
        <v>4</v>
      </c>
      <c r="B3204">
        <v>27</v>
      </c>
      <c r="C3204">
        <v>10</v>
      </c>
      <c r="D3204" t="str" cm="1">
        <f t="array" ref="D3204">IF(B3204=0,"Depot",INDEX('Delivery Stops'!$B$2:$B$29,B3204))</f>
        <v>Redstone Elementary School</v>
      </c>
      <c r="E3204" t="str" cm="1">
        <f t="array" ref="E3204">IF(C3204=0,"Depot",INDEX('Delivery Stops'!$B$2:$B$29,C3204))</f>
        <v>Furniture Warehouse</v>
      </c>
      <c r="F3204">
        <v>0</v>
      </c>
      <c r="G3204" cm="1">
        <f t="array" ref="G3204">INDEX('Distance Matrix (miles)'!$B$2:$AD$30,B3204+1,C3204+1)</f>
        <v>14.96</v>
      </c>
      <c r="H3204" cm="1">
        <f t="array" ref="H3204">INDEX('Travel Time Matrix (min)'!$B$2:$AD$30,B3204+1,C3204+1)</f>
        <v>22.4</v>
      </c>
      <c r="I3204" cm="1">
        <f t="array" ref="I3204">G3204*(INDEX('Vehicle Fleet'!$D$2:$D$6,A3204)+'Cost Parameters'!$B$2*'Cost Parameters'!$B$3)</f>
        <v>17.299744000000004</v>
      </c>
      <c r="J3204" cm="1">
        <f t="array" ref="J3204">IF(C3204=0,0,INDEX('Delivery Stops'!$D$2:$D$29,C3204))</f>
        <v>89</v>
      </c>
      <c r="K3204">
        <f t="shared" si="200"/>
        <v>0</v>
      </c>
      <c r="L3204">
        <f t="shared" si="201"/>
        <v>0</v>
      </c>
      <c r="M3204">
        <f t="shared" si="202"/>
        <v>0</v>
      </c>
      <c r="N3204">
        <f t="shared" si="203"/>
        <v>0</v>
      </c>
      <c r="O3204" cm="1">
        <f t="array" ref="O3204">((IF(C3204=0,INDEX('Solver Setup'!$M$15:$M$19,A3204),INDEX('Solver Setup'!$G$25:$G$52,C3204))-IF(B3204=0,INDEX('Solver Setup'!$L$15:$L$19,A3204),INDEX('Solver Setup'!$G$25:$G$52,B3204)))*1440-IF(B3204=0,0,INDEX('Solver Setup'!$F$25:$F$52,B3204))-H3204+'Solver Setup'!$B$9*(1-F3204))</f>
        <v>1298.5999999999999</v>
      </c>
    </row>
    <row r="3205" spans="1:15" x14ac:dyDescent="0.2">
      <c r="A3205">
        <v>4</v>
      </c>
      <c r="B3205">
        <v>27</v>
      </c>
      <c r="C3205">
        <v>11</v>
      </c>
      <c r="D3205" t="str" cm="1">
        <f t="array" ref="D3205">IF(B3205=0,"Depot",INDEX('Delivery Stops'!$B$2:$B$29,B3205))</f>
        <v>Redstone Elementary School</v>
      </c>
      <c r="E3205" t="str" cm="1">
        <f t="array" ref="E3205">IF(C3205=0,"Depot",INDEX('Delivery Stops'!$B$2:$B$29,C3205))</f>
        <v>Pet Hospital</v>
      </c>
      <c r="F3205">
        <v>0</v>
      </c>
      <c r="G3205" cm="1">
        <f t="array" ref="G3205">INDEX('Distance Matrix (miles)'!$B$2:$AD$30,B3205+1,C3205+1)</f>
        <v>23.04</v>
      </c>
      <c r="H3205" cm="1">
        <f t="array" ref="H3205">INDEX('Travel Time Matrix (min)'!$B$2:$AD$30,B3205+1,C3205+1)</f>
        <v>34.6</v>
      </c>
      <c r="I3205" cm="1">
        <f t="array" ref="I3205">G3205*(INDEX('Vehicle Fleet'!$D$2:$D$6,A3205)+'Cost Parameters'!$B$2*'Cost Parameters'!$B$3)</f>
        <v>26.643456</v>
      </c>
      <c r="J3205" cm="1">
        <f t="array" ref="J3205">IF(C3205=0,0,INDEX('Delivery Stops'!$D$2:$D$29,C3205))</f>
        <v>108</v>
      </c>
      <c r="K3205">
        <f t="shared" si="200"/>
        <v>0</v>
      </c>
      <c r="L3205">
        <f t="shared" si="201"/>
        <v>0</v>
      </c>
      <c r="M3205">
        <f t="shared" si="202"/>
        <v>0</v>
      </c>
      <c r="N3205">
        <f t="shared" si="203"/>
        <v>0</v>
      </c>
      <c r="O3205" cm="1">
        <f t="array" ref="O3205">((IF(C3205=0,INDEX('Solver Setup'!$M$15:$M$19,A3205),INDEX('Solver Setup'!$G$25:$G$52,C3205))-IF(B3205=0,INDEX('Solver Setup'!$L$15:$L$19,A3205),INDEX('Solver Setup'!$G$25:$G$52,B3205)))*1440-IF(B3205=0,0,INDEX('Solver Setup'!$F$25:$F$52,B3205))-H3205+'Solver Setup'!$B$9*(1-F3205))</f>
        <v>1211.4000000000005</v>
      </c>
    </row>
    <row r="3206" spans="1:15" x14ac:dyDescent="0.2">
      <c r="A3206">
        <v>4</v>
      </c>
      <c r="B3206">
        <v>27</v>
      </c>
      <c r="C3206">
        <v>12</v>
      </c>
      <c r="D3206" t="str" cm="1">
        <f t="array" ref="D3206">IF(B3206=0,"Depot",INDEX('Delivery Stops'!$B$2:$B$29,B3206))</f>
        <v>Redstone Elementary School</v>
      </c>
      <c r="E3206" t="str" cm="1">
        <f t="array" ref="E3206">IF(C3206=0,"Depot",INDEX('Delivery Stops'!$B$2:$B$29,C3206))</f>
        <v>Tech Solutions Inc</v>
      </c>
      <c r="F3206">
        <v>0</v>
      </c>
      <c r="G3206" cm="1">
        <f t="array" ref="G3206">INDEX('Distance Matrix (miles)'!$B$2:$AD$30,B3206+1,C3206+1)</f>
        <v>13.37</v>
      </c>
      <c r="H3206" cm="1">
        <f t="array" ref="H3206">INDEX('Travel Time Matrix (min)'!$B$2:$AD$30,B3206+1,C3206+1)</f>
        <v>20.100000000000001</v>
      </c>
      <c r="I3206" cm="1">
        <f t="array" ref="I3206">G3206*(INDEX('Vehicle Fleet'!$D$2:$D$6,A3206)+'Cost Parameters'!$B$2*'Cost Parameters'!$B$3)</f>
        <v>15.461068000000001</v>
      </c>
      <c r="J3206" cm="1">
        <f t="array" ref="J3206">IF(C3206=0,0,INDEX('Delivery Stops'!$D$2:$D$29,C3206))</f>
        <v>150</v>
      </c>
      <c r="K3206">
        <f t="shared" si="200"/>
        <v>0</v>
      </c>
      <c r="L3206">
        <f t="shared" si="201"/>
        <v>0</v>
      </c>
      <c r="M3206">
        <f t="shared" si="202"/>
        <v>0</v>
      </c>
      <c r="N3206">
        <f t="shared" si="203"/>
        <v>0</v>
      </c>
      <c r="O3206" cm="1">
        <f t="array" ref="O3206">((IF(C3206=0,INDEX('Solver Setup'!$M$15:$M$19,A3206),INDEX('Solver Setup'!$G$25:$G$52,C3206))-IF(B3206=0,INDEX('Solver Setup'!$L$15:$L$19,A3206),INDEX('Solver Setup'!$G$25:$G$52,B3206)))*1440-IF(B3206=0,0,INDEX('Solver Setup'!$F$25:$F$52,B3206))-H3206+'Solver Setup'!$B$9*(1-F3206))</f>
        <v>1180.9000000000005</v>
      </c>
    </row>
    <row r="3207" spans="1:15" x14ac:dyDescent="0.2">
      <c r="A3207">
        <v>4</v>
      </c>
      <c r="B3207">
        <v>27</v>
      </c>
      <c r="C3207">
        <v>13</v>
      </c>
      <c r="D3207" t="str" cm="1">
        <f t="array" ref="D3207">IF(B3207=0,"Depot",INDEX('Delivery Stops'!$B$2:$B$29,B3207))</f>
        <v>Redstone Elementary School</v>
      </c>
      <c r="E3207" t="str" cm="1">
        <f t="array" ref="E3207">IF(C3207=0,"Depot",INDEX('Delivery Stops'!$B$2:$B$29,C3207))</f>
        <v>Tech Solutions Inc</v>
      </c>
      <c r="F3207">
        <v>0</v>
      </c>
      <c r="G3207" cm="1">
        <f t="array" ref="G3207">INDEX('Distance Matrix (miles)'!$B$2:$AD$30,B3207+1,C3207+1)</f>
        <v>16.75</v>
      </c>
      <c r="H3207" cm="1">
        <f t="array" ref="H3207">INDEX('Travel Time Matrix (min)'!$B$2:$AD$30,B3207+1,C3207+1)</f>
        <v>25.1</v>
      </c>
      <c r="I3207" cm="1">
        <f t="array" ref="I3207">G3207*(INDEX('Vehicle Fleet'!$D$2:$D$6,A3207)+'Cost Parameters'!$B$2*'Cost Parameters'!$B$3)</f>
        <v>19.369700000000002</v>
      </c>
      <c r="J3207" cm="1">
        <f t="array" ref="J3207">IF(C3207=0,0,INDEX('Delivery Stops'!$D$2:$D$29,C3207))</f>
        <v>38</v>
      </c>
      <c r="K3207">
        <f t="shared" si="200"/>
        <v>0</v>
      </c>
      <c r="L3207">
        <f t="shared" si="201"/>
        <v>0</v>
      </c>
      <c r="M3207">
        <f t="shared" si="202"/>
        <v>0</v>
      </c>
      <c r="N3207">
        <f t="shared" si="203"/>
        <v>0</v>
      </c>
      <c r="O3207" cm="1">
        <f t="array" ref="O3207">((IF(C3207=0,INDEX('Solver Setup'!$M$15:$M$19,A3207),INDEX('Solver Setup'!$G$25:$G$52,C3207))-IF(B3207=0,INDEX('Solver Setup'!$L$15:$L$19,A3207),INDEX('Solver Setup'!$G$25:$G$52,B3207)))*1440-IF(B3207=0,0,INDEX('Solver Setup'!$F$25:$F$52,B3207))-H3207+'Solver Setup'!$B$9*(1-F3207))</f>
        <v>1070.9000000000001</v>
      </c>
    </row>
    <row r="3208" spans="1:15" x14ac:dyDescent="0.2">
      <c r="A3208">
        <v>4</v>
      </c>
      <c r="B3208">
        <v>27</v>
      </c>
      <c r="C3208">
        <v>14</v>
      </c>
      <c r="D3208" t="str" cm="1">
        <f t="array" ref="D3208">IF(B3208=0,"Depot",INDEX('Delivery Stops'!$B$2:$B$29,B3208))</f>
        <v>Redstone Elementary School</v>
      </c>
      <c r="E3208" t="str" cm="1">
        <f t="array" ref="E3208">IF(C3208=0,"Depot",INDEX('Delivery Stops'!$B$2:$B$29,C3208))</f>
        <v>Sunrise Senior Living</v>
      </c>
      <c r="F3208">
        <v>0</v>
      </c>
      <c r="G3208" cm="1">
        <f t="array" ref="G3208">INDEX('Distance Matrix (miles)'!$B$2:$AD$30,B3208+1,C3208+1)</f>
        <v>7.42</v>
      </c>
      <c r="H3208" cm="1">
        <f t="array" ref="H3208">INDEX('Travel Time Matrix (min)'!$B$2:$AD$30,B3208+1,C3208+1)</f>
        <v>11.1</v>
      </c>
      <c r="I3208" cm="1">
        <f t="array" ref="I3208">G3208*(INDEX('Vehicle Fleet'!$D$2:$D$6,A3208)+'Cost Parameters'!$B$2*'Cost Parameters'!$B$3)</f>
        <v>8.5804880000000008</v>
      </c>
      <c r="J3208" cm="1">
        <f t="array" ref="J3208">IF(C3208=0,0,INDEX('Delivery Stops'!$D$2:$D$29,C3208))</f>
        <v>249</v>
      </c>
      <c r="K3208">
        <f t="shared" si="200"/>
        <v>0</v>
      </c>
      <c r="L3208">
        <f t="shared" si="201"/>
        <v>0</v>
      </c>
      <c r="M3208">
        <f t="shared" si="202"/>
        <v>0</v>
      </c>
      <c r="N3208">
        <f t="shared" si="203"/>
        <v>0</v>
      </c>
      <c r="O3208" cm="1">
        <f t="array" ref="O3208">((IF(C3208=0,INDEX('Solver Setup'!$M$15:$M$19,A3208),INDEX('Solver Setup'!$G$25:$G$52,C3208))-IF(B3208=0,INDEX('Solver Setup'!$L$15:$L$19,A3208),INDEX('Solver Setup'!$G$25:$G$52,B3208)))*1440-IF(B3208=0,0,INDEX('Solver Setup'!$F$25:$F$52,B3208))-H3208+'Solver Setup'!$B$9*(1-F3208))</f>
        <v>1534.9</v>
      </c>
    </row>
    <row r="3209" spans="1:15" x14ac:dyDescent="0.2">
      <c r="A3209">
        <v>4</v>
      </c>
      <c r="B3209">
        <v>27</v>
      </c>
      <c r="C3209">
        <v>15</v>
      </c>
      <c r="D3209" t="str" cm="1">
        <f t="array" ref="D3209">IF(B3209=0,"Depot",INDEX('Delivery Stops'!$B$2:$B$29,B3209))</f>
        <v>Redstone Elementary School</v>
      </c>
      <c r="E3209" t="str" cm="1">
        <f t="array" ref="E3209">IF(C3209=0,"Depot",INDEX('Delivery Stops'!$B$2:$B$29,C3209))</f>
        <v>Electronics Outlet</v>
      </c>
      <c r="F3209">
        <v>0</v>
      </c>
      <c r="G3209" cm="1">
        <f t="array" ref="G3209">INDEX('Distance Matrix (miles)'!$B$2:$AD$30,B3209+1,C3209+1)</f>
        <v>21.88</v>
      </c>
      <c r="H3209" cm="1">
        <f t="array" ref="H3209">INDEX('Travel Time Matrix (min)'!$B$2:$AD$30,B3209+1,C3209+1)</f>
        <v>32.799999999999997</v>
      </c>
      <c r="I3209" cm="1">
        <f t="array" ref="I3209">G3209*(INDEX('Vehicle Fleet'!$D$2:$D$6,A3209)+'Cost Parameters'!$B$2*'Cost Parameters'!$B$3)</f>
        <v>25.302032000000001</v>
      </c>
      <c r="J3209" cm="1">
        <f t="array" ref="J3209">IF(C3209=0,0,INDEX('Delivery Stops'!$D$2:$D$29,C3209))</f>
        <v>72</v>
      </c>
      <c r="K3209">
        <f t="shared" si="200"/>
        <v>0</v>
      </c>
      <c r="L3209">
        <f t="shared" si="201"/>
        <v>0</v>
      </c>
      <c r="M3209">
        <f t="shared" si="202"/>
        <v>0</v>
      </c>
      <c r="N3209">
        <f t="shared" si="203"/>
        <v>0</v>
      </c>
      <c r="O3209" cm="1">
        <f t="array" ref="O3209">((IF(C3209=0,INDEX('Solver Setup'!$M$15:$M$19,A3209),INDEX('Solver Setup'!$G$25:$G$52,C3209))-IF(B3209=0,INDEX('Solver Setup'!$L$15:$L$19,A3209),INDEX('Solver Setup'!$G$25:$G$52,B3209)))*1440-IF(B3209=0,0,INDEX('Solver Setup'!$F$25:$F$52,B3209))-H3209+'Solver Setup'!$B$9*(1-F3209))</f>
        <v>1078.2000000000005</v>
      </c>
    </row>
    <row r="3210" spans="1:15" x14ac:dyDescent="0.2">
      <c r="A3210">
        <v>4</v>
      </c>
      <c r="B3210">
        <v>27</v>
      </c>
      <c r="C3210">
        <v>16</v>
      </c>
      <c r="D3210" t="str" cm="1">
        <f t="array" ref="D3210">IF(B3210=0,"Depot",INDEX('Delivery Stops'!$B$2:$B$29,B3210))</f>
        <v>Redstone Elementary School</v>
      </c>
      <c r="E3210" t="str" cm="1">
        <f t="array" ref="E3210">IF(C3210=0,"Depot",INDEX('Delivery Stops'!$B$2:$B$29,C3210))</f>
        <v>Bookstore</v>
      </c>
      <c r="F3210">
        <v>0</v>
      </c>
      <c r="G3210" cm="1">
        <f t="array" ref="G3210">INDEX('Distance Matrix (miles)'!$B$2:$AD$30,B3210+1,C3210+1)</f>
        <v>20.21</v>
      </c>
      <c r="H3210" cm="1">
        <f t="array" ref="H3210">INDEX('Travel Time Matrix (min)'!$B$2:$AD$30,B3210+1,C3210+1)</f>
        <v>30.3</v>
      </c>
      <c r="I3210" cm="1">
        <f t="array" ref="I3210">G3210*(INDEX('Vehicle Fleet'!$D$2:$D$6,A3210)+'Cost Parameters'!$B$2*'Cost Parameters'!$B$3)</f>
        <v>23.370844000000002</v>
      </c>
      <c r="J3210" cm="1">
        <f t="array" ref="J3210">IF(C3210=0,0,INDEX('Delivery Stops'!$D$2:$D$29,C3210))</f>
        <v>152</v>
      </c>
      <c r="K3210">
        <f t="shared" si="200"/>
        <v>0</v>
      </c>
      <c r="L3210">
        <f t="shared" si="201"/>
        <v>0</v>
      </c>
      <c r="M3210">
        <f t="shared" si="202"/>
        <v>0</v>
      </c>
      <c r="N3210">
        <f t="shared" si="203"/>
        <v>0</v>
      </c>
      <c r="O3210" cm="1">
        <f t="array" ref="O3210">((IF(C3210=0,INDEX('Solver Setup'!$M$15:$M$19,A3210),INDEX('Solver Setup'!$G$25:$G$52,C3210))-IF(B3210=0,INDEX('Solver Setup'!$L$15:$L$19,A3210),INDEX('Solver Setup'!$G$25:$G$52,B3210)))*1440-IF(B3210=0,0,INDEX('Solver Setup'!$F$25:$F$52,B3210))-H3210+'Solver Setup'!$B$9*(1-F3210))</f>
        <v>1320.700000000001</v>
      </c>
    </row>
    <row r="3211" spans="1:15" x14ac:dyDescent="0.2">
      <c r="A3211">
        <v>4</v>
      </c>
      <c r="B3211">
        <v>27</v>
      </c>
      <c r="C3211">
        <v>17</v>
      </c>
      <c r="D3211" t="str" cm="1">
        <f t="array" ref="D3211">IF(B3211=0,"Depot",INDEX('Delivery Stops'!$B$2:$B$29,B3211))</f>
        <v>Redstone Elementary School</v>
      </c>
      <c r="E3211" t="str" cm="1">
        <f t="array" ref="E3211">IF(C3211=0,"Depot",INDEX('Delivery Stops'!$B$2:$B$29,C3211))</f>
        <v>Veterinary Clinic</v>
      </c>
      <c r="F3211">
        <v>0</v>
      </c>
      <c r="G3211" cm="1">
        <f t="array" ref="G3211">INDEX('Distance Matrix (miles)'!$B$2:$AD$30,B3211+1,C3211+1)</f>
        <v>4.46</v>
      </c>
      <c r="H3211" cm="1">
        <f t="array" ref="H3211">INDEX('Travel Time Matrix (min)'!$B$2:$AD$30,B3211+1,C3211+1)</f>
        <v>6.7</v>
      </c>
      <c r="I3211" cm="1">
        <f t="array" ref="I3211">G3211*(INDEX('Vehicle Fleet'!$D$2:$D$6,A3211)+'Cost Parameters'!$B$2*'Cost Parameters'!$B$3)</f>
        <v>5.1575440000000006</v>
      </c>
      <c r="J3211" cm="1">
        <f t="array" ref="J3211">IF(C3211=0,0,INDEX('Delivery Stops'!$D$2:$D$29,C3211))</f>
        <v>102</v>
      </c>
      <c r="K3211">
        <f t="shared" si="200"/>
        <v>0</v>
      </c>
      <c r="L3211">
        <f t="shared" si="201"/>
        <v>0</v>
      </c>
      <c r="M3211">
        <f t="shared" si="202"/>
        <v>0</v>
      </c>
      <c r="N3211">
        <f t="shared" si="203"/>
        <v>0</v>
      </c>
      <c r="O3211" cm="1">
        <f t="array" ref="O3211">((IF(C3211=0,INDEX('Solver Setup'!$M$15:$M$19,A3211),INDEX('Solver Setup'!$G$25:$G$52,C3211))-IF(B3211=0,INDEX('Solver Setup'!$L$15:$L$19,A3211),INDEX('Solver Setup'!$G$25:$G$52,B3211)))*1440-IF(B3211=0,0,INDEX('Solver Setup'!$F$25:$F$52,B3211))-H3211+'Solver Setup'!$B$9*(1-F3211))</f>
        <v>1179.3</v>
      </c>
    </row>
    <row r="3212" spans="1:15" x14ac:dyDescent="0.2">
      <c r="A3212">
        <v>4</v>
      </c>
      <c r="B3212">
        <v>27</v>
      </c>
      <c r="C3212">
        <v>18</v>
      </c>
      <c r="D3212" t="str" cm="1">
        <f t="array" ref="D3212">IF(B3212=0,"Depot",INDEX('Delivery Stops'!$B$2:$B$29,B3212))</f>
        <v>Redstone Elementary School</v>
      </c>
      <c r="E3212" t="str" cm="1">
        <f t="array" ref="E3212">IF(C3212=0,"Depot",INDEX('Delivery Stops'!$B$2:$B$29,C3212))</f>
        <v>Furniture Warehouse</v>
      </c>
      <c r="F3212">
        <v>0</v>
      </c>
      <c r="G3212" cm="1">
        <f t="array" ref="G3212">INDEX('Distance Matrix (miles)'!$B$2:$AD$30,B3212+1,C3212+1)</f>
        <v>19.86</v>
      </c>
      <c r="H3212" cm="1">
        <f t="array" ref="H3212">INDEX('Travel Time Matrix (min)'!$B$2:$AD$30,B3212+1,C3212+1)</f>
        <v>29.8</v>
      </c>
      <c r="I3212" cm="1">
        <f t="array" ref="I3212">G3212*(INDEX('Vehicle Fleet'!$D$2:$D$6,A3212)+'Cost Parameters'!$B$2*'Cost Parameters'!$B$3)</f>
        <v>22.966104000000001</v>
      </c>
      <c r="J3212" cm="1">
        <f t="array" ref="J3212">IF(C3212=0,0,INDEX('Delivery Stops'!$D$2:$D$29,C3212))</f>
        <v>148</v>
      </c>
      <c r="K3212">
        <f t="shared" si="200"/>
        <v>0</v>
      </c>
      <c r="L3212">
        <f t="shared" si="201"/>
        <v>0</v>
      </c>
      <c r="M3212">
        <f t="shared" si="202"/>
        <v>0</v>
      </c>
      <c r="N3212">
        <f t="shared" si="203"/>
        <v>0</v>
      </c>
      <c r="O3212" cm="1">
        <f t="array" ref="O3212">((IF(C3212=0,INDEX('Solver Setup'!$M$15:$M$19,A3212),INDEX('Solver Setup'!$G$25:$G$52,C3212))-IF(B3212=0,INDEX('Solver Setup'!$L$15:$L$19,A3212),INDEX('Solver Setup'!$G$25:$G$52,B3212)))*1440-IF(B3212=0,0,INDEX('Solver Setup'!$F$25:$F$52,B3212))-H3212+'Solver Setup'!$B$9*(1-F3212))</f>
        <v>1111.2</v>
      </c>
    </row>
    <row r="3213" spans="1:15" x14ac:dyDescent="0.2">
      <c r="A3213">
        <v>4</v>
      </c>
      <c r="B3213">
        <v>27</v>
      </c>
      <c r="C3213">
        <v>19</v>
      </c>
      <c r="D3213" t="str" cm="1">
        <f t="array" ref="D3213">IF(B3213=0,"Depot",INDEX('Delivery Stops'!$B$2:$B$29,B3213))</f>
        <v>Redstone Elementary School</v>
      </c>
      <c r="E3213" t="str" cm="1">
        <f t="array" ref="E3213">IF(C3213=0,"Depot",INDEX('Delivery Stops'!$B$2:$B$29,C3213))</f>
        <v>Music School</v>
      </c>
      <c r="F3213">
        <v>0</v>
      </c>
      <c r="G3213" cm="1">
        <f t="array" ref="G3213">INDEX('Distance Matrix (miles)'!$B$2:$AD$30,B3213+1,C3213+1)</f>
        <v>40.18</v>
      </c>
      <c r="H3213" cm="1">
        <f t="array" ref="H3213">INDEX('Travel Time Matrix (min)'!$B$2:$AD$30,B3213+1,C3213+1)</f>
        <v>60.3</v>
      </c>
      <c r="I3213" cm="1">
        <f t="array" ref="I3213">G3213*(INDEX('Vehicle Fleet'!$D$2:$D$6,A3213)+'Cost Parameters'!$B$2*'Cost Parameters'!$B$3)</f>
        <v>46.464152000000006</v>
      </c>
      <c r="J3213" cm="1">
        <f t="array" ref="J3213">IF(C3213=0,0,INDEX('Delivery Stops'!$D$2:$D$29,C3213))</f>
        <v>97</v>
      </c>
      <c r="K3213">
        <f t="shared" si="200"/>
        <v>0</v>
      </c>
      <c r="L3213">
        <f t="shared" si="201"/>
        <v>0</v>
      </c>
      <c r="M3213">
        <f t="shared" si="202"/>
        <v>0</v>
      </c>
      <c r="N3213">
        <f t="shared" si="203"/>
        <v>0</v>
      </c>
      <c r="O3213" cm="1">
        <f t="array" ref="O3213">((IF(C3213=0,INDEX('Solver Setup'!$M$15:$M$19,A3213),INDEX('Solver Setup'!$G$25:$G$52,C3213))-IF(B3213=0,INDEX('Solver Setup'!$L$15:$L$19,A3213),INDEX('Solver Setup'!$G$25:$G$52,B3213)))*1440-IF(B3213=0,0,INDEX('Solver Setup'!$F$25:$F$52,B3213))-H3213+'Solver Setup'!$B$9*(1-F3213))</f>
        <v>1050.7000000000005</v>
      </c>
    </row>
    <row r="3214" spans="1:15" x14ac:dyDescent="0.2">
      <c r="A3214">
        <v>4</v>
      </c>
      <c r="B3214">
        <v>27</v>
      </c>
      <c r="C3214">
        <v>20</v>
      </c>
      <c r="D3214" t="str" cm="1">
        <f t="array" ref="D3214">IF(B3214=0,"Depot",INDEX('Delivery Stops'!$B$2:$B$29,B3214))</f>
        <v>Redstone Elementary School</v>
      </c>
      <c r="E3214" t="str" cm="1">
        <f t="array" ref="E3214">IF(C3214=0,"Depot",INDEX('Delivery Stops'!$B$2:$B$29,C3214))</f>
        <v>Elementary School</v>
      </c>
      <c r="F3214">
        <v>0</v>
      </c>
      <c r="G3214" cm="1">
        <f t="array" ref="G3214">INDEX('Distance Matrix (miles)'!$B$2:$AD$30,B3214+1,C3214+1)</f>
        <v>30.43</v>
      </c>
      <c r="H3214" cm="1">
        <f t="array" ref="H3214">INDEX('Travel Time Matrix (min)'!$B$2:$AD$30,B3214+1,C3214+1)</f>
        <v>45.6</v>
      </c>
      <c r="I3214" cm="1">
        <f t="array" ref="I3214">G3214*(INDEX('Vehicle Fleet'!$D$2:$D$6,A3214)+'Cost Parameters'!$B$2*'Cost Parameters'!$B$3)</f>
        <v>35.189252000000003</v>
      </c>
      <c r="J3214" cm="1">
        <f t="array" ref="J3214">IF(C3214=0,0,INDEX('Delivery Stops'!$D$2:$D$29,C3214))</f>
        <v>71</v>
      </c>
      <c r="K3214">
        <f t="shared" si="200"/>
        <v>0</v>
      </c>
      <c r="L3214">
        <f t="shared" si="201"/>
        <v>0</v>
      </c>
      <c r="M3214">
        <f t="shared" si="202"/>
        <v>0</v>
      </c>
      <c r="N3214">
        <f t="shared" si="203"/>
        <v>0</v>
      </c>
      <c r="O3214" cm="1">
        <f t="array" ref="O3214">((IF(C3214=0,INDEX('Solver Setup'!$M$15:$M$19,A3214),INDEX('Solver Setup'!$G$25:$G$52,C3214))-IF(B3214=0,INDEX('Solver Setup'!$L$15:$L$19,A3214),INDEX('Solver Setup'!$G$25:$G$52,B3214)))*1440-IF(B3214=0,0,INDEX('Solver Setup'!$F$25:$F$52,B3214))-H3214+'Solver Setup'!$B$9*(1-F3214))</f>
        <v>1035.400000000001</v>
      </c>
    </row>
    <row r="3215" spans="1:15" x14ac:dyDescent="0.2">
      <c r="A3215">
        <v>4</v>
      </c>
      <c r="B3215">
        <v>27</v>
      </c>
      <c r="C3215">
        <v>21</v>
      </c>
      <c r="D3215" t="str" cm="1">
        <f t="array" ref="D3215">IF(B3215=0,"Depot",INDEX('Delivery Stops'!$B$2:$B$29,B3215))</f>
        <v>Redstone Elementary School</v>
      </c>
      <c r="E3215" t="str" cm="1">
        <f t="array" ref="E3215">IF(C3215=0,"Depot",INDEX('Delivery Stops'!$B$2:$B$29,C3215))</f>
        <v>Distillery</v>
      </c>
      <c r="F3215">
        <v>0</v>
      </c>
      <c r="G3215" cm="1">
        <f t="array" ref="G3215">INDEX('Distance Matrix (miles)'!$B$2:$AD$30,B3215+1,C3215+1)</f>
        <v>31.11</v>
      </c>
      <c r="H3215" cm="1">
        <f t="array" ref="H3215">INDEX('Travel Time Matrix (min)'!$B$2:$AD$30,B3215+1,C3215+1)</f>
        <v>46.7</v>
      </c>
      <c r="I3215" cm="1">
        <f t="array" ref="I3215">G3215*(INDEX('Vehicle Fleet'!$D$2:$D$6,A3215)+'Cost Parameters'!$B$2*'Cost Parameters'!$B$3)</f>
        <v>35.975604000000004</v>
      </c>
      <c r="J3215" cm="1">
        <f t="array" ref="J3215">IF(C3215=0,0,INDEX('Delivery Stops'!$D$2:$D$29,C3215))</f>
        <v>178</v>
      </c>
      <c r="K3215">
        <f t="shared" si="200"/>
        <v>0</v>
      </c>
      <c r="L3215">
        <f t="shared" si="201"/>
        <v>0</v>
      </c>
      <c r="M3215">
        <f t="shared" si="202"/>
        <v>0</v>
      </c>
      <c r="N3215">
        <f t="shared" si="203"/>
        <v>0</v>
      </c>
      <c r="O3215" cm="1">
        <f t="array" ref="O3215">((IF(C3215=0,INDEX('Solver Setup'!$M$15:$M$19,A3215),INDEX('Solver Setup'!$G$25:$G$52,C3215))-IF(B3215=0,INDEX('Solver Setup'!$L$15:$L$19,A3215),INDEX('Solver Setup'!$G$25:$G$52,B3215)))*1440-IF(B3215=0,0,INDEX('Solver Setup'!$F$25:$F$52,B3215))-H3215+'Solver Setup'!$B$9*(1-F3215))</f>
        <v>1544.3000000000002</v>
      </c>
    </row>
    <row r="3216" spans="1:15" x14ac:dyDescent="0.2">
      <c r="A3216">
        <v>4</v>
      </c>
      <c r="B3216">
        <v>27</v>
      </c>
      <c r="C3216">
        <v>22</v>
      </c>
      <c r="D3216" t="str" cm="1">
        <f t="array" ref="D3216">IF(B3216=0,"Depot",INDEX('Delivery Stops'!$B$2:$B$29,B3216))</f>
        <v>Redstone Elementary School</v>
      </c>
      <c r="E3216" t="str" cm="1">
        <f t="array" ref="E3216">IF(C3216=0,"Depot",INDEX('Delivery Stops'!$B$2:$B$29,C3216))</f>
        <v>Brewery</v>
      </c>
      <c r="F3216">
        <v>0</v>
      </c>
      <c r="G3216" cm="1">
        <f t="array" ref="G3216">INDEX('Distance Matrix (miles)'!$B$2:$AD$30,B3216+1,C3216+1)</f>
        <v>21.36</v>
      </c>
      <c r="H3216" cm="1">
        <f t="array" ref="H3216">INDEX('Travel Time Matrix (min)'!$B$2:$AD$30,B3216+1,C3216+1)</f>
        <v>32</v>
      </c>
      <c r="I3216" cm="1">
        <f t="array" ref="I3216">G3216*(INDEX('Vehicle Fleet'!$D$2:$D$6,A3216)+'Cost Parameters'!$B$2*'Cost Parameters'!$B$3)</f>
        <v>24.700704000000002</v>
      </c>
      <c r="J3216" cm="1">
        <f t="array" ref="J3216">IF(C3216=0,0,INDEX('Delivery Stops'!$D$2:$D$29,C3216))</f>
        <v>46</v>
      </c>
      <c r="K3216">
        <f t="shared" si="200"/>
        <v>0</v>
      </c>
      <c r="L3216">
        <f t="shared" si="201"/>
        <v>0</v>
      </c>
      <c r="M3216">
        <f t="shared" si="202"/>
        <v>0</v>
      </c>
      <c r="N3216">
        <f t="shared" si="203"/>
        <v>0</v>
      </c>
      <c r="O3216" cm="1">
        <f t="array" ref="O3216">((IF(C3216=0,INDEX('Solver Setup'!$M$15:$M$19,A3216),INDEX('Solver Setup'!$G$25:$G$52,C3216))-IF(B3216=0,INDEX('Solver Setup'!$L$15:$L$19,A3216),INDEX('Solver Setup'!$G$25:$G$52,B3216)))*1440-IF(B3216=0,0,INDEX('Solver Setup'!$F$25:$F$52,B3216))-H3216+'Solver Setup'!$B$9*(1-F3216))</f>
        <v>1409.0000000000009</v>
      </c>
    </row>
    <row r="3217" spans="1:15" x14ac:dyDescent="0.2">
      <c r="A3217">
        <v>4</v>
      </c>
      <c r="B3217">
        <v>27</v>
      </c>
      <c r="C3217">
        <v>23</v>
      </c>
      <c r="D3217" t="str" cm="1">
        <f t="array" ref="D3217">IF(B3217=0,"Depot",INDEX('Delivery Stops'!$B$2:$B$29,B3217))</f>
        <v>Redstone Elementary School</v>
      </c>
      <c r="E3217" t="str" cm="1">
        <f t="array" ref="E3217">IF(C3217=0,"Depot",INDEX('Delivery Stops'!$B$2:$B$29,C3217))</f>
        <v>Distillery</v>
      </c>
      <c r="F3217">
        <v>0</v>
      </c>
      <c r="G3217" cm="1">
        <f t="array" ref="G3217">INDEX('Distance Matrix (miles)'!$B$2:$AD$30,B3217+1,C3217+1)</f>
        <v>26.35</v>
      </c>
      <c r="H3217" cm="1">
        <f t="array" ref="H3217">INDEX('Travel Time Matrix (min)'!$B$2:$AD$30,B3217+1,C3217+1)</f>
        <v>39.5</v>
      </c>
      <c r="I3217" cm="1">
        <f t="array" ref="I3217">G3217*(INDEX('Vehicle Fleet'!$D$2:$D$6,A3217)+'Cost Parameters'!$B$2*'Cost Parameters'!$B$3)</f>
        <v>30.471140000000005</v>
      </c>
      <c r="J3217" cm="1">
        <f t="array" ref="J3217">IF(C3217=0,0,INDEX('Delivery Stops'!$D$2:$D$29,C3217))</f>
        <v>207</v>
      </c>
      <c r="K3217">
        <f t="shared" si="200"/>
        <v>0</v>
      </c>
      <c r="L3217">
        <f t="shared" si="201"/>
        <v>0</v>
      </c>
      <c r="M3217">
        <f t="shared" si="202"/>
        <v>0</v>
      </c>
      <c r="N3217">
        <f t="shared" si="203"/>
        <v>0</v>
      </c>
      <c r="O3217" cm="1">
        <f t="array" ref="O3217">((IF(C3217=0,INDEX('Solver Setup'!$M$15:$M$19,A3217),INDEX('Solver Setup'!$G$25:$G$52,C3217))-IF(B3217=0,INDEX('Solver Setup'!$L$15:$L$19,A3217),INDEX('Solver Setup'!$G$25:$G$52,B3217)))*1440-IF(B3217=0,0,INDEX('Solver Setup'!$F$25:$F$52,B3217))-H3217+'Solver Setup'!$B$9*(1-F3217))</f>
        <v>1296.5000000000005</v>
      </c>
    </row>
    <row r="3218" spans="1:15" x14ac:dyDescent="0.2">
      <c r="A3218">
        <v>4</v>
      </c>
      <c r="B3218">
        <v>27</v>
      </c>
      <c r="C3218">
        <v>24</v>
      </c>
      <c r="D3218" t="str" cm="1">
        <f t="array" ref="D3218">IF(B3218=0,"Depot",INDEX('Delivery Stops'!$B$2:$B$29,B3218))</f>
        <v>Redstone Elementary School</v>
      </c>
      <c r="E3218" t="str" cm="1">
        <f t="array" ref="E3218">IF(C3218=0,"Depot",INDEX('Delivery Stops'!$B$2:$B$29,C3218))</f>
        <v>Children's Academy</v>
      </c>
      <c r="F3218">
        <v>0</v>
      </c>
      <c r="G3218" cm="1">
        <f t="array" ref="G3218">INDEX('Distance Matrix (miles)'!$B$2:$AD$30,B3218+1,C3218+1)</f>
        <v>29.01</v>
      </c>
      <c r="H3218" cm="1">
        <f t="array" ref="H3218">INDEX('Travel Time Matrix (min)'!$B$2:$AD$30,B3218+1,C3218+1)</f>
        <v>43.5</v>
      </c>
      <c r="I3218" cm="1">
        <f t="array" ref="I3218">G3218*(INDEX('Vehicle Fleet'!$D$2:$D$6,A3218)+'Cost Parameters'!$B$2*'Cost Parameters'!$B$3)</f>
        <v>33.547164000000002</v>
      </c>
      <c r="J3218" cm="1">
        <f t="array" ref="J3218">IF(C3218=0,0,INDEX('Delivery Stops'!$D$2:$D$29,C3218))</f>
        <v>28</v>
      </c>
      <c r="K3218">
        <f t="shared" si="200"/>
        <v>0</v>
      </c>
      <c r="L3218">
        <f t="shared" si="201"/>
        <v>0</v>
      </c>
      <c r="M3218">
        <f t="shared" si="202"/>
        <v>0</v>
      </c>
      <c r="N3218">
        <f t="shared" si="203"/>
        <v>0</v>
      </c>
      <c r="O3218" cm="1">
        <f t="array" ref="O3218">((IF(C3218=0,INDEX('Solver Setup'!$M$15:$M$19,A3218),INDEX('Solver Setup'!$G$25:$G$52,C3218))-IF(B3218=0,INDEX('Solver Setup'!$L$15:$L$19,A3218),INDEX('Solver Setup'!$G$25:$G$52,B3218)))*1440-IF(B3218=0,0,INDEX('Solver Setup'!$F$25:$F$52,B3218))-H3218+'Solver Setup'!$B$9*(1-F3218))</f>
        <v>1442.5000000000009</v>
      </c>
    </row>
    <row r="3219" spans="1:15" x14ac:dyDescent="0.2">
      <c r="A3219">
        <v>4</v>
      </c>
      <c r="B3219">
        <v>27</v>
      </c>
      <c r="C3219">
        <v>25</v>
      </c>
      <c r="D3219" t="str" cm="1">
        <f t="array" ref="D3219">IF(B3219=0,"Depot",INDEX('Delivery Stops'!$B$2:$B$29,B3219))</f>
        <v>Redstone Elementary School</v>
      </c>
      <c r="E3219" t="str" cm="1">
        <f t="array" ref="E3219">IF(C3219=0,"Depot",INDEX('Delivery Stops'!$B$2:$B$29,C3219))</f>
        <v>Public Library</v>
      </c>
      <c r="F3219">
        <v>0</v>
      </c>
      <c r="G3219" cm="1">
        <f t="array" ref="G3219">INDEX('Distance Matrix (miles)'!$B$2:$AD$30,B3219+1,C3219+1)</f>
        <v>8.7799999999999994</v>
      </c>
      <c r="H3219" cm="1">
        <f t="array" ref="H3219">INDEX('Travel Time Matrix (min)'!$B$2:$AD$30,B3219+1,C3219+1)</f>
        <v>13.2</v>
      </c>
      <c r="I3219" cm="1">
        <f t="array" ref="I3219">G3219*(INDEX('Vehicle Fleet'!$D$2:$D$6,A3219)+'Cost Parameters'!$B$2*'Cost Parameters'!$B$3)</f>
        <v>10.153192000000001</v>
      </c>
      <c r="J3219" cm="1">
        <f t="array" ref="J3219">IF(C3219=0,0,INDEX('Delivery Stops'!$D$2:$D$29,C3219))</f>
        <v>32</v>
      </c>
      <c r="K3219">
        <f t="shared" si="200"/>
        <v>0</v>
      </c>
      <c r="L3219">
        <f t="shared" si="201"/>
        <v>0</v>
      </c>
      <c r="M3219">
        <f t="shared" si="202"/>
        <v>0</v>
      </c>
      <c r="N3219">
        <f t="shared" si="203"/>
        <v>0</v>
      </c>
      <c r="O3219" cm="1">
        <f t="array" ref="O3219">((IF(C3219=0,INDEX('Solver Setup'!$M$15:$M$19,A3219),INDEX('Solver Setup'!$G$25:$G$52,C3219))-IF(B3219=0,INDEX('Solver Setup'!$L$15:$L$19,A3219),INDEX('Solver Setup'!$G$25:$G$52,B3219)))*1440-IF(B3219=0,0,INDEX('Solver Setup'!$F$25:$F$52,B3219))-H3219+'Solver Setup'!$B$9*(1-F3219))</f>
        <v>1382.8000000000011</v>
      </c>
    </row>
    <row r="3220" spans="1:15" x14ac:dyDescent="0.2">
      <c r="A3220">
        <v>4</v>
      </c>
      <c r="B3220">
        <v>27</v>
      </c>
      <c r="C3220">
        <v>26</v>
      </c>
      <c r="D3220" t="str" cm="1">
        <f t="array" ref="D3220">IF(B3220=0,"Depot",INDEX('Delivery Stops'!$B$2:$B$29,B3220))</f>
        <v>Redstone Elementary School</v>
      </c>
      <c r="E3220" t="str" cm="1">
        <f t="array" ref="E3220">IF(C3220=0,"Depot",INDEX('Delivery Stops'!$B$2:$B$29,C3220))</f>
        <v>Bakery &amp; Cafe</v>
      </c>
      <c r="F3220">
        <v>0</v>
      </c>
      <c r="G3220" cm="1">
        <f t="array" ref="G3220">INDEX('Distance Matrix (miles)'!$B$2:$AD$30,B3220+1,C3220+1)</f>
        <v>2.83</v>
      </c>
      <c r="H3220" cm="1">
        <f t="array" ref="H3220">INDEX('Travel Time Matrix (min)'!$B$2:$AD$30,B3220+1,C3220+1)</f>
        <v>4.2</v>
      </c>
      <c r="I3220" cm="1">
        <f t="array" ref="I3220">G3220*(INDEX('Vehicle Fleet'!$D$2:$D$6,A3220)+'Cost Parameters'!$B$2*'Cost Parameters'!$B$3)</f>
        <v>3.2726120000000005</v>
      </c>
      <c r="J3220" cm="1">
        <f t="array" ref="J3220">IF(C3220=0,0,INDEX('Delivery Stops'!$D$2:$D$29,C3220))</f>
        <v>211</v>
      </c>
      <c r="K3220">
        <f t="shared" si="200"/>
        <v>0</v>
      </c>
      <c r="L3220">
        <f t="shared" si="201"/>
        <v>0</v>
      </c>
      <c r="M3220">
        <f t="shared" si="202"/>
        <v>0</v>
      </c>
      <c r="N3220">
        <f t="shared" si="203"/>
        <v>0</v>
      </c>
      <c r="O3220" cm="1">
        <f t="array" ref="O3220">((IF(C3220=0,INDEX('Solver Setup'!$M$15:$M$19,A3220),INDEX('Solver Setup'!$G$25:$G$52,C3220))-IF(B3220=0,INDEX('Solver Setup'!$L$15:$L$19,A3220),INDEX('Solver Setup'!$G$25:$G$52,B3220)))*1440-IF(B3220=0,0,INDEX('Solver Setup'!$F$25:$F$52,B3220))-H3220+'Solver Setup'!$B$9*(1-F3220))</f>
        <v>1466.8000000000004</v>
      </c>
    </row>
    <row r="3221" spans="1:15" x14ac:dyDescent="0.2">
      <c r="A3221">
        <v>4</v>
      </c>
      <c r="B3221">
        <v>27</v>
      </c>
      <c r="C3221">
        <v>28</v>
      </c>
      <c r="D3221" t="str" cm="1">
        <f t="array" ref="D3221">IF(B3221=0,"Depot",INDEX('Delivery Stops'!$B$2:$B$29,B3221))</f>
        <v>Redstone Elementary School</v>
      </c>
      <c r="E3221" t="str" cm="1">
        <f t="array" ref="E3221">IF(C3221=0,"Depot",INDEX('Delivery Stops'!$B$2:$B$29,C3221))</f>
        <v>Food Bank</v>
      </c>
      <c r="F3221">
        <v>0</v>
      </c>
      <c r="G3221" cm="1">
        <f t="array" ref="G3221">INDEX('Distance Matrix (miles)'!$B$2:$AD$30,B3221+1,C3221+1)</f>
        <v>19.989999999999998</v>
      </c>
      <c r="H3221" cm="1">
        <f t="array" ref="H3221">INDEX('Travel Time Matrix (min)'!$B$2:$AD$30,B3221+1,C3221+1)</f>
        <v>30</v>
      </c>
      <c r="I3221" cm="1">
        <f t="array" ref="I3221">G3221*(INDEX('Vehicle Fleet'!$D$2:$D$6,A3221)+'Cost Parameters'!$B$2*'Cost Parameters'!$B$3)</f>
        <v>23.116436</v>
      </c>
      <c r="J3221" cm="1">
        <f t="array" ref="J3221">IF(C3221=0,0,INDEX('Delivery Stops'!$D$2:$D$29,C3221))</f>
        <v>168</v>
      </c>
      <c r="K3221">
        <f t="shared" si="200"/>
        <v>0</v>
      </c>
      <c r="L3221">
        <f t="shared" si="201"/>
        <v>0</v>
      </c>
      <c r="M3221">
        <f t="shared" si="202"/>
        <v>0</v>
      </c>
      <c r="N3221">
        <f t="shared" si="203"/>
        <v>0</v>
      </c>
      <c r="O3221" cm="1">
        <f t="array" ref="O3221">((IF(C3221=0,INDEX('Solver Setup'!$M$15:$M$19,A3221),INDEX('Solver Setup'!$G$25:$G$52,C3221))-IF(B3221=0,INDEX('Solver Setup'!$L$15:$L$19,A3221),INDEX('Solver Setup'!$G$25:$G$52,B3221)))*1440-IF(B3221=0,0,INDEX('Solver Setup'!$F$25:$F$52,B3221))-H3221+'Solver Setup'!$B$9*(1-F3221))</f>
        <v>1381</v>
      </c>
    </row>
    <row r="3222" spans="1:15" x14ac:dyDescent="0.2">
      <c r="A3222">
        <v>4</v>
      </c>
      <c r="B3222">
        <v>28</v>
      </c>
      <c r="C3222">
        <v>0</v>
      </c>
      <c r="D3222" t="str" cm="1">
        <f t="array" ref="D3222">IF(B3222=0,"Depot",INDEX('Delivery Stops'!$B$2:$B$29,B3222))</f>
        <v>Food Bank</v>
      </c>
      <c r="E3222" t="str" cm="1">
        <f t="array" ref="E3222">IF(C3222=0,"Depot",INDEX('Delivery Stops'!$B$2:$B$29,C3222))</f>
        <v>Depot</v>
      </c>
      <c r="F3222">
        <v>0</v>
      </c>
      <c r="G3222" cm="1">
        <f t="array" ref="G3222">INDEX('Distance Matrix (miles)'!$B$2:$AD$30,B3222+1,C3222+1)</f>
        <v>23.04</v>
      </c>
      <c r="H3222" cm="1">
        <f t="array" ref="H3222">INDEX('Travel Time Matrix (min)'!$B$2:$AD$30,B3222+1,C3222+1)</f>
        <v>34.6</v>
      </c>
      <c r="I3222" cm="1">
        <f t="array" ref="I3222">G3222*(INDEX('Vehicle Fleet'!$D$2:$D$6,A3222)+'Cost Parameters'!$B$2*'Cost Parameters'!$B$3)</f>
        <v>26.643456</v>
      </c>
      <c r="J3222" cm="1">
        <f t="array" ref="J3222">IF(C3222=0,0,INDEX('Delivery Stops'!$D$2:$D$29,C3222))</f>
        <v>0</v>
      </c>
      <c r="K3222">
        <f t="shared" si="200"/>
        <v>0</v>
      </c>
      <c r="L3222">
        <f t="shared" si="201"/>
        <v>0</v>
      </c>
      <c r="M3222">
        <f t="shared" si="202"/>
        <v>0</v>
      </c>
      <c r="N3222">
        <f t="shared" si="203"/>
        <v>0</v>
      </c>
      <c r="O3222" cm="1">
        <f t="array" ref="O3222">((IF(C3222=0,INDEX('Solver Setup'!$M$15:$M$19,A3222),INDEX('Solver Setup'!$G$25:$G$52,C3222))-IF(B3222=0,INDEX('Solver Setup'!$L$15:$L$19,A3222),INDEX('Solver Setup'!$G$25:$G$52,B3222)))*1440-IF(B3222=0,0,INDEX('Solver Setup'!$F$25:$F$52,B3222))-H3222+'Solver Setup'!$B$9*(1-F3222))</f>
        <v>675.40000000000043</v>
      </c>
    </row>
    <row r="3223" spans="1:15" x14ac:dyDescent="0.2">
      <c r="A3223">
        <v>4</v>
      </c>
      <c r="B3223">
        <v>28</v>
      </c>
      <c r="C3223">
        <v>1</v>
      </c>
      <c r="D3223" t="str" cm="1">
        <f t="array" ref="D3223">IF(B3223=0,"Depot",INDEX('Delivery Stops'!$B$2:$B$29,B3223))</f>
        <v>Food Bank</v>
      </c>
      <c r="E3223" t="str" cm="1">
        <f t="array" ref="E3223">IF(C3223=0,"Depot",INDEX('Delivery Stops'!$B$2:$B$29,C3223))</f>
        <v>Pet Hospital</v>
      </c>
      <c r="F3223">
        <v>0</v>
      </c>
      <c r="G3223" cm="1">
        <f t="array" ref="G3223">INDEX('Distance Matrix (miles)'!$B$2:$AD$30,B3223+1,C3223+1)</f>
        <v>45.27</v>
      </c>
      <c r="H3223" cm="1">
        <f t="array" ref="H3223">INDEX('Travel Time Matrix (min)'!$B$2:$AD$30,B3223+1,C3223+1)</f>
        <v>67.900000000000006</v>
      </c>
      <c r="I3223" cm="1">
        <f t="array" ref="I3223">G3223*(INDEX('Vehicle Fleet'!$D$2:$D$6,A3223)+'Cost Parameters'!$B$2*'Cost Parameters'!$B$3)</f>
        <v>52.350228000000008</v>
      </c>
      <c r="J3223" cm="1">
        <f t="array" ref="J3223">IF(C3223=0,0,INDEX('Delivery Stops'!$D$2:$D$29,C3223))</f>
        <v>204</v>
      </c>
      <c r="K3223">
        <f t="shared" si="200"/>
        <v>0</v>
      </c>
      <c r="L3223">
        <f t="shared" si="201"/>
        <v>0</v>
      </c>
      <c r="M3223">
        <f t="shared" si="202"/>
        <v>0</v>
      </c>
      <c r="N3223">
        <f t="shared" si="203"/>
        <v>0</v>
      </c>
      <c r="O3223" cm="1">
        <f t="array" ref="O3223">((IF(C3223=0,INDEX('Solver Setup'!$M$15:$M$19,A3223),INDEX('Solver Setup'!$G$25:$G$52,C3223))-IF(B3223=0,INDEX('Solver Setup'!$L$15:$L$19,A3223),INDEX('Solver Setup'!$G$25:$G$52,B3223)))*1440-IF(B3223=0,0,INDEX('Solver Setup'!$F$25:$F$52,B3223))-H3223+'Solver Setup'!$B$9*(1-F3223))</f>
        <v>1152.100000000001</v>
      </c>
    </row>
    <row r="3224" spans="1:15" x14ac:dyDescent="0.2">
      <c r="A3224">
        <v>4</v>
      </c>
      <c r="B3224">
        <v>28</v>
      </c>
      <c r="C3224">
        <v>2</v>
      </c>
      <c r="D3224" t="str" cm="1">
        <f t="array" ref="D3224">IF(B3224=0,"Depot",INDEX('Delivery Stops'!$B$2:$B$29,B3224))</f>
        <v>Food Bank</v>
      </c>
      <c r="E3224" t="str" cm="1">
        <f t="array" ref="E3224">IF(C3224=0,"Depot",INDEX('Delivery Stops'!$B$2:$B$29,C3224))</f>
        <v>Community Pharmacy</v>
      </c>
      <c r="F3224">
        <v>0</v>
      </c>
      <c r="G3224" cm="1">
        <f t="array" ref="G3224">INDEX('Distance Matrix (miles)'!$B$2:$AD$30,B3224+1,C3224+1)</f>
        <v>24.01</v>
      </c>
      <c r="H3224" cm="1">
        <f t="array" ref="H3224">INDEX('Travel Time Matrix (min)'!$B$2:$AD$30,B3224+1,C3224+1)</f>
        <v>36</v>
      </c>
      <c r="I3224" cm="1">
        <f t="array" ref="I3224">G3224*(INDEX('Vehicle Fleet'!$D$2:$D$6,A3224)+'Cost Parameters'!$B$2*'Cost Parameters'!$B$3)</f>
        <v>27.765164000000006</v>
      </c>
      <c r="J3224" cm="1">
        <f t="array" ref="J3224">IF(C3224=0,0,INDEX('Delivery Stops'!$D$2:$D$29,C3224))</f>
        <v>240</v>
      </c>
      <c r="K3224">
        <f t="shared" si="200"/>
        <v>0</v>
      </c>
      <c r="L3224">
        <f t="shared" si="201"/>
        <v>0</v>
      </c>
      <c r="M3224">
        <f t="shared" si="202"/>
        <v>0</v>
      </c>
      <c r="N3224">
        <f t="shared" si="203"/>
        <v>0</v>
      </c>
      <c r="O3224" cm="1">
        <f t="array" ref="O3224">((IF(C3224=0,INDEX('Solver Setup'!$M$15:$M$19,A3224),INDEX('Solver Setup'!$G$25:$G$52,C3224))-IF(B3224=0,INDEX('Solver Setup'!$L$15:$L$19,A3224),INDEX('Solver Setup'!$G$25:$G$52,B3224)))*1440-IF(B3224=0,0,INDEX('Solver Setup'!$F$25:$F$52,B3224))-H3224+'Solver Setup'!$B$9*(1-F3224))</f>
        <v>1424</v>
      </c>
    </row>
    <row r="3225" spans="1:15" x14ac:dyDescent="0.2">
      <c r="A3225">
        <v>4</v>
      </c>
      <c r="B3225">
        <v>28</v>
      </c>
      <c r="C3225">
        <v>3</v>
      </c>
      <c r="D3225" t="str" cm="1">
        <f t="array" ref="D3225">IF(B3225=0,"Depot",INDEX('Delivery Stops'!$B$2:$B$29,B3225))</f>
        <v>Food Bank</v>
      </c>
      <c r="E3225" t="str" cm="1">
        <f t="array" ref="E3225">IF(C3225=0,"Depot",INDEX('Delivery Stops'!$B$2:$B$29,C3225))</f>
        <v>Redstone Medical Center</v>
      </c>
      <c r="F3225">
        <v>0</v>
      </c>
      <c r="G3225" cm="1">
        <f t="array" ref="G3225">INDEX('Distance Matrix (miles)'!$B$2:$AD$30,B3225+1,C3225+1)</f>
        <v>42.27</v>
      </c>
      <c r="H3225" cm="1">
        <f t="array" ref="H3225">INDEX('Travel Time Matrix (min)'!$B$2:$AD$30,B3225+1,C3225+1)</f>
        <v>63.4</v>
      </c>
      <c r="I3225" cm="1">
        <f t="array" ref="I3225">G3225*(INDEX('Vehicle Fleet'!$D$2:$D$6,A3225)+'Cost Parameters'!$B$2*'Cost Parameters'!$B$3)</f>
        <v>48.881028000000008</v>
      </c>
      <c r="J3225" cm="1">
        <f t="array" ref="J3225">IF(C3225=0,0,INDEX('Delivery Stops'!$D$2:$D$29,C3225))</f>
        <v>183</v>
      </c>
      <c r="K3225">
        <f t="shared" si="200"/>
        <v>0</v>
      </c>
      <c r="L3225">
        <f t="shared" si="201"/>
        <v>0</v>
      </c>
      <c r="M3225">
        <f t="shared" si="202"/>
        <v>0</v>
      </c>
      <c r="N3225">
        <f t="shared" si="203"/>
        <v>0</v>
      </c>
      <c r="O3225" cm="1">
        <f t="array" ref="O3225">((IF(C3225=0,INDEX('Solver Setup'!$M$15:$M$19,A3225),INDEX('Solver Setup'!$G$25:$G$52,C3225))-IF(B3225=0,INDEX('Solver Setup'!$L$15:$L$19,A3225),INDEX('Solver Setup'!$G$25:$G$52,B3225)))*1440-IF(B3225=0,0,INDEX('Solver Setup'!$F$25:$F$52,B3225))-H3225+'Solver Setup'!$B$9*(1-F3225))</f>
        <v>1411.6000000000006</v>
      </c>
    </row>
    <row r="3226" spans="1:15" x14ac:dyDescent="0.2">
      <c r="A3226">
        <v>4</v>
      </c>
      <c r="B3226">
        <v>28</v>
      </c>
      <c r="C3226">
        <v>4</v>
      </c>
      <c r="D3226" t="str" cm="1">
        <f t="array" ref="D3226">IF(B3226=0,"Depot",INDEX('Delivery Stops'!$B$2:$B$29,B3226))</f>
        <v>Food Bank</v>
      </c>
      <c r="E3226" t="str" cm="1">
        <f t="array" ref="E3226">IF(C3226=0,"Depot",INDEX('Delivery Stops'!$B$2:$B$29,C3226))</f>
        <v>Furniture Warehouse</v>
      </c>
      <c r="F3226">
        <v>0</v>
      </c>
      <c r="G3226" cm="1">
        <f t="array" ref="G3226">INDEX('Distance Matrix (miles)'!$B$2:$AD$30,B3226+1,C3226+1)</f>
        <v>27.56</v>
      </c>
      <c r="H3226" cm="1">
        <f t="array" ref="H3226">INDEX('Travel Time Matrix (min)'!$B$2:$AD$30,B3226+1,C3226+1)</f>
        <v>41.3</v>
      </c>
      <c r="I3226" cm="1">
        <f t="array" ref="I3226">G3226*(INDEX('Vehicle Fleet'!$D$2:$D$6,A3226)+'Cost Parameters'!$B$2*'Cost Parameters'!$B$3)</f>
        <v>31.870384000000001</v>
      </c>
      <c r="J3226" cm="1">
        <f t="array" ref="J3226">IF(C3226=0,0,INDEX('Delivery Stops'!$D$2:$D$29,C3226))</f>
        <v>186</v>
      </c>
      <c r="K3226">
        <f t="shared" si="200"/>
        <v>0</v>
      </c>
      <c r="L3226">
        <f t="shared" si="201"/>
        <v>0</v>
      </c>
      <c r="M3226">
        <f t="shared" si="202"/>
        <v>0</v>
      </c>
      <c r="N3226">
        <f t="shared" si="203"/>
        <v>0</v>
      </c>
      <c r="O3226" cm="1">
        <f t="array" ref="O3226">((IF(C3226=0,INDEX('Solver Setup'!$M$15:$M$19,A3226),INDEX('Solver Setup'!$G$25:$G$52,C3226))-IF(B3226=0,INDEX('Solver Setup'!$L$15:$L$19,A3226),INDEX('Solver Setup'!$G$25:$G$52,B3226)))*1440-IF(B3226=0,0,INDEX('Solver Setup'!$F$25:$F$52,B3226))-H3226+'Solver Setup'!$B$9*(1-F3226))</f>
        <v>1163.7000000000005</v>
      </c>
    </row>
    <row r="3227" spans="1:15" x14ac:dyDescent="0.2">
      <c r="A3227">
        <v>4</v>
      </c>
      <c r="B3227">
        <v>28</v>
      </c>
      <c r="C3227">
        <v>5</v>
      </c>
      <c r="D3227" t="str" cm="1">
        <f t="array" ref="D3227">IF(B3227=0,"Depot",INDEX('Delivery Stops'!$B$2:$B$29,B3227))</f>
        <v>Food Bank</v>
      </c>
      <c r="E3227" t="str" cm="1">
        <f t="array" ref="E3227">IF(C3227=0,"Depot",INDEX('Delivery Stops'!$B$2:$B$29,C3227))</f>
        <v>Construction Supply</v>
      </c>
      <c r="F3227">
        <v>0</v>
      </c>
      <c r="G3227" cm="1">
        <f t="array" ref="G3227">INDEX('Distance Matrix (miles)'!$B$2:$AD$30,B3227+1,C3227+1)</f>
        <v>28.26</v>
      </c>
      <c r="H3227" cm="1">
        <f t="array" ref="H3227">INDEX('Travel Time Matrix (min)'!$B$2:$AD$30,B3227+1,C3227+1)</f>
        <v>42.4</v>
      </c>
      <c r="I3227" cm="1">
        <f t="array" ref="I3227">G3227*(INDEX('Vehicle Fleet'!$D$2:$D$6,A3227)+'Cost Parameters'!$B$2*'Cost Parameters'!$B$3)</f>
        <v>32.679864000000002</v>
      </c>
      <c r="J3227" cm="1">
        <f t="array" ref="J3227">IF(C3227=0,0,INDEX('Delivery Stops'!$D$2:$D$29,C3227))</f>
        <v>201</v>
      </c>
      <c r="K3227">
        <f t="shared" si="200"/>
        <v>0</v>
      </c>
      <c r="L3227">
        <f t="shared" si="201"/>
        <v>0</v>
      </c>
      <c r="M3227">
        <f t="shared" si="202"/>
        <v>0</v>
      </c>
      <c r="N3227">
        <f t="shared" si="203"/>
        <v>0</v>
      </c>
      <c r="O3227" cm="1">
        <f t="array" ref="O3227">((IF(C3227=0,INDEX('Solver Setup'!$M$15:$M$19,A3227),INDEX('Solver Setup'!$G$25:$G$52,C3227))-IF(B3227=0,INDEX('Solver Setup'!$L$15:$L$19,A3227),INDEX('Solver Setup'!$G$25:$G$52,B3227)))*1440-IF(B3227=0,0,INDEX('Solver Setup'!$F$25:$F$52,B3227))-H3227+'Solver Setup'!$B$9*(1-F3227))</f>
        <v>1372.6</v>
      </c>
    </row>
    <row r="3228" spans="1:15" x14ac:dyDescent="0.2">
      <c r="A3228">
        <v>4</v>
      </c>
      <c r="B3228">
        <v>28</v>
      </c>
      <c r="C3228">
        <v>6</v>
      </c>
      <c r="D3228" t="str" cm="1">
        <f t="array" ref="D3228">IF(B3228=0,"Depot",INDEX('Delivery Stops'!$B$2:$B$29,B3228))</f>
        <v>Food Bank</v>
      </c>
      <c r="E3228" t="str" cm="1">
        <f t="array" ref="E3228">IF(C3228=0,"Depot",INDEX('Delivery Stops'!$B$2:$B$29,C3228))</f>
        <v>Farm Supply</v>
      </c>
      <c r="F3228">
        <v>0</v>
      </c>
      <c r="G3228" cm="1">
        <f t="array" ref="G3228">INDEX('Distance Matrix (miles)'!$B$2:$AD$30,B3228+1,C3228+1)</f>
        <v>22.85</v>
      </c>
      <c r="H3228" cm="1">
        <f t="array" ref="H3228">INDEX('Travel Time Matrix (min)'!$B$2:$AD$30,B3228+1,C3228+1)</f>
        <v>34.299999999999997</v>
      </c>
      <c r="I3228" cm="1">
        <f t="array" ref="I3228">G3228*(INDEX('Vehicle Fleet'!$D$2:$D$6,A3228)+'Cost Parameters'!$B$2*'Cost Parameters'!$B$3)</f>
        <v>26.423740000000002</v>
      </c>
      <c r="J3228" cm="1">
        <f t="array" ref="J3228">IF(C3228=0,0,INDEX('Delivery Stops'!$D$2:$D$29,C3228))</f>
        <v>162</v>
      </c>
      <c r="K3228">
        <f t="shared" si="200"/>
        <v>0</v>
      </c>
      <c r="L3228">
        <f t="shared" si="201"/>
        <v>0</v>
      </c>
      <c r="M3228">
        <f t="shared" si="202"/>
        <v>0</v>
      </c>
      <c r="N3228">
        <f t="shared" si="203"/>
        <v>0</v>
      </c>
      <c r="O3228" cm="1">
        <f t="array" ref="O3228">((IF(C3228=0,INDEX('Solver Setup'!$M$15:$M$19,A3228),INDEX('Solver Setup'!$G$25:$G$52,C3228))-IF(B3228=0,INDEX('Solver Setup'!$L$15:$L$19,A3228),INDEX('Solver Setup'!$G$25:$G$52,B3228)))*1440-IF(B3228=0,0,INDEX('Solver Setup'!$F$25:$F$52,B3228))-H3228+'Solver Setup'!$B$9*(1-F3228))</f>
        <v>1485.7000000000005</v>
      </c>
    </row>
    <row r="3229" spans="1:15" x14ac:dyDescent="0.2">
      <c r="A3229">
        <v>4</v>
      </c>
      <c r="B3229">
        <v>28</v>
      </c>
      <c r="C3229">
        <v>7</v>
      </c>
      <c r="D3229" t="str" cm="1">
        <f t="array" ref="D3229">IF(B3229=0,"Depot",INDEX('Delivery Stops'!$B$2:$B$29,B3229))</f>
        <v>Food Bank</v>
      </c>
      <c r="E3229" t="str" cm="1">
        <f t="array" ref="E3229">IF(C3229=0,"Depot",INDEX('Delivery Stops'!$B$2:$B$29,C3229))</f>
        <v>Fish Market</v>
      </c>
      <c r="F3229">
        <v>0</v>
      </c>
      <c r="G3229" cm="1">
        <f t="array" ref="G3229">INDEX('Distance Matrix (miles)'!$B$2:$AD$30,B3229+1,C3229+1)</f>
        <v>14.49</v>
      </c>
      <c r="H3229" cm="1">
        <f t="array" ref="H3229">INDEX('Travel Time Matrix (min)'!$B$2:$AD$30,B3229+1,C3229+1)</f>
        <v>21.7</v>
      </c>
      <c r="I3229" cm="1">
        <f t="array" ref="I3229">G3229*(INDEX('Vehicle Fleet'!$D$2:$D$6,A3229)+'Cost Parameters'!$B$2*'Cost Parameters'!$B$3)</f>
        <v>16.756236000000001</v>
      </c>
      <c r="J3229" cm="1">
        <f t="array" ref="J3229">IF(C3229=0,0,INDEX('Delivery Stops'!$D$2:$D$29,C3229))</f>
        <v>133</v>
      </c>
      <c r="K3229">
        <f t="shared" si="200"/>
        <v>0</v>
      </c>
      <c r="L3229">
        <f t="shared" si="201"/>
        <v>0</v>
      </c>
      <c r="M3229">
        <f t="shared" si="202"/>
        <v>0</v>
      </c>
      <c r="N3229">
        <f t="shared" si="203"/>
        <v>0</v>
      </c>
      <c r="O3229" cm="1">
        <f t="array" ref="O3229">((IF(C3229=0,INDEX('Solver Setup'!$M$15:$M$19,A3229),INDEX('Solver Setup'!$G$25:$G$52,C3229))-IF(B3229=0,INDEX('Solver Setup'!$L$15:$L$19,A3229),INDEX('Solver Setup'!$G$25:$G$52,B3229)))*1440-IF(B3229=0,0,INDEX('Solver Setup'!$F$25:$F$52,B3229))-H3229+'Solver Setup'!$B$9*(1-F3229))</f>
        <v>1363.3000000000004</v>
      </c>
    </row>
    <row r="3230" spans="1:15" x14ac:dyDescent="0.2">
      <c r="A3230">
        <v>4</v>
      </c>
      <c r="B3230">
        <v>28</v>
      </c>
      <c r="C3230">
        <v>8</v>
      </c>
      <c r="D3230" t="str" cm="1">
        <f t="array" ref="D3230">IF(B3230=0,"Depot",INDEX('Delivery Stops'!$B$2:$B$29,B3230))</f>
        <v>Food Bank</v>
      </c>
      <c r="E3230" t="str" cm="1">
        <f t="array" ref="E3230">IF(C3230=0,"Depot",INDEX('Delivery Stops'!$B$2:$B$29,C3230))</f>
        <v>Swimming Pool Supply</v>
      </c>
      <c r="F3230">
        <v>0</v>
      </c>
      <c r="G3230" cm="1">
        <f t="array" ref="G3230">INDEX('Distance Matrix (miles)'!$B$2:$AD$30,B3230+1,C3230+1)</f>
        <v>44.87</v>
      </c>
      <c r="H3230" cm="1">
        <f t="array" ref="H3230">INDEX('Travel Time Matrix (min)'!$B$2:$AD$30,B3230+1,C3230+1)</f>
        <v>67.3</v>
      </c>
      <c r="I3230" cm="1">
        <f t="array" ref="I3230">G3230*(INDEX('Vehicle Fleet'!$D$2:$D$6,A3230)+'Cost Parameters'!$B$2*'Cost Parameters'!$B$3)</f>
        <v>51.887667999999998</v>
      </c>
      <c r="J3230" cm="1">
        <f t="array" ref="J3230">IF(C3230=0,0,INDEX('Delivery Stops'!$D$2:$D$29,C3230))</f>
        <v>285</v>
      </c>
      <c r="K3230">
        <f t="shared" si="200"/>
        <v>0</v>
      </c>
      <c r="L3230">
        <f t="shared" si="201"/>
        <v>0</v>
      </c>
      <c r="M3230">
        <f t="shared" si="202"/>
        <v>0</v>
      </c>
      <c r="N3230">
        <f t="shared" si="203"/>
        <v>0</v>
      </c>
      <c r="O3230" cm="1">
        <f t="array" ref="O3230">((IF(C3230=0,INDEX('Solver Setup'!$M$15:$M$19,A3230),INDEX('Solver Setup'!$G$25:$G$52,C3230))-IF(B3230=0,INDEX('Solver Setup'!$L$15:$L$19,A3230),INDEX('Solver Setup'!$G$25:$G$52,B3230)))*1440-IF(B3230=0,0,INDEX('Solver Setup'!$F$25:$F$52,B3230))-H3230+'Solver Setup'!$B$9*(1-F3230))</f>
        <v>1527.7</v>
      </c>
    </row>
    <row r="3231" spans="1:15" x14ac:dyDescent="0.2">
      <c r="A3231">
        <v>4</v>
      </c>
      <c r="B3231">
        <v>28</v>
      </c>
      <c r="C3231">
        <v>9</v>
      </c>
      <c r="D3231" t="str" cm="1">
        <f t="array" ref="D3231">IF(B3231=0,"Depot",INDEX('Delivery Stops'!$B$2:$B$29,B3231))</f>
        <v>Food Bank</v>
      </c>
      <c r="E3231" t="str" cm="1">
        <f t="array" ref="E3231">IF(C3231=0,"Depot",INDEX('Delivery Stops'!$B$2:$B$29,C3231))</f>
        <v>Dry Cleaners</v>
      </c>
      <c r="F3231">
        <v>0</v>
      </c>
      <c r="G3231" cm="1">
        <f t="array" ref="G3231">INDEX('Distance Matrix (miles)'!$B$2:$AD$30,B3231+1,C3231+1)</f>
        <v>35.89</v>
      </c>
      <c r="H3231" cm="1">
        <f t="array" ref="H3231">INDEX('Travel Time Matrix (min)'!$B$2:$AD$30,B3231+1,C3231+1)</f>
        <v>53.8</v>
      </c>
      <c r="I3231" cm="1">
        <f t="array" ref="I3231">G3231*(INDEX('Vehicle Fleet'!$D$2:$D$6,A3231)+'Cost Parameters'!$B$2*'Cost Parameters'!$B$3)</f>
        <v>41.503196000000003</v>
      </c>
      <c r="J3231" cm="1">
        <f t="array" ref="J3231">IF(C3231=0,0,INDEX('Delivery Stops'!$D$2:$D$29,C3231))</f>
        <v>24</v>
      </c>
      <c r="K3231">
        <f t="shared" si="200"/>
        <v>0</v>
      </c>
      <c r="L3231">
        <f t="shared" si="201"/>
        <v>0</v>
      </c>
      <c r="M3231">
        <f t="shared" si="202"/>
        <v>0</v>
      </c>
      <c r="N3231">
        <f t="shared" si="203"/>
        <v>0</v>
      </c>
      <c r="O3231" cm="1">
        <f t="array" ref="O3231">((IF(C3231=0,INDEX('Solver Setup'!$M$15:$M$19,A3231),INDEX('Solver Setup'!$G$25:$G$52,C3231))-IF(B3231=0,INDEX('Solver Setup'!$L$15:$L$19,A3231),INDEX('Solver Setup'!$G$25:$G$52,B3231)))*1440-IF(B3231=0,0,INDEX('Solver Setup'!$F$25:$F$52,B3231))-H3231+'Solver Setup'!$B$9*(1-F3231))</f>
        <v>1196.2000000000005</v>
      </c>
    </row>
    <row r="3232" spans="1:15" x14ac:dyDescent="0.2">
      <c r="A3232">
        <v>4</v>
      </c>
      <c r="B3232">
        <v>28</v>
      </c>
      <c r="C3232">
        <v>10</v>
      </c>
      <c r="D3232" t="str" cm="1">
        <f t="array" ref="D3232">IF(B3232=0,"Depot",INDEX('Delivery Stops'!$B$2:$B$29,B3232))</f>
        <v>Food Bank</v>
      </c>
      <c r="E3232" t="str" cm="1">
        <f t="array" ref="E3232">IF(C3232=0,"Depot",INDEX('Delivery Stops'!$B$2:$B$29,C3232))</f>
        <v>Furniture Warehouse</v>
      </c>
      <c r="F3232">
        <v>0</v>
      </c>
      <c r="G3232" cm="1">
        <f t="array" ref="G3232">INDEX('Distance Matrix (miles)'!$B$2:$AD$30,B3232+1,C3232+1)</f>
        <v>17.25</v>
      </c>
      <c r="H3232" cm="1">
        <f t="array" ref="H3232">INDEX('Travel Time Matrix (min)'!$B$2:$AD$30,B3232+1,C3232+1)</f>
        <v>25.9</v>
      </c>
      <c r="I3232" cm="1">
        <f t="array" ref="I3232">G3232*(INDEX('Vehicle Fleet'!$D$2:$D$6,A3232)+'Cost Parameters'!$B$2*'Cost Parameters'!$B$3)</f>
        <v>19.947900000000001</v>
      </c>
      <c r="J3232" cm="1">
        <f t="array" ref="J3232">IF(C3232=0,0,INDEX('Delivery Stops'!$D$2:$D$29,C3232))</f>
        <v>89</v>
      </c>
      <c r="K3232">
        <f t="shared" si="200"/>
        <v>0</v>
      </c>
      <c r="L3232">
        <f t="shared" si="201"/>
        <v>0</v>
      </c>
      <c r="M3232">
        <f t="shared" si="202"/>
        <v>0</v>
      </c>
      <c r="N3232">
        <f t="shared" si="203"/>
        <v>0</v>
      </c>
      <c r="O3232" cm="1">
        <f t="array" ref="O3232">((IF(C3232=0,INDEX('Solver Setup'!$M$15:$M$19,A3232),INDEX('Solver Setup'!$G$25:$G$52,C3232))-IF(B3232=0,INDEX('Solver Setup'!$L$15:$L$19,A3232),INDEX('Solver Setup'!$G$25:$G$52,B3232)))*1440-IF(B3232=0,0,INDEX('Solver Setup'!$F$25:$F$52,B3232))-H3232+'Solver Setup'!$B$9*(1-F3232))</f>
        <v>1299.0999999999999</v>
      </c>
    </row>
    <row r="3233" spans="1:15" x14ac:dyDescent="0.2">
      <c r="A3233">
        <v>4</v>
      </c>
      <c r="B3233">
        <v>28</v>
      </c>
      <c r="C3233">
        <v>11</v>
      </c>
      <c r="D3233" t="str" cm="1">
        <f t="array" ref="D3233">IF(B3233=0,"Depot",INDEX('Delivery Stops'!$B$2:$B$29,B3233))</f>
        <v>Food Bank</v>
      </c>
      <c r="E3233" t="str" cm="1">
        <f t="array" ref="E3233">IF(C3233=0,"Depot",INDEX('Delivery Stops'!$B$2:$B$29,C3233))</f>
        <v>Pet Hospital</v>
      </c>
      <c r="F3233">
        <v>0</v>
      </c>
      <c r="G3233" cm="1">
        <f t="array" ref="G3233">INDEX('Distance Matrix (miles)'!$B$2:$AD$30,B3233+1,C3233+1)</f>
        <v>23.63</v>
      </c>
      <c r="H3233" cm="1">
        <f t="array" ref="H3233">INDEX('Travel Time Matrix (min)'!$B$2:$AD$30,B3233+1,C3233+1)</f>
        <v>35.4</v>
      </c>
      <c r="I3233" cm="1">
        <f t="array" ref="I3233">G3233*(INDEX('Vehicle Fleet'!$D$2:$D$6,A3233)+'Cost Parameters'!$B$2*'Cost Parameters'!$B$3)</f>
        <v>27.325732000000002</v>
      </c>
      <c r="J3233" cm="1">
        <f t="array" ref="J3233">IF(C3233=0,0,INDEX('Delivery Stops'!$D$2:$D$29,C3233))</f>
        <v>108</v>
      </c>
      <c r="K3233">
        <f t="shared" si="200"/>
        <v>0</v>
      </c>
      <c r="L3233">
        <f t="shared" si="201"/>
        <v>0</v>
      </c>
      <c r="M3233">
        <f t="shared" si="202"/>
        <v>0</v>
      </c>
      <c r="N3233">
        <f t="shared" si="203"/>
        <v>0</v>
      </c>
      <c r="O3233" cm="1">
        <f t="array" ref="O3233">((IF(C3233=0,INDEX('Solver Setup'!$M$15:$M$19,A3233),INDEX('Solver Setup'!$G$25:$G$52,C3233))-IF(B3233=0,INDEX('Solver Setup'!$L$15:$L$19,A3233),INDEX('Solver Setup'!$G$25:$G$52,B3233)))*1440-IF(B3233=0,0,INDEX('Solver Setup'!$F$25:$F$52,B3233))-H3233+'Solver Setup'!$B$9*(1-F3233))</f>
        <v>1214.6000000000006</v>
      </c>
    </row>
    <row r="3234" spans="1:15" x14ac:dyDescent="0.2">
      <c r="A3234">
        <v>4</v>
      </c>
      <c r="B3234">
        <v>28</v>
      </c>
      <c r="C3234">
        <v>12</v>
      </c>
      <c r="D3234" t="str" cm="1">
        <f t="array" ref="D3234">IF(B3234=0,"Depot",INDEX('Delivery Stops'!$B$2:$B$29,B3234))</f>
        <v>Food Bank</v>
      </c>
      <c r="E3234" t="str" cm="1">
        <f t="array" ref="E3234">IF(C3234=0,"Depot",INDEX('Delivery Stops'!$B$2:$B$29,C3234))</f>
        <v>Tech Solutions Inc</v>
      </c>
      <c r="F3234">
        <v>0</v>
      </c>
      <c r="G3234" cm="1">
        <f t="array" ref="G3234">INDEX('Distance Matrix (miles)'!$B$2:$AD$30,B3234+1,C3234+1)</f>
        <v>17.29</v>
      </c>
      <c r="H3234" cm="1">
        <f t="array" ref="H3234">INDEX('Travel Time Matrix (min)'!$B$2:$AD$30,B3234+1,C3234+1)</f>
        <v>25.9</v>
      </c>
      <c r="I3234" cm="1">
        <f t="array" ref="I3234">G3234*(INDEX('Vehicle Fleet'!$D$2:$D$6,A3234)+'Cost Parameters'!$B$2*'Cost Parameters'!$B$3)</f>
        <v>19.994156</v>
      </c>
      <c r="J3234" cm="1">
        <f t="array" ref="J3234">IF(C3234=0,0,INDEX('Delivery Stops'!$D$2:$D$29,C3234))</f>
        <v>150</v>
      </c>
      <c r="K3234">
        <f t="shared" si="200"/>
        <v>0</v>
      </c>
      <c r="L3234">
        <f t="shared" si="201"/>
        <v>0</v>
      </c>
      <c r="M3234">
        <f t="shared" si="202"/>
        <v>0</v>
      </c>
      <c r="N3234">
        <f t="shared" si="203"/>
        <v>0</v>
      </c>
      <c r="O3234" cm="1">
        <f t="array" ref="O3234">((IF(C3234=0,INDEX('Solver Setup'!$M$15:$M$19,A3234),INDEX('Solver Setup'!$G$25:$G$52,C3234))-IF(B3234=0,INDEX('Solver Setup'!$L$15:$L$19,A3234),INDEX('Solver Setup'!$G$25:$G$52,B3234)))*1440-IF(B3234=0,0,INDEX('Solver Setup'!$F$25:$F$52,B3234))-H3234+'Solver Setup'!$B$9*(1-F3234))</f>
        <v>1179.1000000000006</v>
      </c>
    </row>
    <row r="3235" spans="1:15" x14ac:dyDescent="0.2">
      <c r="A3235">
        <v>4</v>
      </c>
      <c r="B3235">
        <v>28</v>
      </c>
      <c r="C3235">
        <v>13</v>
      </c>
      <c r="D3235" t="str" cm="1">
        <f t="array" ref="D3235">IF(B3235=0,"Depot",INDEX('Delivery Stops'!$B$2:$B$29,B3235))</f>
        <v>Food Bank</v>
      </c>
      <c r="E3235" t="str" cm="1">
        <f t="array" ref="E3235">IF(C3235=0,"Depot",INDEX('Delivery Stops'!$B$2:$B$29,C3235))</f>
        <v>Tech Solutions Inc</v>
      </c>
      <c r="F3235">
        <v>0</v>
      </c>
      <c r="G3235" cm="1">
        <f t="array" ref="G3235">INDEX('Distance Matrix (miles)'!$B$2:$AD$30,B3235+1,C3235+1)</f>
        <v>3.8</v>
      </c>
      <c r="H3235" cm="1">
        <f t="array" ref="H3235">INDEX('Travel Time Matrix (min)'!$B$2:$AD$30,B3235+1,C3235+1)</f>
        <v>5.7</v>
      </c>
      <c r="I3235" cm="1">
        <f t="array" ref="I3235">G3235*(INDEX('Vehicle Fleet'!$D$2:$D$6,A3235)+'Cost Parameters'!$B$2*'Cost Parameters'!$B$3)</f>
        <v>4.3943200000000004</v>
      </c>
      <c r="J3235" cm="1">
        <f t="array" ref="J3235">IF(C3235=0,0,INDEX('Delivery Stops'!$D$2:$D$29,C3235))</f>
        <v>38</v>
      </c>
      <c r="K3235">
        <f t="shared" si="200"/>
        <v>0</v>
      </c>
      <c r="L3235">
        <f t="shared" si="201"/>
        <v>0</v>
      </c>
      <c r="M3235">
        <f t="shared" si="202"/>
        <v>0</v>
      </c>
      <c r="N3235">
        <f t="shared" si="203"/>
        <v>0</v>
      </c>
      <c r="O3235" cm="1">
        <f t="array" ref="O3235">((IF(C3235=0,INDEX('Solver Setup'!$M$15:$M$19,A3235),INDEX('Solver Setup'!$G$25:$G$52,C3235))-IF(B3235=0,INDEX('Solver Setup'!$L$15:$L$19,A3235),INDEX('Solver Setup'!$G$25:$G$52,B3235)))*1440-IF(B3235=0,0,INDEX('Solver Setup'!$F$25:$F$52,B3235))-H3235+'Solver Setup'!$B$9*(1-F3235))</f>
        <v>1094.3</v>
      </c>
    </row>
    <row r="3236" spans="1:15" x14ac:dyDescent="0.2">
      <c r="A3236">
        <v>4</v>
      </c>
      <c r="B3236">
        <v>28</v>
      </c>
      <c r="C3236">
        <v>14</v>
      </c>
      <c r="D3236" t="str" cm="1">
        <f t="array" ref="D3236">IF(B3236=0,"Depot",INDEX('Delivery Stops'!$B$2:$B$29,B3236))</f>
        <v>Food Bank</v>
      </c>
      <c r="E3236" t="str" cm="1">
        <f t="array" ref="E3236">IF(C3236=0,"Depot",INDEX('Delivery Stops'!$B$2:$B$29,C3236))</f>
        <v>Sunrise Senior Living</v>
      </c>
      <c r="F3236">
        <v>0</v>
      </c>
      <c r="G3236" cm="1">
        <f t="array" ref="G3236">INDEX('Distance Matrix (miles)'!$B$2:$AD$30,B3236+1,C3236+1)</f>
        <v>20.72</v>
      </c>
      <c r="H3236" cm="1">
        <f t="array" ref="H3236">INDEX('Travel Time Matrix (min)'!$B$2:$AD$30,B3236+1,C3236+1)</f>
        <v>31.1</v>
      </c>
      <c r="I3236" cm="1">
        <f t="array" ref="I3236">G3236*(INDEX('Vehicle Fleet'!$D$2:$D$6,A3236)+'Cost Parameters'!$B$2*'Cost Parameters'!$B$3)</f>
        <v>23.960608000000001</v>
      </c>
      <c r="J3236" cm="1">
        <f t="array" ref="J3236">IF(C3236=0,0,INDEX('Delivery Stops'!$D$2:$D$29,C3236))</f>
        <v>249</v>
      </c>
      <c r="K3236">
        <f t="shared" si="200"/>
        <v>0</v>
      </c>
      <c r="L3236">
        <f t="shared" si="201"/>
        <v>0</v>
      </c>
      <c r="M3236">
        <f t="shared" si="202"/>
        <v>0</v>
      </c>
      <c r="N3236">
        <f t="shared" si="203"/>
        <v>0</v>
      </c>
      <c r="O3236" cm="1">
        <f t="array" ref="O3236">((IF(C3236=0,INDEX('Solver Setup'!$M$15:$M$19,A3236),INDEX('Solver Setup'!$G$25:$G$52,C3236))-IF(B3236=0,INDEX('Solver Setup'!$L$15:$L$19,A3236),INDEX('Solver Setup'!$G$25:$G$52,B3236)))*1440-IF(B3236=0,0,INDEX('Solver Setup'!$F$25:$F$52,B3236))-H3236+'Solver Setup'!$B$9*(1-F3236))</f>
        <v>1518.9</v>
      </c>
    </row>
    <row r="3237" spans="1:15" x14ac:dyDescent="0.2">
      <c r="A3237">
        <v>4</v>
      </c>
      <c r="B3237">
        <v>28</v>
      </c>
      <c r="C3237">
        <v>15</v>
      </c>
      <c r="D3237" t="str" cm="1">
        <f t="array" ref="D3237">IF(B3237=0,"Depot",INDEX('Delivery Stops'!$B$2:$B$29,B3237))</f>
        <v>Food Bank</v>
      </c>
      <c r="E3237" t="str" cm="1">
        <f t="array" ref="E3237">IF(C3237=0,"Depot",INDEX('Delivery Stops'!$B$2:$B$29,C3237))</f>
        <v>Electronics Outlet</v>
      </c>
      <c r="F3237">
        <v>0</v>
      </c>
      <c r="G3237" cm="1">
        <f t="array" ref="G3237">INDEX('Distance Matrix (miles)'!$B$2:$AD$30,B3237+1,C3237+1)</f>
        <v>22.13</v>
      </c>
      <c r="H3237" cm="1">
        <f t="array" ref="H3237">INDEX('Travel Time Matrix (min)'!$B$2:$AD$30,B3237+1,C3237+1)</f>
        <v>33.200000000000003</v>
      </c>
      <c r="I3237" cm="1">
        <f t="array" ref="I3237">G3237*(INDEX('Vehicle Fleet'!$D$2:$D$6,A3237)+'Cost Parameters'!$B$2*'Cost Parameters'!$B$3)</f>
        <v>25.591132000000002</v>
      </c>
      <c r="J3237" cm="1">
        <f t="array" ref="J3237">IF(C3237=0,0,INDEX('Delivery Stops'!$D$2:$D$29,C3237))</f>
        <v>72</v>
      </c>
      <c r="K3237">
        <f t="shared" si="200"/>
        <v>0</v>
      </c>
      <c r="L3237">
        <f t="shared" si="201"/>
        <v>0</v>
      </c>
      <c r="M3237">
        <f t="shared" si="202"/>
        <v>0</v>
      </c>
      <c r="N3237">
        <f t="shared" si="203"/>
        <v>0</v>
      </c>
      <c r="O3237" cm="1">
        <f t="array" ref="O3237">((IF(C3237=0,INDEX('Solver Setup'!$M$15:$M$19,A3237),INDEX('Solver Setup'!$G$25:$G$52,C3237))-IF(B3237=0,INDEX('Solver Setup'!$L$15:$L$19,A3237),INDEX('Solver Setup'!$G$25:$G$52,B3237)))*1440-IF(B3237=0,0,INDEX('Solver Setup'!$F$25:$F$52,B3237))-H3237+'Solver Setup'!$B$9*(1-F3237))</f>
        <v>1081.8000000000006</v>
      </c>
    </row>
    <row r="3238" spans="1:15" x14ac:dyDescent="0.2">
      <c r="A3238">
        <v>4</v>
      </c>
      <c r="B3238">
        <v>28</v>
      </c>
      <c r="C3238">
        <v>16</v>
      </c>
      <c r="D3238" t="str" cm="1">
        <f t="array" ref="D3238">IF(B3238=0,"Depot",INDEX('Delivery Stops'!$B$2:$B$29,B3238))</f>
        <v>Food Bank</v>
      </c>
      <c r="E3238" t="str" cm="1">
        <f t="array" ref="E3238">IF(C3238=0,"Depot",INDEX('Delivery Stops'!$B$2:$B$29,C3238))</f>
        <v>Bookstore</v>
      </c>
      <c r="F3238">
        <v>0</v>
      </c>
      <c r="G3238" cm="1">
        <f t="array" ref="G3238">INDEX('Distance Matrix (miles)'!$B$2:$AD$30,B3238+1,C3238+1)</f>
        <v>19</v>
      </c>
      <c r="H3238" cm="1">
        <f t="array" ref="H3238">INDEX('Travel Time Matrix (min)'!$B$2:$AD$30,B3238+1,C3238+1)</f>
        <v>28.5</v>
      </c>
      <c r="I3238" cm="1">
        <f t="array" ref="I3238">G3238*(INDEX('Vehicle Fleet'!$D$2:$D$6,A3238)+'Cost Parameters'!$B$2*'Cost Parameters'!$B$3)</f>
        <v>21.971600000000002</v>
      </c>
      <c r="J3238" cm="1">
        <f t="array" ref="J3238">IF(C3238=0,0,INDEX('Delivery Stops'!$D$2:$D$29,C3238))</f>
        <v>152</v>
      </c>
      <c r="K3238">
        <f t="shared" si="200"/>
        <v>0</v>
      </c>
      <c r="L3238">
        <f t="shared" si="201"/>
        <v>0</v>
      </c>
      <c r="M3238">
        <f t="shared" si="202"/>
        <v>0</v>
      </c>
      <c r="N3238">
        <f t="shared" si="203"/>
        <v>0</v>
      </c>
      <c r="O3238" cm="1">
        <f t="array" ref="O3238">((IF(C3238=0,INDEX('Solver Setup'!$M$15:$M$19,A3238),INDEX('Solver Setup'!$G$25:$G$52,C3238))-IF(B3238=0,INDEX('Solver Setup'!$L$15:$L$19,A3238),INDEX('Solver Setup'!$G$25:$G$52,B3238)))*1440-IF(B3238=0,0,INDEX('Solver Setup'!$F$25:$F$52,B3238))-H3238+'Solver Setup'!$B$9*(1-F3238))</f>
        <v>1326.5000000000009</v>
      </c>
    </row>
    <row r="3239" spans="1:15" x14ac:dyDescent="0.2">
      <c r="A3239">
        <v>4</v>
      </c>
      <c r="B3239">
        <v>28</v>
      </c>
      <c r="C3239">
        <v>17</v>
      </c>
      <c r="D3239" t="str" cm="1">
        <f t="array" ref="D3239">IF(B3239=0,"Depot",INDEX('Delivery Stops'!$B$2:$B$29,B3239))</f>
        <v>Food Bank</v>
      </c>
      <c r="E3239" t="str" cm="1">
        <f t="array" ref="E3239">IF(C3239=0,"Depot",INDEX('Delivery Stops'!$B$2:$B$29,C3239))</f>
        <v>Veterinary Clinic</v>
      </c>
      <c r="F3239">
        <v>0</v>
      </c>
      <c r="G3239" cm="1">
        <f t="array" ref="G3239">INDEX('Distance Matrix (miles)'!$B$2:$AD$30,B3239+1,C3239+1)</f>
        <v>23.28</v>
      </c>
      <c r="H3239" cm="1">
        <f t="array" ref="H3239">INDEX('Travel Time Matrix (min)'!$B$2:$AD$30,B3239+1,C3239+1)</f>
        <v>34.9</v>
      </c>
      <c r="I3239" cm="1">
        <f t="array" ref="I3239">G3239*(INDEX('Vehicle Fleet'!$D$2:$D$6,A3239)+'Cost Parameters'!$B$2*'Cost Parameters'!$B$3)</f>
        <v>26.920992000000002</v>
      </c>
      <c r="J3239" cm="1">
        <f t="array" ref="J3239">IF(C3239=0,0,INDEX('Delivery Stops'!$D$2:$D$29,C3239))</f>
        <v>102</v>
      </c>
      <c r="K3239">
        <f t="shared" si="200"/>
        <v>0</v>
      </c>
      <c r="L3239">
        <f t="shared" si="201"/>
        <v>0</v>
      </c>
      <c r="M3239">
        <f t="shared" si="202"/>
        <v>0</v>
      </c>
      <c r="N3239">
        <f t="shared" si="203"/>
        <v>0</v>
      </c>
      <c r="O3239" cm="1">
        <f t="array" ref="O3239">((IF(C3239=0,INDEX('Solver Setup'!$M$15:$M$19,A3239),INDEX('Solver Setup'!$G$25:$G$52,C3239))-IF(B3239=0,INDEX('Solver Setup'!$L$15:$L$19,A3239),INDEX('Solver Setup'!$G$25:$G$52,B3239)))*1440-IF(B3239=0,0,INDEX('Solver Setup'!$F$25:$F$52,B3239))-H3239+'Solver Setup'!$B$9*(1-F3239))</f>
        <v>1155.0999999999999</v>
      </c>
    </row>
    <row r="3240" spans="1:15" x14ac:dyDescent="0.2">
      <c r="A3240">
        <v>4</v>
      </c>
      <c r="B3240">
        <v>28</v>
      </c>
      <c r="C3240">
        <v>18</v>
      </c>
      <c r="D3240" t="str" cm="1">
        <f t="array" ref="D3240">IF(B3240=0,"Depot",INDEX('Delivery Stops'!$B$2:$B$29,B3240))</f>
        <v>Food Bank</v>
      </c>
      <c r="E3240" t="str" cm="1">
        <f t="array" ref="E3240">IF(C3240=0,"Depot",INDEX('Delivery Stops'!$B$2:$B$29,C3240))</f>
        <v>Furniture Warehouse</v>
      </c>
      <c r="F3240">
        <v>0</v>
      </c>
      <c r="G3240" cm="1">
        <f t="array" ref="G3240">INDEX('Distance Matrix (miles)'!$B$2:$AD$30,B3240+1,C3240+1)</f>
        <v>25.74</v>
      </c>
      <c r="H3240" cm="1">
        <f t="array" ref="H3240">INDEX('Travel Time Matrix (min)'!$B$2:$AD$30,B3240+1,C3240+1)</f>
        <v>38.6</v>
      </c>
      <c r="I3240" cm="1">
        <f t="array" ref="I3240">G3240*(INDEX('Vehicle Fleet'!$D$2:$D$6,A3240)+'Cost Parameters'!$B$2*'Cost Parameters'!$B$3)</f>
        <v>29.765736</v>
      </c>
      <c r="J3240" cm="1">
        <f t="array" ref="J3240">IF(C3240=0,0,INDEX('Delivery Stops'!$D$2:$D$29,C3240))</f>
        <v>148</v>
      </c>
      <c r="K3240">
        <f t="shared" si="200"/>
        <v>0</v>
      </c>
      <c r="L3240">
        <f t="shared" si="201"/>
        <v>0</v>
      </c>
      <c r="M3240">
        <f t="shared" si="202"/>
        <v>0</v>
      </c>
      <c r="N3240">
        <f t="shared" si="203"/>
        <v>0</v>
      </c>
      <c r="O3240" cm="1">
        <f t="array" ref="O3240">((IF(C3240=0,INDEX('Solver Setup'!$M$15:$M$19,A3240),INDEX('Solver Setup'!$G$25:$G$52,C3240))-IF(B3240=0,INDEX('Solver Setup'!$L$15:$L$19,A3240),INDEX('Solver Setup'!$G$25:$G$52,B3240)))*1440-IF(B3240=0,0,INDEX('Solver Setup'!$F$25:$F$52,B3240))-H3240+'Solver Setup'!$B$9*(1-F3240))</f>
        <v>1106.4000000000001</v>
      </c>
    </row>
    <row r="3241" spans="1:15" x14ac:dyDescent="0.2">
      <c r="A3241">
        <v>4</v>
      </c>
      <c r="B3241">
        <v>28</v>
      </c>
      <c r="C3241">
        <v>19</v>
      </c>
      <c r="D3241" t="str" cm="1">
        <f t="array" ref="D3241">IF(B3241=0,"Depot",INDEX('Delivery Stops'!$B$2:$B$29,B3241))</f>
        <v>Food Bank</v>
      </c>
      <c r="E3241" t="str" cm="1">
        <f t="array" ref="E3241">IF(C3241=0,"Depot",INDEX('Delivery Stops'!$B$2:$B$29,C3241))</f>
        <v>Music School</v>
      </c>
      <c r="F3241">
        <v>0</v>
      </c>
      <c r="G3241" cm="1">
        <f t="array" ref="G3241">INDEX('Distance Matrix (miles)'!$B$2:$AD$30,B3241+1,C3241+1)</f>
        <v>43.54</v>
      </c>
      <c r="H3241" cm="1">
        <f t="array" ref="H3241">INDEX('Travel Time Matrix (min)'!$B$2:$AD$30,B3241+1,C3241+1)</f>
        <v>65.3</v>
      </c>
      <c r="I3241" cm="1">
        <f t="array" ref="I3241">G3241*(INDEX('Vehicle Fleet'!$D$2:$D$6,A3241)+'Cost Parameters'!$B$2*'Cost Parameters'!$B$3)</f>
        <v>50.349656000000003</v>
      </c>
      <c r="J3241" cm="1">
        <f t="array" ref="J3241">IF(C3241=0,0,INDEX('Delivery Stops'!$D$2:$D$29,C3241))</f>
        <v>97</v>
      </c>
      <c r="K3241">
        <f t="shared" si="200"/>
        <v>0</v>
      </c>
      <c r="L3241">
        <f t="shared" si="201"/>
        <v>0</v>
      </c>
      <c r="M3241">
        <f t="shared" si="202"/>
        <v>0</v>
      </c>
      <c r="N3241">
        <f t="shared" si="203"/>
        <v>0</v>
      </c>
      <c r="O3241" cm="1">
        <f t="array" ref="O3241">((IF(C3241=0,INDEX('Solver Setup'!$M$15:$M$19,A3241),INDEX('Solver Setup'!$G$25:$G$52,C3241))-IF(B3241=0,INDEX('Solver Setup'!$L$15:$L$19,A3241),INDEX('Solver Setup'!$G$25:$G$52,B3241)))*1440-IF(B3241=0,0,INDEX('Solver Setup'!$F$25:$F$52,B3241))-H3241+'Solver Setup'!$B$9*(1-F3241))</f>
        <v>1049.7000000000005</v>
      </c>
    </row>
    <row r="3242" spans="1:15" x14ac:dyDescent="0.2">
      <c r="A3242">
        <v>4</v>
      </c>
      <c r="B3242">
        <v>28</v>
      </c>
      <c r="C3242">
        <v>20</v>
      </c>
      <c r="D3242" t="str" cm="1">
        <f t="array" ref="D3242">IF(B3242=0,"Depot",INDEX('Delivery Stops'!$B$2:$B$29,B3242))</f>
        <v>Food Bank</v>
      </c>
      <c r="E3242" t="str" cm="1">
        <f t="array" ref="E3242">IF(C3242=0,"Depot",INDEX('Delivery Stops'!$B$2:$B$29,C3242))</f>
        <v>Elementary School</v>
      </c>
      <c r="F3242">
        <v>0</v>
      </c>
      <c r="G3242" cm="1">
        <f t="array" ref="G3242">INDEX('Distance Matrix (miles)'!$B$2:$AD$30,B3242+1,C3242+1)</f>
        <v>43.44</v>
      </c>
      <c r="H3242" cm="1">
        <f t="array" ref="H3242">INDEX('Travel Time Matrix (min)'!$B$2:$AD$30,B3242+1,C3242+1)</f>
        <v>65.2</v>
      </c>
      <c r="I3242" cm="1">
        <f t="array" ref="I3242">G3242*(INDEX('Vehicle Fleet'!$D$2:$D$6,A3242)+'Cost Parameters'!$B$2*'Cost Parameters'!$B$3)</f>
        <v>50.234016000000004</v>
      </c>
      <c r="J3242" cm="1">
        <f t="array" ref="J3242">IF(C3242=0,0,INDEX('Delivery Stops'!$D$2:$D$29,C3242))</f>
        <v>71</v>
      </c>
      <c r="K3242">
        <f t="shared" si="200"/>
        <v>0</v>
      </c>
      <c r="L3242">
        <f t="shared" si="201"/>
        <v>0</v>
      </c>
      <c r="M3242">
        <f t="shared" si="202"/>
        <v>0</v>
      </c>
      <c r="N3242">
        <f t="shared" si="203"/>
        <v>0</v>
      </c>
      <c r="O3242" cm="1">
        <f t="array" ref="O3242">((IF(C3242=0,INDEX('Solver Setup'!$M$15:$M$19,A3242),INDEX('Solver Setup'!$G$25:$G$52,C3242))-IF(B3242=0,INDEX('Solver Setup'!$L$15:$L$19,A3242),INDEX('Solver Setup'!$G$25:$G$52,B3242)))*1440-IF(B3242=0,0,INDEX('Solver Setup'!$F$25:$F$52,B3242))-H3242+'Solver Setup'!$B$9*(1-F3242))</f>
        <v>1019.8000000000011</v>
      </c>
    </row>
    <row r="3243" spans="1:15" x14ac:dyDescent="0.2">
      <c r="A3243">
        <v>4</v>
      </c>
      <c r="B3243">
        <v>28</v>
      </c>
      <c r="C3243">
        <v>21</v>
      </c>
      <c r="D3243" t="str" cm="1">
        <f t="array" ref="D3243">IF(B3243=0,"Depot",INDEX('Delivery Stops'!$B$2:$B$29,B3243))</f>
        <v>Food Bank</v>
      </c>
      <c r="E3243" t="str" cm="1">
        <f t="array" ref="E3243">IF(C3243=0,"Depot",INDEX('Delivery Stops'!$B$2:$B$29,C3243))</f>
        <v>Distillery</v>
      </c>
      <c r="F3243">
        <v>0</v>
      </c>
      <c r="G3243" cm="1">
        <f t="array" ref="G3243">INDEX('Distance Matrix (miles)'!$B$2:$AD$30,B3243+1,C3243+1)</f>
        <v>41.95</v>
      </c>
      <c r="H3243" cm="1">
        <f t="array" ref="H3243">INDEX('Travel Time Matrix (min)'!$B$2:$AD$30,B3243+1,C3243+1)</f>
        <v>62.9</v>
      </c>
      <c r="I3243" cm="1">
        <f t="array" ref="I3243">G3243*(INDEX('Vehicle Fleet'!$D$2:$D$6,A3243)+'Cost Parameters'!$B$2*'Cost Parameters'!$B$3)</f>
        <v>48.510980000000011</v>
      </c>
      <c r="J3243" cm="1">
        <f t="array" ref="J3243">IF(C3243=0,0,INDEX('Delivery Stops'!$D$2:$D$29,C3243))</f>
        <v>178</v>
      </c>
      <c r="K3243">
        <f t="shared" si="200"/>
        <v>0</v>
      </c>
      <c r="L3243">
        <f t="shared" si="201"/>
        <v>0</v>
      </c>
      <c r="M3243">
        <f t="shared" si="202"/>
        <v>0</v>
      </c>
      <c r="N3243">
        <f t="shared" si="203"/>
        <v>0</v>
      </c>
      <c r="O3243" cm="1">
        <f t="array" ref="O3243">((IF(C3243=0,INDEX('Solver Setup'!$M$15:$M$19,A3243),INDEX('Solver Setup'!$G$25:$G$52,C3243))-IF(B3243=0,INDEX('Solver Setup'!$L$15:$L$19,A3243),INDEX('Solver Setup'!$G$25:$G$52,B3243)))*1440-IF(B3243=0,0,INDEX('Solver Setup'!$F$25:$F$52,B3243))-H3243+'Solver Setup'!$B$9*(1-F3243))</f>
        <v>1532.1000000000001</v>
      </c>
    </row>
    <row r="3244" spans="1:15" x14ac:dyDescent="0.2">
      <c r="A3244">
        <v>4</v>
      </c>
      <c r="B3244">
        <v>28</v>
      </c>
      <c r="C3244">
        <v>22</v>
      </c>
      <c r="D3244" t="str" cm="1">
        <f t="array" ref="D3244">IF(B3244=0,"Depot",INDEX('Delivery Stops'!$B$2:$B$29,B3244))</f>
        <v>Food Bank</v>
      </c>
      <c r="E3244" t="str" cm="1">
        <f t="array" ref="E3244">IF(C3244=0,"Depot",INDEX('Delivery Stops'!$B$2:$B$29,C3244))</f>
        <v>Brewery</v>
      </c>
      <c r="F3244">
        <v>0</v>
      </c>
      <c r="G3244" cm="1">
        <f t="array" ref="G3244">INDEX('Distance Matrix (miles)'!$B$2:$AD$30,B3244+1,C3244+1)</f>
        <v>2.4900000000000002</v>
      </c>
      <c r="H3244" cm="1">
        <f t="array" ref="H3244">INDEX('Travel Time Matrix (min)'!$B$2:$AD$30,B3244+1,C3244+1)</f>
        <v>3.7</v>
      </c>
      <c r="I3244" cm="1">
        <f t="array" ref="I3244">G3244*(INDEX('Vehicle Fleet'!$D$2:$D$6,A3244)+'Cost Parameters'!$B$2*'Cost Parameters'!$B$3)</f>
        <v>2.8794360000000006</v>
      </c>
      <c r="J3244" cm="1">
        <f t="array" ref="J3244">IF(C3244=0,0,INDEX('Delivery Stops'!$D$2:$D$29,C3244))</f>
        <v>46</v>
      </c>
      <c r="K3244">
        <f t="shared" si="200"/>
        <v>0</v>
      </c>
      <c r="L3244">
        <f t="shared" si="201"/>
        <v>0</v>
      </c>
      <c r="M3244">
        <f t="shared" si="202"/>
        <v>0</v>
      </c>
      <c r="N3244">
        <f t="shared" si="203"/>
        <v>0</v>
      </c>
      <c r="O3244" cm="1">
        <f t="array" ref="O3244">((IF(C3244=0,INDEX('Solver Setup'!$M$15:$M$19,A3244),INDEX('Solver Setup'!$G$25:$G$52,C3244))-IF(B3244=0,INDEX('Solver Setup'!$L$15:$L$19,A3244),INDEX('Solver Setup'!$G$25:$G$52,B3244)))*1440-IF(B3244=0,0,INDEX('Solver Setup'!$F$25:$F$52,B3244))-H3244+'Solver Setup'!$B$9*(1-F3244))</f>
        <v>1441.3000000000009</v>
      </c>
    </row>
    <row r="3245" spans="1:15" x14ac:dyDescent="0.2">
      <c r="A3245">
        <v>4</v>
      </c>
      <c r="B3245">
        <v>28</v>
      </c>
      <c r="C3245">
        <v>23</v>
      </c>
      <c r="D3245" t="str" cm="1">
        <f t="array" ref="D3245">IF(B3245=0,"Depot",INDEX('Delivery Stops'!$B$2:$B$29,B3245))</f>
        <v>Food Bank</v>
      </c>
      <c r="E3245" t="str" cm="1">
        <f t="array" ref="E3245">IF(C3245=0,"Depot",INDEX('Delivery Stops'!$B$2:$B$29,C3245))</f>
        <v>Distillery</v>
      </c>
      <c r="F3245">
        <v>0</v>
      </c>
      <c r="G3245" cm="1">
        <f t="array" ref="G3245">INDEX('Distance Matrix (miles)'!$B$2:$AD$30,B3245+1,C3245+1)</f>
        <v>26.89</v>
      </c>
      <c r="H3245" cm="1">
        <f t="array" ref="H3245">INDEX('Travel Time Matrix (min)'!$B$2:$AD$30,B3245+1,C3245+1)</f>
        <v>40.299999999999997</v>
      </c>
      <c r="I3245" cm="1">
        <f t="array" ref="I3245">G3245*(INDEX('Vehicle Fleet'!$D$2:$D$6,A3245)+'Cost Parameters'!$B$2*'Cost Parameters'!$B$3)</f>
        <v>31.095596000000004</v>
      </c>
      <c r="J3245" cm="1">
        <f t="array" ref="J3245">IF(C3245=0,0,INDEX('Delivery Stops'!$D$2:$D$29,C3245))</f>
        <v>207</v>
      </c>
      <c r="K3245">
        <f t="shared" si="200"/>
        <v>0</v>
      </c>
      <c r="L3245">
        <f t="shared" si="201"/>
        <v>0</v>
      </c>
      <c r="M3245">
        <f t="shared" si="202"/>
        <v>0</v>
      </c>
      <c r="N3245">
        <f t="shared" si="203"/>
        <v>0</v>
      </c>
      <c r="O3245" cm="1">
        <f t="array" ref="O3245">((IF(C3245=0,INDEX('Solver Setup'!$M$15:$M$19,A3245),INDEX('Solver Setup'!$G$25:$G$52,C3245))-IF(B3245=0,INDEX('Solver Setup'!$L$15:$L$19,A3245),INDEX('Solver Setup'!$G$25:$G$52,B3245)))*1440-IF(B3245=0,0,INDEX('Solver Setup'!$F$25:$F$52,B3245))-H3245+'Solver Setup'!$B$9*(1-F3245))</f>
        <v>1299.7000000000005</v>
      </c>
    </row>
    <row r="3246" spans="1:15" x14ac:dyDescent="0.2">
      <c r="A3246">
        <v>4</v>
      </c>
      <c r="B3246">
        <v>28</v>
      </c>
      <c r="C3246">
        <v>24</v>
      </c>
      <c r="D3246" t="str" cm="1">
        <f t="array" ref="D3246">IF(B3246=0,"Depot",INDEX('Delivery Stops'!$B$2:$B$29,B3246))</f>
        <v>Food Bank</v>
      </c>
      <c r="E3246" t="str" cm="1">
        <f t="array" ref="E3246">IF(C3246=0,"Depot",INDEX('Delivery Stops'!$B$2:$B$29,C3246))</f>
        <v>Children's Academy</v>
      </c>
      <c r="F3246">
        <v>0</v>
      </c>
      <c r="G3246" cm="1">
        <f t="array" ref="G3246">INDEX('Distance Matrix (miles)'!$B$2:$AD$30,B3246+1,C3246+1)</f>
        <v>39.81</v>
      </c>
      <c r="H3246" cm="1">
        <f t="array" ref="H3246">INDEX('Travel Time Matrix (min)'!$B$2:$AD$30,B3246+1,C3246+1)</f>
        <v>59.7</v>
      </c>
      <c r="I3246" cm="1">
        <f t="array" ref="I3246">G3246*(INDEX('Vehicle Fleet'!$D$2:$D$6,A3246)+'Cost Parameters'!$B$2*'Cost Parameters'!$B$3)</f>
        <v>46.036284000000009</v>
      </c>
      <c r="J3246" cm="1">
        <f t="array" ref="J3246">IF(C3246=0,0,INDEX('Delivery Stops'!$D$2:$D$29,C3246))</f>
        <v>28</v>
      </c>
      <c r="K3246">
        <f t="shared" si="200"/>
        <v>0</v>
      </c>
      <c r="L3246">
        <f t="shared" si="201"/>
        <v>0</v>
      </c>
      <c r="M3246">
        <f t="shared" si="202"/>
        <v>0</v>
      </c>
      <c r="N3246">
        <f t="shared" si="203"/>
        <v>0</v>
      </c>
      <c r="O3246" cm="1">
        <f t="array" ref="O3246">((IF(C3246=0,INDEX('Solver Setup'!$M$15:$M$19,A3246),INDEX('Solver Setup'!$G$25:$G$52,C3246))-IF(B3246=0,INDEX('Solver Setup'!$L$15:$L$19,A3246),INDEX('Solver Setup'!$G$25:$G$52,B3246)))*1440-IF(B3246=0,0,INDEX('Solver Setup'!$F$25:$F$52,B3246))-H3246+'Solver Setup'!$B$9*(1-F3246))</f>
        <v>1430.3000000000009</v>
      </c>
    </row>
    <row r="3247" spans="1:15" x14ac:dyDescent="0.2">
      <c r="A3247">
        <v>4</v>
      </c>
      <c r="B3247">
        <v>28</v>
      </c>
      <c r="C3247">
        <v>25</v>
      </c>
      <c r="D3247" t="str" cm="1">
        <f t="array" ref="D3247">IF(B3247=0,"Depot",INDEX('Delivery Stops'!$B$2:$B$29,B3247))</f>
        <v>Food Bank</v>
      </c>
      <c r="E3247" t="str" cm="1">
        <f t="array" ref="E3247">IF(C3247=0,"Depot",INDEX('Delivery Stops'!$B$2:$B$29,C3247))</f>
        <v>Public Library</v>
      </c>
      <c r="F3247">
        <v>0</v>
      </c>
      <c r="G3247" cm="1">
        <f t="array" ref="G3247">INDEX('Distance Matrix (miles)'!$B$2:$AD$30,B3247+1,C3247+1)</f>
        <v>14.93</v>
      </c>
      <c r="H3247" cm="1">
        <f t="array" ref="H3247">INDEX('Travel Time Matrix (min)'!$B$2:$AD$30,B3247+1,C3247+1)</f>
        <v>22.4</v>
      </c>
      <c r="I3247" cm="1">
        <f t="array" ref="I3247">G3247*(INDEX('Vehicle Fleet'!$D$2:$D$6,A3247)+'Cost Parameters'!$B$2*'Cost Parameters'!$B$3)</f>
        <v>17.265052000000001</v>
      </c>
      <c r="J3247" cm="1">
        <f t="array" ref="J3247">IF(C3247=0,0,INDEX('Delivery Stops'!$D$2:$D$29,C3247))</f>
        <v>32</v>
      </c>
      <c r="K3247">
        <f t="shared" si="200"/>
        <v>0</v>
      </c>
      <c r="L3247">
        <f t="shared" si="201"/>
        <v>0</v>
      </c>
      <c r="M3247">
        <f t="shared" si="202"/>
        <v>0</v>
      </c>
      <c r="N3247">
        <f t="shared" si="203"/>
        <v>0</v>
      </c>
      <c r="O3247" cm="1">
        <f t="array" ref="O3247">((IF(C3247=0,INDEX('Solver Setup'!$M$15:$M$19,A3247),INDEX('Solver Setup'!$G$25:$G$52,C3247))-IF(B3247=0,INDEX('Solver Setup'!$L$15:$L$19,A3247),INDEX('Solver Setup'!$G$25:$G$52,B3247)))*1440-IF(B3247=0,0,INDEX('Solver Setup'!$F$25:$F$52,B3247))-H3247+'Solver Setup'!$B$9*(1-F3247))</f>
        <v>1377.600000000001</v>
      </c>
    </row>
    <row r="3248" spans="1:15" x14ac:dyDescent="0.2">
      <c r="A3248">
        <v>4</v>
      </c>
      <c r="B3248">
        <v>28</v>
      </c>
      <c r="C3248">
        <v>26</v>
      </c>
      <c r="D3248" t="str" cm="1">
        <f t="array" ref="D3248">IF(B3248=0,"Depot",INDEX('Delivery Stops'!$B$2:$B$29,B3248))</f>
        <v>Food Bank</v>
      </c>
      <c r="E3248" t="str" cm="1">
        <f t="array" ref="E3248">IF(C3248=0,"Depot",INDEX('Delivery Stops'!$B$2:$B$29,C3248))</f>
        <v>Bakery &amp; Cafe</v>
      </c>
      <c r="F3248">
        <v>0</v>
      </c>
      <c r="G3248" cm="1">
        <f t="array" ref="G3248">INDEX('Distance Matrix (miles)'!$B$2:$AD$30,B3248+1,C3248+1)</f>
        <v>19.59</v>
      </c>
      <c r="H3248" cm="1">
        <f t="array" ref="H3248">INDEX('Travel Time Matrix (min)'!$B$2:$AD$30,B3248+1,C3248+1)</f>
        <v>29.4</v>
      </c>
      <c r="I3248" cm="1">
        <f t="array" ref="I3248">G3248*(INDEX('Vehicle Fleet'!$D$2:$D$6,A3248)+'Cost Parameters'!$B$2*'Cost Parameters'!$B$3)</f>
        <v>22.653876</v>
      </c>
      <c r="J3248" cm="1">
        <f t="array" ref="J3248">IF(C3248=0,0,INDEX('Delivery Stops'!$D$2:$D$29,C3248))</f>
        <v>211</v>
      </c>
      <c r="K3248">
        <f t="shared" si="200"/>
        <v>0</v>
      </c>
      <c r="L3248">
        <f t="shared" si="201"/>
        <v>0</v>
      </c>
      <c r="M3248">
        <f t="shared" si="202"/>
        <v>0</v>
      </c>
      <c r="N3248">
        <f t="shared" si="203"/>
        <v>0</v>
      </c>
      <c r="O3248" cm="1">
        <f t="array" ref="O3248">((IF(C3248=0,INDEX('Solver Setup'!$M$15:$M$19,A3248),INDEX('Solver Setup'!$G$25:$G$52,C3248))-IF(B3248=0,INDEX('Solver Setup'!$L$15:$L$19,A3248),INDEX('Solver Setup'!$G$25:$G$52,B3248)))*1440-IF(B3248=0,0,INDEX('Solver Setup'!$F$25:$F$52,B3248))-H3248+'Solver Setup'!$B$9*(1-F3248))</f>
        <v>1445.6000000000006</v>
      </c>
    </row>
    <row r="3249" spans="1:15" x14ac:dyDescent="0.2">
      <c r="A3249">
        <v>4</v>
      </c>
      <c r="B3249">
        <v>28</v>
      </c>
      <c r="C3249">
        <v>27</v>
      </c>
      <c r="D3249" t="str" cm="1">
        <f t="array" ref="D3249">IF(B3249=0,"Depot",INDEX('Delivery Stops'!$B$2:$B$29,B3249))</f>
        <v>Food Bank</v>
      </c>
      <c r="E3249" t="str" cm="1">
        <f t="array" ref="E3249">IF(C3249=0,"Depot",INDEX('Delivery Stops'!$B$2:$B$29,C3249))</f>
        <v>Redstone Elementary School</v>
      </c>
      <c r="F3249">
        <v>0</v>
      </c>
      <c r="G3249" cm="1">
        <f t="array" ref="G3249">INDEX('Distance Matrix (miles)'!$B$2:$AD$30,B3249+1,C3249+1)</f>
        <v>19.989999999999998</v>
      </c>
      <c r="H3249" cm="1">
        <f t="array" ref="H3249">INDEX('Travel Time Matrix (min)'!$B$2:$AD$30,B3249+1,C3249+1)</f>
        <v>30</v>
      </c>
      <c r="I3249" cm="1">
        <f t="array" ref="I3249">G3249*(INDEX('Vehicle Fleet'!$D$2:$D$6,A3249)+'Cost Parameters'!$B$2*'Cost Parameters'!$B$3)</f>
        <v>23.116436</v>
      </c>
      <c r="J3249" cm="1">
        <f t="array" ref="J3249">IF(C3249=0,0,INDEX('Delivery Stops'!$D$2:$D$29,C3249))</f>
        <v>61</v>
      </c>
      <c r="K3249">
        <f t="shared" si="200"/>
        <v>0</v>
      </c>
      <c r="L3249">
        <f t="shared" si="201"/>
        <v>0</v>
      </c>
      <c r="M3249">
        <f t="shared" si="202"/>
        <v>0</v>
      </c>
      <c r="N3249">
        <f t="shared" si="203"/>
        <v>0</v>
      </c>
      <c r="O3249" cm="1">
        <f t="array" ref="O3249">((IF(C3249=0,INDEX('Solver Setup'!$M$15:$M$19,A3249),INDEX('Solver Setup'!$G$25:$G$52,C3249))-IF(B3249=0,INDEX('Solver Setup'!$L$15:$L$19,A3249),INDEX('Solver Setup'!$G$25:$G$52,B3249)))*1440-IF(B3249=0,0,INDEX('Solver Setup'!$F$25:$F$52,B3249))-H3249+'Solver Setup'!$B$9*(1-F3249))</f>
        <v>1385</v>
      </c>
    </row>
    <row r="3250" spans="1:15" x14ac:dyDescent="0.2">
      <c r="A3250">
        <v>5</v>
      </c>
      <c r="B3250">
        <v>0</v>
      </c>
      <c r="C3250">
        <v>1</v>
      </c>
      <c r="D3250" t="str" cm="1">
        <f t="array" ref="D3250">IF(B3250=0,"Depot",INDEX('Delivery Stops'!$B$2:$B$29,B3250))</f>
        <v>Depot</v>
      </c>
      <c r="E3250" t="str" cm="1">
        <f t="array" ref="E3250">IF(C3250=0,"Depot",INDEX('Delivery Stops'!$B$2:$B$29,C3250))</f>
        <v>Pet Hospital</v>
      </c>
      <c r="F3250">
        <v>0</v>
      </c>
      <c r="G3250" cm="1">
        <f t="array" ref="G3250">INDEX('Distance Matrix (miles)'!$B$2:$AD$30,B3250+1,C3250+1)</f>
        <v>24.68</v>
      </c>
      <c r="H3250" cm="1">
        <f t="array" ref="H3250">INDEX('Travel Time Matrix (min)'!$B$2:$AD$30,B3250+1,C3250+1)</f>
        <v>37</v>
      </c>
      <c r="I3250" cm="1">
        <f t="array" ref="I3250">G3250*(INDEX('Vehicle Fleet'!$D$2:$D$6,A3250)+'Cost Parameters'!$B$2*'Cost Parameters'!$B$3)</f>
        <v>38.411951999999999</v>
      </c>
      <c r="J3250" cm="1">
        <f t="array" ref="J3250">IF(C3250=0,0,INDEX('Delivery Stops'!$D$2:$D$29,C3250))</f>
        <v>204</v>
      </c>
      <c r="K3250">
        <f t="shared" si="200"/>
        <v>0</v>
      </c>
      <c r="L3250">
        <f t="shared" si="201"/>
        <v>0</v>
      </c>
      <c r="M3250">
        <f t="shared" si="202"/>
        <v>0</v>
      </c>
      <c r="N3250">
        <f t="shared" si="203"/>
        <v>0</v>
      </c>
      <c r="O3250" cm="1">
        <f t="array" ref="O3250">((IF(C3250=0,INDEX('Solver Setup'!$M$15:$M$19,A3250),INDEX('Solver Setup'!$G$25:$G$52,C3250))-IF(B3250=0,INDEX('Solver Setup'!$L$15:$L$19,A3250),INDEX('Solver Setup'!$G$25:$G$52,B3250)))*1440-IF(B3250=0,0,INDEX('Solver Setup'!$F$25:$F$52,B3250))-H3250+'Solver Setup'!$B$9*(1-F3250))</f>
        <v>1913.0000000000005</v>
      </c>
    </row>
    <row r="3251" spans="1:15" x14ac:dyDescent="0.2">
      <c r="A3251">
        <v>5</v>
      </c>
      <c r="B3251">
        <v>0</v>
      </c>
      <c r="C3251">
        <v>2</v>
      </c>
      <c r="D3251" t="str" cm="1">
        <f t="array" ref="D3251">IF(B3251=0,"Depot",INDEX('Delivery Stops'!$B$2:$B$29,B3251))</f>
        <v>Depot</v>
      </c>
      <c r="E3251" t="str" cm="1">
        <f t="array" ref="E3251">IF(C3251=0,"Depot",INDEX('Delivery Stops'!$B$2:$B$29,C3251))</f>
        <v>Community Pharmacy</v>
      </c>
      <c r="F3251">
        <v>0</v>
      </c>
      <c r="G3251" cm="1">
        <f t="array" ref="G3251">INDEX('Distance Matrix (miles)'!$B$2:$AD$30,B3251+1,C3251+1)</f>
        <v>2.8</v>
      </c>
      <c r="H3251" cm="1">
        <f t="array" ref="H3251">INDEX('Travel Time Matrix (min)'!$B$2:$AD$30,B3251+1,C3251+1)</f>
        <v>4.2</v>
      </c>
      <c r="I3251" cm="1">
        <f t="array" ref="I3251">G3251*(INDEX('Vehicle Fleet'!$D$2:$D$6,A3251)+'Cost Parameters'!$B$2*'Cost Parameters'!$B$3)</f>
        <v>4.35792</v>
      </c>
      <c r="J3251" cm="1">
        <f t="array" ref="J3251">IF(C3251=0,0,INDEX('Delivery Stops'!$D$2:$D$29,C3251))</f>
        <v>240</v>
      </c>
      <c r="K3251">
        <f t="shared" si="200"/>
        <v>0</v>
      </c>
      <c r="L3251">
        <f t="shared" si="201"/>
        <v>0</v>
      </c>
      <c r="M3251">
        <f t="shared" si="202"/>
        <v>0</v>
      </c>
      <c r="N3251">
        <f t="shared" si="203"/>
        <v>0</v>
      </c>
      <c r="O3251" cm="1">
        <f t="array" ref="O3251">((IF(C3251=0,INDEX('Solver Setup'!$M$15:$M$19,A3251),INDEX('Solver Setup'!$G$25:$G$52,C3251))-IF(B3251=0,INDEX('Solver Setup'!$L$15:$L$19,A3251),INDEX('Solver Setup'!$G$25:$G$52,B3251)))*1440-IF(B3251=0,0,INDEX('Solver Setup'!$F$25:$F$52,B3251))-H3251+'Solver Setup'!$B$9*(1-F3251))</f>
        <v>2185.7999999999993</v>
      </c>
    </row>
    <row r="3252" spans="1:15" x14ac:dyDescent="0.2">
      <c r="A3252">
        <v>5</v>
      </c>
      <c r="B3252">
        <v>0</v>
      </c>
      <c r="C3252">
        <v>3</v>
      </c>
      <c r="D3252" t="str" cm="1">
        <f t="array" ref="D3252">IF(B3252=0,"Depot",INDEX('Delivery Stops'!$B$2:$B$29,B3252))</f>
        <v>Depot</v>
      </c>
      <c r="E3252" t="str" cm="1">
        <f t="array" ref="E3252">IF(C3252=0,"Depot",INDEX('Delivery Stops'!$B$2:$B$29,C3252))</f>
        <v>Redstone Medical Center</v>
      </c>
      <c r="F3252">
        <v>0</v>
      </c>
      <c r="G3252" cm="1">
        <f t="array" ref="G3252">INDEX('Distance Matrix (miles)'!$B$2:$AD$30,B3252+1,C3252+1)</f>
        <v>19.3</v>
      </c>
      <c r="H3252" cm="1">
        <f t="array" ref="H3252">INDEX('Travel Time Matrix (min)'!$B$2:$AD$30,B3252+1,C3252+1)</f>
        <v>29</v>
      </c>
      <c r="I3252" cm="1">
        <f t="array" ref="I3252">G3252*(INDEX('Vehicle Fleet'!$D$2:$D$6,A3252)+'Cost Parameters'!$B$2*'Cost Parameters'!$B$3)</f>
        <v>30.038520000000002</v>
      </c>
      <c r="J3252" cm="1">
        <f t="array" ref="J3252">IF(C3252=0,0,INDEX('Delivery Stops'!$D$2:$D$29,C3252))</f>
        <v>183</v>
      </c>
      <c r="K3252">
        <f t="shared" si="200"/>
        <v>0</v>
      </c>
      <c r="L3252">
        <f t="shared" si="201"/>
        <v>0</v>
      </c>
      <c r="M3252">
        <f t="shared" si="202"/>
        <v>0</v>
      </c>
      <c r="N3252">
        <f t="shared" si="203"/>
        <v>0</v>
      </c>
      <c r="O3252" cm="1">
        <f t="array" ref="O3252">((IF(C3252=0,INDEX('Solver Setup'!$M$15:$M$19,A3252),INDEX('Solver Setup'!$G$25:$G$52,C3252))-IF(B3252=0,INDEX('Solver Setup'!$L$15:$L$19,A3252),INDEX('Solver Setup'!$G$25:$G$52,B3252)))*1440-IF(B3252=0,0,INDEX('Solver Setup'!$F$25:$F$52,B3252))-H3252+'Solver Setup'!$B$9*(1-F3252))</f>
        <v>2176</v>
      </c>
    </row>
    <row r="3253" spans="1:15" x14ac:dyDescent="0.2">
      <c r="A3253">
        <v>5</v>
      </c>
      <c r="B3253">
        <v>0</v>
      </c>
      <c r="C3253">
        <v>4</v>
      </c>
      <c r="D3253" t="str" cm="1">
        <f t="array" ref="D3253">IF(B3253=0,"Depot",INDEX('Delivery Stops'!$B$2:$B$29,B3253))</f>
        <v>Depot</v>
      </c>
      <c r="E3253" t="str" cm="1">
        <f t="array" ref="E3253">IF(C3253=0,"Depot",INDEX('Delivery Stops'!$B$2:$B$29,C3253))</f>
        <v>Furniture Warehouse</v>
      </c>
      <c r="F3253">
        <v>0</v>
      </c>
      <c r="G3253" cm="1">
        <f t="array" ref="G3253">INDEX('Distance Matrix (miles)'!$B$2:$AD$30,B3253+1,C3253+1)</f>
        <v>8.4600000000000009</v>
      </c>
      <c r="H3253" cm="1">
        <f t="array" ref="H3253">INDEX('Travel Time Matrix (min)'!$B$2:$AD$30,B3253+1,C3253+1)</f>
        <v>12.7</v>
      </c>
      <c r="I3253" cm="1">
        <f t="array" ref="I3253">G3253*(INDEX('Vehicle Fleet'!$D$2:$D$6,A3253)+'Cost Parameters'!$B$2*'Cost Parameters'!$B$3)</f>
        <v>13.167144000000002</v>
      </c>
      <c r="J3253" cm="1">
        <f t="array" ref="J3253">IF(C3253=0,0,INDEX('Delivery Stops'!$D$2:$D$29,C3253))</f>
        <v>186</v>
      </c>
      <c r="K3253">
        <f t="shared" si="200"/>
        <v>0</v>
      </c>
      <c r="L3253">
        <f t="shared" si="201"/>
        <v>0</v>
      </c>
      <c r="M3253">
        <f t="shared" si="202"/>
        <v>0</v>
      </c>
      <c r="N3253">
        <f t="shared" si="203"/>
        <v>0</v>
      </c>
      <c r="O3253" cm="1">
        <f t="array" ref="O3253">((IF(C3253=0,INDEX('Solver Setup'!$M$15:$M$19,A3253),INDEX('Solver Setup'!$G$25:$G$52,C3253))-IF(B3253=0,INDEX('Solver Setup'!$L$15:$L$19,A3253),INDEX('Solver Setup'!$G$25:$G$52,B3253)))*1440-IF(B3253=0,0,INDEX('Solver Setup'!$F$25:$F$52,B3253))-H3253+'Solver Setup'!$B$9*(1-F3253))</f>
        <v>1922.3</v>
      </c>
    </row>
    <row r="3254" spans="1:15" x14ac:dyDescent="0.2">
      <c r="A3254">
        <v>5</v>
      </c>
      <c r="B3254">
        <v>0</v>
      </c>
      <c r="C3254">
        <v>5</v>
      </c>
      <c r="D3254" t="str" cm="1">
        <f t="array" ref="D3254">IF(B3254=0,"Depot",INDEX('Delivery Stops'!$B$2:$B$29,B3254))</f>
        <v>Depot</v>
      </c>
      <c r="E3254" t="str" cm="1">
        <f t="array" ref="E3254">IF(C3254=0,"Depot",INDEX('Delivery Stops'!$B$2:$B$29,C3254))</f>
        <v>Construction Supply</v>
      </c>
      <c r="F3254">
        <v>0</v>
      </c>
      <c r="G3254" cm="1">
        <f t="array" ref="G3254">INDEX('Distance Matrix (miles)'!$B$2:$AD$30,B3254+1,C3254+1)</f>
        <v>16.04</v>
      </c>
      <c r="H3254" cm="1">
        <f t="array" ref="H3254">INDEX('Travel Time Matrix (min)'!$B$2:$AD$30,B3254+1,C3254+1)</f>
        <v>24.1</v>
      </c>
      <c r="I3254" cm="1">
        <f t="array" ref="I3254">G3254*(INDEX('Vehicle Fleet'!$D$2:$D$6,A3254)+'Cost Parameters'!$B$2*'Cost Parameters'!$B$3)</f>
        <v>24.964655999999998</v>
      </c>
      <c r="J3254" cm="1">
        <f t="array" ref="J3254">IF(C3254=0,0,INDEX('Delivery Stops'!$D$2:$D$29,C3254))</f>
        <v>201</v>
      </c>
      <c r="K3254">
        <f t="shared" si="200"/>
        <v>0</v>
      </c>
      <c r="L3254">
        <f t="shared" si="201"/>
        <v>0</v>
      </c>
      <c r="M3254">
        <f t="shared" si="202"/>
        <v>0</v>
      </c>
      <c r="N3254">
        <f t="shared" si="203"/>
        <v>0</v>
      </c>
      <c r="O3254" cm="1">
        <f t="array" ref="O3254">((IF(C3254=0,INDEX('Solver Setup'!$M$15:$M$19,A3254),INDEX('Solver Setup'!$G$25:$G$52,C3254))-IF(B3254=0,INDEX('Solver Setup'!$L$15:$L$19,A3254),INDEX('Solver Setup'!$G$25:$G$52,B3254)))*1440-IF(B3254=0,0,INDEX('Solver Setup'!$F$25:$F$52,B3254))-H3254+'Solver Setup'!$B$9*(1-F3254))</f>
        <v>2120.8999999999996</v>
      </c>
    </row>
    <row r="3255" spans="1:15" x14ac:dyDescent="0.2">
      <c r="A3255">
        <v>5</v>
      </c>
      <c r="B3255">
        <v>0</v>
      </c>
      <c r="C3255">
        <v>6</v>
      </c>
      <c r="D3255" t="str" cm="1">
        <f t="array" ref="D3255">IF(B3255=0,"Depot",INDEX('Delivery Stops'!$B$2:$B$29,B3255))</f>
        <v>Depot</v>
      </c>
      <c r="E3255" t="str" cm="1">
        <f t="array" ref="E3255">IF(C3255=0,"Depot",INDEX('Delivery Stops'!$B$2:$B$29,C3255))</f>
        <v>Farm Supply</v>
      </c>
      <c r="F3255">
        <v>0</v>
      </c>
      <c r="G3255" cm="1">
        <f t="array" ref="G3255">INDEX('Distance Matrix (miles)'!$B$2:$AD$30,B3255+1,C3255+1)</f>
        <v>4.67</v>
      </c>
      <c r="H3255" cm="1">
        <f t="array" ref="H3255">INDEX('Travel Time Matrix (min)'!$B$2:$AD$30,B3255+1,C3255+1)</f>
        <v>7</v>
      </c>
      <c r="I3255" cm="1">
        <f t="array" ref="I3255">G3255*(INDEX('Vehicle Fleet'!$D$2:$D$6,A3255)+'Cost Parameters'!$B$2*'Cost Parameters'!$B$3)</f>
        <v>7.2683879999999998</v>
      </c>
      <c r="J3255" cm="1">
        <f t="array" ref="J3255">IF(C3255=0,0,INDEX('Delivery Stops'!$D$2:$D$29,C3255))</f>
        <v>162</v>
      </c>
      <c r="K3255">
        <f t="shared" si="200"/>
        <v>0</v>
      </c>
      <c r="L3255">
        <f t="shared" si="201"/>
        <v>0</v>
      </c>
      <c r="M3255">
        <f t="shared" si="202"/>
        <v>0</v>
      </c>
      <c r="N3255">
        <f t="shared" si="203"/>
        <v>0</v>
      </c>
      <c r="O3255" cm="1">
        <f t="array" ref="O3255">((IF(C3255=0,INDEX('Solver Setup'!$M$15:$M$19,A3255),INDEX('Solver Setup'!$G$25:$G$52,C3255))-IF(B3255=0,INDEX('Solver Setup'!$L$15:$L$19,A3255),INDEX('Solver Setup'!$G$25:$G$52,B3255)))*1440-IF(B3255=0,0,INDEX('Solver Setup'!$F$25:$F$52,B3255))-H3255+'Solver Setup'!$B$9*(1-F3255))</f>
        <v>2243</v>
      </c>
    </row>
    <row r="3256" spans="1:15" x14ac:dyDescent="0.2">
      <c r="A3256">
        <v>5</v>
      </c>
      <c r="B3256">
        <v>0</v>
      </c>
      <c r="C3256">
        <v>7</v>
      </c>
      <c r="D3256" t="str" cm="1">
        <f t="array" ref="D3256">IF(B3256=0,"Depot",INDEX('Delivery Stops'!$B$2:$B$29,B3256))</f>
        <v>Depot</v>
      </c>
      <c r="E3256" t="str" cm="1">
        <f t="array" ref="E3256">IF(C3256=0,"Depot",INDEX('Delivery Stops'!$B$2:$B$29,C3256))</f>
        <v>Fish Market</v>
      </c>
      <c r="F3256">
        <v>0</v>
      </c>
      <c r="G3256" cm="1">
        <f t="array" ref="G3256">INDEX('Distance Matrix (miles)'!$B$2:$AD$30,B3256+1,C3256+1)</f>
        <v>10.63</v>
      </c>
      <c r="H3256" cm="1">
        <f t="array" ref="H3256">INDEX('Travel Time Matrix (min)'!$B$2:$AD$30,B3256+1,C3256+1)</f>
        <v>15.9</v>
      </c>
      <c r="I3256" cm="1">
        <f t="array" ref="I3256">G3256*(INDEX('Vehicle Fleet'!$D$2:$D$6,A3256)+'Cost Parameters'!$B$2*'Cost Parameters'!$B$3)</f>
        <v>16.544532</v>
      </c>
      <c r="J3256" cm="1">
        <f t="array" ref="J3256">IF(C3256=0,0,INDEX('Delivery Stops'!$D$2:$D$29,C3256))</f>
        <v>133</v>
      </c>
      <c r="K3256">
        <f t="shared" si="200"/>
        <v>0</v>
      </c>
      <c r="L3256">
        <f t="shared" si="201"/>
        <v>0</v>
      </c>
      <c r="M3256">
        <f t="shared" si="202"/>
        <v>0</v>
      </c>
      <c r="N3256">
        <f t="shared" si="203"/>
        <v>0</v>
      </c>
      <c r="O3256" cm="1">
        <f t="array" ref="O3256">((IF(C3256=0,INDEX('Solver Setup'!$M$15:$M$19,A3256),INDEX('Solver Setup'!$G$25:$G$52,C3256))-IF(B3256=0,INDEX('Solver Setup'!$L$15:$L$19,A3256),INDEX('Solver Setup'!$G$25:$G$52,B3256)))*1440-IF(B3256=0,0,INDEX('Solver Setup'!$F$25:$F$52,B3256))-H3256+'Solver Setup'!$B$9*(1-F3256))</f>
        <v>2099.1</v>
      </c>
    </row>
    <row r="3257" spans="1:15" x14ac:dyDescent="0.2">
      <c r="A3257">
        <v>5</v>
      </c>
      <c r="B3257">
        <v>0</v>
      </c>
      <c r="C3257">
        <v>8</v>
      </c>
      <c r="D3257" t="str" cm="1">
        <f t="array" ref="D3257">IF(B3257=0,"Depot",INDEX('Delivery Stops'!$B$2:$B$29,B3257))</f>
        <v>Depot</v>
      </c>
      <c r="E3257" t="str" cm="1">
        <f t="array" ref="E3257">IF(C3257=0,"Depot",INDEX('Delivery Stops'!$B$2:$B$29,C3257))</f>
        <v>Swimming Pool Supply</v>
      </c>
      <c r="F3257">
        <v>0</v>
      </c>
      <c r="G3257" cm="1">
        <f t="array" ref="G3257">INDEX('Distance Matrix (miles)'!$B$2:$AD$30,B3257+1,C3257+1)</f>
        <v>25.87</v>
      </c>
      <c r="H3257" cm="1">
        <f t="array" ref="H3257">INDEX('Travel Time Matrix (min)'!$B$2:$AD$30,B3257+1,C3257+1)</f>
        <v>38.799999999999997</v>
      </c>
      <c r="I3257" cm="1">
        <f t="array" ref="I3257">G3257*(INDEX('Vehicle Fleet'!$D$2:$D$6,A3257)+'Cost Parameters'!$B$2*'Cost Parameters'!$B$3)</f>
        <v>40.264068000000002</v>
      </c>
      <c r="J3257" cm="1">
        <f t="array" ref="J3257">IF(C3257=0,0,INDEX('Delivery Stops'!$D$2:$D$29,C3257))</f>
        <v>285</v>
      </c>
      <c r="K3257">
        <f t="shared" si="200"/>
        <v>0</v>
      </c>
      <c r="L3257">
        <f t="shared" si="201"/>
        <v>0</v>
      </c>
      <c r="M3257">
        <f t="shared" si="202"/>
        <v>0</v>
      </c>
      <c r="N3257">
        <f t="shared" si="203"/>
        <v>0</v>
      </c>
      <c r="O3257" cm="1">
        <f t="array" ref="O3257">((IF(C3257=0,INDEX('Solver Setup'!$M$15:$M$19,A3257),INDEX('Solver Setup'!$G$25:$G$52,C3257))-IF(B3257=0,INDEX('Solver Setup'!$L$15:$L$19,A3257),INDEX('Solver Setup'!$G$25:$G$52,B3257)))*1440-IF(B3257=0,0,INDEX('Solver Setup'!$F$25:$F$52,B3257))-H3257+'Solver Setup'!$B$9*(1-F3257))</f>
        <v>2286.1999999999998</v>
      </c>
    </row>
    <row r="3258" spans="1:15" x14ac:dyDescent="0.2">
      <c r="A3258">
        <v>5</v>
      </c>
      <c r="B3258">
        <v>0</v>
      </c>
      <c r="C3258">
        <v>9</v>
      </c>
      <c r="D3258" t="str" cm="1">
        <f t="array" ref="D3258">IF(B3258=0,"Depot",INDEX('Delivery Stops'!$B$2:$B$29,B3258))</f>
        <v>Depot</v>
      </c>
      <c r="E3258" t="str" cm="1">
        <f t="array" ref="E3258">IF(C3258=0,"Depot",INDEX('Delivery Stops'!$B$2:$B$29,C3258))</f>
        <v>Dry Cleaners</v>
      </c>
      <c r="F3258">
        <v>0</v>
      </c>
      <c r="G3258" cm="1">
        <f t="array" ref="G3258">INDEX('Distance Matrix (miles)'!$B$2:$AD$30,B3258+1,C3258+1)</f>
        <v>14.44</v>
      </c>
      <c r="H3258" cm="1">
        <f t="array" ref="H3258">INDEX('Travel Time Matrix (min)'!$B$2:$AD$30,B3258+1,C3258+1)</f>
        <v>21.7</v>
      </c>
      <c r="I3258" cm="1">
        <f t="array" ref="I3258">G3258*(INDEX('Vehicle Fleet'!$D$2:$D$6,A3258)+'Cost Parameters'!$B$2*'Cost Parameters'!$B$3)</f>
        <v>22.474415999999998</v>
      </c>
      <c r="J3258" cm="1">
        <f t="array" ref="J3258">IF(C3258=0,0,INDEX('Delivery Stops'!$D$2:$D$29,C3258))</f>
        <v>24</v>
      </c>
      <c r="K3258">
        <f t="shared" si="200"/>
        <v>0</v>
      </c>
      <c r="L3258">
        <f t="shared" si="201"/>
        <v>0</v>
      </c>
      <c r="M3258">
        <f t="shared" si="202"/>
        <v>0</v>
      </c>
      <c r="N3258">
        <f t="shared" si="203"/>
        <v>0</v>
      </c>
      <c r="O3258" cm="1">
        <f t="array" ref="O3258">((IF(C3258=0,INDEX('Solver Setup'!$M$15:$M$19,A3258),INDEX('Solver Setup'!$G$25:$G$52,C3258))-IF(B3258=0,INDEX('Solver Setup'!$L$15:$L$19,A3258),INDEX('Solver Setup'!$G$25:$G$52,B3258)))*1440-IF(B3258=0,0,INDEX('Solver Setup'!$F$25:$F$52,B3258))-H3258+'Solver Setup'!$B$9*(1-F3258))</f>
        <v>1958.3</v>
      </c>
    </row>
    <row r="3259" spans="1:15" x14ac:dyDescent="0.2">
      <c r="A3259">
        <v>5</v>
      </c>
      <c r="B3259">
        <v>0</v>
      </c>
      <c r="C3259">
        <v>10</v>
      </c>
      <c r="D3259" t="str" cm="1">
        <f t="array" ref="D3259">IF(B3259=0,"Depot",INDEX('Delivery Stops'!$B$2:$B$29,B3259))</f>
        <v>Depot</v>
      </c>
      <c r="E3259" t="str" cm="1">
        <f t="array" ref="E3259">IF(C3259=0,"Depot",INDEX('Delivery Stops'!$B$2:$B$29,C3259))</f>
        <v>Furniture Warehouse</v>
      </c>
      <c r="F3259">
        <v>0</v>
      </c>
      <c r="G3259" cm="1">
        <f t="array" ref="G3259">INDEX('Distance Matrix (miles)'!$B$2:$AD$30,B3259+1,C3259+1)</f>
        <v>7.45</v>
      </c>
      <c r="H3259" cm="1">
        <f t="array" ref="H3259">INDEX('Travel Time Matrix (min)'!$B$2:$AD$30,B3259+1,C3259+1)</f>
        <v>11.2</v>
      </c>
      <c r="I3259" cm="1">
        <f t="array" ref="I3259">G3259*(INDEX('Vehicle Fleet'!$D$2:$D$6,A3259)+'Cost Parameters'!$B$2*'Cost Parameters'!$B$3)</f>
        <v>11.595180000000001</v>
      </c>
      <c r="J3259" cm="1">
        <f t="array" ref="J3259">IF(C3259=0,0,INDEX('Delivery Stops'!$D$2:$D$29,C3259))</f>
        <v>89</v>
      </c>
      <c r="K3259">
        <f t="shared" si="200"/>
        <v>0</v>
      </c>
      <c r="L3259">
        <f t="shared" si="201"/>
        <v>0</v>
      </c>
      <c r="M3259">
        <f t="shared" si="202"/>
        <v>0</v>
      </c>
      <c r="N3259">
        <f t="shared" si="203"/>
        <v>0</v>
      </c>
      <c r="O3259" cm="1">
        <f t="array" ref="O3259">((IF(C3259=0,INDEX('Solver Setup'!$M$15:$M$19,A3259),INDEX('Solver Setup'!$G$25:$G$52,C3259))-IF(B3259=0,INDEX('Solver Setup'!$L$15:$L$19,A3259),INDEX('Solver Setup'!$G$25:$G$52,B3259)))*1440-IF(B3259=0,0,INDEX('Solver Setup'!$F$25:$F$52,B3259))-H3259+'Solver Setup'!$B$9*(1-F3259))</f>
        <v>2043.7999999999995</v>
      </c>
    </row>
    <row r="3260" spans="1:15" x14ac:dyDescent="0.2">
      <c r="A3260">
        <v>5</v>
      </c>
      <c r="B3260">
        <v>0</v>
      </c>
      <c r="C3260">
        <v>11</v>
      </c>
      <c r="D3260" t="str" cm="1">
        <f t="array" ref="D3260">IF(B3260=0,"Depot",INDEX('Delivery Stops'!$B$2:$B$29,B3260))</f>
        <v>Depot</v>
      </c>
      <c r="E3260" t="str" cm="1">
        <f t="array" ref="E3260">IF(C3260=0,"Depot",INDEX('Delivery Stops'!$B$2:$B$29,C3260))</f>
        <v>Pet Hospital</v>
      </c>
      <c r="F3260">
        <v>0</v>
      </c>
      <c r="G3260" cm="1">
        <f t="array" ref="G3260">INDEX('Distance Matrix (miles)'!$B$2:$AD$30,B3260+1,C3260+1)</f>
        <v>1.35</v>
      </c>
      <c r="H3260" cm="1">
        <f t="array" ref="H3260">INDEX('Travel Time Matrix (min)'!$B$2:$AD$30,B3260+1,C3260+1)</f>
        <v>2</v>
      </c>
      <c r="I3260" cm="1">
        <f t="array" ref="I3260">G3260*(INDEX('Vehicle Fleet'!$D$2:$D$6,A3260)+'Cost Parameters'!$B$2*'Cost Parameters'!$B$3)</f>
        <v>2.10114</v>
      </c>
      <c r="J3260" cm="1">
        <f t="array" ref="J3260">IF(C3260=0,0,INDEX('Delivery Stops'!$D$2:$D$29,C3260))</f>
        <v>108</v>
      </c>
      <c r="K3260">
        <f t="shared" si="200"/>
        <v>0</v>
      </c>
      <c r="L3260">
        <f t="shared" si="201"/>
        <v>0</v>
      </c>
      <c r="M3260">
        <f t="shared" si="202"/>
        <v>0</v>
      </c>
      <c r="N3260">
        <f t="shared" si="203"/>
        <v>0</v>
      </c>
      <c r="O3260" cm="1">
        <f t="array" ref="O3260">((IF(C3260=0,INDEX('Solver Setup'!$M$15:$M$19,A3260),INDEX('Solver Setup'!$G$25:$G$52,C3260))-IF(B3260=0,INDEX('Solver Setup'!$L$15:$L$19,A3260),INDEX('Solver Setup'!$G$25:$G$52,B3260)))*1440-IF(B3260=0,0,INDEX('Solver Setup'!$F$25:$F$52,B3260))-H3260+'Solver Setup'!$B$9*(1-F3260))</f>
        <v>1978</v>
      </c>
    </row>
    <row r="3261" spans="1:15" x14ac:dyDescent="0.2">
      <c r="A3261">
        <v>5</v>
      </c>
      <c r="B3261">
        <v>0</v>
      </c>
      <c r="C3261">
        <v>12</v>
      </c>
      <c r="D3261" t="str" cm="1">
        <f t="array" ref="D3261">IF(B3261=0,"Depot",INDEX('Delivery Stops'!$B$2:$B$29,B3261))</f>
        <v>Depot</v>
      </c>
      <c r="E3261" t="str" cm="1">
        <f t="array" ref="E3261">IF(C3261=0,"Depot",INDEX('Delivery Stops'!$B$2:$B$29,C3261))</f>
        <v>Tech Solutions Inc</v>
      </c>
      <c r="F3261">
        <v>0</v>
      </c>
      <c r="G3261" cm="1">
        <f t="array" ref="G3261">INDEX('Distance Matrix (miles)'!$B$2:$AD$30,B3261+1,C3261+1)</f>
        <v>8.7200000000000006</v>
      </c>
      <c r="H3261" cm="1">
        <f t="array" ref="H3261">INDEX('Travel Time Matrix (min)'!$B$2:$AD$30,B3261+1,C3261+1)</f>
        <v>13.1</v>
      </c>
      <c r="I3261" cm="1">
        <f t="array" ref="I3261">G3261*(INDEX('Vehicle Fleet'!$D$2:$D$6,A3261)+'Cost Parameters'!$B$2*'Cost Parameters'!$B$3)</f>
        <v>13.571808000000001</v>
      </c>
      <c r="J3261" cm="1">
        <f t="array" ref="J3261">IF(C3261=0,0,INDEX('Delivery Stops'!$D$2:$D$29,C3261))</f>
        <v>150</v>
      </c>
      <c r="K3261">
        <f t="shared" si="200"/>
        <v>0</v>
      </c>
      <c r="L3261">
        <f t="shared" si="201"/>
        <v>0</v>
      </c>
      <c r="M3261">
        <f t="shared" si="202"/>
        <v>0</v>
      </c>
      <c r="N3261">
        <f t="shared" si="203"/>
        <v>0</v>
      </c>
      <c r="O3261" cm="1">
        <f t="array" ref="O3261">((IF(C3261=0,INDEX('Solver Setup'!$M$15:$M$19,A3261),INDEX('Solver Setup'!$G$25:$G$52,C3261))-IF(B3261=0,INDEX('Solver Setup'!$L$15:$L$19,A3261),INDEX('Solver Setup'!$G$25:$G$52,B3261)))*1440-IF(B3261=0,0,INDEX('Solver Setup'!$F$25:$F$52,B3261))-H3261+'Solver Setup'!$B$9*(1-F3261))</f>
        <v>1921.9</v>
      </c>
    </row>
    <row r="3262" spans="1:15" x14ac:dyDescent="0.2">
      <c r="A3262">
        <v>5</v>
      </c>
      <c r="B3262">
        <v>0</v>
      </c>
      <c r="C3262">
        <v>13</v>
      </c>
      <c r="D3262" t="str" cm="1">
        <f t="array" ref="D3262">IF(B3262=0,"Depot",INDEX('Delivery Stops'!$B$2:$B$29,B3262))</f>
        <v>Depot</v>
      </c>
      <c r="E3262" t="str" cm="1">
        <f t="array" ref="E3262">IF(C3262=0,"Depot",INDEX('Delivery Stops'!$B$2:$B$29,C3262))</f>
        <v>Tech Solutions Inc</v>
      </c>
      <c r="F3262">
        <v>0</v>
      </c>
      <c r="G3262" cm="1">
        <f t="array" ref="G3262">INDEX('Distance Matrix (miles)'!$B$2:$AD$30,B3262+1,C3262+1)</f>
        <v>23.26</v>
      </c>
      <c r="H3262" cm="1">
        <f t="array" ref="H3262">INDEX('Travel Time Matrix (min)'!$B$2:$AD$30,B3262+1,C3262+1)</f>
        <v>34.9</v>
      </c>
      <c r="I3262" cm="1">
        <f t="array" ref="I3262">G3262*(INDEX('Vehicle Fleet'!$D$2:$D$6,A3262)+'Cost Parameters'!$B$2*'Cost Parameters'!$B$3)</f>
        <v>36.201864</v>
      </c>
      <c r="J3262" cm="1">
        <f t="array" ref="J3262">IF(C3262=0,0,INDEX('Delivery Stops'!$D$2:$D$29,C3262))</f>
        <v>38</v>
      </c>
      <c r="K3262">
        <f t="shared" si="200"/>
        <v>0</v>
      </c>
      <c r="L3262">
        <f t="shared" si="201"/>
        <v>0</v>
      </c>
      <c r="M3262">
        <f t="shared" si="202"/>
        <v>0</v>
      </c>
      <c r="N3262">
        <f t="shared" si="203"/>
        <v>0</v>
      </c>
      <c r="O3262" cm="1">
        <f t="array" ref="O3262">((IF(C3262=0,INDEX('Solver Setup'!$M$15:$M$19,A3262),INDEX('Solver Setup'!$G$25:$G$52,C3262))-IF(B3262=0,INDEX('Solver Setup'!$L$15:$L$19,A3262),INDEX('Solver Setup'!$G$25:$G$52,B3262)))*1440-IF(B3262=0,0,INDEX('Solver Setup'!$F$25:$F$52,B3262))-H3262+'Solver Setup'!$B$9*(1-F3262))</f>
        <v>1795.0999999999995</v>
      </c>
    </row>
    <row r="3263" spans="1:15" x14ac:dyDescent="0.2">
      <c r="A3263">
        <v>5</v>
      </c>
      <c r="B3263">
        <v>0</v>
      </c>
      <c r="C3263">
        <v>14</v>
      </c>
      <c r="D3263" t="str" cm="1">
        <f t="array" ref="D3263">IF(B3263=0,"Depot",INDEX('Delivery Stops'!$B$2:$B$29,B3263))</f>
        <v>Depot</v>
      </c>
      <c r="E3263" t="str" cm="1">
        <f t="array" ref="E3263">IF(C3263=0,"Depot",INDEX('Delivery Stops'!$B$2:$B$29,C3263))</f>
        <v>Sunrise Senior Living</v>
      </c>
      <c r="F3263">
        <v>0</v>
      </c>
      <c r="G3263" cm="1">
        <f t="array" ref="G3263">INDEX('Distance Matrix (miles)'!$B$2:$AD$30,B3263+1,C3263+1)</f>
        <v>14.86</v>
      </c>
      <c r="H3263" cm="1">
        <f t="array" ref="H3263">INDEX('Travel Time Matrix (min)'!$B$2:$AD$30,B3263+1,C3263+1)</f>
        <v>22.3</v>
      </c>
      <c r="I3263" cm="1">
        <f t="array" ref="I3263">G3263*(INDEX('Vehicle Fleet'!$D$2:$D$6,A3263)+'Cost Parameters'!$B$2*'Cost Parameters'!$B$3)</f>
        <v>23.128104</v>
      </c>
      <c r="J3263" cm="1">
        <f t="array" ref="J3263">IF(C3263=0,0,INDEX('Delivery Stops'!$D$2:$D$29,C3263))</f>
        <v>249</v>
      </c>
      <c r="K3263">
        <f t="shared" si="200"/>
        <v>0</v>
      </c>
      <c r="L3263">
        <f t="shared" si="201"/>
        <v>0</v>
      </c>
      <c r="M3263">
        <f t="shared" si="202"/>
        <v>0</v>
      </c>
      <c r="N3263">
        <f t="shared" si="203"/>
        <v>0</v>
      </c>
      <c r="O3263" cm="1">
        <f t="array" ref="O3263">((IF(C3263=0,INDEX('Solver Setup'!$M$15:$M$19,A3263),INDEX('Solver Setup'!$G$25:$G$52,C3263))-IF(B3263=0,INDEX('Solver Setup'!$L$15:$L$19,A3263),INDEX('Solver Setup'!$G$25:$G$52,B3263)))*1440-IF(B3263=0,0,INDEX('Solver Setup'!$F$25:$F$52,B3263))-H3263+'Solver Setup'!$B$9*(1-F3263))</f>
        <v>2257.6999999999998</v>
      </c>
    </row>
    <row r="3264" spans="1:15" x14ac:dyDescent="0.2">
      <c r="A3264">
        <v>5</v>
      </c>
      <c r="B3264">
        <v>0</v>
      </c>
      <c r="C3264">
        <v>15</v>
      </c>
      <c r="D3264" t="str" cm="1">
        <f t="array" ref="D3264">IF(B3264=0,"Depot",INDEX('Delivery Stops'!$B$2:$B$29,B3264))</f>
        <v>Depot</v>
      </c>
      <c r="E3264" t="str" cm="1">
        <f t="array" ref="E3264">IF(C3264=0,"Depot",INDEX('Delivery Stops'!$B$2:$B$29,C3264))</f>
        <v>Electronics Outlet</v>
      </c>
      <c r="F3264">
        <v>0</v>
      </c>
      <c r="G3264" cm="1">
        <f t="array" ref="G3264">INDEX('Distance Matrix (miles)'!$B$2:$AD$30,B3264+1,C3264+1)</f>
        <v>1.25</v>
      </c>
      <c r="H3264" cm="1">
        <f t="array" ref="H3264">INDEX('Travel Time Matrix (min)'!$B$2:$AD$30,B3264+1,C3264+1)</f>
        <v>1.9</v>
      </c>
      <c r="I3264" cm="1">
        <f t="array" ref="I3264">G3264*(INDEX('Vehicle Fleet'!$D$2:$D$6,A3264)+'Cost Parameters'!$B$2*'Cost Parameters'!$B$3)</f>
        <v>1.9455</v>
      </c>
      <c r="J3264" cm="1">
        <f t="array" ref="J3264">IF(C3264=0,0,INDEX('Delivery Stops'!$D$2:$D$29,C3264))</f>
        <v>72</v>
      </c>
      <c r="K3264">
        <f t="shared" si="200"/>
        <v>0</v>
      </c>
      <c r="L3264">
        <f t="shared" si="201"/>
        <v>0</v>
      </c>
      <c r="M3264">
        <f t="shared" si="202"/>
        <v>0</v>
      </c>
      <c r="N3264">
        <f t="shared" si="203"/>
        <v>0</v>
      </c>
      <c r="O3264" cm="1">
        <f t="array" ref="O3264">((IF(C3264=0,INDEX('Solver Setup'!$M$15:$M$19,A3264),INDEX('Solver Setup'!$G$25:$G$52,C3264))-IF(B3264=0,INDEX('Solver Setup'!$L$15:$L$19,A3264),INDEX('Solver Setup'!$G$25:$G$52,B3264)))*1440-IF(B3264=0,0,INDEX('Solver Setup'!$F$25:$F$52,B3264))-H3264+'Solver Setup'!$B$9*(1-F3264))</f>
        <v>1843.1</v>
      </c>
    </row>
    <row r="3265" spans="1:15" x14ac:dyDescent="0.2">
      <c r="A3265">
        <v>5</v>
      </c>
      <c r="B3265">
        <v>0</v>
      </c>
      <c r="C3265">
        <v>16</v>
      </c>
      <c r="D3265" t="str" cm="1">
        <f t="array" ref="D3265">IF(B3265=0,"Depot",INDEX('Delivery Stops'!$B$2:$B$29,B3265))</f>
        <v>Depot</v>
      </c>
      <c r="E3265" t="str" cm="1">
        <f t="array" ref="E3265">IF(C3265=0,"Depot",INDEX('Delivery Stops'!$B$2:$B$29,C3265))</f>
        <v>Bookstore</v>
      </c>
      <c r="F3265">
        <v>0</v>
      </c>
      <c r="G3265" cm="1">
        <f t="array" ref="G3265">INDEX('Distance Matrix (miles)'!$B$2:$AD$30,B3265+1,C3265+1)</f>
        <v>4.12</v>
      </c>
      <c r="H3265" cm="1">
        <f t="array" ref="H3265">INDEX('Travel Time Matrix (min)'!$B$2:$AD$30,B3265+1,C3265+1)</f>
        <v>6.2</v>
      </c>
      <c r="I3265" cm="1">
        <f t="array" ref="I3265">G3265*(INDEX('Vehicle Fleet'!$D$2:$D$6,A3265)+'Cost Parameters'!$B$2*'Cost Parameters'!$B$3)</f>
        <v>6.4123679999999998</v>
      </c>
      <c r="J3265" cm="1">
        <f t="array" ref="J3265">IF(C3265=0,0,INDEX('Delivery Stops'!$D$2:$D$29,C3265))</f>
        <v>152</v>
      </c>
      <c r="K3265">
        <f t="shared" si="200"/>
        <v>0</v>
      </c>
      <c r="L3265">
        <f t="shared" si="201"/>
        <v>0</v>
      </c>
      <c r="M3265">
        <f t="shared" si="202"/>
        <v>0</v>
      </c>
      <c r="N3265">
        <f t="shared" si="203"/>
        <v>0</v>
      </c>
      <c r="O3265" cm="1">
        <f t="array" ref="O3265">((IF(C3265=0,INDEX('Solver Setup'!$M$15:$M$19,A3265),INDEX('Solver Setup'!$G$25:$G$52,C3265))-IF(B3265=0,INDEX('Solver Setup'!$L$15:$L$19,A3265),INDEX('Solver Setup'!$G$25:$G$52,B3265)))*1440-IF(B3265=0,0,INDEX('Solver Setup'!$F$25:$F$52,B3265))-H3265+'Solver Setup'!$B$9*(1-F3265))</f>
        <v>2078.8000000000002</v>
      </c>
    </row>
    <row r="3266" spans="1:15" x14ac:dyDescent="0.2">
      <c r="A3266">
        <v>5</v>
      </c>
      <c r="B3266">
        <v>0</v>
      </c>
      <c r="C3266">
        <v>17</v>
      </c>
      <c r="D3266" t="str" cm="1">
        <f t="array" ref="D3266">IF(B3266=0,"Depot",INDEX('Delivery Stops'!$B$2:$B$29,B3266))</f>
        <v>Depot</v>
      </c>
      <c r="E3266" t="str" cm="1">
        <f t="array" ref="E3266">IF(C3266=0,"Depot",INDEX('Delivery Stops'!$B$2:$B$29,C3266))</f>
        <v>Veterinary Clinic</v>
      </c>
      <c r="F3266">
        <v>0</v>
      </c>
      <c r="G3266" cm="1">
        <f t="array" ref="G3266">INDEX('Distance Matrix (miles)'!$B$2:$AD$30,B3266+1,C3266+1)</f>
        <v>25.97</v>
      </c>
      <c r="H3266" cm="1">
        <f t="array" ref="H3266">INDEX('Travel Time Matrix (min)'!$B$2:$AD$30,B3266+1,C3266+1)</f>
        <v>39</v>
      </c>
      <c r="I3266" cm="1">
        <f t="array" ref="I3266">G3266*(INDEX('Vehicle Fleet'!$D$2:$D$6,A3266)+'Cost Parameters'!$B$2*'Cost Parameters'!$B$3)</f>
        <v>40.419708</v>
      </c>
      <c r="J3266" cm="1">
        <f t="array" ref="J3266">IF(C3266=0,0,INDEX('Delivery Stops'!$D$2:$D$29,C3266))</f>
        <v>102</v>
      </c>
      <c r="K3266">
        <f t="shared" si="200"/>
        <v>0</v>
      </c>
      <c r="L3266">
        <f t="shared" si="201"/>
        <v>0</v>
      </c>
      <c r="M3266">
        <f t="shared" si="202"/>
        <v>0</v>
      </c>
      <c r="N3266">
        <f t="shared" si="203"/>
        <v>0</v>
      </c>
      <c r="O3266" cm="1">
        <f t="array" ref="O3266">((IF(C3266=0,INDEX('Solver Setup'!$M$15:$M$19,A3266),INDEX('Solver Setup'!$G$25:$G$52,C3266))-IF(B3266=0,INDEX('Solver Setup'!$L$15:$L$19,A3266),INDEX('Solver Setup'!$G$25:$G$52,B3266)))*1440-IF(B3266=0,0,INDEX('Solver Setup'!$F$25:$F$52,B3266))-H3266+'Solver Setup'!$B$9*(1-F3266))</f>
        <v>1880.9999999999995</v>
      </c>
    </row>
    <row r="3267" spans="1:15" x14ac:dyDescent="0.2">
      <c r="A3267">
        <v>5</v>
      </c>
      <c r="B3267">
        <v>0</v>
      </c>
      <c r="C3267">
        <v>18</v>
      </c>
      <c r="D3267" t="str" cm="1">
        <f t="array" ref="D3267">IF(B3267=0,"Depot",INDEX('Delivery Stops'!$B$2:$B$29,B3267))</f>
        <v>Depot</v>
      </c>
      <c r="E3267" t="str" cm="1">
        <f t="array" ref="E3267">IF(C3267=0,"Depot",INDEX('Delivery Stops'!$B$2:$B$29,C3267))</f>
        <v>Furniture Warehouse</v>
      </c>
      <c r="F3267">
        <v>0</v>
      </c>
      <c r="G3267" cm="1">
        <f t="array" ref="G3267">INDEX('Distance Matrix (miles)'!$B$2:$AD$30,B3267+1,C3267+1)</f>
        <v>5.26</v>
      </c>
      <c r="H3267" cm="1">
        <f t="array" ref="H3267">INDEX('Travel Time Matrix (min)'!$B$2:$AD$30,B3267+1,C3267+1)</f>
        <v>7.9</v>
      </c>
      <c r="I3267" cm="1">
        <f t="array" ref="I3267">G3267*(INDEX('Vehicle Fleet'!$D$2:$D$6,A3267)+'Cost Parameters'!$B$2*'Cost Parameters'!$B$3)</f>
        <v>8.1866640000000004</v>
      </c>
      <c r="J3267" cm="1">
        <f t="array" ref="J3267">IF(C3267=0,0,INDEX('Delivery Stops'!$D$2:$D$29,C3267))</f>
        <v>148</v>
      </c>
      <c r="K3267">
        <f t="shared" ref="K3267:K3330" si="204">F3267*I3267</f>
        <v>0</v>
      </c>
      <c r="L3267">
        <f t="shared" ref="L3267:L3330" si="205">F3267*G3267</f>
        <v>0</v>
      </c>
      <c r="M3267">
        <f t="shared" ref="M3267:M3330" si="206">F3267*H3267</f>
        <v>0</v>
      </c>
      <c r="N3267">
        <f t="shared" ref="N3267:N3330" si="207">F3267*J3267</f>
        <v>0</v>
      </c>
      <c r="O3267" cm="1">
        <f t="array" ref="O3267">((IF(C3267=0,INDEX('Solver Setup'!$M$15:$M$19,A3267),INDEX('Solver Setup'!$G$25:$G$52,C3267))-IF(B3267=0,INDEX('Solver Setup'!$L$15:$L$19,A3267),INDEX('Solver Setup'!$G$25:$G$52,B3267)))*1440-IF(B3267=0,0,INDEX('Solver Setup'!$F$25:$F$52,B3267))-H3267+'Solver Setup'!$B$9*(1-F3267))</f>
        <v>1867.0999999999995</v>
      </c>
    </row>
    <row r="3268" spans="1:15" x14ac:dyDescent="0.2">
      <c r="A3268">
        <v>5</v>
      </c>
      <c r="B3268">
        <v>0</v>
      </c>
      <c r="C3268">
        <v>19</v>
      </c>
      <c r="D3268" t="str" cm="1">
        <f t="array" ref="D3268">IF(B3268=0,"Depot",INDEX('Delivery Stops'!$B$2:$B$29,B3268))</f>
        <v>Depot</v>
      </c>
      <c r="E3268" t="str" cm="1">
        <f t="array" ref="E3268">IF(C3268=0,"Depot",INDEX('Delivery Stops'!$B$2:$B$29,C3268))</f>
        <v>Music School</v>
      </c>
      <c r="F3268">
        <v>0</v>
      </c>
      <c r="G3268" cm="1">
        <f t="array" ref="G3268">INDEX('Distance Matrix (miles)'!$B$2:$AD$30,B3268+1,C3268+1)</f>
        <v>20.84</v>
      </c>
      <c r="H3268" cm="1">
        <f t="array" ref="H3268">INDEX('Travel Time Matrix (min)'!$B$2:$AD$30,B3268+1,C3268+1)</f>
        <v>31.3</v>
      </c>
      <c r="I3268" cm="1">
        <f t="array" ref="I3268">G3268*(INDEX('Vehicle Fleet'!$D$2:$D$6,A3268)+'Cost Parameters'!$B$2*'Cost Parameters'!$B$3)</f>
        <v>32.435375999999998</v>
      </c>
      <c r="J3268" cm="1">
        <f t="array" ref="J3268">IF(C3268=0,0,INDEX('Delivery Stops'!$D$2:$D$29,C3268))</f>
        <v>97</v>
      </c>
      <c r="K3268">
        <f t="shared" si="204"/>
        <v>0</v>
      </c>
      <c r="L3268">
        <f t="shared" si="205"/>
        <v>0</v>
      </c>
      <c r="M3268">
        <f t="shared" si="206"/>
        <v>0</v>
      </c>
      <c r="N3268">
        <f t="shared" si="207"/>
        <v>0</v>
      </c>
      <c r="O3268" cm="1">
        <f t="array" ref="O3268">((IF(C3268=0,INDEX('Solver Setup'!$M$15:$M$19,A3268),INDEX('Solver Setup'!$G$25:$G$52,C3268))-IF(B3268=0,INDEX('Solver Setup'!$L$15:$L$19,A3268),INDEX('Solver Setup'!$G$25:$G$52,B3268)))*1440-IF(B3268=0,0,INDEX('Solver Setup'!$F$25:$F$52,B3268))-H3268+'Solver Setup'!$B$9*(1-F3268))</f>
        <v>1813.7</v>
      </c>
    </row>
    <row r="3269" spans="1:15" x14ac:dyDescent="0.2">
      <c r="A3269">
        <v>5</v>
      </c>
      <c r="B3269">
        <v>0</v>
      </c>
      <c r="C3269">
        <v>20</v>
      </c>
      <c r="D3269" t="str" cm="1">
        <f t="array" ref="D3269">IF(B3269=0,"Depot",INDEX('Delivery Stops'!$B$2:$B$29,B3269))</f>
        <v>Depot</v>
      </c>
      <c r="E3269" t="str" cm="1">
        <f t="array" ref="E3269">IF(C3269=0,"Depot",INDEX('Delivery Stops'!$B$2:$B$29,C3269))</f>
        <v>Elementary School</v>
      </c>
      <c r="F3269">
        <v>0</v>
      </c>
      <c r="G3269" cm="1">
        <f t="array" ref="G3269">INDEX('Distance Matrix (miles)'!$B$2:$AD$30,B3269+1,C3269+1)</f>
        <v>23.63</v>
      </c>
      <c r="H3269" cm="1">
        <f t="array" ref="H3269">INDEX('Travel Time Matrix (min)'!$B$2:$AD$30,B3269+1,C3269+1)</f>
        <v>35.4</v>
      </c>
      <c r="I3269" cm="1">
        <f t="array" ref="I3269">G3269*(INDEX('Vehicle Fleet'!$D$2:$D$6,A3269)+'Cost Parameters'!$B$2*'Cost Parameters'!$B$3)</f>
        <v>36.777732</v>
      </c>
      <c r="J3269" cm="1">
        <f t="array" ref="J3269">IF(C3269=0,0,INDEX('Delivery Stops'!$D$2:$D$29,C3269))</f>
        <v>71</v>
      </c>
      <c r="K3269">
        <f t="shared" si="204"/>
        <v>0</v>
      </c>
      <c r="L3269">
        <f t="shared" si="205"/>
        <v>0</v>
      </c>
      <c r="M3269">
        <f t="shared" si="206"/>
        <v>0</v>
      </c>
      <c r="N3269">
        <f t="shared" si="207"/>
        <v>0</v>
      </c>
      <c r="O3269" cm="1">
        <f t="array" ref="O3269">((IF(C3269=0,INDEX('Solver Setup'!$M$15:$M$19,A3269),INDEX('Solver Setup'!$G$25:$G$52,C3269))-IF(B3269=0,INDEX('Solver Setup'!$L$15:$L$19,A3269),INDEX('Solver Setup'!$G$25:$G$52,B3269)))*1440-IF(B3269=0,0,INDEX('Solver Setup'!$F$25:$F$52,B3269))-H3269+'Solver Setup'!$B$9*(1-F3269))</f>
        <v>1779.6000000000006</v>
      </c>
    </row>
    <row r="3270" spans="1:15" x14ac:dyDescent="0.2">
      <c r="A3270">
        <v>5</v>
      </c>
      <c r="B3270">
        <v>0</v>
      </c>
      <c r="C3270">
        <v>21</v>
      </c>
      <c r="D3270" t="str" cm="1">
        <f t="array" ref="D3270">IF(B3270=0,"Depot",INDEX('Delivery Stops'!$B$2:$B$29,B3270))</f>
        <v>Depot</v>
      </c>
      <c r="E3270" t="str" cm="1">
        <f t="array" ref="E3270">IF(C3270=0,"Depot",INDEX('Delivery Stops'!$B$2:$B$29,C3270))</f>
        <v>Distillery</v>
      </c>
      <c r="F3270">
        <v>0</v>
      </c>
      <c r="G3270" cm="1">
        <f t="array" ref="G3270">INDEX('Distance Matrix (miles)'!$B$2:$AD$30,B3270+1,C3270+1)</f>
        <v>20.67</v>
      </c>
      <c r="H3270" cm="1">
        <f t="array" ref="H3270">INDEX('Travel Time Matrix (min)'!$B$2:$AD$30,B3270+1,C3270+1)</f>
        <v>31</v>
      </c>
      <c r="I3270" cm="1">
        <f t="array" ref="I3270">G3270*(INDEX('Vehicle Fleet'!$D$2:$D$6,A3270)+'Cost Parameters'!$B$2*'Cost Parameters'!$B$3)</f>
        <v>32.170788000000002</v>
      </c>
      <c r="J3270" cm="1">
        <f t="array" ref="J3270">IF(C3270=0,0,INDEX('Delivery Stops'!$D$2:$D$29,C3270))</f>
        <v>178</v>
      </c>
      <c r="K3270">
        <f t="shared" si="204"/>
        <v>0</v>
      </c>
      <c r="L3270">
        <f t="shared" si="205"/>
        <v>0</v>
      </c>
      <c r="M3270">
        <f t="shared" si="206"/>
        <v>0</v>
      </c>
      <c r="N3270">
        <f t="shared" si="207"/>
        <v>0</v>
      </c>
      <c r="O3270" cm="1">
        <f t="array" ref="O3270">((IF(C3270=0,INDEX('Solver Setup'!$M$15:$M$19,A3270),INDEX('Solver Setup'!$G$25:$G$52,C3270))-IF(B3270=0,INDEX('Solver Setup'!$L$15:$L$19,A3270),INDEX('Solver Setup'!$G$25:$G$52,B3270)))*1440-IF(B3270=0,0,INDEX('Solver Setup'!$F$25:$F$52,B3270))-H3270+'Solver Setup'!$B$9*(1-F3270))</f>
        <v>2293.9999999999995</v>
      </c>
    </row>
    <row r="3271" spans="1:15" x14ac:dyDescent="0.2">
      <c r="A3271">
        <v>5</v>
      </c>
      <c r="B3271">
        <v>0</v>
      </c>
      <c r="C3271">
        <v>22</v>
      </c>
      <c r="D3271" t="str" cm="1">
        <f t="array" ref="D3271">IF(B3271=0,"Depot",INDEX('Delivery Stops'!$B$2:$B$29,B3271))</f>
        <v>Depot</v>
      </c>
      <c r="E3271" t="str" cm="1">
        <f t="array" ref="E3271">IF(C3271=0,"Depot",INDEX('Delivery Stops'!$B$2:$B$29,C3271))</f>
        <v>Brewery</v>
      </c>
      <c r="F3271">
        <v>0</v>
      </c>
      <c r="G3271" cm="1">
        <f t="array" ref="G3271">INDEX('Distance Matrix (miles)'!$B$2:$AD$30,B3271+1,C3271+1)</f>
        <v>25.53</v>
      </c>
      <c r="H3271" cm="1">
        <f t="array" ref="H3271">INDEX('Travel Time Matrix (min)'!$B$2:$AD$30,B3271+1,C3271+1)</f>
        <v>38.299999999999997</v>
      </c>
      <c r="I3271" cm="1">
        <f t="array" ref="I3271">G3271*(INDEX('Vehicle Fleet'!$D$2:$D$6,A3271)+'Cost Parameters'!$B$2*'Cost Parameters'!$B$3)</f>
        <v>39.734892000000002</v>
      </c>
      <c r="J3271" cm="1">
        <f t="array" ref="J3271">IF(C3271=0,0,INDEX('Delivery Stops'!$D$2:$D$29,C3271))</f>
        <v>46</v>
      </c>
      <c r="K3271">
        <f t="shared" si="204"/>
        <v>0</v>
      </c>
      <c r="L3271">
        <f t="shared" si="205"/>
        <v>0</v>
      </c>
      <c r="M3271">
        <f t="shared" si="206"/>
        <v>0</v>
      </c>
      <c r="N3271">
        <f t="shared" si="207"/>
        <v>0</v>
      </c>
      <c r="O3271" cm="1">
        <f t="array" ref="O3271">((IF(C3271=0,INDEX('Solver Setup'!$M$15:$M$19,A3271),INDEX('Solver Setup'!$G$25:$G$52,C3271))-IF(B3271=0,INDEX('Solver Setup'!$L$15:$L$19,A3271),INDEX('Solver Setup'!$G$25:$G$52,B3271)))*1440-IF(B3271=0,0,INDEX('Solver Setup'!$F$25:$F$52,B3271))-H3271+'Solver Setup'!$B$9*(1-F3271))</f>
        <v>2136.7000000000007</v>
      </c>
    </row>
    <row r="3272" spans="1:15" x14ac:dyDescent="0.2">
      <c r="A3272">
        <v>5</v>
      </c>
      <c r="B3272">
        <v>0</v>
      </c>
      <c r="C3272">
        <v>23</v>
      </c>
      <c r="D3272" t="str" cm="1">
        <f t="array" ref="D3272">IF(B3272=0,"Depot",INDEX('Delivery Stops'!$B$2:$B$29,B3272))</f>
        <v>Depot</v>
      </c>
      <c r="E3272" t="str" cm="1">
        <f t="array" ref="E3272">IF(C3272=0,"Depot",INDEX('Delivery Stops'!$B$2:$B$29,C3272))</f>
        <v>Distillery</v>
      </c>
      <c r="F3272">
        <v>0</v>
      </c>
      <c r="G3272" cm="1">
        <f t="array" ref="G3272">INDEX('Distance Matrix (miles)'!$B$2:$AD$30,B3272+1,C3272+1)</f>
        <v>4.74</v>
      </c>
      <c r="H3272" cm="1">
        <f t="array" ref="H3272">INDEX('Travel Time Matrix (min)'!$B$2:$AD$30,B3272+1,C3272+1)</f>
        <v>7.1</v>
      </c>
      <c r="I3272" cm="1">
        <f t="array" ref="I3272">G3272*(INDEX('Vehicle Fleet'!$D$2:$D$6,A3272)+'Cost Parameters'!$B$2*'Cost Parameters'!$B$3)</f>
        <v>7.3773360000000006</v>
      </c>
      <c r="J3272" cm="1">
        <f t="array" ref="J3272">IF(C3272=0,0,INDEX('Delivery Stops'!$D$2:$D$29,C3272))</f>
        <v>207</v>
      </c>
      <c r="K3272">
        <f t="shared" si="204"/>
        <v>0</v>
      </c>
      <c r="L3272">
        <f t="shared" si="205"/>
        <v>0</v>
      </c>
      <c r="M3272">
        <f t="shared" si="206"/>
        <v>0</v>
      </c>
      <c r="N3272">
        <f t="shared" si="207"/>
        <v>0</v>
      </c>
      <c r="O3272" cm="1">
        <f t="array" ref="O3272">((IF(C3272=0,INDEX('Solver Setup'!$M$15:$M$19,A3272),INDEX('Solver Setup'!$G$25:$G$52,C3272))-IF(B3272=0,INDEX('Solver Setup'!$L$15:$L$19,A3272),INDEX('Solver Setup'!$G$25:$G$52,B3272)))*1440-IF(B3272=0,0,INDEX('Solver Setup'!$F$25:$F$52,B3272))-H3272+'Solver Setup'!$B$9*(1-F3272))</f>
        <v>2062.9</v>
      </c>
    </row>
    <row r="3273" spans="1:15" x14ac:dyDescent="0.2">
      <c r="A3273">
        <v>5</v>
      </c>
      <c r="B3273">
        <v>0</v>
      </c>
      <c r="C3273">
        <v>24</v>
      </c>
      <c r="D3273" t="str" cm="1">
        <f t="array" ref="D3273">IF(B3273=0,"Depot",INDEX('Delivery Stops'!$B$2:$B$29,B3273))</f>
        <v>Depot</v>
      </c>
      <c r="E3273" t="str" cm="1">
        <f t="array" ref="E3273">IF(C3273=0,"Depot",INDEX('Delivery Stops'!$B$2:$B$29,C3273))</f>
        <v>Children's Academy</v>
      </c>
      <c r="F3273">
        <v>0</v>
      </c>
      <c r="G3273" cm="1">
        <f t="array" ref="G3273">INDEX('Distance Matrix (miles)'!$B$2:$AD$30,B3273+1,C3273+1)</f>
        <v>18.78</v>
      </c>
      <c r="H3273" cm="1">
        <f t="array" ref="H3273">INDEX('Travel Time Matrix (min)'!$B$2:$AD$30,B3273+1,C3273+1)</f>
        <v>28.2</v>
      </c>
      <c r="I3273" cm="1">
        <f t="array" ref="I3273">G3273*(INDEX('Vehicle Fleet'!$D$2:$D$6,A3273)+'Cost Parameters'!$B$2*'Cost Parameters'!$B$3)</f>
        <v>29.229192000000001</v>
      </c>
      <c r="J3273" cm="1">
        <f t="array" ref="J3273">IF(C3273=0,0,INDEX('Delivery Stops'!$D$2:$D$29,C3273))</f>
        <v>28</v>
      </c>
      <c r="K3273">
        <f t="shared" si="204"/>
        <v>0</v>
      </c>
      <c r="L3273">
        <f t="shared" si="205"/>
        <v>0</v>
      </c>
      <c r="M3273">
        <f t="shared" si="206"/>
        <v>0</v>
      </c>
      <c r="N3273">
        <f t="shared" si="207"/>
        <v>0</v>
      </c>
      <c r="O3273" cm="1">
        <f t="array" ref="O3273">((IF(C3273=0,INDEX('Solver Setup'!$M$15:$M$19,A3273),INDEX('Solver Setup'!$G$25:$G$52,C3273))-IF(B3273=0,INDEX('Solver Setup'!$L$15:$L$19,A3273),INDEX('Solver Setup'!$G$25:$G$52,B3273)))*1440-IF(B3273=0,0,INDEX('Solver Setup'!$F$25:$F$52,B3273))-H3273+'Solver Setup'!$B$9*(1-F3273))</f>
        <v>2191.8000000000002</v>
      </c>
    </row>
    <row r="3274" spans="1:15" x14ac:dyDescent="0.2">
      <c r="A3274">
        <v>5</v>
      </c>
      <c r="B3274">
        <v>0</v>
      </c>
      <c r="C3274">
        <v>25</v>
      </c>
      <c r="D3274" t="str" cm="1">
        <f t="array" ref="D3274">IF(B3274=0,"Depot",INDEX('Delivery Stops'!$B$2:$B$29,B3274))</f>
        <v>Depot</v>
      </c>
      <c r="E3274" t="str" cm="1">
        <f t="array" ref="E3274">IF(C3274=0,"Depot",INDEX('Delivery Stops'!$B$2:$B$29,C3274))</f>
        <v>Public Library</v>
      </c>
      <c r="F3274">
        <v>0</v>
      </c>
      <c r="G3274" cm="1">
        <f t="array" ref="G3274">INDEX('Distance Matrix (miles)'!$B$2:$AD$30,B3274+1,C3274+1)</f>
        <v>14.09</v>
      </c>
      <c r="H3274" cm="1">
        <f t="array" ref="H3274">INDEX('Travel Time Matrix (min)'!$B$2:$AD$30,B3274+1,C3274+1)</f>
        <v>21.1</v>
      </c>
      <c r="I3274" cm="1">
        <f t="array" ref="I3274">G3274*(INDEX('Vehicle Fleet'!$D$2:$D$6,A3274)+'Cost Parameters'!$B$2*'Cost Parameters'!$B$3)</f>
        <v>21.929676000000001</v>
      </c>
      <c r="J3274" cm="1">
        <f t="array" ref="J3274">IF(C3274=0,0,INDEX('Delivery Stops'!$D$2:$D$29,C3274))</f>
        <v>32</v>
      </c>
      <c r="K3274">
        <f t="shared" si="204"/>
        <v>0</v>
      </c>
      <c r="L3274">
        <f t="shared" si="205"/>
        <v>0</v>
      </c>
      <c r="M3274">
        <f t="shared" si="206"/>
        <v>0</v>
      </c>
      <c r="N3274">
        <f t="shared" si="207"/>
        <v>0</v>
      </c>
      <c r="O3274" cm="1">
        <f t="array" ref="O3274">((IF(C3274=0,INDEX('Solver Setup'!$M$15:$M$19,A3274),INDEX('Solver Setup'!$G$25:$G$52,C3274))-IF(B3274=0,INDEX('Solver Setup'!$L$15:$L$19,A3274),INDEX('Solver Setup'!$G$25:$G$52,B3274)))*1440-IF(B3274=0,0,INDEX('Solver Setup'!$F$25:$F$52,B3274))-H3274+'Solver Setup'!$B$9*(1-F3274))</f>
        <v>2108.9000000000005</v>
      </c>
    </row>
    <row r="3275" spans="1:15" x14ac:dyDescent="0.2">
      <c r="A3275">
        <v>5</v>
      </c>
      <c r="B3275">
        <v>0</v>
      </c>
      <c r="C3275">
        <v>26</v>
      </c>
      <c r="D3275" t="str" cm="1">
        <f t="array" ref="D3275">IF(B3275=0,"Depot",INDEX('Delivery Stops'!$B$2:$B$29,B3275))</f>
        <v>Depot</v>
      </c>
      <c r="E3275" t="str" cm="1">
        <f t="array" ref="E3275">IF(C3275=0,"Depot",INDEX('Delivery Stops'!$B$2:$B$29,C3275))</f>
        <v>Bakery &amp; Cafe</v>
      </c>
      <c r="F3275">
        <v>0</v>
      </c>
      <c r="G3275" cm="1">
        <f t="array" ref="G3275">INDEX('Distance Matrix (miles)'!$B$2:$AD$30,B3275+1,C3275+1)</f>
        <v>24.09</v>
      </c>
      <c r="H3275" cm="1">
        <f t="array" ref="H3275">INDEX('Travel Time Matrix (min)'!$B$2:$AD$30,B3275+1,C3275+1)</f>
        <v>36.1</v>
      </c>
      <c r="I3275" cm="1">
        <f t="array" ref="I3275">G3275*(INDEX('Vehicle Fleet'!$D$2:$D$6,A3275)+'Cost Parameters'!$B$2*'Cost Parameters'!$B$3)</f>
        <v>37.493676000000001</v>
      </c>
      <c r="J3275" cm="1">
        <f t="array" ref="J3275">IF(C3275=0,0,INDEX('Delivery Stops'!$D$2:$D$29,C3275))</f>
        <v>211</v>
      </c>
      <c r="K3275">
        <f t="shared" si="204"/>
        <v>0</v>
      </c>
      <c r="L3275">
        <f t="shared" si="205"/>
        <v>0</v>
      </c>
      <c r="M3275">
        <f t="shared" si="206"/>
        <v>0</v>
      </c>
      <c r="N3275">
        <f t="shared" si="207"/>
        <v>0</v>
      </c>
      <c r="O3275" cm="1">
        <f t="array" ref="O3275">((IF(C3275=0,INDEX('Solver Setup'!$M$15:$M$19,A3275),INDEX('Solver Setup'!$G$25:$G$52,C3275))-IF(B3275=0,INDEX('Solver Setup'!$L$15:$L$19,A3275),INDEX('Solver Setup'!$G$25:$G$52,B3275)))*1440-IF(B3275=0,0,INDEX('Solver Setup'!$F$25:$F$52,B3275))-H3275+'Solver Setup'!$B$9*(1-F3275))</f>
        <v>2168.9</v>
      </c>
    </row>
    <row r="3276" spans="1:15" x14ac:dyDescent="0.2">
      <c r="A3276">
        <v>5</v>
      </c>
      <c r="B3276">
        <v>0</v>
      </c>
      <c r="C3276">
        <v>27</v>
      </c>
      <c r="D3276" t="str" cm="1">
        <f t="array" ref="D3276">IF(B3276=0,"Depot",INDEX('Delivery Stops'!$B$2:$B$29,B3276))</f>
        <v>Depot</v>
      </c>
      <c r="E3276" t="str" cm="1">
        <f t="array" ref="E3276">IF(C3276=0,"Depot",INDEX('Delivery Stops'!$B$2:$B$29,C3276))</f>
        <v>Redstone Elementary School</v>
      </c>
      <c r="F3276">
        <v>0</v>
      </c>
      <c r="G3276" cm="1">
        <f t="array" ref="G3276">INDEX('Distance Matrix (miles)'!$B$2:$AD$30,B3276+1,C3276+1)</f>
        <v>21.73</v>
      </c>
      <c r="H3276" cm="1">
        <f t="array" ref="H3276">INDEX('Travel Time Matrix (min)'!$B$2:$AD$30,B3276+1,C3276+1)</f>
        <v>32.6</v>
      </c>
      <c r="I3276" cm="1">
        <f t="array" ref="I3276">G3276*(INDEX('Vehicle Fleet'!$D$2:$D$6,A3276)+'Cost Parameters'!$B$2*'Cost Parameters'!$B$3)</f>
        <v>33.820571999999999</v>
      </c>
      <c r="J3276" cm="1">
        <f t="array" ref="J3276">IF(C3276=0,0,INDEX('Delivery Stops'!$D$2:$D$29,C3276))</f>
        <v>61</v>
      </c>
      <c r="K3276">
        <f t="shared" si="204"/>
        <v>0</v>
      </c>
      <c r="L3276">
        <f t="shared" si="205"/>
        <v>0</v>
      </c>
      <c r="M3276">
        <f t="shared" si="206"/>
        <v>0</v>
      </c>
      <c r="N3276">
        <f t="shared" si="207"/>
        <v>0</v>
      </c>
      <c r="O3276" cm="1">
        <f t="array" ref="O3276">((IF(C3276=0,INDEX('Solver Setup'!$M$15:$M$19,A3276),INDEX('Solver Setup'!$G$25:$G$52,C3276))-IF(B3276=0,INDEX('Solver Setup'!$L$15:$L$19,A3276),INDEX('Solver Setup'!$G$25:$G$52,B3276)))*1440-IF(B3276=0,0,INDEX('Solver Setup'!$F$25:$F$52,B3276))-H3276+'Solver Setup'!$B$9*(1-F3276))</f>
        <v>2112.3999999999996</v>
      </c>
    </row>
    <row r="3277" spans="1:15" x14ac:dyDescent="0.2">
      <c r="A3277">
        <v>5</v>
      </c>
      <c r="B3277">
        <v>0</v>
      </c>
      <c r="C3277">
        <v>28</v>
      </c>
      <c r="D3277" t="str" cm="1">
        <f t="array" ref="D3277">IF(B3277=0,"Depot",INDEX('Delivery Stops'!$B$2:$B$29,B3277))</f>
        <v>Depot</v>
      </c>
      <c r="E3277" t="str" cm="1">
        <f t="array" ref="E3277">IF(C3277=0,"Depot",INDEX('Delivery Stops'!$B$2:$B$29,C3277))</f>
        <v>Food Bank</v>
      </c>
      <c r="F3277">
        <v>0</v>
      </c>
      <c r="G3277" cm="1">
        <f t="array" ref="G3277">INDEX('Distance Matrix (miles)'!$B$2:$AD$30,B3277+1,C3277+1)</f>
        <v>23.04</v>
      </c>
      <c r="H3277" cm="1">
        <f t="array" ref="H3277">INDEX('Travel Time Matrix (min)'!$B$2:$AD$30,B3277+1,C3277+1)</f>
        <v>34.6</v>
      </c>
      <c r="I3277" cm="1">
        <f t="array" ref="I3277">G3277*(INDEX('Vehicle Fleet'!$D$2:$D$6,A3277)+'Cost Parameters'!$B$2*'Cost Parameters'!$B$3)</f>
        <v>35.859456000000002</v>
      </c>
      <c r="J3277" cm="1">
        <f t="array" ref="J3277">IF(C3277=0,0,INDEX('Delivery Stops'!$D$2:$D$29,C3277))</f>
        <v>168</v>
      </c>
      <c r="K3277">
        <f t="shared" si="204"/>
        <v>0</v>
      </c>
      <c r="L3277">
        <f t="shared" si="205"/>
        <v>0</v>
      </c>
      <c r="M3277">
        <f t="shared" si="206"/>
        <v>0</v>
      </c>
      <c r="N3277">
        <f t="shared" si="207"/>
        <v>0</v>
      </c>
      <c r="O3277" cm="1">
        <f t="array" ref="O3277">((IF(C3277=0,INDEX('Solver Setup'!$M$15:$M$19,A3277),INDEX('Solver Setup'!$G$25:$G$52,C3277))-IF(B3277=0,INDEX('Solver Setup'!$L$15:$L$19,A3277),INDEX('Solver Setup'!$G$25:$G$52,B3277)))*1440-IF(B3277=0,0,INDEX('Solver Setup'!$F$25:$F$52,B3277))-H3277+'Solver Setup'!$B$9*(1-F3277))</f>
        <v>2110.3999999999996</v>
      </c>
    </row>
    <row r="3278" spans="1:15" x14ac:dyDescent="0.2">
      <c r="A3278">
        <v>5</v>
      </c>
      <c r="B3278">
        <v>1</v>
      </c>
      <c r="C3278">
        <v>0</v>
      </c>
      <c r="D3278" t="str" cm="1">
        <f t="array" ref="D3278">IF(B3278=0,"Depot",INDEX('Delivery Stops'!$B$2:$B$29,B3278))</f>
        <v>Pet Hospital</v>
      </c>
      <c r="E3278" t="str" cm="1">
        <f t="array" ref="E3278">IF(C3278=0,"Depot",INDEX('Delivery Stops'!$B$2:$B$29,C3278))</f>
        <v>Depot</v>
      </c>
      <c r="F3278">
        <v>0</v>
      </c>
      <c r="G3278" cm="1">
        <f t="array" ref="G3278">INDEX('Distance Matrix (miles)'!$B$2:$AD$30,B3278+1,C3278+1)</f>
        <v>24.68</v>
      </c>
      <c r="H3278" cm="1">
        <f t="array" ref="H3278">INDEX('Travel Time Matrix (min)'!$B$2:$AD$30,B3278+1,C3278+1)</f>
        <v>37</v>
      </c>
      <c r="I3278" cm="1">
        <f t="array" ref="I3278">G3278*(INDEX('Vehicle Fleet'!$D$2:$D$6,A3278)+'Cost Parameters'!$B$2*'Cost Parameters'!$B$3)</f>
        <v>38.411951999999999</v>
      </c>
      <c r="J3278" cm="1">
        <f t="array" ref="J3278">IF(C3278=0,0,INDEX('Delivery Stops'!$D$2:$D$29,C3278))</f>
        <v>0</v>
      </c>
      <c r="K3278">
        <f t="shared" si="204"/>
        <v>0</v>
      </c>
      <c r="L3278">
        <f t="shared" si="205"/>
        <v>0</v>
      </c>
      <c r="M3278">
        <f t="shared" si="206"/>
        <v>0</v>
      </c>
      <c r="N3278">
        <f t="shared" si="207"/>
        <v>0</v>
      </c>
      <c r="O3278" cm="1">
        <f t="array" ref="O3278">((IF(C3278=0,INDEX('Solver Setup'!$M$15:$M$19,A3278),INDEX('Solver Setup'!$G$25:$G$52,C3278))-IF(B3278=0,INDEX('Solver Setup'!$L$15:$L$19,A3278),INDEX('Solver Setup'!$G$25:$G$52,B3278)))*1440-IF(B3278=0,0,INDEX('Solver Setup'!$F$25:$F$52,B3278))-H3278+'Solver Setup'!$B$9*(1-F3278))</f>
        <v>863.99999999999955</v>
      </c>
    </row>
    <row r="3279" spans="1:15" x14ac:dyDescent="0.2">
      <c r="A3279">
        <v>5</v>
      </c>
      <c r="B3279">
        <v>1</v>
      </c>
      <c r="C3279">
        <v>2</v>
      </c>
      <c r="D3279" t="str" cm="1">
        <f t="array" ref="D3279">IF(B3279=0,"Depot",INDEX('Delivery Stops'!$B$2:$B$29,B3279))</f>
        <v>Pet Hospital</v>
      </c>
      <c r="E3279" t="str" cm="1">
        <f t="array" ref="E3279">IF(C3279=0,"Depot",INDEX('Delivery Stops'!$B$2:$B$29,C3279))</f>
        <v>Community Pharmacy</v>
      </c>
      <c r="F3279">
        <v>0</v>
      </c>
      <c r="G3279" cm="1">
        <f t="array" ref="G3279">INDEX('Distance Matrix (miles)'!$B$2:$AD$30,B3279+1,C3279+1)</f>
        <v>22.47</v>
      </c>
      <c r="H3279" cm="1">
        <f t="array" ref="H3279">INDEX('Travel Time Matrix (min)'!$B$2:$AD$30,B3279+1,C3279+1)</f>
        <v>33.700000000000003</v>
      </c>
      <c r="I3279" cm="1">
        <f t="array" ref="I3279">G3279*(INDEX('Vehicle Fleet'!$D$2:$D$6,A3279)+'Cost Parameters'!$B$2*'Cost Parameters'!$B$3)</f>
        <v>34.972307999999998</v>
      </c>
      <c r="J3279" cm="1">
        <f t="array" ref="J3279">IF(C3279=0,0,INDEX('Delivery Stops'!$D$2:$D$29,C3279))</f>
        <v>240</v>
      </c>
      <c r="K3279">
        <f t="shared" si="204"/>
        <v>0</v>
      </c>
      <c r="L3279">
        <f t="shared" si="205"/>
        <v>0</v>
      </c>
      <c r="M3279">
        <f t="shared" si="206"/>
        <v>0</v>
      </c>
      <c r="N3279">
        <f t="shared" si="207"/>
        <v>0</v>
      </c>
      <c r="O3279" cm="1">
        <f t="array" ref="O3279">((IF(C3279=0,INDEX('Solver Setup'!$M$15:$M$19,A3279),INDEX('Solver Setup'!$G$25:$G$52,C3279))-IF(B3279=0,INDEX('Solver Setup'!$L$15:$L$19,A3279),INDEX('Solver Setup'!$G$25:$G$52,B3279)))*1440-IF(B3279=0,0,INDEX('Solver Setup'!$F$25:$F$52,B3279))-H3279+'Solver Setup'!$B$9*(1-F3279))</f>
        <v>1617.299999999999</v>
      </c>
    </row>
    <row r="3280" spans="1:15" x14ac:dyDescent="0.2">
      <c r="A3280">
        <v>5</v>
      </c>
      <c r="B3280">
        <v>1</v>
      </c>
      <c r="C3280">
        <v>3</v>
      </c>
      <c r="D3280" t="str" cm="1">
        <f t="array" ref="D3280">IF(B3280=0,"Depot",INDEX('Delivery Stops'!$B$2:$B$29,B3280))</f>
        <v>Pet Hospital</v>
      </c>
      <c r="E3280" t="str" cm="1">
        <f t="array" ref="E3280">IF(C3280=0,"Depot",INDEX('Delivery Stops'!$B$2:$B$29,C3280))</f>
        <v>Redstone Medical Center</v>
      </c>
      <c r="F3280">
        <v>0</v>
      </c>
      <c r="G3280" cm="1">
        <f t="array" ref="G3280">INDEX('Distance Matrix (miles)'!$B$2:$AD$30,B3280+1,C3280+1)</f>
        <v>17</v>
      </c>
      <c r="H3280" cm="1">
        <f t="array" ref="H3280">INDEX('Travel Time Matrix (min)'!$B$2:$AD$30,B3280+1,C3280+1)</f>
        <v>25.5</v>
      </c>
      <c r="I3280" cm="1">
        <f t="array" ref="I3280">G3280*(INDEX('Vehicle Fleet'!$D$2:$D$6,A3280)+'Cost Parameters'!$B$2*'Cost Parameters'!$B$3)</f>
        <v>26.4588</v>
      </c>
      <c r="J3280" cm="1">
        <f t="array" ref="J3280">IF(C3280=0,0,INDEX('Delivery Stops'!$D$2:$D$29,C3280))</f>
        <v>183</v>
      </c>
      <c r="K3280">
        <f t="shared" si="204"/>
        <v>0</v>
      </c>
      <c r="L3280">
        <f t="shared" si="205"/>
        <v>0</v>
      </c>
      <c r="M3280">
        <f t="shared" si="206"/>
        <v>0</v>
      </c>
      <c r="N3280">
        <f t="shared" si="207"/>
        <v>0</v>
      </c>
      <c r="O3280" cm="1">
        <f t="array" ref="O3280">((IF(C3280=0,INDEX('Solver Setup'!$M$15:$M$19,A3280),INDEX('Solver Setup'!$G$25:$G$52,C3280))-IF(B3280=0,INDEX('Solver Setup'!$L$15:$L$19,A3280),INDEX('Solver Setup'!$G$25:$G$52,B3280)))*1440-IF(B3280=0,0,INDEX('Solver Setup'!$F$25:$F$52,B3280))-H3280+'Solver Setup'!$B$9*(1-F3280))</f>
        <v>1640.4999999999995</v>
      </c>
    </row>
    <row r="3281" spans="1:15" x14ac:dyDescent="0.2">
      <c r="A3281">
        <v>5</v>
      </c>
      <c r="B3281">
        <v>1</v>
      </c>
      <c r="C3281">
        <v>4</v>
      </c>
      <c r="D3281" t="str" cm="1">
        <f t="array" ref="D3281">IF(B3281=0,"Depot",INDEX('Delivery Stops'!$B$2:$B$29,B3281))</f>
        <v>Pet Hospital</v>
      </c>
      <c r="E3281" t="str" cm="1">
        <f t="array" ref="E3281">IF(C3281=0,"Depot",INDEX('Delivery Stops'!$B$2:$B$29,C3281))</f>
        <v>Furniture Warehouse</v>
      </c>
      <c r="F3281">
        <v>0</v>
      </c>
      <c r="G3281" cm="1">
        <f t="array" ref="G3281">INDEX('Distance Matrix (miles)'!$B$2:$AD$30,B3281+1,C3281+1)</f>
        <v>27.84</v>
      </c>
      <c r="H3281" cm="1">
        <f t="array" ref="H3281">INDEX('Travel Time Matrix (min)'!$B$2:$AD$30,B3281+1,C3281+1)</f>
        <v>41.8</v>
      </c>
      <c r="I3281" cm="1">
        <f t="array" ref="I3281">G3281*(INDEX('Vehicle Fleet'!$D$2:$D$6,A3281)+'Cost Parameters'!$B$2*'Cost Parameters'!$B$3)</f>
        <v>43.330176000000002</v>
      </c>
      <c r="J3281" cm="1">
        <f t="array" ref="J3281">IF(C3281=0,0,INDEX('Delivery Stops'!$D$2:$D$29,C3281))</f>
        <v>186</v>
      </c>
      <c r="K3281">
        <f t="shared" si="204"/>
        <v>0</v>
      </c>
      <c r="L3281">
        <f t="shared" si="205"/>
        <v>0</v>
      </c>
      <c r="M3281">
        <f t="shared" si="206"/>
        <v>0</v>
      </c>
      <c r="N3281">
        <f t="shared" si="207"/>
        <v>0</v>
      </c>
      <c r="O3281" cm="1">
        <f t="array" ref="O3281">((IF(C3281=0,INDEX('Solver Setup'!$M$15:$M$19,A3281),INDEX('Solver Setup'!$G$25:$G$52,C3281))-IF(B3281=0,INDEX('Solver Setup'!$L$15:$L$19,A3281),INDEX('Solver Setup'!$G$25:$G$52,B3281)))*1440-IF(B3281=0,0,INDEX('Solver Setup'!$F$25:$F$52,B3281))-H3281+'Solver Setup'!$B$9*(1-F3281))</f>
        <v>1354.1999999999996</v>
      </c>
    </row>
    <row r="3282" spans="1:15" x14ac:dyDescent="0.2">
      <c r="A3282">
        <v>5</v>
      </c>
      <c r="B3282">
        <v>1</v>
      </c>
      <c r="C3282">
        <v>5</v>
      </c>
      <c r="D3282" t="str" cm="1">
        <f t="array" ref="D3282">IF(B3282=0,"Depot",INDEX('Delivery Stops'!$B$2:$B$29,B3282))</f>
        <v>Pet Hospital</v>
      </c>
      <c r="E3282" t="str" cm="1">
        <f t="array" ref="E3282">IF(C3282=0,"Depot",INDEX('Delivery Stops'!$B$2:$B$29,C3282))</f>
        <v>Construction Supply</v>
      </c>
      <c r="F3282">
        <v>0</v>
      </c>
      <c r="G3282" cm="1">
        <f t="array" ref="G3282">INDEX('Distance Matrix (miles)'!$B$2:$AD$30,B3282+1,C3282+1)</f>
        <v>36.49</v>
      </c>
      <c r="H3282" cm="1">
        <f t="array" ref="H3282">INDEX('Travel Time Matrix (min)'!$B$2:$AD$30,B3282+1,C3282+1)</f>
        <v>54.7</v>
      </c>
      <c r="I3282" cm="1">
        <f t="array" ref="I3282">G3282*(INDEX('Vehicle Fleet'!$D$2:$D$6,A3282)+'Cost Parameters'!$B$2*'Cost Parameters'!$B$3)</f>
        <v>56.793036000000001</v>
      </c>
      <c r="J3282" cm="1">
        <f t="array" ref="J3282">IF(C3282=0,0,INDEX('Delivery Stops'!$D$2:$D$29,C3282))</f>
        <v>201</v>
      </c>
      <c r="K3282">
        <f t="shared" si="204"/>
        <v>0</v>
      </c>
      <c r="L3282">
        <f t="shared" si="205"/>
        <v>0</v>
      </c>
      <c r="M3282">
        <f t="shared" si="206"/>
        <v>0</v>
      </c>
      <c r="N3282">
        <f t="shared" si="207"/>
        <v>0</v>
      </c>
      <c r="O3282" cm="1">
        <f t="array" ref="O3282">((IF(C3282=0,INDEX('Solver Setup'!$M$15:$M$19,A3282),INDEX('Solver Setup'!$G$25:$G$52,C3282))-IF(B3282=0,INDEX('Solver Setup'!$L$15:$L$19,A3282),INDEX('Solver Setup'!$G$25:$G$52,B3282)))*1440-IF(B3282=0,0,INDEX('Solver Setup'!$F$25:$F$52,B3282))-H3282+'Solver Setup'!$B$9*(1-F3282))</f>
        <v>1551.299999999999</v>
      </c>
    </row>
    <row r="3283" spans="1:15" x14ac:dyDescent="0.2">
      <c r="A3283">
        <v>5</v>
      </c>
      <c r="B3283">
        <v>1</v>
      </c>
      <c r="C3283">
        <v>6</v>
      </c>
      <c r="D3283" t="str" cm="1">
        <f t="array" ref="D3283">IF(B3283=0,"Depot",INDEX('Delivery Stops'!$B$2:$B$29,B3283))</f>
        <v>Pet Hospital</v>
      </c>
      <c r="E3283" t="str" cm="1">
        <f t="array" ref="E3283">IF(C3283=0,"Depot",INDEX('Delivery Stops'!$B$2:$B$29,C3283))</f>
        <v>Farm Supply</v>
      </c>
      <c r="F3283">
        <v>0</v>
      </c>
      <c r="G3283" cm="1">
        <f t="array" ref="G3283">INDEX('Distance Matrix (miles)'!$B$2:$AD$30,B3283+1,C3283+1)</f>
        <v>28.17</v>
      </c>
      <c r="H3283" cm="1">
        <f t="array" ref="H3283">INDEX('Travel Time Matrix (min)'!$B$2:$AD$30,B3283+1,C3283+1)</f>
        <v>42.3</v>
      </c>
      <c r="I3283" cm="1">
        <f t="array" ref="I3283">G3283*(INDEX('Vehicle Fleet'!$D$2:$D$6,A3283)+'Cost Parameters'!$B$2*'Cost Parameters'!$B$3)</f>
        <v>43.843788000000004</v>
      </c>
      <c r="J3283" cm="1">
        <f t="array" ref="J3283">IF(C3283=0,0,INDEX('Delivery Stops'!$D$2:$D$29,C3283))</f>
        <v>162</v>
      </c>
      <c r="K3283">
        <f t="shared" si="204"/>
        <v>0</v>
      </c>
      <c r="L3283">
        <f t="shared" si="205"/>
        <v>0</v>
      </c>
      <c r="M3283">
        <f t="shared" si="206"/>
        <v>0</v>
      </c>
      <c r="N3283">
        <f t="shared" si="207"/>
        <v>0</v>
      </c>
      <c r="O3283" cm="1">
        <f t="array" ref="O3283">((IF(C3283=0,INDEX('Solver Setup'!$M$15:$M$19,A3283),INDEX('Solver Setup'!$G$25:$G$52,C3283))-IF(B3283=0,INDEX('Solver Setup'!$L$15:$L$19,A3283),INDEX('Solver Setup'!$G$25:$G$52,B3283)))*1440-IF(B3283=0,0,INDEX('Solver Setup'!$F$25:$F$52,B3283))-H3283+'Solver Setup'!$B$9*(1-F3283))</f>
        <v>1668.6999999999994</v>
      </c>
    </row>
    <row r="3284" spans="1:15" x14ac:dyDescent="0.2">
      <c r="A3284">
        <v>5</v>
      </c>
      <c r="B3284">
        <v>1</v>
      </c>
      <c r="C3284">
        <v>7</v>
      </c>
      <c r="D3284" t="str" cm="1">
        <f t="array" ref="D3284">IF(B3284=0,"Depot",INDEX('Delivery Stops'!$B$2:$B$29,B3284))</f>
        <v>Pet Hospital</v>
      </c>
      <c r="E3284" t="str" cm="1">
        <f t="array" ref="E3284">IF(C3284=0,"Depot",INDEX('Delivery Stops'!$B$2:$B$29,C3284))</f>
        <v>Fish Market</v>
      </c>
      <c r="F3284">
        <v>0</v>
      </c>
      <c r="G3284" cm="1">
        <f t="array" ref="G3284">INDEX('Distance Matrix (miles)'!$B$2:$AD$30,B3284+1,C3284+1)</f>
        <v>35.21</v>
      </c>
      <c r="H3284" cm="1">
        <f t="array" ref="H3284">INDEX('Travel Time Matrix (min)'!$B$2:$AD$30,B3284+1,C3284+1)</f>
        <v>52.8</v>
      </c>
      <c r="I3284" cm="1">
        <f t="array" ref="I3284">G3284*(INDEX('Vehicle Fleet'!$D$2:$D$6,A3284)+'Cost Parameters'!$B$2*'Cost Parameters'!$B$3)</f>
        <v>54.800844000000005</v>
      </c>
      <c r="J3284" cm="1">
        <f t="array" ref="J3284">IF(C3284=0,0,INDEX('Delivery Stops'!$D$2:$D$29,C3284))</f>
        <v>133</v>
      </c>
      <c r="K3284">
        <f t="shared" si="204"/>
        <v>0</v>
      </c>
      <c r="L3284">
        <f t="shared" si="205"/>
        <v>0</v>
      </c>
      <c r="M3284">
        <f t="shared" si="206"/>
        <v>0</v>
      </c>
      <c r="N3284">
        <f t="shared" si="207"/>
        <v>0</v>
      </c>
      <c r="O3284" cm="1">
        <f t="array" ref="O3284">((IF(C3284=0,INDEX('Solver Setup'!$M$15:$M$19,A3284),INDEX('Solver Setup'!$G$25:$G$52,C3284))-IF(B3284=0,INDEX('Solver Setup'!$L$15:$L$19,A3284),INDEX('Solver Setup'!$G$25:$G$52,B3284)))*1440-IF(B3284=0,0,INDEX('Solver Setup'!$F$25:$F$52,B3284))-H3284+'Solver Setup'!$B$9*(1-F3284))</f>
        <v>1523.1999999999996</v>
      </c>
    </row>
    <row r="3285" spans="1:15" x14ac:dyDescent="0.2">
      <c r="A3285">
        <v>5</v>
      </c>
      <c r="B3285">
        <v>1</v>
      </c>
      <c r="C3285">
        <v>8</v>
      </c>
      <c r="D3285" t="str" cm="1">
        <f t="array" ref="D3285">IF(B3285=0,"Depot",INDEX('Delivery Stops'!$B$2:$B$29,B3285))</f>
        <v>Pet Hospital</v>
      </c>
      <c r="E3285" t="str" cm="1">
        <f t="array" ref="E3285">IF(C3285=0,"Depot",INDEX('Delivery Stops'!$B$2:$B$29,C3285))</f>
        <v>Swimming Pool Supply</v>
      </c>
      <c r="F3285">
        <v>0</v>
      </c>
      <c r="G3285" cm="1">
        <f t="array" ref="G3285">INDEX('Distance Matrix (miles)'!$B$2:$AD$30,B3285+1,C3285+1)</f>
        <v>33.79</v>
      </c>
      <c r="H3285" cm="1">
        <f t="array" ref="H3285">INDEX('Travel Time Matrix (min)'!$B$2:$AD$30,B3285+1,C3285+1)</f>
        <v>50.7</v>
      </c>
      <c r="I3285" cm="1">
        <f t="array" ref="I3285">G3285*(INDEX('Vehicle Fleet'!$D$2:$D$6,A3285)+'Cost Parameters'!$B$2*'Cost Parameters'!$B$3)</f>
        <v>52.590755999999999</v>
      </c>
      <c r="J3285" cm="1">
        <f t="array" ref="J3285">IF(C3285=0,0,INDEX('Delivery Stops'!$D$2:$D$29,C3285))</f>
        <v>285</v>
      </c>
      <c r="K3285">
        <f t="shared" si="204"/>
        <v>0</v>
      </c>
      <c r="L3285">
        <f t="shared" si="205"/>
        <v>0</v>
      </c>
      <c r="M3285">
        <f t="shared" si="206"/>
        <v>0</v>
      </c>
      <c r="N3285">
        <f t="shared" si="207"/>
        <v>0</v>
      </c>
      <c r="O3285" cm="1">
        <f t="array" ref="O3285">((IF(C3285=0,INDEX('Solver Setup'!$M$15:$M$19,A3285),INDEX('Solver Setup'!$G$25:$G$52,C3285))-IF(B3285=0,INDEX('Solver Setup'!$L$15:$L$19,A3285),INDEX('Solver Setup'!$G$25:$G$52,B3285)))*1440-IF(B3285=0,0,INDEX('Solver Setup'!$F$25:$F$52,B3285))-H3285+'Solver Setup'!$B$9*(1-F3285))</f>
        <v>1735.299999999999</v>
      </c>
    </row>
    <row r="3286" spans="1:15" x14ac:dyDescent="0.2">
      <c r="A3286">
        <v>5</v>
      </c>
      <c r="B3286">
        <v>1</v>
      </c>
      <c r="C3286">
        <v>9</v>
      </c>
      <c r="D3286" t="str" cm="1">
        <f t="array" ref="D3286">IF(B3286=0,"Depot",INDEX('Delivery Stops'!$B$2:$B$29,B3286))</f>
        <v>Pet Hospital</v>
      </c>
      <c r="E3286" t="str" cm="1">
        <f t="array" ref="E3286">IF(C3286=0,"Depot",INDEX('Delivery Stops'!$B$2:$B$29,C3286))</f>
        <v>Dry Cleaners</v>
      </c>
      <c r="F3286">
        <v>0</v>
      </c>
      <c r="G3286" cm="1">
        <f t="array" ref="G3286">INDEX('Distance Matrix (miles)'!$B$2:$AD$30,B3286+1,C3286+1)</f>
        <v>10.26</v>
      </c>
      <c r="H3286" cm="1">
        <f t="array" ref="H3286">INDEX('Travel Time Matrix (min)'!$B$2:$AD$30,B3286+1,C3286+1)</f>
        <v>15.4</v>
      </c>
      <c r="I3286" cm="1">
        <f t="array" ref="I3286">G3286*(INDEX('Vehicle Fleet'!$D$2:$D$6,A3286)+'Cost Parameters'!$B$2*'Cost Parameters'!$B$3)</f>
        <v>15.968664</v>
      </c>
      <c r="J3286" cm="1">
        <f t="array" ref="J3286">IF(C3286=0,0,INDEX('Delivery Stops'!$D$2:$D$29,C3286))</f>
        <v>24</v>
      </c>
      <c r="K3286">
        <f t="shared" si="204"/>
        <v>0</v>
      </c>
      <c r="L3286">
        <f t="shared" si="205"/>
        <v>0</v>
      </c>
      <c r="M3286">
        <f t="shared" si="206"/>
        <v>0</v>
      </c>
      <c r="N3286">
        <f t="shared" si="207"/>
        <v>0</v>
      </c>
      <c r="O3286" cm="1">
        <f t="array" ref="O3286">((IF(C3286=0,INDEX('Solver Setup'!$M$15:$M$19,A3286),INDEX('Solver Setup'!$G$25:$G$52,C3286))-IF(B3286=0,INDEX('Solver Setup'!$L$15:$L$19,A3286),INDEX('Solver Setup'!$G$25:$G$52,B3286)))*1440-IF(B3286=0,0,INDEX('Solver Setup'!$F$25:$F$52,B3286))-H3286+'Solver Setup'!$B$9*(1-F3286))</f>
        <v>1425.5999999999995</v>
      </c>
    </row>
    <row r="3287" spans="1:15" x14ac:dyDescent="0.2">
      <c r="A3287">
        <v>5</v>
      </c>
      <c r="B3287">
        <v>1</v>
      </c>
      <c r="C3287">
        <v>10</v>
      </c>
      <c r="D3287" t="str" cm="1">
        <f t="array" ref="D3287">IF(B3287=0,"Depot",INDEX('Delivery Stops'!$B$2:$B$29,B3287))</f>
        <v>Pet Hospital</v>
      </c>
      <c r="E3287" t="str" cm="1">
        <f t="array" ref="E3287">IF(C3287=0,"Depot",INDEX('Delivery Stops'!$B$2:$B$29,C3287))</f>
        <v>Furniture Warehouse</v>
      </c>
      <c r="F3287">
        <v>0</v>
      </c>
      <c r="G3287" cm="1">
        <f t="array" ref="G3287">INDEX('Distance Matrix (miles)'!$B$2:$AD$30,B3287+1,C3287+1)</f>
        <v>32.11</v>
      </c>
      <c r="H3287" cm="1">
        <f t="array" ref="H3287">INDEX('Travel Time Matrix (min)'!$B$2:$AD$30,B3287+1,C3287+1)</f>
        <v>48.2</v>
      </c>
      <c r="I3287" cm="1">
        <f t="array" ref="I3287">G3287*(INDEX('Vehicle Fleet'!$D$2:$D$6,A3287)+'Cost Parameters'!$B$2*'Cost Parameters'!$B$3)</f>
        <v>49.976003999999996</v>
      </c>
      <c r="J3287" cm="1">
        <f t="array" ref="J3287">IF(C3287=0,0,INDEX('Delivery Stops'!$D$2:$D$29,C3287))</f>
        <v>89</v>
      </c>
      <c r="K3287">
        <f t="shared" si="204"/>
        <v>0</v>
      </c>
      <c r="L3287">
        <f t="shared" si="205"/>
        <v>0</v>
      </c>
      <c r="M3287">
        <f t="shared" si="206"/>
        <v>0</v>
      </c>
      <c r="N3287">
        <f t="shared" si="207"/>
        <v>0</v>
      </c>
      <c r="O3287" cm="1">
        <f t="array" ref="O3287">((IF(C3287=0,INDEX('Solver Setup'!$M$15:$M$19,A3287),INDEX('Solver Setup'!$G$25:$G$52,C3287))-IF(B3287=0,INDEX('Solver Setup'!$L$15:$L$19,A3287),INDEX('Solver Setup'!$G$25:$G$52,B3287)))*1440-IF(B3287=0,0,INDEX('Solver Setup'!$F$25:$F$52,B3287))-H3287+'Solver Setup'!$B$9*(1-F3287))</f>
        <v>1467.799999999999</v>
      </c>
    </row>
    <row r="3288" spans="1:15" x14ac:dyDescent="0.2">
      <c r="A3288">
        <v>5</v>
      </c>
      <c r="B3288">
        <v>1</v>
      </c>
      <c r="C3288">
        <v>11</v>
      </c>
      <c r="D3288" t="str" cm="1">
        <f t="array" ref="D3288">IF(B3288=0,"Depot",INDEX('Delivery Stops'!$B$2:$B$29,B3288))</f>
        <v>Pet Hospital</v>
      </c>
      <c r="E3288" t="str" cm="1">
        <f t="array" ref="E3288">IF(C3288=0,"Depot",INDEX('Delivery Stops'!$B$2:$B$29,C3288))</f>
        <v>Pet Hospital</v>
      </c>
      <c r="F3288">
        <v>0</v>
      </c>
      <c r="G3288" cm="1">
        <f t="array" ref="G3288">INDEX('Distance Matrix (miles)'!$B$2:$AD$30,B3288+1,C3288+1)</f>
        <v>23.5</v>
      </c>
      <c r="H3288" cm="1">
        <f t="array" ref="H3288">INDEX('Travel Time Matrix (min)'!$B$2:$AD$30,B3288+1,C3288+1)</f>
        <v>35.200000000000003</v>
      </c>
      <c r="I3288" cm="1">
        <f t="array" ref="I3288">G3288*(INDEX('Vehicle Fleet'!$D$2:$D$6,A3288)+'Cost Parameters'!$B$2*'Cost Parameters'!$B$3)</f>
        <v>36.575400000000002</v>
      </c>
      <c r="J3288" cm="1">
        <f t="array" ref="J3288">IF(C3288=0,0,INDEX('Delivery Stops'!$D$2:$D$29,C3288))</f>
        <v>108</v>
      </c>
      <c r="K3288">
        <f t="shared" si="204"/>
        <v>0</v>
      </c>
      <c r="L3288">
        <f t="shared" si="205"/>
        <v>0</v>
      </c>
      <c r="M3288">
        <f t="shared" si="206"/>
        <v>0</v>
      </c>
      <c r="N3288">
        <f t="shared" si="207"/>
        <v>0</v>
      </c>
      <c r="O3288" cm="1">
        <f t="array" ref="O3288">((IF(C3288=0,INDEX('Solver Setup'!$M$15:$M$19,A3288),INDEX('Solver Setup'!$G$25:$G$52,C3288))-IF(B3288=0,INDEX('Solver Setup'!$L$15:$L$19,A3288),INDEX('Solver Setup'!$G$25:$G$52,B3288)))*1440-IF(B3288=0,0,INDEX('Solver Setup'!$F$25:$F$52,B3288))-H3288+'Solver Setup'!$B$9*(1-F3288))</f>
        <v>1405.7999999999995</v>
      </c>
    </row>
    <row r="3289" spans="1:15" x14ac:dyDescent="0.2">
      <c r="A3289">
        <v>5</v>
      </c>
      <c r="B3289">
        <v>1</v>
      </c>
      <c r="C3289">
        <v>12</v>
      </c>
      <c r="D3289" t="str" cm="1">
        <f t="array" ref="D3289">IF(B3289=0,"Depot",INDEX('Delivery Stops'!$B$2:$B$29,B3289))</f>
        <v>Pet Hospital</v>
      </c>
      <c r="E3289" t="str" cm="1">
        <f t="array" ref="E3289">IF(C3289=0,"Depot",INDEX('Delivery Stops'!$B$2:$B$29,C3289))</f>
        <v>Tech Solutions Inc</v>
      </c>
      <c r="F3289">
        <v>0</v>
      </c>
      <c r="G3289" cm="1">
        <f t="array" ref="G3289">INDEX('Distance Matrix (miles)'!$B$2:$AD$30,B3289+1,C3289+1)</f>
        <v>33.39</v>
      </c>
      <c r="H3289" cm="1">
        <f t="array" ref="H3289">INDEX('Travel Time Matrix (min)'!$B$2:$AD$30,B3289+1,C3289+1)</f>
        <v>50.1</v>
      </c>
      <c r="I3289" cm="1">
        <f t="array" ref="I3289">G3289*(INDEX('Vehicle Fleet'!$D$2:$D$6,A3289)+'Cost Parameters'!$B$2*'Cost Parameters'!$B$3)</f>
        <v>51.968195999999999</v>
      </c>
      <c r="J3289" cm="1">
        <f t="array" ref="J3289">IF(C3289=0,0,INDEX('Delivery Stops'!$D$2:$D$29,C3289))</f>
        <v>150</v>
      </c>
      <c r="K3289">
        <f t="shared" si="204"/>
        <v>0</v>
      </c>
      <c r="L3289">
        <f t="shared" si="205"/>
        <v>0</v>
      </c>
      <c r="M3289">
        <f t="shared" si="206"/>
        <v>0</v>
      </c>
      <c r="N3289">
        <f t="shared" si="207"/>
        <v>0</v>
      </c>
      <c r="O3289" cm="1">
        <f t="array" ref="O3289">((IF(C3289=0,INDEX('Solver Setup'!$M$15:$M$19,A3289),INDEX('Solver Setup'!$G$25:$G$52,C3289))-IF(B3289=0,INDEX('Solver Setup'!$L$15:$L$19,A3289),INDEX('Solver Setup'!$G$25:$G$52,B3289)))*1440-IF(B3289=0,0,INDEX('Solver Setup'!$F$25:$F$52,B3289))-H3289+'Solver Setup'!$B$9*(1-F3289))</f>
        <v>1345.8999999999994</v>
      </c>
    </row>
    <row r="3290" spans="1:15" x14ac:dyDescent="0.2">
      <c r="A3290">
        <v>5</v>
      </c>
      <c r="B3290">
        <v>1</v>
      </c>
      <c r="C3290">
        <v>13</v>
      </c>
      <c r="D3290" t="str" cm="1">
        <f t="array" ref="D3290">IF(B3290=0,"Depot",INDEX('Delivery Stops'!$B$2:$B$29,B3290))</f>
        <v>Pet Hospital</v>
      </c>
      <c r="E3290" t="str" cm="1">
        <f t="array" ref="E3290">IF(C3290=0,"Depot",INDEX('Delivery Stops'!$B$2:$B$29,C3290))</f>
        <v>Tech Solutions Inc</v>
      </c>
      <c r="F3290">
        <v>0</v>
      </c>
      <c r="G3290" cm="1">
        <f t="array" ref="G3290">INDEX('Distance Matrix (miles)'!$B$2:$AD$30,B3290+1,C3290+1)</f>
        <v>46.57</v>
      </c>
      <c r="H3290" cm="1">
        <f t="array" ref="H3290">INDEX('Travel Time Matrix (min)'!$B$2:$AD$30,B3290+1,C3290+1)</f>
        <v>69.900000000000006</v>
      </c>
      <c r="I3290" cm="1">
        <f t="array" ref="I3290">G3290*(INDEX('Vehicle Fleet'!$D$2:$D$6,A3290)+'Cost Parameters'!$B$2*'Cost Parameters'!$B$3)</f>
        <v>72.481548000000004</v>
      </c>
      <c r="J3290" cm="1">
        <f t="array" ref="J3290">IF(C3290=0,0,INDEX('Delivery Stops'!$D$2:$D$29,C3290))</f>
        <v>38</v>
      </c>
      <c r="K3290">
        <f t="shared" si="204"/>
        <v>0</v>
      </c>
      <c r="L3290">
        <f t="shared" si="205"/>
        <v>0</v>
      </c>
      <c r="M3290">
        <f t="shared" si="206"/>
        <v>0</v>
      </c>
      <c r="N3290">
        <f t="shared" si="207"/>
        <v>0</v>
      </c>
      <c r="O3290" cm="1">
        <f t="array" ref="O3290">((IF(C3290=0,INDEX('Solver Setup'!$M$15:$M$19,A3290),INDEX('Solver Setup'!$G$25:$G$52,C3290))-IF(B3290=0,INDEX('Solver Setup'!$L$15:$L$19,A3290),INDEX('Solver Setup'!$G$25:$G$52,B3290)))*1440-IF(B3290=0,0,INDEX('Solver Setup'!$F$25:$F$52,B3290))-H3290+'Solver Setup'!$B$9*(1-F3290))</f>
        <v>1221.099999999999</v>
      </c>
    </row>
    <row r="3291" spans="1:15" x14ac:dyDescent="0.2">
      <c r="A3291">
        <v>5</v>
      </c>
      <c r="B3291">
        <v>1</v>
      </c>
      <c r="C3291">
        <v>14</v>
      </c>
      <c r="D3291" t="str" cm="1">
        <f t="array" ref="D3291">IF(B3291=0,"Depot",INDEX('Delivery Stops'!$B$2:$B$29,B3291))</f>
        <v>Pet Hospital</v>
      </c>
      <c r="E3291" t="str" cm="1">
        <f t="array" ref="E3291">IF(C3291=0,"Depot",INDEX('Delivery Stops'!$B$2:$B$29,C3291))</f>
        <v>Sunrise Senior Living</v>
      </c>
      <c r="F3291">
        <v>0</v>
      </c>
      <c r="G3291" cm="1">
        <f t="array" ref="G3291">INDEX('Distance Matrix (miles)'!$B$2:$AD$30,B3291+1,C3291+1)</f>
        <v>38.65</v>
      </c>
      <c r="H3291" cm="1">
        <f t="array" ref="H3291">INDEX('Travel Time Matrix (min)'!$B$2:$AD$30,B3291+1,C3291+1)</f>
        <v>58</v>
      </c>
      <c r="I3291" cm="1">
        <f t="array" ref="I3291">G3291*(INDEX('Vehicle Fleet'!$D$2:$D$6,A3291)+'Cost Parameters'!$B$2*'Cost Parameters'!$B$3)</f>
        <v>60.154859999999999</v>
      </c>
      <c r="J3291" cm="1">
        <f t="array" ref="J3291">IF(C3291=0,0,INDEX('Delivery Stops'!$D$2:$D$29,C3291))</f>
        <v>249</v>
      </c>
      <c r="K3291">
        <f t="shared" si="204"/>
        <v>0</v>
      </c>
      <c r="L3291">
        <f t="shared" si="205"/>
        <v>0</v>
      </c>
      <c r="M3291">
        <f t="shared" si="206"/>
        <v>0</v>
      </c>
      <c r="N3291">
        <f t="shared" si="207"/>
        <v>0</v>
      </c>
      <c r="O3291" cm="1">
        <f t="array" ref="O3291">((IF(C3291=0,INDEX('Solver Setup'!$M$15:$M$19,A3291),INDEX('Solver Setup'!$G$25:$G$52,C3291))-IF(B3291=0,INDEX('Solver Setup'!$L$15:$L$19,A3291),INDEX('Solver Setup'!$G$25:$G$52,B3291)))*1440-IF(B3291=0,0,INDEX('Solver Setup'!$F$25:$F$52,B3291))-H3291+'Solver Setup'!$B$9*(1-F3291))</f>
        <v>1682.9999999999991</v>
      </c>
    </row>
    <row r="3292" spans="1:15" x14ac:dyDescent="0.2">
      <c r="A3292">
        <v>5</v>
      </c>
      <c r="B3292">
        <v>1</v>
      </c>
      <c r="C3292">
        <v>15</v>
      </c>
      <c r="D3292" t="str" cm="1">
        <f t="array" ref="D3292">IF(B3292=0,"Depot",INDEX('Delivery Stops'!$B$2:$B$29,B3292))</f>
        <v>Pet Hospital</v>
      </c>
      <c r="E3292" t="str" cm="1">
        <f t="array" ref="E3292">IF(C3292=0,"Depot",INDEX('Delivery Stops'!$B$2:$B$29,C3292))</f>
        <v>Electronics Outlet</v>
      </c>
      <c r="F3292">
        <v>0</v>
      </c>
      <c r="G3292" cm="1">
        <f t="array" ref="G3292">INDEX('Distance Matrix (miles)'!$B$2:$AD$30,B3292+1,C3292+1)</f>
        <v>24.94</v>
      </c>
      <c r="H3292" cm="1">
        <f t="array" ref="H3292">INDEX('Travel Time Matrix (min)'!$B$2:$AD$30,B3292+1,C3292+1)</f>
        <v>37.4</v>
      </c>
      <c r="I3292" cm="1">
        <f t="array" ref="I3292">G3292*(INDEX('Vehicle Fleet'!$D$2:$D$6,A3292)+'Cost Parameters'!$B$2*'Cost Parameters'!$B$3)</f>
        <v>38.816616000000003</v>
      </c>
      <c r="J3292" cm="1">
        <f t="array" ref="J3292">IF(C3292=0,0,INDEX('Delivery Stops'!$D$2:$D$29,C3292))</f>
        <v>72</v>
      </c>
      <c r="K3292">
        <f t="shared" si="204"/>
        <v>0</v>
      </c>
      <c r="L3292">
        <f t="shared" si="205"/>
        <v>0</v>
      </c>
      <c r="M3292">
        <f t="shared" si="206"/>
        <v>0</v>
      </c>
      <c r="N3292">
        <f t="shared" si="207"/>
        <v>0</v>
      </c>
      <c r="O3292" cm="1">
        <f t="array" ref="O3292">((IF(C3292=0,INDEX('Solver Setup'!$M$15:$M$19,A3292),INDEX('Solver Setup'!$G$25:$G$52,C3292))-IF(B3292=0,INDEX('Solver Setup'!$L$15:$L$19,A3292),INDEX('Solver Setup'!$G$25:$G$52,B3292)))*1440-IF(B3292=0,0,INDEX('Solver Setup'!$F$25:$F$52,B3292))-H3292+'Solver Setup'!$B$9*(1-F3292))</f>
        <v>1268.5999999999995</v>
      </c>
    </row>
    <row r="3293" spans="1:15" x14ac:dyDescent="0.2">
      <c r="A3293">
        <v>5</v>
      </c>
      <c r="B3293">
        <v>1</v>
      </c>
      <c r="C3293">
        <v>16</v>
      </c>
      <c r="D3293" t="str" cm="1">
        <f t="array" ref="D3293">IF(B3293=0,"Depot",INDEX('Delivery Stops'!$B$2:$B$29,B3293))</f>
        <v>Pet Hospital</v>
      </c>
      <c r="E3293" t="str" cm="1">
        <f t="array" ref="E3293">IF(C3293=0,"Depot",INDEX('Delivery Stops'!$B$2:$B$29,C3293))</f>
        <v>Bookstore</v>
      </c>
      <c r="F3293">
        <v>0</v>
      </c>
      <c r="G3293" cm="1">
        <f t="array" ref="G3293">INDEX('Distance Matrix (miles)'!$B$2:$AD$30,B3293+1,C3293+1)</f>
        <v>27.64</v>
      </c>
      <c r="H3293" cm="1">
        <f t="array" ref="H3293">INDEX('Travel Time Matrix (min)'!$B$2:$AD$30,B3293+1,C3293+1)</f>
        <v>41.5</v>
      </c>
      <c r="I3293" cm="1">
        <f t="array" ref="I3293">G3293*(INDEX('Vehicle Fleet'!$D$2:$D$6,A3293)+'Cost Parameters'!$B$2*'Cost Parameters'!$B$3)</f>
        <v>43.018895999999998</v>
      </c>
      <c r="J3293" cm="1">
        <f t="array" ref="J3293">IF(C3293=0,0,INDEX('Delivery Stops'!$D$2:$D$29,C3293))</f>
        <v>152</v>
      </c>
      <c r="K3293">
        <f t="shared" si="204"/>
        <v>0</v>
      </c>
      <c r="L3293">
        <f t="shared" si="205"/>
        <v>0</v>
      </c>
      <c r="M3293">
        <f t="shared" si="206"/>
        <v>0</v>
      </c>
      <c r="N3293">
        <f t="shared" si="207"/>
        <v>0</v>
      </c>
      <c r="O3293" cm="1">
        <f t="array" ref="O3293">((IF(C3293=0,INDEX('Solver Setup'!$M$15:$M$19,A3293),INDEX('Solver Setup'!$G$25:$G$52,C3293))-IF(B3293=0,INDEX('Solver Setup'!$L$15:$L$19,A3293),INDEX('Solver Setup'!$G$25:$G$52,B3293)))*1440-IF(B3293=0,0,INDEX('Solver Setup'!$F$25:$F$52,B3293))-H3293+'Solver Setup'!$B$9*(1-F3293))</f>
        <v>1504.5</v>
      </c>
    </row>
    <row r="3294" spans="1:15" x14ac:dyDescent="0.2">
      <c r="A3294">
        <v>5</v>
      </c>
      <c r="B3294">
        <v>1</v>
      </c>
      <c r="C3294">
        <v>17</v>
      </c>
      <c r="D3294" t="str" cm="1">
        <f t="array" ref="D3294">IF(B3294=0,"Depot",INDEX('Delivery Stops'!$B$2:$B$29,B3294))</f>
        <v>Pet Hospital</v>
      </c>
      <c r="E3294" t="str" cm="1">
        <f t="array" ref="E3294">IF(C3294=0,"Depot",INDEX('Delivery Stops'!$B$2:$B$29,C3294))</f>
        <v>Veterinary Clinic</v>
      </c>
      <c r="F3294">
        <v>0</v>
      </c>
      <c r="G3294" cm="1">
        <f t="array" ref="G3294">INDEX('Distance Matrix (miles)'!$B$2:$AD$30,B3294+1,C3294+1)</f>
        <v>49.91</v>
      </c>
      <c r="H3294" cm="1">
        <f t="array" ref="H3294">INDEX('Travel Time Matrix (min)'!$B$2:$AD$30,B3294+1,C3294+1)</f>
        <v>74.900000000000006</v>
      </c>
      <c r="I3294" cm="1">
        <f t="array" ref="I3294">G3294*(INDEX('Vehicle Fleet'!$D$2:$D$6,A3294)+'Cost Parameters'!$B$2*'Cost Parameters'!$B$3)</f>
        <v>77.679924</v>
      </c>
      <c r="J3294" cm="1">
        <f t="array" ref="J3294">IF(C3294=0,0,INDEX('Delivery Stops'!$D$2:$D$29,C3294))</f>
        <v>102</v>
      </c>
      <c r="K3294">
        <f t="shared" si="204"/>
        <v>0</v>
      </c>
      <c r="L3294">
        <f t="shared" si="205"/>
        <v>0</v>
      </c>
      <c r="M3294">
        <f t="shared" si="206"/>
        <v>0</v>
      </c>
      <c r="N3294">
        <f t="shared" si="207"/>
        <v>0</v>
      </c>
      <c r="O3294" cm="1">
        <f t="array" ref="O3294">((IF(C3294=0,INDEX('Solver Setup'!$M$15:$M$19,A3294),INDEX('Solver Setup'!$G$25:$G$52,C3294))-IF(B3294=0,INDEX('Solver Setup'!$L$15:$L$19,A3294),INDEX('Solver Setup'!$G$25:$G$52,B3294)))*1440-IF(B3294=0,0,INDEX('Solver Setup'!$F$25:$F$52,B3294))-H3294+'Solver Setup'!$B$9*(1-F3294))</f>
        <v>1306.099999999999</v>
      </c>
    </row>
    <row r="3295" spans="1:15" x14ac:dyDescent="0.2">
      <c r="A3295">
        <v>5</v>
      </c>
      <c r="B3295">
        <v>1</v>
      </c>
      <c r="C3295">
        <v>18</v>
      </c>
      <c r="D3295" t="str" cm="1">
        <f t="array" ref="D3295">IF(B3295=0,"Depot",INDEX('Delivery Stops'!$B$2:$B$29,B3295))</f>
        <v>Pet Hospital</v>
      </c>
      <c r="E3295" t="str" cm="1">
        <f t="array" ref="E3295">IF(C3295=0,"Depot",INDEX('Delivery Stops'!$B$2:$B$29,C3295))</f>
        <v>Furniture Warehouse</v>
      </c>
      <c r="F3295">
        <v>0</v>
      </c>
      <c r="G3295" cm="1">
        <f t="array" ref="G3295">INDEX('Distance Matrix (miles)'!$B$2:$AD$30,B3295+1,C3295+1)</f>
        <v>26.23</v>
      </c>
      <c r="H3295" cm="1">
        <f t="array" ref="H3295">INDEX('Travel Time Matrix (min)'!$B$2:$AD$30,B3295+1,C3295+1)</f>
        <v>39.299999999999997</v>
      </c>
      <c r="I3295" cm="1">
        <f t="array" ref="I3295">G3295*(INDEX('Vehicle Fleet'!$D$2:$D$6,A3295)+'Cost Parameters'!$B$2*'Cost Parameters'!$B$3)</f>
        <v>40.824372000000004</v>
      </c>
      <c r="J3295" cm="1">
        <f t="array" ref="J3295">IF(C3295=0,0,INDEX('Delivery Stops'!$D$2:$D$29,C3295))</f>
        <v>148</v>
      </c>
      <c r="K3295">
        <f t="shared" si="204"/>
        <v>0</v>
      </c>
      <c r="L3295">
        <f t="shared" si="205"/>
        <v>0</v>
      </c>
      <c r="M3295">
        <f t="shared" si="206"/>
        <v>0</v>
      </c>
      <c r="N3295">
        <f t="shared" si="207"/>
        <v>0</v>
      </c>
      <c r="O3295" cm="1">
        <f t="array" ref="O3295">((IF(C3295=0,INDEX('Solver Setup'!$M$15:$M$19,A3295),INDEX('Solver Setup'!$G$25:$G$52,C3295))-IF(B3295=0,INDEX('Solver Setup'!$L$15:$L$19,A3295),INDEX('Solver Setup'!$G$25:$G$52,B3295)))*1440-IF(B3295=0,0,INDEX('Solver Setup'!$F$25:$F$52,B3295))-H3295+'Solver Setup'!$B$9*(1-F3295))</f>
        <v>1296.6999999999989</v>
      </c>
    </row>
    <row r="3296" spans="1:15" x14ac:dyDescent="0.2">
      <c r="A3296">
        <v>5</v>
      </c>
      <c r="B3296">
        <v>1</v>
      </c>
      <c r="C3296">
        <v>19</v>
      </c>
      <c r="D3296" t="str" cm="1">
        <f t="array" ref="D3296">IF(B3296=0,"Depot",INDEX('Delivery Stops'!$B$2:$B$29,B3296))</f>
        <v>Pet Hospital</v>
      </c>
      <c r="E3296" t="str" cm="1">
        <f t="array" ref="E3296">IF(C3296=0,"Depot",INDEX('Delivery Stops'!$B$2:$B$29,C3296))</f>
        <v>Music School</v>
      </c>
      <c r="F3296">
        <v>0</v>
      </c>
      <c r="G3296" cm="1">
        <f t="array" ref="G3296">INDEX('Distance Matrix (miles)'!$B$2:$AD$30,B3296+1,C3296+1)</f>
        <v>9.6300000000000008</v>
      </c>
      <c r="H3296" cm="1">
        <f t="array" ref="H3296">INDEX('Travel Time Matrix (min)'!$B$2:$AD$30,B3296+1,C3296+1)</f>
        <v>14.4</v>
      </c>
      <c r="I3296" cm="1">
        <f t="array" ref="I3296">G3296*(INDEX('Vehicle Fleet'!$D$2:$D$6,A3296)+'Cost Parameters'!$B$2*'Cost Parameters'!$B$3)</f>
        <v>14.988132000000002</v>
      </c>
      <c r="J3296" cm="1">
        <f t="array" ref="J3296">IF(C3296=0,0,INDEX('Delivery Stops'!$D$2:$D$29,C3296))</f>
        <v>97</v>
      </c>
      <c r="K3296">
        <f t="shared" si="204"/>
        <v>0</v>
      </c>
      <c r="L3296">
        <f t="shared" si="205"/>
        <v>0</v>
      </c>
      <c r="M3296">
        <f t="shared" si="206"/>
        <v>0</v>
      </c>
      <c r="N3296">
        <f t="shared" si="207"/>
        <v>0</v>
      </c>
      <c r="O3296" cm="1">
        <f t="array" ref="O3296">((IF(C3296=0,INDEX('Solver Setup'!$M$15:$M$19,A3296),INDEX('Solver Setup'!$G$25:$G$52,C3296))-IF(B3296=0,INDEX('Solver Setup'!$L$15:$L$19,A3296),INDEX('Solver Setup'!$G$25:$G$52,B3296)))*1440-IF(B3296=0,0,INDEX('Solver Setup'!$F$25:$F$52,B3296))-H3296+'Solver Setup'!$B$9*(1-F3296))</f>
        <v>1291.5999999999995</v>
      </c>
    </row>
    <row r="3297" spans="1:15" x14ac:dyDescent="0.2">
      <c r="A3297">
        <v>5</v>
      </c>
      <c r="B3297">
        <v>1</v>
      </c>
      <c r="C3297">
        <v>20</v>
      </c>
      <c r="D3297" t="str" cm="1">
        <f t="array" ref="D3297">IF(B3297=0,"Depot",INDEX('Delivery Stops'!$B$2:$B$29,B3297))</f>
        <v>Pet Hospital</v>
      </c>
      <c r="E3297" t="str" cm="1">
        <f t="array" ref="E3297">IF(C3297=0,"Depot",INDEX('Delivery Stops'!$B$2:$B$29,C3297))</f>
        <v>Elementary School</v>
      </c>
      <c r="F3297">
        <v>0</v>
      </c>
      <c r="G3297" cm="1">
        <f t="array" ref="G3297">INDEX('Distance Matrix (miles)'!$B$2:$AD$30,B3297+1,C3297+1)</f>
        <v>30.99</v>
      </c>
      <c r="H3297" cm="1">
        <f t="array" ref="H3297">INDEX('Travel Time Matrix (min)'!$B$2:$AD$30,B3297+1,C3297+1)</f>
        <v>46.5</v>
      </c>
      <c r="I3297" cm="1">
        <f t="array" ref="I3297">G3297*(INDEX('Vehicle Fleet'!$D$2:$D$6,A3297)+'Cost Parameters'!$B$2*'Cost Parameters'!$B$3)</f>
        <v>48.232835999999999</v>
      </c>
      <c r="J3297" cm="1">
        <f t="array" ref="J3297">IF(C3297=0,0,INDEX('Delivery Stops'!$D$2:$D$29,C3297))</f>
        <v>71</v>
      </c>
      <c r="K3297">
        <f t="shared" si="204"/>
        <v>0</v>
      </c>
      <c r="L3297">
        <f t="shared" si="205"/>
        <v>0</v>
      </c>
      <c r="M3297">
        <f t="shared" si="206"/>
        <v>0</v>
      </c>
      <c r="N3297">
        <f t="shared" si="207"/>
        <v>0</v>
      </c>
      <c r="O3297" cm="1">
        <f t="array" ref="O3297">((IF(C3297=0,INDEX('Solver Setup'!$M$15:$M$19,A3297),INDEX('Solver Setup'!$G$25:$G$52,C3297))-IF(B3297=0,INDEX('Solver Setup'!$L$15:$L$19,A3297),INDEX('Solver Setup'!$G$25:$G$52,B3297)))*1440-IF(B3297=0,0,INDEX('Solver Setup'!$F$25:$F$52,B3297))-H3297+'Solver Setup'!$B$9*(1-F3297))</f>
        <v>1229.5</v>
      </c>
    </row>
    <row r="3298" spans="1:15" x14ac:dyDescent="0.2">
      <c r="A3298">
        <v>5</v>
      </c>
      <c r="B3298">
        <v>1</v>
      </c>
      <c r="C3298">
        <v>21</v>
      </c>
      <c r="D3298" t="str" cm="1">
        <f t="array" ref="D3298">IF(B3298=0,"Depot",INDEX('Delivery Stops'!$B$2:$B$29,B3298))</f>
        <v>Pet Hospital</v>
      </c>
      <c r="E3298" t="str" cm="1">
        <f t="array" ref="E3298">IF(C3298=0,"Depot",INDEX('Delivery Stops'!$B$2:$B$29,C3298))</f>
        <v>Distillery</v>
      </c>
      <c r="F3298">
        <v>0</v>
      </c>
      <c r="G3298" cm="1">
        <f t="array" ref="G3298">INDEX('Distance Matrix (miles)'!$B$2:$AD$30,B3298+1,C3298+1)</f>
        <v>26.06</v>
      </c>
      <c r="H3298" cm="1">
        <f t="array" ref="H3298">INDEX('Travel Time Matrix (min)'!$B$2:$AD$30,B3298+1,C3298+1)</f>
        <v>39.1</v>
      </c>
      <c r="I3298" cm="1">
        <f t="array" ref="I3298">G3298*(INDEX('Vehicle Fleet'!$D$2:$D$6,A3298)+'Cost Parameters'!$B$2*'Cost Parameters'!$B$3)</f>
        <v>40.559784000000001</v>
      </c>
      <c r="J3298" cm="1">
        <f t="array" ref="J3298">IF(C3298=0,0,INDEX('Delivery Stops'!$D$2:$D$29,C3298))</f>
        <v>178</v>
      </c>
      <c r="K3298">
        <f t="shared" si="204"/>
        <v>0</v>
      </c>
      <c r="L3298">
        <f t="shared" si="205"/>
        <v>0</v>
      </c>
      <c r="M3298">
        <f t="shared" si="206"/>
        <v>0</v>
      </c>
      <c r="N3298">
        <f t="shared" si="207"/>
        <v>0</v>
      </c>
      <c r="O3298" cm="1">
        <f t="array" ref="O3298">((IF(C3298=0,INDEX('Solver Setup'!$M$15:$M$19,A3298),INDEX('Solver Setup'!$G$25:$G$52,C3298))-IF(B3298=0,INDEX('Solver Setup'!$L$15:$L$19,A3298),INDEX('Solver Setup'!$G$25:$G$52,B3298)))*1440-IF(B3298=0,0,INDEX('Solver Setup'!$F$25:$F$52,B3298))-H3298+'Solver Setup'!$B$9*(1-F3298))</f>
        <v>1746.8999999999992</v>
      </c>
    </row>
    <row r="3299" spans="1:15" x14ac:dyDescent="0.2">
      <c r="A3299">
        <v>5</v>
      </c>
      <c r="B3299">
        <v>1</v>
      </c>
      <c r="C3299">
        <v>22</v>
      </c>
      <c r="D3299" t="str" cm="1">
        <f t="array" ref="D3299">IF(B3299=0,"Depot",INDEX('Delivery Stops'!$B$2:$B$29,B3299))</f>
        <v>Pet Hospital</v>
      </c>
      <c r="E3299" t="str" cm="1">
        <f t="array" ref="E3299">IF(C3299=0,"Depot",INDEX('Delivery Stops'!$B$2:$B$29,C3299))</f>
        <v>Brewery</v>
      </c>
      <c r="F3299">
        <v>0</v>
      </c>
      <c r="G3299" cm="1">
        <f t="array" ref="G3299">INDEX('Distance Matrix (miles)'!$B$2:$AD$30,B3299+1,C3299+1)</f>
        <v>47.62</v>
      </c>
      <c r="H3299" cm="1">
        <f t="array" ref="H3299">INDEX('Travel Time Matrix (min)'!$B$2:$AD$30,B3299+1,C3299+1)</f>
        <v>71.400000000000006</v>
      </c>
      <c r="I3299" cm="1">
        <f t="array" ref="I3299">G3299*(INDEX('Vehicle Fleet'!$D$2:$D$6,A3299)+'Cost Parameters'!$B$2*'Cost Parameters'!$B$3)</f>
        <v>74.115768000000003</v>
      </c>
      <c r="J3299" cm="1">
        <f t="array" ref="J3299">IF(C3299=0,0,INDEX('Delivery Stops'!$D$2:$D$29,C3299))</f>
        <v>46</v>
      </c>
      <c r="K3299">
        <f t="shared" si="204"/>
        <v>0</v>
      </c>
      <c r="L3299">
        <f t="shared" si="205"/>
        <v>0</v>
      </c>
      <c r="M3299">
        <f t="shared" si="206"/>
        <v>0</v>
      </c>
      <c r="N3299">
        <f t="shared" si="207"/>
        <v>0</v>
      </c>
      <c r="O3299" cm="1">
        <f t="array" ref="O3299">((IF(C3299=0,INDEX('Solver Setup'!$M$15:$M$19,A3299),INDEX('Solver Setup'!$G$25:$G$52,C3299))-IF(B3299=0,INDEX('Solver Setup'!$L$15:$L$19,A3299),INDEX('Solver Setup'!$G$25:$G$52,B3299)))*1440-IF(B3299=0,0,INDEX('Solver Setup'!$F$25:$F$52,B3299))-H3299+'Solver Setup'!$B$9*(1-F3299))</f>
        <v>1564.6</v>
      </c>
    </row>
    <row r="3300" spans="1:15" x14ac:dyDescent="0.2">
      <c r="A3300">
        <v>5</v>
      </c>
      <c r="B3300">
        <v>1</v>
      </c>
      <c r="C3300">
        <v>23</v>
      </c>
      <c r="D3300" t="str" cm="1">
        <f t="array" ref="D3300">IF(B3300=0,"Depot",INDEX('Delivery Stops'!$B$2:$B$29,B3300))</f>
        <v>Pet Hospital</v>
      </c>
      <c r="E3300" t="str" cm="1">
        <f t="array" ref="E3300">IF(C3300=0,"Depot",INDEX('Delivery Stops'!$B$2:$B$29,C3300))</f>
        <v>Distillery</v>
      </c>
      <c r="F3300">
        <v>0</v>
      </c>
      <c r="G3300" cm="1">
        <f t="array" ref="G3300">INDEX('Distance Matrix (miles)'!$B$2:$AD$30,B3300+1,C3300+1)</f>
        <v>19.940000000000001</v>
      </c>
      <c r="H3300" cm="1">
        <f t="array" ref="H3300">INDEX('Travel Time Matrix (min)'!$B$2:$AD$30,B3300+1,C3300+1)</f>
        <v>29.9</v>
      </c>
      <c r="I3300" cm="1">
        <f t="array" ref="I3300">G3300*(INDEX('Vehicle Fleet'!$D$2:$D$6,A3300)+'Cost Parameters'!$B$2*'Cost Parameters'!$B$3)</f>
        <v>31.034616000000003</v>
      </c>
      <c r="J3300" cm="1">
        <f t="array" ref="J3300">IF(C3300=0,0,INDEX('Delivery Stops'!$D$2:$D$29,C3300))</f>
        <v>207</v>
      </c>
      <c r="K3300">
        <f t="shared" si="204"/>
        <v>0</v>
      </c>
      <c r="L3300">
        <f t="shared" si="205"/>
        <v>0</v>
      </c>
      <c r="M3300">
        <f t="shared" si="206"/>
        <v>0</v>
      </c>
      <c r="N3300">
        <f t="shared" si="207"/>
        <v>0</v>
      </c>
      <c r="O3300" cm="1">
        <f t="array" ref="O3300">((IF(C3300=0,INDEX('Solver Setup'!$M$15:$M$19,A3300),INDEX('Solver Setup'!$G$25:$G$52,C3300))-IF(B3300=0,INDEX('Solver Setup'!$L$15:$L$19,A3300),INDEX('Solver Setup'!$G$25:$G$52,B3300)))*1440-IF(B3300=0,0,INDEX('Solver Setup'!$F$25:$F$52,B3300))-H3300+'Solver Setup'!$B$9*(1-F3300))</f>
        <v>1501.0999999999995</v>
      </c>
    </row>
    <row r="3301" spans="1:15" x14ac:dyDescent="0.2">
      <c r="A3301">
        <v>5</v>
      </c>
      <c r="B3301">
        <v>1</v>
      </c>
      <c r="C3301">
        <v>24</v>
      </c>
      <c r="D3301" t="str" cm="1">
        <f t="array" ref="D3301">IF(B3301=0,"Depot",INDEX('Delivery Stops'!$B$2:$B$29,B3301))</f>
        <v>Pet Hospital</v>
      </c>
      <c r="E3301" t="str" cm="1">
        <f t="array" ref="E3301">IF(C3301=0,"Depot",INDEX('Delivery Stops'!$B$2:$B$29,C3301))</f>
        <v>Children's Academy</v>
      </c>
      <c r="F3301">
        <v>0</v>
      </c>
      <c r="G3301" cm="1">
        <f t="array" ref="G3301">INDEX('Distance Matrix (miles)'!$B$2:$AD$30,B3301+1,C3301+1)</f>
        <v>26.2</v>
      </c>
      <c r="H3301" cm="1">
        <f t="array" ref="H3301">INDEX('Travel Time Matrix (min)'!$B$2:$AD$30,B3301+1,C3301+1)</f>
        <v>39.299999999999997</v>
      </c>
      <c r="I3301" cm="1">
        <f t="array" ref="I3301">G3301*(INDEX('Vehicle Fleet'!$D$2:$D$6,A3301)+'Cost Parameters'!$B$2*'Cost Parameters'!$B$3)</f>
        <v>40.777679999999997</v>
      </c>
      <c r="J3301" cm="1">
        <f t="array" ref="J3301">IF(C3301=0,0,INDEX('Delivery Stops'!$D$2:$D$29,C3301))</f>
        <v>28</v>
      </c>
      <c r="K3301">
        <f t="shared" si="204"/>
        <v>0</v>
      </c>
      <c r="L3301">
        <f t="shared" si="205"/>
        <v>0</v>
      </c>
      <c r="M3301">
        <f t="shared" si="206"/>
        <v>0</v>
      </c>
      <c r="N3301">
        <f t="shared" si="207"/>
        <v>0</v>
      </c>
      <c r="O3301" cm="1">
        <f t="array" ref="O3301">((IF(C3301=0,INDEX('Solver Setup'!$M$15:$M$19,A3301),INDEX('Solver Setup'!$G$25:$G$52,C3301))-IF(B3301=0,INDEX('Solver Setup'!$L$15:$L$19,A3301),INDEX('Solver Setup'!$G$25:$G$52,B3301)))*1440-IF(B3301=0,0,INDEX('Solver Setup'!$F$25:$F$52,B3301))-H3301+'Solver Setup'!$B$9*(1-F3301))</f>
        <v>1641.6999999999998</v>
      </c>
    </row>
    <row r="3302" spans="1:15" x14ac:dyDescent="0.2">
      <c r="A3302">
        <v>5</v>
      </c>
      <c r="B3302">
        <v>1</v>
      </c>
      <c r="C3302">
        <v>25</v>
      </c>
      <c r="D3302" t="str" cm="1">
        <f t="array" ref="D3302">IF(B3302=0,"Depot",INDEX('Delivery Stops'!$B$2:$B$29,B3302))</f>
        <v>Pet Hospital</v>
      </c>
      <c r="E3302" t="str" cm="1">
        <f t="array" ref="E3302">IF(C3302=0,"Depot",INDEX('Delivery Stops'!$B$2:$B$29,C3302))</f>
        <v>Public Library</v>
      </c>
      <c r="F3302">
        <v>0</v>
      </c>
      <c r="G3302" cm="1">
        <f t="array" ref="G3302">INDEX('Distance Matrix (miles)'!$B$2:$AD$30,B3302+1,C3302+1)</f>
        <v>38.770000000000003</v>
      </c>
      <c r="H3302" cm="1">
        <f t="array" ref="H3302">INDEX('Travel Time Matrix (min)'!$B$2:$AD$30,B3302+1,C3302+1)</f>
        <v>58.2</v>
      </c>
      <c r="I3302" cm="1">
        <f t="array" ref="I3302">G3302*(INDEX('Vehicle Fleet'!$D$2:$D$6,A3302)+'Cost Parameters'!$B$2*'Cost Parameters'!$B$3)</f>
        <v>60.341628000000007</v>
      </c>
      <c r="J3302" cm="1">
        <f t="array" ref="J3302">IF(C3302=0,0,INDEX('Delivery Stops'!$D$2:$D$29,C3302))</f>
        <v>32</v>
      </c>
      <c r="K3302">
        <f t="shared" si="204"/>
        <v>0</v>
      </c>
      <c r="L3302">
        <f t="shared" si="205"/>
        <v>0</v>
      </c>
      <c r="M3302">
        <f t="shared" si="206"/>
        <v>0</v>
      </c>
      <c r="N3302">
        <f t="shared" si="207"/>
        <v>0</v>
      </c>
      <c r="O3302" cm="1">
        <f t="array" ref="O3302">((IF(C3302=0,INDEX('Solver Setup'!$M$15:$M$19,A3302),INDEX('Solver Setup'!$G$25:$G$52,C3302))-IF(B3302=0,INDEX('Solver Setup'!$L$15:$L$19,A3302),INDEX('Solver Setup'!$G$25:$G$52,B3302)))*1440-IF(B3302=0,0,INDEX('Solver Setup'!$F$25:$F$52,B3302))-H3302+'Solver Setup'!$B$9*(1-F3302))</f>
        <v>1532.8</v>
      </c>
    </row>
    <row r="3303" spans="1:15" x14ac:dyDescent="0.2">
      <c r="A3303">
        <v>5</v>
      </c>
      <c r="B3303">
        <v>1</v>
      </c>
      <c r="C3303">
        <v>26</v>
      </c>
      <c r="D3303" t="str" cm="1">
        <f t="array" ref="D3303">IF(B3303=0,"Depot",INDEX('Delivery Stops'!$B$2:$B$29,B3303))</f>
        <v>Pet Hospital</v>
      </c>
      <c r="E3303" t="str" cm="1">
        <f t="array" ref="E3303">IF(C3303=0,"Depot",INDEX('Delivery Stops'!$B$2:$B$29,C3303))</f>
        <v>Bakery &amp; Cafe</v>
      </c>
      <c r="F3303">
        <v>0</v>
      </c>
      <c r="G3303" cm="1">
        <f t="array" ref="G3303">INDEX('Distance Matrix (miles)'!$B$2:$AD$30,B3303+1,C3303+1)</f>
        <v>48.49</v>
      </c>
      <c r="H3303" cm="1">
        <f t="array" ref="H3303">INDEX('Travel Time Matrix (min)'!$B$2:$AD$30,B3303+1,C3303+1)</f>
        <v>72.7</v>
      </c>
      <c r="I3303" cm="1">
        <f t="array" ref="I3303">G3303*(INDEX('Vehicle Fleet'!$D$2:$D$6,A3303)+'Cost Parameters'!$B$2*'Cost Parameters'!$B$3)</f>
        <v>75.469836000000001</v>
      </c>
      <c r="J3303" cm="1">
        <f t="array" ref="J3303">IF(C3303=0,0,INDEX('Delivery Stops'!$D$2:$D$29,C3303))</f>
        <v>211</v>
      </c>
      <c r="K3303">
        <f t="shared" si="204"/>
        <v>0</v>
      </c>
      <c r="L3303">
        <f t="shared" si="205"/>
        <v>0</v>
      </c>
      <c r="M3303">
        <f t="shared" si="206"/>
        <v>0</v>
      </c>
      <c r="N3303">
        <f t="shared" si="207"/>
        <v>0</v>
      </c>
      <c r="O3303" cm="1">
        <f t="array" ref="O3303">((IF(C3303=0,INDEX('Solver Setup'!$M$15:$M$19,A3303),INDEX('Solver Setup'!$G$25:$G$52,C3303))-IF(B3303=0,INDEX('Solver Setup'!$L$15:$L$19,A3303),INDEX('Solver Setup'!$G$25:$G$52,B3303)))*1440-IF(B3303=0,0,INDEX('Solver Setup'!$F$25:$F$52,B3303))-H3303+'Solver Setup'!$B$9*(1-F3303))</f>
        <v>1593.2999999999995</v>
      </c>
    </row>
    <row r="3304" spans="1:15" x14ac:dyDescent="0.2">
      <c r="A3304">
        <v>5</v>
      </c>
      <c r="B3304">
        <v>1</v>
      </c>
      <c r="C3304">
        <v>27</v>
      </c>
      <c r="D3304" t="str" cm="1">
        <f t="array" ref="D3304">IF(B3304=0,"Depot",INDEX('Delivery Stops'!$B$2:$B$29,B3304))</f>
        <v>Pet Hospital</v>
      </c>
      <c r="E3304" t="str" cm="1">
        <f t="array" ref="E3304">IF(C3304=0,"Depot",INDEX('Delivery Stops'!$B$2:$B$29,C3304))</f>
        <v>Redstone Elementary School</v>
      </c>
      <c r="F3304">
        <v>0</v>
      </c>
      <c r="G3304" cm="1">
        <f t="array" ref="G3304">INDEX('Distance Matrix (miles)'!$B$2:$AD$30,B3304+1,C3304+1)</f>
        <v>45.95</v>
      </c>
      <c r="H3304" cm="1">
        <f t="array" ref="H3304">INDEX('Travel Time Matrix (min)'!$B$2:$AD$30,B3304+1,C3304+1)</f>
        <v>68.900000000000006</v>
      </c>
      <c r="I3304" cm="1">
        <f t="array" ref="I3304">G3304*(INDEX('Vehicle Fleet'!$D$2:$D$6,A3304)+'Cost Parameters'!$B$2*'Cost Parameters'!$B$3)</f>
        <v>71.516580000000005</v>
      </c>
      <c r="J3304" cm="1">
        <f t="array" ref="J3304">IF(C3304=0,0,INDEX('Delivery Stops'!$D$2:$D$29,C3304))</f>
        <v>61</v>
      </c>
      <c r="K3304">
        <f t="shared" si="204"/>
        <v>0</v>
      </c>
      <c r="L3304">
        <f t="shared" si="205"/>
        <v>0</v>
      </c>
      <c r="M3304">
        <f t="shared" si="206"/>
        <v>0</v>
      </c>
      <c r="N3304">
        <f t="shared" si="207"/>
        <v>0</v>
      </c>
      <c r="O3304" cm="1">
        <f t="array" ref="O3304">((IF(C3304=0,INDEX('Solver Setup'!$M$15:$M$19,A3304),INDEX('Solver Setup'!$G$25:$G$52,C3304))-IF(B3304=0,INDEX('Solver Setup'!$L$15:$L$19,A3304),INDEX('Solver Setup'!$G$25:$G$52,B3304)))*1440-IF(B3304=0,0,INDEX('Solver Setup'!$F$25:$F$52,B3304))-H3304+'Solver Setup'!$B$9*(1-F3304))</f>
        <v>1537.099999999999</v>
      </c>
    </row>
    <row r="3305" spans="1:15" x14ac:dyDescent="0.2">
      <c r="A3305">
        <v>5</v>
      </c>
      <c r="B3305">
        <v>1</v>
      </c>
      <c r="C3305">
        <v>28</v>
      </c>
      <c r="D3305" t="str" cm="1">
        <f t="array" ref="D3305">IF(B3305=0,"Depot",INDEX('Delivery Stops'!$B$2:$B$29,B3305))</f>
        <v>Pet Hospital</v>
      </c>
      <c r="E3305" t="str" cm="1">
        <f t="array" ref="E3305">IF(C3305=0,"Depot",INDEX('Delivery Stops'!$B$2:$B$29,C3305))</f>
        <v>Food Bank</v>
      </c>
      <c r="F3305">
        <v>0</v>
      </c>
      <c r="G3305" cm="1">
        <f t="array" ref="G3305">INDEX('Distance Matrix (miles)'!$B$2:$AD$30,B3305+1,C3305+1)</f>
        <v>45.27</v>
      </c>
      <c r="H3305" cm="1">
        <f t="array" ref="H3305">INDEX('Travel Time Matrix (min)'!$B$2:$AD$30,B3305+1,C3305+1)</f>
        <v>67.900000000000006</v>
      </c>
      <c r="I3305" cm="1">
        <f t="array" ref="I3305">G3305*(INDEX('Vehicle Fleet'!$D$2:$D$6,A3305)+'Cost Parameters'!$B$2*'Cost Parameters'!$B$3)</f>
        <v>70.458228000000005</v>
      </c>
      <c r="J3305" cm="1">
        <f t="array" ref="J3305">IF(C3305=0,0,INDEX('Delivery Stops'!$D$2:$D$29,C3305))</f>
        <v>168</v>
      </c>
      <c r="K3305">
        <f t="shared" si="204"/>
        <v>0</v>
      </c>
      <c r="L3305">
        <f t="shared" si="205"/>
        <v>0</v>
      </c>
      <c r="M3305">
        <f t="shared" si="206"/>
        <v>0</v>
      </c>
      <c r="N3305">
        <f t="shared" si="207"/>
        <v>0</v>
      </c>
      <c r="O3305" cm="1">
        <f t="array" ref="O3305">((IF(C3305=0,INDEX('Solver Setup'!$M$15:$M$19,A3305),INDEX('Solver Setup'!$G$25:$G$52,C3305))-IF(B3305=0,INDEX('Solver Setup'!$L$15:$L$19,A3305),INDEX('Solver Setup'!$G$25:$G$52,B3305)))*1440-IF(B3305=0,0,INDEX('Solver Setup'!$F$25:$F$52,B3305))-H3305+'Solver Setup'!$B$9*(1-F3305))</f>
        <v>1538.099999999999</v>
      </c>
    </row>
    <row r="3306" spans="1:15" x14ac:dyDescent="0.2">
      <c r="A3306">
        <v>5</v>
      </c>
      <c r="B3306">
        <v>2</v>
      </c>
      <c r="C3306">
        <v>0</v>
      </c>
      <c r="D3306" t="str" cm="1">
        <f t="array" ref="D3306">IF(B3306=0,"Depot",INDEX('Delivery Stops'!$B$2:$B$29,B3306))</f>
        <v>Community Pharmacy</v>
      </c>
      <c r="E3306" t="str" cm="1">
        <f t="array" ref="E3306">IF(C3306=0,"Depot",INDEX('Delivery Stops'!$B$2:$B$29,C3306))</f>
        <v>Depot</v>
      </c>
      <c r="F3306">
        <v>0</v>
      </c>
      <c r="G3306" cm="1">
        <f t="array" ref="G3306">INDEX('Distance Matrix (miles)'!$B$2:$AD$30,B3306+1,C3306+1)</f>
        <v>2.8</v>
      </c>
      <c r="H3306" cm="1">
        <f t="array" ref="H3306">INDEX('Travel Time Matrix (min)'!$B$2:$AD$30,B3306+1,C3306+1)</f>
        <v>4.2</v>
      </c>
      <c r="I3306" cm="1">
        <f t="array" ref="I3306">G3306*(INDEX('Vehicle Fleet'!$D$2:$D$6,A3306)+'Cost Parameters'!$B$2*'Cost Parameters'!$B$3)</f>
        <v>4.35792</v>
      </c>
      <c r="J3306" cm="1">
        <f t="array" ref="J3306">IF(C3306=0,0,INDEX('Delivery Stops'!$D$2:$D$29,C3306))</f>
        <v>0</v>
      </c>
      <c r="K3306">
        <f t="shared" si="204"/>
        <v>0</v>
      </c>
      <c r="L3306">
        <f t="shared" si="205"/>
        <v>0</v>
      </c>
      <c r="M3306">
        <f t="shared" si="206"/>
        <v>0</v>
      </c>
      <c r="N3306">
        <f t="shared" si="207"/>
        <v>0</v>
      </c>
      <c r="O3306" cm="1">
        <f t="array" ref="O3306">((IF(C3306=0,INDEX('Solver Setup'!$M$15:$M$19,A3306),INDEX('Solver Setup'!$G$25:$G$52,C3306))-IF(B3306=0,INDEX('Solver Setup'!$L$15:$L$19,A3306),INDEX('Solver Setup'!$G$25:$G$52,B3306)))*1440-IF(B3306=0,0,INDEX('Solver Setup'!$F$25:$F$52,B3306))-H3306+'Solver Setup'!$B$9*(1-F3306))</f>
        <v>674.80000000000041</v>
      </c>
    </row>
    <row r="3307" spans="1:15" x14ac:dyDescent="0.2">
      <c r="A3307">
        <v>5</v>
      </c>
      <c r="B3307">
        <v>2</v>
      </c>
      <c r="C3307">
        <v>1</v>
      </c>
      <c r="D3307" t="str" cm="1">
        <f t="array" ref="D3307">IF(B3307=0,"Depot",INDEX('Delivery Stops'!$B$2:$B$29,B3307))</f>
        <v>Community Pharmacy</v>
      </c>
      <c r="E3307" t="str" cm="1">
        <f t="array" ref="E3307">IF(C3307=0,"Depot",INDEX('Delivery Stops'!$B$2:$B$29,C3307))</f>
        <v>Pet Hospital</v>
      </c>
      <c r="F3307">
        <v>0</v>
      </c>
      <c r="G3307" cm="1">
        <f t="array" ref="G3307">INDEX('Distance Matrix (miles)'!$B$2:$AD$30,B3307+1,C3307+1)</f>
        <v>22.47</v>
      </c>
      <c r="H3307" cm="1">
        <f t="array" ref="H3307">INDEX('Travel Time Matrix (min)'!$B$2:$AD$30,B3307+1,C3307+1)</f>
        <v>33.700000000000003</v>
      </c>
      <c r="I3307" cm="1">
        <f t="array" ref="I3307">G3307*(INDEX('Vehicle Fleet'!$D$2:$D$6,A3307)+'Cost Parameters'!$B$2*'Cost Parameters'!$B$3)</f>
        <v>34.972307999999998</v>
      </c>
      <c r="J3307" cm="1">
        <f t="array" ref="J3307">IF(C3307=0,0,INDEX('Delivery Stops'!$D$2:$D$29,C3307))</f>
        <v>204</v>
      </c>
      <c r="K3307">
        <f t="shared" si="204"/>
        <v>0</v>
      </c>
      <c r="L3307">
        <f t="shared" si="205"/>
        <v>0</v>
      </c>
      <c r="M3307">
        <f t="shared" si="206"/>
        <v>0</v>
      </c>
      <c r="N3307">
        <f t="shared" si="207"/>
        <v>0</v>
      </c>
      <c r="O3307" cm="1">
        <f t="array" ref="O3307">((IF(C3307=0,INDEX('Solver Setup'!$M$15:$M$19,A3307),INDEX('Solver Setup'!$G$25:$G$52,C3307))-IF(B3307=0,INDEX('Solver Setup'!$L$15:$L$19,A3307),INDEX('Solver Setup'!$G$25:$G$52,B3307)))*1440-IF(B3307=0,0,INDEX('Solver Setup'!$F$25:$F$52,B3307))-H3307+'Solver Setup'!$B$9*(1-F3307))</f>
        <v>1155.3000000000009</v>
      </c>
    </row>
    <row r="3308" spans="1:15" x14ac:dyDescent="0.2">
      <c r="A3308">
        <v>5</v>
      </c>
      <c r="B3308">
        <v>2</v>
      </c>
      <c r="C3308">
        <v>3</v>
      </c>
      <c r="D3308" t="str" cm="1">
        <f t="array" ref="D3308">IF(B3308=0,"Depot",INDEX('Delivery Stops'!$B$2:$B$29,B3308))</f>
        <v>Community Pharmacy</v>
      </c>
      <c r="E3308" t="str" cm="1">
        <f t="array" ref="E3308">IF(C3308=0,"Depot",INDEX('Delivery Stops'!$B$2:$B$29,C3308))</f>
        <v>Redstone Medical Center</v>
      </c>
      <c r="F3308">
        <v>0</v>
      </c>
      <c r="G3308" cm="1">
        <f t="array" ref="G3308">INDEX('Distance Matrix (miles)'!$B$2:$AD$30,B3308+1,C3308+1)</f>
        <v>18.989999999999998</v>
      </c>
      <c r="H3308" cm="1">
        <f t="array" ref="H3308">INDEX('Travel Time Matrix (min)'!$B$2:$AD$30,B3308+1,C3308+1)</f>
        <v>28.5</v>
      </c>
      <c r="I3308" cm="1">
        <f t="array" ref="I3308">G3308*(INDEX('Vehicle Fleet'!$D$2:$D$6,A3308)+'Cost Parameters'!$B$2*'Cost Parameters'!$B$3)</f>
        <v>29.556035999999999</v>
      </c>
      <c r="J3308" cm="1">
        <f t="array" ref="J3308">IF(C3308=0,0,INDEX('Delivery Stops'!$D$2:$D$29,C3308))</f>
        <v>183</v>
      </c>
      <c r="K3308">
        <f t="shared" si="204"/>
        <v>0</v>
      </c>
      <c r="L3308">
        <f t="shared" si="205"/>
        <v>0</v>
      </c>
      <c r="M3308">
        <f t="shared" si="206"/>
        <v>0</v>
      </c>
      <c r="N3308">
        <f t="shared" si="207"/>
        <v>0</v>
      </c>
      <c r="O3308" cm="1">
        <f t="array" ref="O3308">((IF(C3308=0,INDEX('Solver Setup'!$M$15:$M$19,A3308),INDEX('Solver Setup'!$G$25:$G$52,C3308))-IF(B3308=0,INDEX('Solver Setup'!$L$15:$L$19,A3308),INDEX('Solver Setup'!$G$25:$G$52,B3308)))*1440-IF(B3308=0,0,INDEX('Solver Setup'!$F$25:$F$52,B3308))-H3308+'Solver Setup'!$B$9*(1-F3308))</f>
        <v>1415.5000000000005</v>
      </c>
    </row>
    <row r="3309" spans="1:15" x14ac:dyDescent="0.2">
      <c r="A3309">
        <v>5</v>
      </c>
      <c r="B3309">
        <v>2</v>
      </c>
      <c r="C3309">
        <v>4</v>
      </c>
      <c r="D3309" t="str" cm="1">
        <f t="array" ref="D3309">IF(B3309=0,"Depot",INDEX('Delivery Stops'!$B$2:$B$29,B3309))</f>
        <v>Community Pharmacy</v>
      </c>
      <c r="E3309" t="str" cm="1">
        <f t="array" ref="E3309">IF(C3309=0,"Depot",INDEX('Delivery Stops'!$B$2:$B$29,C3309))</f>
        <v>Furniture Warehouse</v>
      </c>
      <c r="F3309">
        <v>0</v>
      </c>
      <c r="G3309" cm="1">
        <f t="array" ref="G3309">INDEX('Distance Matrix (miles)'!$B$2:$AD$30,B3309+1,C3309+1)</f>
        <v>10.74</v>
      </c>
      <c r="H3309" cm="1">
        <f t="array" ref="H3309">INDEX('Travel Time Matrix (min)'!$B$2:$AD$30,B3309+1,C3309+1)</f>
        <v>16.100000000000001</v>
      </c>
      <c r="I3309" cm="1">
        <f t="array" ref="I3309">G3309*(INDEX('Vehicle Fleet'!$D$2:$D$6,A3309)+'Cost Parameters'!$B$2*'Cost Parameters'!$B$3)</f>
        <v>16.715736</v>
      </c>
      <c r="J3309" cm="1">
        <f t="array" ref="J3309">IF(C3309=0,0,INDEX('Delivery Stops'!$D$2:$D$29,C3309))</f>
        <v>186</v>
      </c>
      <c r="K3309">
        <f t="shared" si="204"/>
        <v>0</v>
      </c>
      <c r="L3309">
        <f t="shared" si="205"/>
        <v>0</v>
      </c>
      <c r="M3309">
        <f t="shared" si="206"/>
        <v>0</v>
      </c>
      <c r="N3309">
        <f t="shared" si="207"/>
        <v>0</v>
      </c>
      <c r="O3309" cm="1">
        <f t="array" ref="O3309">((IF(C3309=0,INDEX('Solver Setup'!$M$15:$M$19,A3309),INDEX('Solver Setup'!$G$25:$G$52,C3309))-IF(B3309=0,INDEX('Solver Setup'!$L$15:$L$19,A3309),INDEX('Solver Setup'!$G$25:$G$52,B3309)))*1440-IF(B3309=0,0,INDEX('Solver Setup'!$F$25:$F$52,B3309))-H3309+'Solver Setup'!$B$9*(1-F3309))</f>
        <v>1157.9000000000005</v>
      </c>
    </row>
    <row r="3310" spans="1:15" x14ac:dyDescent="0.2">
      <c r="A3310">
        <v>5</v>
      </c>
      <c r="B3310">
        <v>2</v>
      </c>
      <c r="C3310">
        <v>5</v>
      </c>
      <c r="D3310" t="str" cm="1">
        <f t="array" ref="D3310">IF(B3310=0,"Depot",INDEX('Delivery Stops'!$B$2:$B$29,B3310))</f>
        <v>Community Pharmacy</v>
      </c>
      <c r="E3310" t="str" cm="1">
        <f t="array" ref="E3310">IF(C3310=0,"Depot",INDEX('Delivery Stops'!$B$2:$B$29,C3310))</f>
        <v>Construction Supply</v>
      </c>
      <c r="F3310">
        <v>0</v>
      </c>
      <c r="G3310" cm="1">
        <f t="array" ref="G3310">INDEX('Distance Matrix (miles)'!$B$2:$AD$30,B3310+1,C3310+1)</f>
        <v>18.72</v>
      </c>
      <c r="H3310" cm="1">
        <f t="array" ref="H3310">INDEX('Travel Time Matrix (min)'!$B$2:$AD$30,B3310+1,C3310+1)</f>
        <v>28.1</v>
      </c>
      <c r="I3310" cm="1">
        <f t="array" ref="I3310">G3310*(INDEX('Vehicle Fleet'!$D$2:$D$6,A3310)+'Cost Parameters'!$B$2*'Cost Parameters'!$B$3)</f>
        <v>29.135807999999997</v>
      </c>
      <c r="J3310" cm="1">
        <f t="array" ref="J3310">IF(C3310=0,0,INDEX('Delivery Stops'!$D$2:$D$29,C3310))</f>
        <v>201</v>
      </c>
      <c r="K3310">
        <f t="shared" si="204"/>
        <v>0</v>
      </c>
      <c r="L3310">
        <f t="shared" si="205"/>
        <v>0</v>
      </c>
      <c r="M3310">
        <f t="shared" si="206"/>
        <v>0</v>
      </c>
      <c r="N3310">
        <f t="shared" si="207"/>
        <v>0</v>
      </c>
      <c r="O3310" cm="1">
        <f t="array" ref="O3310">((IF(C3310=0,INDEX('Solver Setup'!$M$15:$M$19,A3310),INDEX('Solver Setup'!$G$25:$G$52,C3310))-IF(B3310=0,INDEX('Solver Setup'!$L$15:$L$19,A3310),INDEX('Solver Setup'!$G$25:$G$52,B3310)))*1440-IF(B3310=0,0,INDEX('Solver Setup'!$F$25:$F$52,B3310))-H3310+'Solver Setup'!$B$9*(1-F3310))</f>
        <v>1355.8999999999999</v>
      </c>
    </row>
    <row r="3311" spans="1:15" x14ac:dyDescent="0.2">
      <c r="A3311">
        <v>5</v>
      </c>
      <c r="B3311">
        <v>2</v>
      </c>
      <c r="C3311">
        <v>6</v>
      </c>
      <c r="D3311" t="str" cm="1">
        <f t="array" ref="D3311">IF(B3311=0,"Depot",INDEX('Delivery Stops'!$B$2:$B$29,B3311))</f>
        <v>Community Pharmacy</v>
      </c>
      <c r="E3311" t="str" cm="1">
        <f t="array" ref="E3311">IF(C3311=0,"Depot",INDEX('Delivery Stops'!$B$2:$B$29,C3311))</f>
        <v>Farm Supply</v>
      </c>
      <c r="F3311">
        <v>0</v>
      </c>
      <c r="G3311" cm="1">
        <f t="array" ref="G3311">INDEX('Distance Matrix (miles)'!$B$2:$AD$30,B3311+1,C3311+1)</f>
        <v>7.45</v>
      </c>
      <c r="H3311" cm="1">
        <f t="array" ref="H3311">INDEX('Travel Time Matrix (min)'!$B$2:$AD$30,B3311+1,C3311+1)</f>
        <v>11.2</v>
      </c>
      <c r="I3311" cm="1">
        <f t="array" ref="I3311">G3311*(INDEX('Vehicle Fleet'!$D$2:$D$6,A3311)+'Cost Parameters'!$B$2*'Cost Parameters'!$B$3)</f>
        <v>11.595180000000001</v>
      </c>
      <c r="J3311" cm="1">
        <f t="array" ref="J3311">IF(C3311=0,0,INDEX('Delivery Stops'!$D$2:$D$29,C3311))</f>
        <v>162</v>
      </c>
      <c r="K3311">
        <f t="shared" si="204"/>
        <v>0</v>
      </c>
      <c r="L3311">
        <f t="shared" si="205"/>
        <v>0</v>
      </c>
      <c r="M3311">
        <f t="shared" si="206"/>
        <v>0</v>
      </c>
      <c r="N3311">
        <f t="shared" si="207"/>
        <v>0</v>
      </c>
      <c r="O3311" cm="1">
        <f t="array" ref="O3311">((IF(C3311=0,INDEX('Solver Setup'!$M$15:$M$19,A3311),INDEX('Solver Setup'!$G$25:$G$52,C3311))-IF(B3311=0,INDEX('Solver Setup'!$L$15:$L$19,A3311),INDEX('Solver Setup'!$G$25:$G$52,B3311)))*1440-IF(B3311=0,0,INDEX('Solver Setup'!$F$25:$F$52,B3311))-H3311+'Solver Setup'!$B$9*(1-F3311))</f>
        <v>1477.8000000000004</v>
      </c>
    </row>
    <row r="3312" spans="1:15" x14ac:dyDescent="0.2">
      <c r="A3312">
        <v>5</v>
      </c>
      <c r="B3312">
        <v>2</v>
      </c>
      <c r="C3312">
        <v>7</v>
      </c>
      <c r="D3312" t="str" cm="1">
        <f t="array" ref="D3312">IF(B3312=0,"Depot",INDEX('Delivery Stops'!$B$2:$B$29,B3312))</f>
        <v>Community Pharmacy</v>
      </c>
      <c r="E3312" t="str" cm="1">
        <f t="array" ref="E3312">IF(C3312=0,"Depot",INDEX('Delivery Stops'!$B$2:$B$29,C3312))</f>
        <v>Fish Market</v>
      </c>
      <c r="F3312">
        <v>0</v>
      </c>
      <c r="G3312" cm="1">
        <f t="array" ref="G3312">INDEX('Distance Matrix (miles)'!$B$2:$AD$30,B3312+1,C3312+1)</f>
        <v>12.75</v>
      </c>
      <c r="H3312" cm="1">
        <f t="array" ref="H3312">INDEX('Travel Time Matrix (min)'!$B$2:$AD$30,B3312+1,C3312+1)</f>
        <v>19.100000000000001</v>
      </c>
      <c r="I3312" cm="1">
        <f t="array" ref="I3312">G3312*(INDEX('Vehicle Fleet'!$D$2:$D$6,A3312)+'Cost Parameters'!$B$2*'Cost Parameters'!$B$3)</f>
        <v>19.844100000000001</v>
      </c>
      <c r="J3312" cm="1">
        <f t="array" ref="J3312">IF(C3312=0,0,INDEX('Delivery Stops'!$D$2:$D$29,C3312))</f>
        <v>133</v>
      </c>
      <c r="K3312">
        <f t="shared" si="204"/>
        <v>0</v>
      </c>
      <c r="L3312">
        <f t="shared" si="205"/>
        <v>0</v>
      </c>
      <c r="M3312">
        <f t="shared" si="206"/>
        <v>0</v>
      </c>
      <c r="N3312">
        <f t="shared" si="207"/>
        <v>0</v>
      </c>
      <c r="O3312" cm="1">
        <f t="array" ref="O3312">((IF(C3312=0,INDEX('Solver Setup'!$M$15:$M$19,A3312),INDEX('Solver Setup'!$G$25:$G$52,C3312))-IF(B3312=0,INDEX('Solver Setup'!$L$15:$L$19,A3312),INDEX('Solver Setup'!$G$25:$G$52,B3312)))*1440-IF(B3312=0,0,INDEX('Solver Setup'!$F$25:$F$52,B3312))-H3312+'Solver Setup'!$B$9*(1-F3312))</f>
        <v>1334.9000000000005</v>
      </c>
    </row>
    <row r="3313" spans="1:15" x14ac:dyDescent="0.2">
      <c r="A3313">
        <v>5</v>
      </c>
      <c r="B3313">
        <v>2</v>
      </c>
      <c r="C3313">
        <v>8</v>
      </c>
      <c r="D3313" t="str" cm="1">
        <f t="array" ref="D3313">IF(B3313=0,"Depot",INDEX('Delivery Stops'!$B$2:$B$29,B3313))</f>
        <v>Community Pharmacy</v>
      </c>
      <c r="E3313" t="str" cm="1">
        <f t="array" ref="E3313">IF(C3313=0,"Depot",INDEX('Delivery Stops'!$B$2:$B$29,C3313))</f>
        <v>Swimming Pool Supply</v>
      </c>
      <c r="F3313">
        <v>0</v>
      </c>
      <c r="G3313" cm="1">
        <f t="array" ref="G3313">INDEX('Distance Matrix (miles)'!$B$2:$AD$30,B3313+1,C3313+1)</f>
        <v>27.38</v>
      </c>
      <c r="H3313" cm="1">
        <f t="array" ref="H3313">INDEX('Travel Time Matrix (min)'!$B$2:$AD$30,B3313+1,C3313+1)</f>
        <v>41.1</v>
      </c>
      <c r="I3313" cm="1">
        <f t="array" ref="I3313">G3313*(INDEX('Vehicle Fleet'!$D$2:$D$6,A3313)+'Cost Parameters'!$B$2*'Cost Parameters'!$B$3)</f>
        <v>42.614232000000001</v>
      </c>
      <c r="J3313" cm="1">
        <f t="array" ref="J3313">IF(C3313=0,0,INDEX('Delivery Stops'!$D$2:$D$29,C3313))</f>
        <v>285</v>
      </c>
      <c r="K3313">
        <f t="shared" si="204"/>
        <v>0</v>
      </c>
      <c r="L3313">
        <f t="shared" si="205"/>
        <v>0</v>
      </c>
      <c r="M3313">
        <f t="shared" si="206"/>
        <v>0</v>
      </c>
      <c r="N3313">
        <f t="shared" si="207"/>
        <v>0</v>
      </c>
      <c r="O3313" cm="1">
        <f t="array" ref="O3313">((IF(C3313=0,INDEX('Solver Setup'!$M$15:$M$19,A3313),INDEX('Solver Setup'!$G$25:$G$52,C3313))-IF(B3313=0,INDEX('Solver Setup'!$L$15:$L$19,A3313),INDEX('Solver Setup'!$G$25:$G$52,B3313)))*1440-IF(B3313=0,0,INDEX('Solver Setup'!$F$25:$F$52,B3313))-H3313+'Solver Setup'!$B$9*(1-F3313))</f>
        <v>1522.9</v>
      </c>
    </row>
    <row r="3314" spans="1:15" x14ac:dyDescent="0.2">
      <c r="A3314">
        <v>5</v>
      </c>
      <c r="B3314">
        <v>2</v>
      </c>
      <c r="C3314">
        <v>9</v>
      </c>
      <c r="D3314" t="str" cm="1">
        <f t="array" ref="D3314">IF(B3314=0,"Depot",INDEX('Delivery Stops'!$B$2:$B$29,B3314))</f>
        <v>Community Pharmacy</v>
      </c>
      <c r="E3314" t="str" cm="1">
        <f t="array" ref="E3314">IF(C3314=0,"Depot",INDEX('Delivery Stops'!$B$2:$B$29,C3314))</f>
        <v>Dry Cleaners</v>
      </c>
      <c r="F3314">
        <v>0</v>
      </c>
      <c r="G3314" cm="1">
        <f t="array" ref="G3314">INDEX('Distance Matrix (miles)'!$B$2:$AD$30,B3314+1,C3314+1)</f>
        <v>12.38</v>
      </c>
      <c r="H3314" cm="1">
        <f t="array" ref="H3314">INDEX('Travel Time Matrix (min)'!$B$2:$AD$30,B3314+1,C3314+1)</f>
        <v>18.600000000000001</v>
      </c>
      <c r="I3314" cm="1">
        <f t="array" ref="I3314">G3314*(INDEX('Vehicle Fleet'!$D$2:$D$6,A3314)+'Cost Parameters'!$B$2*'Cost Parameters'!$B$3)</f>
        <v>19.268232000000001</v>
      </c>
      <c r="J3314" cm="1">
        <f t="array" ref="J3314">IF(C3314=0,0,INDEX('Delivery Stops'!$D$2:$D$29,C3314))</f>
        <v>24</v>
      </c>
      <c r="K3314">
        <f t="shared" si="204"/>
        <v>0</v>
      </c>
      <c r="L3314">
        <f t="shared" si="205"/>
        <v>0</v>
      </c>
      <c r="M3314">
        <f t="shared" si="206"/>
        <v>0</v>
      </c>
      <c r="N3314">
        <f t="shared" si="207"/>
        <v>0</v>
      </c>
      <c r="O3314" cm="1">
        <f t="array" ref="O3314">((IF(C3314=0,INDEX('Solver Setup'!$M$15:$M$19,A3314),INDEX('Solver Setup'!$G$25:$G$52,C3314))-IF(B3314=0,INDEX('Solver Setup'!$L$15:$L$19,A3314),INDEX('Solver Setup'!$G$25:$G$52,B3314)))*1440-IF(B3314=0,0,INDEX('Solver Setup'!$F$25:$F$52,B3314))-H3314+'Solver Setup'!$B$9*(1-F3314))</f>
        <v>1200.4000000000005</v>
      </c>
    </row>
    <row r="3315" spans="1:15" x14ac:dyDescent="0.2">
      <c r="A3315">
        <v>5</v>
      </c>
      <c r="B3315">
        <v>2</v>
      </c>
      <c r="C3315">
        <v>10</v>
      </c>
      <c r="D3315" t="str" cm="1">
        <f t="array" ref="D3315">IF(B3315=0,"Depot",INDEX('Delivery Stops'!$B$2:$B$29,B3315))</f>
        <v>Community Pharmacy</v>
      </c>
      <c r="E3315" t="str" cm="1">
        <f t="array" ref="E3315">IF(C3315=0,"Depot",INDEX('Delivery Stops'!$B$2:$B$29,C3315))</f>
        <v>Furniture Warehouse</v>
      </c>
      <c r="F3315">
        <v>0</v>
      </c>
      <c r="G3315" cm="1">
        <f t="array" ref="G3315">INDEX('Distance Matrix (miles)'!$B$2:$AD$30,B3315+1,C3315+1)</f>
        <v>9.76</v>
      </c>
      <c r="H3315" cm="1">
        <f t="array" ref="H3315">INDEX('Travel Time Matrix (min)'!$B$2:$AD$30,B3315+1,C3315+1)</f>
        <v>14.6</v>
      </c>
      <c r="I3315" cm="1">
        <f t="array" ref="I3315">G3315*(INDEX('Vehicle Fleet'!$D$2:$D$6,A3315)+'Cost Parameters'!$B$2*'Cost Parameters'!$B$3)</f>
        <v>15.190464</v>
      </c>
      <c r="J3315" cm="1">
        <f t="array" ref="J3315">IF(C3315=0,0,INDEX('Delivery Stops'!$D$2:$D$29,C3315))</f>
        <v>89</v>
      </c>
      <c r="K3315">
        <f t="shared" si="204"/>
        <v>0</v>
      </c>
      <c r="L3315">
        <f t="shared" si="205"/>
        <v>0</v>
      </c>
      <c r="M3315">
        <f t="shared" si="206"/>
        <v>0</v>
      </c>
      <c r="N3315">
        <f t="shared" si="207"/>
        <v>0</v>
      </c>
      <c r="O3315" cm="1">
        <f t="array" ref="O3315">((IF(C3315=0,INDEX('Solver Setup'!$M$15:$M$19,A3315),INDEX('Solver Setup'!$G$25:$G$52,C3315))-IF(B3315=0,INDEX('Solver Setup'!$L$15:$L$19,A3315),INDEX('Solver Setup'!$G$25:$G$52,B3315)))*1440-IF(B3315=0,0,INDEX('Solver Setup'!$F$25:$F$52,B3315))-H3315+'Solver Setup'!$B$9*(1-F3315))</f>
        <v>1279.3999999999999</v>
      </c>
    </row>
    <row r="3316" spans="1:15" x14ac:dyDescent="0.2">
      <c r="A3316">
        <v>5</v>
      </c>
      <c r="B3316">
        <v>2</v>
      </c>
      <c r="C3316">
        <v>11</v>
      </c>
      <c r="D3316" t="str" cm="1">
        <f t="array" ref="D3316">IF(B3316=0,"Depot",INDEX('Delivery Stops'!$B$2:$B$29,B3316))</f>
        <v>Community Pharmacy</v>
      </c>
      <c r="E3316" t="str" cm="1">
        <f t="array" ref="E3316">IF(C3316=0,"Depot",INDEX('Delivery Stops'!$B$2:$B$29,C3316))</f>
        <v>Pet Hospital</v>
      </c>
      <c r="F3316">
        <v>0</v>
      </c>
      <c r="G3316" cm="1">
        <f t="array" ref="G3316">INDEX('Distance Matrix (miles)'!$B$2:$AD$30,B3316+1,C3316+1)</f>
        <v>1.48</v>
      </c>
      <c r="H3316" cm="1">
        <f t="array" ref="H3316">INDEX('Travel Time Matrix (min)'!$B$2:$AD$30,B3316+1,C3316+1)</f>
        <v>2.2000000000000002</v>
      </c>
      <c r="I3316" cm="1">
        <f t="array" ref="I3316">G3316*(INDEX('Vehicle Fleet'!$D$2:$D$6,A3316)+'Cost Parameters'!$B$2*'Cost Parameters'!$B$3)</f>
        <v>2.3034720000000002</v>
      </c>
      <c r="J3316" cm="1">
        <f t="array" ref="J3316">IF(C3316=0,0,INDEX('Delivery Stops'!$D$2:$D$29,C3316))</f>
        <v>108</v>
      </c>
      <c r="K3316">
        <f t="shared" si="204"/>
        <v>0</v>
      </c>
      <c r="L3316">
        <f t="shared" si="205"/>
        <v>0</v>
      </c>
      <c r="M3316">
        <f t="shared" si="206"/>
        <v>0</v>
      </c>
      <c r="N3316">
        <f t="shared" si="207"/>
        <v>0</v>
      </c>
      <c r="O3316" cm="1">
        <f t="array" ref="O3316">((IF(C3316=0,INDEX('Solver Setup'!$M$15:$M$19,A3316),INDEX('Solver Setup'!$G$25:$G$52,C3316))-IF(B3316=0,INDEX('Solver Setup'!$L$15:$L$19,A3316),INDEX('Solver Setup'!$G$25:$G$52,B3316)))*1440-IF(B3316=0,0,INDEX('Solver Setup'!$F$25:$F$52,B3316))-H3316+'Solver Setup'!$B$9*(1-F3316))</f>
        <v>1216.8000000000004</v>
      </c>
    </row>
    <row r="3317" spans="1:15" x14ac:dyDescent="0.2">
      <c r="A3317">
        <v>5</v>
      </c>
      <c r="B3317">
        <v>2</v>
      </c>
      <c r="C3317">
        <v>12</v>
      </c>
      <c r="D3317" t="str" cm="1">
        <f t="array" ref="D3317">IF(B3317=0,"Depot",INDEX('Delivery Stops'!$B$2:$B$29,B3317))</f>
        <v>Community Pharmacy</v>
      </c>
      <c r="E3317" t="str" cm="1">
        <f t="array" ref="E3317">IF(C3317=0,"Depot",INDEX('Delivery Stops'!$B$2:$B$29,C3317))</f>
        <v>Tech Solutions Inc</v>
      </c>
      <c r="F3317">
        <v>0</v>
      </c>
      <c r="G3317" cm="1">
        <f t="array" ref="G3317">INDEX('Distance Matrix (miles)'!$B$2:$AD$30,B3317+1,C3317+1)</f>
        <v>11.18</v>
      </c>
      <c r="H3317" cm="1">
        <f t="array" ref="H3317">INDEX('Travel Time Matrix (min)'!$B$2:$AD$30,B3317+1,C3317+1)</f>
        <v>16.8</v>
      </c>
      <c r="I3317" cm="1">
        <f t="array" ref="I3317">G3317*(INDEX('Vehicle Fleet'!$D$2:$D$6,A3317)+'Cost Parameters'!$B$2*'Cost Parameters'!$B$3)</f>
        <v>17.400552000000001</v>
      </c>
      <c r="J3317" cm="1">
        <f t="array" ref="J3317">IF(C3317=0,0,INDEX('Delivery Stops'!$D$2:$D$29,C3317))</f>
        <v>150</v>
      </c>
      <c r="K3317">
        <f t="shared" si="204"/>
        <v>0</v>
      </c>
      <c r="L3317">
        <f t="shared" si="205"/>
        <v>0</v>
      </c>
      <c r="M3317">
        <f t="shared" si="206"/>
        <v>0</v>
      </c>
      <c r="N3317">
        <f t="shared" si="207"/>
        <v>0</v>
      </c>
      <c r="O3317" cm="1">
        <f t="array" ref="O3317">((IF(C3317=0,INDEX('Solver Setup'!$M$15:$M$19,A3317),INDEX('Solver Setup'!$G$25:$G$52,C3317))-IF(B3317=0,INDEX('Solver Setup'!$L$15:$L$19,A3317),INDEX('Solver Setup'!$G$25:$G$52,B3317)))*1440-IF(B3317=0,0,INDEX('Solver Setup'!$F$25:$F$52,B3317))-H3317+'Solver Setup'!$B$9*(1-F3317))</f>
        <v>1157.2000000000005</v>
      </c>
    </row>
    <row r="3318" spans="1:15" x14ac:dyDescent="0.2">
      <c r="A3318">
        <v>5</v>
      </c>
      <c r="B3318">
        <v>2</v>
      </c>
      <c r="C3318">
        <v>13</v>
      </c>
      <c r="D3318" t="str" cm="1">
        <f t="array" ref="D3318">IF(B3318=0,"Depot",INDEX('Delivery Stops'!$B$2:$B$29,B3318))</f>
        <v>Community Pharmacy</v>
      </c>
      <c r="E3318" t="str" cm="1">
        <f t="array" ref="E3318">IF(C3318=0,"Depot",INDEX('Delivery Stops'!$B$2:$B$29,C3318))</f>
        <v>Tech Solutions Inc</v>
      </c>
      <c r="F3318">
        <v>0</v>
      </c>
      <c r="G3318" cm="1">
        <f t="array" ref="G3318">INDEX('Distance Matrix (miles)'!$B$2:$AD$30,B3318+1,C3318+1)</f>
        <v>24.64</v>
      </c>
      <c r="H3318" cm="1">
        <f t="array" ref="H3318">INDEX('Travel Time Matrix (min)'!$B$2:$AD$30,B3318+1,C3318+1)</f>
        <v>37</v>
      </c>
      <c r="I3318" cm="1">
        <f t="array" ref="I3318">G3318*(INDEX('Vehicle Fleet'!$D$2:$D$6,A3318)+'Cost Parameters'!$B$2*'Cost Parameters'!$B$3)</f>
        <v>38.349696000000002</v>
      </c>
      <c r="J3318" cm="1">
        <f t="array" ref="J3318">IF(C3318=0,0,INDEX('Delivery Stops'!$D$2:$D$29,C3318))</f>
        <v>38</v>
      </c>
      <c r="K3318">
        <f t="shared" si="204"/>
        <v>0</v>
      </c>
      <c r="L3318">
        <f t="shared" si="205"/>
        <v>0</v>
      </c>
      <c r="M3318">
        <f t="shared" si="206"/>
        <v>0</v>
      </c>
      <c r="N3318">
        <f t="shared" si="207"/>
        <v>0</v>
      </c>
      <c r="O3318" cm="1">
        <f t="array" ref="O3318">((IF(C3318=0,INDEX('Solver Setup'!$M$15:$M$19,A3318),INDEX('Solver Setup'!$G$25:$G$52,C3318))-IF(B3318=0,INDEX('Solver Setup'!$L$15:$L$19,A3318),INDEX('Solver Setup'!$G$25:$G$52,B3318)))*1440-IF(B3318=0,0,INDEX('Solver Setup'!$F$25:$F$52,B3318))-H3318+'Solver Setup'!$B$9*(1-F3318))</f>
        <v>1032</v>
      </c>
    </row>
    <row r="3319" spans="1:15" x14ac:dyDescent="0.2">
      <c r="A3319">
        <v>5</v>
      </c>
      <c r="B3319">
        <v>2</v>
      </c>
      <c r="C3319">
        <v>14</v>
      </c>
      <c r="D3319" t="str" cm="1">
        <f t="array" ref="D3319">IF(B3319=0,"Depot",INDEX('Delivery Stops'!$B$2:$B$29,B3319))</f>
        <v>Community Pharmacy</v>
      </c>
      <c r="E3319" t="str" cm="1">
        <f t="array" ref="E3319">IF(C3319=0,"Depot",INDEX('Delivery Stops'!$B$2:$B$29,C3319))</f>
        <v>Sunrise Senior Living</v>
      </c>
      <c r="F3319">
        <v>0</v>
      </c>
      <c r="G3319" cm="1">
        <f t="array" ref="G3319">INDEX('Distance Matrix (miles)'!$B$2:$AD$30,B3319+1,C3319+1)</f>
        <v>17.62</v>
      </c>
      <c r="H3319" cm="1">
        <f t="array" ref="H3319">INDEX('Travel Time Matrix (min)'!$B$2:$AD$30,B3319+1,C3319+1)</f>
        <v>26.4</v>
      </c>
      <c r="I3319" cm="1">
        <f t="array" ref="I3319">G3319*(INDEX('Vehicle Fleet'!$D$2:$D$6,A3319)+'Cost Parameters'!$B$2*'Cost Parameters'!$B$3)</f>
        <v>27.423768000000003</v>
      </c>
      <c r="J3319" cm="1">
        <f t="array" ref="J3319">IF(C3319=0,0,INDEX('Delivery Stops'!$D$2:$D$29,C3319))</f>
        <v>249</v>
      </c>
      <c r="K3319">
        <f t="shared" si="204"/>
        <v>0</v>
      </c>
      <c r="L3319">
        <f t="shared" si="205"/>
        <v>0</v>
      </c>
      <c r="M3319">
        <f t="shared" si="206"/>
        <v>0</v>
      </c>
      <c r="N3319">
        <f t="shared" si="207"/>
        <v>0</v>
      </c>
      <c r="O3319" cm="1">
        <f t="array" ref="O3319">((IF(C3319=0,INDEX('Solver Setup'!$M$15:$M$19,A3319),INDEX('Solver Setup'!$G$25:$G$52,C3319))-IF(B3319=0,INDEX('Solver Setup'!$L$15:$L$19,A3319),INDEX('Solver Setup'!$G$25:$G$52,B3319)))*1440-IF(B3319=0,0,INDEX('Solver Setup'!$F$25:$F$52,B3319))-H3319+'Solver Setup'!$B$9*(1-F3319))</f>
        <v>1492.6</v>
      </c>
    </row>
    <row r="3320" spans="1:15" x14ac:dyDescent="0.2">
      <c r="A3320">
        <v>5</v>
      </c>
      <c r="B3320">
        <v>2</v>
      </c>
      <c r="C3320">
        <v>15</v>
      </c>
      <c r="D3320" t="str" cm="1">
        <f t="array" ref="D3320">IF(B3320=0,"Depot",INDEX('Delivery Stops'!$B$2:$B$29,B3320))</f>
        <v>Community Pharmacy</v>
      </c>
      <c r="E3320" t="str" cm="1">
        <f t="array" ref="E3320">IF(C3320=0,"Depot",INDEX('Delivery Stops'!$B$2:$B$29,C3320))</f>
        <v>Electronics Outlet</v>
      </c>
      <c r="F3320">
        <v>0</v>
      </c>
      <c r="G3320" cm="1">
        <f t="array" ref="G3320">INDEX('Distance Matrix (miles)'!$B$2:$AD$30,B3320+1,C3320+1)</f>
        <v>2.5299999999999998</v>
      </c>
      <c r="H3320" cm="1">
        <f t="array" ref="H3320">INDEX('Travel Time Matrix (min)'!$B$2:$AD$30,B3320+1,C3320+1)</f>
        <v>3.8</v>
      </c>
      <c r="I3320" cm="1">
        <f t="array" ref="I3320">G3320*(INDEX('Vehicle Fleet'!$D$2:$D$6,A3320)+'Cost Parameters'!$B$2*'Cost Parameters'!$B$3)</f>
        <v>3.9376919999999997</v>
      </c>
      <c r="J3320" cm="1">
        <f t="array" ref="J3320">IF(C3320=0,0,INDEX('Delivery Stops'!$D$2:$D$29,C3320))</f>
        <v>72</v>
      </c>
      <c r="K3320">
        <f t="shared" si="204"/>
        <v>0</v>
      </c>
      <c r="L3320">
        <f t="shared" si="205"/>
        <v>0</v>
      </c>
      <c r="M3320">
        <f t="shared" si="206"/>
        <v>0</v>
      </c>
      <c r="N3320">
        <f t="shared" si="207"/>
        <v>0</v>
      </c>
      <c r="O3320" cm="1">
        <f t="array" ref="O3320">((IF(C3320=0,INDEX('Solver Setup'!$M$15:$M$19,A3320),INDEX('Solver Setup'!$G$25:$G$52,C3320))-IF(B3320=0,INDEX('Solver Setup'!$L$15:$L$19,A3320),INDEX('Solver Setup'!$G$25:$G$52,B3320)))*1440-IF(B3320=0,0,INDEX('Solver Setup'!$F$25:$F$52,B3320))-H3320+'Solver Setup'!$B$9*(1-F3320))</f>
        <v>1080.2000000000005</v>
      </c>
    </row>
    <row r="3321" spans="1:15" x14ac:dyDescent="0.2">
      <c r="A3321">
        <v>5</v>
      </c>
      <c r="B3321">
        <v>2</v>
      </c>
      <c r="C3321">
        <v>16</v>
      </c>
      <c r="D3321" t="str" cm="1">
        <f t="array" ref="D3321">IF(B3321=0,"Depot",INDEX('Delivery Stops'!$B$2:$B$29,B3321))</f>
        <v>Community Pharmacy</v>
      </c>
      <c r="E3321" t="str" cm="1">
        <f t="array" ref="E3321">IF(C3321=0,"Depot",INDEX('Delivery Stops'!$B$2:$B$29,C3321))</f>
        <v>Bookstore</v>
      </c>
      <c r="F3321">
        <v>0</v>
      </c>
      <c r="G3321" cm="1">
        <f t="array" ref="G3321">INDEX('Distance Matrix (miles)'!$B$2:$AD$30,B3321+1,C3321+1)</f>
        <v>5.24</v>
      </c>
      <c r="H3321" cm="1">
        <f t="array" ref="H3321">INDEX('Travel Time Matrix (min)'!$B$2:$AD$30,B3321+1,C3321+1)</f>
        <v>7.9</v>
      </c>
      <c r="I3321" cm="1">
        <f t="array" ref="I3321">G3321*(INDEX('Vehicle Fleet'!$D$2:$D$6,A3321)+'Cost Parameters'!$B$2*'Cost Parameters'!$B$3)</f>
        <v>8.1555359999999997</v>
      </c>
      <c r="J3321" cm="1">
        <f t="array" ref="J3321">IF(C3321=0,0,INDEX('Delivery Stops'!$D$2:$D$29,C3321))</f>
        <v>152</v>
      </c>
      <c r="K3321">
        <f t="shared" si="204"/>
        <v>0</v>
      </c>
      <c r="L3321">
        <f t="shared" si="205"/>
        <v>0</v>
      </c>
      <c r="M3321">
        <f t="shared" si="206"/>
        <v>0</v>
      </c>
      <c r="N3321">
        <f t="shared" si="207"/>
        <v>0</v>
      </c>
      <c r="O3321" cm="1">
        <f t="array" ref="O3321">((IF(C3321=0,INDEX('Solver Setup'!$M$15:$M$19,A3321),INDEX('Solver Setup'!$G$25:$G$52,C3321))-IF(B3321=0,INDEX('Solver Setup'!$L$15:$L$19,A3321),INDEX('Solver Setup'!$G$25:$G$52,B3321)))*1440-IF(B3321=0,0,INDEX('Solver Setup'!$F$25:$F$52,B3321))-H3321+'Solver Setup'!$B$9*(1-F3321))</f>
        <v>1316.1000000000008</v>
      </c>
    </row>
    <row r="3322" spans="1:15" x14ac:dyDescent="0.2">
      <c r="A3322">
        <v>5</v>
      </c>
      <c r="B3322">
        <v>2</v>
      </c>
      <c r="C3322">
        <v>17</v>
      </c>
      <c r="D3322" t="str" cm="1">
        <f t="array" ref="D3322">IF(B3322=0,"Depot",INDEX('Delivery Stops'!$B$2:$B$29,B3322))</f>
        <v>Community Pharmacy</v>
      </c>
      <c r="E3322" t="str" cm="1">
        <f t="array" ref="E3322">IF(C3322=0,"Depot",INDEX('Delivery Stops'!$B$2:$B$29,C3322))</f>
        <v>Veterinary Clinic</v>
      </c>
      <c r="F3322">
        <v>0</v>
      </c>
      <c r="G3322" cm="1">
        <f t="array" ref="G3322">INDEX('Distance Matrix (miles)'!$B$2:$AD$30,B3322+1,C3322+1)</f>
        <v>28.66</v>
      </c>
      <c r="H3322" cm="1">
        <f t="array" ref="H3322">INDEX('Travel Time Matrix (min)'!$B$2:$AD$30,B3322+1,C3322+1)</f>
        <v>43</v>
      </c>
      <c r="I3322" cm="1">
        <f t="array" ref="I3322">G3322*(INDEX('Vehicle Fleet'!$D$2:$D$6,A3322)+'Cost Parameters'!$B$2*'Cost Parameters'!$B$3)</f>
        <v>44.606423999999997</v>
      </c>
      <c r="J3322" cm="1">
        <f t="array" ref="J3322">IF(C3322=0,0,INDEX('Delivery Stops'!$D$2:$D$29,C3322))</f>
        <v>102</v>
      </c>
      <c r="K3322">
        <f t="shared" si="204"/>
        <v>0</v>
      </c>
      <c r="L3322">
        <f t="shared" si="205"/>
        <v>0</v>
      </c>
      <c r="M3322">
        <f t="shared" si="206"/>
        <v>0</v>
      </c>
      <c r="N3322">
        <f t="shared" si="207"/>
        <v>0</v>
      </c>
      <c r="O3322" cm="1">
        <f t="array" ref="O3322">((IF(C3322=0,INDEX('Solver Setup'!$M$15:$M$19,A3322),INDEX('Solver Setup'!$G$25:$G$52,C3322))-IF(B3322=0,INDEX('Solver Setup'!$L$15:$L$19,A3322),INDEX('Solver Setup'!$G$25:$G$52,B3322)))*1440-IF(B3322=0,0,INDEX('Solver Setup'!$F$25:$F$52,B3322))-H3322+'Solver Setup'!$B$9*(1-F3322))</f>
        <v>1116</v>
      </c>
    </row>
    <row r="3323" spans="1:15" x14ac:dyDescent="0.2">
      <c r="A3323">
        <v>5</v>
      </c>
      <c r="B3323">
        <v>2</v>
      </c>
      <c r="C3323">
        <v>18</v>
      </c>
      <c r="D3323" t="str" cm="1">
        <f t="array" ref="D3323">IF(B3323=0,"Depot",INDEX('Delivery Stops'!$B$2:$B$29,B3323))</f>
        <v>Community Pharmacy</v>
      </c>
      <c r="E3323" t="str" cm="1">
        <f t="array" ref="E3323">IF(C3323=0,"Depot",INDEX('Delivery Stops'!$B$2:$B$29,C3323))</f>
        <v>Furniture Warehouse</v>
      </c>
      <c r="F3323">
        <v>0</v>
      </c>
      <c r="G3323" cm="1">
        <f t="array" ref="G3323">INDEX('Distance Matrix (miles)'!$B$2:$AD$30,B3323+1,C3323+1)</f>
        <v>7.57</v>
      </c>
      <c r="H3323" cm="1">
        <f t="array" ref="H3323">INDEX('Travel Time Matrix (min)'!$B$2:$AD$30,B3323+1,C3323+1)</f>
        <v>11.4</v>
      </c>
      <c r="I3323" cm="1">
        <f t="array" ref="I3323">G3323*(INDEX('Vehicle Fleet'!$D$2:$D$6,A3323)+'Cost Parameters'!$B$2*'Cost Parameters'!$B$3)</f>
        <v>11.781948</v>
      </c>
      <c r="J3323" cm="1">
        <f t="array" ref="J3323">IF(C3323=0,0,INDEX('Delivery Stops'!$D$2:$D$29,C3323))</f>
        <v>148</v>
      </c>
      <c r="K3323">
        <f t="shared" si="204"/>
        <v>0</v>
      </c>
      <c r="L3323">
        <f t="shared" si="205"/>
        <v>0</v>
      </c>
      <c r="M3323">
        <f t="shared" si="206"/>
        <v>0</v>
      </c>
      <c r="N3323">
        <f t="shared" si="207"/>
        <v>0</v>
      </c>
      <c r="O3323" cm="1">
        <f t="array" ref="O3323">((IF(C3323=0,INDEX('Solver Setup'!$M$15:$M$19,A3323),INDEX('Solver Setup'!$G$25:$G$52,C3323))-IF(B3323=0,INDEX('Solver Setup'!$L$15:$L$19,A3323),INDEX('Solver Setup'!$G$25:$G$52,B3323)))*1440-IF(B3323=0,0,INDEX('Solver Setup'!$F$25:$F$52,B3323))-H3323+'Solver Setup'!$B$9*(1-F3323))</f>
        <v>1102.5999999999999</v>
      </c>
    </row>
    <row r="3324" spans="1:15" x14ac:dyDescent="0.2">
      <c r="A3324">
        <v>5</v>
      </c>
      <c r="B3324">
        <v>2</v>
      </c>
      <c r="C3324">
        <v>19</v>
      </c>
      <c r="D3324" t="str" cm="1">
        <f t="array" ref="D3324">IF(B3324=0,"Depot",INDEX('Delivery Stops'!$B$2:$B$29,B3324))</f>
        <v>Community Pharmacy</v>
      </c>
      <c r="E3324" t="str" cm="1">
        <f t="array" ref="E3324">IF(C3324=0,"Depot",INDEX('Delivery Stops'!$B$2:$B$29,C3324))</f>
        <v>Music School</v>
      </c>
      <c r="F3324">
        <v>0</v>
      </c>
      <c r="G3324" cm="1">
        <f t="array" ref="G3324">INDEX('Distance Matrix (miles)'!$B$2:$AD$30,B3324+1,C3324+1)</f>
        <v>19.53</v>
      </c>
      <c r="H3324" cm="1">
        <f t="array" ref="H3324">INDEX('Travel Time Matrix (min)'!$B$2:$AD$30,B3324+1,C3324+1)</f>
        <v>29.3</v>
      </c>
      <c r="I3324" cm="1">
        <f t="array" ref="I3324">G3324*(INDEX('Vehicle Fleet'!$D$2:$D$6,A3324)+'Cost Parameters'!$B$2*'Cost Parameters'!$B$3)</f>
        <v>30.396492000000002</v>
      </c>
      <c r="J3324" cm="1">
        <f t="array" ref="J3324">IF(C3324=0,0,INDEX('Delivery Stops'!$D$2:$D$29,C3324))</f>
        <v>97</v>
      </c>
      <c r="K3324">
        <f t="shared" si="204"/>
        <v>0</v>
      </c>
      <c r="L3324">
        <f t="shared" si="205"/>
        <v>0</v>
      </c>
      <c r="M3324">
        <f t="shared" si="206"/>
        <v>0</v>
      </c>
      <c r="N3324">
        <f t="shared" si="207"/>
        <v>0</v>
      </c>
      <c r="O3324" cm="1">
        <f t="array" ref="O3324">((IF(C3324=0,INDEX('Solver Setup'!$M$15:$M$19,A3324),INDEX('Solver Setup'!$G$25:$G$52,C3324))-IF(B3324=0,INDEX('Solver Setup'!$L$15:$L$19,A3324),INDEX('Solver Setup'!$G$25:$G$52,B3324)))*1440-IF(B3324=0,0,INDEX('Solver Setup'!$F$25:$F$52,B3324))-H3324+'Solver Setup'!$B$9*(1-F3324))</f>
        <v>1054.7000000000005</v>
      </c>
    </row>
    <row r="3325" spans="1:15" x14ac:dyDescent="0.2">
      <c r="A3325">
        <v>5</v>
      </c>
      <c r="B3325">
        <v>2</v>
      </c>
      <c r="C3325">
        <v>20</v>
      </c>
      <c r="D3325" t="str" cm="1">
        <f t="array" ref="D3325">IF(B3325=0,"Depot",INDEX('Delivery Stops'!$B$2:$B$29,B3325))</f>
        <v>Community Pharmacy</v>
      </c>
      <c r="E3325" t="str" cm="1">
        <f t="array" ref="E3325">IF(C3325=0,"Depot",INDEX('Delivery Stops'!$B$2:$B$29,C3325))</f>
        <v>Elementary School</v>
      </c>
      <c r="F3325">
        <v>0</v>
      </c>
      <c r="G3325" cm="1">
        <f t="array" ref="G3325">INDEX('Distance Matrix (miles)'!$B$2:$AD$30,B3325+1,C3325+1)</f>
        <v>24.99</v>
      </c>
      <c r="H3325" cm="1">
        <f t="array" ref="H3325">INDEX('Travel Time Matrix (min)'!$B$2:$AD$30,B3325+1,C3325+1)</f>
        <v>37.5</v>
      </c>
      <c r="I3325" cm="1">
        <f t="array" ref="I3325">G3325*(INDEX('Vehicle Fleet'!$D$2:$D$6,A3325)+'Cost Parameters'!$B$2*'Cost Parameters'!$B$3)</f>
        <v>38.894435999999999</v>
      </c>
      <c r="J3325" cm="1">
        <f t="array" ref="J3325">IF(C3325=0,0,INDEX('Delivery Stops'!$D$2:$D$29,C3325))</f>
        <v>71</v>
      </c>
      <c r="K3325">
        <f t="shared" si="204"/>
        <v>0</v>
      </c>
      <c r="L3325">
        <f t="shared" si="205"/>
        <v>0</v>
      </c>
      <c r="M3325">
        <f t="shared" si="206"/>
        <v>0</v>
      </c>
      <c r="N3325">
        <f t="shared" si="207"/>
        <v>0</v>
      </c>
      <c r="O3325" cm="1">
        <f t="array" ref="O3325">((IF(C3325=0,INDEX('Solver Setup'!$M$15:$M$19,A3325),INDEX('Solver Setup'!$G$25:$G$52,C3325))-IF(B3325=0,INDEX('Solver Setup'!$L$15:$L$19,A3325),INDEX('Solver Setup'!$G$25:$G$52,B3325)))*1440-IF(B3325=0,0,INDEX('Solver Setup'!$F$25:$F$52,B3325))-H3325+'Solver Setup'!$B$9*(1-F3325))</f>
        <v>1016.5000000000009</v>
      </c>
    </row>
    <row r="3326" spans="1:15" x14ac:dyDescent="0.2">
      <c r="A3326">
        <v>5</v>
      </c>
      <c r="B3326">
        <v>2</v>
      </c>
      <c r="C3326">
        <v>21</v>
      </c>
      <c r="D3326" t="str" cm="1">
        <f t="array" ref="D3326">IF(B3326=0,"Depot",INDEX('Delivery Stops'!$B$2:$B$29,B3326))</f>
        <v>Community Pharmacy</v>
      </c>
      <c r="E3326" t="str" cm="1">
        <f t="array" ref="E3326">IF(C3326=0,"Depot",INDEX('Delivery Stops'!$B$2:$B$29,C3326))</f>
        <v>Distillery</v>
      </c>
      <c r="F3326">
        <v>0</v>
      </c>
      <c r="G3326" cm="1">
        <f t="array" ref="G3326">INDEX('Distance Matrix (miles)'!$B$2:$AD$30,B3326+1,C3326+1)</f>
        <v>21.59</v>
      </c>
      <c r="H3326" cm="1">
        <f t="array" ref="H3326">INDEX('Travel Time Matrix (min)'!$B$2:$AD$30,B3326+1,C3326+1)</f>
        <v>32.4</v>
      </c>
      <c r="I3326" cm="1">
        <f t="array" ref="I3326">G3326*(INDEX('Vehicle Fleet'!$D$2:$D$6,A3326)+'Cost Parameters'!$B$2*'Cost Parameters'!$B$3)</f>
        <v>33.602676000000002</v>
      </c>
      <c r="J3326" cm="1">
        <f t="array" ref="J3326">IF(C3326=0,0,INDEX('Delivery Stops'!$D$2:$D$29,C3326))</f>
        <v>178</v>
      </c>
      <c r="K3326">
        <f t="shared" si="204"/>
        <v>0</v>
      </c>
      <c r="L3326">
        <f t="shared" si="205"/>
        <v>0</v>
      </c>
      <c r="M3326">
        <f t="shared" si="206"/>
        <v>0</v>
      </c>
      <c r="N3326">
        <f t="shared" si="207"/>
        <v>0</v>
      </c>
      <c r="O3326" cm="1">
        <f t="array" ref="O3326">((IF(C3326=0,INDEX('Solver Setup'!$M$15:$M$19,A3326),INDEX('Solver Setup'!$G$25:$G$52,C3326))-IF(B3326=0,INDEX('Solver Setup'!$L$15:$L$19,A3326),INDEX('Solver Setup'!$G$25:$G$52,B3326)))*1440-IF(B3326=0,0,INDEX('Solver Setup'!$F$25:$F$52,B3326))-H3326+'Solver Setup'!$B$9*(1-F3326))</f>
        <v>1531.6</v>
      </c>
    </row>
    <row r="3327" spans="1:15" x14ac:dyDescent="0.2">
      <c r="A3327">
        <v>5</v>
      </c>
      <c r="B3327">
        <v>2</v>
      </c>
      <c r="C3327">
        <v>22</v>
      </c>
      <c r="D3327" t="str" cm="1">
        <f t="array" ref="D3327">IF(B3327=0,"Depot",INDEX('Delivery Stops'!$B$2:$B$29,B3327))</f>
        <v>Community Pharmacy</v>
      </c>
      <c r="E3327" t="str" cm="1">
        <f t="array" ref="E3327">IF(C3327=0,"Depot",INDEX('Delivery Stops'!$B$2:$B$29,C3327))</f>
        <v>Brewery</v>
      </c>
      <c r="F3327">
        <v>0</v>
      </c>
      <c r="G3327" cm="1">
        <f t="array" ref="G3327">INDEX('Distance Matrix (miles)'!$B$2:$AD$30,B3327+1,C3327+1)</f>
        <v>26.48</v>
      </c>
      <c r="H3327" cm="1">
        <f t="array" ref="H3327">INDEX('Travel Time Matrix (min)'!$B$2:$AD$30,B3327+1,C3327+1)</f>
        <v>39.700000000000003</v>
      </c>
      <c r="I3327" cm="1">
        <f t="array" ref="I3327">G3327*(INDEX('Vehicle Fleet'!$D$2:$D$6,A3327)+'Cost Parameters'!$B$2*'Cost Parameters'!$B$3)</f>
        <v>41.213472000000003</v>
      </c>
      <c r="J3327" cm="1">
        <f t="array" ref="J3327">IF(C3327=0,0,INDEX('Delivery Stops'!$D$2:$D$29,C3327))</f>
        <v>46</v>
      </c>
      <c r="K3327">
        <f t="shared" si="204"/>
        <v>0</v>
      </c>
      <c r="L3327">
        <f t="shared" si="205"/>
        <v>0</v>
      </c>
      <c r="M3327">
        <f t="shared" si="206"/>
        <v>0</v>
      </c>
      <c r="N3327">
        <f t="shared" si="207"/>
        <v>0</v>
      </c>
      <c r="O3327" cm="1">
        <f t="array" ref="O3327">((IF(C3327=0,INDEX('Solver Setup'!$M$15:$M$19,A3327),INDEX('Solver Setup'!$G$25:$G$52,C3327))-IF(B3327=0,INDEX('Solver Setup'!$L$15:$L$19,A3327),INDEX('Solver Setup'!$G$25:$G$52,B3327)))*1440-IF(B3327=0,0,INDEX('Solver Setup'!$F$25:$F$52,B3327))-H3327+'Solver Setup'!$B$9*(1-F3327))</f>
        <v>1374.3000000000009</v>
      </c>
    </row>
    <row r="3328" spans="1:15" x14ac:dyDescent="0.2">
      <c r="A3328">
        <v>5</v>
      </c>
      <c r="B3328">
        <v>2</v>
      </c>
      <c r="C3328">
        <v>23</v>
      </c>
      <c r="D3328" t="str" cm="1">
        <f t="array" ref="D3328">IF(B3328=0,"Depot",INDEX('Delivery Stops'!$B$2:$B$29,B3328))</f>
        <v>Community Pharmacy</v>
      </c>
      <c r="E3328" t="str" cm="1">
        <f t="array" ref="E3328">IF(C3328=0,"Depot",INDEX('Delivery Stops'!$B$2:$B$29,C3328))</f>
        <v>Distillery</v>
      </c>
      <c r="F3328">
        <v>0</v>
      </c>
      <c r="G3328" cm="1">
        <f t="array" ref="G3328">INDEX('Distance Matrix (miles)'!$B$2:$AD$30,B3328+1,C3328+1)</f>
        <v>2.88</v>
      </c>
      <c r="H3328" cm="1">
        <f t="array" ref="H3328">INDEX('Travel Time Matrix (min)'!$B$2:$AD$30,B3328+1,C3328+1)</f>
        <v>4.3</v>
      </c>
      <c r="I3328" cm="1">
        <f t="array" ref="I3328">G3328*(INDEX('Vehicle Fleet'!$D$2:$D$6,A3328)+'Cost Parameters'!$B$2*'Cost Parameters'!$B$3)</f>
        <v>4.4824320000000002</v>
      </c>
      <c r="J3328" cm="1">
        <f t="array" ref="J3328">IF(C3328=0,0,INDEX('Delivery Stops'!$D$2:$D$29,C3328))</f>
        <v>207</v>
      </c>
      <c r="K3328">
        <f t="shared" si="204"/>
        <v>0</v>
      </c>
      <c r="L3328">
        <f t="shared" si="205"/>
        <v>0</v>
      </c>
      <c r="M3328">
        <f t="shared" si="206"/>
        <v>0</v>
      </c>
      <c r="N3328">
        <f t="shared" si="207"/>
        <v>0</v>
      </c>
      <c r="O3328" cm="1">
        <f t="array" ref="O3328">((IF(C3328=0,INDEX('Solver Setup'!$M$15:$M$19,A3328),INDEX('Solver Setup'!$G$25:$G$52,C3328))-IF(B3328=0,INDEX('Solver Setup'!$L$15:$L$19,A3328),INDEX('Solver Setup'!$G$25:$G$52,B3328)))*1440-IF(B3328=0,0,INDEX('Solver Setup'!$F$25:$F$52,B3328))-H3328+'Solver Setup'!$B$9*(1-F3328))</f>
        <v>1304.7000000000005</v>
      </c>
    </row>
    <row r="3329" spans="1:15" x14ac:dyDescent="0.2">
      <c r="A3329">
        <v>5</v>
      </c>
      <c r="B3329">
        <v>2</v>
      </c>
      <c r="C3329">
        <v>24</v>
      </c>
      <c r="D3329" t="str" cm="1">
        <f t="array" ref="D3329">IF(B3329=0,"Depot",INDEX('Delivery Stops'!$B$2:$B$29,B3329))</f>
        <v>Community Pharmacy</v>
      </c>
      <c r="E3329" t="str" cm="1">
        <f t="array" ref="E3329">IF(C3329=0,"Depot",INDEX('Delivery Stops'!$B$2:$B$29,C3329))</f>
        <v>Children's Academy</v>
      </c>
      <c r="F3329">
        <v>0</v>
      </c>
      <c r="G3329" cm="1">
        <f t="array" ref="G3329">INDEX('Distance Matrix (miles)'!$B$2:$AD$30,B3329+1,C3329+1)</f>
        <v>19.86</v>
      </c>
      <c r="H3329" cm="1">
        <f t="array" ref="H3329">INDEX('Travel Time Matrix (min)'!$B$2:$AD$30,B3329+1,C3329+1)</f>
        <v>29.8</v>
      </c>
      <c r="I3329" cm="1">
        <f t="array" ref="I3329">G3329*(INDEX('Vehicle Fleet'!$D$2:$D$6,A3329)+'Cost Parameters'!$B$2*'Cost Parameters'!$B$3)</f>
        <v>30.910104</v>
      </c>
      <c r="J3329" cm="1">
        <f t="array" ref="J3329">IF(C3329=0,0,INDEX('Delivery Stops'!$D$2:$D$29,C3329))</f>
        <v>28</v>
      </c>
      <c r="K3329">
        <f t="shared" si="204"/>
        <v>0</v>
      </c>
      <c r="L3329">
        <f t="shared" si="205"/>
        <v>0</v>
      </c>
      <c r="M3329">
        <f t="shared" si="206"/>
        <v>0</v>
      </c>
      <c r="N3329">
        <f t="shared" si="207"/>
        <v>0</v>
      </c>
      <c r="O3329" cm="1">
        <f t="array" ref="O3329">((IF(C3329=0,INDEX('Solver Setup'!$M$15:$M$19,A3329),INDEX('Solver Setup'!$G$25:$G$52,C3329))-IF(B3329=0,INDEX('Solver Setup'!$L$15:$L$19,A3329),INDEX('Solver Setup'!$G$25:$G$52,B3329)))*1440-IF(B3329=0,0,INDEX('Solver Setup'!$F$25:$F$52,B3329))-H3329+'Solver Setup'!$B$9*(1-F3329))</f>
        <v>1429.200000000001</v>
      </c>
    </row>
    <row r="3330" spans="1:15" x14ac:dyDescent="0.2">
      <c r="A3330">
        <v>5</v>
      </c>
      <c r="B3330">
        <v>2</v>
      </c>
      <c r="C3330">
        <v>25</v>
      </c>
      <c r="D3330" t="str" cm="1">
        <f t="array" ref="D3330">IF(B3330=0,"Depot",INDEX('Delivery Stops'!$B$2:$B$29,B3330))</f>
        <v>Community Pharmacy</v>
      </c>
      <c r="E3330" t="str" cm="1">
        <f t="array" ref="E3330">IF(C3330=0,"Depot",INDEX('Delivery Stops'!$B$2:$B$29,C3330))</f>
        <v>Public Library</v>
      </c>
      <c r="F3330">
        <v>0</v>
      </c>
      <c r="G3330" cm="1">
        <f t="array" ref="G3330">INDEX('Distance Matrix (miles)'!$B$2:$AD$30,B3330+1,C3330+1)</f>
        <v>16.489999999999998</v>
      </c>
      <c r="H3330" cm="1">
        <f t="array" ref="H3330">INDEX('Travel Time Matrix (min)'!$B$2:$AD$30,B3330+1,C3330+1)</f>
        <v>24.7</v>
      </c>
      <c r="I3330" cm="1">
        <f t="array" ref="I3330">G3330*(INDEX('Vehicle Fleet'!$D$2:$D$6,A3330)+'Cost Parameters'!$B$2*'Cost Parameters'!$B$3)</f>
        <v>25.665035999999997</v>
      </c>
      <c r="J3330" cm="1">
        <f t="array" ref="J3330">IF(C3330=0,0,INDEX('Delivery Stops'!$D$2:$D$29,C3330))</f>
        <v>32</v>
      </c>
      <c r="K3330">
        <f t="shared" si="204"/>
        <v>0</v>
      </c>
      <c r="L3330">
        <f t="shared" si="205"/>
        <v>0</v>
      </c>
      <c r="M3330">
        <f t="shared" si="206"/>
        <v>0</v>
      </c>
      <c r="N3330">
        <f t="shared" si="207"/>
        <v>0</v>
      </c>
      <c r="O3330" cm="1">
        <f t="array" ref="O3330">((IF(C3330=0,INDEX('Solver Setup'!$M$15:$M$19,A3330),INDEX('Solver Setup'!$G$25:$G$52,C3330))-IF(B3330=0,INDEX('Solver Setup'!$L$15:$L$19,A3330),INDEX('Solver Setup'!$G$25:$G$52,B3330)))*1440-IF(B3330=0,0,INDEX('Solver Setup'!$F$25:$F$52,B3330))-H3330+'Solver Setup'!$B$9*(1-F3330))</f>
        <v>1344.3000000000009</v>
      </c>
    </row>
    <row r="3331" spans="1:15" x14ac:dyDescent="0.2">
      <c r="A3331">
        <v>5</v>
      </c>
      <c r="B3331">
        <v>2</v>
      </c>
      <c r="C3331">
        <v>26</v>
      </c>
      <c r="D3331" t="str" cm="1">
        <f t="array" ref="D3331">IF(B3331=0,"Depot",INDEX('Delivery Stops'!$B$2:$B$29,B3331))</f>
        <v>Community Pharmacy</v>
      </c>
      <c r="E3331" t="str" cm="1">
        <f t="array" ref="E3331">IF(C3331=0,"Depot",INDEX('Delivery Stops'!$B$2:$B$29,C3331))</f>
        <v>Bakery &amp; Cafe</v>
      </c>
      <c r="F3331">
        <v>0</v>
      </c>
      <c r="G3331" cm="1">
        <f t="array" ref="G3331">INDEX('Distance Matrix (miles)'!$B$2:$AD$30,B3331+1,C3331+1)</f>
        <v>26.68</v>
      </c>
      <c r="H3331" cm="1">
        <f t="array" ref="H3331">INDEX('Travel Time Matrix (min)'!$B$2:$AD$30,B3331+1,C3331+1)</f>
        <v>40</v>
      </c>
      <c r="I3331" cm="1">
        <f t="array" ref="I3331">G3331*(INDEX('Vehicle Fleet'!$D$2:$D$6,A3331)+'Cost Parameters'!$B$2*'Cost Parameters'!$B$3)</f>
        <v>41.524751999999999</v>
      </c>
      <c r="J3331" cm="1">
        <f t="array" ref="J3331">IF(C3331=0,0,INDEX('Delivery Stops'!$D$2:$D$29,C3331))</f>
        <v>211</v>
      </c>
      <c r="K3331">
        <f t="shared" ref="K3331:K3394" si="208">F3331*I3331</f>
        <v>0</v>
      </c>
      <c r="L3331">
        <f t="shared" ref="L3331:L3394" si="209">F3331*G3331</f>
        <v>0</v>
      </c>
      <c r="M3331">
        <f t="shared" ref="M3331:M3394" si="210">F3331*H3331</f>
        <v>0</v>
      </c>
      <c r="N3331">
        <f t="shared" ref="N3331:N3394" si="211">F3331*J3331</f>
        <v>0</v>
      </c>
      <c r="O3331" cm="1">
        <f t="array" ref="O3331">((IF(C3331=0,INDEX('Solver Setup'!$M$15:$M$19,A3331),INDEX('Solver Setup'!$G$25:$G$52,C3331))-IF(B3331=0,INDEX('Solver Setup'!$L$15:$L$19,A3331),INDEX('Solver Setup'!$G$25:$G$52,B3331)))*1440-IF(B3331=0,0,INDEX('Solver Setup'!$F$25:$F$52,B3331))-H3331+'Solver Setup'!$B$9*(1-F3331))</f>
        <v>1404.0000000000005</v>
      </c>
    </row>
    <row r="3332" spans="1:15" x14ac:dyDescent="0.2">
      <c r="A3332">
        <v>5</v>
      </c>
      <c r="B3332">
        <v>2</v>
      </c>
      <c r="C3332">
        <v>27</v>
      </c>
      <c r="D3332" t="str" cm="1">
        <f t="array" ref="D3332">IF(B3332=0,"Depot",INDEX('Delivery Stops'!$B$2:$B$29,B3332))</f>
        <v>Community Pharmacy</v>
      </c>
      <c r="E3332" t="str" cm="1">
        <f t="array" ref="E3332">IF(C3332=0,"Depot",INDEX('Delivery Stops'!$B$2:$B$29,C3332))</f>
        <v>Redstone Elementary School</v>
      </c>
      <c r="F3332">
        <v>0</v>
      </c>
      <c r="G3332" cm="1">
        <f t="array" ref="G3332">INDEX('Distance Matrix (miles)'!$B$2:$AD$30,B3332+1,C3332+1)</f>
        <v>24.38</v>
      </c>
      <c r="H3332" cm="1">
        <f t="array" ref="H3332">INDEX('Travel Time Matrix (min)'!$B$2:$AD$30,B3332+1,C3332+1)</f>
        <v>36.6</v>
      </c>
      <c r="I3332" cm="1">
        <f t="array" ref="I3332">G3332*(INDEX('Vehicle Fleet'!$D$2:$D$6,A3332)+'Cost Parameters'!$B$2*'Cost Parameters'!$B$3)</f>
        <v>37.945031999999998</v>
      </c>
      <c r="J3332" cm="1">
        <f t="array" ref="J3332">IF(C3332=0,0,INDEX('Delivery Stops'!$D$2:$D$29,C3332))</f>
        <v>61</v>
      </c>
      <c r="K3332">
        <f t="shared" si="208"/>
        <v>0</v>
      </c>
      <c r="L3332">
        <f t="shared" si="209"/>
        <v>0</v>
      </c>
      <c r="M3332">
        <f t="shared" si="210"/>
        <v>0</v>
      </c>
      <c r="N3332">
        <f t="shared" si="211"/>
        <v>0</v>
      </c>
      <c r="O3332" cm="1">
        <f t="array" ref="O3332">((IF(C3332=0,INDEX('Solver Setup'!$M$15:$M$19,A3332),INDEX('Solver Setup'!$G$25:$G$52,C3332))-IF(B3332=0,INDEX('Solver Setup'!$L$15:$L$19,A3332),INDEX('Solver Setup'!$G$25:$G$52,B3332)))*1440-IF(B3332=0,0,INDEX('Solver Setup'!$F$25:$F$52,B3332))-H3332+'Solver Setup'!$B$9*(1-F3332))</f>
        <v>1347.3999999999999</v>
      </c>
    </row>
    <row r="3333" spans="1:15" x14ac:dyDescent="0.2">
      <c r="A3333">
        <v>5</v>
      </c>
      <c r="B3333">
        <v>2</v>
      </c>
      <c r="C3333">
        <v>28</v>
      </c>
      <c r="D3333" t="str" cm="1">
        <f t="array" ref="D3333">IF(B3333=0,"Depot",INDEX('Delivery Stops'!$B$2:$B$29,B3333))</f>
        <v>Community Pharmacy</v>
      </c>
      <c r="E3333" t="str" cm="1">
        <f t="array" ref="E3333">IF(C3333=0,"Depot",INDEX('Delivery Stops'!$B$2:$B$29,C3333))</f>
        <v>Food Bank</v>
      </c>
      <c r="F3333">
        <v>0</v>
      </c>
      <c r="G3333" cm="1">
        <f t="array" ref="G3333">INDEX('Distance Matrix (miles)'!$B$2:$AD$30,B3333+1,C3333+1)</f>
        <v>24.01</v>
      </c>
      <c r="H3333" cm="1">
        <f t="array" ref="H3333">INDEX('Travel Time Matrix (min)'!$B$2:$AD$30,B3333+1,C3333+1)</f>
        <v>36</v>
      </c>
      <c r="I3333" cm="1">
        <f t="array" ref="I3333">G3333*(INDEX('Vehicle Fleet'!$D$2:$D$6,A3333)+'Cost Parameters'!$B$2*'Cost Parameters'!$B$3)</f>
        <v>37.369164000000005</v>
      </c>
      <c r="J3333" cm="1">
        <f t="array" ref="J3333">IF(C3333=0,0,INDEX('Delivery Stops'!$D$2:$D$29,C3333))</f>
        <v>168</v>
      </c>
      <c r="K3333">
        <f t="shared" si="208"/>
        <v>0</v>
      </c>
      <c r="L3333">
        <f t="shared" si="209"/>
        <v>0</v>
      </c>
      <c r="M3333">
        <f t="shared" si="210"/>
        <v>0</v>
      </c>
      <c r="N3333">
        <f t="shared" si="211"/>
        <v>0</v>
      </c>
      <c r="O3333" cm="1">
        <f t="array" ref="O3333">((IF(C3333=0,INDEX('Solver Setup'!$M$15:$M$19,A3333),INDEX('Solver Setup'!$G$25:$G$52,C3333))-IF(B3333=0,INDEX('Solver Setup'!$L$15:$L$19,A3333),INDEX('Solver Setup'!$G$25:$G$52,B3333)))*1440-IF(B3333=0,0,INDEX('Solver Setup'!$F$25:$F$52,B3333))-H3333+'Solver Setup'!$B$9*(1-F3333))</f>
        <v>1348</v>
      </c>
    </row>
    <row r="3334" spans="1:15" x14ac:dyDescent="0.2">
      <c r="A3334">
        <v>5</v>
      </c>
      <c r="B3334">
        <v>3</v>
      </c>
      <c r="C3334">
        <v>0</v>
      </c>
      <c r="D3334" t="str" cm="1">
        <f t="array" ref="D3334">IF(B3334=0,"Depot",INDEX('Delivery Stops'!$B$2:$B$29,B3334))</f>
        <v>Redstone Medical Center</v>
      </c>
      <c r="E3334" t="str" cm="1">
        <f t="array" ref="E3334">IF(C3334=0,"Depot",INDEX('Delivery Stops'!$B$2:$B$29,C3334))</f>
        <v>Depot</v>
      </c>
      <c r="F3334">
        <v>0</v>
      </c>
      <c r="G3334" cm="1">
        <f t="array" ref="G3334">INDEX('Distance Matrix (miles)'!$B$2:$AD$30,B3334+1,C3334+1)</f>
        <v>19.3</v>
      </c>
      <c r="H3334" cm="1">
        <f t="array" ref="H3334">INDEX('Travel Time Matrix (min)'!$B$2:$AD$30,B3334+1,C3334+1)</f>
        <v>29</v>
      </c>
      <c r="I3334" cm="1">
        <f t="array" ref="I3334">G3334*(INDEX('Vehicle Fleet'!$D$2:$D$6,A3334)+'Cost Parameters'!$B$2*'Cost Parameters'!$B$3)</f>
        <v>30.038520000000002</v>
      </c>
      <c r="J3334" cm="1">
        <f t="array" ref="J3334">IF(C3334=0,0,INDEX('Delivery Stops'!$D$2:$D$29,C3334))</f>
        <v>0</v>
      </c>
      <c r="K3334">
        <f t="shared" si="208"/>
        <v>0</v>
      </c>
      <c r="L3334">
        <f t="shared" si="209"/>
        <v>0</v>
      </c>
      <c r="M3334">
        <f t="shared" si="210"/>
        <v>0</v>
      </c>
      <c r="N3334">
        <f t="shared" si="211"/>
        <v>0</v>
      </c>
      <c r="O3334" cm="1">
        <f t="array" ref="O3334">((IF(C3334=0,INDEX('Solver Setup'!$M$15:$M$19,A3334),INDEX('Solver Setup'!$G$25:$G$52,C3334))-IF(B3334=0,INDEX('Solver Setup'!$L$15:$L$19,A3334),INDEX('Solver Setup'!$G$25:$G$52,B3334)))*1440-IF(B3334=0,0,INDEX('Solver Setup'!$F$25:$F$52,B3334))-H3334+'Solver Setup'!$B$9*(1-F3334))</f>
        <v>629</v>
      </c>
    </row>
    <row r="3335" spans="1:15" x14ac:dyDescent="0.2">
      <c r="A3335">
        <v>5</v>
      </c>
      <c r="B3335">
        <v>3</v>
      </c>
      <c r="C3335">
        <v>1</v>
      </c>
      <c r="D3335" t="str" cm="1">
        <f t="array" ref="D3335">IF(B3335=0,"Depot",INDEX('Delivery Stops'!$B$2:$B$29,B3335))</f>
        <v>Redstone Medical Center</v>
      </c>
      <c r="E3335" t="str" cm="1">
        <f t="array" ref="E3335">IF(C3335=0,"Depot",INDEX('Delivery Stops'!$B$2:$B$29,C3335))</f>
        <v>Pet Hospital</v>
      </c>
      <c r="F3335">
        <v>0</v>
      </c>
      <c r="G3335" cm="1">
        <f t="array" ref="G3335">INDEX('Distance Matrix (miles)'!$B$2:$AD$30,B3335+1,C3335+1)</f>
        <v>17</v>
      </c>
      <c r="H3335" cm="1">
        <f t="array" ref="H3335">INDEX('Travel Time Matrix (min)'!$B$2:$AD$30,B3335+1,C3335+1)</f>
        <v>25.5</v>
      </c>
      <c r="I3335" cm="1">
        <f t="array" ref="I3335">G3335*(INDEX('Vehicle Fleet'!$D$2:$D$6,A3335)+'Cost Parameters'!$B$2*'Cost Parameters'!$B$3)</f>
        <v>26.4588</v>
      </c>
      <c r="J3335" cm="1">
        <f t="array" ref="J3335">IF(C3335=0,0,INDEX('Delivery Stops'!$D$2:$D$29,C3335))</f>
        <v>204</v>
      </c>
      <c r="K3335">
        <f t="shared" si="208"/>
        <v>0</v>
      </c>
      <c r="L3335">
        <f t="shared" si="209"/>
        <v>0</v>
      </c>
      <c r="M3335">
        <f t="shared" si="210"/>
        <v>0</v>
      </c>
      <c r="N3335">
        <f t="shared" si="211"/>
        <v>0</v>
      </c>
      <c r="O3335" cm="1">
        <f t="array" ref="O3335">((IF(C3335=0,INDEX('Solver Setup'!$M$15:$M$19,A3335),INDEX('Solver Setup'!$G$25:$G$52,C3335))-IF(B3335=0,INDEX('Solver Setup'!$L$15:$L$19,A3335),INDEX('Solver Setup'!$G$25:$G$52,B3335)))*1440-IF(B3335=0,0,INDEX('Solver Setup'!$F$25:$F$52,B3335))-H3335+'Solver Setup'!$B$9*(1-F3335))</f>
        <v>1142.5000000000005</v>
      </c>
    </row>
    <row r="3336" spans="1:15" x14ac:dyDescent="0.2">
      <c r="A3336">
        <v>5</v>
      </c>
      <c r="B3336">
        <v>3</v>
      </c>
      <c r="C3336">
        <v>2</v>
      </c>
      <c r="D3336" t="str" cm="1">
        <f t="array" ref="D3336">IF(B3336=0,"Depot",INDEX('Delivery Stops'!$B$2:$B$29,B3336))</f>
        <v>Redstone Medical Center</v>
      </c>
      <c r="E3336" t="str" cm="1">
        <f t="array" ref="E3336">IF(C3336=0,"Depot",INDEX('Delivery Stops'!$B$2:$B$29,C3336))</f>
        <v>Community Pharmacy</v>
      </c>
      <c r="F3336">
        <v>0</v>
      </c>
      <c r="G3336" cm="1">
        <f t="array" ref="G3336">INDEX('Distance Matrix (miles)'!$B$2:$AD$30,B3336+1,C3336+1)</f>
        <v>18.989999999999998</v>
      </c>
      <c r="H3336" cm="1">
        <f t="array" ref="H3336">INDEX('Travel Time Matrix (min)'!$B$2:$AD$30,B3336+1,C3336+1)</f>
        <v>28.5</v>
      </c>
      <c r="I3336" cm="1">
        <f t="array" ref="I3336">G3336*(INDEX('Vehicle Fleet'!$D$2:$D$6,A3336)+'Cost Parameters'!$B$2*'Cost Parameters'!$B$3)</f>
        <v>29.556035999999999</v>
      </c>
      <c r="J3336" cm="1">
        <f t="array" ref="J3336">IF(C3336=0,0,INDEX('Delivery Stops'!$D$2:$D$29,C3336))</f>
        <v>240</v>
      </c>
      <c r="K3336">
        <f t="shared" si="208"/>
        <v>0</v>
      </c>
      <c r="L3336">
        <f t="shared" si="209"/>
        <v>0</v>
      </c>
      <c r="M3336">
        <f t="shared" si="210"/>
        <v>0</v>
      </c>
      <c r="N3336">
        <f t="shared" si="211"/>
        <v>0</v>
      </c>
      <c r="O3336" cm="1">
        <f t="array" ref="O3336">((IF(C3336=0,INDEX('Solver Setup'!$M$15:$M$19,A3336),INDEX('Solver Setup'!$G$25:$G$52,C3336))-IF(B3336=0,INDEX('Solver Setup'!$L$15:$L$19,A3336),INDEX('Solver Setup'!$G$25:$G$52,B3336)))*1440-IF(B3336=0,0,INDEX('Solver Setup'!$F$25:$F$52,B3336))-H3336+'Solver Setup'!$B$9*(1-F3336))</f>
        <v>1379.4999999999995</v>
      </c>
    </row>
    <row r="3337" spans="1:15" x14ac:dyDescent="0.2">
      <c r="A3337">
        <v>5</v>
      </c>
      <c r="B3337">
        <v>3</v>
      </c>
      <c r="C3337">
        <v>4</v>
      </c>
      <c r="D3337" t="str" cm="1">
        <f t="array" ref="D3337">IF(B3337=0,"Depot",INDEX('Delivery Stops'!$B$2:$B$29,B3337))</f>
        <v>Redstone Medical Center</v>
      </c>
      <c r="E3337" t="str" cm="1">
        <f t="array" ref="E3337">IF(C3337=0,"Depot",INDEX('Delivery Stops'!$B$2:$B$29,C3337))</f>
        <v>Furniture Warehouse</v>
      </c>
      <c r="F3337">
        <v>0</v>
      </c>
      <c r="G3337" cm="1">
        <f t="array" ref="G3337">INDEX('Distance Matrix (miles)'!$B$2:$AD$30,B3337+1,C3337+1)</f>
        <v>16.71</v>
      </c>
      <c r="H3337" cm="1">
        <f t="array" ref="H3337">INDEX('Travel Time Matrix (min)'!$B$2:$AD$30,B3337+1,C3337+1)</f>
        <v>25.1</v>
      </c>
      <c r="I3337" cm="1">
        <f t="array" ref="I3337">G3337*(INDEX('Vehicle Fleet'!$D$2:$D$6,A3337)+'Cost Parameters'!$B$2*'Cost Parameters'!$B$3)</f>
        <v>26.007444000000003</v>
      </c>
      <c r="J3337" cm="1">
        <f t="array" ref="J3337">IF(C3337=0,0,INDEX('Delivery Stops'!$D$2:$D$29,C3337))</f>
        <v>186</v>
      </c>
      <c r="K3337">
        <f t="shared" si="208"/>
        <v>0</v>
      </c>
      <c r="L3337">
        <f t="shared" si="209"/>
        <v>0</v>
      </c>
      <c r="M3337">
        <f t="shared" si="210"/>
        <v>0</v>
      </c>
      <c r="N3337">
        <f t="shared" si="211"/>
        <v>0</v>
      </c>
      <c r="O3337" cm="1">
        <f t="array" ref="O3337">((IF(C3337=0,INDEX('Solver Setup'!$M$15:$M$19,A3337),INDEX('Solver Setup'!$G$25:$G$52,C3337))-IF(B3337=0,INDEX('Solver Setup'!$L$15:$L$19,A3337),INDEX('Solver Setup'!$G$25:$G$52,B3337)))*1440-IF(B3337=0,0,INDEX('Solver Setup'!$F$25:$F$52,B3337))-H3337+'Solver Setup'!$B$9*(1-F3337))</f>
        <v>1127.9000000000001</v>
      </c>
    </row>
    <row r="3338" spans="1:15" x14ac:dyDescent="0.2">
      <c r="A3338">
        <v>5</v>
      </c>
      <c r="B3338">
        <v>3</v>
      </c>
      <c r="C3338">
        <v>5</v>
      </c>
      <c r="D3338" t="str" cm="1">
        <f t="array" ref="D3338">IF(B3338=0,"Depot",INDEX('Delivery Stops'!$B$2:$B$29,B3338))</f>
        <v>Redstone Medical Center</v>
      </c>
      <c r="E3338" t="str" cm="1">
        <f t="array" ref="E3338">IF(C3338=0,"Depot",INDEX('Delivery Stops'!$B$2:$B$29,C3338))</f>
        <v>Construction Supply</v>
      </c>
      <c r="F3338">
        <v>0</v>
      </c>
      <c r="G3338" cm="1">
        <f t="array" ref="G3338">INDEX('Distance Matrix (miles)'!$B$2:$AD$30,B3338+1,C3338+1)</f>
        <v>23.46</v>
      </c>
      <c r="H3338" cm="1">
        <f t="array" ref="H3338">INDEX('Travel Time Matrix (min)'!$B$2:$AD$30,B3338+1,C3338+1)</f>
        <v>35.200000000000003</v>
      </c>
      <c r="I3338" cm="1">
        <f t="array" ref="I3338">G3338*(INDEX('Vehicle Fleet'!$D$2:$D$6,A3338)+'Cost Parameters'!$B$2*'Cost Parameters'!$B$3)</f>
        <v>36.513144000000004</v>
      </c>
      <c r="J3338" cm="1">
        <f t="array" ref="J3338">IF(C3338=0,0,INDEX('Delivery Stops'!$D$2:$D$29,C3338))</f>
        <v>201</v>
      </c>
      <c r="K3338">
        <f t="shared" si="208"/>
        <v>0</v>
      </c>
      <c r="L3338">
        <f t="shared" si="209"/>
        <v>0</v>
      </c>
      <c r="M3338">
        <f t="shared" si="210"/>
        <v>0</v>
      </c>
      <c r="N3338">
        <f t="shared" si="211"/>
        <v>0</v>
      </c>
      <c r="O3338" cm="1">
        <f t="array" ref="O3338">((IF(C3338=0,INDEX('Solver Setup'!$M$15:$M$19,A3338),INDEX('Solver Setup'!$G$25:$G$52,C3338))-IF(B3338=0,INDEX('Solver Setup'!$L$15:$L$19,A3338),INDEX('Solver Setup'!$G$25:$G$52,B3338)))*1440-IF(B3338=0,0,INDEX('Solver Setup'!$F$25:$F$52,B3338))-H3338+'Solver Setup'!$B$9*(1-F3338))</f>
        <v>1327.7999999999995</v>
      </c>
    </row>
    <row r="3339" spans="1:15" x14ac:dyDescent="0.2">
      <c r="A3339">
        <v>5</v>
      </c>
      <c r="B3339">
        <v>3</v>
      </c>
      <c r="C3339">
        <v>6</v>
      </c>
      <c r="D3339" t="str" cm="1">
        <f t="array" ref="D3339">IF(B3339=0,"Depot",INDEX('Delivery Stops'!$B$2:$B$29,B3339))</f>
        <v>Redstone Medical Center</v>
      </c>
      <c r="E3339" t="str" cm="1">
        <f t="array" ref="E3339">IF(C3339=0,"Depot",INDEX('Delivery Stops'!$B$2:$B$29,C3339))</f>
        <v>Farm Supply</v>
      </c>
      <c r="F3339">
        <v>0</v>
      </c>
      <c r="G3339" cm="1">
        <f t="array" ref="G3339">INDEX('Distance Matrix (miles)'!$B$2:$AD$30,B3339+1,C3339+1)</f>
        <v>19.98</v>
      </c>
      <c r="H3339" cm="1">
        <f t="array" ref="H3339">INDEX('Travel Time Matrix (min)'!$B$2:$AD$30,B3339+1,C3339+1)</f>
        <v>30</v>
      </c>
      <c r="I3339" cm="1">
        <f t="array" ref="I3339">G3339*(INDEX('Vehicle Fleet'!$D$2:$D$6,A3339)+'Cost Parameters'!$B$2*'Cost Parameters'!$B$3)</f>
        <v>31.096872000000001</v>
      </c>
      <c r="J3339" cm="1">
        <f t="array" ref="J3339">IF(C3339=0,0,INDEX('Delivery Stops'!$D$2:$D$29,C3339))</f>
        <v>162</v>
      </c>
      <c r="K3339">
        <f t="shared" si="208"/>
        <v>0</v>
      </c>
      <c r="L3339">
        <f t="shared" si="209"/>
        <v>0</v>
      </c>
      <c r="M3339">
        <f t="shared" si="210"/>
        <v>0</v>
      </c>
      <c r="N3339">
        <f t="shared" si="211"/>
        <v>0</v>
      </c>
      <c r="O3339" cm="1">
        <f t="array" ref="O3339">((IF(C3339=0,INDEX('Solver Setup'!$M$15:$M$19,A3339),INDEX('Solver Setup'!$G$25:$G$52,C3339))-IF(B3339=0,INDEX('Solver Setup'!$L$15:$L$19,A3339),INDEX('Solver Setup'!$G$25:$G$52,B3339)))*1440-IF(B3339=0,0,INDEX('Solver Setup'!$F$25:$F$52,B3339))-H3339+'Solver Setup'!$B$9*(1-F3339))</f>
        <v>1438</v>
      </c>
    </row>
    <row r="3340" spans="1:15" x14ac:dyDescent="0.2">
      <c r="A3340">
        <v>5</v>
      </c>
      <c r="B3340">
        <v>3</v>
      </c>
      <c r="C3340">
        <v>7</v>
      </c>
      <c r="D3340" t="str" cm="1">
        <f t="array" ref="D3340">IF(B3340=0,"Depot",INDEX('Delivery Stops'!$B$2:$B$29,B3340))</f>
        <v>Redstone Medical Center</v>
      </c>
      <c r="E3340" t="str" cm="1">
        <f t="array" ref="E3340">IF(C3340=0,"Depot",INDEX('Delivery Stops'!$B$2:$B$29,C3340))</f>
        <v>Fish Market</v>
      </c>
      <c r="F3340">
        <v>0</v>
      </c>
      <c r="G3340" cm="1">
        <f t="array" ref="G3340">INDEX('Distance Matrix (miles)'!$B$2:$AD$30,B3340+1,C3340+1)</f>
        <v>28.72</v>
      </c>
      <c r="H3340" cm="1">
        <f t="array" ref="H3340">INDEX('Travel Time Matrix (min)'!$B$2:$AD$30,B3340+1,C3340+1)</f>
        <v>43.1</v>
      </c>
      <c r="I3340" cm="1">
        <f t="array" ref="I3340">G3340*(INDEX('Vehicle Fleet'!$D$2:$D$6,A3340)+'Cost Parameters'!$B$2*'Cost Parameters'!$B$3)</f>
        <v>44.699807999999997</v>
      </c>
      <c r="J3340" cm="1">
        <f t="array" ref="J3340">IF(C3340=0,0,INDEX('Delivery Stops'!$D$2:$D$29,C3340))</f>
        <v>133</v>
      </c>
      <c r="K3340">
        <f t="shared" si="208"/>
        <v>0</v>
      </c>
      <c r="L3340">
        <f t="shared" si="209"/>
        <v>0</v>
      </c>
      <c r="M3340">
        <f t="shared" si="210"/>
        <v>0</v>
      </c>
      <c r="N3340">
        <f t="shared" si="211"/>
        <v>0</v>
      </c>
      <c r="O3340" cm="1">
        <f t="array" ref="O3340">((IF(C3340=0,INDEX('Solver Setup'!$M$15:$M$19,A3340),INDEX('Solver Setup'!$G$25:$G$52,C3340))-IF(B3340=0,INDEX('Solver Setup'!$L$15:$L$19,A3340),INDEX('Solver Setup'!$G$25:$G$52,B3340)))*1440-IF(B3340=0,0,INDEX('Solver Setup'!$F$25:$F$52,B3340))-H3340+'Solver Setup'!$B$9*(1-F3340))</f>
        <v>1289.9000000000001</v>
      </c>
    </row>
    <row r="3341" spans="1:15" x14ac:dyDescent="0.2">
      <c r="A3341">
        <v>5</v>
      </c>
      <c r="B3341">
        <v>3</v>
      </c>
      <c r="C3341">
        <v>8</v>
      </c>
      <c r="D3341" t="str" cm="1">
        <f t="array" ref="D3341">IF(B3341=0,"Depot",INDEX('Delivery Stops'!$B$2:$B$29,B3341))</f>
        <v>Redstone Medical Center</v>
      </c>
      <c r="E3341" t="str" cm="1">
        <f t="array" ref="E3341">IF(C3341=0,"Depot",INDEX('Delivery Stops'!$B$2:$B$29,C3341))</f>
        <v>Swimming Pool Supply</v>
      </c>
      <c r="F3341">
        <v>0</v>
      </c>
      <c r="G3341" cm="1">
        <f t="array" ref="G3341">INDEX('Distance Matrix (miles)'!$B$2:$AD$30,B3341+1,C3341+1)</f>
        <v>16.8</v>
      </c>
      <c r="H3341" cm="1">
        <f t="array" ref="H3341">INDEX('Travel Time Matrix (min)'!$B$2:$AD$30,B3341+1,C3341+1)</f>
        <v>25.2</v>
      </c>
      <c r="I3341" cm="1">
        <f t="array" ref="I3341">G3341*(INDEX('Vehicle Fleet'!$D$2:$D$6,A3341)+'Cost Parameters'!$B$2*'Cost Parameters'!$B$3)</f>
        <v>26.14752</v>
      </c>
      <c r="J3341" cm="1">
        <f t="array" ref="J3341">IF(C3341=0,0,INDEX('Delivery Stops'!$D$2:$D$29,C3341))</f>
        <v>285</v>
      </c>
      <c r="K3341">
        <f t="shared" si="208"/>
        <v>0</v>
      </c>
      <c r="L3341">
        <f t="shared" si="209"/>
        <v>0</v>
      </c>
      <c r="M3341">
        <f t="shared" si="210"/>
        <v>0</v>
      </c>
      <c r="N3341">
        <f t="shared" si="211"/>
        <v>0</v>
      </c>
      <c r="O3341" cm="1">
        <f t="array" ref="O3341">((IF(C3341=0,INDEX('Solver Setup'!$M$15:$M$19,A3341),INDEX('Solver Setup'!$G$25:$G$52,C3341))-IF(B3341=0,INDEX('Solver Setup'!$L$15:$L$19,A3341),INDEX('Solver Setup'!$G$25:$G$52,B3341)))*1440-IF(B3341=0,0,INDEX('Solver Setup'!$F$25:$F$52,B3341))-H3341+'Solver Setup'!$B$9*(1-F3341))</f>
        <v>1517.7999999999995</v>
      </c>
    </row>
    <row r="3342" spans="1:15" x14ac:dyDescent="0.2">
      <c r="A3342">
        <v>5</v>
      </c>
      <c r="B3342">
        <v>3</v>
      </c>
      <c r="C3342">
        <v>9</v>
      </c>
      <c r="D3342" t="str" cm="1">
        <f t="array" ref="D3342">IF(B3342=0,"Depot",INDEX('Delivery Stops'!$B$2:$B$29,B3342))</f>
        <v>Redstone Medical Center</v>
      </c>
      <c r="E3342" t="str" cm="1">
        <f t="array" ref="E3342">IF(C3342=0,"Depot",INDEX('Delivery Stops'!$B$2:$B$29,C3342))</f>
        <v>Dry Cleaners</v>
      </c>
      <c r="F3342">
        <v>0</v>
      </c>
      <c r="G3342" cm="1">
        <f t="array" ref="G3342">INDEX('Distance Matrix (miles)'!$B$2:$AD$30,B3342+1,C3342+1)</f>
        <v>12.66</v>
      </c>
      <c r="H3342" cm="1">
        <f t="array" ref="H3342">INDEX('Travel Time Matrix (min)'!$B$2:$AD$30,B3342+1,C3342+1)</f>
        <v>19</v>
      </c>
      <c r="I3342" cm="1">
        <f t="array" ref="I3342">G3342*(INDEX('Vehicle Fleet'!$D$2:$D$6,A3342)+'Cost Parameters'!$B$2*'Cost Parameters'!$B$3)</f>
        <v>19.704024</v>
      </c>
      <c r="J3342" cm="1">
        <f t="array" ref="J3342">IF(C3342=0,0,INDEX('Delivery Stops'!$D$2:$D$29,C3342))</f>
        <v>24</v>
      </c>
      <c r="K3342">
        <f t="shared" si="208"/>
        <v>0</v>
      </c>
      <c r="L3342">
        <f t="shared" si="209"/>
        <v>0</v>
      </c>
      <c r="M3342">
        <f t="shared" si="210"/>
        <v>0</v>
      </c>
      <c r="N3342">
        <f t="shared" si="211"/>
        <v>0</v>
      </c>
      <c r="O3342" cm="1">
        <f t="array" ref="O3342">((IF(C3342=0,INDEX('Solver Setup'!$M$15:$M$19,A3342),INDEX('Solver Setup'!$G$25:$G$52,C3342))-IF(B3342=0,INDEX('Solver Setup'!$L$15:$L$19,A3342),INDEX('Solver Setup'!$G$25:$G$52,B3342)))*1440-IF(B3342=0,0,INDEX('Solver Setup'!$F$25:$F$52,B3342))-H3342+'Solver Setup'!$B$9*(1-F3342))</f>
        <v>1179</v>
      </c>
    </row>
    <row r="3343" spans="1:15" x14ac:dyDescent="0.2">
      <c r="A3343">
        <v>5</v>
      </c>
      <c r="B3343">
        <v>3</v>
      </c>
      <c r="C3343">
        <v>10</v>
      </c>
      <c r="D3343" t="str" cm="1">
        <f t="array" ref="D3343">IF(B3343=0,"Depot",INDEX('Delivery Stops'!$B$2:$B$29,B3343))</f>
        <v>Redstone Medical Center</v>
      </c>
      <c r="E3343" t="str" cm="1">
        <f t="array" ref="E3343">IF(C3343=0,"Depot",INDEX('Delivery Stops'!$B$2:$B$29,C3343))</f>
        <v>Furniture Warehouse</v>
      </c>
      <c r="F3343">
        <v>0</v>
      </c>
      <c r="G3343" cm="1">
        <f t="array" ref="G3343">INDEX('Distance Matrix (miles)'!$B$2:$AD$30,B3343+1,C3343+1)</f>
        <v>25.51</v>
      </c>
      <c r="H3343" cm="1">
        <f t="array" ref="H3343">INDEX('Travel Time Matrix (min)'!$B$2:$AD$30,B3343+1,C3343+1)</f>
        <v>38.299999999999997</v>
      </c>
      <c r="I3343" cm="1">
        <f t="array" ref="I3343">G3343*(INDEX('Vehicle Fleet'!$D$2:$D$6,A3343)+'Cost Parameters'!$B$2*'Cost Parameters'!$B$3)</f>
        <v>39.703764</v>
      </c>
      <c r="J3343" cm="1">
        <f t="array" ref="J3343">IF(C3343=0,0,INDEX('Delivery Stops'!$D$2:$D$29,C3343))</f>
        <v>89</v>
      </c>
      <c r="K3343">
        <f t="shared" si="208"/>
        <v>0</v>
      </c>
      <c r="L3343">
        <f t="shared" si="209"/>
        <v>0</v>
      </c>
      <c r="M3343">
        <f t="shared" si="210"/>
        <v>0</v>
      </c>
      <c r="N3343">
        <f t="shared" si="211"/>
        <v>0</v>
      </c>
      <c r="O3343" cm="1">
        <f t="array" ref="O3343">((IF(C3343=0,INDEX('Solver Setup'!$M$15:$M$19,A3343),INDEX('Solver Setup'!$G$25:$G$52,C3343))-IF(B3343=0,INDEX('Solver Setup'!$L$15:$L$19,A3343),INDEX('Solver Setup'!$G$25:$G$52,B3343)))*1440-IF(B3343=0,0,INDEX('Solver Setup'!$F$25:$F$52,B3343))-H3343+'Solver Setup'!$B$9*(1-F3343))</f>
        <v>1234.6999999999994</v>
      </c>
    </row>
    <row r="3344" spans="1:15" x14ac:dyDescent="0.2">
      <c r="A3344">
        <v>5</v>
      </c>
      <c r="B3344">
        <v>3</v>
      </c>
      <c r="C3344">
        <v>11</v>
      </c>
      <c r="D3344" t="str" cm="1">
        <f t="array" ref="D3344">IF(B3344=0,"Depot",INDEX('Delivery Stops'!$B$2:$B$29,B3344))</f>
        <v>Redstone Medical Center</v>
      </c>
      <c r="E3344" t="str" cm="1">
        <f t="array" ref="E3344">IF(C3344=0,"Depot",INDEX('Delivery Stops'!$B$2:$B$29,C3344))</f>
        <v>Pet Hospital</v>
      </c>
      <c r="F3344">
        <v>0</v>
      </c>
      <c r="G3344" cm="1">
        <f t="array" ref="G3344">INDEX('Distance Matrix (miles)'!$B$2:$AD$30,B3344+1,C3344+1)</f>
        <v>18.93</v>
      </c>
      <c r="H3344" cm="1">
        <f t="array" ref="H3344">INDEX('Travel Time Matrix (min)'!$B$2:$AD$30,B3344+1,C3344+1)</f>
        <v>28.4</v>
      </c>
      <c r="I3344" cm="1">
        <f t="array" ref="I3344">G3344*(INDEX('Vehicle Fleet'!$D$2:$D$6,A3344)+'Cost Parameters'!$B$2*'Cost Parameters'!$B$3)</f>
        <v>29.462651999999999</v>
      </c>
      <c r="J3344" cm="1">
        <f t="array" ref="J3344">IF(C3344=0,0,INDEX('Delivery Stops'!$D$2:$D$29,C3344))</f>
        <v>108</v>
      </c>
      <c r="K3344">
        <f t="shared" si="208"/>
        <v>0</v>
      </c>
      <c r="L3344">
        <f t="shared" si="209"/>
        <v>0</v>
      </c>
      <c r="M3344">
        <f t="shared" si="210"/>
        <v>0</v>
      </c>
      <c r="N3344">
        <f t="shared" si="211"/>
        <v>0</v>
      </c>
      <c r="O3344" cm="1">
        <f t="array" ref="O3344">((IF(C3344=0,INDEX('Solver Setup'!$M$15:$M$19,A3344),INDEX('Solver Setup'!$G$25:$G$52,C3344))-IF(B3344=0,INDEX('Solver Setup'!$L$15:$L$19,A3344),INDEX('Solver Setup'!$G$25:$G$52,B3344)))*1440-IF(B3344=0,0,INDEX('Solver Setup'!$F$25:$F$52,B3344))-H3344+'Solver Setup'!$B$9*(1-F3344))</f>
        <v>1169.5999999999999</v>
      </c>
    </row>
    <row r="3345" spans="1:15" x14ac:dyDescent="0.2">
      <c r="A3345">
        <v>5</v>
      </c>
      <c r="B3345">
        <v>3</v>
      </c>
      <c r="C3345">
        <v>12</v>
      </c>
      <c r="D3345" t="str" cm="1">
        <f t="array" ref="D3345">IF(B3345=0,"Depot",INDEX('Delivery Stops'!$B$2:$B$29,B3345))</f>
        <v>Redstone Medical Center</v>
      </c>
      <c r="E3345" t="str" cm="1">
        <f t="array" ref="E3345">IF(C3345=0,"Depot",INDEX('Delivery Stops'!$B$2:$B$29,C3345))</f>
        <v>Tech Solutions Inc</v>
      </c>
      <c r="F3345">
        <v>0</v>
      </c>
      <c r="G3345" cm="1">
        <f t="array" ref="G3345">INDEX('Distance Matrix (miles)'!$B$2:$AD$30,B3345+1,C3345+1)</f>
        <v>26.08</v>
      </c>
      <c r="H3345" cm="1">
        <f t="array" ref="H3345">INDEX('Travel Time Matrix (min)'!$B$2:$AD$30,B3345+1,C3345+1)</f>
        <v>39.1</v>
      </c>
      <c r="I3345" cm="1">
        <f t="array" ref="I3345">G3345*(INDEX('Vehicle Fleet'!$D$2:$D$6,A3345)+'Cost Parameters'!$B$2*'Cost Parameters'!$B$3)</f>
        <v>40.590911999999996</v>
      </c>
      <c r="J3345" cm="1">
        <f t="array" ref="J3345">IF(C3345=0,0,INDEX('Delivery Stops'!$D$2:$D$29,C3345))</f>
        <v>150</v>
      </c>
      <c r="K3345">
        <f t="shared" si="208"/>
        <v>0</v>
      </c>
      <c r="L3345">
        <f t="shared" si="209"/>
        <v>0</v>
      </c>
      <c r="M3345">
        <f t="shared" si="210"/>
        <v>0</v>
      </c>
      <c r="N3345">
        <f t="shared" si="211"/>
        <v>0</v>
      </c>
      <c r="O3345" cm="1">
        <f t="array" ref="O3345">((IF(C3345=0,INDEX('Solver Setup'!$M$15:$M$19,A3345),INDEX('Solver Setup'!$G$25:$G$52,C3345))-IF(B3345=0,INDEX('Solver Setup'!$L$15:$L$19,A3345),INDEX('Solver Setup'!$G$25:$G$52,B3345)))*1440-IF(B3345=0,0,INDEX('Solver Setup'!$F$25:$F$52,B3345))-H3345+'Solver Setup'!$B$9*(1-F3345))</f>
        <v>1113.9000000000001</v>
      </c>
    </row>
    <row r="3346" spans="1:15" x14ac:dyDescent="0.2">
      <c r="A3346">
        <v>5</v>
      </c>
      <c r="B3346">
        <v>3</v>
      </c>
      <c r="C3346">
        <v>13</v>
      </c>
      <c r="D3346" t="str" cm="1">
        <f t="array" ref="D3346">IF(B3346=0,"Depot",INDEX('Delivery Stops'!$B$2:$B$29,B3346))</f>
        <v>Redstone Medical Center</v>
      </c>
      <c r="E3346" t="str" cm="1">
        <f t="array" ref="E3346">IF(C3346=0,"Depot",INDEX('Delivery Stops'!$B$2:$B$29,C3346))</f>
        <v>Tech Solutions Inc</v>
      </c>
      <c r="F3346">
        <v>0</v>
      </c>
      <c r="G3346" cm="1">
        <f t="array" ref="G3346">INDEX('Distance Matrix (miles)'!$B$2:$AD$30,B3346+1,C3346+1)</f>
        <v>42.16</v>
      </c>
      <c r="H3346" cm="1">
        <f t="array" ref="H3346">INDEX('Travel Time Matrix (min)'!$B$2:$AD$30,B3346+1,C3346+1)</f>
        <v>63.2</v>
      </c>
      <c r="I3346" cm="1">
        <f t="array" ref="I3346">G3346*(INDEX('Vehicle Fleet'!$D$2:$D$6,A3346)+'Cost Parameters'!$B$2*'Cost Parameters'!$B$3)</f>
        <v>65.617823999999999</v>
      </c>
      <c r="J3346" cm="1">
        <f t="array" ref="J3346">IF(C3346=0,0,INDEX('Delivery Stops'!$D$2:$D$29,C3346))</f>
        <v>38</v>
      </c>
      <c r="K3346">
        <f t="shared" si="208"/>
        <v>0</v>
      </c>
      <c r="L3346">
        <f t="shared" si="209"/>
        <v>0</v>
      </c>
      <c r="M3346">
        <f t="shared" si="210"/>
        <v>0</v>
      </c>
      <c r="N3346">
        <f t="shared" si="211"/>
        <v>0</v>
      </c>
      <c r="O3346" cm="1">
        <f t="array" ref="O3346">((IF(C3346=0,INDEX('Solver Setup'!$M$15:$M$19,A3346),INDEX('Solver Setup'!$G$25:$G$52,C3346))-IF(B3346=0,INDEX('Solver Setup'!$L$15:$L$19,A3346),INDEX('Solver Setup'!$G$25:$G$52,B3346)))*1440-IF(B3346=0,0,INDEX('Solver Setup'!$F$25:$F$52,B3346))-H3346+'Solver Setup'!$B$9*(1-F3346))</f>
        <v>984.7999999999995</v>
      </c>
    </row>
    <row r="3347" spans="1:15" x14ac:dyDescent="0.2">
      <c r="A3347">
        <v>5</v>
      </c>
      <c r="B3347">
        <v>3</v>
      </c>
      <c r="C3347">
        <v>14</v>
      </c>
      <c r="D3347" t="str" cm="1">
        <f t="array" ref="D3347">IF(B3347=0,"Depot",INDEX('Delivery Stops'!$B$2:$B$29,B3347))</f>
        <v>Redstone Medical Center</v>
      </c>
      <c r="E3347" t="str" cm="1">
        <f t="array" ref="E3347">IF(C3347=0,"Depot",INDEX('Delivery Stops'!$B$2:$B$29,C3347))</f>
        <v>Sunrise Senior Living</v>
      </c>
      <c r="F3347">
        <v>0</v>
      </c>
      <c r="G3347" cm="1">
        <f t="array" ref="G3347">INDEX('Distance Matrix (miles)'!$B$2:$AD$30,B3347+1,C3347+1)</f>
        <v>28.35</v>
      </c>
      <c r="H3347" cm="1">
        <f t="array" ref="H3347">INDEX('Travel Time Matrix (min)'!$B$2:$AD$30,B3347+1,C3347+1)</f>
        <v>42.5</v>
      </c>
      <c r="I3347" cm="1">
        <f t="array" ref="I3347">G3347*(INDEX('Vehicle Fleet'!$D$2:$D$6,A3347)+'Cost Parameters'!$B$2*'Cost Parameters'!$B$3)</f>
        <v>44.123940000000005</v>
      </c>
      <c r="J3347" cm="1">
        <f t="array" ref="J3347">IF(C3347=0,0,INDEX('Delivery Stops'!$D$2:$D$29,C3347))</f>
        <v>249</v>
      </c>
      <c r="K3347">
        <f t="shared" si="208"/>
        <v>0</v>
      </c>
      <c r="L3347">
        <f t="shared" si="209"/>
        <v>0</v>
      </c>
      <c r="M3347">
        <f t="shared" si="210"/>
        <v>0</v>
      </c>
      <c r="N3347">
        <f t="shared" si="211"/>
        <v>0</v>
      </c>
      <c r="O3347" cm="1">
        <f t="array" ref="O3347">((IF(C3347=0,INDEX('Solver Setup'!$M$15:$M$19,A3347),INDEX('Solver Setup'!$G$25:$G$52,C3347))-IF(B3347=0,INDEX('Solver Setup'!$L$15:$L$19,A3347),INDEX('Solver Setup'!$G$25:$G$52,B3347)))*1440-IF(B3347=0,0,INDEX('Solver Setup'!$F$25:$F$52,B3347))-H3347+'Solver Setup'!$B$9*(1-F3347))</f>
        <v>1455.4999999999995</v>
      </c>
    </row>
    <row r="3348" spans="1:15" x14ac:dyDescent="0.2">
      <c r="A3348">
        <v>5</v>
      </c>
      <c r="B3348">
        <v>3</v>
      </c>
      <c r="C3348">
        <v>15</v>
      </c>
      <c r="D3348" t="str" cm="1">
        <f t="array" ref="D3348">IF(B3348=0,"Depot",INDEX('Delivery Stops'!$B$2:$B$29,B3348))</f>
        <v>Redstone Medical Center</v>
      </c>
      <c r="E3348" t="str" cm="1">
        <f t="array" ref="E3348">IF(C3348=0,"Depot",INDEX('Delivery Stops'!$B$2:$B$29,C3348))</f>
        <v>Electronics Outlet</v>
      </c>
      <c r="F3348">
        <v>0</v>
      </c>
      <c r="G3348" cm="1">
        <f t="array" ref="G3348">INDEX('Distance Matrix (miles)'!$B$2:$AD$30,B3348+1,C3348+1)</f>
        <v>20.329999999999998</v>
      </c>
      <c r="H3348" cm="1">
        <f t="array" ref="H3348">INDEX('Travel Time Matrix (min)'!$B$2:$AD$30,B3348+1,C3348+1)</f>
        <v>30.5</v>
      </c>
      <c r="I3348" cm="1">
        <f t="array" ref="I3348">G3348*(INDEX('Vehicle Fleet'!$D$2:$D$6,A3348)+'Cost Parameters'!$B$2*'Cost Parameters'!$B$3)</f>
        <v>31.641611999999999</v>
      </c>
      <c r="J3348" cm="1">
        <f t="array" ref="J3348">IF(C3348=0,0,INDEX('Delivery Stops'!$D$2:$D$29,C3348))</f>
        <v>72</v>
      </c>
      <c r="K3348">
        <f t="shared" si="208"/>
        <v>0</v>
      </c>
      <c r="L3348">
        <f t="shared" si="209"/>
        <v>0</v>
      </c>
      <c r="M3348">
        <f t="shared" si="210"/>
        <v>0</v>
      </c>
      <c r="N3348">
        <f t="shared" si="211"/>
        <v>0</v>
      </c>
      <c r="O3348" cm="1">
        <f t="array" ref="O3348">((IF(C3348=0,INDEX('Solver Setup'!$M$15:$M$19,A3348),INDEX('Solver Setup'!$G$25:$G$52,C3348))-IF(B3348=0,INDEX('Solver Setup'!$L$15:$L$19,A3348),INDEX('Solver Setup'!$G$25:$G$52,B3348)))*1440-IF(B3348=0,0,INDEX('Solver Setup'!$F$25:$F$52,B3348))-H3348+'Solver Setup'!$B$9*(1-F3348))</f>
        <v>1032.5</v>
      </c>
    </row>
    <row r="3349" spans="1:15" x14ac:dyDescent="0.2">
      <c r="A3349">
        <v>5</v>
      </c>
      <c r="B3349">
        <v>3</v>
      </c>
      <c r="C3349">
        <v>16</v>
      </c>
      <c r="D3349" t="str" cm="1">
        <f t="array" ref="D3349">IF(B3349=0,"Depot",INDEX('Delivery Stops'!$B$2:$B$29,B3349))</f>
        <v>Redstone Medical Center</v>
      </c>
      <c r="E3349" t="str" cm="1">
        <f t="array" ref="E3349">IF(C3349=0,"Depot",INDEX('Delivery Stops'!$B$2:$B$29,C3349))</f>
        <v>Bookstore</v>
      </c>
      <c r="F3349">
        <v>0</v>
      </c>
      <c r="G3349" cm="1">
        <f t="array" ref="G3349">INDEX('Distance Matrix (miles)'!$B$2:$AD$30,B3349+1,C3349+1)</f>
        <v>23.41</v>
      </c>
      <c r="H3349" cm="1">
        <f t="array" ref="H3349">INDEX('Travel Time Matrix (min)'!$B$2:$AD$30,B3349+1,C3349+1)</f>
        <v>35.1</v>
      </c>
      <c r="I3349" cm="1">
        <f t="array" ref="I3349">G3349*(INDEX('Vehicle Fleet'!$D$2:$D$6,A3349)+'Cost Parameters'!$B$2*'Cost Parameters'!$B$3)</f>
        <v>36.435324000000001</v>
      </c>
      <c r="J3349" cm="1">
        <f t="array" ref="J3349">IF(C3349=0,0,INDEX('Delivery Stops'!$D$2:$D$29,C3349))</f>
        <v>152</v>
      </c>
      <c r="K3349">
        <f t="shared" si="208"/>
        <v>0</v>
      </c>
      <c r="L3349">
        <f t="shared" si="209"/>
        <v>0</v>
      </c>
      <c r="M3349">
        <f t="shared" si="210"/>
        <v>0</v>
      </c>
      <c r="N3349">
        <f t="shared" si="211"/>
        <v>0</v>
      </c>
      <c r="O3349" cm="1">
        <f t="array" ref="O3349">((IF(C3349=0,INDEX('Solver Setup'!$M$15:$M$19,A3349),INDEX('Solver Setup'!$G$25:$G$52,C3349))-IF(B3349=0,INDEX('Solver Setup'!$L$15:$L$19,A3349),INDEX('Solver Setup'!$G$25:$G$52,B3349)))*1440-IF(B3349=0,0,INDEX('Solver Setup'!$F$25:$F$52,B3349))-H3349+'Solver Setup'!$B$9*(1-F3349))</f>
        <v>1267.9000000000005</v>
      </c>
    </row>
    <row r="3350" spans="1:15" x14ac:dyDescent="0.2">
      <c r="A3350">
        <v>5</v>
      </c>
      <c r="B3350">
        <v>3</v>
      </c>
      <c r="C3350">
        <v>17</v>
      </c>
      <c r="D3350" t="str" cm="1">
        <f t="array" ref="D3350">IF(B3350=0,"Depot",INDEX('Delivery Stops'!$B$2:$B$29,B3350))</f>
        <v>Redstone Medical Center</v>
      </c>
      <c r="E3350" t="str" cm="1">
        <f t="array" ref="E3350">IF(C3350=0,"Depot",INDEX('Delivery Stops'!$B$2:$B$29,C3350))</f>
        <v>Veterinary Clinic</v>
      </c>
      <c r="F3350">
        <v>0</v>
      </c>
      <c r="G3350" cm="1">
        <f t="array" ref="G3350">INDEX('Distance Matrix (miles)'!$B$2:$AD$30,B3350+1,C3350+1)</f>
        <v>38.78</v>
      </c>
      <c r="H3350" cm="1">
        <f t="array" ref="H3350">INDEX('Travel Time Matrix (min)'!$B$2:$AD$30,B3350+1,C3350+1)</f>
        <v>58.2</v>
      </c>
      <c r="I3350" cm="1">
        <f t="array" ref="I3350">G3350*(INDEX('Vehicle Fleet'!$D$2:$D$6,A3350)+'Cost Parameters'!$B$2*'Cost Parameters'!$B$3)</f>
        <v>60.357192000000005</v>
      </c>
      <c r="J3350" cm="1">
        <f t="array" ref="J3350">IF(C3350=0,0,INDEX('Delivery Stops'!$D$2:$D$29,C3350))</f>
        <v>102</v>
      </c>
      <c r="K3350">
        <f t="shared" si="208"/>
        <v>0</v>
      </c>
      <c r="L3350">
        <f t="shared" si="209"/>
        <v>0</v>
      </c>
      <c r="M3350">
        <f t="shared" si="210"/>
        <v>0</v>
      </c>
      <c r="N3350">
        <f t="shared" si="211"/>
        <v>0</v>
      </c>
      <c r="O3350" cm="1">
        <f t="array" ref="O3350">((IF(C3350=0,INDEX('Solver Setup'!$M$15:$M$19,A3350),INDEX('Solver Setup'!$G$25:$G$52,C3350))-IF(B3350=0,INDEX('Solver Setup'!$L$15:$L$19,A3350),INDEX('Solver Setup'!$G$25:$G$52,B3350)))*1440-IF(B3350=0,0,INDEX('Solver Setup'!$F$25:$F$52,B3350))-H3350+'Solver Setup'!$B$9*(1-F3350))</f>
        <v>1079.7999999999995</v>
      </c>
    </row>
    <row r="3351" spans="1:15" x14ac:dyDescent="0.2">
      <c r="A3351">
        <v>5</v>
      </c>
      <c r="B3351">
        <v>3</v>
      </c>
      <c r="C3351">
        <v>18</v>
      </c>
      <c r="D3351" t="str" cm="1">
        <f t="array" ref="D3351">IF(B3351=0,"Depot",INDEX('Delivery Stops'!$B$2:$B$29,B3351))</f>
        <v>Redstone Medical Center</v>
      </c>
      <c r="E3351" t="str" cm="1">
        <f t="array" ref="E3351">IF(C3351=0,"Depot",INDEX('Delivery Stops'!$B$2:$B$29,C3351))</f>
        <v>Furniture Warehouse</v>
      </c>
      <c r="F3351">
        <v>0</v>
      </c>
      <c r="G3351" cm="1">
        <f t="array" ref="G3351">INDEX('Distance Matrix (miles)'!$B$2:$AD$30,B3351+1,C3351+1)</f>
        <v>17.11</v>
      </c>
      <c r="H3351" cm="1">
        <f t="array" ref="H3351">INDEX('Travel Time Matrix (min)'!$B$2:$AD$30,B3351+1,C3351+1)</f>
        <v>25.7</v>
      </c>
      <c r="I3351" cm="1">
        <f t="array" ref="I3351">G3351*(INDEX('Vehicle Fleet'!$D$2:$D$6,A3351)+'Cost Parameters'!$B$2*'Cost Parameters'!$B$3)</f>
        <v>26.630004</v>
      </c>
      <c r="J3351" cm="1">
        <f t="array" ref="J3351">IF(C3351=0,0,INDEX('Delivery Stops'!$D$2:$D$29,C3351))</f>
        <v>148</v>
      </c>
      <c r="K3351">
        <f t="shared" si="208"/>
        <v>0</v>
      </c>
      <c r="L3351">
        <f t="shared" si="209"/>
        <v>0</v>
      </c>
      <c r="M3351">
        <f t="shared" si="210"/>
        <v>0</v>
      </c>
      <c r="N3351">
        <f t="shared" si="211"/>
        <v>0</v>
      </c>
      <c r="O3351" cm="1">
        <f t="array" ref="O3351">((IF(C3351=0,INDEX('Solver Setup'!$M$15:$M$19,A3351),INDEX('Solver Setup'!$G$25:$G$52,C3351))-IF(B3351=0,INDEX('Solver Setup'!$L$15:$L$19,A3351),INDEX('Solver Setup'!$G$25:$G$52,B3351)))*1440-IF(B3351=0,0,INDEX('Solver Setup'!$F$25:$F$52,B3351))-H3351+'Solver Setup'!$B$9*(1-F3351))</f>
        <v>1067.2999999999995</v>
      </c>
    </row>
    <row r="3352" spans="1:15" x14ac:dyDescent="0.2">
      <c r="A3352">
        <v>5</v>
      </c>
      <c r="B3352">
        <v>3</v>
      </c>
      <c r="C3352">
        <v>19</v>
      </c>
      <c r="D3352" t="str" cm="1">
        <f t="array" ref="D3352">IF(B3352=0,"Depot",INDEX('Delivery Stops'!$B$2:$B$29,B3352))</f>
        <v>Redstone Medical Center</v>
      </c>
      <c r="E3352" t="str" cm="1">
        <f t="array" ref="E3352">IF(C3352=0,"Depot",INDEX('Delivery Stops'!$B$2:$B$29,C3352))</f>
        <v>Music School</v>
      </c>
      <c r="F3352">
        <v>0</v>
      </c>
      <c r="G3352" cm="1">
        <f t="array" ref="G3352">INDEX('Distance Matrix (miles)'!$B$2:$AD$30,B3352+1,C3352+1)</f>
        <v>7.44</v>
      </c>
      <c r="H3352" cm="1">
        <f t="array" ref="H3352">INDEX('Travel Time Matrix (min)'!$B$2:$AD$30,B3352+1,C3352+1)</f>
        <v>11.2</v>
      </c>
      <c r="I3352" cm="1">
        <f t="array" ref="I3352">G3352*(INDEX('Vehicle Fleet'!$D$2:$D$6,A3352)+'Cost Parameters'!$B$2*'Cost Parameters'!$B$3)</f>
        <v>11.579616000000001</v>
      </c>
      <c r="J3352" cm="1">
        <f t="array" ref="J3352">IF(C3352=0,0,INDEX('Delivery Stops'!$D$2:$D$29,C3352))</f>
        <v>97</v>
      </c>
      <c r="K3352">
        <f t="shared" si="208"/>
        <v>0</v>
      </c>
      <c r="L3352">
        <f t="shared" si="209"/>
        <v>0</v>
      </c>
      <c r="M3352">
        <f t="shared" si="210"/>
        <v>0</v>
      </c>
      <c r="N3352">
        <f t="shared" si="211"/>
        <v>0</v>
      </c>
      <c r="O3352" cm="1">
        <f t="array" ref="O3352">((IF(C3352=0,INDEX('Solver Setup'!$M$15:$M$19,A3352),INDEX('Solver Setup'!$G$25:$G$52,C3352))-IF(B3352=0,INDEX('Solver Setup'!$L$15:$L$19,A3352),INDEX('Solver Setup'!$G$25:$G$52,B3352)))*1440-IF(B3352=0,0,INDEX('Solver Setup'!$F$25:$F$52,B3352))-H3352+'Solver Setup'!$B$9*(1-F3352))</f>
        <v>1051.8</v>
      </c>
    </row>
    <row r="3353" spans="1:15" x14ac:dyDescent="0.2">
      <c r="A3353">
        <v>5</v>
      </c>
      <c r="B3353">
        <v>3</v>
      </c>
      <c r="C3353">
        <v>20</v>
      </c>
      <c r="D3353" t="str" cm="1">
        <f t="array" ref="D3353">IF(B3353=0,"Depot",INDEX('Delivery Stops'!$B$2:$B$29,B3353))</f>
        <v>Redstone Medical Center</v>
      </c>
      <c r="E3353" t="str" cm="1">
        <f t="array" ref="E3353">IF(C3353=0,"Depot",INDEX('Delivery Stops'!$B$2:$B$29,C3353))</f>
        <v>Elementary School</v>
      </c>
      <c r="F3353">
        <v>0</v>
      </c>
      <c r="G3353" cm="1">
        <f t="array" ref="G3353">INDEX('Distance Matrix (miles)'!$B$2:$AD$30,B3353+1,C3353+1)</f>
        <v>14.02</v>
      </c>
      <c r="H3353" cm="1">
        <f t="array" ref="H3353">INDEX('Travel Time Matrix (min)'!$B$2:$AD$30,B3353+1,C3353+1)</f>
        <v>21</v>
      </c>
      <c r="I3353" cm="1">
        <f t="array" ref="I3353">G3353*(INDEX('Vehicle Fleet'!$D$2:$D$6,A3353)+'Cost Parameters'!$B$2*'Cost Parameters'!$B$3)</f>
        <v>21.820727999999999</v>
      </c>
      <c r="J3353" cm="1">
        <f t="array" ref="J3353">IF(C3353=0,0,INDEX('Delivery Stops'!$D$2:$D$29,C3353))</f>
        <v>71</v>
      </c>
      <c r="K3353">
        <f t="shared" si="208"/>
        <v>0</v>
      </c>
      <c r="L3353">
        <f t="shared" si="209"/>
        <v>0</v>
      </c>
      <c r="M3353">
        <f t="shared" si="210"/>
        <v>0</v>
      </c>
      <c r="N3353">
        <f t="shared" si="211"/>
        <v>0</v>
      </c>
      <c r="O3353" cm="1">
        <f t="array" ref="O3353">((IF(C3353=0,INDEX('Solver Setup'!$M$15:$M$19,A3353),INDEX('Solver Setup'!$G$25:$G$52,C3353))-IF(B3353=0,INDEX('Solver Setup'!$L$15:$L$19,A3353),INDEX('Solver Setup'!$G$25:$G$52,B3353)))*1440-IF(B3353=0,0,INDEX('Solver Setup'!$F$25:$F$52,B3353))-H3353+'Solver Setup'!$B$9*(1-F3353))</f>
        <v>1012.0000000000005</v>
      </c>
    </row>
    <row r="3354" spans="1:15" x14ac:dyDescent="0.2">
      <c r="A3354">
        <v>5</v>
      </c>
      <c r="B3354">
        <v>3</v>
      </c>
      <c r="C3354">
        <v>21</v>
      </c>
      <c r="D3354" t="str" cm="1">
        <f t="array" ref="D3354">IF(B3354=0,"Depot",INDEX('Delivery Stops'!$B$2:$B$29,B3354))</f>
        <v>Redstone Medical Center</v>
      </c>
      <c r="E3354" t="str" cm="1">
        <f t="array" ref="E3354">IF(C3354=0,"Depot",INDEX('Delivery Stops'!$B$2:$B$29,C3354))</f>
        <v>Distillery</v>
      </c>
      <c r="F3354">
        <v>0</v>
      </c>
      <c r="G3354" cm="1">
        <f t="array" ref="G3354">INDEX('Distance Matrix (miles)'!$B$2:$AD$30,B3354+1,C3354+1)</f>
        <v>9.14</v>
      </c>
      <c r="H3354" cm="1">
        <f t="array" ref="H3354">INDEX('Travel Time Matrix (min)'!$B$2:$AD$30,B3354+1,C3354+1)</f>
        <v>13.7</v>
      </c>
      <c r="I3354" cm="1">
        <f t="array" ref="I3354">G3354*(INDEX('Vehicle Fleet'!$D$2:$D$6,A3354)+'Cost Parameters'!$B$2*'Cost Parameters'!$B$3)</f>
        <v>14.225496000000001</v>
      </c>
      <c r="J3354" cm="1">
        <f t="array" ref="J3354">IF(C3354=0,0,INDEX('Delivery Stops'!$D$2:$D$29,C3354))</f>
        <v>178</v>
      </c>
      <c r="K3354">
        <f t="shared" si="208"/>
        <v>0</v>
      </c>
      <c r="L3354">
        <f t="shared" si="209"/>
        <v>0</v>
      </c>
      <c r="M3354">
        <f t="shared" si="210"/>
        <v>0</v>
      </c>
      <c r="N3354">
        <f t="shared" si="211"/>
        <v>0</v>
      </c>
      <c r="O3354" cm="1">
        <f t="array" ref="O3354">((IF(C3354=0,INDEX('Solver Setup'!$M$15:$M$19,A3354),INDEX('Solver Setup'!$G$25:$G$52,C3354))-IF(B3354=0,INDEX('Solver Setup'!$L$15:$L$19,A3354),INDEX('Solver Setup'!$G$25:$G$52,B3354)))*1440-IF(B3354=0,0,INDEX('Solver Setup'!$F$25:$F$52,B3354))-H3354+'Solver Setup'!$B$9*(1-F3354))</f>
        <v>1529.2999999999995</v>
      </c>
    </row>
    <row r="3355" spans="1:15" x14ac:dyDescent="0.2">
      <c r="A3355">
        <v>5</v>
      </c>
      <c r="B3355">
        <v>3</v>
      </c>
      <c r="C3355">
        <v>22</v>
      </c>
      <c r="D3355" t="str" cm="1">
        <f t="array" ref="D3355">IF(B3355=0,"Depot",INDEX('Delivery Stops'!$B$2:$B$29,B3355))</f>
        <v>Redstone Medical Center</v>
      </c>
      <c r="E3355" t="str" cm="1">
        <f t="array" ref="E3355">IF(C3355=0,"Depot",INDEX('Delivery Stops'!$B$2:$B$29,C3355))</f>
        <v>Brewery</v>
      </c>
      <c r="F3355">
        <v>0</v>
      </c>
      <c r="G3355" cm="1">
        <f t="array" ref="G3355">INDEX('Distance Matrix (miles)'!$B$2:$AD$30,B3355+1,C3355+1)</f>
        <v>44.76</v>
      </c>
      <c r="H3355" cm="1">
        <f t="array" ref="H3355">INDEX('Travel Time Matrix (min)'!$B$2:$AD$30,B3355+1,C3355+1)</f>
        <v>67.099999999999994</v>
      </c>
      <c r="I3355" cm="1">
        <f t="array" ref="I3355">G3355*(INDEX('Vehicle Fleet'!$D$2:$D$6,A3355)+'Cost Parameters'!$B$2*'Cost Parameters'!$B$3)</f>
        <v>69.664463999999995</v>
      </c>
      <c r="J3355" cm="1">
        <f t="array" ref="J3355">IF(C3355=0,0,INDEX('Delivery Stops'!$D$2:$D$29,C3355))</f>
        <v>46</v>
      </c>
      <c r="K3355">
        <f t="shared" si="208"/>
        <v>0</v>
      </c>
      <c r="L3355">
        <f t="shared" si="209"/>
        <v>0</v>
      </c>
      <c r="M3355">
        <f t="shared" si="210"/>
        <v>0</v>
      </c>
      <c r="N3355">
        <f t="shared" si="211"/>
        <v>0</v>
      </c>
      <c r="O3355" cm="1">
        <f t="array" ref="O3355">((IF(C3355=0,INDEX('Solver Setup'!$M$15:$M$19,A3355),INDEX('Solver Setup'!$G$25:$G$52,C3355))-IF(B3355=0,INDEX('Solver Setup'!$L$15:$L$19,A3355),INDEX('Solver Setup'!$G$25:$G$52,B3355)))*1440-IF(B3355=0,0,INDEX('Solver Setup'!$F$25:$F$52,B3355))-H3355+'Solver Setup'!$B$9*(1-F3355))</f>
        <v>1325.9000000000005</v>
      </c>
    </row>
    <row r="3356" spans="1:15" x14ac:dyDescent="0.2">
      <c r="A3356">
        <v>5</v>
      </c>
      <c r="B3356">
        <v>3</v>
      </c>
      <c r="C3356">
        <v>23</v>
      </c>
      <c r="D3356" t="str" cm="1">
        <f t="array" ref="D3356">IF(B3356=0,"Depot",INDEX('Delivery Stops'!$B$2:$B$29,B3356))</f>
        <v>Redstone Medical Center</v>
      </c>
      <c r="E3356" t="str" cm="1">
        <f t="array" ref="E3356">IF(C3356=0,"Depot",INDEX('Delivery Stops'!$B$2:$B$29,C3356))</f>
        <v>Distillery</v>
      </c>
      <c r="F3356">
        <v>0</v>
      </c>
      <c r="G3356" cm="1">
        <f t="array" ref="G3356">INDEX('Distance Matrix (miles)'!$B$2:$AD$30,B3356+1,C3356+1)</f>
        <v>16.329999999999998</v>
      </c>
      <c r="H3356" cm="1">
        <f t="array" ref="H3356">INDEX('Travel Time Matrix (min)'!$B$2:$AD$30,B3356+1,C3356+1)</f>
        <v>24.5</v>
      </c>
      <c r="I3356" cm="1">
        <f t="array" ref="I3356">G3356*(INDEX('Vehicle Fleet'!$D$2:$D$6,A3356)+'Cost Parameters'!$B$2*'Cost Parameters'!$B$3)</f>
        <v>25.416011999999998</v>
      </c>
      <c r="J3356" cm="1">
        <f t="array" ref="J3356">IF(C3356=0,0,INDEX('Delivery Stops'!$D$2:$D$29,C3356))</f>
        <v>207</v>
      </c>
      <c r="K3356">
        <f t="shared" si="208"/>
        <v>0</v>
      </c>
      <c r="L3356">
        <f t="shared" si="209"/>
        <v>0</v>
      </c>
      <c r="M3356">
        <f t="shared" si="210"/>
        <v>0</v>
      </c>
      <c r="N3356">
        <f t="shared" si="211"/>
        <v>0</v>
      </c>
      <c r="O3356" cm="1">
        <f t="array" ref="O3356">((IF(C3356=0,INDEX('Solver Setup'!$M$15:$M$19,A3356),INDEX('Solver Setup'!$G$25:$G$52,C3356))-IF(B3356=0,INDEX('Solver Setup'!$L$15:$L$19,A3356),INDEX('Solver Setup'!$G$25:$G$52,B3356)))*1440-IF(B3356=0,0,INDEX('Solver Setup'!$F$25:$F$52,B3356))-H3356+'Solver Setup'!$B$9*(1-F3356))</f>
        <v>1263.5</v>
      </c>
    </row>
    <row r="3357" spans="1:15" x14ac:dyDescent="0.2">
      <c r="A3357">
        <v>5</v>
      </c>
      <c r="B3357">
        <v>3</v>
      </c>
      <c r="C3357">
        <v>24</v>
      </c>
      <c r="D3357" t="str" cm="1">
        <f t="array" ref="D3357">IF(B3357=0,"Depot",INDEX('Delivery Stops'!$B$2:$B$29,B3357))</f>
        <v>Redstone Medical Center</v>
      </c>
      <c r="E3357" t="str" cm="1">
        <f t="array" ref="E3357">IF(C3357=0,"Depot",INDEX('Delivery Stops'!$B$2:$B$29,C3357))</f>
        <v>Children's Academy</v>
      </c>
      <c r="F3357">
        <v>0</v>
      </c>
      <c r="G3357" cm="1">
        <f t="array" ref="G3357">INDEX('Distance Matrix (miles)'!$B$2:$AD$30,B3357+1,C3357+1)</f>
        <v>9.66</v>
      </c>
      <c r="H3357" cm="1">
        <f t="array" ref="H3357">INDEX('Travel Time Matrix (min)'!$B$2:$AD$30,B3357+1,C3357+1)</f>
        <v>14.5</v>
      </c>
      <c r="I3357" cm="1">
        <f t="array" ref="I3357">G3357*(INDEX('Vehicle Fleet'!$D$2:$D$6,A3357)+'Cost Parameters'!$B$2*'Cost Parameters'!$B$3)</f>
        <v>15.034824</v>
      </c>
      <c r="J3357" cm="1">
        <f t="array" ref="J3357">IF(C3357=0,0,INDEX('Delivery Stops'!$D$2:$D$29,C3357))</f>
        <v>28</v>
      </c>
      <c r="K3357">
        <f t="shared" si="208"/>
        <v>0</v>
      </c>
      <c r="L3357">
        <f t="shared" si="209"/>
        <v>0</v>
      </c>
      <c r="M3357">
        <f t="shared" si="210"/>
        <v>0</v>
      </c>
      <c r="N3357">
        <f t="shared" si="211"/>
        <v>0</v>
      </c>
      <c r="O3357" cm="1">
        <f t="array" ref="O3357">((IF(C3357=0,INDEX('Solver Setup'!$M$15:$M$19,A3357),INDEX('Solver Setup'!$G$25:$G$52,C3357))-IF(B3357=0,INDEX('Solver Setup'!$L$15:$L$19,A3357),INDEX('Solver Setup'!$G$25:$G$52,B3357)))*1440-IF(B3357=0,0,INDEX('Solver Setup'!$F$25:$F$52,B3357))-H3357+'Solver Setup'!$B$9*(1-F3357))</f>
        <v>1423.5000000000005</v>
      </c>
    </row>
    <row r="3358" spans="1:15" x14ac:dyDescent="0.2">
      <c r="A3358">
        <v>5</v>
      </c>
      <c r="B3358">
        <v>3</v>
      </c>
      <c r="C3358">
        <v>25</v>
      </c>
      <c r="D3358" t="str" cm="1">
        <f t="array" ref="D3358">IF(B3358=0,"Depot",INDEX('Delivery Stops'!$B$2:$B$29,B3358))</f>
        <v>Redstone Medical Center</v>
      </c>
      <c r="E3358" t="str" cm="1">
        <f t="array" ref="E3358">IF(C3358=0,"Depot",INDEX('Delivery Stops'!$B$2:$B$29,C3358))</f>
        <v>Public Library</v>
      </c>
      <c r="F3358">
        <v>0</v>
      </c>
      <c r="G3358" cm="1">
        <f t="array" ref="G3358">INDEX('Distance Matrix (miles)'!$B$2:$AD$30,B3358+1,C3358+1)</f>
        <v>30.89</v>
      </c>
      <c r="H3358" cm="1">
        <f t="array" ref="H3358">INDEX('Travel Time Matrix (min)'!$B$2:$AD$30,B3358+1,C3358+1)</f>
        <v>46.3</v>
      </c>
      <c r="I3358" cm="1">
        <f t="array" ref="I3358">G3358*(INDEX('Vehicle Fleet'!$D$2:$D$6,A3358)+'Cost Parameters'!$B$2*'Cost Parameters'!$B$3)</f>
        <v>48.077196000000001</v>
      </c>
      <c r="J3358" cm="1">
        <f t="array" ref="J3358">IF(C3358=0,0,INDEX('Delivery Stops'!$D$2:$D$29,C3358))</f>
        <v>32</v>
      </c>
      <c r="K3358">
        <f t="shared" si="208"/>
        <v>0</v>
      </c>
      <c r="L3358">
        <f t="shared" si="209"/>
        <v>0</v>
      </c>
      <c r="M3358">
        <f t="shared" si="210"/>
        <v>0</v>
      </c>
      <c r="N3358">
        <f t="shared" si="211"/>
        <v>0</v>
      </c>
      <c r="O3358" cm="1">
        <f t="array" ref="O3358">((IF(C3358=0,INDEX('Solver Setup'!$M$15:$M$19,A3358),INDEX('Solver Setup'!$G$25:$G$52,C3358))-IF(B3358=0,INDEX('Solver Setup'!$L$15:$L$19,A3358),INDEX('Solver Setup'!$G$25:$G$52,B3358)))*1440-IF(B3358=0,0,INDEX('Solver Setup'!$F$25:$F$52,B3358))-H3358+'Solver Setup'!$B$9*(1-F3358))</f>
        <v>1301.7000000000005</v>
      </c>
    </row>
    <row r="3359" spans="1:15" x14ac:dyDescent="0.2">
      <c r="A3359">
        <v>5</v>
      </c>
      <c r="B3359">
        <v>3</v>
      </c>
      <c r="C3359">
        <v>26</v>
      </c>
      <c r="D3359" t="str" cm="1">
        <f t="array" ref="D3359">IF(B3359=0,"Depot",INDEX('Delivery Stops'!$B$2:$B$29,B3359))</f>
        <v>Redstone Medical Center</v>
      </c>
      <c r="E3359" t="str" cm="1">
        <f t="array" ref="E3359">IF(C3359=0,"Depot",INDEX('Delivery Stops'!$B$2:$B$29,C3359))</f>
        <v>Bakery &amp; Cafe</v>
      </c>
      <c r="F3359">
        <v>0</v>
      </c>
      <c r="G3359" cm="1">
        <f t="array" ref="G3359">INDEX('Distance Matrix (miles)'!$B$2:$AD$30,B3359+1,C3359+1)</f>
        <v>38.46</v>
      </c>
      <c r="H3359" cm="1">
        <f t="array" ref="H3359">INDEX('Travel Time Matrix (min)'!$B$2:$AD$30,B3359+1,C3359+1)</f>
        <v>57.7</v>
      </c>
      <c r="I3359" cm="1">
        <f t="array" ref="I3359">G3359*(INDEX('Vehicle Fleet'!$D$2:$D$6,A3359)+'Cost Parameters'!$B$2*'Cost Parameters'!$B$3)</f>
        <v>59.859144000000001</v>
      </c>
      <c r="J3359" cm="1">
        <f t="array" ref="J3359">IF(C3359=0,0,INDEX('Delivery Stops'!$D$2:$D$29,C3359))</f>
        <v>211</v>
      </c>
      <c r="K3359">
        <f t="shared" si="208"/>
        <v>0</v>
      </c>
      <c r="L3359">
        <f t="shared" si="209"/>
        <v>0</v>
      </c>
      <c r="M3359">
        <f t="shared" si="210"/>
        <v>0</v>
      </c>
      <c r="N3359">
        <f t="shared" si="211"/>
        <v>0</v>
      </c>
      <c r="O3359" cm="1">
        <f t="array" ref="O3359">((IF(C3359=0,INDEX('Solver Setup'!$M$15:$M$19,A3359),INDEX('Solver Setup'!$G$25:$G$52,C3359))-IF(B3359=0,INDEX('Solver Setup'!$L$15:$L$19,A3359),INDEX('Solver Setup'!$G$25:$G$52,B3359)))*1440-IF(B3359=0,0,INDEX('Solver Setup'!$F$25:$F$52,B3359))-H3359+'Solver Setup'!$B$9*(1-F3359))</f>
        <v>1365.3</v>
      </c>
    </row>
    <row r="3360" spans="1:15" x14ac:dyDescent="0.2">
      <c r="A3360">
        <v>5</v>
      </c>
      <c r="B3360">
        <v>3</v>
      </c>
      <c r="C3360">
        <v>27</v>
      </c>
      <c r="D3360" t="str" cm="1">
        <f t="array" ref="D3360">IF(B3360=0,"Depot",INDEX('Delivery Stops'!$B$2:$B$29,B3360))</f>
        <v>Redstone Medical Center</v>
      </c>
      <c r="E3360" t="str" cm="1">
        <f t="array" ref="E3360">IF(C3360=0,"Depot",INDEX('Delivery Stops'!$B$2:$B$29,C3360))</f>
        <v>Redstone Elementary School</v>
      </c>
      <c r="F3360">
        <v>0</v>
      </c>
      <c r="G3360" cm="1">
        <f t="array" ref="G3360">INDEX('Distance Matrix (miles)'!$B$2:$AD$30,B3360+1,C3360+1)</f>
        <v>35.65</v>
      </c>
      <c r="H3360" cm="1">
        <f t="array" ref="H3360">INDEX('Travel Time Matrix (min)'!$B$2:$AD$30,B3360+1,C3360+1)</f>
        <v>53.5</v>
      </c>
      <c r="I3360" cm="1">
        <f t="array" ref="I3360">G3360*(INDEX('Vehicle Fleet'!$D$2:$D$6,A3360)+'Cost Parameters'!$B$2*'Cost Parameters'!$B$3)</f>
        <v>55.485659999999996</v>
      </c>
      <c r="J3360" cm="1">
        <f t="array" ref="J3360">IF(C3360=0,0,INDEX('Delivery Stops'!$D$2:$D$29,C3360))</f>
        <v>61</v>
      </c>
      <c r="K3360">
        <f t="shared" si="208"/>
        <v>0</v>
      </c>
      <c r="L3360">
        <f t="shared" si="209"/>
        <v>0</v>
      </c>
      <c r="M3360">
        <f t="shared" si="210"/>
        <v>0</v>
      </c>
      <c r="N3360">
        <f t="shared" si="211"/>
        <v>0</v>
      </c>
      <c r="O3360" cm="1">
        <f t="array" ref="O3360">((IF(C3360=0,INDEX('Solver Setup'!$M$15:$M$19,A3360),INDEX('Solver Setup'!$G$25:$G$52,C3360))-IF(B3360=0,INDEX('Solver Setup'!$L$15:$L$19,A3360),INDEX('Solver Setup'!$G$25:$G$52,B3360)))*1440-IF(B3360=0,0,INDEX('Solver Setup'!$F$25:$F$52,B3360))-H3360+'Solver Setup'!$B$9*(1-F3360))</f>
        <v>1309.4999999999995</v>
      </c>
    </row>
    <row r="3361" spans="1:15" x14ac:dyDescent="0.2">
      <c r="A3361">
        <v>5</v>
      </c>
      <c r="B3361">
        <v>3</v>
      </c>
      <c r="C3361">
        <v>28</v>
      </c>
      <c r="D3361" t="str" cm="1">
        <f t="array" ref="D3361">IF(B3361=0,"Depot",INDEX('Delivery Stops'!$B$2:$B$29,B3361))</f>
        <v>Redstone Medical Center</v>
      </c>
      <c r="E3361" t="str" cm="1">
        <f t="array" ref="E3361">IF(C3361=0,"Depot",INDEX('Delivery Stops'!$B$2:$B$29,C3361))</f>
        <v>Food Bank</v>
      </c>
      <c r="F3361">
        <v>0</v>
      </c>
      <c r="G3361" cm="1">
        <f t="array" ref="G3361">INDEX('Distance Matrix (miles)'!$B$2:$AD$30,B3361+1,C3361+1)</f>
        <v>42.27</v>
      </c>
      <c r="H3361" cm="1">
        <f t="array" ref="H3361">INDEX('Travel Time Matrix (min)'!$B$2:$AD$30,B3361+1,C3361+1)</f>
        <v>63.4</v>
      </c>
      <c r="I3361" cm="1">
        <f t="array" ref="I3361">G3361*(INDEX('Vehicle Fleet'!$D$2:$D$6,A3361)+'Cost Parameters'!$B$2*'Cost Parameters'!$B$3)</f>
        <v>65.789028000000002</v>
      </c>
      <c r="J3361" cm="1">
        <f t="array" ref="J3361">IF(C3361=0,0,INDEX('Delivery Stops'!$D$2:$D$29,C3361))</f>
        <v>168</v>
      </c>
      <c r="K3361">
        <f t="shared" si="208"/>
        <v>0</v>
      </c>
      <c r="L3361">
        <f t="shared" si="209"/>
        <v>0</v>
      </c>
      <c r="M3361">
        <f t="shared" si="210"/>
        <v>0</v>
      </c>
      <c r="N3361">
        <f t="shared" si="211"/>
        <v>0</v>
      </c>
      <c r="O3361" cm="1">
        <f t="array" ref="O3361">((IF(C3361=0,INDEX('Solver Setup'!$M$15:$M$19,A3361),INDEX('Solver Setup'!$G$25:$G$52,C3361))-IF(B3361=0,INDEX('Solver Setup'!$L$15:$L$19,A3361),INDEX('Solver Setup'!$G$25:$G$52,B3361)))*1440-IF(B3361=0,0,INDEX('Solver Setup'!$F$25:$F$52,B3361))-H3361+'Solver Setup'!$B$9*(1-F3361))</f>
        <v>1299.5999999999995</v>
      </c>
    </row>
    <row r="3362" spans="1:15" x14ac:dyDescent="0.2">
      <c r="A3362">
        <v>5</v>
      </c>
      <c r="B3362">
        <v>4</v>
      </c>
      <c r="C3362">
        <v>0</v>
      </c>
      <c r="D3362" t="str" cm="1">
        <f t="array" ref="D3362">IF(B3362=0,"Depot",INDEX('Delivery Stops'!$B$2:$B$29,B3362))</f>
        <v>Furniture Warehouse</v>
      </c>
      <c r="E3362" t="str" cm="1">
        <f t="array" ref="E3362">IF(C3362=0,"Depot",INDEX('Delivery Stops'!$B$2:$B$29,C3362))</f>
        <v>Depot</v>
      </c>
      <c r="F3362">
        <v>0</v>
      </c>
      <c r="G3362" cm="1">
        <f t="array" ref="G3362">INDEX('Distance Matrix (miles)'!$B$2:$AD$30,B3362+1,C3362+1)</f>
        <v>8.4600000000000009</v>
      </c>
      <c r="H3362" cm="1">
        <f t="array" ref="H3362">INDEX('Travel Time Matrix (min)'!$B$2:$AD$30,B3362+1,C3362+1)</f>
        <v>12.7</v>
      </c>
      <c r="I3362" cm="1">
        <f t="array" ref="I3362">G3362*(INDEX('Vehicle Fleet'!$D$2:$D$6,A3362)+'Cost Parameters'!$B$2*'Cost Parameters'!$B$3)</f>
        <v>13.167144000000002</v>
      </c>
      <c r="J3362" cm="1">
        <f t="array" ref="J3362">IF(C3362=0,0,INDEX('Delivery Stops'!$D$2:$D$29,C3362))</f>
        <v>0</v>
      </c>
      <c r="K3362">
        <f t="shared" si="208"/>
        <v>0</v>
      </c>
      <c r="L3362">
        <f t="shared" si="209"/>
        <v>0</v>
      </c>
      <c r="M3362">
        <f t="shared" si="210"/>
        <v>0</v>
      </c>
      <c r="N3362">
        <f t="shared" si="211"/>
        <v>0</v>
      </c>
      <c r="O3362" cm="1">
        <f t="array" ref="O3362">((IF(C3362=0,INDEX('Solver Setup'!$M$15:$M$19,A3362),INDEX('Solver Setup'!$G$25:$G$52,C3362))-IF(B3362=0,INDEX('Solver Setup'!$L$15:$L$19,A3362),INDEX('Solver Setup'!$G$25:$G$52,B3362)))*1440-IF(B3362=0,0,INDEX('Solver Setup'!$F$25:$F$52,B3362))-H3362+'Solver Setup'!$B$9*(1-F3362))</f>
        <v>908.3</v>
      </c>
    </row>
    <row r="3363" spans="1:15" x14ac:dyDescent="0.2">
      <c r="A3363">
        <v>5</v>
      </c>
      <c r="B3363">
        <v>4</v>
      </c>
      <c r="C3363">
        <v>1</v>
      </c>
      <c r="D3363" t="str" cm="1">
        <f t="array" ref="D3363">IF(B3363=0,"Depot",INDEX('Delivery Stops'!$B$2:$B$29,B3363))</f>
        <v>Furniture Warehouse</v>
      </c>
      <c r="E3363" t="str" cm="1">
        <f t="array" ref="E3363">IF(C3363=0,"Depot",INDEX('Delivery Stops'!$B$2:$B$29,C3363))</f>
        <v>Pet Hospital</v>
      </c>
      <c r="F3363">
        <v>0</v>
      </c>
      <c r="G3363" cm="1">
        <f t="array" ref="G3363">INDEX('Distance Matrix (miles)'!$B$2:$AD$30,B3363+1,C3363+1)</f>
        <v>27.84</v>
      </c>
      <c r="H3363" cm="1">
        <f t="array" ref="H3363">INDEX('Travel Time Matrix (min)'!$B$2:$AD$30,B3363+1,C3363+1)</f>
        <v>41.8</v>
      </c>
      <c r="I3363" cm="1">
        <f t="array" ref="I3363">G3363*(INDEX('Vehicle Fleet'!$D$2:$D$6,A3363)+'Cost Parameters'!$B$2*'Cost Parameters'!$B$3)</f>
        <v>43.330176000000002</v>
      </c>
      <c r="J3363" cm="1">
        <f t="array" ref="J3363">IF(C3363=0,0,INDEX('Delivery Stops'!$D$2:$D$29,C3363))</f>
        <v>204</v>
      </c>
      <c r="K3363">
        <f t="shared" si="208"/>
        <v>0</v>
      </c>
      <c r="L3363">
        <f t="shared" si="209"/>
        <v>0</v>
      </c>
      <c r="M3363">
        <f t="shared" si="210"/>
        <v>0</v>
      </c>
      <c r="N3363">
        <f t="shared" si="211"/>
        <v>0</v>
      </c>
      <c r="O3363" cm="1">
        <f t="array" ref="O3363">((IF(C3363=0,INDEX('Solver Setup'!$M$15:$M$19,A3363),INDEX('Solver Setup'!$G$25:$G$52,C3363))-IF(B3363=0,INDEX('Solver Setup'!$L$15:$L$19,A3363),INDEX('Solver Setup'!$G$25:$G$52,B3363)))*1440-IF(B3363=0,0,INDEX('Solver Setup'!$F$25:$F$52,B3363))-H3363+'Solver Setup'!$B$9*(1-F3363))</f>
        <v>1389.2000000000005</v>
      </c>
    </row>
    <row r="3364" spans="1:15" x14ac:dyDescent="0.2">
      <c r="A3364">
        <v>5</v>
      </c>
      <c r="B3364">
        <v>4</v>
      </c>
      <c r="C3364">
        <v>2</v>
      </c>
      <c r="D3364" t="str" cm="1">
        <f t="array" ref="D3364">IF(B3364=0,"Depot",INDEX('Delivery Stops'!$B$2:$B$29,B3364))</f>
        <v>Furniture Warehouse</v>
      </c>
      <c r="E3364" t="str" cm="1">
        <f t="array" ref="E3364">IF(C3364=0,"Depot",INDEX('Delivery Stops'!$B$2:$B$29,C3364))</f>
        <v>Community Pharmacy</v>
      </c>
      <c r="F3364">
        <v>0</v>
      </c>
      <c r="G3364" cm="1">
        <f t="array" ref="G3364">INDEX('Distance Matrix (miles)'!$B$2:$AD$30,B3364+1,C3364+1)</f>
        <v>10.74</v>
      </c>
      <c r="H3364" cm="1">
        <f t="array" ref="H3364">INDEX('Travel Time Matrix (min)'!$B$2:$AD$30,B3364+1,C3364+1)</f>
        <v>16.100000000000001</v>
      </c>
      <c r="I3364" cm="1">
        <f t="array" ref="I3364">G3364*(INDEX('Vehicle Fleet'!$D$2:$D$6,A3364)+'Cost Parameters'!$B$2*'Cost Parameters'!$B$3)</f>
        <v>16.715736</v>
      </c>
      <c r="J3364" cm="1">
        <f t="array" ref="J3364">IF(C3364=0,0,INDEX('Delivery Stops'!$D$2:$D$29,C3364))</f>
        <v>240</v>
      </c>
      <c r="K3364">
        <f t="shared" si="208"/>
        <v>0</v>
      </c>
      <c r="L3364">
        <f t="shared" si="209"/>
        <v>0</v>
      </c>
      <c r="M3364">
        <f t="shared" si="210"/>
        <v>0</v>
      </c>
      <c r="N3364">
        <f t="shared" si="211"/>
        <v>0</v>
      </c>
      <c r="O3364" cm="1">
        <f t="array" ref="O3364">((IF(C3364=0,INDEX('Solver Setup'!$M$15:$M$19,A3364),INDEX('Solver Setup'!$G$25:$G$52,C3364))-IF(B3364=0,INDEX('Solver Setup'!$L$15:$L$19,A3364),INDEX('Solver Setup'!$G$25:$G$52,B3364)))*1440-IF(B3364=0,0,INDEX('Solver Setup'!$F$25:$F$52,B3364))-H3364+'Solver Setup'!$B$9*(1-F3364))</f>
        <v>1654.8999999999996</v>
      </c>
    </row>
    <row r="3365" spans="1:15" x14ac:dyDescent="0.2">
      <c r="A3365">
        <v>5</v>
      </c>
      <c r="B3365">
        <v>4</v>
      </c>
      <c r="C3365">
        <v>3</v>
      </c>
      <c r="D3365" t="str" cm="1">
        <f t="array" ref="D3365">IF(B3365=0,"Depot",INDEX('Delivery Stops'!$B$2:$B$29,B3365))</f>
        <v>Furniture Warehouse</v>
      </c>
      <c r="E3365" t="str" cm="1">
        <f t="array" ref="E3365">IF(C3365=0,"Depot",INDEX('Delivery Stops'!$B$2:$B$29,C3365))</f>
        <v>Redstone Medical Center</v>
      </c>
      <c r="F3365">
        <v>0</v>
      </c>
      <c r="G3365" cm="1">
        <f t="array" ref="G3365">INDEX('Distance Matrix (miles)'!$B$2:$AD$30,B3365+1,C3365+1)</f>
        <v>16.71</v>
      </c>
      <c r="H3365" cm="1">
        <f t="array" ref="H3365">INDEX('Travel Time Matrix (min)'!$B$2:$AD$30,B3365+1,C3365+1)</f>
        <v>25.1</v>
      </c>
      <c r="I3365" cm="1">
        <f t="array" ref="I3365">G3365*(INDEX('Vehicle Fleet'!$D$2:$D$6,A3365)+'Cost Parameters'!$B$2*'Cost Parameters'!$B$3)</f>
        <v>26.007444000000003</v>
      </c>
      <c r="J3365" cm="1">
        <f t="array" ref="J3365">IF(C3365=0,0,INDEX('Delivery Stops'!$D$2:$D$29,C3365))</f>
        <v>183</v>
      </c>
      <c r="K3365">
        <f t="shared" si="208"/>
        <v>0</v>
      </c>
      <c r="L3365">
        <f t="shared" si="209"/>
        <v>0</v>
      </c>
      <c r="M3365">
        <f t="shared" si="210"/>
        <v>0</v>
      </c>
      <c r="N3365">
        <f t="shared" si="211"/>
        <v>0</v>
      </c>
      <c r="O3365" cm="1">
        <f t="array" ref="O3365">((IF(C3365=0,INDEX('Solver Setup'!$M$15:$M$19,A3365),INDEX('Solver Setup'!$G$25:$G$52,C3365))-IF(B3365=0,INDEX('Solver Setup'!$L$15:$L$19,A3365),INDEX('Solver Setup'!$G$25:$G$52,B3365)))*1440-IF(B3365=0,0,INDEX('Solver Setup'!$F$25:$F$52,B3365))-H3365+'Solver Setup'!$B$9*(1-F3365))</f>
        <v>1660.9</v>
      </c>
    </row>
    <row r="3366" spans="1:15" x14ac:dyDescent="0.2">
      <c r="A3366">
        <v>5</v>
      </c>
      <c r="B3366">
        <v>4</v>
      </c>
      <c r="C3366">
        <v>5</v>
      </c>
      <c r="D3366" t="str" cm="1">
        <f t="array" ref="D3366">IF(B3366=0,"Depot",INDEX('Delivery Stops'!$B$2:$B$29,B3366))</f>
        <v>Furniture Warehouse</v>
      </c>
      <c r="E3366" t="str" cm="1">
        <f t="array" ref="E3366">IF(C3366=0,"Depot",INDEX('Delivery Stops'!$B$2:$B$29,C3366))</f>
        <v>Construction Supply</v>
      </c>
      <c r="F3366">
        <v>0</v>
      </c>
      <c r="G3366" cm="1">
        <f t="array" ref="G3366">INDEX('Distance Matrix (miles)'!$B$2:$AD$30,B3366+1,C3366+1)</f>
        <v>8.8800000000000008</v>
      </c>
      <c r="H3366" cm="1">
        <f t="array" ref="H3366">INDEX('Travel Time Matrix (min)'!$B$2:$AD$30,B3366+1,C3366+1)</f>
        <v>13.3</v>
      </c>
      <c r="I3366" cm="1">
        <f t="array" ref="I3366">G3366*(INDEX('Vehicle Fleet'!$D$2:$D$6,A3366)+'Cost Parameters'!$B$2*'Cost Parameters'!$B$3)</f>
        <v>13.820832000000001</v>
      </c>
      <c r="J3366" cm="1">
        <f t="array" ref="J3366">IF(C3366=0,0,INDEX('Delivery Stops'!$D$2:$D$29,C3366))</f>
        <v>201</v>
      </c>
      <c r="K3366">
        <f t="shared" si="208"/>
        <v>0</v>
      </c>
      <c r="L3366">
        <f t="shared" si="209"/>
        <v>0</v>
      </c>
      <c r="M3366">
        <f t="shared" si="210"/>
        <v>0</v>
      </c>
      <c r="N3366">
        <f t="shared" si="211"/>
        <v>0</v>
      </c>
      <c r="O3366" cm="1">
        <f t="array" ref="O3366">((IF(C3366=0,INDEX('Solver Setup'!$M$15:$M$19,A3366),INDEX('Solver Setup'!$G$25:$G$52,C3366))-IF(B3366=0,INDEX('Solver Setup'!$L$15:$L$19,A3366),INDEX('Solver Setup'!$G$25:$G$52,B3366)))*1440-IF(B3366=0,0,INDEX('Solver Setup'!$F$25:$F$52,B3366))-H3366+'Solver Setup'!$B$9*(1-F3366))</f>
        <v>1612.6999999999994</v>
      </c>
    </row>
    <row r="3367" spans="1:15" x14ac:dyDescent="0.2">
      <c r="A3367">
        <v>5</v>
      </c>
      <c r="B3367">
        <v>4</v>
      </c>
      <c r="C3367">
        <v>6</v>
      </c>
      <c r="D3367" t="str" cm="1">
        <f t="array" ref="D3367">IF(B3367=0,"Depot",INDEX('Delivery Stops'!$B$2:$B$29,B3367))</f>
        <v>Furniture Warehouse</v>
      </c>
      <c r="E3367" t="str" cm="1">
        <f t="array" ref="E3367">IF(C3367=0,"Depot",INDEX('Delivery Stops'!$B$2:$B$29,C3367))</f>
        <v>Farm Supply</v>
      </c>
      <c r="F3367">
        <v>0</v>
      </c>
      <c r="G3367" cm="1">
        <f t="array" ref="G3367">INDEX('Distance Matrix (miles)'!$B$2:$AD$30,B3367+1,C3367+1)</f>
        <v>5.13</v>
      </c>
      <c r="H3367" cm="1">
        <f t="array" ref="H3367">INDEX('Travel Time Matrix (min)'!$B$2:$AD$30,B3367+1,C3367+1)</f>
        <v>7.7</v>
      </c>
      <c r="I3367" cm="1">
        <f t="array" ref="I3367">G3367*(INDEX('Vehicle Fleet'!$D$2:$D$6,A3367)+'Cost Parameters'!$B$2*'Cost Parameters'!$B$3)</f>
        <v>7.9843320000000002</v>
      </c>
      <c r="J3367" cm="1">
        <f t="array" ref="J3367">IF(C3367=0,0,INDEX('Delivery Stops'!$D$2:$D$29,C3367))</f>
        <v>162</v>
      </c>
      <c r="K3367">
        <f t="shared" si="208"/>
        <v>0</v>
      </c>
      <c r="L3367">
        <f t="shared" si="209"/>
        <v>0</v>
      </c>
      <c r="M3367">
        <f t="shared" si="210"/>
        <v>0</v>
      </c>
      <c r="N3367">
        <f t="shared" si="211"/>
        <v>0</v>
      </c>
      <c r="O3367" cm="1">
        <f t="array" ref="O3367">((IF(C3367=0,INDEX('Solver Setup'!$M$15:$M$19,A3367),INDEX('Solver Setup'!$G$25:$G$52,C3367))-IF(B3367=0,INDEX('Solver Setup'!$L$15:$L$19,A3367),INDEX('Solver Setup'!$G$25:$G$52,B3367)))*1440-IF(B3367=0,0,INDEX('Solver Setup'!$F$25:$F$52,B3367))-H3367+'Solver Setup'!$B$9*(1-F3367))</f>
        <v>1723.3</v>
      </c>
    </row>
    <row r="3368" spans="1:15" x14ac:dyDescent="0.2">
      <c r="A3368">
        <v>5</v>
      </c>
      <c r="B3368">
        <v>4</v>
      </c>
      <c r="C3368">
        <v>7</v>
      </c>
      <c r="D3368" t="str" cm="1">
        <f t="array" ref="D3368">IF(B3368=0,"Depot",INDEX('Delivery Stops'!$B$2:$B$29,B3368))</f>
        <v>Furniture Warehouse</v>
      </c>
      <c r="E3368" t="str" cm="1">
        <f t="array" ref="E3368">IF(C3368=0,"Depot",INDEX('Delivery Stops'!$B$2:$B$29,C3368))</f>
        <v>Fish Market</v>
      </c>
      <c r="F3368">
        <v>0</v>
      </c>
      <c r="G3368" cm="1">
        <f t="array" ref="G3368">INDEX('Distance Matrix (miles)'!$B$2:$AD$30,B3368+1,C3368+1)</f>
        <v>13.13</v>
      </c>
      <c r="H3368" cm="1">
        <f t="array" ref="H3368">INDEX('Travel Time Matrix (min)'!$B$2:$AD$30,B3368+1,C3368+1)</f>
        <v>19.7</v>
      </c>
      <c r="I3368" cm="1">
        <f t="array" ref="I3368">G3368*(INDEX('Vehicle Fleet'!$D$2:$D$6,A3368)+'Cost Parameters'!$B$2*'Cost Parameters'!$B$3)</f>
        <v>20.435532000000002</v>
      </c>
      <c r="J3368" cm="1">
        <f t="array" ref="J3368">IF(C3368=0,0,INDEX('Delivery Stops'!$D$2:$D$29,C3368))</f>
        <v>133</v>
      </c>
      <c r="K3368">
        <f t="shared" si="208"/>
        <v>0</v>
      </c>
      <c r="L3368">
        <f t="shared" si="209"/>
        <v>0</v>
      </c>
      <c r="M3368">
        <f t="shared" si="210"/>
        <v>0</v>
      </c>
      <c r="N3368">
        <f t="shared" si="211"/>
        <v>0</v>
      </c>
      <c r="O3368" cm="1">
        <f t="array" ref="O3368">((IF(C3368=0,INDEX('Solver Setup'!$M$15:$M$19,A3368),INDEX('Solver Setup'!$G$25:$G$52,C3368))-IF(B3368=0,INDEX('Solver Setup'!$L$15:$L$19,A3368),INDEX('Solver Setup'!$G$25:$G$52,B3368)))*1440-IF(B3368=0,0,INDEX('Solver Setup'!$F$25:$F$52,B3368))-H3368+'Solver Setup'!$B$9*(1-F3368))</f>
        <v>1576.3</v>
      </c>
    </row>
    <row r="3369" spans="1:15" x14ac:dyDescent="0.2">
      <c r="A3369">
        <v>5</v>
      </c>
      <c r="B3369">
        <v>4</v>
      </c>
      <c r="C3369">
        <v>8</v>
      </c>
      <c r="D3369" t="str" cm="1">
        <f t="array" ref="D3369">IF(B3369=0,"Depot",INDEX('Delivery Stops'!$B$2:$B$29,B3369))</f>
        <v>Furniture Warehouse</v>
      </c>
      <c r="E3369" t="str" cm="1">
        <f t="array" ref="E3369">IF(C3369=0,"Depot",INDEX('Delivery Stops'!$B$2:$B$29,C3369))</f>
        <v>Swimming Pool Supply</v>
      </c>
      <c r="F3369">
        <v>0</v>
      </c>
      <c r="G3369" cm="1">
        <f t="array" ref="G3369">INDEX('Distance Matrix (miles)'!$B$2:$AD$30,B3369+1,C3369+1)</f>
        <v>18.100000000000001</v>
      </c>
      <c r="H3369" cm="1">
        <f t="array" ref="H3369">INDEX('Travel Time Matrix (min)'!$B$2:$AD$30,B3369+1,C3369+1)</f>
        <v>27.2</v>
      </c>
      <c r="I3369" cm="1">
        <f t="array" ref="I3369">G3369*(INDEX('Vehicle Fleet'!$D$2:$D$6,A3369)+'Cost Parameters'!$B$2*'Cost Parameters'!$B$3)</f>
        <v>28.170840000000002</v>
      </c>
      <c r="J3369" cm="1">
        <f t="array" ref="J3369">IF(C3369=0,0,INDEX('Delivery Stops'!$D$2:$D$29,C3369))</f>
        <v>285</v>
      </c>
      <c r="K3369">
        <f t="shared" si="208"/>
        <v>0</v>
      </c>
      <c r="L3369">
        <f t="shared" si="209"/>
        <v>0</v>
      </c>
      <c r="M3369">
        <f t="shared" si="210"/>
        <v>0</v>
      </c>
      <c r="N3369">
        <f t="shared" si="211"/>
        <v>0</v>
      </c>
      <c r="O3369" cm="1">
        <f t="array" ref="O3369">((IF(C3369=0,INDEX('Solver Setup'!$M$15:$M$19,A3369),INDEX('Solver Setup'!$G$25:$G$52,C3369))-IF(B3369=0,INDEX('Solver Setup'!$L$15:$L$19,A3369),INDEX('Solver Setup'!$G$25:$G$52,B3369)))*1440-IF(B3369=0,0,INDEX('Solver Setup'!$F$25:$F$52,B3369))-H3369+'Solver Setup'!$B$9*(1-F3369))</f>
        <v>1778.7999999999995</v>
      </c>
    </row>
    <row r="3370" spans="1:15" x14ac:dyDescent="0.2">
      <c r="A3370">
        <v>5</v>
      </c>
      <c r="B3370">
        <v>4</v>
      </c>
      <c r="C3370">
        <v>9</v>
      </c>
      <c r="D3370" t="str" cm="1">
        <f t="array" ref="D3370">IF(B3370=0,"Depot",INDEX('Delivery Stops'!$B$2:$B$29,B3370))</f>
        <v>Furniture Warehouse</v>
      </c>
      <c r="E3370" t="str" cm="1">
        <f t="array" ref="E3370">IF(C3370=0,"Depot",INDEX('Delivery Stops'!$B$2:$B$29,C3370))</f>
        <v>Dry Cleaners</v>
      </c>
      <c r="F3370">
        <v>0</v>
      </c>
      <c r="G3370" cm="1">
        <f t="array" ref="G3370">INDEX('Distance Matrix (miles)'!$B$2:$AD$30,B3370+1,C3370+1)</f>
        <v>18.04</v>
      </c>
      <c r="H3370" cm="1">
        <f t="array" ref="H3370">INDEX('Travel Time Matrix (min)'!$B$2:$AD$30,B3370+1,C3370+1)</f>
        <v>27.1</v>
      </c>
      <c r="I3370" cm="1">
        <f t="array" ref="I3370">G3370*(INDEX('Vehicle Fleet'!$D$2:$D$6,A3370)+'Cost Parameters'!$B$2*'Cost Parameters'!$B$3)</f>
        <v>28.077455999999998</v>
      </c>
      <c r="J3370" cm="1">
        <f t="array" ref="J3370">IF(C3370=0,0,INDEX('Delivery Stops'!$D$2:$D$29,C3370))</f>
        <v>24</v>
      </c>
      <c r="K3370">
        <f t="shared" si="208"/>
        <v>0</v>
      </c>
      <c r="L3370">
        <f t="shared" si="209"/>
        <v>0</v>
      </c>
      <c r="M3370">
        <f t="shared" si="210"/>
        <v>0</v>
      </c>
      <c r="N3370">
        <f t="shared" si="211"/>
        <v>0</v>
      </c>
      <c r="O3370" cm="1">
        <f t="array" ref="O3370">((IF(C3370=0,INDEX('Solver Setup'!$M$15:$M$19,A3370),INDEX('Solver Setup'!$G$25:$G$52,C3370))-IF(B3370=0,INDEX('Solver Setup'!$L$15:$L$19,A3370),INDEX('Solver Setup'!$G$25:$G$52,B3370)))*1440-IF(B3370=0,0,INDEX('Solver Setup'!$F$25:$F$52,B3370))-H3370+'Solver Setup'!$B$9*(1-F3370))</f>
        <v>1433.9</v>
      </c>
    </row>
    <row r="3371" spans="1:15" x14ac:dyDescent="0.2">
      <c r="A3371">
        <v>5</v>
      </c>
      <c r="B3371">
        <v>4</v>
      </c>
      <c r="C3371">
        <v>10</v>
      </c>
      <c r="D3371" t="str" cm="1">
        <f t="array" ref="D3371">IF(B3371=0,"Depot",INDEX('Delivery Stops'!$B$2:$B$29,B3371))</f>
        <v>Furniture Warehouse</v>
      </c>
      <c r="E3371" t="str" cm="1">
        <f t="array" ref="E3371">IF(C3371=0,"Depot",INDEX('Delivery Stops'!$B$2:$B$29,C3371))</f>
        <v>Furniture Warehouse</v>
      </c>
      <c r="F3371">
        <v>0</v>
      </c>
      <c r="G3371" cm="1">
        <f t="array" ref="G3371">INDEX('Distance Matrix (miles)'!$B$2:$AD$30,B3371+1,C3371+1)</f>
        <v>10.36</v>
      </c>
      <c r="H3371" cm="1">
        <f t="array" ref="H3371">INDEX('Travel Time Matrix (min)'!$B$2:$AD$30,B3371+1,C3371+1)</f>
        <v>15.5</v>
      </c>
      <c r="I3371" cm="1">
        <f t="array" ref="I3371">G3371*(INDEX('Vehicle Fleet'!$D$2:$D$6,A3371)+'Cost Parameters'!$B$2*'Cost Parameters'!$B$3)</f>
        <v>16.124303999999999</v>
      </c>
      <c r="J3371" cm="1">
        <f t="array" ref="J3371">IF(C3371=0,0,INDEX('Delivery Stops'!$D$2:$D$29,C3371))</f>
        <v>89</v>
      </c>
      <c r="K3371">
        <f t="shared" si="208"/>
        <v>0</v>
      </c>
      <c r="L3371">
        <f t="shared" si="209"/>
        <v>0</v>
      </c>
      <c r="M3371">
        <f t="shared" si="210"/>
        <v>0</v>
      </c>
      <c r="N3371">
        <f t="shared" si="211"/>
        <v>0</v>
      </c>
      <c r="O3371" cm="1">
        <f t="array" ref="O3371">((IF(C3371=0,INDEX('Solver Setup'!$M$15:$M$19,A3371),INDEX('Solver Setup'!$G$25:$G$52,C3371))-IF(B3371=0,INDEX('Solver Setup'!$L$15:$L$19,A3371),INDEX('Solver Setup'!$G$25:$G$52,B3371)))*1440-IF(B3371=0,0,INDEX('Solver Setup'!$F$25:$F$52,B3371))-H3371+'Solver Setup'!$B$9*(1-F3371))</f>
        <v>1520.4999999999995</v>
      </c>
    </row>
    <row r="3372" spans="1:15" x14ac:dyDescent="0.2">
      <c r="A3372">
        <v>5</v>
      </c>
      <c r="B3372">
        <v>4</v>
      </c>
      <c r="C3372">
        <v>11</v>
      </c>
      <c r="D3372" t="str" cm="1">
        <f t="array" ref="D3372">IF(B3372=0,"Depot",INDEX('Delivery Stops'!$B$2:$B$29,B3372))</f>
        <v>Furniture Warehouse</v>
      </c>
      <c r="E3372" t="str" cm="1">
        <f t="array" ref="E3372">IF(C3372=0,"Depot",INDEX('Delivery Stops'!$B$2:$B$29,C3372))</f>
        <v>Pet Hospital</v>
      </c>
      <c r="F3372">
        <v>0</v>
      </c>
      <c r="G3372" cm="1">
        <f t="array" ref="G3372">INDEX('Distance Matrix (miles)'!$B$2:$AD$30,B3372+1,C3372+1)</f>
        <v>9.41</v>
      </c>
      <c r="H3372" cm="1">
        <f t="array" ref="H3372">INDEX('Travel Time Matrix (min)'!$B$2:$AD$30,B3372+1,C3372+1)</f>
        <v>14.1</v>
      </c>
      <c r="I3372" cm="1">
        <f t="array" ref="I3372">G3372*(INDEX('Vehicle Fleet'!$D$2:$D$6,A3372)+'Cost Parameters'!$B$2*'Cost Parameters'!$B$3)</f>
        <v>14.645724</v>
      </c>
      <c r="J3372" cm="1">
        <f t="array" ref="J3372">IF(C3372=0,0,INDEX('Delivery Stops'!$D$2:$D$29,C3372))</f>
        <v>108</v>
      </c>
      <c r="K3372">
        <f t="shared" si="208"/>
        <v>0</v>
      </c>
      <c r="L3372">
        <f t="shared" si="209"/>
        <v>0</v>
      </c>
      <c r="M3372">
        <f t="shared" si="210"/>
        <v>0</v>
      </c>
      <c r="N3372">
        <f t="shared" si="211"/>
        <v>0</v>
      </c>
      <c r="O3372" cm="1">
        <f t="array" ref="O3372">((IF(C3372=0,INDEX('Solver Setup'!$M$15:$M$19,A3372),INDEX('Solver Setup'!$G$25:$G$52,C3372))-IF(B3372=0,INDEX('Solver Setup'!$L$15:$L$19,A3372),INDEX('Solver Setup'!$G$25:$G$52,B3372)))*1440-IF(B3372=0,0,INDEX('Solver Setup'!$F$25:$F$52,B3372))-H3372+'Solver Setup'!$B$9*(1-F3372))</f>
        <v>1446.9</v>
      </c>
    </row>
    <row r="3373" spans="1:15" x14ac:dyDescent="0.2">
      <c r="A3373">
        <v>5</v>
      </c>
      <c r="B3373">
        <v>4</v>
      </c>
      <c r="C3373">
        <v>12</v>
      </c>
      <c r="D3373" t="str" cm="1">
        <f t="array" ref="D3373">IF(B3373=0,"Depot",INDEX('Delivery Stops'!$B$2:$B$29,B3373))</f>
        <v>Furniture Warehouse</v>
      </c>
      <c r="E3373" t="str" cm="1">
        <f t="array" ref="E3373">IF(C3373=0,"Depot",INDEX('Delivery Stops'!$B$2:$B$29,C3373))</f>
        <v>Tech Solutions Inc</v>
      </c>
      <c r="F3373">
        <v>0</v>
      </c>
      <c r="G3373" cm="1">
        <f t="array" ref="G3373">INDEX('Distance Matrix (miles)'!$B$2:$AD$30,B3373+1,C3373+1)</f>
        <v>10.32</v>
      </c>
      <c r="H3373" cm="1">
        <f t="array" ref="H3373">INDEX('Travel Time Matrix (min)'!$B$2:$AD$30,B3373+1,C3373+1)</f>
        <v>15.5</v>
      </c>
      <c r="I3373" cm="1">
        <f t="array" ref="I3373">G3373*(INDEX('Vehicle Fleet'!$D$2:$D$6,A3373)+'Cost Parameters'!$B$2*'Cost Parameters'!$B$3)</f>
        <v>16.062048000000001</v>
      </c>
      <c r="J3373" cm="1">
        <f t="array" ref="J3373">IF(C3373=0,0,INDEX('Delivery Stops'!$D$2:$D$29,C3373))</f>
        <v>150</v>
      </c>
      <c r="K3373">
        <f t="shared" si="208"/>
        <v>0</v>
      </c>
      <c r="L3373">
        <f t="shared" si="209"/>
        <v>0</v>
      </c>
      <c r="M3373">
        <f t="shared" si="210"/>
        <v>0</v>
      </c>
      <c r="N3373">
        <f t="shared" si="211"/>
        <v>0</v>
      </c>
      <c r="O3373" cm="1">
        <f t="array" ref="O3373">((IF(C3373=0,INDEX('Solver Setup'!$M$15:$M$19,A3373),INDEX('Solver Setup'!$G$25:$G$52,C3373))-IF(B3373=0,INDEX('Solver Setup'!$L$15:$L$19,A3373),INDEX('Solver Setup'!$G$25:$G$52,B3373)))*1440-IF(B3373=0,0,INDEX('Solver Setup'!$F$25:$F$52,B3373))-H3373+'Solver Setup'!$B$9*(1-F3373))</f>
        <v>1400.5</v>
      </c>
    </row>
    <row r="3374" spans="1:15" x14ac:dyDescent="0.2">
      <c r="A3374">
        <v>5</v>
      </c>
      <c r="B3374">
        <v>4</v>
      </c>
      <c r="C3374">
        <v>13</v>
      </c>
      <c r="D3374" t="str" cm="1">
        <f t="array" ref="D3374">IF(B3374=0,"Depot",INDEX('Delivery Stops'!$B$2:$B$29,B3374))</f>
        <v>Furniture Warehouse</v>
      </c>
      <c r="E3374" t="str" cm="1">
        <f t="array" ref="E3374">IF(C3374=0,"Depot",INDEX('Delivery Stops'!$B$2:$B$29,C3374))</f>
        <v>Tech Solutions Inc</v>
      </c>
      <c r="F3374">
        <v>0</v>
      </c>
      <c r="G3374" cm="1">
        <f t="array" ref="G3374">INDEX('Distance Matrix (miles)'!$B$2:$AD$30,B3374+1,C3374+1)</f>
        <v>26.66</v>
      </c>
      <c r="H3374" cm="1">
        <f t="array" ref="H3374">INDEX('Travel Time Matrix (min)'!$B$2:$AD$30,B3374+1,C3374+1)</f>
        <v>40</v>
      </c>
      <c r="I3374" cm="1">
        <f t="array" ref="I3374">G3374*(INDEX('Vehicle Fleet'!$D$2:$D$6,A3374)+'Cost Parameters'!$B$2*'Cost Parameters'!$B$3)</f>
        <v>41.493623999999997</v>
      </c>
      <c r="J3374" cm="1">
        <f t="array" ref="J3374">IF(C3374=0,0,INDEX('Delivery Stops'!$D$2:$D$29,C3374))</f>
        <v>38</v>
      </c>
      <c r="K3374">
        <f t="shared" si="208"/>
        <v>0</v>
      </c>
      <c r="L3374">
        <f t="shared" si="209"/>
        <v>0</v>
      </c>
      <c r="M3374">
        <f t="shared" si="210"/>
        <v>0</v>
      </c>
      <c r="N3374">
        <f t="shared" si="211"/>
        <v>0</v>
      </c>
      <c r="O3374" cm="1">
        <f t="array" ref="O3374">((IF(C3374=0,INDEX('Solver Setup'!$M$15:$M$19,A3374),INDEX('Solver Setup'!$G$25:$G$52,C3374))-IF(B3374=0,INDEX('Solver Setup'!$L$15:$L$19,A3374),INDEX('Solver Setup'!$G$25:$G$52,B3374)))*1440-IF(B3374=0,0,INDEX('Solver Setup'!$F$25:$F$52,B3374))-H3374+'Solver Setup'!$B$9*(1-F3374))</f>
        <v>1270.9999999999995</v>
      </c>
    </row>
    <row r="3375" spans="1:15" x14ac:dyDescent="0.2">
      <c r="A3375">
        <v>5</v>
      </c>
      <c r="B3375">
        <v>4</v>
      </c>
      <c r="C3375">
        <v>14</v>
      </c>
      <c r="D3375" t="str" cm="1">
        <f t="array" ref="D3375">IF(B3375=0,"Depot",INDEX('Delivery Stops'!$B$2:$B$29,B3375))</f>
        <v>Furniture Warehouse</v>
      </c>
      <c r="E3375" t="str" cm="1">
        <f t="array" ref="E3375">IF(C3375=0,"Depot",INDEX('Delivery Stops'!$B$2:$B$29,C3375))</f>
        <v>Sunrise Senior Living</v>
      </c>
      <c r="F3375">
        <v>0</v>
      </c>
      <c r="G3375" cm="1">
        <f t="array" ref="G3375">INDEX('Distance Matrix (miles)'!$B$2:$AD$30,B3375+1,C3375+1)</f>
        <v>11.71</v>
      </c>
      <c r="H3375" cm="1">
        <f t="array" ref="H3375">INDEX('Travel Time Matrix (min)'!$B$2:$AD$30,B3375+1,C3375+1)</f>
        <v>17.600000000000001</v>
      </c>
      <c r="I3375" cm="1">
        <f t="array" ref="I3375">G3375*(INDEX('Vehicle Fleet'!$D$2:$D$6,A3375)+'Cost Parameters'!$B$2*'Cost Parameters'!$B$3)</f>
        <v>18.225444000000003</v>
      </c>
      <c r="J3375" cm="1">
        <f t="array" ref="J3375">IF(C3375=0,0,INDEX('Delivery Stops'!$D$2:$D$29,C3375))</f>
        <v>249</v>
      </c>
      <c r="K3375">
        <f t="shared" si="208"/>
        <v>0</v>
      </c>
      <c r="L3375">
        <f t="shared" si="209"/>
        <v>0</v>
      </c>
      <c r="M3375">
        <f t="shared" si="210"/>
        <v>0</v>
      </c>
      <c r="N3375">
        <f t="shared" si="211"/>
        <v>0</v>
      </c>
      <c r="O3375" cm="1">
        <f t="array" ref="O3375">((IF(C3375=0,INDEX('Solver Setup'!$M$15:$M$19,A3375),INDEX('Solver Setup'!$G$25:$G$52,C3375))-IF(B3375=0,INDEX('Solver Setup'!$L$15:$L$19,A3375),INDEX('Solver Setup'!$G$25:$G$52,B3375)))*1440-IF(B3375=0,0,INDEX('Solver Setup'!$F$25:$F$52,B3375))-H3375+'Solver Setup'!$B$9*(1-F3375))</f>
        <v>1743.3999999999996</v>
      </c>
    </row>
    <row r="3376" spans="1:15" x14ac:dyDescent="0.2">
      <c r="A3376">
        <v>5</v>
      </c>
      <c r="B3376">
        <v>4</v>
      </c>
      <c r="C3376">
        <v>15</v>
      </c>
      <c r="D3376" t="str" cm="1">
        <f t="array" ref="D3376">IF(B3376=0,"Depot",INDEX('Delivery Stops'!$B$2:$B$29,B3376))</f>
        <v>Furniture Warehouse</v>
      </c>
      <c r="E3376" t="str" cm="1">
        <f t="array" ref="E3376">IF(C3376=0,"Depot",INDEX('Delivery Stops'!$B$2:$B$29,C3376))</f>
        <v>Electronics Outlet</v>
      </c>
      <c r="F3376">
        <v>0</v>
      </c>
      <c r="G3376" cm="1">
        <f t="array" ref="G3376">INDEX('Distance Matrix (miles)'!$B$2:$AD$30,B3376+1,C3376+1)</f>
        <v>9.6199999999999992</v>
      </c>
      <c r="H3376" cm="1">
        <f t="array" ref="H3376">INDEX('Travel Time Matrix (min)'!$B$2:$AD$30,B3376+1,C3376+1)</f>
        <v>14.4</v>
      </c>
      <c r="I3376" cm="1">
        <f t="array" ref="I3376">G3376*(INDEX('Vehicle Fleet'!$D$2:$D$6,A3376)+'Cost Parameters'!$B$2*'Cost Parameters'!$B$3)</f>
        <v>14.972567999999999</v>
      </c>
      <c r="J3376" cm="1">
        <f t="array" ref="J3376">IF(C3376=0,0,INDEX('Delivery Stops'!$D$2:$D$29,C3376))</f>
        <v>72</v>
      </c>
      <c r="K3376">
        <f t="shared" si="208"/>
        <v>0</v>
      </c>
      <c r="L3376">
        <f t="shared" si="209"/>
        <v>0</v>
      </c>
      <c r="M3376">
        <f t="shared" si="210"/>
        <v>0</v>
      </c>
      <c r="N3376">
        <f t="shared" si="211"/>
        <v>0</v>
      </c>
      <c r="O3376" cm="1">
        <f t="array" ref="O3376">((IF(C3376=0,INDEX('Solver Setup'!$M$15:$M$19,A3376),INDEX('Solver Setup'!$G$25:$G$52,C3376))-IF(B3376=0,INDEX('Solver Setup'!$L$15:$L$19,A3376),INDEX('Solver Setup'!$G$25:$G$52,B3376)))*1440-IF(B3376=0,0,INDEX('Solver Setup'!$F$25:$F$52,B3376))-H3376+'Solver Setup'!$B$9*(1-F3376))</f>
        <v>1311.6</v>
      </c>
    </row>
    <row r="3377" spans="1:15" x14ac:dyDescent="0.2">
      <c r="A3377">
        <v>5</v>
      </c>
      <c r="B3377">
        <v>4</v>
      </c>
      <c r="C3377">
        <v>16</v>
      </c>
      <c r="D3377" t="str" cm="1">
        <f t="array" ref="D3377">IF(B3377=0,"Depot",INDEX('Delivery Stops'!$B$2:$B$29,B3377))</f>
        <v>Furniture Warehouse</v>
      </c>
      <c r="E3377" t="str" cm="1">
        <f t="array" ref="E3377">IF(C3377=0,"Depot",INDEX('Delivery Stops'!$B$2:$B$29,C3377))</f>
        <v>Bookstore</v>
      </c>
      <c r="F3377">
        <v>0</v>
      </c>
      <c r="G3377" cm="1">
        <f t="array" ref="G3377">INDEX('Distance Matrix (miles)'!$B$2:$AD$30,B3377+1,C3377+1)</f>
        <v>11.3</v>
      </c>
      <c r="H3377" cm="1">
        <f t="array" ref="H3377">INDEX('Travel Time Matrix (min)'!$B$2:$AD$30,B3377+1,C3377+1)</f>
        <v>17</v>
      </c>
      <c r="I3377" cm="1">
        <f t="array" ref="I3377">G3377*(INDEX('Vehicle Fleet'!$D$2:$D$6,A3377)+'Cost Parameters'!$B$2*'Cost Parameters'!$B$3)</f>
        <v>17.587320000000002</v>
      </c>
      <c r="J3377" cm="1">
        <f t="array" ref="J3377">IF(C3377=0,0,INDEX('Delivery Stops'!$D$2:$D$29,C3377))</f>
        <v>152</v>
      </c>
      <c r="K3377">
        <f t="shared" si="208"/>
        <v>0</v>
      </c>
      <c r="L3377">
        <f t="shared" si="209"/>
        <v>0</v>
      </c>
      <c r="M3377">
        <f t="shared" si="210"/>
        <v>0</v>
      </c>
      <c r="N3377">
        <f t="shared" si="211"/>
        <v>0</v>
      </c>
      <c r="O3377" cm="1">
        <f t="array" ref="O3377">((IF(C3377=0,INDEX('Solver Setup'!$M$15:$M$19,A3377),INDEX('Solver Setup'!$G$25:$G$52,C3377))-IF(B3377=0,INDEX('Solver Setup'!$L$15:$L$19,A3377),INDEX('Solver Setup'!$G$25:$G$52,B3377)))*1440-IF(B3377=0,0,INDEX('Solver Setup'!$F$25:$F$52,B3377))-H3377+'Solver Setup'!$B$9*(1-F3377))</f>
        <v>1549.0000000000005</v>
      </c>
    </row>
    <row r="3378" spans="1:15" x14ac:dyDescent="0.2">
      <c r="A3378">
        <v>5</v>
      </c>
      <c r="B3378">
        <v>4</v>
      </c>
      <c r="C3378">
        <v>17</v>
      </c>
      <c r="D3378" t="str" cm="1">
        <f t="array" ref="D3378">IF(B3378=0,"Depot",INDEX('Delivery Stops'!$B$2:$B$29,B3378))</f>
        <v>Furniture Warehouse</v>
      </c>
      <c r="E3378" t="str" cm="1">
        <f t="array" ref="E3378">IF(C3378=0,"Depot",INDEX('Delivery Stops'!$B$2:$B$29,C3378))</f>
        <v>Veterinary Clinic</v>
      </c>
      <c r="F3378">
        <v>0</v>
      </c>
      <c r="G3378" cm="1">
        <f t="array" ref="G3378">INDEX('Distance Matrix (miles)'!$B$2:$AD$30,B3378+1,C3378+1)</f>
        <v>22.57</v>
      </c>
      <c r="H3378" cm="1">
        <f t="array" ref="H3378">INDEX('Travel Time Matrix (min)'!$B$2:$AD$30,B3378+1,C3378+1)</f>
        <v>33.9</v>
      </c>
      <c r="I3378" cm="1">
        <f t="array" ref="I3378">G3378*(INDEX('Vehicle Fleet'!$D$2:$D$6,A3378)+'Cost Parameters'!$B$2*'Cost Parameters'!$B$3)</f>
        <v>35.127948000000004</v>
      </c>
      <c r="J3378" cm="1">
        <f t="array" ref="J3378">IF(C3378=0,0,INDEX('Delivery Stops'!$D$2:$D$29,C3378))</f>
        <v>102</v>
      </c>
      <c r="K3378">
        <f t="shared" si="208"/>
        <v>0</v>
      </c>
      <c r="L3378">
        <f t="shared" si="209"/>
        <v>0</v>
      </c>
      <c r="M3378">
        <f t="shared" si="210"/>
        <v>0</v>
      </c>
      <c r="N3378">
        <f t="shared" si="211"/>
        <v>0</v>
      </c>
      <c r="O3378" cm="1">
        <f t="array" ref="O3378">((IF(C3378=0,INDEX('Solver Setup'!$M$15:$M$19,A3378),INDEX('Solver Setup'!$G$25:$G$52,C3378))-IF(B3378=0,INDEX('Solver Setup'!$L$15:$L$19,A3378),INDEX('Solver Setup'!$G$25:$G$52,B3378)))*1440-IF(B3378=0,0,INDEX('Solver Setup'!$F$25:$F$52,B3378))-H3378+'Solver Setup'!$B$9*(1-F3378))</f>
        <v>1367.0999999999995</v>
      </c>
    </row>
    <row r="3379" spans="1:15" x14ac:dyDescent="0.2">
      <c r="A3379">
        <v>5</v>
      </c>
      <c r="B3379">
        <v>4</v>
      </c>
      <c r="C3379">
        <v>18</v>
      </c>
      <c r="D3379" t="str" cm="1">
        <f t="array" ref="D3379">IF(B3379=0,"Depot",INDEX('Delivery Stops'!$B$2:$B$29,B3379))</f>
        <v>Furniture Warehouse</v>
      </c>
      <c r="E3379" t="str" cm="1">
        <f t="array" ref="E3379">IF(C3379=0,"Depot",INDEX('Delivery Stops'!$B$2:$B$29,C3379))</f>
        <v>Furniture Warehouse</v>
      </c>
      <c r="F3379">
        <v>0</v>
      </c>
      <c r="G3379" cm="1">
        <f t="array" ref="G3379">INDEX('Distance Matrix (miles)'!$B$2:$AD$30,B3379+1,C3379+1)</f>
        <v>3.21</v>
      </c>
      <c r="H3379" cm="1">
        <f t="array" ref="H3379">INDEX('Travel Time Matrix (min)'!$B$2:$AD$30,B3379+1,C3379+1)</f>
        <v>4.8</v>
      </c>
      <c r="I3379" cm="1">
        <f t="array" ref="I3379">G3379*(INDEX('Vehicle Fleet'!$D$2:$D$6,A3379)+'Cost Parameters'!$B$2*'Cost Parameters'!$B$3)</f>
        <v>4.9960440000000004</v>
      </c>
      <c r="J3379" cm="1">
        <f t="array" ref="J3379">IF(C3379=0,0,INDEX('Delivery Stops'!$D$2:$D$29,C3379))</f>
        <v>148</v>
      </c>
      <c r="K3379">
        <f t="shared" si="208"/>
        <v>0</v>
      </c>
      <c r="L3379">
        <f t="shared" si="209"/>
        <v>0</v>
      </c>
      <c r="M3379">
        <f t="shared" si="210"/>
        <v>0</v>
      </c>
      <c r="N3379">
        <f t="shared" si="211"/>
        <v>0</v>
      </c>
      <c r="O3379" cm="1">
        <f t="array" ref="O3379">((IF(C3379=0,INDEX('Solver Setup'!$M$15:$M$19,A3379),INDEX('Solver Setup'!$G$25:$G$52,C3379))-IF(B3379=0,INDEX('Solver Setup'!$L$15:$L$19,A3379),INDEX('Solver Setup'!$G$25:$G$52,B3379)))*1440-IF(B3379=0,0,INDEX('Solver Setup'!$F$25:$F$52,B3379))-H3379+'Solver Setup'!$B$9*(1-F3379))</f>
        <v>1351.1999999999996</v>
      </c>
    </row>
    <row r="3380" spans="1:15" x14ac:dyDescent="0.2">
      <c r="A3380">
        <v>5</v>
      </c>
      <c r="B3380">
        <v>4</v>
      </c>
      <c r="C3380">
        <v>19</v>
      </c>
      <c r="D3380" t="str" cm="1">
        <f t="array" ref="D3380">IF(B3380=0,"Depot",INDEX('Delivery Stops'!$B$2:$B$29,B3380))</f>
        <v>Furniture Warehouse</v>
      </c>
      <c r="E3380" t="str" cm="1">
        <f t="array" ref="E3380">IF(C3380=0,"Depot",INDEX('Delivery Stops'!$B$2:$B$29,C3380))</f>
        <v>Music School</v>
      </c>
      <c r="F3380">
        <v>0</v>
      </c>
      <c r="G3380" cm="1">
        <f t="array" ref="G3380">INDEX('Distance Matrix (miles)'!$B$2:$AD$30,B3380+1,C3380+1)</f>
        <v>21.18</v>
      </c>
      <c r="H3380" cm="1">
        <f t="array" ref="H3380">INDEX('Travel Time Matrix (min)'!$B$2:$AD$30,B3380+1,C3380+1)</f>
        <v>31.8</v>
      </c>
      <c r="I3380" cm="1">
        <f t="array" ref="I3380">G3380*(INDEX('Vehicle Fleet'!$D$2:$D$6,A3380)+'Cost Parameters'!$B$2*'Cost Parameters'!$B$3)</f>
        <v>32.964551999999998</v>
      </c>
      <c r="J3380" cm="1">
        <f t="array" ref="J3380">IF(C3380=0,0,INDEX('Delivery Stops'!$D$2:$D$29,C3380))</f>
        <v>97</v>
      </c>
      <c r="K3380">
        <f t="shared" si="208"/>
        <v>0</v>
      </c>
      <c r="L3380">
        <f t="shared" si="209"/>
        <v>0</v>
      </c>
      <c r="M3380">
        <f t="shared" si="210"/>
        <v>0</v>
      </c>
      <c r="N3380">
        <f t="shared" si="211"/>
        <v>0</v>
      </c>
      <c r="O3380" cm="1">
        <f t="array" ref="O3380">((IF(C3380=0,INDEX('Solver Setup'!$M$15:$M$19,A3380),INDEX('Solver Setup'!$G$25:$G$52,C3380))-IF(B3380=0,INDEX('Solver Setup'!$L$15:$L$19,A3380),INDEX('Solver Setup'!$G$25:$G$52,B3380)))*1440-IF(B3380=0,0,INDEX('Solver Setup'!$F$25:$F$52,B3380))-H3380+'Solver Setup'!$B$9*(1-F3380))</f>
        <v>1294.2</v>
      </c>
    </row>
    <row r="3381" spans="1:15" x14ac:dyDescent="0.2">
      <c r="A3381">
        <v>5</v>
      </c>
      <c r="B3381">
        <v>4</v>
      </c>
      <c r="C3381">
        <v>20</v>
      </c>
      <c r="D3381" t="str" cm="1">
        <f t="array" ref="D3381">IF(B3381=0,"Depot",INDEX('Delivery Stops'!$B$2:$B$29,B3381))</f>
        <v>Furniture Warehouse</v>
      </c>
      <c r="E3381" t="str" cm="1">
        <f t="array" ref="E3381">IF(C3381=0,"Depot",INDEX('Delivery Stops'!$B$2:$B$29,C3381))</f>
        <v>Elementary School</v>
      </c>
      <c r="F3381">
        <v>0</v>
      </c>
      <c r="G3381" cm="1">
        <f t="array" ref="G3381">INDEX('Distance Matrix (miles)'!$B$2:$AD$30,B3381+1,C3381+1)</f>
        <v>16.21</v>
      </c>
      <c r="H3381" cm="1">
        <f t="array" ref="H3381">INDEX('Travel Time Matrix (min)'!$B$2:$AD$30,B3381+1,C3381+1)</f>
        <v>24.3</v>
      </c>
      <c r="I3381" cm="1">
        <f t="array" ref="I3381">G3381*(INDEX('Vehicle Fleet'!$D$2:$D$6,A3381)+'Cost Parameters'!$B$2*'Cost Parameters'!$B$3)</f>
        <v>25.229244000000001</v>
      </c>
      <c r="J3381" cm="1">
        <f t="array" ref="J3381">IF(C3381=0,0,INDEX('Delivery Stops'!$D$2:$D$29,C3381))</f>
        <v>71</v>
      </c>
      <c r="K3381">
        <f t="shared" si="208"/>
        <v>0</v>
      </c>
      <c r="L3381">
        <f t="shared" si="209"/>
        <v>0</v>
      </c>
      <c r="M3381">
        <f t="shared" si="210"/>
        <v>0</v>
      </c>
      <c r="N3381">
        <f t="shared" si="211"/>
        <v>0</v>
      </c>
      <c r="O3381" cm="1">
        <f t="array" ref="O3381">((IF(C3381=0,INDEX('Solver Setup'!$M$15:$M$19,A3381),INDEX('Solver Setup'!$G$25:$G$52,C3381))-IF(B3381=0,INDEX('Solver Setup'!$L$15:$L$19,A3381),INDEX('Solver Setup'!$G$25:$G$52,B3381)))*1440-IF(B3381=0,0,INDEX('Solver Setup'!$F$25:$F$52,B3381))-H3381+'Solver Setup'!$B$9*(1-F3381))</f>
        <v>1271.7000000000005</v>
      </c>
    </row>
    <row r="3382" spans="1:15" x14ac:dyDescent="0.2">
      <c r="A3382">
        <v>5</v>
      </c>
      <c r="B3382">
        <v>4</v>
      </c>
      <c r="C3382">
        <v>21</v>
      </c>
      <c r="D3382" t="str" cm="1">
        <f t="array" ref="D3382">IF(B3382=0,"Depot",INDEX('Delivery Stops'!$B$2:$B$29,B3382))</f>
        <v>Furniture Warehouse</v>
      </c>
      <c r="E3382" t="str" cm="1">
        <f t="array" ref="E3382">IF(C3382=0,"Depot",INDEX('Delivery Stops'!$B$2:$B$29,C3382))</f>
        <v>Distillery</v>
      </c>
      <c r="F3382">
        <v>0</v>
      </c>
      <c r="G3382" cm="1">
        <f t="array" ref="G3382">INDEX('Distance Matrix (miles)'!$B$2:$AD$30,B3382+1,C3382+1)</f>
        <v>14.4</v>
      </c>
      <c r="H3382" cm="1">
        <f t="array" ref="H3382">INDEX('Travel Time Matrix (min)'!$B$2:$AD$30,B3382+1,C3382+1)</f>
        <v>21.6</v>
      </c>
      <c r="I3382" cm="1">
        <f t="array" ref="I3382">G3382*(INDEX('Vehicle Fleet'!$D$2:$D$6,A3382)+'Cost Parameters'!$B$2*'Cost Parameters'!$B$3)</f>
        <v>22.41216</v>
      </c>
      <c r="J3382" cm="1">
        <f t="array" ref="J3382">IF(C3382=0,0,INDEX('Delivery Stops'!$D$2:$D$29,C3382))</f>
        <v>178</v>
      </c>
      <c r="K3382">
        <f t="shared" si="208"/>
        <v>0</v>
      </c>
      <c r="L3382">
        <f t="shared" si="209"/>
        <v>0</v>
      </c>
      <c r="M3382">
        <f t="shared" si="210"/>
        <v>0</v>
      </c>
      <c r="N3382">
        <f t="shared" si="211"/>
        <v>0</v>
      </c>
      <c r="O3382" cm="1">
        <f t="array" ref="O3382">((IF(C3382=0,INDEX('Solver Setup'!$M$15:$M$19,A3382),INDEX('Solver Setup'!$G$25:$G$52,C3382))-IF(B3382=0,INDEX('Solver Setup'!$L$15:$L$19,A3382),INDEX('Solver Setup'!$G$25:$G$52,B3382)))*1440-IF(B3382=0,0,INDEX('Solver Setup'!$F$25:$F$52,B3382))-H3382+'Solver Setup'!$B$9*(1-F3382))</f>
        <v>1784.3999999999996</v>
      </c>
    </row>
    <row r="3383" spans="1:15" x14ac:dyDescent="0.2">
      <c r="A3383">
        <v>5</v>
      </c>
      <c r="B3383">
        <v>4</v>
      </c>
      <c r="C3383">
        <v>22</v>
      </c>
      <c r="D3383" t="str" cm="1">
        <f t="array" ref="D3383">IF(B3383=0,"Depot",INDEX('Delivery Stops'!$B$2:$B$29,B3383))</f>
        <v>Furniture Warehouse</v>
      </c>
      <c r="E3383" t="str" cm="1">
        <f t="array" ref="E3383">IF(C3383=0,"Depot",INDEX('Delivery Stops'!$B$2:$B$29,C3383))</f>
        <v>Brewery</v>
      </c>
      <c r="F3383">
        <v>0</v>
      </c>
      <c r="G3383" cm="1">
        <f t="array" ref="G3383">INDEX('Distance Matrix (miles)'!$B$2:$AD$30,B3383+1,C3383+1)</f>
        <v>29.96</v>
      </c>
      <c r="H3383" cm="1">
        <f t="array" ref="H3383">INDEX('Travel Time Matrix (min)'!$B$2:$AD$30,B3383+1,C3383+1)</f>
        <v>44.9</v>
      </c>
      <c r="I3383" cm="1">
        <f t="array" ref="I3383">G3383*(INDEX('Vehicle Fleet'!$D$2:$D$6,A3383)+'Cost Parameters'!$B$2*'Cost Parameters'!$B$3)</f>
        <v>46.629744000000002</v>
      </c>
      <c r="J3383" cm="1">
        <f t="array" ref="J3383">IF(C3383=0,0,INDEX('Delivery Stops'!$D$2:$D$29,C3383))</f>
        <v>46</v>
      </c>
      <c r="K3383">
        <f t="shared" si="208"/>
        <v>0</v>
      </c>
      <c r="L3383">
        <f t="shared" si="209"/>
        <v>0</v>
      </c>
      <c r="M3383">
        <f t="shared" si="210"/>
        <v>0</v>
      </c>
      <c r="N3383">
        <f t="shared" si="211"/>
        <v>0</v>
      </c>
      <c r="O3383" cm="1">
        <f t="array" ref="O3383">((IF(C3383=0,INDEX('Solver Setup'!$M$15:$M$19,A3383),INDEX('Solver Setup'!$G$25:$G$52,C3383))-IF(B3383=0,INDEX('Solver Setup'!$L$15:$L$19,A3383),INDEX('Solver Setup'!$G$25:$G$52,B3383)))*1440-IF(B3383=0,0,INDEX('Solver Setup'!$F$25:$F$52,B3383))-H3383+'Solver Setup'!$B$9*(1-F3383))</f>
        <v>1611.1000000000004</v>
      </c>
    </row>
    <row r="3384" spans="1:15" x14ac:dyDescent="0.2">
      <c r="A3384">
        <v>5</v>
      </c>
      <c r="B3384">
        <v>4</v>
      </c>
      <c r="C3384">
        <v>23</v>
      </c>
      <c r="D3384" t="str" cm="1">
        <f t="array" ref="D3384">IF(B3384=0,"Depot",INDEX('Delivery Stops'!$B$2:$B$29,B3384))</f>
        <v>Furniture Warehouse</v>
      </c>
      <c r="E3384" t="str" cm="1">
        <f t="array" ref="E3384">IF(C3384=0,"Depot",INDEX('Delivery Stops'!$B$2:$B$29,C3384))</f>
        <v>Distillery</v>
      </c>
      <c r="F3384">
        <v>0</v>
      </c>
      <c r="G3384" cm="1">
        <f t="array" ref="G3384">INDEX('Distance Matrix (miles)'!$B$2:$AD$30,B3384+1,C3384+1)</f>
        <v>10.72</v>
      </c>
      <c r="H3384" cm="1">
        <f t="array" ref="H3384">INDEX('Travel Time Matrix (min)'!$B$2:$AD$30,B3384+1,C3384+1)</f>
        <v>16.100000000000001</v>
      </c>
      <c r="I3384" cm="1">
        <f t="array" ref="I3384">G3384*(INDEX('Vehicle Fleet'!$D$2:$D$6,A3384)+'Cost Parameters'!$B$2*'Cost Parameters'!$B$3)</f>
        <v>16.684608000000001</v>
      </c>
      <c r="J3384" cm="1">
        <f t="array" ref="J3384">IF(C3384=0,0,INDEX('Delivery Stops'!$D$2:$D$29,C3384))</f>
        <v>207</v>
      </c>
      <c r="K3384">
        <f t="shared" si="208"/>
        <v>0</v>
      </c>
      <c r="L3384">
        <f t="shared" si="209"/>
        <v>0</v>
      </c>
      <c r="M3384">
        <f t="shared" si="210"/>
        <v>0</v>
      </c>
      <c r="N3384">
        <f t="shared" si="211"/>
        <v>0</v>
      </c>
      <c r="O3384" cm="1">
        <f t="array" ref="O3384">((IF(C3384=0,INDEX('Solver Setup'!$M$15:$M$19,A3384),INDEX('Solver Setup'!$G$25:$G$52,C3384))-IF(B3384=0,INDEX('Solver Setup'!$L$15:$L$19,A3384),INDEX('Solver Setup'!$G$25:$G$52,B3384)))*1440-IF(B3384=0,0,INDEX('Solver Setup'!$F$25:$F$52,B3384))-H3384+'Solver Setup'!$B$9*(1-F3384))</f>
        <v>1534.9</v>
      </c>
    </row>
    <row r="3385" spans="1:15" x14ac:dyDescent="0.2">
      <c r="A3385">
        <v>5</v>
      </c>
      <c r="B3385">
        <v>4</v>
      </c>
      <c r="C3385">
        <v>24</v>
      </c>
      <c r="D3385" t="str" cm="1">
        <f t="array" ref="D3385">IF(B3385=0,"Depot",INDEX('Delivery Stops'!$B$2:$B$29,B3385))</f>
        <v>Furniture Warehouse</v>
      </c>
      <c r="E3385" t="str" cm="1">
        <f t="array" ref="E3385">IF(C3385=0,"Depot",INDEX('Delivery Stops'!$B$2:$B$29,C3385))</f>
        <v>Children's Academy</v>
      </c>
      <c r="F3385">
        <v>0</v>
      </c>
      <c r="G3385" cm="1">
        <f t="array" ref="G3385">INDEX('Distance Matrix (miles)'!$B$2:$AD$30,B3385+1,C3385+1)</f>
        <v>12.25</v>
      </c>
      <c r="H3385" cm="1">
        <f t="array" ref="H3385">INDEX('Travel Time Matrix (min)'!$B$2:$AD$30,B3385+1,C3385+1)</f>
        <v>18.399999999999999</v>
      </c>
      <c r="I3385" cm="1">
        <f t="array" ref="I3385">G3385*(INDEX('Vehicle Fleet'!$D$2:$D$6,A3385)+'Cost Parameters'!$B$2*'Cost Parameters'!$B$3)</f>
        <v>19.065899999999999</v>
      </c>
      <c r="J3385" cm="1">
        <f t="array" ref="J3385">IF(C3385=0,0,INDEX('Delivery Stops'!$D$2:$D$29,C3385))</f>
        <v>28</v>
      </c>
      <c r="K3385">
        <f t="shared" si="208"/>
        <v>0</v>
      </c>
      <c r="L3385">
        <f t="shared" si="209"/>
        <v>0</v>
      </c>
      <c r="M3385">
        <f t="shared" si="210"/>
        <v>0</v>
      </c>
      <c r="N3385">
        <f t="shared" si="211"/>
        <v>0</v>
      </c>
      <c r="O3385" cm="1">
        <f t="array" ref="O3385">((IF(C3385=0,INDEX('Solver Setup'!$M$15:$M$19,A3385),INDEX('Solver Setup'!$G$25:$G$52,C3385))-IF(B3385=0,INDEX('Solver Setup'!$L$15:$L$19,A3385),INDEX('Solver Setup'!$G$25:$G$52,B3385)))*1440-IF(B3385=0,0,INDEX('Solver Setup'!$F$25:$F$52,B3385))-H3385+'Solver Setup'!$B$9*(1-F3385))</f>
        <v>1682.6000000000004</v>
      </c>
    </row>
    <row r="3386" spans="1:15" x14ac:dyDescent="0.2">
      <c r="A3386">
        <v>5</v>
      </c>
      <c r="B3386">
        <v>4</v>
      </c>
      <c r="C3386">
        <v>25</v>
      </c>
      <c r="D3386" t="str" cm="1">
        <f t="array" ref="D3386">IF(B3386=0,"Depot",INDEX('Delivery Stops'!$B$2:$B$29,B3386))</f>
        <v>Furniture Warehouse</v>
      </c>
      <c r="E3386" t="str" cm="1">
        <f t="array" ref="E3386">IF(C3386=0,"Depot",INDEX('Delivery Stops'!$B$2:$B$29,C3386))</f>
        <v>Public Library</v>
      </c>
      <c r="F3386">
        <v>0</v>
      </c>
      <c r="G3386" cm="1">
        <f t="array" ref="G3386">INDEX('Distance Matrix (miles)'!$B$2:$AD$30,B3386+1,C3386+1)</f>
        <v>14.45</v>
      </c>
      <c r="H3386" cm="1">
        <f t="array" ref="H3386">INDEX('Travel Time Matrix (min)'!$B$2:$AD$30,B3386+1,C3386+1)</f>
        <v>21.7</v>
      </c>
      <c r="I3386" cm="1">
        <f t="array" ref="I3386">G3386*(INDEX('Vehicle Fleet'!$D$2:$D$6,A3386)+'Cost Parameters'!$B$2*'Cost Parameters'!$B$3)</f>
        <v>22.489979999999999</v>
      </c>
      <c r="J3386" cm="1">
        <f t="array" ref="J3386">IF(C3386=0,0,INDEX('Delivery Stops'!$D$2:$D$29,C3386))</f>
        <v>32</v>
      </c>
      <c r="K3386">
        <f t="shared" si="208"/>
        <v>0</v>
      </c>
      <c r="L3386">
        <f t="shared" si="209"/>
        <v>0</v>
      </c>
      <c r="M3386">
        <f t="shared" si="210"/>
        <v>0</v>
      </c>
      <c r="N3386">
        <f t="shared" si="211"/>
        <v>0</v>
      </c>
      <c r="O3386" cm="1">
        <f t="array" ref="O3386">((IF(C3386=0,INDEX('Solver Setup'!$M$15:$M$19,A3386),INDEX('Solver Setup'!$G$25:$G$52,C3386))-IF(B3386=0,INDEX('Solver Setup'!$L$15:$L$19,A3386),INDEX('Solver Setup'!$G$25:$G$52,B3386)))*1440-IF(B3386=0,0,INDEX('Solver Setup'!$F$25:$F$52,B3386))-H3386+'Solver Setup'!$B$9*(1-F3386))</f>
        <v>1589.3000000000006</v>
      </c>
    </row>
    <row r="3387" spans="1:15" x14ac:dyDescent="0.2">
      <c r="A3387">
        <v>5</v>
      </c>
      <c r="B3387">
        <v>4</v>
      </c>
      <c r="C3387">
        <v>26</v>
      </c>
      <c r="D3387" t="str" cm="1">
        <f t="array" ref="D3387">IF(B3387=0,"Depot",INDEX('Delivery Stops'!$B$2:$B$29,B3387))</f>
        <v>Furniture Warehouse</v>
      </c>
      <c r="E3387" t="str" cm="1">
        <f t="array" ref="E3387">IF(C3387=0,"Depot",INDEX('Delivery Stops'!$B$2:$B$29,C3387))</f>
        <v>Bakery &amp; Cafe</v>
      </c>
      <c r="F3387">
        <v>0</v>
      </c>
      <c r="G3387" cm="1">
        <f t="array" ref="G3387">INDEX('Distance Matrix (miles)'!$B$2:$AD$30,B3387+1,C3387+1)</f>
        <v>21.86</v>
      </c>
      <c r="H3387" cm="1">
        <f t="array" ref="H3387">INDEX('Travel Time Matrix (min)'!$B$2:$AD$30,B3387+1,C3387+1)</f>
        <v>32.799999999999997</v>
      </c>
      <c r="I3387" cm="1">
        <f t="array" ref="I3387">G3387*(INDEX('Vehicle Fleet'!$D$2:$D$6,A3387)+'Cost Parameters'!$B$2*'Cost Parameters'!$B$3)</f>
        <v>34.022903999999997</v>
      </c>
      <c r="J3387" cm="1">
        <f t="array" ref="J3387">IF(C3387=0,0,INDEX('Delivery Stops'!$D$2:$D$29,C3387))</f>
        <v>211</v>
      </c>
      <c r="K3387">
        <f t="shared" si="208"/>
        <v>0</v>
      </c>
      <c r="L3387">
        <f t="shared" si="209"/>
        <v>0</v>
      </c>
      <c r="M3387">
        <f t="shared" si="210"/>
        <v>0</v>
      </c>
      <c r="N3387">
        <f t="shared" si="211"/>
        <v>0</v>
      </c>
      <c r="O3387" cm="1">
        <f t="array" ref="O3387">((IF(C3387=0,INDEX('Solver Setup'!$M$15:$M$19,A3387),INDEX('Solver Setup'!$G$25:$G$52,C3387))-IF(B3387=0,INDEX('Solver Setup'!$L$15:$L$19,A3387),INDEX('Solver Setup'!$G$25:$G$52,B3387)))*1440-IF(B3387=0,0,INDEX('Solver Setup'!$F$25:$F$52,B3387))-H3387+'Solver Setup'!$B$9*(1-F3387))</f>
        <v>1653.2</v>
      </c>
    </row>
    <row r="3388" spans="1:15" x14ac:dyDescent="0.2">
      <c r="A3388">
        <v>5</v>
      </c>
      <c r="B3388">
        <v>4</v>
      </c>
      <c r="C3388">
        <v>27</v>
      </c>
      <c r="D3388" t="str" cm="1">
        <f t="array" ref="D3388">IF(B3388=0,"Depot",INDEX('Delivery Stops'!$B$2:$B$29,B3388))</f>
        <v>Furniture Warehouse</v>
      </c>
      <c r="E3388" t="str" cm="1">
        <f t="array" ref="E3388">IF(C3388=0,"Depot",INDEX('Delivery Stops'!$B$2:$B$29,C3388))</f>
        <v>Redstone Elementary School</v>
      </c>
      <c r="F3388">
        <v>0</v>
      </c>
      <c r="G3388" cm="1">
        <f t="array" ref="G3388">INDEX('Distance Matrix (miles)'!$B$2:$AD$30,B3388+1,C3388+1)</f>
        <v>19.09</v>
      </c>
      <c r="H3388" cm="1">
        <f t="array" ref="H3388">INDEX('Travel Time Matrix (min)'!$B$2:$AD$30,B3388+1,C3388+1)</f>
        <v>28.6</v>
      </c>
      <c r="I3388" cm="1">
        <f t="array" ref="I3388">G3388*(INDEX('Vehicle Fleet'!$D$2:$D$6,A3388)+'Cost Parameters'!$B$2*'Cost Parameters'!$B$3)</f>
        <v>29.711676000000001</v>
      </c>
      <c r="J3388" cm="1">
        <f t="array" ref="J3388">IF(C3388=0,0,INDEX('Delivery Stops'!$D$2:$D$29,C3388))</f>
        <v>61</v>
      </c>
      <c r="K3388">
        <f t="shared" si="208"/>
        <v>0</v>
      </c>
      <c r="L3388">
        <f t="shared" si="209"/>
        <v>0</v>
      </c>
      <c r="M3388">
        <f t="shared" si="210"/>
        <v>0</v>
      </c>
      <c r="N3388">
        <f t="shared" si="211"/>
        <v>0</v>
      </c>
      <c r="O3388" cm="1">
        <f t="array" ref="O3388">((IF(C3388=0,INDEX('Solver Setup'!$M$15:$M$19,A3388),INDEX('Solver Setup'!$G$25:$G$52,C3388))-IF(B3388=0,INDEX('Solver Setup'!$L$15:$L$19,A3388),INDEX('Solver Setup'!$G$25:$G$52,B3388)))*1440-IF(B3388=0,0,INDEX('Solver Setup'!$F$25:$F$52,B3388))-H3388+'Solver Setup'!$B$9*(1-F3388))</f>
        <v>1597.3999999999994</v>
      </c>
    </row>
    <row r="3389" spans="1:15" x14ac:dyDescent="0.2">
      <c r="A3389">
        <v>5</v>
      </c>
      <c r="B3389">
        <v>4</v>
      </c>
      <c r="C3389">
        <v>28</v>
      </c>
      <c r="D3389" t="str" cm="1">
        <f t="array" ref="D3389">IF(B3389=0,"Depot",INDEX('Delivery Stops'!$B$2:$B$29,B3389))</f>
        <v>Furniture Warehouse</v>
      </c>
      <c r="E3389" t="str" cm="1">
        <f t="array" ref="E3389">IF(C3389=0,"Depot",INDEX('Delivery Stops'!$B$2:$B$29,C3389))</f>
        <v>Food Bank</v>
      </c>
      <c r="F3389">
        <v>0</v>
      </c>
      <c r="G3389" cm="1">
        <f t="array" ref="G3389">INDEX('Distance Matrix (miles)'!$B$2:$AD$30,B3389+1,C3389+1)</f>
        <v>27.56</v>
      </c>
      <c r="H3389" cm="1">
        <f t="array" ref="H3389">INDEX('Travel Time Matrix (min)'!$B$2:$AD$30,B3389+1,C3389+1)</f>
        <v>41.3</v>
      </c>
      <c r="I3389" cm="1">
        <f t="array" ref="I3389">G3389*(INDEX('Vehicle Fleet'!$D$2:$D$6,A3389)+'Cost Parameters'!$B$2*'Cost Parameters'!$B$3)</f>
        <v>42.894383999999995</v>
      </c>
      <c r="J3389" cm="1">
        <f t="array" ref="J3389">IF(C3389=0,0,INDEX('Delivery Stops'!$D$2:$D$29,C3389))</f>
        <v>168</v>
      </c>
      <c r="K3389">
        <f t="shared" si="208"/>
        <v>0</v>
      </c>
      <c r="L3389">
        <f t="shared" si="209"/>
        <v>0</v>
      </c>
      <c r="M3389">
        <f t="shared" si="210"/>
        <v>0</v>
      </c>
      <c r="N3389">
        <f t="shared" si="211"/>
        <v>0</v>
      </c>
      <c r="O3389" cm="1">
        <f t="array" ref="O3389">((IF(C3389=0,INDEX('Solver Setup'!$M$15:$M$19,A3389),INDEX('Solver Setup'!$G$25:$G$52,C3389))-IF(B3389=0,INDEX('Solver Setup'!$L$15:$L$19,A3389),INDEX('Solver Setup'!$G$25:$G$52,B3389)))*1440-IF(B3389=0,0,INDEX('Solver Setup'!$F$25:$F$52,B3389))-H3389+'Solver Setup'!$B$9*(1-F3389))</f>
        <v>1584.6999999999994</v>
      </c>
    </row>
    <row r="3390" spans="1:15" x14ac:dyDescent="0.2">
      <c r="A3390">
        <v>5</v>
      </c>
      <c r="B3390">
        <v>5</v>
      </c>
      <c r="C3390">
        <v>0</v>
      </c>
      <c r="D3390" t="str" cm="1">
        <f t="array" ref="D3390">IF(B3390=0,"Depot",INDEX('Delivery Stops'!$B$2:$B$29,B3390))</f>
        <v>Construction Supply</v>
      </c>
      <c r="E3390" t="str" cm="1">
        <f t="array" ref="E3390">IF(C3390=0,"Depot",INDEX('Delivery Stops'!$B$2:$B$29,C3390))</f>
        <v>Depot</v>
      </c>
      <c r="F3390">
        <v>0</v>
      </c>
      <c r="G3390" cm="1">
        <f t="array" ref="G3390">INDEX('Distance Matrix (miles)'!$B$2:$AD$30,B3390+1,C3390+1)</f>
        <v>16.04</v>
      </c>
      <c r="H3390" cm="1">
        <f t="array" ref="H3390">INDEX('Travel Time Matrix (min)'!$B$2:$AD$30,B3390+1,C3390+1)</f>
        <v>24.1</v>
      </c>
      <c r="I3390" cm="1">
        <f t="array" ref="I3390">G3390*(INDEX('Vehicle Fleet'!$D$2:$D$6,A3390)+'Cost Parameters'!$B$2*'Cost Parameters'!$B$3)</f>
        <v>24.964655999999998</v>
      </c>
      <c r="J3390" cm="1">
        <f t="array" ref="J3390">IF(C3390=0,0,INDEX('Delivery Stops'!$D$2:$D$29,C3390))</f>
        <v>0</v>
      </c>
      <c r="K3390">
        <f t="shared" si="208"/>
        <v>0</v>
      </c>
      <c r="L3390">
        <f t="shared" si="209"/>
        <v>0</v>
      </c>
      <c r="M3390">
        <f t="shared" si="210"/>
        <v>0</v>
      </c>
      <c r="N3390">
        <f t="shared" si="211"/>
        <v>0</v>
      </c>
      <c r="O3390" cm="1">
        <f t="array" ref="O3390">((IF(C3390=0,INDEX('Solver Setup'!$M$15:$M$19,A3390),INDEX('Solver Setup'!$G$25:$G$52,C3390))-IF(B3390=0,INDEX('Solver Setup'!$L$15:$L$19,A3390),INDEX('Solver Setup'!$G$25:$G$52,B3390)))*1440-IF(B3390=0,0,INDEX('Solver Setup'!$F$25:$F$52,B3390))-H3390+'Solver Setup'!$B$9*(1-F3390))</f>
        <v>680.90000000000043</v>
      </c>
    </row>
    <row r="3391" spans="1:15" x14ac:dyDescent="0.2">
      <c r="A3391">
        <v>5</v>
      </c>
      <c r="B3391">
        <v>5</v>
      </c>
      <c r="C3391">
        <v>1</v>
      </c>
      <c r="D3391" t="str" cm="1">
        <f t="array" ref="D3391">IF(B3391=0,"Depot",INDEX('Delivery Stops'!$B$2:$B$29,B3391))</f>
        <v>Construction Supply</v>
      </c>
      <c r="E3391" t="str" cm="1">
        <f t="array" ref="E3391">IF(C3391=0,"Depot",INDEX('Delivery Stops'!$B$2:$B$29,C3391))</f>
        <v>Pet Hospital</v>
      </c>
      <c r="F3391">
        <v>0</v>
      </c>
      <c r="G3391" cm="1">
        <f t="array" ref="G3391">INDEX('Distance Matrix (miles)'!$B$2:$AD$30,B3391+1,C3391+1)</f>
        <v>36.49</v>
      </c>
      <c r="H3391" cm="1">
        <f t="array" ref="H3391">INDEX('Travel Time Matrix (min)'!$B$2:$AD$30,B3391+1,C3391+1)</f>
        <v>54.7</v>
      </c>
      <c r="I3391" cm="1">
        <f t="array" ref="I3391">G3391*(INDEX('Vehicle Fleet'!$D$2:$D$6,A3391)+'Cost Parameters'!$B$2*'Cost Parameters'!$B$3)</f>
        <v>56.793036000000001</v>
      </c>
      <c r="J3391" cm="1">
        <f t="array" ref="J3391">IF(C3391=0,0,INDEX('Delivery Stops'!$D$2:$D$29,C3391))</f>
        <v>204</v>
      </c>
      <c r="K3391">
        <f t="shared" si="208"/>
        <v>0</v>
      </c>
      <c r="L3391">
        <f t="shared" si="209"/>
        <v>0</v>
      </c>
      <c r="M3391">
        <f t="shared" si="210"/>
        <v>0</v>
      </c>
      <c r="N3391">
        <f t="shared" si="211"/>
        <v>0</v>
      </c>
      <c r="O3391" cm="1">
        <f t="array" ref="O3391">((IF(C3391=0,INDEX('Solver Setup'!$M$15:$M$19,A3391),INDEX('Solver Setup'!$G$25:$G$52,C3391))-IF(B3391=0,INDEX('Solver Setup'!$L$15:$L$19,A3391),INDEX('Solver Setup'!$G$25:$G$52,B3391)))*1440-IF(B3391=0,0,INDEX('Solver Setup'!$F$25:$F$52,B3391))-H3391+'Solver Setup'!$B$9*(1-F3391))</f>
        <v>1160.3000000000011</v>
      </c>
    </row>
    <row r="3392" spans="1:15" x14ac:dyDescent="0.2">
      <c r="A3392">
        <v>5</v>
      </c>
      <c r="B3392">
        <v>5</v>
      </c>
      <c r="C3392">
        <v>2</v>
      </c>
      <c r="D3392" t="str" cm="1">
        <f t="array" ref="D3392">IF(B3392=0,"Depot",INDEX('Delivery Stops'!$B$2:$B$29,B3392))</f>
        <v>Construction Supply</v>
      </c>
      <c r="E3392" t="str" cm="1">
        <f t="array" ref="E3392">IF(C3392=0,"Depot",INDEX('Delivery Stops'!$B$2:$B$29,C3392))</f>
        <v>Community Pharmacy</v>
      </c>
      <c r="F3392">
        <v>0</v>
      </c>
      <c r="G3392" cm="1">
        <f t="array" ref="G3392">INDEX('Distance Matrix (miles)'!$B$2:$AD$30,B3392+1,C3392+1)</f>
        <v>18.72</v>
      </c>
      <c r="H3392" cm="1">
        <f t="array" ref="H3392">INDEX('Travel Time Matrix (min)'!$B$2:$AD$30,B3392+1,C3392+1)</f>
        <v>28.1</v>
      </c>
      <c r="I3392" cm="1">
        <f t="array" ref="I3392">G3392*(INDEX('Vehicle Fleet'!$D$2:$D$6,A3392)+'Cost Parameters'!$B$2*'Cost Parameters'!$B$3)</f>
        <v>29.135807999999997</v>
      </c>
      <c r="J3392" cm="1">
        <f t="array" ref="J3392">IF(C3392=0,0,INDEX('Delivery Stops'!$D$2:$D$29,C3392))</f>
        <v>240</v>
      </c>
      <c r="K3392">
        <f t="shared" si="208"/>
        <v>0</v>
      </c>
      <c r="L3392">
        <f t="shared" si="209"/>
        <v>0</v>
      </c>
      <c r="M3392">
        <f t="shared" si="210"/>
        <v>0</v>
      </c>
      <c r="N3392">
        <f t="shared" si="211"/>
        <v>0</v>
      </c>
      <c r="O3392" cm="1">
        <f t="array" ref="O3392">((IF(C3392=0,INDEX('Solver Setup'!$M$15:$M$19,A3392),INDEX('Solver Setup'!$G$25:$G$52,C3392))-IF(B3392=0,INDEX('Solver Setup'!$L$15:$L$19,A3392),INDEX('Solver Setup'!$G$25:$G$52,B3392)))*1440-IF(B3392=0,0,INDEX('Solver Setup'!$F$25:$F$52,B3392))-H3392+'Solver Setup'!$B$9*(1-F3392))</f>
        <v>1426.9</v>
      </c>
    </row>
    <row r="3393" spans="1:15" x14ac:dyDescent="0.2">
      <c r="A3393">
        <v>5</v>
      </c>
      <c r="B3393">
        <v>5</v>
      </c>
      <c r="C3393">
        <v>3</v>
      </c>
      <c r="D3393" t="str" cm="1">
        <f t="array" ref="D3393">IF(B3393=0,"Depot",INDEX('Delivery Stops'!$B$2:$B$29,B3393))</f>
        <v>Construction Supply</v>
      </c>
      <c r="E3393" t="str" cm="1">
        <f t="array" ref="E3393">IF(C3393=0,"Depot",INDEX('Delivery Stops'!$B$2:$B$29,C3393))</f>
        <v>Redstone Medical Center</v>
      </c>
      <c r="F3393">
        <v>0</v>
      </c>
      <c r="G3393" cm="1">
        <f t="array" ref="G3393">INDEX('Distance Matrix (miles)'!$B$2:$AD$30,B3393+1,C3393+1)</f>
        <v>23.46</v>
      </c>
      <c r="H3393" cm="1">
        <f t="array" ref="H3393">INDEX('Travel Time Matrix (min)'!$B$2:$AD$30,B3393+1,C3393+1)</f>
        <v>35.200000000000003</v>
      </c>
      <c r="I3393" cm="1">
        <f t="array" ref="I3393">G3393*(INDEX('Vehicle Fleet'!$D$2:$D$6,A3393)+'Cost Parameters'!$B$2*'Cost Parameters'!$B$3)</f>
        <v>36.513144000000004</v>
      </c>
      <c r="J3393" cm="1">
        <f t="array" ref="J3393">IF(C3393=0,0,INDEX('Delivery Stops'!$D$2:$D$29,C3393))</f>
        <v>183</v>
      </c>
      <c r="K3393">
        <f t="shared" si="208"/>
        <v>0</v>
      </c>
      <c r="L3393">
        <f t="shared" si="209"/>
        <v>0</v>
      </c>
      <c r="M3393">
        <f t="shared" si="210"/>
        <v>0</v>
      </c>
      <c r="N3393">
        <f t="shared" si="211"/>
        <v>0</v>
      </c>
      <c r="O3393" cm="1">
        <f t="array" ref="O3393">((IF(C3393=0,INDEX('Solver Setup'!$M$15:$M$19,A3393),INDEX('Solver Setup'!$G$25:$G$52,C3393))-IF(B3393=0,INDEX('Solver Setup'!$L$15:$L$19,A3393),INDEX('Solver Setup'!$G$25:$G$52,B3393)))*1440-IF(B3393=0,0,INDEX('Solver Setup'!$F$25:$F$52,B3393))-H3393+'Solver Setup'!$B$9*(1-F3393))</f>
        <v>1434.8000000000004</v>
      </c>
    </row>
    <row r="3394" spans="1:15" x14ac:dyDescent="0.2">
      <c r="A3394">
        <v>5</v>
      </c>
      <c r="B3394">
        <v>5</v>
      </c>
      <c r="C3394">
        <v>4</v>
      </c>
      <c r="D3394" t="str" cm="1">
        <f t="array" ref="D3394">IF(B3394=0,"Depot",INDEX('Delivery Stops'!$B$2:$B$29,B3394))</f>
        <v>Construction Supply</v>
      </c>
      <c r="E3394" t="str" cm="1">
        <f t="array" ref="E3394">IF(C3394=0,"Depot",INDEX('Delivery Stops'!$B$2:$B$29,C3394))</f>
        <v>Furniture Warehouse</v>
      </c>
      <c r="F3394">
        <v>0</v>
      </c>
      <c r="G3394" cm="1">
        <f t="array" ref="G3394">INDEX('Distance Matrix (miles)'!$B$2:$AD$30,B3394+1,C3394+1)</f>
        <v>8.8800000000000008</v>
      </c>
      <c r="H3394" cm="1">
        <f t="array" ref="H3394">INDEX('Travel Time Matrix (min)'!$B$2:$AD$30,B3394+1,C3394+1)</f>
        <v>13.3</v>
      </c>
      <c r="I3394" cm="1">
        <f t="array" ref="I3394">G3394*(INDEX('Vehicle Fleet'!$D$2:$D$6,A3394)+'Cost Parameters'!$B$2*'Cost Parameters'!$B$3)</f>
        <v>13.820832000000001</v>
      </c>
      <c r="J3394" cm="1">
        <f t="array" ref="J3394">IF(C3394=0,0,INDEX('Delivery Stops'!$D$2:$D$29,C3394))</f>
        <v>186</v>
      </c>
      <c r="K3394">
        <f t="shared" si="208"/>
        <v>0</v>
      </c>
      <c r="L3394">
        <f t="shared" si="209"/>
        <v>0</v>
      </c>
      <c r="M3394">
        <f t="shared" si="210"/>
        <v>0</v>
      </c>
      <c r="N3394">
        <f t="shared" si="211"/>
        <v>0</v>
      </c>
      <c r="O3394" cm="1">
        <f t="array" ref="O3394">((IF(C3394=0,INDEX('Solver Setup'!$M$15:$M$19,A3394),INDEX('Solver Setup'!$G$25:$G$52,C3394))-IF(B3394=0,INDEX('Solver Setup'!$L$15:$L$19,A3394),INDEX('Solver Setup'!$G$25:$G$52,B3394)))*1440-IF(B3394=0,0,INDEX('Solver Setup'!$F$25:$F$52,B3394))-H3394+'Solver Setup'!$B$9*(1-F3394))</f>
        <v>1186.7000000000005</v>
      </c>
    </row>
    <row r="3395" spans="1:15" x14ac:dyDescent="0.2">
      <c r="A3395">
        <v>5</v>
      </c>
      <c r="B3395">
        <v>5</v>
      </c>
      <c r="C3395">
        <v>6</v>
      </c>
      <c r="D3395" t="str" cm="1">
        <f t="array" ref="D3395">IF(B3395=0,"Depot",INDEX('Delivery Stops'!$B$2:$B$29,B3395))</f>
        <v>Construction Supply</v>
      </c>
      <c r="E3395" t="str" cm="1">
        <f t="array" ref="E3395">IF(C3395=0,"Depot",INDEX('Delivery Stops'!$B$2:$B$29,C3395))</f>
        <v>Farm Supply</v>
      </c>
      <c r="F3395">
        <v>0</v>
      </c>
      <c r="G3395" cm="1">
        <f t="array" ref="G3395">INDEX('Distance Matrix (miles)'!$B$2:$AD$30,B3395+1,C3395+1)</f>
        <v>11.45</v>
      </c>
      <c r="H3395" cm="1">
        <f t="array" ref="H3395">INDEX('Travel Time Matrix (min)'!$B$2:$AD$30,B3395+1,C3395+1)</f>
        <v>17.2</v>
      </c>
      <c r="I3395" cm="1">
        <f t="array" ref="I3395">G3395*(INDEX('Vehicle Fleet'!$D$2:$D$6,A3395)+'Cost Parameters'!$B$2*'Cost Parameters'!$B$3)</f>
        <v>17.820779999999999</v>
      </c>
      <c r="J3395" cm="1">
        <f t="array" ref="J3395">IF(C3395=0,0,INDEX('Delivery Stops'!$D$2:$D$29,C3395))</f>
        <v>162</v>
      </c>
      <c r="K3395">
        <f t="shared" ref="K3395:K3458" si="212">F3395*I3395</f>
        <v>0</v>
      </c>
      <c r="L3395">
        <f t="shared" ref="L3395:L3458" si="213">F3395*G3395</f>
        <v>0</v>
      </c>
      <c r="M3395">
        <f t="shared" ref="M3395:M3458" si="214">F3395*H3395</f>
        <v>0</v>
      </c>
      <c r="N3395">
        <f t="shared" ref="N3395:N3458" si="215">F3395*J3395</f>
        <v>0</v>
      </c>
      <c r="O3395" cm="1">
        <f t="array" ref="O3395">((IF(C3395=0,INDEX('Solver Setup'!$M$15:$M$19,A3395),INDEX('Solver Setup'!$G$25:$G$52,C3395))-IF(B3395=0,INDEX('Solver Setup'!$L$15:$L$19,A3395),INDEX('Solver Setup'!$G$25:$G$52,B3395)))*1440-IF(B3395=0,0,INDEX('Solver Setup'!$F$25:$F$52,B3395))-H3395+'Solver Setup'!$B$9*(1-F3395))</f>
        <v>1497.8000000000004</v>
      </c>
    </row>
    <row r="3396" spans="1:15" x14ac:dyDescent="0.2">
      <c r="A3396">
        <v>5</v>
      </c>
      <c r="B3396">
        <v>5</v>
      </c>
      <c r="C3396">
        <v>7</v>
      </c>
      <c r="D3396" t="str" cm="1">
        <f t="array" ref="D3396">IF(B3396=0,"Depot",INDEX('Delivery Stops'!$B$2:$B$29,B3396))</f>
        <v>Construction Supply</v>
      </c>
      <c r="E3396" t="str" cm="1">
        <f t="array" ref="E3396">IF(C3396=0,"Depot",INDEX('Delivery Stops'!$B$2:$B$29,C3396))</f>
        <v>Fish Market</v>
      </c>
      <c r="F3396">
        <v>0</v>
      </c>
      <c r="G3396" cm="1">
        <f t="array" ref="G3396">INDEX('Distance Matrix (miles)'!$B$2:$AD$30,B3396+1,C3396+1)</f>
        <v>14.7</v>
      </c>
      <c r="H3396" cm="1">
        <f t="array" ref="H3396">INDEX('Travel Time Matrix (min)'!$B$2:$AD$30,B3396+1,C3396+1)</f>
        <v>22.1</v>
      </c>
      <c r="I3396" cm="1">
        <f t="array" ref="I3396">G3396*(INDEX('Vehicle Fleet'!$D$2:$D$6,A3396)+'Cost Parameters'!$B$2*'Cost Parameters'!$B$3)</f>
        <v>22.879079999999998</v>
      </c>
      <c r="J3396" cm="1">
        <f t="array" ref="J3396">IF(C3396=0,0,INDEX('Delivery Stops'!$D$2:$D$29,C3396))</f>
        <v>133</v>
      </c>
      <c r="K3396">
        <f t="shared" si="212"/>
        <v>0</v>
      </c>
      <c r="L3396">
        <f t="shared" si="213"/>
        <v>0</v>
      </c>
      <c r="M3396">
        <f t="shared" si="214"/>
        <v>0</v>
      </c>
      <c r="N3396">
        <f t="shared" si="215"/>
        <v>0</v>
      </c>
      <c r="O3396" cm="1">
        <f t="array" ref="O3396">((IF(C3396=0,INDEX('Solver Setup'!$M$15:$M$19,A3396),INDEX('Solver Setup'!$G$25:$G$52,C3396))-IF(B3396=0,INDEX('Solver Setup'!$L$15:$L$19,A3396),INDEX('Solver Setup'!$G$25:$G$52,B3396)))*1440-IF(B3396=0,0,INDEX('Solver Setup'!$F$25:$F$52,B3396))-H3396+'Solver Setup'!$B$9*(1-F3396))</f>
        <v>1357.9000000000005</v>
      </c>
    </row>
    <row r="3397" spans="1:15" x14ac:dyDescent="0.2">
      <c r="A3397">
        <v>5</v>
      </c>
      <c r="B3397">
        <v>5</v>
      </c>
      <c r="C3397">
        <v>8</v>
      </c>
      <c r="D3397" t="str" cm="1">
        <f t="array" ref="D3397">IF(B3397=0,"Depot",INDEX('Delivery Stops'!$B$2:$B$29,B3397))</f>
        <v>Construction Supply</v>
      </c>
      <c r="E3397" t="str" cm="1">
        <f t="array" ref="E3397">IF(C3397=0,"Depot",INDEX('Delivery Stops'!$B$2:$B$29,C3397))</f>
        <v>Swimming Pool Supply</v>
      </c>
      <c r="F3397">
        <v>0</v>
      </c>
      <c r="G3397" cm="1">
        <f t="array" ref="G3397">INDEX('Distance Matrix (miles)'!$B$2:$AD$30,B3397+1,C3397+1)</f>
        <v>17.649999999999999</v>
      </c>
      <c r="H3397" cm="1">
        <f t="array" ref="H3397">INDEX('Travel Time Matrix (min)'!$B$2:$AD$30,B3397+1,C3397+1)</f>
        <v>26.5</v>
      </c>
      <c r="I3397" cm="1">
        <f t="array" ref="I3397">G3397*(INDEX('Vehicle Fleet'!$D$2:$D$6,A3397)+'Cost Parameters'!$B$2*'Cost Parameters'!$B$3)</f>
        <v>27.470459999999999</v>
      </c>
      <c r="J3397" cm="1">
        <f t="array" ref="J3397">IF(C3397=0,0,INDEX('Delivery Stops'!$D$2:$D$29,C3397))</f>
        <v>285</v>
      </c>
      <c r="K3397">
        <f t="shared" si="212"/>
        <v>0</v>
      </c>
      <c r="L3397">
        <f t="shared" si="213"/>
        <v>0</v>
      </c>
      <c r="M3397">
        <f t="shared" si="214"/>
        <v>0</v>
      </c>
      <c r="N3397">
        <f t="shared" si="215"/>
        <v>0</v>
      </c>
      <c r="O3397" cm="1">
        <f t="array" ref="O3397">((IF(C3397=0,INDEX('Solver Setup'!$M$15:$M$19,A3397),INDEX('Solver Setup'!$G$25:$G$52,C3397))-IF(B3397=0,INDEX('Solver Setup'!$L$15:$L$19,A3397),INDEX('Solver Setup'!$G$25:$G$52,B3397)))*1440-IF(B3397=0,0,INDEX('Solver Setup'!$F$25:$F$52,B3397))-H3397+'Solver Setup'!$B$9*(1-F3397))</f>
        <v>1563.5</v>
      </c>
    </row>
    <row r="3398" spans="1:15" x14ac:dyDescent="0.2">
      <c r="A3398">
        <v>5</v>
      </c>
      <c r="B3398">
        <v>5</v>
      </c>
      <c r="C3398">
        <v>9</v>
      </c>
      <c r="D3398" t="str" cm="1">
        <f t="array" ref="D3398">IF(B3398=0,"Depot",INDEX('Delivery Stops'!$B$2:$B$29,B3398))</f>
        <v>Construction Supply</v>
      </c>
      <c r="E3398" t="str" cm="1">
        <f t="array" ref="E3398">IF(C3398=0,"Depot",INDEX('Delivery Stops'!$B$2:$B$29,C3398))</f>
        <v>Dry Cleaners</v>
      </c>
      <c r="F3398">
        <v>0</v>
      </c>
      <c r="G3398" cm="1">
        <f t="array" ref="G3398">INDEX('Distance Matrix (miles)'!$B$2:$AD$30,B3398+1,C3398+1)</f>
        <v>26.88</v>
      </c>
      <c r="H3398" cm="1">
        <f t="array" ref="H3398">INDEX('Travel Time Matrix (min)'!$B$2:$AD$30,B3398+1,C3398+1)</f>
        <v>40.299999999999997</v>
      </c>
      <c r="I3398" cm="1">
        <f t="array" ref="I3398">G3398*(INDEX('Vehicle Fleet'!$D$2:$D$6,A3398)+'Cost Parameters'!$B$2*'Cost Parameters'!$B$3)</f>
        <v>41.836031999999996</v>
      </c>
      <c r="J3398" cm="1">
        <f t="array" ref="J3398">IF(C3398=0,0,INDEX('Delivery Stops'!$D$2:$D$29,C3398))</f>
        <v>24</v>
      </c>
      <c r="K3398">
        <f t="shared" si="212"/>
        <v>0</v>
      </c>
      <c r="L3398">
        <f t="shared" si="213"/>
        <v>0</v>
      </c>
      <c r="M3398">
        <f t="shared" si="214"/>
        <v>0</v>
      </c>
      <c r="N3398">
        <f t="shared" si="215"/>
        <v>0</v>
      </c>
      <c r="O3398" cm="1">
        <f t="array" ref="O3398">((IF(C3398=0,INDEX('Solver Setup'!$M$15:$M$19,A3398),INDEX('Solver Setup'!$G$25:$G$52,C3398))-IF(B3398=0,INDEX('Solver Setup'!$L$15:$L$19,A3398),INDEX('Solver Setup'!$G$25:$G$52,B3398)))*1440-IF(B3398=0,0,INDEX('Solver Setup'!$F$25:$F$52,B3398))-H3398+'Solver Setup'!$B$9*(1-F3398))</f>
        <v>1204.7000000000005</v>
      </c>
    </row>
    <row r="3399" spans="1:15" x14ac:dyDescent="0.2">
      <c r="A3399">
        <v>5</v>
      </c>
      <c r="B3399">
        <v>5</v>
      </c>
      <c r="C3399">
        <v>10</v>
      </c>
      <c r="D3399" t="str" cm="1">
        <f t="array" ref="D3399">IF(B3399=0,"Depot",INDEX('Delivery Stops'!$B$2:$B$29,B3399))</f>
        <v>Construction Supply</v>
      </c>
      <c r="E3399" t="str" cm="1">
        <f t="array" ref="E3399">IF(C3399=0,"Depot",INDEX('Delivery Stops'!$B$2:$B$29,C3399))</f>
        <v>Furniture Warehouse</v>
      </c>
      <c r="F3399">
        <v>0</v>
      </c>
      <c r="G3399" cm="1">
        <f t="array" ref="G3399">INDEX('Distance Matrix (miles)'!$B$2:$AD$30,B3399+1,C3399+1)</f>
        <v>13.64</v>
      </c>
      <c r="H3399" cm="1">
        <f t="array" ref="H3399">INDEX('Travel Time Matrix (min)'!$B$2:$AD$30,B3399+1,C3399+1)</f>
        <v>20.5</v>
      </c>
      <c r="I3399" cm="1">
        <f t="array" ref="I3399">G3399*(INDEX('Vehicle Fleet'!$D$2:$D$6,A3399)+'Cost Parameters'!$B$2*'Cost Parameters'!$B$3)</f>
        <v>21.229296000000001</v>
      </c>
      <c r="J3399" cm="1">
        <f t="array" ref="J3399">IF(C3399=0,0,INDEX('Delivery Stops'!$D$2:$D$29,C3399))</f>
        <v>89</v>
      </c>
      <c r="K3399">
        <f t="shared" si="212"/>
        <v>0</v>
      </c>
      <c r="L3399">
        <f t="shared" si="213"/>
        <v>0</v>
      </c>
      <c r="M3399">
        <f t="shared" si="214"/>
        <v>0</v>
      </c>
      <c r="N3399">
        <f t="shared" si="215"/>
        <v>0</v>
      </c>
      <c r="O3399" cm="1">
        <f t="array" ref="O3399">((IF(C3399=0,INDEX('Solver Setup'!$M$15:$M$19,A3399),INDEX('Solver Setup'!$G$25:$G$52,C3399))-IF(B3399=0,INDEX('Solver Setup'!$L$15:$L$19,A3399),INDEX('Solver Setup'!$G$25:$G$52,B3399)))*1440-IF(B3399=0,0,INDEX('Solver Setup'!$F$25:$F$52,B3399))-H3399+'Solver Setup'!$B$9*(1-F3399))</f>
        <v>1299.5</v>
      </c>
    </row>
    <row r="3400" spans="1:15" x14ac:dyDescent="0.2">
      <c r="A3400">
        <v>5</v>
      </c>
      <c r="B3400">
        <v>5</v>
      </c>
      <c r="C3400">
        <v>11</v>
      </c>
      <c r="D3400" t="str" cm="1">
        <f t="array" ref="D3400">IF(B3400=0,"Depot",INDEX('Delivery Stops'!$B$2:$B$29,B3400))</f>
        <v>Construction Supply</v>
      </c>
      <c r="E3400" t="str" cm="1">
        <f t="array" ref="E3400">IF(C3400=0,"Depot",INDEX('Delivery Stops'!$B$2:$B$29,C3400))</f>
        <v>Pet Hospital</v>
      </c>
      <c r="F3400">
        <v>0</v>
      </c>
      <c r="G3400" cm="1">
        <f t="array" ref="G3400">INDEX('Distance Matrix (miles)'!$B$2:$AD$30,B3400+1,C3400+1)</f>
        <v>17.260000000000002</v>
      </c>
      <c r="H3400" cm="1">
        <f t="array" ref="H3400">INDEX('Travel Time Matrix (min)'!$B$2:$AD$30,B3400+1,C3400+1)</f>
        <v>25.9</v>
      </c>
      <c r="I3400" cm="1">
        <f t="array" ref="I3400">G3400*(INDEX('Vehicle Fleet'!$D$2:$D$6,A3400)+'Cost Parameters'!$B$2*'Cost Parameters'!$B$3)</f>
        <v>26.863464000000004</v>
      </c>
      <c r="J3400" cm="1">
        <f t="array" ref="J3400">IF(C3400=0,0,INDEX('Delivery Stops'!$D$2:$D$29,C3400))</f>
        <v>108</v>
      </c>
      <c r="K3400">
        <f t="shared" si="212"/>
        <v>0</v>
      </c>
      <c r="L3400">
        <f t="shared" si="213"/>
        <v>0</v>
      </c>
      <c r="M3400">
        <f t="shared" si="214"/>
        <v>0</v>
      </c>
      <c r="N3400">
        <f t="shared" si="215"/>
        <v>0</v>
      </c>
      <c r="O3400" cm="1">
        <f t="array" ref="O3400">((IF(C3400=0,INDEX('Solver Setup'!$M$15:$M$19,A3400),INDEX('Solver Setup'!$G$25:$G$52,C3400))-IF(B3400=0,INDEX('Solver Setup'!$L$15:$L$19,A3400),INDEX('Solver Setup'!$G$25:$G$52,B3400)))*1440-IF(B3400=0,0,INDEX('Solver Setup'!$F$25:$F$52,B3400))-H3400+'Solver Setup'!$B$9*(1-F3400))</f>
        <v>1219.1000000000006</v>
      </c>
    </row>
    <row r="3401" spans="1:15" x14ac:dyDescent="0.2">
      <c r="A3401">
        <v>5</v>
      </c>
      <c r="B3401">
        <v>5</v>
      </c>
      <c r="C3401">
        <v>12</v>
      </c>
      <c r="D3401" t="str" cm="1">
        <f t="array" ref="D3401">IF(B3401=0,"Depot",INDEX('Delivery Stops'!$B$2:$B$29,B3401))</f>
        <v>Construction Supply</v>
      </c>
      <c r="E3401" t="str" cm="1">
        <f t="array" ref="E3401">IF(C3401=0,"Depot",INDEX('Delivery Stops'!$B$2:$B$29,C3401))</f>
        <v>Tech Solutions Inc</v>
      </c>
      <c r="F3401">
        <v>0</v>
      </c>
      <c r="G3401" cm="1">
        <f t="array" ref="G3401">INDEX('Distance Matrix (miles)'!$B$2:$AD$30,B3401+1,C3401+1)</f>
        <v>12.51</v>
      </c>
      <c r="H3401" cm="1">
        <f t="array" ref="H3401">INDEX('Travel Time Matrix (min)'!$B$2:$AD$30,B3401+1,C3401+1)</f>
        <v>18.8</v>
      </c>
      <c r="I3401" cm="1">
        <f t="array" ref="I3401">G3401*(INDEX('Vehicle Fleet'!$D$2:$D$6,A3401)+'Cost Parameters'!$B$2*'Cost Parameters'!$B$3)</f>
        <v>19.470564</v>
      </c>
      <c r="J3401" cm="1">
        <f t="array" ref="J3401">IF(C3401=0,0,INDEX('Delivery Stops'!$D$2:$D$29,C3401))</f>
        <v>150</v>
      </c>
      <c r="K3401">
        <f t="shared" si="212"/>
        <v>0</v>
      </c>
      <c r="L3401">
        <f t="shared" si="213"/>
        <v>0</v>
      </c>
      <c r="M3401">
        <f t="shared" si="214"/>
        <v>0</v>
      </c>
      <c r="N3401">
        <f t="shared" si="215"/>
        <v>0</v>
      </c>
      <c r="O3401" cm="1">
        <f t="array" ref="O3401">((IF(C3401=0,INDEX('Solver Setup'!$M$15:$M$19,A3401),INDEX('Solver Setup'!$G$25:$G$52,C3401))-IF(B3401=0,INDEX('Solver Setup'!$L$15:$L$19,A3401),INDEX('Solver Setup'!$G$25:$G$52,B3401)))*1440-IF(B3401=0,0,INDEX('Solver Setup'!$F$25:$F$52,B3401))-H3401+'Solver Setup'!$B$9*(1-F3401))</f>
        <v>1181.2000000000005</v>
      </c>
    </row>
    <row r="3402" spans="1:15" x14ac:dyDescent="0.2">
      <c r="A3402">
        <v>5</v>
      </c>
      <c r="B3402">
        <v>5</v>
      </c>
      <c r="C3402">
        <v>13</v>
      </c>
      <c r="D3402" t="str" cm="1">
        <f t="array" ref="D3402">IF(B3402=0,"Depot",INDEX('Delivery Stops'!$B$2:$B$29,B3402))</f>
        <v>Construction Supply</v>
      </c>
      <c r="E3402" t="str" cm="1">
        <f t="array" ref="E3402">IF(C3402=0,"Depot",INDEX('Delivery Stops'!$B$2:$B$29,C3402))</f>
        <v>Tech Solutions Inc</v>
      </c>
      <c r="F3402">
        <v>0</v>
      </c>
      <c r="G3402" cm="1">
        <f t="array" ref="G3402">INDEX('Distance Matrix (miles)'!$B$2:$AD$30,B3402+1,C3402+1)</f>
        <v>26.21</v>
      </c>
      <c r="H3402" cm="1">
        <f t="array" ref="H3402">INDEX('Travel Time Matrix (min)'!$B$2:$AD$30,B3402+1,C3402+1)</f>
        <v>39.299999999999997</v>
      </c>
      <c r="I3402" cm="1">
        <f t="array" ref="I3402">G3402*(INDEX('Vehicle Fleet'!$D$2:$D$6,A3402)+'Cost Parameters'!$B$2*'Cost Parameters'!$B$3)</f>
        <v>40.793244000000001</v>
      </c>
      <c r="J3402" cm="1">
        <f t="array" ref="J3402">IF(C3402=0,0,INDEX('Delivery Stops'!$D$2:$D$29,C3402))</f>
        <v>38</v>
      </c>
      <c r="K3402">
        <f t="shared" si="212"/>
        <v>0</v>
      </c>
      <c r="L3402">
        <f t="shared" si="213"/>
        <v>0</v>
      </c>
      <c r="M3402">
        <f t="shared" si="214"/>
        <v>0</v>
      </c>
      <c r="N3402">
        <f t="shared" si="215"/>
        <v>0</v>
      </c>
      <c r="O3402" cm="1">
        <f t="array" ref="O3402">((IF(C3402=0,INDEX('Solver Setup'!$M$15:$M$19,A3402),INDEX('Solver Setup'!$G$25:$G$52,C3402))-IF(B3402=0,INDEX('Solver Setup'!$L$15:$L$19,A3402),INDEX('Solver Setup'!$G$25:$G$52,B3402)))*1440-IF(B3402=0,0,INDEX('Solver Setup'!$F$25:$F$52,B3402))-H3402+'Solver Setup'!$B$9*(1-F3402))</f>
        <v>1055.7</v>
      </c>
    </row>
    <row r="3403" spans="1:15" x14ac:dyDescent="0.2">
      <c r="A3403">
        <v>5</v>
      </c>
      <c r="B3403">
        <v>5</v>
      </c>
      <c r="C3403">
        <v>14</v>
      </c>
      <c r="D3403" t="str" cm="1">
        <f t="array" ref="D3403">IF(B3403=0,"Depot",INDEX('Delivery Stops'!$B$2:$B$29,B3403))</f>
        <v>Construction Supply</v>
      </c>
      <c r="E3403" t="str" cm="1">
        <f t="array" ref="E3403">IF(C3403=0,"Depot",INDEX('Delivery Stops'!$B$2:$B$29,C3403))</f>
        <v>Sunrise Senior Living</v>
      </c>
      <c r="F3403">
        <v>0</v>
      </c>
      <c r="G3403" cm="1">
        <f t="array" ref="G3403">INDEX('Distance Matrix (miles)'!$B$2:$AD$30,B3403+1,C3403+1)</f>
        <v>7.79</v>
      </c>
      <c r="H3403" cm="1">
        <f t="array" ref="H3403">INDEX('Travel Time Matrix (min)'!$B$2:$AD$30,B3403+1,C3403+1)</f>
        <v>11.7</v>
      </c>
      <c r="I3403" cm="1">
        <f t="array" ref="I3403">G3403*(INDEX('Vehicle Fleet'!$D$2:$D$6,A3403)+'Cost Parameters'!$B$2*'Cost Parameters'!$B$3)</f>
        <v>12.124356000000001</v>
      </c>
      <c r="J3403" cm="1">
        <f t="array" ref="J3403">IF(C3403=0,0,INDEX('Delivery Stops'!$D$2:$D$29,C3403))</f>
        <v>249</v>
      </c>
      <c r="K3403">
        <f t="shared" si="212"/>
        <v>0</v>
      </c>
      <c r="L3403">
        <f t="shared" si="213"/>
        <v>0</v>
      </c>
      <c r="M3403">
        <f t="shared" si="214"/>
        <v>0</v>
      </c>
      <c r="N3403">
        <f t="shared" si="215"/>
        <v>0</v>
      </c>
      <c r="O3403" cm="1">
        <f t="array" ref="O3403">((IF(C3403=0,INDEX('Solver Setup'!$M$15:$M$19,A3403),INDEX('Solver Setup'!$G$25:$G$52,C3403))-IF(B3403=0,INDEX('Solver Setup'!$L$15:$L$19,A3403),INDEX('Solver Setup'!$G$25:$G$52,B3403)))*1440-IF(B3403=0,0,INDEX('Solver Setup'!$F$25:$F$52,B3403))-H3403+'Solver Setup'!$B$9*(1-F3403))</f>
        <v>1533.3000000000002</v>
      </c>
    </row>
    <row r="3404" spans="1:15" x14ac:dyDescent="0.2">
      <c r="A3404">
        <v>5</v>
      </c>
      <c r="B3404">
        <v>5</v>
      </c>
      <c r="C3404">
        <v>15</v>
      </c>
      <c r="D3404" t="str" cm="1">
        <f t="array" ref="D3404">IF(B3404=0,"Depot",INDEX('Delivery Stops'!$B$2:$B$29,B3404))</f>
        <v>Construction Supply</v>
      </c>
      <c r="E3404" t="str" cm="1">
        <f t="array" ref="E3404">IF(C3404=0,"Depot",INDEX('Delivery Stops'!$B$2:$B$29,C3404))</f>
        <v>Electronics Outlet</v>
      </c>
      <c r="F3404">
        <v>0</v>
      </c>
      <c r="G3404" cm="1">
        <f t="array" ref="G3404">INDEX('Distance Matrix (miles)'!$B$2:$AD$30,B3404+1,C3404+1)</f>
        <v>16.920000000000002</v>
      </c>
      <c r="H3404" cm="1">
        <f t="array" ref="H3404">INDEX('Travel Time Matrix (min)'!$B$2:$AD$30,B3404+1,C3404+1)</f>
        <v>25.4</v>
      </c>
      <c r="I3404" cm="1">
        <f t="array" ref="I3404">G3404*(INDEX('Vehicle Fleet'!$D$2:$D$6,A3404)+'Cost Parameters'!$B$2*'Cost Parameters'!$B$3)</f>
        <v>26.334288000000004</v>
      </c>
      <c r="J3404" cm="1">
        <f t="array" ref="J3404">IF(C3404=0,0,INDEX('Delivery Stops'!$D$2:$D$29,C3404))</f>
        <v>72</v>
      </c>
      <c r="K3404">
        <f t="shared" si="212"/>
        <v>0</v>
      </c>
      <c r="L3404">
        <f t="shared" si="213"/>
        <v>0</v>
      </c>
      <c r="M3404">
        <f t="shared" si="214"/>
        <v>0</v>
      </c>
      <c r="N3404">
        <f t="shared" si="215"/>
        <v>0</v>
      </c>
      <c r="O3404" cm="1">
        <f t="array" ref="O3404">((IF(C3404=0,INDEX('Solver Setup'!$M$15:$M$19,A3404),INDEX('Solver Setup'!$G$25:$G$52,C3404))-IF(B3404=0,INDEX('Solver Setup'!$L$15:$L$19,A3404),INDEX('Solver Setup'!$G$25:$G$52,B3404)))*1440-IF(B3404=0,0,INDEX('Solver Setup'!$F$25:$F$52,B3404))-H3404+'Solver Setup'!$B$9*(1-F3404))</f>
        <v>1084.6000000000006</v>
      </c>
    </row>
    <row r="3405" spans="1:15" x14ac:dyDescent="0.2">
      <c r="A3405">
        <v>5</v>
      </c>
      <c r="B3405">
        <v>5</v>
      </c>
      <c r="C3405">
        <v>16</v>
      </c>
      <c r="D3405" t="str" cm="1">
        <f t="array" ref="D3405">IF(B3405=0,"Depot",INDEX('Delivery Stops'!$B$2:$B$29,B3405))</f>
        <v>Construction Supply</v>
      </c>
      <c r="E3405" t="str" cm="1">
        <f t="array" ref="E3405">IF(C3405=0,"Depot",INDEX('Delivery Stops'!$B$2:$B$29,C3405))</f>
        <v>Bookstore</v>
      </c>
      <c r="F3405">
        <v>0</v>
      </c>
      <c r="G3405" cm="1">
        <f t="array" ref="G3405">INDEX('Distance Matrix (miles)'!$B$2:$AD$30,B3405+1,C3405+1)</f>
        <v>17.309999999999999</v>
      </c>
      <c r="H3405" cm="1">
        <f t="array" ref="H3405">INDEX('Travel Time Matrix (min)'!$B$2:$AD$30,B3405+1,C3405+1)</f>
        <v>26</v>
      </c>
      <c r="I3405" cm="1">
        <f t="array" ref="I3405">G3405*(INDEX('Vehicle Fleet'!$D$2:$D$6,A3405)+'Cost Parameters'!$B$2*'Cost Parameters'!$B$3)</f>
        <v>26.941284</v>
      </c>
      <c r="J3405" cm="1">
        <f t="array" ref="J3405">IF(C3405=0,0,INDEX('Delivery Stops'!$D$2:$D$29,C3405))</f>
        <v>152</v>
      </c>
      <c r="K3405">
        <f t="shared" si="212"/>
        <v>0</v>
      </c>
      <c r="L3405">
        <f t="shared" si="213"/>
        <v>0</v>
      </c>
      <c r="M3405">
        <f t="shared" si="214"/>
        <v>0</v>
      </c>
      <c r="N3405">
        <f t="shared" si="215"/>
        <v>0</v>
      </c>
      <c r="O3405" cm="1">
        <f t="array" ref="O3405">((IF(C3405=0,INDEX('Solver Setup'!$M$15:$M$19,A3405),INDEX('Solver Setup'!$G$25:$G$52,C3405))-IF(B3405=0,INDEX('Solver Setup'!$L$15:$L$19,A3405),INDEX('Solver Setup'!$G$25:$G$52,B3405)))*1440-IF(B3405=0,0,INDEX('Solver Setup'!$F$25:$F$52,B3405))-H3405+'Solver Setup'!$B$9*(1-F3405))</f>
        <v>1324.0000000000009</v>
      </c>
    </row>
    <row r="3406" spans="1:15" x14ac:dyDescent="0.2">
      <c r="A3406">
        <v>5</v>
      </c>
      <c r="B3406">
        <v>5</v>
      </c>
      <c r="C3406">
        <v>17</v>
      </c>
      <c r="D3406" t="str" cm="1">
        <f t="array" ref="D3406">IF(B3406=0,"Depot",INDEX('Delivery Stops'!$B$2:$B$29,B3406))</f>
        <v>Construction Supply</v>
      </c>
      <c r="E3406" t="str" cm="1">
        <f t="array" ref="E3406">IF(C3406=0,"Depot",INDEX('Delivery Stops'!$B$2:$B$29,C3406))</f>
        <v>Veterinary Clinic</v>
      </c>
      <c r="F3406">
        <v>0</v>
      </c>
      <c r="G3406" cm="1">
        <f t="array" ref="G3406">INDEX('Distance Matrix (miles)'!$B$2:$AD$30,B3406+1,C3406+1)</f>
        <v>15.65</v>
      </c>
      <c r="H3406" cm="1">
        <f t="array" ref="H3406">INDEX('Travel Time Matrix (min)'!$B$2:$AD$30,B3406+1,C3406+1)</f>
        <v>23.5</v>
      </c>
      <c r="I3406" cm="1">
        <f t="array" ref="I3406">G3406*(INDEX('Vehicle Fleet'!$D$2:$D$6,A3406)+'Cost Parameters'!$B$2*'Cost Parameters'!$B$3)</f>
        <v>24.357659999999999</v>
      </c>
      <c r="J3406" cm="1">
        <f t="array" ref="J3406">IF(C3406=0,0,INDEX('Delivery Stops'!$D$2:$D$29,C3406))</f>
        <v>102</v>
      </c>
      <c r="K3406">
        <f t="shared" si="212"/>
        <v>0</v>
      </c>
      <c r="L3406">
        <f t="shared" si="213"/>
        <v>0</v>
      </c>
      <c r="M3406">
        <f t="shared" si="214"/>
        <v>0</v>
      </c>
      <c r="N3406">
        <f t="shared" si="215"/>
        <v>0</v>
      </c>
      <c r="O3406" cm="1">
        <f t="array" ref="O3406">((IF(C3406=0,INDEX('Solver Setup'!$M$15:$M$19,A3406),INDEX('Solver Setup'!$G$25:$G$52,C3406))-IF(B3406=0,INDEX('Solver Setup'!$L$15:$L$19,A3406),INDEX('Solver Setup'!$G$25:$G$52,B3406)))*1440-IF(B3406=0,0,INDEX('Solver Setup'!$F$25:$F$52,B3406))-H3406+'Solver Setup'!$B$9*(1-F3406))</f>
        <v>1161.5</v>
      </c>
    </row>
    <row r="3407" spans="1:15" x14ac:dyDescent="0.2">
      <c r="A3407">
        <v>5</v>
      </c>
      <c r="B3407">
        <v>5</v>
      </c>
      <c r="C3407">
        <v>18</v>
      </c>
      <c r="D3407" t="str" cm="1">
        <f t="array" ref="D3407">IF(B3407=0,"Depot",INDEX('Delivery Stops'!$B$2:$B$29,B3407))</f>
        <v>Construction Supply</v>
      </c>
      <c r="E3407" t="str" cm="1">
        <f t="array" ref="E3407">IF(C3407=0,"Depot",INDEX('Delivery Stops'!$B$2:$B$29,C3407))</f>
        <v>Furniture Warehouse</v>
      </c>
      <c r="F3407">
        <v>0</v>
      </c>
      <c r="G3407" cm="1">
        <f t="array" ref="G3407">INDEX('Distance Matrix (miles)'!$B$2:$AD$30,B3407+1,C3407+1)</f>
        <v>11.47</v>
      </c>
      <c r="H3407" cm="1">
        <f t="array" ref="H3407">INDEX('Travel Time Matrix (min)'!$B$2:$AD$30,B3407+1,C3407+1)</f>
        <v>17.2</v>
      </c>
      <c r="I3407" cm="1">
        <f t="array" ref="I3407">G3407*(INDEX('Vehicle Fleet'!$D$2:$D$6,A3407)+'Cost Parameters'!$B$2*'Cost Parameters'!$B$3)</f>
        <v>17.851908000000002</v>
      </c>
      <c r="J3407" cm="1">
        <f t="array" ref="J3407">IF(C3407=0,0,INDEX('Delivery Stops'!$D$2:$D$29,C3407))</f>
        <v>148</v>
      </c>
      <c r="K3407">
        <f t="shared" si="212"/>
        <v>0</v>
      </c>
      <c r="L3407">
        <f t="shared" si="213"/>
        <v>0</v>
      </c>
      <c r="M3407">
        <f t="shared" si="214"/>
        <v>0</v>
      </c>
      <c r="N3407">
        <f t="shared" si="215"/>
        <v>0</v>
      </c>
      <c r="O3407" cm="1">
        <f t="array" ref="O3407">((IF(C3407=0,INDEX('Solver Setup'!$M$15:$M$19,A3407),INDEX('Solver Setup'!$G$25:$G$52,C3407))-IF(B3407=0,INDEX('Solver Setup'!$L$15:$L$19,A3407),INDEX('Solver Setup'!$G$25:$G$52,B3407)))*1440-IF(B3407=0,0,INDEX('Solver Setup'!$F$25:$F$52,B3407))-H3407+'Solver Setup'!$B$9*(1-F3407))</f>
        <v>1122.8</v>
      </c>
    </row>
    <row r="3408" spans="1:15" x14ac:dyDescent="0.2">
      <c r="A3408">
        <v>5</v>
      </c>
      <c r="B3408">
        <v>5</v>
      </c>
      <c r="C3408">
        <v>19</v>
      </c>
      <c r="D3408" t="str" cm="1">
        <f t="array" ref="D3408">IF(B3408=0,"Depot",INDEX('Delivery Stops'!$B$2:$B$29,B3408))</f>
        <v>Construction Supply</v>
      </c>
      <c r="E3408" t="str" cm="1">
        <f t="array" ref="E3408">IF(C3408=0,"Depot",INDEX('Delivery Stops'!$B$2:$B$29,C3408))</f>
        <v>Music School</v>
      </c>
      <c r="F3408">
        <v>0</v>
      </c>
      <c r="G3408" cm="1">
        <f t="array" ref="G3408">INDEX('Distance Matrix (miles)'!$B$2:$AD$30,B3408+1,C3408+1)</f>
        <v>29.12</v>
      </c>
      <c r="H3408" cm="1">
        <f t="array" ref="H3408">INDEX('Travel Time Matrix (min)'!$B$2:$AD$30,B3408+1,C3408+1)</f>
        <v>43.7</v>
      </c>
      <c r="I3408" cm="1">
        <f t="array" ref="I3408">G3408*(INDEX('Vehicle Fleet'!$D$2:$D$6,A3408)+'Cost Parameters'!$B$2*'Cost Parameters'!$B$3)</f>
        <v>45.322368000000004</v>
      </c>
      <c r="J3408" cm="1">
        <f t="array" ref="J3408">IF(C3408=0,0,INDEX('Delivery Stops'!$D$2:$D$29,C3408))</f>
        <v>97</v>
      </c>
      <c r="K3408">
        <f t="shared" si="212"/>
        <v>0</v>
      </c>
      <c r="L3408">
        <f t="shared" si="213"/>
        <v>0</v>
      </c>
      <c r="M3408">
        <f t="shared" si="214"/>
        <v>0</v>
      </c>
      <c r="N3408">
        <f t="shared" si="215"/>
        <v>0</v>
      </c>
      <c r="O3408" cm="1">
        <f t="array" ref="O3408">((IF(C3408=0,INDEX('Solver Setup'!$M$15:$M$19,A3408),INDEX('Solver Setup'!$G$25:$G$52,C3408))-IF(B3408=0,INDEX('Solver Setup'!$L$15:$L$19,A3408),INDEX('Solver Setup'!$G$25:$G$52,B3408)))*1440-IF(B3408=0,0,INDEX('Solver Setup'!$F$25:$F$52,B3408))-H3408+'Solver Setup'!$B$9*(1-F3408))</f>
        <v>1066.3000000000006</v>
      </c>
    </row>
    <row r="3409" spans="1:15" x14ac:dyDescent="0.2">
      <c r="A3409">
        <v>5</v>
      </c>
      <c r="B3409">
        <v>5</v>
      </c>
      <c r="C3409">
        <v>20</v>
      </c>
      <c r="D3409" t="str" cm="1">
        <f t="array" ref="D3409">IF(B3409=0,"Depot",INDEX('Delivery Stops'!$B$2:$B$29,B3409))</f>
        <v>Construction Supply</v>
      </c>
      <c r="E3409" t="str" cm="1">
        <f t="array" ref="E3409">IF(C3409=0,"Depot",INDEX('Delivery Stops'!$B$2:$B$29,C3409))</f>
        <v>Elementary School</v>
      </c>
      <c r="F3409">
        <v>0</v>
      </c>
      <c r="G3409" cm="1">
        <f t="array" ref="G3409">INDEX('Distance Matrix (miles)'!$B$2:$AD$30,B3409+1,C3409+1)</f>
        <v>17.079999999999998</v>
      </c>
      <c r="H3409" cm="1">
        <f t="array" ref="H3409">INDEX('Travel Time Matrix (min)'!$B$2:$AD$30,B3409+1,C3409+1)</f>
        <v>25.6</v>
      </c>
      <c r="I3409" cm="1">
        <f t="array" ref="I3409">G3409*(INDEX('Vehicle Fleet'!$D$2:$D$6,A3409)+'Cost Parameters'!$B$2*'Cost Parameters'!$B$3)</f>
        <v>26.583311999999996</v>
      </c>
      <c r="J3409" cm="1">
        <f t="array" ref="J3409">IF(C3409=0,0,INDEX('Delivery Stops'!$D$2:$D$29,C3409))</f>
        <v>71</v>
      </c>
      <c r="K3409">
        <f t="shared" si="212"/>
        <v>0</v>
      </c>
      <c r="L3409">
        <f t="shared" si="213"/>
        <v>0</v>
      </c>
      <c r="M3409">
        <f t="shared" si="214"/>
        <v>0</v>
      </c>
      <c r="N3409">
        <f t="shared" si="215"/>
        <v>0</v>
      </c>
      <c r="O3409" cm="1">
        <f t="array" ref="O3409">((IF(C3409=0,INDEX('Solver Setup'!$M$15:$M$19,A3409),INDEX('Solver Setup'!$G$25:$G$52,C3409))-IF(B3409=0,INDEX('Solver Setup'!$L$15:$L$19,A3409),INDEX('Solver Setup'!$G$25:$G$52,B3409)))*1440-IF(B3409=0,0,INDEX('Solver Setup'!$F$25:$F$52,B3409))-H3409+'Solver Setup'!$B$9*(1-F3409))</f>
        <v>1054.400000000001</v>
      </c>
    </row>
    <row r="3410" spans="1:15" x14ac:dyDescent="0.2">
      <c r="A3410">
        <v>5</v>
      </c>
      <c r="B3410">
        <v>5</v>
      </c>
      <c r="C3410">
        <v>21</v>
      </c>
      <c r="D3410" t="str" cm="1">
        <f t="array" ref="D3410">IF(B3410=0,"Depot",INDEX('Delivery Stops'!$B$2:$B$29,B3410))</f>
        <v>Construction Supply</v>
      </c>
      <c r="E3410" t="str" cm="1">
        <f t="array" ref="E3410">IF(C3410=0,"Depot",INDEX('Delivery Stops'!$B$2:$B$29,C3410))</f>
        <v>Distillery</v>
      </c>
      <c r="F3410">
        <v>0</v>
      </c>
      <c r="G3410" cm="1">
        <f t="array" ref="G3410">INDEX('Distance Matrix (miles)'!$B$2:$AD$30,B3410+1,C3410+1)</f>
        <v>17.850000000000001</v>
      </c>
      <c r="H3410" cm="1">
        <f t="array" ref="H3410">INDEX('Travel Time Matrix (min)'!$B$2:$AD$30,B3410+1,C3410+1)</f>
        <v>26.8</v>
      </c>
      <c r="I3410" cm="1">
        <f t="array" ref="I3410">G3410*(INDEX('Vehicle Fleet'!$D$2:$D$6,A3410)+'Cost Parameters'!$B$2*'Cost Parameters'!$B$3)</f>
        <v>27.781740000000003</v>
      </c>
      <c r="J3410" cm="1">
        <f t="array" ref="J3410">IF(C3410=0,0,INDEX('Delivery Stops'!$D$2:$D$29,C3410))</f>
        <v>178</v>
      </c>
      <c r="K3410">
        <f t="shared" si="212"/>
        <v>0</v>
      </c>
      <c r="L3410">
        <f t="shared" si="213"/>
        <v>0</v>
      </c>
      <c r="M3410">
        <f t="shared" si="214"/>
        <v>0</v>
      </c>
      <c r="N3410">
        <f t="shared" si="215"/>
        <v>0</v>
      </c>
      <c r="O3410" cm="1">
        <f t="array" ref="O3410">((IF(C3410=0,INDEX('Solver Setup'!$M$15:$M$19,A3410),INDEX('Solver Setup'!$G$25:$G$52,C3410))-IF(B3410=0,INDEX('Solver Setup'!$L$15:$L$19,A3410),INDEX('Solver Setup'!$G$25:$G$52,B3410)))*1440-IF(B3410=0,0,INDEX('Solver Setup'!$F$25:$F$52,B3410))-H3410+'Solver Setup'!$B$9*(1-F3410))</f>
        <v>1563.2</v>
      </c>
    </row>
    <row r="3411" spans="1:15" x14ac:dyDescent="0.2">
      <c r="A3411">
        <v>5</v>
      </c>
      <c r="B3411">
        <v>5</v>
      </c>
      <c r="C3411">
        <v>22</v>
      </c>
      <c r="D3411" t="str" cm="1">
        <f t="array" ref="D3411">IF(B3411=0,"Depot",INDEX('Delivery Stops'!$B$2:$B$29,B3411))</f>
        <v>Construction Supply</v>
      </c>
      <c r="E3411" t="str" cm="1">
        <f t="array" ref="E3411">IF(C3411=0,"Depot",INDEX('Delivery Stops'!$B$2:$B$29,C3411))</f>
        <v>Brewery</v>
      </c>
      <c r="F3411">
        <v>0</v>
      </c>
      <c r="G3411" cm="1">
        <f t="array" ref="G3411">INDEX('Distance Matrix (miles)'!$B$2:$AD$30,B3411+1,C3411+1)</f>
        <v>30.35</v>
      </c>
      <c r="H3411" cm="1">
        <f t="array" ref="H3411">INDEX('Travel Time Matrix (min)'!$B$2:$AD$30,B3411+1,C3411+1)</f>
        <v>45.5</v>
      </c>
      <c r="I3411" cm="1">
        <f t="array" ref="I3411">G3411*(INDEX('Vehicle Fleet'!$D$2:$D$6,A3411)+'Cost Parameters'!$B$2*'Cost Parameters'!$B$3)</f>
        <v>47.236740000000005</v>
      </c>
      <c r="J3411" cm="1">
        <f t="array" ref="J3411">IF(C3411=0,0,INDEX('Delivery Stops'!$D$2:$D$29,C3411))</f>
        <v>46</v>
      </c>
      <c r="K3411">
        <f t="shared" si="212"/>
        <v>0</v>
      </c>
      <c r="L3411">
        <f t="shared" si="213"/>
        <v>0</v>
      </c>
      <c r="M3411">
        <f t="shared" si="214"/>
        <v>0</v>
      </c>
      <c r="N3411">
        <f t="shared" si="215"/>
        <v>0</v>
      </c>
      <c r="O3411" cm="1">
        <f t="array" ref="O3411">((IF(C3411=0,INDEX('Solver Setup'!$M$15:$M$19,A3411),INDEX('Solver Setup'!$G$25:$G$52,C3411))-IF(B3411=0,INDEX('Solver Setup'!$L$15:$L$19,A3411),INDEX('Solver Setup'!$G$25:$G$52,B3411)))*1440-IF(B3411=0,0,INDEX('Solver Setup'!$F$25:$F$52,B3411))-H3411+'Solver Setup'!$B$9*(1-F3411))</f>
        <v>1394.5000000000009</v>
      </c>
    </row>
    <row r="3412" spans="1:15" x14ac:dyDescent="0.2">
      <c r="A3412">
        <v>5</v>
      </c>
      <c r="B3412">
        <v>5</v>
      </c>
      <c r="C3412">
        <v>23</v>
      </c>
      <c r="D3412" t="str" cm="1">
        <f t="array" ref="D3412">IF(B3412=0,"Depot",INDEX('Delivery Stops'!$B$2:$B$29,B3412))</f>
        <v>Construction Supply</v>
      </c>
      <c r="E3412" t="str" cm="1">
        <f t="array" ref="E3412">IF(C3412=0,"Depot",INDEX('Delivery Stops'!$B$2:$B$29,C3412))</f>
        <v>Distillery</v>
      </c>
      <c r="F3412">
        <v>0</v>
      </c>
      <c r="G3412" cm="1">
        <f t="array" ref="G3412">INDEX('Distance Matrix (miles)'!$B$2:$AD$30,B3412+1,C3412+1)</f>
        <v>19.32</v>
      </c>
      <c r="H3412" cm="1">
        <f t="array" ref="H3412">INDEX('Travel Time Matrix (min)'!$B$2:$AD$30,B3412+1,C3412+1)</f>
        <v>29</v>
      </c>
      <c r="I3412" cm="1">
        <f t="array" ref="I3412">G3412*(INDEX('Vehicle Fleet'!$D$2:$D$6,A3412)+'Cost Parameters'!$B$2*'Cost Parameters'!$B$3)</f>
        <v>30.069648000000001</v>
      </c>
      <c r="J3412" cm="1">
        <f t="array" ref="J3412">IF(C3412=0,0,INDEX('Delivery Stops'!$D$2:$D$29,C3412))</f>
        <v>207</v>
      </c>
      <c r="K3412">
        <f t="shared" si="212"/>
        <v>0</v>
      </c>
      <c r="L3412">
        <f t="shared" si="213"/>
        <v>0</v>
      </c>
      <c r="M3412">
        <f t="shared" si="214"/>
        <v>0</v>
      </c>
      <c r="N3412">
        <f t="shared" si="215"/>
        <v>0</v>
      </c>
      <c r="O3412" cm="1">
        <f t="array" ref="O3412">((IF(C3412=0,INDEX('Solver Setup'!$M$15:$M$19,A3412),INDEX('Solver Setup'!$G$25:$G$52,C3412))-IF(B3412=0,INDEX('Solver Setup'!$L$15:$L$19,A3412),INDEX('Solver Setup'!$G$25:$G$52,B3412)))*1440-IF(B3412=0,0,INDEX('Solver Setup'!$F$25:$F$52,B3412))-H3412+'Solver Setup'!$B$9*(1-F3412))</f>
        <v>1306.0000000000005</v>
      </c>
    </row>
    <row r="3413" spans="1:15" x14ac:dyDescent="0.2">
      <c r="A3413">
        <v>5</v>
      </c>
      <c r="B3413">
        <v>5</v>
      </c>
      <c r="C3413">
        <v>24</v>
      </c>
      <c r="D3413" t="str" cm="1">
        <f t="array" ref="D3413">IF(B3413=0,"Depot",INDEX('Delivery Stops'!$B$2:$B$29,B3413))</f>
        <v>Construction Supply</v>
      </c>
      <c r="E3413" t="str" cm="1">
        <f t="array" ref="E3413">IF(C3413=0,"Depot",INDEX('Delivery Stops'!$B$2:$B$29,C3413))</f>
        <v>Children's Academy</v>
      </c>
      <c r="F3413">
        <v>0</v>
      </c>
      <c r="G3413" cm="1">
        <f t="array" ref="G3413">INDEX('Distance Matrix (miles)'!$B$2:$AD$30,B3413+1,C3413+1)</f>
        <v>15.81</v>
      </c>
      <c r="H3413" cm="1">
        <f t="array" ref="H3413">INDEX('Travel Time Matrix (min)'!$B$2:$AD$30,B3413+1,C3413+1)</f>
        <v>23.7</v>
      </c>
      <c r="I3413" cm="1">
        <f t="array" ref="I3413">G3413*(INDEX('Vehicle Fleet'!$D$2:$D$6,A3413)+'Cost Parameters'!$B$2*'Cost Parameters'!$B$3)</f>
        <v>24.606684000000001</v>
      </c>
      <c r="J3413" cm="1">
        <f t="array" ref="J3413">IF(C3413=0,0,INDEX('Delivery Stops'!$D$2:$D$29,C3413))</f>
        <v>28</v>
      </c>
      <c r="K3413">
        <f t="shared" si="212"/>
        <v>0</v>
      </c>
      <c r="L3413">
        <f t="shared" si="213"/>
        <v>0</v>
      </c>
      <c r="M3413">
        <f t="shared" si="214"/>
        <v>0</v>
      </c>
      <c r="N3413">
        <f t="shared" si="215"/>
        <v>0</v>
      </c>
      <c r="O3413" cm="1">
        <f t="array" ref="O3413">((IF(C3413=0,INDEX('Solver Setup'!$M$15:$M$19,A3413),INDEX('Solver Setup'!$G$25:$G$52,C3413))-IF(B3413=0,INDEX('Solver Setup'!$L$15:$L$19,A3413),INDEX('Solver Setup'!$G$25:$G$52,B3413)))*1440-IF(B3413=0,0,INDEX('Solver Setup'!$F$25:$F$52,B3413))-H3413+'Solver Setup'!$B$9*(1-F3413))</f>
        <v>1461.3000000000009</v>
      </c>
    </row>
    <row r="3414" spans="1:15" x14ac:dyDescent="0.2">
      <c r="A3414">
        <v>5</v>
      </c>
      <c r="B3414">
        <v>5</v>
      </c>
      <c r="C3414">
        <v>25</v>
      </c>
      <c r="D3414" t="str" cm="1">
        <f t="array" ref="D3414">IF(B3414=0,"Depot",INDEX('Delivery Stops'!$B$2:$B$29,B3414))</f>
        <v>Construction Supply</v>
      </c>
      <c r="E3414" t="str" cm="1">
        <f t="array" ref="E3414">IF(C3414=0,"Depot",INDEX('Delivery Stops'!$B$2:$B$29,C3414))</f>
        <v>Public Library</v>
      </c>
      <c r="F3414">
        <v>0</v>
      </c>
      <c r="G3414" cm="1">
        <f t="array" ref="G3414">INDEX('Distance Matrix (miles)'!$B$2:$AD$30,B3414+1,C3414+1)</f>
        <v>13.34</v>
      </c>
      <c r="H3414" cm="1">
        <f t="array" ref="H3414">INDEX('Travel Time Matrix (min)'!$B$2:$AD$30,B3414+1,C3414+1)</f>
        <v>20</v>
      </c>
      <c r="I3414" cm="1">
        <f t="array" ref="I3414">G3414*(INDEX('Vehicle Fleet'!$D$2:$D$6,A3414)+'Cost Parameters'!$B$2*'Cost Parameters'!$B$3)</f>
        <v>20.762376</v>
      </c>
      <c r="J3414" cm="1">
        <f t="array" ref="J3414">IF(C3414=0,0,INDEX('Delivery Stops'!$D$2:$D$29,C3414))</f>
        <v>32</v>
      </c>
      <c r="K3414">
        <f t="shared" si="212"/>
        <v>0</v>
      </c>
      <c r="L3414">
        <f t="shared" si="213"/>
        <v>0</v>
      </c>
      <c r="M3414">
        <f t="shared" si="214"/>
        <v>0</v>
      </c>
      <c r="N3414">
        <f t="shared" si="215"/>
        <v>0</v>
      </c>
      <c r="O3414" cm="1">
        <f t="array" ref="O3414">((IF(C3414=0,INDEX('Solver Setup'!$M$15:$M$19,A3414),INDEX('Solver Setup'!$G$25:$G$52,C3414))-IF(B3414=0,INDEX('Solver Setup'!$L$15:$L$19,A3414),INDEX('Solver Setup'!$G$25:$G$52,B3414)))*1440-IF(B3414=0,0,INDEX('Solver Setup'!$F$25:$F$52,B3414))-H3414+'Solver Setup'!$B$9*(1-F3414))</f>
        <v>1375.0000000000009</v>
      </c>
    </row>
    <row r="3415" spans="1:15" x14ac:dyDescent="0.2">
      <c r="A3415">
        <v>5</v>
      </c>
      <c r="B3415">
        <v>5</v>
      </c>
      <c r="C3415">
        <v>26</v>
      </c>
      <c r="D3415" t="str" cm="1">
        <f t="array" ref="D3415">IF(B3415=0,"Depot",INDEX('Delivery Stops'!$B$2:$B$29,B3415))</f>
        <v>Construction Supply</v>
      </c>
      <c r="E3415" t="str" cm="1">
        <f t="array" ref="E3415">IF(C3415=0,"Depot",INDEX('Delivery Stops'!$B$2:$B$29,C3415))</f>
        <v>Bakery &amp; Cafe</v>
      </c>
      <c r="F3415">
        <v>0</v>
      </c>
      <c r="G3415" cm="1">
        <f t="array" ref="G3415">INDEX('Distance Matrix (miles)'!$B$2:$AD$30,B3415+1,C3415+1)</f>
        <v>16.170000000000002</v>
      </c>
      <c r="H3415" cm="1">
        <f t="array" ref="H3415">INDEX('Travel Time Matrix (min)'!$B$2:$AD$30,B3415+1,C3415+1)</f>
        <v>24.3</v>
      </c>
      <c r="I3415" cm="1">
        <f t="array" ref="I3415">G3415*(INDEX('Vehicle Fleet'!$D$2:$D$6,A3415)+'Cost Parameters'!$B$2*'Cost Parameters'!$B$3)</f>
        <v>25.166988000000003</v>
      </c>
      <c r="J3415" cm="1">
        <f t="array" ref="J3415">IF(C3415=0,0,INDEX('Delivery Stops'!$D$2:$D$29,C3415))</f>
        <v>211</v>
      </c>
      <c r="K3415">
        <f t="shared" si="212"/>
        <v>0</v>
      </c>
      <c r="L3415">
        <f t="shared" si="213"/>
        <v>0</v>
      </c>
      <c r="M3415">
        <f t="shared" si="214"/>
        <v>0</v>
      </c>
      <c r="N3415">
        <f t="shared" si="215"/>
        <v>0</v>
      </c>
      <c r="O3415" cm="1">
        <f t="array" ref="O3415">((IF(C3415=0,INDEX('Solver Setup'!$M$15:$M$19,A3415),INDEX('Solver Setup'!$G$25:$G$52,C3415))-IF(B3415=0,INDEX('Solver Setup'!$L$15:$L$19,A3415),INDEX('Solver Setup'!$G$25:$G$52,B3415)))*1440-IF(B3415=0,0,INDEX('Solver Setup'!$F$25:$F$52,B3415))-H3415+'Solver Setup'!$B$9*(1-F3415))</f>
        <v>1445.7000000000005</v>
      </c>
    </row>
    <row r="3416" spans="1:15" x14ac:dyDescent="0.2">
      <c r="A3416">
        <v>5</v>
      </c>
      <c r="B3416">
        <v>5</v>
      </c>
      <c r="C3416">
        <v>27</v>
      </c>
      <c r="D3416" t="str" cm="1">
        <f t="array" ref="D3416">IF(B3416=0,"Depot",INDEX('Delivery Stops'!$B$2:$B$29,B3416))</f>
        <v>Construction Supply</v>
      </c>
      <c r="E3416" t="str" cm="1">
        <f t="array" ref="E3416">IF(C3416=0,"Depot",INDEX('Delivery Stops'!$B$2:$B$29,C3416))</f>
        <v>Redstone Elementary School</v>
      </c>
      <c r="F3416">
        <v>0</v>
      </c>
      <c r="G3416" cm="1">
        <f t="array" ref="G3416">INDEX('Distance Matrix (miles)'!$B$2:$AD$30,B3416+1,C3416+1)</f>
        <v>13.39</v>
      </c>
      <c r="H3416" cm="1">
        <f t="array" ref="H3416">INDEX('Travel Time Matrix (min)'!$B$2:$AD$30,B3416+1,C3416+1)</f>
        <v>20.100000000000001</v>
      </c>
      <c r="I3416" cm="1">
        <f t="array" ref="I3416">G3416*(INDEX('Vehicle Fleet'!$D$2:$D$6,A3416)+'Cost Parameters'!$B$2*'Cost Parameters'!$B$3)</f>
        <v>20.840196000000002</v>
      </c>
      <c r="J3416" cm="1">
        <f t="array" ref="J3416">IF(C3416=0,0,INDEX('Delivery Stops'!$D$2:$D$29,C3416))</f>
        <v>61</v>
      </c>
      <c r="K3416">
        <f t="shared" si="212"/>
        <v>0</v>
      </c>
      <c r="L3416">
        <f t="shared" si="213"/>
        <v>0</v>
      </c>
      <c r="M3416">
        <f t="shared" si="214"/>
        <v>0</v>
      </c>
      <c r="N3416">
        <f t="shared" si="215"/>
        <v>0</v>
      </c>
      <c r="O3416" cm="1">
        <f t="array" ref="O3416">((IF(C3416=0,INDEX('Solver Setup'!$M$15:$M$19,A3416),INDEX('Solver Setup'!$G$25:$G$52,C3416))-IF(B3416=0,INDEX('Solver Setup'!$L$15:$L$19,A3416),INDEX('Solver Setup'!$G$25:$G$52,B3416)))*1440-IF(B3416=0,0,INDEX('Solver Setup'!$F$25:$F$52,B3416))-H3416+'Solver Setup'!$B$9*(1-F3416))</f>
        <v>1389.9</v>
      </c>
    </row>
    <row r="3417" spans="1:15" x14ac:dyDescent="0.2">
      <c r="A3417">
        <v>5</v>
      </c>
      <c r="B3417">
        <v>5</v>
      </c>
      <c r="C3417">
        <v>28</v>
      </c>
      <c r="D3417" t="str" cm="1">
        <f t="array" ref="D3417">IF(B3417=0,"Depot",INDEX('Delivery Stops'!$B$2:$B$29,B3417))</f>
        <v>Construction Supply</v>
      </c>
      <c r="E3417" t="str" cm="1">
        <f t="array" ref="E3417">IF(C3417=0,"Depot",INDEX('Delivery Stops'!$B$2:$B$29,C3417))</f>
        <v>Food Bank</v>
      </c>
      <c r="F3417">
        <v>0</v>
      </c>
      <c r="G3417" cm="1">
        <f t="array" ref="G3417">INDEX('Distance Matrix (miles)'!$B$2:$AD$30,B3417+1,C3417+1)</f>
        <v>28.26</v>
      </c>
      <c r="H3417" cm="1">
        <f t="array" ref="H3417">INDEX('Travel Time Matrix (min)'!$B$2:$AD$30,B3417+1,C3417+1)</f>
        <v>42.4</v>
      </c>
      <c r="I3417" cm="1">
        <f t="array" ref="I3417">G3417*(INDEX('Vehicle Fleet'!$D$2:$D$6,A3417)+'Cost Parameters'!$B$2*'Cost Parameters'!$B$3)</f>
        <v>43.983864000000004</v>
      </c>
      <c r="J3417" cm="1">
        <f t="array" ref="J3417">IF(C3417=0,0,INDEX('Delivery Stops'!$D$2:$D$29,C3417))</f>
        <v>168</v>
      </c>
      <c r="K3417">
        <f t="shared" si="212"/>
        <v>0</v>
      </c>
      <c r="L3417">
        <f t="shared" si="213"/>
        <v>0</v>
      </c>
      <c r="M3417">
        <f t="shared" si="214"/>
        <v>0</v>
      </c>
      <c r="N3417">
        <f t="shared" si="215"/>
        <v>0</v>
      </c>
      <c r="O3417" cm="1">
        <f t="array" ref="O3417">((IF(C3417=0,INDEX('Solver Setup'!$M$15:$M$19,A3417),INDEX('Solver Setup'!$G$25:$G$52,C3417))-IF(B3417=0,INDEX('Solver Setup'!$L$15:$L$19,A3417),INDEX('Solver Setup'!$G$25:$G$52,B3417)))*1440-IF(B3417=0,0,INDEX('Solver Setup'!$F$25:$F$52,B3417))-H3417+'Solver Setup'!$B$9*(1-F3417))</f>
        <v>1367.6</v>
      </c>
    </row>
    <row r="3418" spans="1:15" x14ac:dyDescent="0.2">
      <c r="A3418">
        <v>5</v>
      </c>
      <c r="B3418">
        <v>6</v>
      </c>
      <c r="C3418">
        <v>0</v>
      </c>
      <c r="D3418" t="str" cm="1">
        <f t="array" ref="D3418">IF(B3418=0,"Depot",INDEX('Delivery Stops'!$B$2:$B$29,B3418))</f>
        <v>Farm Supply</v>
      </c>
      <c r="E3418" t="str" cm="1">
        <f t="array" ref="E3418">IF(C3418=0,"Depot",INDEX('Delivery Stops'!$B$2:$B$29,C3418))</f>
        <v>Depot</v>
      </c>
      <c r="F3418">
        <v>0</v>
      </c>
      <c r="G3418" cm="1">
        <f t="array" ref="G3418">INDEX('Distance Matrix (miles)'!$B$2:$AD$30,B3418+1,C3418+1)</f>
        <v>4.67</v>
      </c>
      <c r="H3418" cm="1">
        <f t="array" ref="H3418">INDEX('Travel Time Matrix (min)'!$B$2:$AD$30,B3418+1,C3418+1)</f>
        <v>7</v>
      </c>
      <c r="I3418" cm="1">
        <f t="array" ref="I3418">G3418*(INDEX('Vehicle Fleet'!$D$2:$D$6,A3418)+'Cost Parameters'!$B$2*'Cost Parameters'!$B$3)</f>
        <v>7.2683879999999998</v>
      </c>
      <c r="J3418" cm="1">
        <f t="array" ref="J3418">IF(C3418=0,0,INDEX('Delivery Stops'!$D$2:$D$29,C3418))</f>
        <v>0</v>
      </c>
      <c r="K3418">
        <f t="shared" si="212"/>
        <v>0</v>
      </c>
      <c r="L3418">
        <f t="shared" si="213"/>
        <v>0</v>
      </c>
      <c r="M3418">
        <f t="shared" si="214"/>
        <v>0</v>
      </c>
      <c r="N3418">
        <f t="shared" si="215"/>
        <v>0</v>
      </c>
      <c r="O3418" cm="1">
        <f t="array" ref="O3418">((IF(C3418=0,INDEX('Solver Setup'!$M$15:$M$19,A3418),INDEX('Solver Setup'!$G$25:$G$52,C3418))-IF(B3418=0,INDEX('Solver Setup'!$L$15:$L$19,A3418),INDEX('Solver Setup'!$G$25:$G$52,B3418)))*1440-IF(B3418=0,0,INDEX('Solver Setup'!$F$25:$F$52,B3418))-H3418+'Solver Setup'!$B$9*(1-F3418))</f>
        <v>602</v>
      </c>
    </row>
    <row r="3419" spans="1:15" x14ac:dyDescent="0.2">
      <c r="A3419">
        <v>5</v>
      </c>
      <c r="B3419">
        <v>6</v>
      </c>
      <c r="C3419">
        <v>1</v>
      </c>
      <c r="D3419" t="str" cm="1">
        <f t="array" ref="D3419">IF(B3419=0,"Depot",INDEX('Delivery Stops'!$B$2:$B$29,B3419))</f>
        <v>Farm Supply</v>
      </c>
      <c r="E3419" t="str" cm="1">
        <f t="array" ref="E3419">IF(C3419=0,"Depot",INDEX('Delivery Stops'!$B$2:$B$29,C3419))</f>
        <v>Pet Hospital</v>
      </c>
      <c r="F3419">
        <v>0</v>
      </c>
      <c r="G3419" cm="1">
        <f t="array" ref="G3419">INDEX('Distance Matrix (miles)'!$B$2:$AD$30,B3419+1,C3419+1)</f>
        <v>28.17</v>
      </c>
      <c r="H3419" cm="1">
        <f t="array" ref="H3419">INDEX('Travel Time Matrix (min)'!$B$2:$AD$30,B3419+1,C3419+1)</f>
        <v>42.3</v>
      </c>
      <c r="I3419" cm="1">
        <f t="array" ref="I3419">G3419*(INDEX('Vehicle Fleet'!$D$2:$D$6,A3419)+'Cost Parameters'!$B$2*'Cost Parameters'!$B$3)</f>
        <v>43.843788000000004</v>
      </c>
      <c r="J3419" cm="1">
        <f t="array" ref="J3419">IF(C3419=0,0,INDEX('Delivery Stops'!$D$2:$D$29,C3419))</f>
        <v>204</v>
      </c>
      <c r="K3419">
        <f t="shared" si="212"/>
        <v>0</v>
      </c>
      <c r="L3419">
        <f t="shared" si="213"/>
        <v>0</v>
      </c>
      <c r="M3419">
        <f t="shared" si="214"/>
        <v>0</v>
      </c>
      <c r="N3419">
        <f t="shared" si="215"/>
        <v>0</v>
      </c>
      <c r="O3419" cm="1">
        <f t="array" ref="O3419">((IF(C3419=0,INDEX('Solver Setup'!$M$15:$M$19,A3419),INDEX('Solver Setup'!$G$25:$G$52,C3419))-IF(B3419=0,INDEX('Solver Setup'!$L$15:$L$19,A3419),INDEX('Solver Setup'!$G$25:$G$52,B3419)))*1440-IF(B3419=0,0,INDEX('Solver Setup'!$F$25:$F$52,B3419))-H3419+'Solver Setup'!$B$9*(1-F3419))</f>
        <v>1076.7000000000005</v>
      </c>
    </row>
    <row r="3420" spans="1:15" x14ac:dyDescent="0.2">
      <c r="A3420">
        <v>5</v>
      </c>
      <c r="B3420">
        <v>6</v>
      </c>
      <c r="C3420">
        <v>2</v>
      </c>
      <c r="D3420" t="str" cm="1">
        <f t="array" ref="D3420">IF(B3420=0,"Depot",INDEX('Delivery Stops'!$B$2:$B$29,B3420))</f>
        <v>Farm Supply</v>
      </c>
      <c r="E3420" t="str" cm="1">
        <f t="array" ref="E3420">IF(C3420=0,"Depot",INDEX('Delivery Stops'!$B$2:$B$29,C3420))</f>
        <v>Community Pharmacy</v>
      </c>
      <c r="F3420">
        <v>0</v>
      </c>
      <c r="G3420" cm="1">
        <f t="array" ref="G3420">INDEX('Distance Matrix (miles)'!$B$2:$AD$30,B3420+1,C3420+1)</f>
        <v>7.45</v>
      </c>
      <c r="H3420" cm="1">
        <f t="array" ref="H3420">INDEX('Travel Time Matrix (min)'!$B$2:$AD$30,B3420+1,C3420+1)</f>
        <v>11.2</v>
      </c>
      <c r="I3420" cm="1">
        <f t="array" ref="I3420">G3420*(INDEX('Vehicle Fleet'!$D$2:$D$6,A3420)+'Cost Parameters'!$B$2*'Cost Parameters'!$B$3)</f>
        <v>11.595180000000001</v>
      </c>
      <c r="J3420" cm="1">
        <f t="array" ref="J3420">IF(C3420=0,0,INDEX('Delivery Stops'!$D$2:$D$29,C3420))</f>
        <v>240</v>
      </c>
      <c r="K3420">
        <f t="shared" si="212"/>
        <v>0</v>
      </c>
      <c r="L3420">
        <f t="shared" si="213"/>
        <v>0</v>
      </c>
      <c r="M3420">
        <f t="shared" si="214"/>
        <v>0</v>
      </c>
      <c r="N3420">
        <f t="shared" si="215"/>
        <v>0</v>
      </c>
      <c r="O3420" cm="1">
        <f t="array" ref="O3420">((IF(C3420=0,INDEX('Solver Setup'!$M$15:$M$19,A3420),INDEX('Solver Setup'!$G$25:$G$52,C3420))-IF(B3420=0,INDEX('Solver Setup'!$L$15:$L$19,A3420),INDEX('Solver Setup'!$G$25:$G$52,B3420)))*1440-IF(B3420=0,0,INDEX('Solver Setup'!$F$25:$F$52,B3420))-H3420+'Solver Setup'!$B$9*(1-F3420))</f>
        <v>1347.7999999999995</v>
      </c>
    </row>
    <row r="3421" spans="1:15" x14ac:dyDescent="0.2">
      <c r="A3421">
        <v>5</v>
      </c>
      <c r="B3421">
        <v>6</v>
      </c>
      <c r="C3421">
        <v>3</v>
      </c>
      <c r="D3421" t="str" cm="1">
        <f t="array" ref="D3421">IF(B3421=0,"Depot",INDEX('Delivery Stops'!$B$2:$B$29,B3421))</f>
        <v>Farm Supply</v>
      </c>
      <c r="E3421" t="str" cm="1">
        <f t="array" ref="E3421">IF(C3421=0,"Depot",INDEX('Delivery Stops'!$B$2:$B$29,C3421))</f>
        <v>Redstone Medical Center</v>
      </c>
      <c r="F3421">
        <v>0</v>
      </c>
      <c r="G3421" cm="1">
        <f t="array" ref="G3421">INDEX('Distance Matrix (miles)'!$B$2:$AD$30,B3421+1,C3421+1)</f>
        <v>19.98</v>
      </c>
      <c r="H3421" cm="1">
        <f t="array" ref="H3421">INDEX('Travel Time Matrix (min)'!$B$2:$AD$30,B3421+1,C3421+1)</f>
        <v>30</v>
      </c>
      <c r="I3421" cm="1">
        <f t="array" ref="I3421">G3421*(INDEX('Vehicle Fleet'!$D$2:$D$6,A3421)+'Cost Parameters'!$B$2*'Cost Parameters'!$B$3)</f>
        <v>31.096872000000001</v>
      </c>
      <c r="J3421" cm="1">
        <f t="array" ref="J3421">IF(C3421=0,0,INDEX('Delivery Stops'!$D$2:$D$29,C3421))</f>
        <v>183</v>
      </c>
      <c r="K3421">
        <f t="shared" si="212"/>
        <v>0</v>
      </c>
      <c r="L3421">
        <f t="shared" si="213"/>
        <v>0</v>
      </c>
      <c r="M3421">
        <f t="shared" si="214"/>
        <v>0</v>
      </c>
      <c r="N3421">
        <f t="shared" si="215"/>
        <v>0</v>
      </c>
      <c r="O3421" cm="1">
        <f t="array" ref="O3421">((IF(C3421=0,INDEX('Solver Setup'!$M$15:$M$19,A3421),INDEX('Solver Setup'!$G$25:$G$52,C3421))-IF(B3421=0,INDEX('Solver Setup'!$L$15:$L$19,A3421),INDEX('Solver Setup'!$G$25:$G$52,B3421)))*1440-IF(B3421=0,0,INDEX('Solver Setup'!$F$25:$F$52,B3421))-H3421+'Solver Setup'!$B$9*(1-F3421))</f>
        <v>1344</v>
      </c>
    </row>
    <row r="3422" spans="1:15" x14ac:dyDescent="0.2">
      <c r="A3422">
        <v>5</v>
      </c>
      <c r="B3422">
        <v>6</v>
      </c>
      <c r="C3422">
        <v>4</v>
      </c>
      <c r="D3422" t="str" cm="1">
        <f t="array" ref="D3422">IF(B3422=0,"Depot",INDEX('Delivery Stops'!$B$2:$B$29,B3422))</f>
        <v>Farm Supply</v>
      </c>
      <c r="E3422" t="str" cm="1">
        <f t="array" ref="E3422">IF(C3422=0,"Depot",INDEX('Delivery Stops'!$B$2:$B$29,C3422))</f>
        <v>Furniture Warehouse</v>
      </c>
      <c r="F3422">
        <v>0</v>
      </c>
      <c r="G3422" cm="1">
        <f t="array" ref="G3422">INDEX('Distance Matrix (miles)'!$B$2:$AD$30,B3422+1,C3422+1)</f>
        <v>5.13</v>
      </c>
      <c r="H3422" cm="1">
        <f t="array" ref="H3422">INDEX('Travel Time Matrix (min)'!$B$2:$AD$30,B3422+1,C3422+1)</f>
        <v>7.7</v>
      </c>
      <c r="I3422" cm="1">
        <f t="array" ref="I3422">G3422*(INDEX('Vehicle Fleet'!$D$2:$D$6,A3422)+'Cost Parameters'!$B$2*'Cost Parameters'!$B$3)</f>
        <v>7.9843320000000002</v>
      </c>
      <c r="J3422" cm="1">
        <f t="array" ref="J3422">IF(C3422=0,0,INDEX('Delivery Stops'!$D$2:$D$29,C3422))</f>
        <v>186</v>
      </c>
      <c r="K3422">
        <f t="shared" si="212"/>
        <v>0</v>
      </c>
      <c r="L3422">
        <f t="shared" si="213"/>
        <v>0</v>
      </c>
      <c r="M3422">
        <f t="shared" si="214"/>
        <v>0</v>
      </c>
      <c r="N3422">
        <f t="shared" si="215"/>
        <v>0</v>
      </c>
      <c r="O3422" cm="1">
        <f t="array" ref="O3422">((IF(C3422=0,INDEX('Solver Setup'!$M$15:$M$19,A3422),INDEX('Solver Setup'!$G$25:$G$52,C3422))-IF(B3422=0,INDEX('Solver Setup'!$L$15:$L$19,A3422),INDEX('Solver Setup'!$G$25:$G$52,B3422)))*1440-IF(B3422=0,0,INDEX('Solver Setup'!$F$25:$F$52,B3422))-H3422+'Solver Setup'!$B$9*(1-F3422))</f>
        <v>1096.3</v>
      </c>
    </row>
    <row r="3423" spans="1:15" x14ac:dyDescent="0.2">
      <c r="A3423">
        <v>5</v>
      </c>
      <c r="B3423">
        <v>6</v>
      </c>
      <c r="C3423">
        <v>5</v>
      </c>
      <c r="D3423" t="str" cm="1">
        <f t="array" ref="D3423">IF(B3423=0,"Depot",INDEX('Delivery Stops'!$B$2:$B$29,B3423))</f>
        <v>Farm Supply</v>
      </c>
      <c r="E3423" t="str" cm="1">
        <f t="array" ref="E3423">IF(C3423=0,"Depot",INDEX('Delivery Stops'!$B$2:$B$29,C3423))</f>
        <v>Construction Supply</v>
      </c>
      <c r="F3423">
        <v>0</v>
      </c>
      <c r="G3423" cm="1">
        <f t="array" ref="G3423">INDEX('Distance Matrix (miles)'!$B$2:$AD$30,B3423+1,C3423+1)</f>
        <v>11.45</v>
      </c>
      <c r="H3423" cm="1">
        <f t="array" ref="H3423">INDEX('Travel Time Matrix (min)'!$B$2:$AD$30,B3423+1,C3423+1)</f>
        <v>17.2</v>
      </c>
      <c r="I3423" cm="1">
        <f t="array" ref="I3423">G3423*(INDEX('Vehicle Fleet'!$D$2:$D$6,A3423)+'Cost Parameters'!$B$2*'Cost Parameters'!$B$3)</f>
        <v>17.820779999999999</v>
      </c>
      <c r="J3423" cm="1">
        <f t="array" ref="J3423">IF(C3423=0,0,INDEX('Delivery Stops'!$D$2:$D$29,C3423))</f>
        <v>201</v>
      </c>
      <c r="K3423">
        <f t="shared" si="212"/>
        <v>0</v>
      </c>
      <c r="L3423">
        <f t="shared" si="213"/>
        <v>0</v>
      </c>
      <c r="M3423">
        <f t="shared" si="214"/>
        <v>0</v>
      </c>
      <c r="N3423">
        <f t="shared" si="215"/>
        <v>0</v>
      </c>
      <c r="O3423" cm="1">
        <f t="array" ref="O3423">((IF(C3423=0,INDEX('Solver Setup'!$M$15:$M$19,A3423),INDEX('Solver Setup'!$G$25:$G$52,C3423))-IF(B3423=0,INDEX('Solver Setup'!$L$15:$L$19,A3423),INDEX('Solver Setup'!$G$25:$G$52,B3423)))*1440-IF(B3423=0,0,INDEX('Solver Setup'!$F$25:$F$52,B3423))-H3423+'Solver Setup'!$B$9*(1-F3423))</f>
        <v>1296.7999999999995</v>
      </c>
    </row>
    <row r="3424" spans="1:15" x14ac:dyDescent="0.2">
      <c r="A3424">
        <v>5</v>
      </c>
      <c r="B3424">
        <v>6</v>
      </c>
      <c r="C3424">
        <v>7</v>
      </c>
      <c r="D3424" t="str" cm="1">
        <f t="array" ref="D3424">IF(B3424=0,"Depot",INDEX('Delivery Stops'!$B$2:$B$29,B3424))</f>
        <v>Farm Supply</v>
      </c>
      <c r="E3424" t="str" cm="1">
        <f t="array" ref="E3424">IF(C3424=0,"Depot",INDEX('Delivery Stops'!$B$2:$B$29,C3424))</f>
        <v>Fish Market</v>
      </c>
      <c r="F3424">
        <v>0</v>
      </c>
      <c r="G3424" cm="1">
        <f t="array" ref="G3424">INDEX('Distance Matrix (miles)'!$B$2:$AD$30,B3424+1,C3424+1)</f>
        <v>8.76</v>
      </c>
      <c r="H3424" cm="1">
        <f t="array" ref="H3424">INDEX('Travel Time Matrix (min)'!$B$2:$AD$30,B3424+1,C3424+1)</f>
        <v>13.1</v>
      </c>
      <c r="I3424" cm="1">
        <f t="array" ref="I3424">G3424*(INDEX('Vehicle Fleet'!$D$2:$D$6,A3424)+'Cost Parameters'!$B$2*'Cost Parameters'!$B$3)</f>
        <v>13.634064</v>
      </c>
      <c r="J3424" cm="1">
        <f t="array" ref="J3424">IF(C3424=0,0,INDEX('Delivery Stops'!$D$2:$D$29,C3424))</f>
        <v>133</v>
      </c>
      <c r="K3424">
        <f t="shared" si="212"/>
        <v>0</v>
      </c>
      <c r="L3424">
        <f t="shared" si="213"/>
        <v>0</v>
      </c>
      <c r="M3424">
        <f t="shared" si="214"/>
        <v>0</v>
      </c>
      <c r="N3424">
        <f t="shared" si="215"/>
        <v>0</v>
      </c>
      <c r="O3424" cm="1">
        <f t="array" ref="O3424">((IF(C3424=0,INDEX('Solver Setup'!$M$15:$M$19,A3424),INDEX('Solver Setup'!$G$25:$G$52,C3424))-IF(B3424=0,INDEX('Solver Setup'!$L$15:$L$19,A3424),INDEX('Solver Setup'!$G$25:$G$52,B3424)))*1440-IF(B3424=0,0,INDEX('Solver Setup'!$F$25:$F$52,B3424))-H3424+'Solver Setup'!$B$9*(1-F3424))</f>
        <v>1270.9000000000001</v>
      </c>
    </row>
    <row r="3425" spans="1:15" x14ac:dyDescent="0.2">
      <c r="A3425">
        <v>5</v>
      </c>
      <c r="B3425">
        <v>6</v>
      </c>
      <c r="C3425">
        <v>8</v>
      </c>
      <c r="D3425" t="str" cm="1">
        <f t="array" ref="D3425">IF(B3425=0,"Depot",INDEX('Delivery Stops'!$B$2:$B$29,B3425))</f>
        <v>Farm Supply</v>
      </c>
      <c r="E3425" t="str" cm="1">
        <f t="array" ref="E3425">IF(C3425=0,"Depot",INDEX('Delivery Stops'!$B$2:$B$29,C3425))</f>
        <v>Swimming Pool Supply</v>
      </c>
      <c r="F3425">
        <v>0</v>
      </c>
      <c r="G3425" cm="1">
        <f t="array" ref="G3425">INDEX('Distance Matrix (miles)'!$B$2:$AD$30,B3425+1,C3425+1)</f>
        <v>23.23</v>
      </c>
      <c r="H3425" cm="1">
        <f t="array" ref="H3425">INDEX('Travel Time Matrix (min)'!$B$2:$AD$30,B3425+1,C3425+1)</f>
        <v>34.799999999999997</v>
      </c>
      <c r="I3425" cm="1">
        <f t="array" ref="I3425">G3425*(INDEX('Vehicle Fleet'!$D$2:$D$6,A3425)+'Cost Parameters'!$B$2*'Cost Parameters'!$B$3)</f>
        <v>36.155172</v>
      </c>
      <c r="J3425" cm="1">
        <f t="array" ref="J3425">IF(C3425=0,0,INDEX('Delivery Stops'!$D$2:$D$29,C3425))</f>
        <v>285</v>
      </c>
      <c r="K3425">
        <f t="shared" si="212"/>
        <v>0</v>
      </c>
      <c r="L3425">
        <f t="shared" si="213"/>
        <v>0</v>
      </c>
      <c r="M3425">
        <f t="shared" si="214"/>
        <v>0</v>
      </c>
      <c r="N3425">
        <f t="shared" si="215"/>
        <v>0</v>
      </c>
      <c r="O3425" cm="1">
        <f t="array" ref="O3425">((IF(C3425=0,INDEX('Solver Setup'!$M$15:$M$19,A3425),INDEX('Solver Setup'!$G$25:$G$52,C3425))-IF(B3425=0,INDEX('Solver Setup'!$L$15:$L$19,A3425),INDEX('Solver Setup'!$G$25:$G$52,B3425)))*1440-IF(B3425=0,0,INDEX('Solver Setup'!$F$25:$F$52,B3425))-H3425+'Solver Setup'!$B$9*(1-F3425))</f>
        <v>1459.1999999999996</v>
      </c>
    </row>
    <row r="3426" spans="1:15" x14ac:dyDescent="0.2">
      <c r="A3426">
        <v>5</v>
      </c>
      <c r="B3426">
        <v>6</v>
      </c>
      <c r="C3426">
        <v>9</v>
      </c>
      <c r="D3426" t="str" cm="1">
        <f t="array" ref="D3426">IF(B3426=0,"Depot",INDEX('Delivery Stops'!$B$2:$B$29,B3426))</f>
        <v>Farm Supply</v>
      </c>
      <c r="E3426" t="str" cm="1">
        <f t="array" ref="E3426">IF(C3426=0,"Depot",INDEX('Delivery Stops'!$B$2:$B$29,C3426))</f>
        <v>Dry Cleaners</v>
      </c>
      <c r="F3426">
        <v>0</v>
      </c>
      <c r="G3426" cm="1">
        <f t="array" ref="G3426">INDEX('Distance Matrix (miles)'!$B$2:$AD$30,B3426+1,C3426+1)</f>
        <v>17.93</v>
      </c>
      <c r="H3426" cm="1">
        <f t="array" ref="H3426">INDEX('Travel Time Matrix (min)'!$B$2:$AD$30,B3426+1,C3426+1)</f>
        <v>26.9</v>
      </c>
      <c r="I3426" cm="1">
        <f t="array" ref="I3426">G3426*(INDEX('Vehicle Fleet'!$D$2:$D$6,A3426)+'Cost Parameters'!$B$2*'Cost Parameters'!$B$3)</f>
        <v>27.906251999999999</v>
      </c>
      <c r="J3426" cm="1">
        <f t="array" ref="J3426">IF(C3426=0,0,INDEX('Delivery Stops'!$D$2:$D$29,C3426))</f>
        <v>24</v>
      </c>
      <c r="K3426">
        <f t="shared" si="212"/>
        <v>0</v>
      </c>
      <c r="L3426">
        <f t="shared" si="213"/>
        <v>0</v>
      </c>
      <c r="M3426">
        <f t="shared" si="214"/>
        <v>0</v>
      </c>
      <c r="N3426">
        <f t="shared" si="215"/>
        <v>0</v>
      </c>
      <c r="O3426" cm="1">
        <f t="array" ref="O3426">((IF(C3426=0,INDEX('Solver Setup'!$M$15:$M$19,A3426),INDEX('Solver Setup'!$G$25:$G$52,C3426))-IF(B3426=0,INDEX('Solver Setup'!$L$15:$L$19,A3426),INDEX('Solver Setup'!$G$25:$G$52,B3426)))*1440-IF(B3426=0,0,INDEX('Solver Setup'!$F$25:$F$52,B3426))-H3426+'Solver Setup'!$B$9*(1-F3426))</f>
        <v>1122.0999999999999</v>
      </c>
    </row>
    <row r="3427" spans="1:15" x14ac:dyDescent="0.2">
      <c r="A3427">
        <v>5</v>
      </c>
      <c r="B3427">
        <v>6</v>
      </c>
      <c r="C3427">
        <v>10</v>
      </c>
      <c r="D3427" t="str" cm="1">
        <f t="array" ref="D3427">IF(B3427=0,"Depot",INDEX('Delivery Stops'!$B$2:$B$29,B3427))</f>
        <v>Farm Supply</v>
      </c>
      <c r="E3427" t="str" cm="1">
        <f t="array" ref="E3427">IF(C3427=0,"Depot",INDEX('Delivery Stops'!$B$2:$B$29,C3427))</f>
        <v>Furniture Warehouse</v>
      </c>
      <c r="F3427">
        <v>0</v>
      </c>
      <c r="G3427" cm="1">
        <f t="array" ref="G3427">INDEX('Distance Matrix (miles)'!$B$2:$AD$30,B3427+1,C3427+1)</f>
        <v>5.64</v>
      </c>
      <c r="H3427" cm="1">
        <f t="array" ref="H3427">INDEX('Travel Time Matrix (min)'!$B$2:$AD$30,B3427+1,C3427+1)</f>
        <v>8.5</v>
      </c>
      <c r="I3427" cm="1">
        <f t="array" ref="I3427">G3427*(INDEX('Vehicle Fleet'!$D$2:$D$6,A3427)+'Cost Parameters'!$B$2*'Cost Parameters'!$B$3)</f>
        <v>8.7780959999999997</v>
      </c>
      <c r="J3427" cm="1">
        <f t="array" ref="J3427">IF(C3427=0,0,INDEX('Delivery Stops'!$D$2:$D$29,C3427))</f>
        <v>89</v>
      </c>
      <c r="K3427">
        <f t="shared" si="212"/>
        <v>0</v>
      </c>
      <c r="L3427">
        <f t="shared" si="213"/>
        <v>0</v>
      </c>
      <c r="M3427">
        <f t="shared" si="214"/>
        <v>0</v>
      </c>
      <c r="N3427">
        <f t="shared" si="215"/>
        <v>0</v>
      </c>
      <c r="O3427" cm="1">
        <f t="array" ref="O3427">((IF(C3427=0,INDEX('Solver Setup'!$M$15:$M$19,A3427),INDEX('Solver Setup'!$G$25:$G$52,C3427))-IF(B3427=0,INDEX('Solver Setup'!$L$15:$L$19,A3427),INDEX('Solver Setup'!$G$25:$G$52,B3427)))*1440-IF(B3427=0,0,INDEX('Solver Setup'!$F$25:$F$52,B3427))-H3427+'Solver Setup'!$B$9*(1-F3427))</f>
        <v>1215.4999999999995</v>
      </c>
    </row>
    <row r="3428" spans="1:15" x14ac:dyDescent="0.2">
      <c r="A3428">
        <v>5</v>
      </c>
      <c r="B3428">
        <v>6</v>
      </c>
      <c r="C3428">
        <v>11</v>
      </c>
      <c r="D3428" t="str" cm="1">
        <f t="array" ref="D3428">IF(B3428=0,"Depot",INDEX('Delivery Stops'!$B$2:$B$29,B3428))</f>
        <v>Farm Supply</v>
      </c>
      <c r="E3428" t="str" cm="1">
        <f t="array" ref="E3428">IF(C3428=0,"Depot",INDEX('Delivery Stops'!$B$2:$B$29,C3428))</f>
        <v>Pet Hospital</v>
      </c>
      <c r="F3428">
        <v>0</v>
      </c>
      <c r="G3428" cm="1">
        <f t="array" ref="G3428">INDEX('Distance Matrix (miles)'!$B$2:$AD$30,B3428+1,C3428+1)</f>
        <v>5.97</v>
      </c>
      <c r="H3428" cm="1">
        <f t="array" ref="H3428">INDEX('Travel Time Matrix (min)'!$B$2:$AD$30,B3428+1,C3428+1)</f>
        <v>9</v>
      </c>
      <c r="I3428" cm="1">
        <f t="array" ref="I3428">G3428*(INDEX('Vehicle Fleet'!$D$2:$D$6,A3428)+'Cost Parameters'!$B$2*'Cost Parameters'!$B$3)</f>
        <v>9.2917079999999999</v>
      </c>
      <c r="J3428" cm="1">
        <f t="array" ref="J3428">IF(C3428=0,0,INDEX('Delivery Stops'!$D$2:$D$29,C3428))</f>
        <v>108</v>
      </c>
      <c r="K3428">
        <f t="shared" si="212"/>
        <v>0</v>
      </c>
      <c r="L3428">
        <f t="shared" si="213"/>
        <v>0</v>
      </c>
      <c r="M3428">
        <f t="shared" si="214"/>
        <v>0</v>
      </c>
      <c r="N3428">
        <f t="shared" si="215"/>
        <v>0</v>
      </c>
      <c r="O3428" cm="1">
        <f t="array" ref="O3428">((IF(C3428=0,INDEX('Solver Setup'!$M$15:$M$19,A3428),INDEX('Solver Setup'!$G$25:$G$52,C3428))-IF(B3428=0,INDEX('Solver Setup'!$L$15:$L$19,A3428),INDEX('Solver Setup'!$G$25:$G$52,B3428)))*1440-IF(B3428=0,0,INDEX('Solver Setup'!$F$25:$F$52,B3428))-H3428+'Solver Setup'!$B$9*(1-F3428))</f>
        <v>1140</v>
      </c>
    </row>
    <row r="3429" spans="1:15" x14ac:dyDescent="0.2">
      <c r="A3429">
        <v>5</v>
      </c>
      <c r="B3429">
        <v>6</v>
      </c>
      <c r="C3429">
        <v>12</v>
      </c>
      <c r="D3429" t="str" cm="1">
        <f t="array" ref="D3429">IF(B3429=0,"Depot",INDEX('Delivery Stops'!$B$2:$B$29,B3429))</f>
        <v>Farm Supply</v>
      </c>
      <c r="E3429" t="str" cm="1">
        <f t="array" ref="E3429">IF(C3429=0,"Depot",INDEX('Delivery Stops'!$B$2:$B$29,C3429))</f>
        <v>Tech Solutions Inc</v>
      </c>
      <c r="F3429">
        <v>0</v>
      </c>
      <c r="G3429" cm="1">
        <f t="array" ref="G3429">INDEX('Distance Matrix (miles)'!$B$2:$AD$30,B3429+1,C3429+1)</f>
        <v>6.1</v>
      </c>
      <c r="H3429" cm="1">
        <f t="array" ref="H3429">INDEX('Travel Time Matrix (min)'!$B$2:$AD$30,B3429+1,C3429+1)</f>
        <v>9.1999999999999993</v>
      </c>
      <c r="I3429" cm="1">
        <f t="array" ref="I3429">G3429*(INDEX('Vehicle Fleet'!$D$2:$D$6,A3429)+'Cost Parameters'!$B$2*'Cost Parameters'!$B$3)</f>
        <v>9.49404</v>
      </c>
      <c r="J3429" cm="1">
        <f t="array" ref="J3429">IF(C3429=0,0,INDEX('Delivery Stops'!$D$2:$D$29,C3429))</f>
        <v>150</v>
      </c>
      <c r="K3429">
        <f t="shared" si="212"/>
        <v>0</v>
      </c>
      <c r="L3429">
        <f t="shared" si="213"/>
        <v>0</v>
      </c>
      <c r="M3429">
        <f t="shared" si="214"/>
        <v>0</v>
      </c>
      <c r="N3429">
        <f t="shared" si="215"/>
        <v>0</v>
      </c>
      <c r="O3429" cm="1">
        <f t="array" ref="O3429">((IF(C3429=0,INDEX('Solver Setup'!$M$15:$M$19,A3429),INDEX('Solver Setup'!$G$25:$G$52,C3429))-IF(B3429=0,INDEX('Solver Setup'!$L$15:$L$19,A3429),INDEX('Solver Setup'!$G$25:$G$52,B3429)))*1440-IF(B3429=0,0,INDEX('Solver Setup'!$F$25:$F$52,B3429))-H3429+'Solver Setup'!$B$9*(1-F3429))</f>
        <v>1094.8</v>
      </c>
    </row>
    <row r="3430" spans="1:15" x14ac:dyDescent="0.2">
      <c r="A3430">
        <v>5</v>
      </c>
      <c r="B3430">
        <v>6</v>
      </c>
      <c r="C3430">
        <v>13</v>
      </c>
      <c r="D3430" t="str" cm="1">
        <f t="array" ref="D3430">IF(B3430=0,"Depot",INDEX('Delivery Stops'!$B$2:$B$29,B3430))</f>
        <v>Farm Supply</v>
      </c>
      <c r="E3430" t="str" cm="1">
        <f t="array" ref="E3430">IF(C3430=0,"Depot",INDEX('Delivery Stops'!$B$2:$B$29,C3430))</f>
        <v>Tech Solutions Inc</v>
      </c>
      <c r="F3430">
        <v>0</v>
      </c>
      <c r="G3430" cm="1">
        <f t="array" ref="G3430">INDEX('Distance Matrix (miles)'!$B$2:$AD$30,B3430+1,C3430+1)</f>
        <v>22.31</v>
      </c>
      <c r="H3430" cm="1">
        <f t="array" ref="H3430">INDEX('Travel Time Matrix (min)'!$B$2:$AD$30,B3430+1,C3430+1)</f>
        <v>33.5</v>
      </c>
      <c r="I3430" cm="1">
        <f t="array" ref="I3430">G3430*(INDEX('Vehicle Fleet'!$D$2:$D$6,A3430)+'Cost Parameters'!$B$2*'Cost Parameters'!$B$3)</f>
        <v>34.723284</v>
      </c>
      <c r="J3430" cm="1">
        <f t="array" ref="J3430">IF(C3430=0,0,INDEX('Delivery Stops'!$D$2:$D$29,C3430))</f>
        <v>38</v>
      </c>
      <c r="K3430">
        <f t="shared" si="212"/>
        <v>0</v>
      </c>
      <c r="L3430">
        <f t="shared" si="213"/>
        <v>0</v>
      </c>
      <c r="M3430">
        <f t="shared" si="214"/>
        <v>0</v>
      </c>
      <c r="N3430">
        <f t="shared" si="215"/>
        <v>0</v>
      </c>
      <c r="O3430" cm="1">
        <f t="array" ref="O3430">((IF(C3430=0,INDEX('Solver Setup'!$M$15:$M$19,A3430),INDEX('Solver Setup'!$G$25:$G$52,C3430))-IF(B3430=0,INDEX('Solver Setup'!$L$15:$L$19,A3430),INDEX('Solver Setup'!$G$25:$G$52,B3430)))*1440-IF(B3430=0,0,INDEX('Solver Setup'!$F$25:$F$52,B3430))-H3430+'Solver Setup'!$B$9*(1-F3430))</f>
        <v>965.49999999999955</v>
      </c>
    </row>
    <row r="3431" spans="1:15" x14ac:dyDescent="0.2">
      <c r="A3431">
        <v>5</v>
      </c>
      <c r="B3431">
        <v>6</v>
      </c>
      <c r="C3431">
        <v>14</v>
      </c>
      <c r="D3431" t="str" cm="1">
        <f t="array" ref="D3431">IF(B3431=0,"Depot",INDEX('Delivery Stops'!$B$2:$B$29,B3431))</f>
        <v>Farm Supply</v>
      </c>
      <c r="E3431" t="str" cm="1">
        <f t="array" ref="E3431">IF(C3431=0,"Depot",INDEX('Delivery Stops'!$B$2:$B$29,C3431))</f>
        <v>Sunrise Senior Living</v>
      </c>
      <c r="F3431">
        <v>0</v>
      </c>
      <c r="G3431" cm="1">
        <f t="array" ref="G3431">INDEX('Distance Matrix (miles)'!$B$2:$AD$30,B3431+1,C3431+1)</f>
        <v>10.59</v>
      </c>
      <c r="H3431" cm="1">
        <f t="array" ref="H3431">INDEX('Travel Time Matrix (min)'!$B$2:$AD$30,B3431+1,C3431+1)</f>
        <v>15.9</v>
      </c>
      <c r="I3431" cm="1">
        <f t="array" ref="I3431">G3431*(INDEX('Vehicle Fleet'!$D$2:$D$6,A3431)+'Cost Parameters'!$B$2*'Cost Parameters'!$B$3)</f>
        <v>16.482275999999999</v>
      </c>
      <c r="J3431" cm="1">
        <f t="array" ref="J3431">IF(C3431=0,0,INDEX('Delivery Stops'!$D$2:$D$29,C3431))</f>
        <v>249</v>
      </c>
      <c r="K3431">
        <f t="shared" si="212"/>
        <v>0</v>
      </c>
      <c r="L3431">
        <f t="shared" si="213"/>
        <v>0</v>
      </c>
      <c r="M3431">
        <f t="shared" si="214"/>
        <v>0</v>
      </c>
      <c r="N3431">
        <f t="shared" si="215"/>
        <v>0</v>
      </c>
      <c r="O3431" cm="1">
        <f t="array" ref="O3431">((IF(C3431=0,INDEX('Solver Setup'!$M$15:$M$19,A3431),INDEX('Solver Setup'!$G$25:$G$52,C3431))-IF(B3431=0,INDEX('Solver Setup'!$L$15:$L$19,A3431),INDEX('Solver Setup'!$G$25:$G$52,B3431)))*1440-IF(B3431=0,0,INDEX('Solver Setup'!$F$25:$F$52,B3431))-H3431+'Solver Setup'!$B$9*(1-F3431))</f>
        <v>1433.0999999999997</v>
      </c>
    </row>
    <row r="3432" spans="1:15" x14ac:dyDescent="0.2">
      <c r="A3432">
        <v>5</v>
      </c>
      <c r="B3432">
        <v>6</v>
      </c>
      <c r="C3432">
        <v>15</v>
      </c>
      <c r="D3432" t="str" cm="1">
        <f t="array" ref="D3432">IF(B3432=0,"Depot",INDEX('Delivery Stops'!$B$2:$B$29,B3432))</f>
        <v>Farm Supply</v>
      </c>
      <c r="E3432" t="str" cm="1">
        <f t="array" ref="E3432">IF(C3432=0,"Depot",INDEX('Delivery Stops'!$B$2:$B$29,C3432))</f>
        <v>Electronics Outlet</v>
      </c>
      <c r="F3432">
        <v>0</v>
      </c>
      <c r="G3432" cm="1">
        <f t="array" ref="G3432">INDEX('Distance Matrix (miles)'!$B$2:$AD$30,B3432+1,C3432+1)</f>
        <v>5.47</v>
      </c>
      <c r="H3432" cm="1">
        <f t="array" ref="H3432">INDEX('Travel Time Matrix (min)'!$B$2:$AD$30,B3432+1,C3432+1)</f>
        <v>8.1999999999999993</v>
      </c>
      <c r="I3432" cm="1">
        <f t="array" ref="I3432">G3432*(INDEX('Vehicle Fleet'!$D$2:$D$6,A3432)+'Cost Parameters'!$B$2*'Cost Parameters'!$B$3)</f>
        <v>8.5135079999999999</v>
      </c>
      <c r="J3432" cm="1">
        <f t="array" ref="J3432">IF(C3432=0,0,INDEX('Delivery Stops'!$D$2:$D$29,C3432))</f>
        <v>72</v>
      </c>
      <c r="K3432">
        <f t="shared" si="212"/>
        <v>0</v>
      </c>
      <c r="L3432">
        <f t="shared" si="213"/>
        <v>0</v>
      </c>
      <c r="M3432">
        <f t="shared" si="214"/>
        <v>0</v>
      </c>
      <c r="N3432">
        <f t="shared" si="215"/>
        <v>0</v>
      </c>
      <c r="O3432" cm="1">
        <f t="array" ref="O3432">((IF(C3432=0,INDEX('Solver Setup'!$M$15:$M$19,A3432),INDEX('Solver Setup'!$G$25:$G$52,C3432))-IF(B3432=0,INDEX('Solver Setup'!$L$15:$L$19,A3432),INDEX('Solver Setup'!$G$25:$G$52,B3432)))*1440-IF(B3432=0,0,INDEX('Solver Setup'!$F$25:$F$52,B3432))-H3432+'Solver Setup'!$B$9*(1-F3432))</f>
        <v>1005.8</v>
      </c>
    </row>
    <row r="3433" spans="1:15" x14ac:dyDescent="0.2">
      <c r="A3433">
        <v>5</v>
      </c>
      <c r="B3433">
        <v>6</v>
      </c>
      <c r="C3433">
        <v>16</v>
      </c>
      <c r="D3433" t="str" cm="1">
        <f t="array" ref="D3433">IF(B3433=0,"Depot",INDEX('Delivery Stops'!$B$2:$B$29,B3433))</f>
        <v>Farm Supply</v>
      </c>
      <c r="E3433" t="str" cm="1">
        <f t="array" ref="E3433">IF(C3433=0,"Depot",INDEX('Delivery Stops'!$B$2:$B$29,C3433))</f>
        <v>Bookstore</v>
      </c>
      <c r="F3433">
        <v>0</v>
      </c>
      <c r="G3433" cm="1">
        <f t="array" ref="G3433">INDEX('Distance Matrix (miles)'!$B$2:$AD$30,B3433+1,C3433+1)</f>
        <v>6.34</v>
      </c>
      <c r="H3433" cm="1">
        <f t="array" ref="H3433">INDEX('Travel Time Matrix (min)'!$B$2:$AD$30,B3433+1,C3433+1)</f>
        <v>9.5</v>
      </c>
      <c r="I3433" cm="1">
        <f t="array" ref="I3433">G3433*(INDEX('Vehicle Fleet'!$D$2:$D$6,A3433)+'Cost Parameters'!$B$2*'Cost Parameters'!$B$3)</f>
        <v>9.8675759999999997</v>
      </c>
      <c r="J3433" cm="1">
        <f t="array" ref="J3433">IF(C3433=0,0,INDEX('Delivery Stops'!$D$2:$D$29,C3433))</f>
        <v>152</v>
      </c>
      <c r="K3433">
        <f t="shared" si="212"/>
        <v>0</v>
      </c>
      <c r="L3433">
        <f t="shared" si="213"/>
        <v>0</v>
      </c>
      <c r="M3433">
        <f t="shared" si="214"/>
        <v>0</v>
      </c>
      <c r="N3433">
        <f t="shared" si="215"/>
        <v>0</v>
      </c>
      <c r="O3433" cm="1">
        <f t="array" ref="O3433">((IF(C3433=0,INDEX('Solver Setup'!$M$15:$M$19,A3433),INDEX('Solver Setup'!$G$25:$G$52,C3433))-IF(B3433=0,INDEX('Solver Setup'!$L$15:$L$19,A3433),INDEX('Solver Setup'!$G$25:$G$52,B3433)))*1440-IF(B3433=0,0,INDEX('Solver Setup'!$F$25:$F$52,B3433))-H3433+'Solver Setup'!$B$9*(1-F3433))</f>
        <v>1244.5000000000005</v>
      </c>
    </row>
    <row r="3434" spans="1:15" x14ac:dyDescent="0.2">
      <c r="A3434">
        <v>5</v>
      </c>
      <c r="B3434">
        <v>6</v>
      </c>
      <c r="C3434">
        <v>17</v>
      </c>
      <c r="D3434" t="str" cm="1">
        <f t="array" ref="D3434">IF(B3434=0,"Depot",INDEX('Delivery Stops'!$B$2:$B$29,B3434))</f>
        <v>Farm Supply</v>
      </c>
      <c r="E3434" t="str" cm="1">
        <f t="array" ref="E3434">IF(C3434=0,"Depot",INDEX('Delivery Stops'!$B$2:$B$29,C3434))</f>
        <v>Veterinary Clinic</v>
      </c>
      <c r="F3434">
        <v>0</v>
      </c>
      <c r="G3434" cm="1">
        <f t="array" ref="G3434">INDEX('Distance Matrix (miles)'!$B$2:$AD$30,B3434+1,C3434+1)</f>
        <v>21.85</v>
      </c>
      <c r="H3434" cm="1">
        <f t="array" ref="H3434">INDEX('Travel Time Matrix (min)'!$B$2:$AD$30,B3434+1,C3434+1)</f>
        <v>32.799999999999997</v>
      </c>
      <c r="I3434" cm="1">
        <f t="array" ref="I3434">G3434*(INDEX('Vehicle Fleet'!$D$2:$D$6,A3434)+'Cost Parameters'!$B$2*'Cost Parameters'!$B$3)</f>
        <v>34.007339999999999</v>
      </c>
      <c r="J3434" cm="1">
        <f t="array" ref="J3434">IF(C3434=0,0,INDEX('Delivery Stops'!$D$2:$D$29,C3434))</f>
        <v>102</v>
      </c>
      <c r="K3434">
        <f t="shared" si="212"/>
        <v>0</v>
      </c>
      <c r="L3434">
        <f t="shared" si="213"/>
        <v>0</v>
      </c>
      <c r="M3434">
        <f t="shared" si="214"/>
        <v>0</v>
      </c>
      <c r="N3434">
        <f t="shared" si="215"/>
        <v>0</v>
      </c>
      <c r="O3434" cm="1">
        <f t="array" ref="O3434">((IF(C3434=0,INDEX('Solver Setup'!$M$15:$M$19,A3434),INDEX('Solver Setup'!$G$25:$G$52,C3434))-IF(B3434=0,INDEX('Solver Setup'!$L$15:$L$19,A3434),INDEX('Solver Setup'!$G$25:$G$52,B3434)))*1440-IF(B3434=0,0,INDEX('Solver Setup'!$F$25:$F$52,B3434))-H3434+'Solver Setup'!$B$9*(1-F3434))</f>
        <v>1056.1999999999994</v>
      </c>
    </row>
    <row r="3435" spans="1:15" x14ac:dyDescent="0.2">
      <c r="A3435">
        <v>5</v>
      </c>
      <c r="B3435">
        <v>6</v>
      </c>
      <c r="C3435">
        <v>18</v>
      </c>
      <c r="D3435" t="str" cm="1">
        <f t="array" ref="D3435">IF(B3435=0,"Depot",INDEX('Delivery Stops'!$B$2:$B$29,B3435))</f>
        <v>Farm Supply</v>
      </c>
      <c r="E3435" t="str" cm="1">
        <f t="array" ref="E3435">IF(C3435=0,"Depot",INDEX('Delivery Stops'!$B$2:$B$29,C3435))</f>
        <v>Furniture Warehouse</v>
      </c>
      <c r="F3435">
        <v>0</v>
      </c>
      <c r="G3435" cm="1">
        <f t="array" ref="G3435">INDEX('Distance Matrix (miles)'!$B$2:$AD$30,B3435+1,C3435+1)</f>
        <v>2.92</v>
      </c>
      <c r="H3435" cm="1">
        <f t="array" ref="H3435">INDEX('Travel Time Matrix (min)'!$B$2:$AD$30,B3435+1,C3435+1)</f>
        <v>4.4000000000000004</v>
      </c>
      <c r="I3435" cm="1">
        <f t="array" ref="I3435">G3435*(INDEX('Vehicle Fleet'!$D$2:$D$6,A3435)+'Cost Parameters'!$B$2*'Cost Parameters'!$B$3)</f>
        <v>4.5446879999999998</v>
      </c>
      <c r="J3435" cm="1">
        <f t="array" ref="J3435">IF(C3435=0,0,INDEX('Delivery Stops'!$D$2:$D$29,C3435))</f>
        <v>148</v>
      </c>
      <c r="K3435">
        <f t="shared" si="212"/>
        <v>0</v>
      </c>
      <c r="L3435">
        <f t="shared" si="213"/>
        <v>0</v>
      </c>
      <c r="M3435">
        <f t="shared" si="214"/>
        <v>0</v>
      </c>
      <c r="N3435">
        <f t="shared" si="215"/>
        <v>0</v>
      </c>
      <c r="O3435" cm="1">
        <f t="array" ref="O3435">((IF(C3435=0,INDEX('Solver Setup'!$M$15:$M$19,A3435),INDEX('Solver Setup'!$G$25:$G$52,C3435))-IF(B3435=0,INDEX('Solver Setup'!$L$15:$L$19,A3435),INDEX('Solver Setup'!$G$25:$G$52,B3435)))*1440-IF(B3435=0,0,INDEX('Solver Setup'!$F$25:$F$52,B3435))-H3435+'Solver Setup'!$B$9*(1-F3435))</f>
        <v>1039.5999999999995</v>
      </c>
    </row>
    <row r="3436" spans="1:15" x14ac:dyDescent="0.2">
      <c r="A3436">
        <v>5</v>
      </c>
      <c r="B3436">
        <v>6</v>
      </c>
      <c r="C3436">
        <v>19</v>
      </c>
      <c r="D3436" t="str" cm="1">
        <f t="array" ref="D3436">IF(B3436=0,"Depot",INDEX('Delivery Stops'!$B$2:$B$29,B3436))</f>
        <v>Farm Supply</v>
      </c>
      <c r="E3436" t="str" cm="1">
        <f t="array" ref="E3436">IF(C3436=0,"Depot",INDEX('Delivery Stops'!$B$2:$B$29,C3436))</f>
        <v>Music School</v>
      </c>
      <c r="F3436">
        <v>0</v>
      </c>
      <c r="G3436" cm="1">
        <f t="array" ref="G3436">INDEX('Distance Matrix (miles)'!$B$2:$AD$30,B3436+1,C3436+1)</f>
        <v>23.03</v>
      </c>
      <c r="H3436" cm="1">
        <f t="array" ref="H3436">INDEX('Travel Time Matrix (min)'!$B$2:$AD$30,B3436+1,C3436+1)</f>
        <v>34.5</v>
      </c>
      <c r="I3436" cm="1">
        <f t="array" ref="I3436">G3436*(INDEX('Vehicle Fleet'!$D$2:$D$6,A3436)+'Cost Parameters'!$B$2*'Cost Parameters'!$B$3)</f>
        <v>35.843892000000004</v>
      </c>
      <c r="J3436" cm="1">
        <f t="array" ref="J3436">IF(C3436=0,0,INDEX('Delivery Stops'!$D$2:$D$29,C3436))</f>
        <v>97</v>
      </c>
      <c r="K3436">
        <f t="shared" si="212"/>
        <v>0</v>
      </c>
      <c r="L3436">
        <f t="shared" si="213"/>
        <v>0</v>
      </c>
      <c r="M3436">
        <f t="shared" si="214"/>
        <v>0</v>
      </c>
      <c r="N3436">
        <f t="shared" si="215"/>
        <v>0</v>
      </c>
      <c r="O3436" cm="1">
        <f t="array" ref="O3436">((IF(C3436=0,INDEX('Solver Setup'!$M$15:$M$19,A3436),INDEX('Solver Setup'!$G$25:$G$52,C3436))-IF(B3436=0,INDEX('Solver Setup'!$L$15:$L$19,A3436),INDEX('Solver Setup'!$G$25:$G$52,B3436)))*1440-IF(B3436=0,0,INDEX('Solver Setup'!$F$25:$F$52,B3436))-H3436+'Solver Setup'!$B$9*(1-F3436))</f>
        <v>979.5</v>
      </c>
    </row>
    <row r="3437" spans="1:15" x14ac:dyDescent="0.2">
      <c r="A3437">
        <v>5</v>
      </c>
      <c r="B3437">
        <v>6</v>
      </c>
      <c r="C3437">
        <v>20</v>
      </c>
      <c r="D3437" t="str" cm="1">
        <f t="array" ref="D3437">IF(B3437=0,"Depot",INDEX('Delivery Stops'!$B$2:$B$29,B3437))</f>
        <v>Farm Supply</v>
      </c>
      <c r="E3437" t="str" cm="1">
        <f t="array" ref="E3437">IF(C3437=0,"Depot",INDEX('Delivery Stops'!$B$2:$B$29,C3437))</f>
        <v>Elementary School</v>
      </c>
      <c r="F3437">
        <v>0</v>
      </c>
      <c r="G3437" cm="1">
        <f t="array" ref="G3437">INDEX('Distance Matrix (miles)'!$B$2:$AD$30,B3437+1,C3437+1)</f>
        <v>21.32</v>
      </c>
      <c r="H3437" cm="1">
        <f t="array" ref="H3437">INDEX('Travel Time Matrix (min)'!$B$2:$AD$30,B3437+1,C3437+1)</f>
        <v>32</v>
      </c>
      <c r="I3437" cm="1">
        <f t="array" ref="I3437">G3437*(INDEX('Vehicle Fleet'!$D$2:$D$6,A3437)+'Cost Parameters'!$B$2*'Cost Parameters'!$B$3)</f>
        <v>33.182448000000001</v>
      </c>
      <c r="J3437" cm="1">
        <f t="array" ref="J3437">IF(C3437=0,0,INDEX('Delivery Stops'!$D$2:$D$29,C3437))</f>
        <v>71</v>
      </c>
      <c r="K3437">
        <f t="shared" si="212"/>
        <v>0</v>
      </c>
      <c r="L3437">
        <f t="shared" si="213"/>
        <v>0</v>
      </c>
      <c r="M3437">
        <f t="shared" si="214"/>
        <v>0</v>
      </c>
      <c r="N3437">
        <f t="shared" si="215"/>
        <v>0</v>
      </c>
      <c r="O3437" cm="1">
        <f t="array" ref="O3437">((IF(C3437=0,INDEX('Solver Setup'!$M$15:$M$19,A3437),INDEX('Solver Setup'!$G$25:$G$52,C3437))-IF(B3437=0,INDEX('Solver Setup'!$L$15:$L$19,A3437),INDEX('Solver Setup'!$G$25:$G$52,B3437)))*1440-IF(B3437=0,0,INDEX('Solver Setup'!$F$25:$F$52,B3437))-H3437+'Solver Setup'!$B$9*(1-F3437))</f>
        <v>952.00000000000045</v>
      </c>
    </row>
    <row r="3438" spans="1:15" x14ac:dyDescent="0.2">
      <c r="A3438">
        <v>5</v>
      </c>
      <c r="B3438">
        <v>6</v>
      </c>
      <c r="C3438">
        <v>21</v>
      </c>
      <c r="D3438" t="str" cm="1">
        <f t="array" ref="D3438">IF(B3438=0,"Depot",INDEX('Delivery Stops'!$B$2:$B$29,B3438))</f>
        <v>Farm Supply</v>
      </c>
      <c r="E3438" t="str" cm="1">
        <f t="array" ref="E3438">IF(C3438=0,"Depot",INDEX('Delivery Stops'!$B$2:$B$29,C3438))</f>
        <v>Distillery</v>
      </c>
      <c r="F3438">
        <v>0</v>
      </c>
      <c r="G3438" cm="1">
        <f t="array" ref="G3438">INDEX('Distance Matrix (miles)'!$B$2:$AD$30,B3438+1,C3438+1)</f>
        <v>19.2</v>
      </c>
      <c r="H3438" cm="1">
        <f t="array" ref="H3438">INDEX('Travel Time Matrix (min)'!$B$2:$AD$30,B3438+1,C3438+1)</f>
        <v>28.8</v>
      </c>
      <c r="I3438" cm="1">
        <f t="array" ref="I3438">G3438*(INDEX('Vehicle Fleet'!$D$2:$D$6,A3438)+'Cost Parameters'!$B$2*'Cost Parameters'!$B$3)</f>
        <v>29.88288</v>
      </c>
      <c r="J3438" cm="1">
        <f t="array" ref="J3438">IF(C3438=0,0,INDEX('Delivery Stops'!$D$2:$D$29,C3438))</f>
        <v>178</v>
      </c>
      <c r="K3438">
        <f t="shared" si="212"/>
        <v>0</v>
      </c>
      <c r="L3438">
        <f t="shared" si="213"/>
        <v>0</v>
      </c>
      <c r="M3438">
        <f t="shared" si="214"/>
        <v>0</v>
      </c>
      <c r="N3438">
        <f t="shared" si="215"/>
        <v>0</v>
      </c>
      <c r="O3438" cm="1">
        <f t="array" ref="O3438">((IF(C3438=0,INDEX('Solver Setup'!$M$15:$M$19,A3438),INDEX('Solver Setup'!$G$25:$G$52,C3438))-IF(B3438=0,INDEX('Solver Setup'!$L$15:$L$19,A3438),INDEX('Solver Setup'!$G$25:$G$52,B3438)))*1440-IF(B3438=0,0,INDEX('Solver Setup'!$F$25:$F$52,B3438))-H3438+'Solver Setup'!$B$9*(1-F3438))</f>
        <v>1465.1999999999996</v>
      </c>
    </row>
    <row r="3439" spans="1:15" x14ac:dyDescent="0.2">
      <c r="A3439">
        <v>5</v>
      </c>
      <c r="B3439">
        <v>6</v>
      </c>
      <c r="C3439">
        <v>22</v>
      </c>
      <c r="D3439" t="str" cm="1">
        <f t="array" ref="D3439">IF(B3439=0,"Depot",INDEX('Delivery Stops'!$B$2:$B$29,B3439))</f>
        <v>Farm Supply</v>
      </c>
      <c r="E3439" t="str" cm="1">
        <f t="array" ref="E3439">IF(C3439=0,"Depot",INDEX('Delivery Stops'!$B$2:$B$29,C3439))</f>
        <v>Brewery</v>
      </c>
      <c r="F3439">
        <v>0</v>
      </c>
      <c r="G3439" cm="1">
        <f t="array" ref="G3439">INDEX('Distance Matrix (miles)'!$B$2:$AD$30,B3439+1,C3439+1)</f>
        <v>25.3</v>
      </c>
      <c r="H3439" cm="1">
        <f t="array" ref="H3439">INDEX('Travel Time Matrix (min)'!$B$2:$AD$30,B3439+1,C3439+1)</f>
        <v>38</v>
      </c>
      <c r="I3439" cm="1">
        <f t="array" ref="I3439">G3439*(INDEX('Vehicle Fleet'!$D$2:$D$6,A3439)+'Cost Parameters'!$B$2*'Cost Parameters'!$B$3)</f>
        <v>39.376919999999998</v>
      </c>
      <c r="J3439" cm="1">
        <f t="array" ref="J3439">IF(C3439=0,0,INDEX('Delivery Stops'!$D$2:$D$29,C3439))</f>
        <v>46</v>
      </c>
      <c r="K3439">
        <f t="shared" si="212"/>
        <v>0</v>
      </c>
      <c r="L3439">
        <f t="shared" si="213"/>
        <v>0</v>
      </c>
      <c r="M3439">
        <f t="shared" si="214"/>
        <v>0</v>
      </c>
      <c r="N3439">
        <f t="shared" si="215"/>
        <v>0</v>
      </c>
      <c r="O3439" cm="1">
        <f t="array" ref="O3439">((IF(C3439=0,INDEX('Solver Setup'!$M$15:$M$19,A3439),INDEX('Solver Setup'!$G$25:$G$52,C3439))-IF(B3439=0,INDEX('Solver Setup'!$L$15:$L$19,A3439),INDEX('Solver Setup'!$G$25:$G$52,B3439)))*1440-IF(B3439=0,0,INDEX('Solver Setup'!$F$25:$F$52,B3439))-H3439+'Solver Setup'!$B$9*(1-F3439))</f>
        <v>1306.0000000000005</v>
      </c>
    </row>
    <row r="3440" spans="1:15" x14ac:dyDescent="0.2">
      <c r="A3440">
        <v>5</v>
      </c>
      <c r="B3440">
        <v>6</v>
      </c>
      <c r="C3440">
        <v>23</v>
      </c>
      <c r="D3440" t="str" cm="1">
        <f t="array" ref="D3440">IF(B3440=0,"Depot",INDEX('Delivery Stops'!$B$2:$B$29,B3440))</f>
        <v>Farm Supply</v>
      </c>
      <c r="E3440" t="str" cm="1">
        <f t="array" ref="E3440">IF(C3440=0,"Depot",INDEX('Delivery Stops'!$B$2:$B$29,C3440))</f>
        <v>Distillery</v>
      </c>
      <c r="F3440">
        <v>0</v>
      </c>
      <c r="G3440" cm="1">
        <f t="array" ref="G3440">INDEX('Distance Matrix (miles)'!$B$2:$AD$30,B3440+1,C3440+1)</f>
        <v>8.75</v>
      </c>
      <c r="H3440" cm="1">
        <f t="array" ref="H3440">INDEX('Travel Time Matrix (min)'!$B$2:$AD$30,B3440+1,C3440+1)</f>
        <v>13.1</v>
      </c>
      <c r="I3440" cm="1">
        <f t="array" ref="I3440">G3440*(INDEX('Vehicle Fleet'!$D$2:$D$6,A3440)+'Cost Parameters'!$B$2*'Cost Parameters'!$B$3)</f>
        <v>13.618500000000001</v>
      </c>
      <c r="J3440" cm="1">
        <f t="array" ref="J3440">IF(C3440=0,0,INDEX('Delivery Stops'!$D$2:$D$29,C3440))</f>
        <v>207</v>
      </c>
      <c r="K3440">
        <f t="shared" si="212"/>
        <v>0</v>
      </c>
      <c r="L3440">
        <f t="shared" si="213"/>
        <v>0</v>
      </c>
      <c r="M3440">
        <f t="shared" si="214"/>
        <v>0</v>
      </c>
      <c r="N3440">
        <f t="shared" si="215"/>
        <v>0</v>
      </c>
      <c r="O3440" cm="1">
        <f t="array" ref="O3440">((IF(C3440=0,INDEX('Solver Setup'!$M$15:$M$19,A3440),INDEX('Solver Setup'!$G$25:$G$52,C3440))-IF(B3440=0,INDEX('Solver Setup'!$L$15:$L$19,A3440),INDEX('Solver Setup'!$G$25:$G$52,B3440)))*1440-IF(B3440=0,0,INDEX('Solver Setup'!$F$25:$F$52,B3440))-H3440+'Solver Setup'!$B$9*(1-F3440))</f>
        <v>1225.9000000000001</v>
      </c>
    </row>
    <row r="3441" spans="1:15" x14ac:dyDescent="0.2">
      <c r="A3441">
        <v>5</v>
      </c>
      <c r="B3441">
        <v>6</v>
      </c>
      <c r="C3441">
        <v>24</v>
      </c>
      <c r="D3441" t="str" cm="1">
        <f t="array" ref="D3441">IF(B3441=0,"Depot",INDEX('Delivery Stops'!$B$2:$B$29,B3441))</f>
        <v>Farm Supply</v>
      </c>
      <c r="E3441" t="str" cm="1">
        <f t="array" ref="E3441">IF(C3441=0,"Depot",INDEX('Delivery Stops'!$B$2:$B$29,C3441))</f>
        <v>Children's Academy</v>
      </c>
      <c r="F3441">
        <v>0</v>
      </c>
      <c r="G3441" cm="1">
        <f t="array" ref="G3441">INDEX('Distance Matrix (miles)'!$B$2:$AD$30,B3441+1,C3441+1)</f>
        <v>17.11</v>
      </c>
      <c r="H3441" cm="1">
        <f t="array" ref="H3441">INDEX('Travel Time Matrix (min)'!$B$2:$AD$30,B3441+1,C3441+1)</f>
        <v>25.7</v>
      </c>
      <c r="I3441" cm="1">
        <f t="array" ref="I3441">G3441*(INDEX('Vehicle Fleet'!$D$2:$D$6,A3441)+'Cost Parameters'!$B$2*'Cost Parameters'!$B$3)</f>
        <v>26.630004</v>
      </c>
      <c r="J3441" cm="1">
        <f t="array" ref="J3441">IF(C3441=0,0,INDEX('Delivery Stops'!$D$2:$D$29,C3441))</f>
        <v>28</v>
      </c>
      <c r="K3441">
        <f t="shared" si="212"/>
        <v>0</v>
      </c>
      <c r="L3441">
        <f t="shared" si="213"/>
        <v>0</v>
      </c>
      <c r="M3441">
        <f t="shared" si="214"/>
        <v>0</v>
      </c>
      <c r="N3441">
        <f t="shared" si="215"/>
        <v>0</v>
      </c>
      <c r="O3441" cm="1">
        <f t="array" ref="O3441">((IF(C3441=0,INDEX('Solver Setup'!$M$15:$M$19,A3441),INDEX('Solver Setup'!$G$25:$G$52,C3441))-IF(B3441=0,INDEX('Solver Setup'!$L$15:$L$19,A3441),INDEX('Solver Setup'!$G$25:$G$52,B3441)))*1440-IF(B3441=0,0,INDEX('Solver Setup'!$F$25:$F$52,B3441))-H3441+'Solver Setup'!$B$9*(1-F3441))</f>
        <v>1363.3000000000004</v>
      </c>
    </row>
    <row r="3442" spans="1:15" x14ac:dyDescent="0.2">
      <c r="A3442">
        <v>5</v>
      </c>
      <c r="B3442">
        <v>6</v>
      </c>
      <c r="C3442">
        <v>25</v>
      </c>
      <c r="D3442" t="str" cm="1">
        <f t="array" ref="D3442">IF(B3442=0,"Depot",INDEX('Delivery Stops'!$B$2:$B$29,B3442))</f>
        <v>Farm Supply</v>
      </c>
      <c r="E3442" t="str" cm="1">
        <f t="array" ref="E3442">IF(C3442=0,"Depot",INDEX('Delivery Stops'!$B$2:$B$29,C3442))</f>
        <v>Public Library</v>
      </c>
      <c r="F3442">
        <v>0</v>
      </c>
      <c r="G3442" cm="1">
        <f t="array" ref="G3442">INDEX('Distance Matrix (miles)'!$B$2:$AD$30,B3442+1,C3442+1)</f>
        <v>11.16</v>
      </c>
      <c r="H3442" cm="1">
        <f t="array" ref="H3442">INDEX('Travel Time Matrix (min)'!$B$2:$AD$30,B3442+1,C3442+1)</f>
        <v>16.7</v>
      </c>
      <c r="I3442" cm="1">
        <f t="array" ref="I3442">G3442*(INDEX('Vehicle Fleet'!$D$2:$D$6,A3442)+'Cost Parameters'!$B$2*'Cost Parameters'!$B$3)</f>
        <v>17.369423999999999</v>
      </c>
      <c r="J3442" cm="1">
        <f t="array" ref="J3442">IF(C3442=0,0,INDEX('Delivery Stops'!$D$2:$D$29,C3442))</f>
        <v>32</v>
      </c>
      <c r="K3442">
        <f t="shared" si="212"/>
        <v>0</v>
      </c>
      <c r="L3442">
        <f t="shared" si="213"/>
        <v>0</v>
      </c>
      <c r="M3442">
        <f t="shared" si="214"/>
        <v>0</v>
      </c>
      <c r="N3442">
        <f t="shared" si="215"/>
        <v>0</v>
      </c>
      <c r="O3442" cm="1">
        <f t="array" ref="O3442">((IF(C3442=0,INDEX('Solver Setup'!$M$15:$M$19,A3442),INDEX('Solver Setup'!$G$25:$G$52,C3442))-IF(B3442=0,INDEX('Solver Setup'!$L$15:$L$19,A3442),INDEX('Solver Setup'!$G$25:$G$52,B3442)))*1440-IF(B3442=0,0,INDEX('Solver Setup'!$F$25:$F$52,B3442))-H3442+'Solver Setup'!$B$9*(1-F3442))</f>
        <v>1282.3000000000006</v>
      </c>
    </row>
    <row r="3443" spans="1:15" x14ac:dyDescent="0.2">
      <c r="A3443">
        <v>5</v>
      </c>
      <c r="B3443">
        <v>6</v>
      </c>
      <c r="C3443">
        <v>26</v>
      </c>
      <c r="D3443" t="str" cm="1">
        <f t="array" ref="D3443">IF(B3443=0,"Depot",INDEX('Delivery Stops'!$B$2:$B$29,B3443))</f>
        <v>Farm Supply</v>
      </c>
      <c r="E3443" t="str" cm="1">
        <f t="array" ref="E3443">IF(C3443=0,"Depot",INDEX('Delivery Stops'!$B$2:$B$29,C3443))</f>
        <v>Bakery &amp; Cafe</v>
      </c>
      <c r="F3443">
        <v>0</v>
      </c>
      <c r="G3443" cm="1">
        <f t="array" ref="G3443">INDEX('Distance Matrix (miles)'!$B$2:$AD$30,B3443+1,C3443+1)</f>
        <v>20.329999999999998</v>
      </c>
      <c r="H3443" cm="1">
        <f t="array" ref="H3443">INDEX('Travel Time Matrix (min)'!$B$2:$AD$30,B3443+1,C3443+1)</f>
        <v>30.5</v>
      </c>
      <c r="I3443" cm="1">
        <f t="array" ref="I3443">G3443*(INDEX('Vehicle Fleet'!$D$2:$D$6,A3443)+'Cost Parameters'!$B$2*'Cost Parameters'!$B$3)</f>
        <v>31.641611999999999</v>
      </c>
      <c r="J3443" cm="1">
        <f t="array" ref="J3443">IF(C3443=0,0,INDEX('Delivery Stops'!$D$2:$D$29,C3443))</f>
        <v>211</v>
      </c>
      <c r="K3443">
        <f t="shared" si="212"/>
        <v>0</v>
      </c>
      <c r="L3443">
        <f t="shared" si="213"/>
        <v>0</v>
      </c>
      <c r="M3443">
        <f t="shared" si="214"/>
        <v>0</v>
      </c>
      <c r="N3443">
        <f t="shared" si="215"/>
        <v>0</v>
      </c>
      <c r="O3443" cm="1">
        <f t="array" ref="O3443">((IF(C3443=0,INDEX('Solver Setup'!$M$15:$M$19,A3443),INDEX('Solver Setup'!$G$25:$G$52,C3443))-IF(B3443=0,INDEX('Solver Setup'!$L$15:$L$19,A3443),INDEX('Solver Setup'!$G$25:$G$52,B3443)))*1440-IF(B3443=0,0,INDEX('Solver Setup'!$F$25:$F$52,B3443))-H3443+'Solver Setup'!$B$9*(1-F3443))</f>
        <v>1343.5</v>
      </c>
    </row>
    <row r="3444" spans="1:15" x14ac:dyDescent="0.2">
      <c r="A3444">
        <v>5</v>
      </c>
      <c r="B3444">
        <v>6</v>
      </c>
      <c r="C3444">
        <v>27</v>
      </c>
      <c r="D3444" t="str" cm="1">
        <f t="array" ref="D3444">IF(B3444=0,"Depot",INDEX('Delivery Stops'!$B$2:$B$29,B3444))</f>
        <v>Farm Supply</v>
      </c>
      <c r="E3444" t="str" cm="1">
        <f t="array" ref="E3444">IF(C3444=0,"Depot",INDEX('Delivery Stops'!$B$2:$B$29,C3444))</f>
        <v>Redstone Elementary School</v>
      </c>
      <c r="F3444">
        <v>0</v>
      </c>
      <c r="G3444" cm="1">
        <f t="array" ref="G3444">INDEX('Distance Matrix (miles)'!$B$2:$AD$30,B3444+1,C3444+1)</f>
        <v>17.79</v>
      </c>
      <c r="H3444" cm="1">
        <f t="array" ref="H3444">INDEX('Travel Time Matrix (min)'!$B$2:$AD$30,B3444+1,C3444+1)</f>
        <v>26.7</v>
      </c>
      <c r="I3444" cm="1">
        <f t="array" ref="I3444">G3444*(INDEX('Vehicle Fleet'!$D$2:$D$6,A3444)+'Cost Parameters'!$B$2*'Cost Parameters'!$B$3)</f>
        <v>27.688355999999999</v>
      </c>
      <c r="J3444" cm="1">
        <f t="array" ref="J3444">IF(C3444=0,0,INDEX('Delivery Stops'!$D$2:$D$29,C3444))</f>
        <v>61</v>
      </c>
      <c r="K3444">
        <f t="shared" si="212"/>
        <v>0</v>
      </c>
      <c r="L3444">
        <f t="shared" si="213"/>
        <v>0</v>
      </c>
      <c r="M3444">
        <f t="shared" si="214"/>
        <v>0</v>
      </c>
      <c r="N3444">
        <f t="shared" si="215"/>
        <v>0</v>
      </c>
      <c r="O3444" cm="1">
        <f t="array" ref="O3444">((IF(C3444=0,INDEX('Solver Setup'!$M$15:$M$19,A3444),INDEX('Solver Setup'!$G$25:$G$52,C3444))-IF(B3444=0,INDEX('Solver Setup'!$L$15:$L$19,A3444),INDEX('Solver Setup'!$G$25:$G$52,B3444)))*1440-IF(B3444=0,0,INDEX('Solver Setup'!$F$25:$F$52,B3444))-H3444+'Solver Setup'!$B$9*(1-F3444))</f>
        <v>1287.2999999999995</v>
      </c>
    </row>
    <row r="3445" spans="1:15" x14ac:dyDescent="0.2">
      <c r="A3445">
        <v>5</v>
      </c>
      <c r="B3445">
        <v>6</v>
      </c>
      <c r="C3445">
        <v>28</v>
      </c>
      <c r="D3445" t="str" cm="1">
        <f t="array" ref="D3445">IF(B3445=0,"Depot",INDEX('Delivery Stops'!$B$2:$B$29,B3445))</f>
        <v>Farm Supply</v>
      </c>
      <c r="E3445" t="str" cm="1">
        <f t="array" ref="E3445">IF(C3445=0,"Depot",INDEX('Delivery Stops'!$B$2:$B$29,C3445))</f>
        <v>Food Bank</v>
      </c>
      <c r="F3445">
        <v>0</v>
      </c>
      <c r="G3445" cm="1">
        <f t="array" ref="G3445">INDEX('Distance Matrix (miles)'!$B$2:$AD$30,B3445+1,C3445+1)</f>
        <v>22.85</v>
      </c>
      <c r="H3445" cm="1">
        <f t="array" ref="H3445">INDEX('Travel Time Matrix (min)'!$B$2:$AD$30,B3445+1,C3445+1)</f>
        <v>34.299999999999997</v>
      </c>
      <c r="I3445" cm="1">
        <f t="array" ref="I3445">G3445*(INDEX('Vehicle Fleet'!$D$2:$D$6,A3445)+'Cost Parameters'!$B$2*'Cost Parameters'!$B$3)</f>
        <v>35.563740000000003</v>
      </c>
      <c r="J3445" cm="1">
        <f t="array" ref="J3445">IF(C3445=0,0,INDEX('Delivery Stops'!$D$2:$D$29,C3445))</f>
        <v>168</v>
      </c>
      <c r="K3445">
        <f t="shared" si="212"/>
        <v>0</v>
      </c>
      <c r="L3445">
        <f t="shared" si="213"/>
        <v>0</v>
      </c>
      <c r="M3445">
        <f t="shared" si="214"/>
        <v>0</v>
      </c>
      <c r="N3445">
        <f t="shared" si="215"/>
        <v>0</v>
      </c>
      <c r="O3445" cm="1">
        <f t="array" ref="O3445">((IF(C3445=0,INDEX('Solver Setup'!$M$15:$M$19,A3445),INDEX('Solver Setup'!$G$25:$G$52,C3445))-IF(B3445=0,INDEX('Solver Setup'!$L$15:$L$19,A3445),INDEX('Solver Setup'!$G$25:$G$52,B3445)))*1440-IF(B3445=0,0,INDEX('Solver Setup'!$F$25:$F$52,B3445))-H3445+'Solver Setup'!$B$9*(1-F3445))</f>
        <v>1279.6999999999994</v>
      </c>
    </row>
    <row r="3446" spans="1:15" x14ac:dyDescent="0.2">
      <c r="A3446">
        <v>5</v>
      </c>
      <c r="B3446">
        <v>7</v>
      </c>
      <c r="C3446">
        <v>0</v>
      </c>
      <c r="D3446" t="str" cm="1">
        <f t="array" ref="D3446">IF(B3446=0,"Depot",INDEX('Delivery Stops'!$B$2:$B$29,B3446))</f>
        <v>Fish Market</v>
      </c>
      <c r="E3446" t="str" cm="1">
        <f t="array" ref="E3446">IF(C3446=0,"Depot",INDEX('Delivery Stops'!$B$2:$B$29,C3446))</f>
        <v>Depot</v>
      </c>
      <c r="F3446">
        <v>0</v>
      </c>
      <c r="G3446" cm="1">
        <f t="array" ref="G3446">INDEX('Distance Matrix (miles)'!$B$2:$AD$30,B3446+1,C3446+1)</f>
        <v>10.63</v>
      </c>
      <c r="H3446" cm="1">
        <f t="array" ref="H3446">INDEX('Travel Time Matrix (min)'!$B$2:$AD$30,B3446+1,C3446+1)</f>
        <v>15.9</v>
      </c>
      <c r="I3446" cm="1">
        <f t="array" ref="I3446">G3446*(INDEX('Vehicle Fleet'!$D$2:$D$6,A3446)+'Cost Parameters'!$B$2*'Cost Parameters'!$B$3)</f>
        <v>16.544532</v>
      </c>
      <c r="J3446" cm="1">
        <f t="array" ref="J3446">IF(C3446=0,0,INDEX('Delivery Stops'!$D$2:$D$29,C3446))</f>
        <v>0</v>
      </c>
      <c r="K3446">
        <f t="shared" si="212"/>
        <v>0</v>
      </c>
      <c r="L3446">
        <f t="shared" si="213"/>
        <v>0</v>
      </c>
      <c r="M3446">
        <f t="shared" si="214"/>
        <v>0</v>
      </c>
      <c r="N3446">
        <f t="shared" si="215"/>
        <v>0</v>
      </c>
      <c r="O3446" cm="1">
        <f t="array" ref="O3446">((IF(C3446=0,INDEX('Solver Setup'!$M$15:$M$19,A3446),INDEX('Solver Setup'!$G$25:$G$52,C3446))-IF(B3446=0,INDEX('Solver Setup'!$L$15:$L$19,A3446),INDEX('Solver Setup'!$G$25:$G$52,B3446)))*1440-IF(B3446=0,0,INDEX('Solver Setup'!$F$25:$F$52,B3446))-H3446+'Solver Setup'!$B$9*(1-F3446))</f>
        <v>730.1</v>
      </c>
    </row>
    <row r="3447" spans="1:15" x14ac:dyDescent="0.2">
      <c r="A3447">
        <v>5</v>
      </c>
      <c r="B3447">
        <v>7</v>
      </c>
      <c r="C3447">
        <v>1</v>
      </c>
      <c r="D3447" t="str" cm="1">
        <f t="array" ref="D3447">IF(B3447=0,"Depot",INDEX('Delivery Stops'!$B$2:$B$29,B3447))</f>
        <v>Fish Market</v>
      </c>
      <c r="E3447" t="str" cm="1">
        <f t="array" ref="E3447">IF(C3447=0,"Depot",INDEX('Delivery Stops'!$B$2:$B$29,C3447))</f>
        <v>Pet Hospital</v>
      </c>
      <c r="F3447">
        <v>0</v>
      </c>
      <c r="G3447" cm="1">
        <f t="array" ref="G3447">INDEX('Distance Matrix (miles)'!$B$2:$AD$30,B3447+1,C3447+1)</f>
        <v>35.21</v>
      </c>
      <c r="H3447" cm="1">
        <f t="array" ref="H3447">INDEX('Travel Time Matrix (min)'!$B$2:$AD$30,B3447+1,C3447+1)</f>
        <v>52.8</v>
      </c>
      <c r="I3447" cm="1">
        <f t="array" ref="I3447">G3447*(INDEX('Vehicle Fleet'!$D$2:$D$6,A3447)+'Cost Parameters'!$B$2*'Cost Parameters'!$B$3)</f>
        <v>54.800844000000005</v>
      </c>
      <c r="J3447" cm="1">
        <f t="array" ref="J3447">IF(C3447=0,0,INDEX('Delivery Stops'!$D$2:$D$29,C3447))</f>
        <v>204</v>
      </c>
      <c r="K3447">
        <f t="shared" si="212"/>
        <v>0</v>
      </c>
      <c r="L3447">
        <f t="shared" si="213"/>
        <v>0</v>
      </c>
      <c r="M3447">
        <f t="shared" si="214"/>
        <v>0</v>
      </c>
      <c r="N3447">
        <f t="shared" si="215"/>
        <v>0</v>
      </c>
      <c r="O3447" cm="1">
        <f t="array" ref="O3447">((IF(C3447=0,INDEX('Solver Setup'!$M$15:$M$19,A3447),INDEX('Solver Setup'!$G$25:$G$52,C3447))-IF(B3447=0,INDEX('Solver Setup'!$L$15:$L$19,A3447),INDEX('Solver Setup'!$G$25:$G$52,B3447)))*1440-IF(B3447=0,0,INDEX('Solver Setup'!$F$25:$F$52,B3447))-H3447+'Solver Setup'!$B$9*(1-F3447))</f>
        <v>1203.2000000000005</v>
      </c>
    </row>
    <row r="3448" spans="1:15" x14ac:dyDescent="0.2">
      <c r="A3448">
        <v>5</v>
      </c>
      <c r="B3448">
        <v>7</v>
      </c>
      <c r="C3448">
        <v>2</v>
      </c>
      <c r="D3448" t="str" cm="1">
        <f t="array" ref="D3448">IF(B3448=0,"Depot",INDEX('Delivery Stops'!$B$2:$B$29,B3448))</f>
        <v>Fish Market</v>
      </c>
      <c r="E3448" t="str" cm="1">
        <f t="array" ref="E3448">IF(C3448=0,"Depot",INDEX('Delivery Stops'!$B$2:$B$29,C3448))</f>
        <v>Community Pharmacy</v>
      </c>
      <c r="F3448">
        <v>0</v>
      </c>
      <c r="G3448" cm="1">
        <f t="array" ref="G3448">INDEX('Distance Matrix (miles)'!$B$2:$AD$30,B3448+1,C3448+1)</f>
        <v>12.75</v>
      </c>
      <c r="H3448" cm="1">
        <f t="array" ref="H3448">INDEX('Travel Time Matrix (min)'!$B$2:$AD$30,B3448+1,C3448+1)</f>
        <v>19.100000000000001</v>
      </c>
      <c r="I3448" cm="1">
        <f t="array" ref="I3448">G3448*(INDEX('Vehicle Fleet'!$D$2:$D$6,A3448)+'Cost Parameters'!$B$2*'Cost Parameters'!$B$3)</f>
        <v>19.844100000000001</v>
      </c>
      <c r="J3448" cm="1">
        <f t="array" ref="J3448">IF(C3448=0,0,INDEX('Delivery Stops'!$D$2:$D$29,C3448))</f>
        <v>240</v>
      </c>
      <c r="K3448">
        <f t="shared" si="212"/>
        <v>0</v>
      </c>
      <c r="L3448">
        <f t="shared" si="213"/>
        <v>0</v>
      </c>
      <c r="M3448">
        <f t="shared" si="214"/>
        <v>0</v>
      </c>
      <c r="N3448">
        <f t="shared" si="215"/>
        <v>0</v>
      </c>
      <c r="O3448" cm="1">
        <f t="array" ref="O3448">((IF(C3448=0,INDEX('Solver Setup'!$M$15:$M$19,A3448),INDEX('Solver Setup'!$G$25:$G$52,C3448))-IF(B3448=0,INDEX('Solver Setup'!$L$15:$L$19,A3448),INDEX('Solver Setup'!$G$25:$G$52,B3448)))*1440-IF(B3448=0,0,INDEX('Solver Setup'!$F$25:$F$52,B3448))-H3448+'Solver Setup'!$B$9*(1-F3448))</f>
        <v>1476.8999999999996</v>
      </c>
    </row>
    <row r="3449" spans="1:15" x14ac:dyDescent="0.2">
      <c r="A3449">
        <v>5</v>
      </c>
      <c r="B3449">
        <v>7</v>
      </c>
      <c r="C3449">
        <v>3</v>
      </c>
      <c r="D3449" t="str" cm="1">
        <f t="array" ref="D3449">IF(B3449=0,"Depot",INDEX('Delivery Stops'!$B$2:$B$29,B3449))</f>
        <v>Fish Market</v>
      </c>
      <c r="E3449" t="str" cm="1">
        <f t="array" ref="E3449">IF(C3449=0,"Depot",INDEX('Delivery Stops'!$B$2:$B$29,C3449))</f>
        <v>Redstone Medical Center</v>
      </c>
      <c r="F3449">
        <v>0</v>
      </c>
      <c r="G3449" cm="1">
        <f t="array" ref="G3449">INDEX('Distance Matrix (miles)'!$B$2:$AD$30,B3449+1,C3449+1)</f>
        <v>28.72</v>
      </c>
      <c r="H3449" cm="1">
        <f t="array" ref="H3449">INDEX('Travel Time Matrix (min)'!$B$2:$AD$30,B3449+1,C3449+1)</f>
        <v>43.1</v>
      </c>
      <c r="I3449" cm="1">
        <f t="array" ref="I3449">G3449*(INDEX('Vehicle Fleet'!$D$2:$D$6,A3449)+'Cost Parameters'!$B$2*'Cost Parameters'!$B$3)</f>
        <v>44.699807999999997</v>
      </c>
      <c r="J3449" cm="1">
        <f t="array" ref="J3449">IF(C3449=0,0,INDEX('Delivery Stops'!$D$2:$D$29,C3449))</f>
        <v>183</v>
      </c>
      <c r="K3449">
        <f t="shared" si="212"/>
        <v>0</v>
      </c>
      <c r="L3449">
        <f t="shared" si="213"/>
        <v>0</v>
      </c>
      <c r="M3449">
        <f t="shared" si="214"/>
        <v>0</v>
      </c>
      <c r="N3449">
        <f t="shared" si="215"/>
        <v>0</v>
      </c>
      <c r="O3449" cm="1">
        <f t="array" ref="O3449">((IF(C3449=0,INDEX('Solver Setup'!$M$15:$M$19,A3449),INDEX('Solver Setup'!$G$25:$G$52,C3449))-IF(B3449=0,INDEX('Solver Setup'!$L$15:$L$19,A3449),INDEX('Solver Setup'!$G$25:$G$52,B3449)))*1440-IF(B3449=0,0,INDEX('Solver Setup'!$F$25:$F$52,B3449))-H3449+'Solver Setup'!$B$9*(1-F3449))</f>
        <v>1467.9</v>
      </c>
    </row>
    <row r="3450" spans="1:15" x14ac:dyDescent="0.2">
      <c r="A3450">
        <v>5</v>
      </c>
      <c r="B3450">
        <v>7</v>
      </c>
      <c r="C3450">
        <v>4</v>
      </c>
      <c r="D3450" t="str" cm="1">
        <f t="array" ref="D3450">IF(B3450=0,"Depot",INDEX('Delivery Stops'!$B$2:$B$29,B3450))</f>
        <v>Fish Market</v>
      </c>
      <c r="E3450" t="str" cm="1">
        <f t="array" ref="E3450">IF(C3450=0,"Depot",INDEX('Delivery Stops'!$B$2:$B$29,C3450))</f>
        <v>Furniture Warehouse</v>
      </c>
      <c r="F3450">
        <v>0</v>
      </c>
      <c r="G3450" cm="1">
        <f t="array" ref="G3450">INDEX('Distance Matrix (miles)'!$B$2:$AD$30,B3450+1,C3450+1)</f>
        <v>13.13</v>
      </c>
      <c r="H3450" cm="1">
        <f t="array" ref="H3450">INDEX('Travel Time Matrix (min)'!$B$2:$AD$30,B3450+1,C3450+1)</f>
        <v>19.7</v>
      </c>
      <c r="I3450" cm="1">
        <f t="array" ref="I3450">G3450*(INDEX('Vehicle Fleet'!$D$2:$D$6,A3450)+'Cost Parameters'!$B$2*'Cost Parameters'!$B$3)</f>
        <v>20.435532000000002</v>
      </c>
      <c r="J3450" cm="1">
        <f t="array" ref="J3450">IF(C3450=0,0,INDEX('Delivery Stops'!$D$2:$D$29,C3450))</f>
        <v>186</v>
      </c>
      <c r="K3450">
        <f t="shared" si="212"/>
        <v>0</v>
      </c>
      <c r="L3450">
        <f t="shared" si="213"/>
        <v>0</v>
      </c>
      <c r="M3450">
        <f t="shared" si="214"/>
        <v>0</v>
      </c>
      <c r="N3450">
        <f t="shared" si="215"/>
        <v>0</v>
      </c>
      <c r="O3450" cm="1">
        <f t="array" ref="O3450">((IF(C3450=0,INDEX('Solver Setup'!$M$15:$M$19,A3450),INDEX('Solver Setup'!$G$25:$G$52,C3450))-IF(B3450=0,INDEX('Solver Setup'!$L$15:$L$19,A3450),INDEX('Solver Setup'!$G$25:$G$52,B3450)))*1440-IF(B3450=0,0,INDEX('Solver Setup'!$F$25:$F$52,B3450))-H3450+'Solver Setup'!$B$9*(1-F3450))</f>
        <v>1221.3</v>
      </c>
    </row>
    <row r="3451" spans="1:15" x14ac:dyDescent="0.2">
      <c r="A3451">
        <v>5</v>
      </c>
      <c r="B3451">
        <v>7</v>
      </c>
      <c r="C3451">
        <v>5</v>
      </c>
      <c r="D3451" t="str" cm="1">
        <f t="array" ref="D3451">IF(B3451=0,"Depot",INDEX('Delivery Stops'!$B$2:$B$29,B3451))</f>
        <v>Fish Market</v>
      </c>
      <c r="E3451" t="str" cm="1">
        <f t="array" ref="E3451">IF(C3451=0,"Depot",INDEX('Delivery Stops'!$B$2:$B$29,C3451))</f>
        <v>Construction Supply</v>
      </c>
      <c r="F3451">
        <v>0</v>
      </c>
      <c r="G3451" cm="1">
        <f t="array" ref="G3451">INDEX('Distance Matrix (miles)'!$B$2:$AD$30,B3451+1,C3451+1)</f>
        <v>14.7</v>
      </c>
      <c r="H3451" cm="1">
        <f t="array" ref="H3451">INDEX('Travel Time Matrix (min)'!$B$2:$AD$30,B3451+1,C3451+1)</f>
        <v>22.1</v>
      </c>
      <c r="I3451" cm="1">
        <f t="array" ref="I3451">G3451*(INDEX('Vehicle Fleet'!$D$2:$D$6,A3451)+'Cost Parameters'!$B$2*'Cost Parameters'!$B$3)</f>
        <v>22.879079999999998</v>
      </c>
      <c r="J3451" cm="1">
        <f t="array" ref="J3451">IF(C3451=0,0,INDEX('Delivery Stops'!$D$2:$D$29,C3451))</f>
        <v>201</v>
      </c>
      <c r="K3451">
        <f t="shared" si="212"/>
        <v>0</v>
      </c>
      <c r="L3451">
        <f t="shared" si="213"/>
        <v>0</v>
      </c>
      <c r="M3451">
        <f t="shared" si="214"/>
        <v>0</v>
      </c>
      <c r="N3451">
        <f t="shared" si="215"/>
        <v>0</v>
      </c>
      <c r="O3451" cm="1">
        <f t="array" ref="O3451">((IF(C3451=0,INDEX('Solver Setup'!$M$15:$M$19,A3451),INDEX('Solver Setup'!$G$25:$G$52,C3451))-IF(B3451=0,INDEX('Solver Setup'!$L$15:$L$19,A3451),INDEX('Solver Setup'!$G$25:$G$52,B3451)))*1440-IF(B3451=0,0,INDEX('Solver Setup'!$F$25:$F$52,B3451))-H3451+'Solver Setup'!$B$9*(1-F3451))</f>
        <v>1428.8999999999994</v>
      </c>
    </row>
    <row r="3452" spans="1:15" x14ac:dyDescent="0.2">
      <c r="A3452">
        <v>5</v>
      </c>
      <c r="B3452">
        <v>7</v>
      </c>
      <c r="C3452">
        <v>6</v>
      </c>
      <c r="D3452" t="str" cm="1">
        <f t="array" ref="D3452">IF(B3452=0,"Depot",INDEX('Delivery Stops'!$B$2:$B$29,B3452))</f>
        <v>Fish Market</v>
      </c>
      <c r="E3452" t="str" cm="1">
        <f t="array" ref="E3452">IF(C3452=0,"Depot",INDEX('Delivery Stops'!$B$2:$B$29,C3452))</f>
        <v>Farm Supply</v>
      </c>
      <c r="F3452">
        <v>0</v>
      </c>
      <c r="G3452" cm="1">
        <f t="array" ref="G3452">INDEX('Distance Matrix (miles)'!$B$2:$AD$30,B3452+1,C3452+1)</f>
        <v>8.76</v>
      </c>
      <c r="H3452" cm="1">
        <f t="array" ref="H3452">INDEX('Travel Time Matrix (min)'!$B$2:$AD$30,B3452+1,C3452+1)</f>
        <v>13.1</v>
      </c>
      <c r="I3452" cm="1">
        <f t="array" ref="I3452">G3452*(INDEX('Vehicle Fleet'!$D$2:$D$6,A3452)+'Cost Parameters'!$B$2*'Cost Parameters'!$B$3)</f>
        <v>13.634064</v>
      </c>
      <c r="J3452" cm="1">
        <f t="array" ref="J3452">IF(C3452=0,0,INDEX('Delivery Stops'!$D$2:$D$29,C3452))</f>
        <v>162</v>
      </c>
      <c r="K3452">
        <f t="shared" si="212"/>
        <v>0</v>
      </c>
      <c r="L3452">
        <f t="shared" si="213"/>
        <v>0</v>
      </c>
      <c r="M3452">
        <f t="shared" si="214"/>
        <v>0</v>
      </c>
      <c r="N3452">
        <f t="shared" si="215"/>
        <v>0</v>
      </c>
      <c r="O3452" cm="1">
        <f t="array" ref="O3452">((IF(C3452=0,INDEX('Solver Setup'!$M$15:$M$19,A3452),INDEX('Solver Setup'!$G$25:$G$52,C3452))-IF(B3452=0,INDEX('Solver Setup'!$L$15:$L$19,A3452),INDEX('Solver Setup'!$G$25:$G$52,B3452)))*1440-IF(B3452=0,0,INDEX('Solver Setup'!$F$25:$F$52,B3452))-H3452+'Solver Setup'!$B$9*(1-F3452))</f>
        <v>1542.9</v>
      </c>
    </row>
    <row r="3453" spans="1:15" x14ac:dyDescent="0.2">
      <c r="A3453">
        <v>5</v>
      </c>
      <c r="B3453">
        <v>7</v>
      </c>
      <c r="C3453">
        <v>8</v>
      </c>
      <c r="D3453" t="str" cm="1">
        <f t="array" ref="D3453">IF(B3453=0,"Depot",INDEX('Delivery Stops'!$B$2:$B$29,B3453))</f>
        <v>Fish Market</v>
      </c>
      <c r="E3453" t="str" cm="1">
        <f t="array" ref="E3453">IF(C3453=0,"Depot",INDEX('Delivery Stops'!$B$2:$B$29,C3453))</f>
        <v>Swimming Pool Supply</v>
      </c>
      <c r="F3453">
        <v>0</v>
      </c>
      <c r="G3453" cm="1">
        <f t="array" ref="G3453">INDEX('Distance Matrix (miles)'!$B$2:$AD$30,B3453+1,C3453+1)</f>
        <v>30.46</v>
      </c>
      <c r="H3453" cm="1">
        <f t="array" ref="H3453">INDEX('Travel Time Matrix (min)'!$B$2:$AD$30,B3453+1,C3453+1)</f>
        <v>45.7</v>
      </c>
      <c r="I3453" cm="1">
        <f t="array" ref="I3453">G3453*(INDEX('Vehicle Fleet'!$D$2:$D$6,A3453)+'Cost Parameters'!$B$2*'Cost Parameters'!$B$3)</f>
        <v>47.407944000000001</v>
      </c>
      <c r="J3453" cm="1">
        <f t="array" ref="J3453">IF(C3453=0,0,INDEX('Delivery Stops'!$D$2:$D$29,C3453))</f>
        <v>285</v>
      </c>
      <c r="K3453">
        <f t="shared" si="212"/>
        <v>0</v>
      </c>
      <c r="L3453">
        <f t="shared" si="213"/>
        <v>0</v>
      </c>
      <c r="M3453">
        <f t="shared" si="214"/>
        <v>0</v>
      </c>
      <c r="N3453">
        <f t="shared" si="215"/>
        <v>0</v>
      </c>
      <c r="O3453" cm="1">
        <f t="array" ref="O3453">((IF(C3453=0,INDEX('Solver Setup'!$M$15:$M$19,A3453),INDEX('Solver Setup'!$G$25:$G$52,C3453))-IF(B3453=0,INDEX('Solver Setup'!$L$15:$L$19,A3453),INDEX('Solver Setup'!$G$25:$G$52,B3453)))*1440-IF(B3453=0,0,INDEX('Solver Setup'!$F$25:$F$52,B3453))-H3453+'Solver Setup'!$B$9*(1-F3453))</f>
        <v>1585.2999999999995</v>
      </c>
    </row>
    <row r="3454" spans="1:15" x14ac:dyDescent="0.2">
      <c r="A3454">
        <v>5</v>
      </c>
      <c r="B3454">
        <v>7</v>
      </c>
      <c r="C3454">
        <v>9</v>
      </c>
      <c r="D3454" t="str" cm="1">
        <f t="array" ref="D3454">IF(B3454=0,"Depot",INDEX('Delivery Stops'!$B$2:$B$29,B3454))</f>
        <v>Fish Market</v>
      </c>
      <c r="E3454" t="str" cm="1">
        <f t="array" ref="E3454">IF(C3454=0,"Depot",INDEX('Delivery Stops'!$B$2:$B$29,C3454))</f>
        <v>Dry Cleaners</v>
      </c>
      <c r="F3454">
        <v>0</v>
      </c>
      <c r="G3454" cm="1">
        <f t="array" ref="G3454">INDEX('Distance Matrix (miles)'!$B$2:$AD$30,B3454+1,C3454+1)</f>
        <v>25.03</v>
      </c>
      <c r="H3454" cm="1">
        <f t="array" ref="H3454">INDEX('Travel Time Matrix (min)'!$B$2:$AD$30,B3454+1,C3454+1)</f>
        <v>37.5</v>
      </c>
      <c r="I3454" cm="1">
        <f t="array" ref="I3454">G3454*(INDEX('Vehicle Fleet'!$D$2:$D$6,A3454)+'Cost Parameters'!$B$2*'Cost Parameters'!$B$3)</f>
        <v>38.956692000000004</v>
      </c>
      <c r="J3454" cm="1">
        <f t="array" ref="J3454">IF(C3454=0,0,INDEX('Delivery Stops'!$D$2:$D$29,C3454))</f>
        <v>24</v>
      </c>
      <c r="K3454">
        <f t="shared" si="212"/>
        <v>0</v>
      </c>
      <c r="L3454">
        <f t="shared" si="213"/>
        <v>0</v>
      </c>
      <c r="M3454">
        <f t="shared" si="214"/>
        <v>0</v>
      </c>
      <c r="N3454">
        <f t="shared" si="215"/>
        <v>0</v>
      </c>
      <c r="O3454" cm="1">
        <f t="array" ref="O3454">((IF(C3454=0,INDEX('Solver Setup'!$M$15:$M$19,A3454),INDEX('Solver Setup'!$G$25:$G$52,C3454))-IF(B3454=0,INDEX('Solver Setup'!$L$15:$L$19,A3454),INDEX('Solver Setup'!$G$25:$G$52,B3454)))*1440-IF(B3454=0,0,INDEX('Solver Setup'!$F$25:$F$52,B3454))-H3454+'Solver Setup'!$B$9*(1-F3454))</f>
        <v>1248.5</v>
      </c>
    </row>
    <row r="3455" spans="1:15" x14ac:dyDescent="0.2">
      <c r="A3455">
        <v>5</v>
      </c>
      <c r="B3455">
        <v>7</v>
      </c>
      <c r="C3455">
        <v>10</v>
      </c>
      <c r="D3455" t="str" cm="1">
        <f t="array" ref="D3455">IF(B3455=0,"Depot",INDEX('Delivery Stops'!$B$2:$B$29,B3455))</f>
        <v>Fish Market</v>
      </c>
      <c r="E3455" t="str" cm="1">
        <f t="array" ref="E3455">IF(C3455=0,"Depot",INDEX('Delivery Stops'!$B$2:$B$29,C3455))</f>
        <v>Furniture Warehouse</v>
      </c>
      <c r="F3455">
        <v>0</v>
      </c>
      <c r="G3455" cm="1">
        <f t="array" ref="G3455">INDEX('Distance Matrix (miles)'!$B$2:$AD$30,B3455+1,C3455+1)</f>
        <v>3.27</v>
      </c>
      <c r="H3455" cm="1">
        <f t="array" ref="H3455">INDEX('Travel Time Matrix (min)'!$B$2:$AD$30,B3455+1,C3455+1)</f>
        <v>4.9000000000000004</v>
      </c>
      <c r="I3455" cm="1">
        <f t="array" ref="I3455">G3455*(INDEX('Vehicle Fleet'!$D$2:$D$6,A3455)+'Cost Parameters'!$B$2*'Cost Parameters'!$B$3)</f>
        <v>5.0894279999999998</v>
      </c>
      <c r="J3455" cm="1">
        <f t="array" ref="J3455">IF(C3455=0,0,INDEX('Delivery Stops'!$D$2:$D$29,C3455))</f>
        <v>89</v>
      </c>
      <c r="K3455">
        <f t="shared" si="212"/>
        <v>0</v>
      </c>
      <c r="L3455">
        <f t="shared" si="213"/>
        <v>0</v>
      </c>
      <c r="M3455">
        <f t="shared" si="214"/>
        <v>0</v>
      </c>
      <c r="N3455">
        <f t="shared" si="215"/>
        <v>0</v>
      </c>
      <c r="O3455" cm="1">
        <f t="array" ref="O3455">((IF(C3455=0,INDEX('Solver Setup'!$M$15:$M$19,A3455),INDEX('Solver Setup'!$G$25:$G$52,C3455))-IF(B3455=0,INDEX('Solver Setup'!$L$15:$L$19,A3455),INDEX('Solver Setup'!$G$25:$G$52,B3455)))*1440-IF(B3455=0,0,INDEX('Solver Setup'!$F$25:$F$52,B3455))-H3455+'Solver Setup'!$B$9*(1-F3455))</f>
        <v>1356.0999999999995</v>
      </c>
    </row>
    <row r="3456" spans="1:15" x14ac:dyDescent="0.2">
      <c r="A3456">
        <v>5</v>
      </c>
      <c r="B3456">
        <v>7</v>
      </c>
      <c r="C3456">
        <v>11</v>
      </c>
      <c r="D3456" t="str" cm="1">
        <f t="array" ref="D3456">IF(B3456=0,"Depot",INDEX('Delivery Stops'!$B$2:$B$29,B3456))</f>
        <v>Fish Market</v>
      </c>
      <c r="E3456" t="str" cm="1">
        <f t="array" ref="E3456">IF(C3456=0,"Depot",INDEX('Delivery Stops'!$B$2:$B$29,C3456))</f>
        <v>Pet Hospital</v>
      </c>
      <c r="F3456">
        <v>0</v>
      </c>
      <c r="G3456" cm="1">
        <f t="array" ref="G3456">INDEX('Distance Matrix (miles)'!$B$2:$AD$30,B3456+1,C3456+1)</f>
        <v>11.72</v>
      </c>
      <c r="H3456" cm="1">
        <f t="array" ref="H3456">INDEX('Travel Time Matrix (min)'!$B$2:$AD$30,B3456+1,C3456+1)</f>
        <v>17.600000000000001</v>
      </c>
      <c r="I3456" cm="1">
        <f t="array" ref="I3456">G3456*(INDEX('Vehicle Fleet'!$D$2:$D$6,A3456)+'Cost Parameters'!$B$2*'Cost Parameters'!$B$3)</f>
        <v>18.241008000000001</v>
      </c>
      <c r="J3456" cm="1">
        <f t="array" ref="J3456">IF(C3456=0,0,INDEX('Delivery Stops'!$D$2:$D$29,C3456))</f>
        <v>108</v>
      </c>
      <c r="K3456">
        <f t="shared" si="212"/>
        <v>0</v>
      </c>
      <c r="L3456">
        <f t="shared" si="213"/>
        <v>0</v>
      </c>
      <c r="M3456">
        <f t="shared" si="214"/>
        <v>0</v>
      </c>
      <c r="N3456">
        <f t="shared" si="215"/>
        <v>0</v>
      </c>
      <c r="O3456" cm="1">
        <f t="array" ref="O3456">((IF(C3456=0,INDEX('Solver Setup'!$M$15:$M$19,A3456),INDEX('Solver Setup'!$G$25:$G$52,C3456))-IF(B3456=0,INDEX('Solver Setup'!$L$15:$L$19,A3456),INDEX('Solver Setup'!$G$25:$G$52,B3456)))*1440-IF(B3456=0,0,INDEX('Solver Setup'!$F$25:$F$52,B3456))-H3456+'Solver Setup'!$B$9*(1-F3456))</f>
        <v>1268.4000000000001</v>
      </c>
    </row>
    <row r="3457" spans="1:15" x14ac:dyDescent="0.2">
      <c r="A3457">
        <v>5</v>
      </c>
      <c r="B3457">
        <v>7</v>
      </c>
      <c r="C3457">
        <v>12</v>
      </c>
      <c r="D3457" t="str" cm="1">
        <f t="array" ref="D3457">IF(B3457=0,"Depot",INDEX('Delivery Stops'!$B$2:$B$29,B3457))</f>
        <v>Fish Market</v>
      </c>
      <c r="E3457" t="str" cm="1">
        <f t="array" ref="E3457">IF(C3457=0,"Depot",INDEX('Delivery Stops'!$B$2:$B$29,C3457))</f>
        <v>Tech Solutions Inc</v>
      </c>
      <c r="F3457">
        <v>0</v>
      </c>
      <c r="G3457" cm="1">
        <f t="array" ref="G3457">INDEX('Distance Matrix (miles)'!$B$2:$AD$30,B3457+1,C3457+1)</f>
        <v>2.81</v>
      </c>
      <c r="H3457" cm="1">
        <f t="array" ref="H3457">INDEX('Travel Time Matrix (min)'!$B$2:$AD$30,B3457+1,C3457+1)</f>
        <v>4.2</v>
      </c>
      <c r="I3457" cm="1">
        <f t="array" ref="I3457">G3457*(INDEX('Vehicle Fleet'!$D$2:$D$6,A3457)+'Cost Parameters'!$B$2*'Cost Parameters'!$B$3)</f>
        <v>4.3734840000000004</v>
      </c>
      <c r="J3457" cm="1">
        <f t="array" ref="J3457">IF(C3457=0,0,INDEX('Delivery Stops'!$D$2:$D$29,C3457))</f>
        <v>150</v>
      </c>
      <c r="K3457">
        <f t="shared" si="212"/>
        <v>0</v>
      </c>
      <c r="L3457">
        <f t="shared" si="213"/>
        <v>0</v>
      </c>
      <c r="M3457">
        <f t="shared" si="214"/>
        <v>0</v>
      </c>
      <c r="N3457">
        <f t="shared" si="215"/>
        <v>0</v>
      </c>
      <c r="O3457" cm="1">
        <f t="array" ref="O3457">((IF(C3457=0,INDEX('Solver Setup'!$M$15:$M$19,A3457),INDEX('Solver Setup'!$G$25:$G$52,C3457))-IF(B3457=0,INDEX('Solver Setup'!$L$15:$L$19,A3457),INDEX('Solver Setup'!$G$25:$G$52,B3457)))*1440-IF(B3457=0,0,INDEX('Solver Setup'!$F$25:$F$52,B3457))-H3457+'Solver Setup'!$B$9*(1-F3457))</f>
        <v>1236.8</v>
      </c>
    </row>
    <row r="3458" spans="1:15" x14ac:dyDescent="0.2">
      <c r="A3458">
        <v>5</v>
      </c>
      <c r="B3458">
        <v>7</v>
      </c>
      <c r="C3458">
        <v>13</v>
      </c>
      <c r="D3458" t="str" cm="1">
        <f t="array" ref="D3458">IF(B3458=0,"Depot",INDEX('Delivery Stops'!$B$2:$B$29,B3458))</f>
        <v>Fish Market</v>
      </c>
      <c r="E3458" t="str" cm="1">
        <f t="array" ref="E3458">IF(C3458=0,"Depot",INDEX('Delivery Stops'!$B$2:$B$29,C3458))</f>
        <v>Tech Solutions Inc</v>
      </c>
      <c r="F3458">
        <v>0</v>
      </c>
      <c r="G3458" cm="1">
        <f t="array" ref="G3458">INDEX('Distance Matrix (miles)'!$B$2:$AD$30,B3458+1,C3458+1)</f>
        <v>13.59</v>
      </c>
      <c r="H3458" cm="1">
        <f t="array" ref="H3458">INDEX('Travel Time Matrix (min)'!$B$2:$AD$30,B3458+1,C3458+1)</f>
        <v>20.399999999999999</v>
      </c>
      <c r="I3458" cm="1">
        <f t="array" ref="I3458">G3458*(INDEX('Vehicle Fleet'!$D$2:$D$6,A3458)+'Cost Parameters'!$B$2*'Cost Parameters'!$B$3)</f>
        <v>21.151475999999999</v>
      </c>
      <c r="J3458" cm="1">
        <f t="array" ref="J3458">IF(C3458=0,0,INDEX('Delivery Stops'!$D$2:$D$29,C3458))</f>
        <v>38</v>
      </c>
      <c r="K3458">
        <f t="shared" si="212"/>
        <v>0</v>
      </c>
      <c r="L3458">
        <f t="shared" si="213"/>
        <v>0</v>
      </c>
      <c r="M3458">
        <f t="shared" si="214"/>
        <v>0</v>
      </c>
      <c r="N3458">
        <f t="shared" si="215"/>
        <v>0</v>
      </c>
      <c r="O3458" cm="1">
        <f t="array" ref="O3458">((IF(C3458=0,INDEX('Solver Setup'!$M$15:$M$19,A3458),INDEX('Solver Setup'!$G$25:$G$52,C3458))-IF(B3458=0,INDEX('Solver Setup'!$L$15:$L$19,A3458),INDEX('Solver Setup'!$G$25:$G$52,B3458)))*1440-IF(B3458=0,0,INDEX('Solver Setup'!$F$25:$F$52,B3458))-H3458+'Solver Setup'!$B$9*(1-F3458))</f>
        <v>1115.5999999999995</v>
      </c>
    </row>
    <row r="3459" spans="1:15" x14ac:dyDescent="0.2">
      <c r="A3459">
        <v>5</v>
      </c>
      <c r="B3459">
        <v>7</v>
      </c>
      <c r="C3459">
        <v>14</v>
      </c>
      <c r="D3459" t="str" cm="1">
        <f t="array" ref="D3459">IF(B3459=0,"Depot",INDEX('Delivery Stops'!$B$2:$B$29,B3459))</f>
        <v>Fish Market</v>
      </c>
      <c r="E3459" t="str" cm="1">
        <f t="array" ref="E3459">IF(C3459=0,"Depot",INDEX('Delivery Stops'!$B$2:$B$29,C3459))</f>
        <v>Sunrise Senior Living</v>
      </c>
      <c r="F3459">
        <v>0</v>
      </c>
      <c r="G3459" cm="1">
        <f t="array" ref="G3459">INDEX('Distance Matrix (miles)'!$B$2:$AD$30,B3459+1,C3459+1)</f>
        <v>8.5299999999999994</v>
      </c>
      <c r="H3459" cm="1">
        <f t="array" ref="H3459">INDEX('Travel Time Matrix (min)'!$B$2:$AD$30,B3459+1,C3459+1)</f>
        <v>12.8</v>
      </c>
      <c r="I3459" cm="1">
        <f t="array" ref="I3459">G3459*(INDEX('Vehicle Fleet'!$D$2:$D$6,A3459)+'Cost Parameters'!$B$2*'Cost Parameters'!$B$3)</f>
        <v>13.276091999999998</v>
      </c>
      <c r="J3459" cm="1">
        <f t="array" ref="J3459">IF(C3459=0,0,INDEX('Delivery Stops'!$D$2:$D$29,C3459))</f>
        <v>249</v>
      </c>
      <c r="K3459">
        <f t="shared" ref="K3459:K3522" si="216">F3459*I3459</f>
        <v>0</v>
      </c>
      <c r="L3459">
        <f t="shared" ref="L3459:L3522" si="217">F3459*G3459</f>
        <v>0</v>
      </c>
      <c r="M3459">
        <f t="shared" ref="M3459:M3522" si="218">F3459*H3459</f>
        <v>0</v>
      </c>
      <c r="N3459">
        <f t="shared" ref="N3459:N3522" si="219">F3459*J3459</f>
        <v>0</v>
      </c>
      <c r="O3459" cm="1">
        <f t="array" ref="O3459">((IF(C3459=0,INDEX('Solver Setup'!$M$15:$M$19,A3459),INDEX('Solver Setup'!$G$25:$G$52,C3459))-IF(B3459=0,INDEX('Solver Setup'!$L$15:$L$19,A3459),INDEX('Solver Setup'!$G$25:$G$52,B3459)))*1440-IF(B3459=0,0,INDEX('Solver Setup'!$F$25:$F$52,B3459))-H3459+'Solver Setup'!$B$9*(1-F3459))</f>
        <v>1573.1999999999996</v>
      </c>
    </row>
    <row r="3460" spans="1:15" x14ac:dyDescent="0.2">
      <c r="A3460">
        <v>5</v>
      </c>
      <c r="B3460">
        <v>7</v>
      </c>
      <c r="C3460">
        <v>15</v>
      </c>
      <c r="D3460" t="str" cm="1">
        <f t="array" ref="D3460">IF(B3460=0,"Depot",INDEX('Delivery Stops'!$B$2:$B$29,B3460))</f>
        <v>Fish Market</v>
      </c>
      <c r="E3460" t="str" cm="1">
        <f t="array" ref="E3460">IF(C3460=0,"Depot",INDEX('Delivery Stops'!$B$2:$B$29,C3460))</f>
        <v>Electronics Outlet</v>
      </c>
      <c r="F3460">
        <v>0</v>
      </c>
      <c r="G3460" cm="1">
        <f t="array" ref="G3460">INDEX('Distance Matrix (miles)'!$B$2:$AD$30,B3460+1,C3460+1)</f>
        <v>10.27</v>
      </c>
      <c r="H3460" cm="1">
        <f t="array" ref="H3460">INDEX('Travel Time Matrix (min)'!$B$2:$AD$30,B3460+1,C3460+1)</f>
        <v>15.4</v>
      </c>
      <c r="I3460" cm="1">
        <f t="array" ref="I3460">G3460*(INDEX('Vehicle Fleet'!$D$2:$D$6,A3460)+'Cost Parameters'!$B$2*'Cost Parameters'!$B$3)</f>
        <v>15.984228</v>
      </c>
      <c r="J3460" cm="1">
        <f t="array" ref="J3460">IF(C3460=0,0,INDEX('Delivery Stops'!$D$2:$D$29,C3460))</f>
        <v>72</v>
      </c>
      <c r="K3460">
        <f t="shared" si="216"/>
        <v>0</v>
      </c>
      <c r="L3460">
        <f t="shared" si="217"/>
        <v>0</v>
      </c>
      <c r="M3460">
        <f t="shared" si="218"/>
        <v>0</v>
      </c>
      <c r="N3460">
        <f t="shared" si="219"/>
        <v>0</v>
      </c>
      <c r="O3460" cm="1">
        <f t="array" ref="O3460">((IF(C3460=0,INDEX('Solver Setup'!$M$15:$M$19,A3460),INDEX('Solver Setup'!$G$25:$G$52,C3460))-IF(B3460=0,INDEX('Solver Setup'!$L$15:$L$19,A3460),INDEX('Solver Setup'!$G$25:$G$52,B3460)))*1440-IF(B3460=0,0,INDEX('Solver Setup'!$F$25:$F$52,B3460))-H3460+'Solver Setup'!$B$9*(1-F3460))</f>
        <v>1135.5999999999999</v>
      </c>
    </row>
    <row r="3461" spans="1:15" x14ac:dyDescent="0.2">
      <c r="A3461">
        <v>5</v>
      </c>
      <c r="B3461">
        <v>7</v>
      </c>
      <c r="C3461">
        <v>16</v>
      </c>
      <c r="D3461" t="str" cm="1">
        <f t="array" ref="D3461">IF(B3461=0,"Depot",INDEX('Delivery Stops'!$B$2:$B$29,B3461))</f>
        <v>Fish Market</v>
      </c>
      <c r="E3461" t="str" cm="1">
        <f t="array" ref="E3461">IF(C3461=0,"Depot",INDEX('Delivery Stops'!$B$2:$B$29,C3461))</f>
        <v>Bookstore</v>
      </c>
      <c r="F3461">
        <v>0</v>
      </c>
      <c r="G3461" cm="1">
        <f t="array" ref="G3461">INDEX('Distance Matrix (miles)'!$B$2:$AD$30,B3461+1,C3461+1)</f>
        <v>7.81</v>
      </c>
      <c r="H3461" cm="1">
        <f t="array" ref="H3461">INDEX('Travel Time Matrix (min)'!$B$2:$AD$30,B3461+1,C3461+1)</f>
        <v>11.7</v>
      </c>
      <c r="I3461" cm="1">
        <f t="array" ref="I3461">G3461*(INDEX('Vehicle Fleet'!$D$2:$D$6,A3461)+'Cost Parameters'!$B$2*'Cost Parameters'!$B$3)</f>
        <v>12.155484</v>
      </c>
      <c r="J3461" cm="1">
        <f t="array" ref="J3461">IF(C3461=0,0,INDEX('Delivery Stops'!$D$2:$D$29,C3461))</f>
        <v>152</v>
      </c>
      <c r="K3461">
        <f t="shared" si="216"/>
        <v>0</v>
      </c>
      <c r="L3461">
        <f t="shared" si="217"/>
        <v>0</v>
      </c>
      <c r="M3461">
        <f t="shared" si="218"/>
        <v>0</v>
      </c>
      <c r="N3461">
        <f t="shared" si="219"/>
        <v>0</v>
      </c>
      <c r="O3461" cm="1">
        <f t="array" ref="O3461">((IF(C3461=0,INDEX('Solver Setup'!$M$15:$M$19,A3461),INDEX('Solver Setup'!$G$25:$G$52,C3461))-IF(B3461=0,INDEX('Solver Setup'!$L$15:$L$19,A3461),INDEX('Solver Setup'!$G$25:$G$52,B3461)))*1440-IF(B3461=0,0,INDEX('Solver Setup'!$F$25:$F$52,B3461))-H3461+'Solver Setup'!$B$9*(1-F3461))</f>
        <v>1379.3000000000004</v>
      </c>
    </row>
    <row r="3462" spans="1:15" x14ac:dyDescent="0.2">
      <c r="A3462">
        <v>5</v>
      </c>
      <c r="B3462">
        <v>7</v>
      </c>
      <c r="C3462">
        <v>17</v>
      </c>
      <c r="D3462" t="str" cm="1">
        <f t="array" ref="D3462">IF(B3462=0,"Depot",INDEX('Delivery Stops'!$B$2:$B$29,B3462))</f>
        <v>Fish Market</v>
      </c>
      <c r="E3462" t="str" cm="1">
        <f t="array" ref="E3462">IF(C3462=0,"Depot",INDEX('Delivery Stops'!$B$2:$B$29,C3462))</f>
        <v>Veterinary Clinic</v>
      </c>
      <c r="F3462">
        <v>0</v>
      </c>
      <c r="G3462" cm="1">
        <f t="array" ref="G3462">INDEX('Distance Matrix (miles)'!$B$2:$AD$30,B3462+1,C3462+1)</f>
        <v>17.41</v>
      </c>
      <c r="H3462" cm="1">
        <f t="array" ref="H3462">INDEX('Travel Time Matrix (min)'!$B$2:$AD$30,B3462+1,C3462+1)</f>
        <v>26.1</v>
      </c>
      <c r="I3462" cm="1">
        <f t="array" ref="I3462">G3462*(INDEX('Vehicle Fleet'!$D$2:$D$6,A3462)+'Cost Parameters'!$B$2*'Cost Parameters'!$B$3)</f>
        <v>27.096924000000001</v>
      </c>
      <c r="J3462" cm="1">
        <f t="array" ref="J3462">IF(C3462=0,0,INDEX('Delivery Stops'!$D$2:$D$29,C3462))</f>
        <v>102</v>
      </c>
      <c r="K3462">
        <f t="shared" si="216"/>
        <v>0</v>
      </c>
      <c r="L3462">
        <f t="shared" si="217"/>
        <v>0</v>
      </c>
      <c r="M3462">
        <f t="shared" si="218"/>
        <v>0</v>
      </c>
      <c r="N3462">
        <f t="shared" si="219"/>
        <v>0</v>
      </c>
      <c r="O3462" cm="1">
        <f t="array" ref="O3462">((IF(C3462=0,INDEX('Solver Setup'!$M$15:$M$19,A3462),INDEX('Solver Setup'!$G$25:$G$52,C3462))-IF(B3462=0,INDEX('Solver Setup'!$L$15:$L$19,A3462),INDEX('Solver Setup'!$G$25:$G$52,B3462)))*1440-IF(B3462=0,0,INDEX('Solver Setup'!$F$25:$F$52,B3462))-H3462+'Solver Setup'!$B$9*(1-F3462))</f>
        <v>1199.8999999999994</v>
      </c>
    </row>
    <row r="3463" spans="1:15" x14ac:dyDescent="0.2">
      <c r="A3463">
        <v>5</v>
      </c>
      <c r="B3463">
        <v>7</v>
      </c>
      <c r="C3463">
        <v>18</v>
      </c>
      <c r="D3463" t="str" cm="1">
        <f t="array" ref="D3463">IF(B3463=0,"Depot",INDEX('Delivery Stops'!$B$2:$B$29,B3463))</f>
        <v>Fish Market</v>
      </c>
      <c r="E3463" t="str" cm="1">
        <f t="array" ref="E3463">IF(C3463=0,"Depot",INDEX('Delivery Stops'!$B$2:$B$29,C3463))</f>
        <v>Furniture Warehouse</v>
      </c>
      <c r="F3463">
        <v>0</v>
      </c>
      <c r="G3463" cm="1">
        <f t="array" ref="G3463">INDEX('Distance Matrix (miles)'!$B$2:$AD$30,B3463+1,C3463+1)</f>
        <v>11.68</v>
      </c>
      <c r="H3463" cm="1">
        <f t="array" ref="H3463">INDEX('Travel Time Matrix (min)'!$B$2:$AD$30,B3463+1,C3463+1)</f>
        <v>17.5</v>
      </c>
      <c r="I3463" cm="1">
        <f t="array" ref="I3463">G3463*(INDEX('Vehicle Fleet'!$D$2:$D$6,A3463)+'Cost Parameters'!$B$2*'Cost Parameters'!$B$3)</f>
        <v>18.178751999999999</v>
      </c>
      <c r="J3463" cm="1">
        <f t="array" ref="J3463">IF(C3463=0,0,INDEX('Delivery Stops'!$D$2:$D$29,C3463))</f>
        <v>148</v>
      </c>
      <c r="K3463">
        <f t="shared" si="216"/>
        <v>0</v>
      </c>
      <c r="L3463">
        <f t="shared" si="217"/>
        <v>0</v>
      </c>
      <c r="M3463">
        <f t="shared" si="218"/>
        <v>0</v>
      </c>
      <c r="N3463">
        <f t="shared" si="219"/>
        <v>0</v>
      </c>
      <c r="O3463" cm="1">
        <f t="array" ref="O3463">((IF(C3463=0,INDEX('Solver Setup'!$M$15:$M$19,A3463),INDEX('Solver Setup'!$G$25:$G$52,C3463))-IF(B3463=0,INDEX('Solver Setup'!$L$15:$L$19,A3463),INDEX('Solver Setup'!$G$25:$G$52,B3463)))*1440-IF(B3463=0,0,INDEX('Solver Setup'!$F$25:$F$52,B3463))-H3463+'Solver Setup'!$B$9*(1-F3463))</f>
        <v>1163.4999999999995</v>
      </c>
    </row>
    <row r="3464" spans="1:15" x14ac:dyDescent="0.2">
      <c r="A3464">
        <v>5</v>
      </c>
      <c r="B3464">
        <v>7</v>
      </c>
      <c r="C3464">
        <v>19</v>
      </c>
      <c r="D3464" t="str" cm="1">
        <f t="array" ref="D3464">IF(B3464=0,"Depot",INDEX('Delivery Stops'!$B$2:$B$29,B3464))</f>
        <v>Fish Market</v>
      </c>
      <c r="E3464" t="str" cm="1">
        <f t="array" ref="E3464">IF(C3464=0,"Depot",INDEX('Delivery Stops'!$B$2:$B$29,C3464))</f>
        <v>Music School</v>
      </c>
      <c r="F3464">
        <v>0</v>
      </c>
      <c r="G3464" cm="1">
        <f t="array" ref="G3464">INDEX('Distance Matrix (miles)'!$B$2:$AD$30,B3464+1,C3464+1)</f>
        <v>31.28</v>
      </c>
      <c r="H3464" cm="1">
        <f t="array" ref="H3464">INDEX('Travel Time Matrix (min)'!$B$2:$AD$30,B3464+1,C3464+1)</f>
        <v>46.9</v>
      </c>
      <c r="I3464" cm="1">
        <f t="array" ref="I3464">G3464*(INDEX('Vehicle Fleet'!$D$2:$D$6,A3464)+'Cost Parameters'!$B$2*'Cost Parameters'!$B$3)</f>
        <v>48.684192000000003</v>
      </c>
      <c r="J3464" cm="1">
        <f t="array" ref="J3464">IF(C3464=0,0,INDEX('Delivery Stops'!$D$2:$D$29,C3464))</f>
        <v>97</v>
      </c>
      <c r="K3464">
        <f t="shared" si="216"/>
        <v>0</v>
      </c>
      <c r="L3464">
        <f t="shared" si="217"/>
        <v>0</v>
      </c>
      <c r="M3464">
        <f t="shared" si="218"/>
        <v>0</v>
      </c>
      <c r="N3464">
        <f t="shared" si="219"/>
        <v>0</v>
      </c>
      <c r="O3464" cm="1">
        <f t="array" ref="O3464">((IF(C3464=0,INDEX('Solver Setup'!$M$15:$M$19,A3464),INDEX('Solver Setup'!$G$25:$G$52,C3464))-IF(B3464=0,INDEX('Solver Setup'!$L$15:$L$19,A3464),INDEX('Solver Setup'!$G$25:$G$52,B3464)))*1440-IF(B3464=0,0,INDEX('Solver Setup'!$F$25:$F$52,B3464))-H3464+'Solver Setup'!$B$9*(1-F3464))</f>
        <v>1104.0999999999999</v>
      </c>
    </row>
    <row r="3465" spans="1:15" x14ac:dyDescent="0.2">
      <c r="A3465">
        <v>5</v>
      </c>
      <c r="B3465">
        <v>7</v>
      </c>
      <c r="C3465">
        <v>20</v>
      </c>
      <c r="D3465" t="str" cm="1">
        <f t="array" ref="D3465">IF(B3465=0,"Depot",INDEX('Delivery Stops'!$B$2:$B$29,B3465))</f>
        <v>Fish Market</v>
      </c>
      <c r="E3465" t="str" cm="1">
        <f t="array" ref="E3465">IF(C3465=0,"Depot",INDEX('Delivery Stops'!$B$2:$B$29,C3465))</f>
        <v>Elementary School</v>
      </c>
      <c r="F3465">
        <v>0</v>
      </c>
      <c r="G3465" cm="1">
        <f t="array" ref="G3465">INDEX('Distance Matrix (miles)'!$B$2:$AD$30,B3465+1,C3465+1)</f>
        <v>28.96</v>
      </c>
      <c r="H3465" cm="1">
        <f t="array" ref="H3465">INDEX('Travel Time Matrix (min)'!$B$2:$AD$30,B3465+1,C3465+1)</f>
        <v>43.4</v>
      </c>
      <c r="I3465" cm="1">
        <f t="array" ref="I3465">G3465*(INDEX('Vehicle Fleet'!$D$2:$D$6,A3465)+'Cost Parameters'!$B$2*'Cost Parameters'!$B$3)</f>
        <v>45.073343999999999</v>
      </c>
      <c r="J3465" cm="1">
        <f t="array" ref="J3465">IF(C3465=0,0,INDEX('Delivery Stops'!$D$2:$D$29,C3465))</f>
        <v>71</v>
      </c>
      <c r="K3465">
        <f t="shared" si="216"/>
        <v>0</v>
      </c>
      <c r="L3465">
        <f t="shared" si="217"/>
        <v>0</v>
      </c>
      <c r="M3465">
        <f t="shared" si="218"/>
        <v>0</v>
      </c>
      <c r="N3465">
        <f t="shared" si="219"/>
        <v>0</v>
      </c>
      <c r="O3465" cm="1">
        <f t="array" ref="O3465">((IF(C3465=0,INDEX('Solver Setup'!$M$15:$M$19,A3465),INDEX('Solver Setup'!$G$25:$G$52,C3465))-IF(B3465=0,INDEX('Solver Setup'!$L$15:$L$19,A3465),INDEX('Solver Setup'!$G$25:$G$52,B3465)))*1440-IF(B3465=0,0,INDEX('Solver Setup'!$F$25:$F$52,B3465))-H3465+'Solver Setup'!$B$9*(1-F3465))</f>
        <v>1077.6000000000006</v>
      </c>
    </row>
    <row r="3466" spans="1:15" x14ac:dyDescent="0.2">
      <c r="A3466">
        <v>5</v>
      </c>
      <c r="B3466">
        <v>7</v>
      </c>
      <c r="C3466">
        <v>21</v>
      </c>
      <c r="D3466" t="str" cm="1">
        <f t="array" ref="D3466">IF(B3466=0,"Depot",INDEX('Delivery Stops'!$B$2:$B$29,B3466))</f>
        <v>Fish Market</v>
      </c>
      <c r="E3466" t="str" cm="1">
        <f t="array" ref="E3466">IF(C3466=0,"Depot",INDEX('Delivery Stops'!$B$2:$B$29,C3466))</f>
        <v>Distillery</v>
      </c>
      <c r="F3466">
        <v>0</v>
      </c>
      <c r="G3466" cm="1">
        <f t="array" ref="G3466">INDEX('Distance Matrix (miles)'!$B$2:$AD$30,B3466+1,C3466+1)</f>
        <v>27.52</v>
      </c>
      <c r="H3466" cm="1">
        <f t="array" ref="H3466">INDEX('Travel Time Matrix (min)'!$B$2:$AD$30,B3466+1,C3466+1)</f>
        <v>41.3</v>
      </c>
      <c r="I3466" cm="1">
        <f t="array" ref="I3466">G3466*(INDEX('Vehicle Fleet'!$D$2:$D$6,A3466)+'Cost Parameters'!$B$2*'Cost Parameters'!$B$3)</f>
        <v>42.832127999999997</v>
      </c>
      <c r="J3466" cm="1">
        <f t="array" ref="J3466">IF(C3466=0,0,INDEX('Delivery Stops'!$D$2:$D$29,C3466))</f>
        <v>178</v>
      </c>
      <c r="K3466">
        <f t="shared" si="216"/>
        <v>0</v>
      </c>
      <c r="L3466">
        <f t="shared" si="217"/>
        <v>0</v>
      </c>
      <c r="M3466">
        <f t="shared" si="218"/>
        <v>0</v>
      </c>
      <c r="N3466">
        <f t="shared" si="219"/>
        <v>0</v>
      </c>
      <c r="O3466" cm="1">
        <f t="array" ref="O3466">((IF(C3466=0,INDEX('Solver Setup'!$M$15:$M$19,A3466),INDEX('Solver Setup'!$G$25:$G$52,C3466))-IF(B3466=0,INDEX('Solver Setup'!$L$15:$L$19,A3466),INDEX('Solver Setup'!$G$25:$G$52,B3466)))*1440-IF(B3466=0,0,INDEX('Solver Setup'!$F$25:$F$52,B3466))-H3466+'Solver Setup'!$B$9*(1-F3466))</f>
        <v>1589.6999999999996</v>
      </c>
    </row>
    <row r="3467" spans="1:15" x14ac:dyDescent="0.2">
      <c r="A3467">
        <v>5</v>
      </c>
      <c r="B3467">
        <v>7</v>
      </c>
      <c r="C3467">
        <v>22</v>
      </c>
      <c r="D3467" t="str" cm="1">
        <f t="array" ref="D3467">IF(B3467=0,"Depot",INDEX('Delivery Stops'!$B$2:$B$29,B3467))</f>
        <v>Fish Market</v>
      </c>
      <c r="E3467" t="str" cm="1">
        <f t="array" ref="E3467">IF(C3467=0,"Depot",INDEX('Delivery Stops'!$B$2:$B$29,C3467))</f>
        <v>Brewery</v>
      </c>
      <c r="F3467">
        <v>0</v>
      </c>
      <c r="G3467" cm="1">
        <f t="array" ref="G3467">INDEX('Distance Matrix (miles)'!$B$2:$AD$30,B3467+1,C3467+1)</f>
        <v>16.86</v>
      </c>
      <c r="H3467" cm="1">
        <f t="array" ref="H3467">INDEX('Travel Time Matrix (min)'!$B$2:$AD$30,B3467+1,C3467+1)</f>
        <v>25.3</v>
      </c>
      <c r="I3467" cm="1">
        <f t="array" ref="I3467">G3467*(INDEX('Vehicle Fleet'!$D$2:$D$6,A3467)+'Cost Parameters'!$B$2*'Cost Parameters'!$B$3)</f>
        <v>26.240904</v>
      </c>
      <c r="J3467" cm="1">
        <f t="array" ref="J3467">IF(C3467=0,0,INDEX('Delivery Stops'!$D$2:$D$29,C3467))</f>
        <v>46</v>
      </c>
      <c r="K3467">
        <f t="shared" si="216"/>
        <v>0</v>
      </c>
      <c r="L3467">
        <f t="shared" si="217"/>
        <v>0</v>
      </c>
      <c r="M3467">
        <f t="shared" si="218"/>
        <v>0</v>
      </c>
      <c r="N3467">
        <f t="shared" si="219"/>
        <v>0</v>
      </c>
      <c r="O3467" cm="1">
        <f t="array" ref="O3467">((IF(C3467=0,INDEX('Solver Setup'!$M$15:$M$19,A3467),INDEX('Solver Setup'!$G$25:$G$52,C3467))-IF(B3467=0,INDEX('Solver Setup'!$L$15:$L$19,A3467),INDEX('Solver Setup'!$G$25:$G$52,B3467)))*1440-IF(B3467=0,0,INDEX('Solver Setup'!$F$25:$F$52,B3467))-H3467+'Solver Setup'!$B$9*(1-F3467))</f>
        <v>1455.7000000000005</v>
      </c>
    </row>
    <row r="3468" spans="1:15" x14ac:dyDescent="0.2">
      <c r="A3468">
        <v>5</v>
      </c>
      <c r="B3468">
        <v>7</v>
      </c>
      <c r="C3468">
        <v>23</v>
      </c>
      <c r="D3468" t="str" cm="1">
        <f t="array" ref="D3468">IF(B3468=0,"Depot",INDEX('Delivery Stops'!$B$2:$B$29,B3468))</f>
        <v>Fish Market</v>
      </c>
      <c r="E3468" t="str" cm="1">
        <f t="array" ref="E3468">IF(C3468=0,"Depot",INDEX('Delivery Stops'!$B$2:$B$29,C3468))</f>
        <v>Distillery</v>
      </c>
      <c r="F3468">
        <v>0</v>
      </c>
      <c r="G3468" cm="1">
        <f t="array" ref="G3468">INDEX('Distance Matrix (miles)'!$B$2:$AD$30,B3468+1,C3468+1)</f>
        <v>15.3</v>
      </c>
      <c r="H3468" cm="1">
        <f t="array" ref="H3468">INDEX('Travel Time Matrix (min)'!$B$2:$AD$30,B3468+1,C3468+1)</f>
        <v>22.9</v>
      </c>
      <c r="I3468" cm="1">
        <f t="array" ref="I3468">G3468*(INDEX('Vehicle Fleet'!$D$2:$D$6,A3468)+'Cost Parameters'!$B$2*'Cost Parameters'!$B$3)</f>
        <v>23.812920000000002</v>
      </c>
      <c r="J3468" cm="1">
        <f t="array" ref="J3468">IF(C3468=0,0,INDEX('Delivery Stops'!$D$2:$D$29,C3468))</f>
        <v>207</v>
      </c>
      <c r="K3468">
        <f t="shared" si="216"/>
        <v>0</v>
      </c>
      <c r="L3468">
        <f t="shared" si="217"/>
        <v>0</v>
      </c>
      <c r="M3468">
        <f t="shared" si="218"/>
        <v>0</v>
      </c>
      <c r="N3468">
        <f t="shared" si="219"/>
        <v>0</v>
      </c>
      <c r="O3468" cm="1">
        <f t="array" ref="O3468">((IF(C3468=0,INDEX('Solver Setup'!$M$15:$M$19,A3468),INDEX('Solver Setup'!$G$25:$G$52,C3468))-IF(B3468=0,INDEX('Solver Setup'!$L$15:$L$19,A3468),INDEX('Solver Setup'!$G$25:$G$52,B3468)))*1440-IF(B3468=0,0,INDEX('Solver Setup'!$F$25:$F$52,B3468))-H3468+'Solver Setup'!$B$9*(1-F3468))</f>
        <v>1353.1</v>
      </c>
    </row>
    <row r="3469" spans="1:15" x14ac:dyDescent="0.2">
      <c r="A3469">
        <v>5</v>
      </c>
      <c r="B3469">
        <v>7</v>
      </c>
      <c r="C3469">
        <v>24</v>
      </c>
      <c r="D3469" t="str" cm="1">
        <f t="array" ref="D3469">IF(B3469=0,"Depot",INDEX('Delivery Stops'!$B$2:$B$29,B3469))</f>
        <v>Fish Market</v>
      </c>
      <c r="E3469" t="str" cm="1">
        <f t="array" ref="E3469">IF(C3469=0,"Depot",INDEX('Delivery Stops'!$B$2:$B$29,C3469))</f>
        <v>Children's Academy</v>
      </c>
      <c r="F3469">
        <v>0</v>
      </c>
      <c r="G3469" cm="1">
        <f t="array" ref="G3469">INDEX('Distance Matrix (miles)'!$B$2:$AD$30,B3469+1,C3469+1)</f>
        <v>25.37</v>
      </c>
      <c r="H3469" cm="1">
        <f t="array" ref="H3469">INDEX('Travel Time Matrix (min)'!$B$2:$AD$30,B3469+1,C3469+1)</f>
        <v>38.1</v>
      </c>
      <c r="I3469" cm="1">
        <f t="array" ref="I3469">G3469*(INDEX('Vehicle Fleet'!$D$2:$D$6,A3469)+'Cost Parameters'!$B$2*'Cost Parameters'!$B$3)</f>
        <v>39.485868000000004</v>
      </c>
      <c r="J3469" cm="1">
        <f t="array" ref="J3469">IF(C3469=0,0,INDEX('Delivery Stops'!$D$2:$D$29,C3469))</f>
        <v>28</v>
      </c>
      <c r="K3469">
        <f t="shared" si="216"/>
        <v>0</v>
      </c>
      <c r="L3469">
        <f t="shared" si="217"/>
        <v>0</v>
      </c>
      <c r="M3469">
        <f t="shared" si="218"/>
        <v>0</v>
      </c>
      <c r="N3469">
        <f t="shared" si="219"/>
        <v>0</v>
      </c>
      <c r="O3469" cm="1">
        <f t="array" ref="O3469">((IF(C3469=0,INDEX('Solver Setup'!$M$15:$M$19,A3469),INDEX('Solver Setup'!$G$25:$G$52,C3469))-IF(B3469=0,INDEX('Solver Setup'!$L$15:$L$19,A3469),INDEX('Solver Setup'!$G$25:$G$52,B3469)))*1440-IF(B3469=0,0,INDEX('Solver Setup'!$F$25:$F$52,B3469))-H3469+'Solver Setup'!$B$9*(1-F3469))</f>
        <v>1487.9000000000003</v>
      </c>
    </row>
    <row r="3470" spans="1:15" x14ac:dyDescent="0.2">
      <c r="A3470">
        <v>5</v>
      </c>
      <c r="B3470">
        <v>7</v>
      </c>
      <c r="C3470">
        <v>25</v>
      </c>
      <c r="D3470" t="str" cm="1">
        <f t="array" ref="D3470">IF(B3470=0,"Depot",INDEX('Delivery Stops'!$B$2:$B$29,B3470))</f>
        <v>Fish Market</v>
      </c>
      <c r="E3470" t="str" cm="1">
        <f t="array" ref="E3470">IF(C3470=0,"Depot",INDEX('Delivery Stops'!$B$2:$B$29,C3470))</f>
        <v>Public Library</v>
      </c>
      <c r="F3470">
        <v>0</v>
      </c>
      <c r="G3470" cm="1">
        <f t="array" ref="G3470">INDEX('Distance Matrix (miles)'!$B$2:$AD$30,B3470+1,C3470+1)</f>
        <v>4.2</v>
      </c>
      <c r="H3470" cm="1">
        <f t="array" ref="H3470">INDEX('Travel Time Matrix (min)'!$B$2:$AD$30,B3470+1,C3470+1)</f>
        <v>6.3</v>
      </c>
      <c r="I3470" cm="1">
        <f t="array" ref="I3470">G3470*(INDEX('Vehicle Fleet'!$D$2:$D$6,A3470)+'Cost Parameters'!$B$2*'Cost Parameters'!$B$3)</f>
        <v>6.53688</v>
      </c>
      <c r="J3470" cm="1">
        <f t="array" ref="J3470">IF(C3470=0,0,INDEX('Delivery Stops'!$D$2:$D$29,C3470))</f>
        <v>32</v>
      </c>
      <c r="K3470">
        <f t="shared" si="216"/>
        <v>0</v>
      </c>
      <c r="L3470">
        <f t="shared" si="217"/>
        <v>0</v>
      </c>
      <c r="M3470">
        <f t="shared" si="218"/>
        <v>0</v>
      </c>
      <c r="N3470">
        <f t="shared" si="219"/>
        <v>0</v>
      </c>
      <c r="O3470" cm="1">
        <f t="array" ref="O3470">((IF(C3470=0,INDEX('Solver Setup'!$M$15:$M$19,A3470),INDEX('Solver Setup'!$G$25:$G$52,C3470))-IF(B3470=0,INDEX('Solver Setup'!$L$15:$L$19,A3470),INDEX('Solver Setup'!$G$25:$G$52,B3470)))*1440-IF(B3470=0,0,INDEX('Solver Setup'!$F$25:$F$52,B3470))-H3470+'Solver Setup'!$B$9*(1-F3470))</f>
        <v>1429.7000000000005</v>
      </c>
    </row>
    <row r="3471" spans="1:15" x14ac:dyDescent="0.2">
      <c r="A3471">
        <v>5</v>
      </c>
      <c r="B3471">
        <v>7</v>
      </c>
      <c r="C3471">
        <v>26</v>
      </c>
      <c r="D3471" t="str" cm="1">
        <f t="array" ref="D3471">IF(B3471=0,"Depot",INDEX('Delivery Stops'!$B$2:$B$29,B3471))</f>
        <v>Fish Market</v>
      </c>
      <c r="E3471" t="str" cm="1">
        <f t="array" ref="E3471">IF(C3471=0,"Depot",INDEX('Delivery Stops'!$B$2:$B$29,C3471))</f>
        <v>Bakery &amp; Cafe</v>
      </c>
      <c r="F3471">
        <v>0</v>
      </c>
      <c r="G3471" cm="1">
        <f t="array" ref="G3471">INDEX('Distance Matrix (miles)'!$B$2:$AD$30,B3471+1,C3471+1)</f>
        <v>14.72</v>
      </c>
      <c r="H3471" cm="1">
        <f t="array" ref="H3471">INDEX('Travel Time Matrix (min)'!$B$2:$AD$30,B3471+1,C3471+1)</f>
        <v>22.1</v>
      </c>
      <c r="I3471" cm="1">
        <f t="array" ref="I3471">G3471*(INDEX('Vehicle Fleet'!$D$2:$D$6,A3471)+'Cost Parameters'!$B$2*'Cost Parameters'!$B$3)</f>
        <v>22.910208000000001</v>
      </c>
      <c r="J3471" cm="1">
        <f t="array" ref="J3471">IF(C3471=0,0,INDEX('Delivery Stops'!$D$2:$D$29,C3471))</f>
        <v>211</v>
      </c>
      <c r="K3471">
        <f t="shared" si="216"/>
        <v>0</v>
      </c>
      <c r="L3471">
        <f t="shared" si="217"/>
        <v>0</v>
      </c>
      <c r="M3471">
        <f t="shared" si="218"/>
        <v>0</v>
      </c>
      <c r="N3471">
        <f t="shared" si="219"/>
        <v>0</v>
      </c>
      <c r="O3471" cm="1">
        <f t="array" ref="O3471">((IF(C3471=0,INDEX('Solver Setup'!$M$15:$M$19,A3471),INDEX('Solver Setup'!$G$25:$G$52,C3471))-IF(B3471=0,INDEX('Solver Setup'!$L$15:$L$19,A3471),INDEX('Solver Setup'!$G$25:$G$52,B3471)))*1440-IF(B3471=0,0,INDEX('Solver Setup'!$F$25:$F$52,B3471))-H3471+'Solver Setup'!$B$9*(1-F3471))</f>
        <v>1488.9</v>
      </c>
    </row>
    <row r="3472" spans="1:15" x14ac:dyDescent="0.2">
      <c r="A3472">
        <v>5</v>
      </c>
      <c r="B3472">
        <v>7</v>
      </c>
      <c r="C3472">
        <v>27</v>
      </c>
      <c r="D3472" t="str" cm="1">
        <f t="array" ref="D3472">IF(B3472=0,"Depot",INDEX('Delivery Stops'!$B$2:$B$29,B3472))</f>
        <v>Fish Market</v>
      </c>
      <c r="E3472" t="str" cm="1">
        <f t="array" ref="E3472">IF(C3472=0,"Depot",INDEX('Delivery Stops'!$B$2:$B$29,C3472))</f>
        <v>Redstone Elementary School</v>
      </c>
      <c r="F3472">
        <v>0</v>
      </c>
      <c r="G3472" cm="1">
        <f t="array" ref="G3472">INDEX('Distance Matrix (miles)'!$B$2:$AD$30,B3472+1,C3472+1)</f>
        <v>12.94</v>
      </c>
      <c r="H3472" cm="1">
        <f t="array" ref="H3472">INDEX('Travel Time Matrix (min)'!$B$2:$AD$30,B3472+1,C3472+1)</f>
        <v>19.399999999999999</v>
      </c>
      <c r="I3472" cm="1">
        <f t="array" ref="I3472">G3472*(INDEX('Vehicle Fleet'!$D$2:$D$6,A3472)+'Cost Parameters'!$B$2*'Cost Parameters'!$B$3)</f>
        <v>20.139816</v>
      </c>
      <c r="J3472" cm="1">
        <f t="array" ref="J3472">IF(C3472=0,0,INDEX('Delivery Stops'!$D$2:$D$29,C3472))</f>
        <v>61</v>
      </c>
      <c r="K3472">
        <f t="shared" si="216"/>
        <v>0</v>
      </c>
      <c r="L3472">
        <f t="shared" si="217"/>
        <v>0</v>
      </c>
      <c r="M3472">
        <f t="shared" si="218"/>
        <v>0</v>
      </c>
      <c r="N3472">
        <f t="shared" si="219"/>
        <v>0</v>
      </c>
      <c r="O3472" cm="1">
        <f t="array" ref="O3472">((IF(C3472=0,INDEX('Solver Setup'!$M$15:$M$19,A3472),INDEX('Solver Setup'!$G$25:$G$52,C3472))-IF(B3472=0,INDEX('Solver Setup'!$L$15:$L$19,A3472),INDEX('Solver Setup'!$G$25:$G$52,B3472)))*1440-IF(B3472=0,0,INDEX('Solver Setup'!$F$25:$F$52,B3472))-H3472+'Solver Setup'!$B$9*(1-F3472))</f>
        <v>1431.5999999999995</v>
      </c>
    </row>
    <row r="3473" spans="1:15" x14ac:dyDescent="0.2">
      <c r="A3473">
        <v>5</v>
      </c>
      <c r="B3473">
        <v>7</v>
      </c>
      <c r="C3473">
        <v>28</v>
      </c>
      <c r="D3473" t="str" cm="1">
        <f t="array" ref="D3473">IF(B3473=0,"Depot",INDEX('Delivery Stops'!$B$2:$B$29,B3473))</f>
        <v>Fish Market</v>
      </c>
      <c r="E3473" t="str" cm="1">
        <f t="array" ref="E3473">IF(C3473=0,"Depot",INDEX('Delivery Stops'!$B$2:$B$29,C3473))</f>
        <v>Food Bank</v>
      </c>
      <c r="F3473">
        <v>0</v>
      </c>
      <c r="G3473" cm="1">
        <f t="array" ref="G3473">INDEX('Distance Matrix (miles)'!$B$2:$AD$30,B3473+1,C3473+1)</f>
        <v>14.49</v>
      </c>
      <c r="H3473" cm="1">
        <f t="array" ref="H3473">INDEX('Travel Time Matrix (min)'!$B$2:$AD$30,B3473+1,C3473+1)</f>
        <v>21.7</v>
      </c>
      <c r="I3473" cm="1">
        <f t="array" ref="I3473">G3473*(INDEX('Vehicle Fleet'!$D$2:$D$6,A3473)+'Cost Parameters'!$B$2*'Cost Parameters'!$B$3)</f>
        <v>22.552236000000001</v>
      </c>
      <c r="J3473" cm="1">
        <f t="array" ref="J3473">IF(C3473=0,0,INDEX('Delivery Stops'!$D$2:$D$29,C3473))</f>
        <v>168</v>
      </c>
      <c r="K3473">
        <f t="shared" si="216"/>
        <v>0</v>
      </c>
      <c r="L3473">
        <f t="shared" si="217"/>
        <v>0</v>
      </c>
      <c r="M3473">
        <f t="shared" si="218"/>
        <v>0</v>
      </c>
      <c r="N3473">
        <f t="shared" si="219"/>
        <v>0</v>
      </c>
      <c r="O3473" cm="1">
        <f t="array" ref="O3473">((IF(C3473=0,INDEX('Solver Setup'!$M$15:$M$19,A3473),INDEX('Solver Setup'!$G$25:$G$52,C3473))-IF(B3473=0,INDEX('Solver Setup'!$L$15:$L$19,A3473),INDEX('Solver Setup'!$G$25:$G$52,B3473)))*1440-IF(B3473=0,0,INDEX('Solver Setup'!$F$25:$F$52,B3473))-H3473+'Solver Setup'!$B$9*(1-F3473))</f>
        <v>1429.2999999999995</v>
      </c>
    </row>
    <row r="3474" spans="1:15" x14ac:dyDescent="0.2">
      <c r="A3474">
        <v>5</v>
      </c>
      <c r="B3474">
        <v>8</v>
      </c>
      <c r="C3474">
        <v>0</v>
      </c>
      <c r="D3474" t="str" cm="1">
        <f t="array" ref="D3474">IF(B3474=0,"Depot",INDEX('Delivery Stops'!$B$2:$B$29,B3474))</f>
        <v>Swimming Pool Supply</v>
      </c>
      <c r="E3474" t="str" cm="1">
        <f t="array" ref="E3474">IF(C3474=0,"Depot",INDEX('Delivery Stops'!$B$2:$B$29,C3474))</f>
        <v>Depot</v>
      </c>
      <c r="F3474">
        <v>0</v>
      </c>
      <c r="G3474" cm="1">
        <f t="array" ref="G3474">INDEX('Distance Matrix (miles)'!$B$2:$AD$30,B3474+1,C3474+1)</f>
        <v>25.87</v>
      </c>
      <c r="H3474" cm="1">
        <f t="array" ref="H3474">INDEX('Travel Time Matrix (min)'!$B$2:$AD$30,B3474+1,C3474+1)</f>
        <v>38.799999999999997</v>
      </c>
      <c r="I3474" cm="1">
        <f t="array" ref="I3474">G3474*(INDEX('Vehicle Fleet'!$D$2:$D$6,A3474)+'Cost Parameters'!$B$2*'Cost Parameters'!$B$3)</f>
        <v>40.264068000000002</v>
      </c>
      <c r="J3474" cm="1">
        <f t="array" ref="J3474">IF(C3474=0,0,INDEX('Delivery Stops'!$D$2:$D$29,C3474))</f>
        <v>0</v>
      </c>
      <c r="K3474">
        <f t="shared" si="216"/>
        <v>0</v>
      </c>
      <c r="L3474">
        <f t="shared" si="217"/>
        <v>0</v>
      </c>
      <c r="M3474">
        <f t="shared" si="218"/>
        <v>0</v>
      </c>
      <c r="N3474">
        <f t="shared" si="219"/>
        <v>0</v>
      </c>
      <c r="O3474" cm="1">
        <f t="array" ref="O3474">((IF(C3474=0,INDEX('Solver Setup'!$M$15:$M$19,A3474),INDEX('Solver Setup'!$G$25:$G$52,C3474))-IF(B3474=0,INDEX('Solver Setup'!$L$15:$L$19,A3474),INDEX('Solver Setup'!$G$25:$G$52,B3474)))*1440-IF(B3474=0,0,INDEX('Solver Setup'!$F$25:$F$52,B3474))-H3474+'Solver Setup'!$B$9*(1-F3474))</f>
        <v>490.2000000000005</v>
      </c>
    </row>
    <row r="3475" spans="1:15" x14ac:dyDescent="0.2">
      <c r="A3475">
        <v>5</v>
      </c>
      <c r="B3475">
        <v>8</v>
      </c>
      <c r="C3475">
        <v>1</v>
      </c>
      <c r="D3475" t="str" cm="1">
        <f t="array" ref="D3475">IF(B3475=0,"Depot",INDEX('Delivery Stops'!$B$2:$B$29,B3475))</f>
        <v>Swimming Pool Supply</v>
      </c>
      <c r="E3475" t="str" cm="1">
        <f t="array" ref="E3475">IF(C3475=0,"Depot",INDEX('Delivery Stops'!$B$2:$B$29,C3475))</f>
        <v>Pet Hospital</v>
      </c>
      <c r="F3475">
        <v>0</v>
      </c>
      <c r="G3475" cm="1">
        <f t="array" ref="G3475">INDEX('Distance Matrix (miles)'!$B$2:$AD$30,B3475+1,C3475+1)</f>
        <v>33.79</v>
      </c>
      <c r="H3475" cm="1">
        <f t="array" ref="H3475">INDEX('Travel Time Matrix (min)'!$B$2:$AD$30,B3475+1,C3475+1)</f>
        <v>50.7</v>
      </c>
      <c r="I3475" cm="1">
        <f t="array" ref="I3475">G3475*(INDEX('Vehicle Fleet'!$D$2:$D$6,A3475)+'Cost Parameters'!$B$2*'Cost Parameters'!$B$3)</f>
        <v>52.590755999999999</v>
      </c>
      <c r="J3475" cm="1">
        <f t="array" ref="J3475">IF(C3475=0,0,INDEX('Delivery Stops'!$D$2:$D$29,C3475))</f>
        <v>204</v>
      </c>
      <c r="K3475">
        <f t="shared" si="216"/>
        <v>0</v>
      </c>
      <c r="L3475">
        <f t="shared" si="217"/>
        <v>0</v>
      </c>
      <c r="M3475">
        <f t="shared" si="218"/>
        <v>0</v>
      </c>
      <c r="N3475">
        <f t="shared" si="219"/>
        <v>0</v>
      </c>
      <c r="O3475" cm="1">
        <f t="array" ref="O3475">((IF(C3475=0,INDEX('Solver Setup'!$M$15:$M$19,A3475),INDEX('Solver Setup'!$G$25:$G$52,C3475))-IF(B3475=0,INDEX('Solver Setup'!$L$15:$L$19,A3475),INDEX('Solver Setup'!$G$25:$G$52,B3475)))*1440-IF(B3475=0,0,INDEX('Solver Setup'!$F$25:$F$52,B3475))-H3475+'Solver Setup'!$B$9*(1-F3475))</f>
        <v>988.30000000000086</v>
      </c>
    </row>
    <row r="3476" spans="1:15" x14ac:dyDescent="0.2">
      <c r="A3476">
        <v>5</v>
      </c>
      <c r="B3476">
        <v>8</v>
      </c>
      <c r="C3476">
        <v>2</v>
      </c>
      <c r="D3476" t="str" cm="1">
        <f t="array" ref="D3476">IF(B3476=0,"Depot",INDEX('Delivery Stops'!$B$2:$B$29,B3476))</f>
        <v>Swimming Pool Supply</v>
      </c>
      <c r="E3476" t="str" cm="1">
        <f t="array" ref="E3476">IF(C3476=0,"Depot",INDEX('Delivery Stops'!$B$2:$B$29,C3476))</f>
        <v>Community Pharmacy</v>
      </c>
      <c r="F3476">
        <v>0</v>
      </c>
      <c r="G3476" cm="1">
        <f t="array" ref="G3476">INDEX('Distance Matrix (miles)'!$B$2:$AD$30,B3476+1,C3476+1)</f>
        <v>27.38</v>
      </c>
      <c r="H3476" cm="1">
        <f t="array" ref="H3476">INDEX('Travel Time Matrix (min)'!$B$2:$AD$30,B3476+1,C3476+1)</f>
        <v>41.1</v>
      </c>
      <c r="I3476" cm="1">
        <f t="array" ref="I3476">G3476*(INDEX('Vehicle Fleet'!$D$2:$D$6,A3476)+'Cost Parameters'!$B$2*'Cost Parameters'!$B$3)</f>
        <v>42.614232000000001</v>
      </c>
      <c r="J3476" cm="1">
        <f t="array" ref="J3476">IF(C3476=0,0,INDEX('Delivery Stops'!$D$2:$D$29,C3476))</f>
        <v>240</v>
      </c>
      <c r="K3476">
        <f t="shared" si="216"/>
        <v>0</v>
      </c>
      <c r="L3476">
        <f t="shared" si="217"/>
        <v>0</v>
      </c>
      <c r="M3476">
        <f t="shared" si="218"/>
        <v>0</v>
      </c>
      <c r="N3476">
        <f t="shared" si="219"/>
        <v>0</v>
      </c>
      <c r="O3476" cm="1">
        <f t="array" ref="O3476">((IF(C3476=0,INDEX('Solver Setup'!$M$15:$M$19,A3476),INDEX('Solver Setup'!$G$25:$G$52,C3476))-IF(B3476=0,INDEX('Solver Setup'!$L$15:$L$19,A3476),INDEX('Solver Setup'!$G$25:$G$52,B3476)))*1440-IF(B3476=0,0,INDEX('Solver Setup'!$F$25:$F$52,B3476))-H3476+'Solver Setup'!$B$9*(1-F3476))</f>
        <v>1237.9000000000001</v>
      </c>
    </row>
    <row r="3477" spans="1:15" x14ac:dyDescent="0.2">
      <c r="A3477">
        <v>5</v>
      </c>
      <c r="B3477">
        <v>8</v>
      </c>
      <c r="C3477">
        <v>3</v>
      </c>
      <c r="D3477" t="str" cm="1">
        <f t="array" ref="D3477">IF(B3477=0,"Depot",INDEX('Delivery Stops'!$B$2:$B$29,B3477))</f>
        <v>Swimming Pool Supply</v>
      </c>
      <c r="E3477" t="str" cm="1">
        <f t="array" ref="E3477">IF(C3477=0,"Depot",INDEX('Delivery Stops'!$B$2:$B$29,C3477))</f>
        <v>Redstone Medical Center</v>
      </c>
      <c r="F3477">
        <v>0</v>
      </c>
      <c r="G3477" cm="1">
        <f t="array" ref="G3477">INDEX('Distance Matrix (miles)'!$B$2:$AD$30,B3477+1,C3477+1)</f>
        <v>16.8</v>
      </c>
      <c r="H3477" cm="1">
        <f t="array" ref="H3477">INDEX('Travel Time Matrix (min)'!$B$2:$AD$30,B3477+1,C3477+1)</f>
        <v>25.2</v>
      </c>
      <c r="I3477" cm="1">
        <f t="array" ref="I3477">G3477*(INDEX('Vehicle Fleet'!$D$2:$D$6,A3477)+'Cost Parameters'!$B$2*'Cost Parameters'!$B$3)</f>
        <v>26.14752</v>
      </c>
      <c r="J3477" cm="1">
        <f t="array" ref="J3477">IF(C3477=0,0,INDEX('Delivery Stops'!$D$2:$D$29,C3477))</f>
        <v>183</v>
      </c>
      <c r="K3477">
        <f t="shared" si="216"/>
        <v>0</v>
      </c>
      <c r="L3477">
        <f t="shared" si="217"/>
        <v>0</v>
      </c>
      <c r="M3477">
        <f t="shared" si="218"/>
        <v>0</v>
      </c>
      <c r="N3477">
        <f t="shared" si="219"/>
        <v>0</v>
      </c>
      <c r="O3477" cm="1">
        <f t="array" ref="O3477">((IF(C3477=0,INDEX('Solver Setup'!$M$15:$M$19,A3477),INDEX('Solver Setup'!$G$25:$G$52,C3477))-IF(B3477=0,INDEX('Solver Setup'!$L$15:$L$19,A3477),INDEX('Solver Setup'!$G$25:$G$52,B3477)))*1440-IF(B3477=0,0,INDEX('Solver Setup'!$F$25:$F$52,B3477))-H3477+'Solver Setup'!$B$9*(1-F3477))</f>
        <v>1268.8000000000004</v>
      </c>
    </row>
    <row r="3478" spans="1:15" x14ac:dyDescent="0.2">
      <c r="A3478">
        <v>5</v>
      </c>
      <c r="B3478">
        <v>8</v>
      </c>
      <c r="C3478">
        <v>4</v>
      </c>
      <c r="D3478" t="str" cm="1">
        <f t="array" ref="D3478">IF(B3478=0,"Depot",INDEX('Delivery Stops'!$B$2:$B$29,B3478))</f>
        <v>Swimming Pool Supply</v>
      </c>
      <c r="E3478" t="str" cm="1">
        <f t="array" ref="E3478">IF(C3478=0,"Depot",INDEX('Delivery Stops'!$B$2:$B$29,C3478))</f>
        <v>Furniture Warehouse</v>
      </c>
      <c r="F3478">
        <v>0</v>
      </c>
      <c r="G3478" cm="1">
        <f t="array" ref="G3478">INDEX('Distance Matrix (miles)'!$B$2:$AD$30,B3478+1,C3478+1)</f>
        <v>18.100000000000001</v>
      </c>
      <c r="H3478" cm="1">
        <f t="array" ref="H3478">INDEX('Travel Time Matrix (min)'!$B$2:$AD$30,B3478+1,C3478+1)</f>
        <v>27.2</v>
      </c>
      <c r="I3478" cm="1">
        <f t="array" ref="I3478">G3478*(INDEX('Vehicle Fleet'!$D$2:$D$6,A3478)+'Cost Parameters'!$B$2*'Cost Parameters'!$B$3)</f>
        <v>28.170840000000002</v>
      </c>
      <c r="J3478" cm="1">
        <f t="array" ref="J3478">IF(C3478=0,0,INDEX('Delivery Stops'!$D$2:$D$29,C3478))</f>
        <v>186</v>
      </c>
      <c r="K3478">
        <f t="shared" si="216"/>
        <v>0</v>
      </c>
      <c r="L3478">
        <f t="shared" si="217"/>
        <v>0</v>
      </c>
      <c r="M3478">
        <f t="shared" si="218"/>
        <v>0</v>
      </c>
      <c r="N3478">
        <f t="shared" si="219"/>
        <v>0</v>
      </c>
      <c r="O3478" cm="1">
        <f t="array" ref="O3478">((IF(C3478=0,INDEX('Solver Setup'!$M$15:$M$19,A3478),INDEX('Solver Setup'!$G$25:$G$52,C3478))-IF(B3478=0,INDEX('Solver Setup'!$L$15:$L$19,A3478),INDEX('Solver Setup'!$G$25:$G$52,B3478)))*1440-IF(B3478=0,0,INDEX('Solver Setup'!$F$25:$F$52,B3478))-H3478+'Solver Setup'!$B$9*(1-F3478))</f>
        <v>996.80000000000041</v>
      </c>
    </row>
    <row r="3479" spans="1:15" x14ac:dyDescent="0.2">
      <c r="A3479">
        <v>5</v>
      </c>
      <c r="B3479">
        <v>8</v>
      </c>
      <c r="C3479">
        <v>5</v>
      </c>
      <c r="D3479" t="str" cm="1">
        <f t="array" ref="D3479">IF(B3479=0,"Depot",INDEX('Delivery Stops'!$B$2:$B$29,B3479))</f>
        <v>Swimming Pool Supply</v>
      </c>
      <c r="E3479" t="str" cm="1">
        <f t="array" ref="E3479">IF(C3479=0,"Depot",INDEX('Delivery Stops'!$B$2:$B$29,C3479))</f>
        <v>Construction Supply</v>
      </c>
      <c r="F3479">
        <v>0</v>
      </c>
      <c r="G3479" cm="1">
        <f t="array" ref="G3479">INDEX('Distance Matrix (miles)'!$B$2:$AD$30,B3479+1,C3479+1)</f>
        <v>17.649999999999999</v>
      </c>
      <c r="H3479" cm="1">
        <f t="array" ref="H3479">INDEX('Travel Time Matrix (min)'!$B$2:$AD$30,B3479+1,C3479+1)</f>
        <v>26.5</v>
      </c>
      <c r="I3479" cm="1">
        <f t="array" ref="I3479">G3479*(INDEX('Vehicle Fleet'!$D$2:$D$6,A3479)+'Cost Parameters'!$B$2*'Cost Parameters'!$B$3)</f>
        <v>27.470459999999999</v>
      </c>
      <c r="J3479" cm="1">
        <f t="array" ref="J3479">IF(C3479=0,0,INDEX('Delivery Stops'!$D$2:$D$29,C3479))</f>
        <v>201</v>
      </c>
      <c r="K3479">
        <f t="shared" si="216"/>
        <v>0</v>
      </c>
      <c r="L3479">
        <f t="shared" si="217"/>
        <v>0</v>
      </c>
      <c r="M3479">
        <f t="shared" si="218"/>
        <v>0</v>
      </c>
      <c r="N3479">
        <f t="shared" si="219"/>
        <v>0</v>
      </c>
      <c r="O3479" cm="1">
        <f t="array" ref="O3479">((IF(C3479=0,INDEX('Solver Setup'!$M$15:$M$19,A3479),INDEX('Solver Setup'!$G$25:$G$52,C3479))-IF(B3479=0,INDEX('Solver Setup'!$L$15:$L$19,A3479),INDEX('Solver Setup'!$G$25:$G$52,B3479)))*1440-IF(B3479=0,0,INDEX('Solver Setup'!$F$25:$F$52,B3479))-H3479+'Solver Setup'!$B$9*(1-F3479))</f>
        <v>1207.5</v>
      </c>
    </row>
    <row r="3480" spans="1:15" x14ac:dyDescent="0.2">
      <c r="A3480">
        <v>5</v>
      </c>
      <c r="B3480">
        <v>8</v>
      </c>
      <c r="C3480">
        <v>6</v>
      </c>
      <c r="D3480" t="str" cm="1">
        <f t="array" ref="D3480">IF(B3480=0,"Depot",INDEX('Delivery Stops'!$B$2:$B$29,B3480))</f>
        <v>Swimming Pool Supply</v>
      </c>
      <c r="E3480" t="str" cm="1">
        <f t="array" ref="E3480">IF(C3480=0,"Depot",INDEX('Delivery Stops'!$B$2:$B$29,C3480))</f>
        <v>Farm Supply</v>
      </c>
      <c r="F3480">
        <v>0</v>
      </c>
      <c r="G3480" cm="1">
        <f t="array" ref="G3480">INDEX('Distance Matrix (miles)'!$B$2:$AD$30,B3480+1,C3480+1)</f>
        <v>23.23</v>
      </c>
      <c r="H3480" cm="1">
        <f t="array" ref="H3480">INDEX('Travel Time Matrix (min)'!$B$2:$AD$30,B3480+1,C3480+1)</f>
        <v>34.799999999999997</v>
      </c>
      <c r="I3480" cm="1">
        <f t="array" ref="I3480">G3480*(INDEX('Vehicle Fleet'!$D$2:$D$6,A3480)+'Cost Parameters'!$B$2*'Cost Parameters'!$B$3)</f>
        <v>36.155172</v>
      </c>
      <c r="J3480" cm="1">
        <f t="array" ref="J3480">IF(C3480=0,0,INDEX('Delivery Stops'!$D$2:$D$29,C3480))</f>
        <v>162</v>
      </c>
      <c r="K3480">
        <f t="shared" si="216"/>
        <v>0</v>
      </c>
      <c r="L3480">
        <f t="shared" si="217"/>
        <v>0</v>
      </c>
      <c r="M3480">
        <f t="shared" si="218"/>
        <v>0</v>
      </c>
      <c r="N3480">
        <f t="shared" si="219"/>
        <v>0</v>
      </c>
      <c r="O3480" cm="1">
        <f t="array" ref="O3480">((IF(C3480=0,INDEX('Solver Setup'!$M$15:$M$19,A3480),INDEX('Solver Setup'!$G$25:$G$52,C3480))-IF(B3480=0,INDEX('Solver Setup'!$L$15:$L$19,A3480),INDEX('Solver Setup'!$G$25:$G$52,B3480)))*1440-IF(B3480=0,0,INDEX('Solver Setup'!$F$25:$F$52,B3480))-H3480+'Solver Setup'!$B$9*(1-F3480))</f>
        <v>1304.2000000000005</v>
      </c>
    </row>
    <row r="3481" spans="1:15" x14ac:dyDescent="0.2">
      <c r="A3481">
        <v>5</v>
      </c>
      <c r="B3481">
        <v>8</v>
      </c>
      <c r="C3481">
        <v>7</v>
      </c>
      <c r="D3481" t="str" cm="1">
        <f t="array" ref="D3481">IF(B3481=0,"Depot",INDEX('Delivery Stops'!$B$2:$B$29,B3481))</f>
        <v>Swimming Pool Supply</v>
      </c>
      <c r="E3481" t="str" cm="1">
        <f t="array" ref="E3481">IF(C3481=0,"Depot",INDEX('Delivery Stops'!$B$2:$B$29,C3481))</f>
        <v>Fish Market</v>
      </c>
      <c r="F3481">
        <v>0</v>
      </c>
      <c r="G3481" cm="1">
        <f t="array" ref="G3481">INDEX('Distance Matrix (miles)'!$B$2:$AD$30,B3481+1,C3481+1)</f>
        <v>30.46</v>
      </c>
      <c r="H3481" cm="1">
        <f t="array" ref="H3481">INDEX('Travel Time Matrix (min)'!$B$2:$AD$30,B3481+1,C3481+1)</f>
        <v>45.7</v>
      </c>
      <c r="I3481" cm="1">
        <f t="array" ref="I3481">G3481*(INDEX('Vehicle Fleet'!$D$2:$D$6,A3481)+'Cost Parameters'!$B$2*'Cost Parameters'!$B$3)</f>
        <v>47.407944000000001</v>
      </c>
      <c r="J3481" cm="1">
        <f t="array" ref="J3481">IF(C3481=0,0,INDEX('Delivery Stops'!$D$2:$D$29,C3481))</f>
        <v>133</v>
      </c>
      <c r="K3481">
        <f t="shared" si="216"/>
        <v>0</v>
      </c>
      <c r="L3481">
        <f t="shared" si="217"/>
        <v>0</v>
      </c>
      <c r="M3481">
        <f t="shared" si="218"/>
        <v>0</v>
      </c>
      <c r="N3481">
        <f t="shared" si="219"/>
        <v>0</v>
      </c>
      <c r="O3481" cm="1">
        <f t="array" ref="O3481">((IF(C3481=0,INDEX('Solver Setup'!$M$15:$M$19,A3481),INDEX('Solver Setup'!$G$25:$G$52,C3481))-IF(B3481=0,INDEX('Solver Setup'!$L$15:$L$19,A3481),INDEX('Solver Setup'!$G$25:$G$52,B3481)))*1440-IF(B3481=0,0,INDEX('Solver Setup'!$F$25:$F$52,B3481))-H3481+'Solver Setup'!$B$9*(1-F3481))</f>
        <v>1158.3000000000004</v>
      </c>
    </row>
    <row r="3482" spans="1:15" x14ac:dyDescent="0.2">
      <c r="A3482">
        <v>5</v>
      </c>
      <c r="B3482">
        <v>8</v>
      </c>
      <c r="C3482">
        <v>9</v>
      </c>
      <c r="D3482" t="str" cm="1">
        <f t="array" ref="D3482">IF(B3482=0,"Depot",INDEX('Delivery Stops'!$B$2:$B$29,B3482))</f>
        <v>Swimming Pool Supply</v>
      </c>
      <c r="E3482" t="str" cm="1">
        <f t="array" ref="E3482">IF(C3482=0,"Depot",INDEX('Delivery Stops'!$B$2:$B$29,C3482))</f>
        <v>Dry Cleaners</v>
      </c>
      <c r="F3482">
        <v>0</v>
      </c>
      <c r="G3482" cm="1">
        <f t="array" ref="G3482">INDEX('Distance Matrix (miles)'!$B$2:$AD$30,B3482+1,C3482+1)</f>
        <v>27.7</v>
      </c>
      <c r="H3482" cm="1">
        <f t="array" ref="H3482">INDEX('Travel Time Matrix (min)'!$B$2:$AD$30,B3482+1,C3482+1)</f>
        <v>41.5</v>
      </c>
      <c r="I3482" cm="1">
        <f t="array" ref="I3482">G3482*(INDEX('Vehicle Fleet'!$D$2:$D$6,A3482)+'Cost Parameters'!$B$2*'Cost Parameters'!$B$3)</f>
        <v>43.112279999999998</v>
      </c>
      <c r="J3482" cm="1">
        <f t="array" ref="J3482">IF(C3482=0,0,INDEX('Delivery Stops'!$D$2:$D$29,C3482))</f>
        <v>24</v>
      </c>
      <c r="K3482">
        <f t="shared" si="216"/>
        <v>0</v>
      </c>
      <c r="L3482">
        <f t="shared" si="217"/>
        <v>0</v>
      </c>
      <c r="M3482">
        <f t="shared" si="218"/>
        <v>0</v>
      </c>
      <c r="N3482">
        <f t="shared" si="219"/>
        <v>0</v>
      </c>
      <c r="O3482" cm="1">
        <f t="array" ref="O3482">((IF(C3482=0,INDEX('Solver Setup'!$M$15:$M$19,A3482),INDEX('Solver Setup'!$G$25:$G$52,C3482))-IF(B3482=0,INDEX('Solver Setup'!$L$15:$L$19,A3482),INDEX('Solver Setup'!$G$25:$G$52,B3482)))*1440-IF(B3482=0,0,INDEX('Solver Setup'!$F$25:$F$52,B3482))-H3482+'Solver Setup'!$B$9*(1-F3482))</f>
        <v>1027.5000000000005</v>
      </c>
    </row>
    <row r="3483" spans="1:15" x14ac:dyDescent="0.2">
      <c r="A3483">
        <v>5</v>
      </c>
      <c r="B3483">
        <v>8</v>
      </c>
      <c r="C3483">
        <v>10</v>
      </c>
      <c r="D3483" t="str" cm="1">
        <f t="array" ref="D3483">IF(B3483=0,"Depot",INDEX('Delivery Stops'!$B$2:$B$29,B3483))</f>
        <v>Swimming Pool Supply</v>
      </c>
      <c r="E3483" t="str" cm="1">
        <f t="array" ref="E3483">IF(C3483=0,"Depot",INDEX('Delivery Stops'!$B$2:$B$29,C3483))</f>
        <v>Furniture Warehouse</v>
      </c>
      <c r="F3483">
        <v>0</v>
      </c>
      <c r="G3483" cm="1">
        <f t="array" ref="G3483">INDEX('Distance Matrix (miles)'!$B$2:$AD$30,B3483+1,C3483+1)</f>
        <v>28.16</v>
      </c>
      <c r="H3483" cm="1">
        <f t="array" ref="H3483">INDEX('Travel Time Matrix (min)'!$B$2:$AD$30,B3483+1,C3483+1)</f>
        <v>42.2</v>
      </c>
      <c r="I3483" cm="1">
        <f t="array" ref="I3483">G3483*(INDEX('Vehicle Fleet'!$D$2:$D$6,A3483)+'Cost Parameters'!$B$2*'Cost Parameters'!$B$3)</f>
        <v>43.828223999999999</v>
      </c>
      <c r="J3483" cm="1">
        <f t="array" ref="J3483">IF(C3483=0,0,INDEX('Delivery Stops'!$D$2:$D$29,C3483))</f>
        <v>89</v>
      </c>
      <c r="K3483">
        <f t="shared" si="216"/>
        <v>0</v>
      </c>
      <c r="L3483">
        <f t="shared" si="217"/>
        <v>0</v>
      </c>
      <c r="M3483">
        <f t="shared" si="218"/>
        <v>0</v>
      </c>
      <c r="N3483">
        <f t="shared" si="219"/>
        <v>0</v>
      </c>
      <c r="O3483" cm="1">
        <f t="array" ref="O3483">((IF(C3483=0,INDEX('Solver Setup'!$M$15:$M$19,A3483),INDEX('Solver Setup'!$G$25:$G$52,C3483))-IF(B3483=0,INDEX('Solver Setup'!$L$15:$L$19,A3483),INDEX('Solver Setup'!$G$25:$G$52,B3483)))*1440-IF(B3483=0,0,INDEX('Solver Setup'!$F$25:$F$52,B3483))-H3483+'Solver Setup'!$B$9*(1-F3483))</f>
        <v>1101.8</v>
      </c>
    </row>
    <row r="3484" spans="1:15" x14ac:dyDescent="0.2">
      <c r="A3484">
        <v>5</v>
      </c>
      <c r="B3484">
        <v>8</v>
      </c>
      <c r="C3484">
        <v>11</v>
      </c>
      <c r="D3484" t="str" cm="1">
        <f t="array" ref="D3484">IF(B3484=0,"Depot",INDEX('Delivery Stops'!$B$2:$B$29,B3484))</f>
        <v>Swimming Pool Supply</v>
      </c>
      <c r="E3484" t="str" cm="1">
        <f t="array" ref="E3484">IF(C3484=0,"Depot",INDEX('Delivery Stops'!$B$2:$B$29,C3484))</f>
        <v>Pet Hospital</v>
      </c>
      <c r="F3484">
        <v>0</v>
      </c>
      <c r="G3484" cm="1">
        <f t="array" ref="G3484">INDEX('Distance Matrix (miles)'!$B$2:$AD$30,B3484+1,C3484+1)</f>
        <v>26.42</v>
      </c>
      <c r="H3484" cm="1">
        <f t="array" ref="H3484">INDEX('Travel Time Matrix (min)'!$B$2:$AD$30,B3484+1,C3484+1)</f>
        <v>39.6</v>
      </c>
      <c r="I3484" cm="1">
        <f t="array" ref="I3484">G3484*(INDEX('Vehicle Fleet'!$D$2:$D$6,A3484)+'Cost Parameters'!$B$2*'Cost Parameters'!$B$3)</f>
        <v>41.120088000000003</v>
      </c>
      <c r="J3484" cm="1">
        <f t="array" ref="J3484">IF(C3484=0,0,INDEX('Delivery Stops'!$D$2:$D$29,C3484))</f>
        <v>108</v>
      </c>
      <c r="K3484">
        <f t="shared" si="216"/>
        <v>0</v>
      </c>
      <c r="L3484">
        <f t="shared" si="217"/>
        <v>0</v>
      </c>
      <c r="M3484">
        <f t="shared" si="218"/>
        <v>0</v>
      </c>
      <c r="N3484">
        <f t="shared" si="219"/>
        <v>0</v>
      </c>
      <c r="O3484" cm="1">
        <f t="array" ref="O3484">((IF(C3484=0,INDEX('Solver Setup'!$M$15:$M$19,A3484),INDEX('Solver Setup'!$G$25:$G$52,C3484))-IF(B3484=0,INDEX('Solver Setup'!$L$15:$L$19,A3484),INDEX('Solver Setup'!$G$25:$G$52,B3484)))*1440-IF(B3484=0,0,INDEX('Solver Setup'!$F$25:$F$52,B3484))-H3484+'Solver Setup'!$B$9*(1-F3484))</f>
        <v>1029.4000000000005</v>
      </c>
    </row>
    <row r="3485" spans="1:15" x14ac:dyDescent="0.2">
      <c r="A3485">
        <v>5</v>
      </c>
      <c r="B3485">
        <v>8</v>
      </c>
      <c r="C3485">
        <v>12</v>
      </c>
      <c r="D3485" t="str" cm="1">
        <f t="array" ref="D3485">IF(B3485=0,"Depot",INDEX('Delivery Stops'!$B$2:$B$29,B3485))</f>
        <v>Swimming Pool Supply</v>
      </c>
      <c r="E3485" t="str" cm="1">
        <f t="array" ref="E3485">IF(C3485=0,"Depot",INDEX('Delivery Stops'!$B$2:$B$29,C3485))</f>
        <v>Tech Solutions Inc</v>
      </c>
      <c r="F3485">
        <v>0</v>
      </c>
      <c r="G3485" cm="1">
        <f t="array" ref="G3485">INDEX('Distance Matrix (miles)'!$B$2:$AD$30,B3485+1,C3485+1)</f>
        <v>27.73</v>
      </c>
      <c r="H3485" cm="1">
        <f t="array" ref="H3485">INDEX('Travel Time Matrix (min)'!$B$2:$AD$30,B3485+1,C3485+1)</f>
        <v>41.6</v>
      </c>
      <c r="I3485" cm="1">
        <f t="array" ref="I3485">G3485*(INDEX('Vehicle Fleet'!$D$2:$D$6,A3485)+'Cost Parameters'!$B$2*'Cost Parameters'!$B$3)</f>
        <v>43.158971999999999</v>
      </c>
      <c r="J3485" cm="1">
        <f t="array" ref="J3485">IF(C3485=0,0,INDEX('Delivery Stops'!$D$2:$D$29,C3485))</f>
        <v>150</v>
      </c>
      <c r="K3485">
        <f t="shared" si="216"/>
        <v>0</v>
      </c>
      <c r="L3485">
        <f t="shared" si="217"/>
        <v>0</v>
      </c>
      <c r="M3485">
        <f t="shared" si="218"/>
        <v>0</v>
      </c>
      <c r="N3485">
        <f t="shared" si="219"/>
        <v>0</v>
      </c>
      <c r="O3485" cm="1">
        <f t="array" ref="O3485">((IF(C3485=0,INDEX('Solver Setup'!$M$15:$M$19,A3485),INDEX('Solver Setup'!$G$25:$G$52,C3485))-IF(B3485=0,INDEX('Solver Setup'!$L$15:$L$19,A3485),INDEX('Solver Setup'!$G$25:$G$52,B3485)))*1440-IF(B3485=0,0,INDEX('Solver Setup'!$F$25:$F$52,B3485))-H3485+'Solver Setup'!$B$9*(1-F3485))</f>
        <v>982.40000000000043</v>
      </c>
    </row>
    <row r="3486" spans="1:15" x14ac:dyDescent="0.2">
      <c r="A3486">
        <v>5</v>
      </c>
      <c r="B3486">
        <v>8</v>
      </c>
      <c r="C3486">
        <v>13</v>
      </c>
      <c r="D3486" t="str" cm="1">
        <f t="array" ref="D3486">IF(B3486=0,"Depot",INDEX('Delivery Stops'!$B$2:$B$29,B3486))</f>
        <v>Swimming Pool Supply</v>
      </c>
      <c r="E3486" t="str" cm="1">
        <f t="array" ref="E3486">IF(C3486=0,"Depot",INDEX('Delivery Stops'!$B$2:$B$29,C3486))</f>
        <v>Tech Solutions Inc</v>
      </c>
      <c r="F3486">
        <v>0</v>
      </c>
      <c r="G3486" cm="1">
        <f t="array" ref="G3486">INDEX('Distance Matrix (miles)'!$B$2:$AD$30,B3486+1,C3486+1)</f>
        <v>43.32</v>
      </c>
      <c r="H3486" cm="1">
        <f t="array" ref="H3486">INDEX('Travel Time Matrix (min)'!$B$2:$AD$30,B3486+1,C3486+1)</f>
        <v>65</v>
      </c>
      <c r="I3486" cm="1">
        <f t="array" ref="I3486">G3486*(INDEX('Vehicle Fleet'!$D$2:$D$6,A3486)+'Cost Parameters'!$B$2*'Cost Parameters'!$B$3)</f>
        <v>67.423248000000001</v>
      </c>
      <c r="J3486" cm="1">
        <f t="array" ref="J3486">IF(C3486=0,0,INDEX('Delivery Stops'!$D$2:$D$29,C3486))</f>
        <v>38</v>
      </c>
      <c r="K3486">
        <f t="shared" si="216"/>
        <v>0</v>
      </c>
      <c r="L3486">
        <f t="shared" si="217"/>
        <v>0</v>
      </c>
      <c r="M3486">
        <f t="shared" si="218"/>
        <v>0</v>
      </c>
      <c r="N3486">
        <f t="shared" si="219"/>
        <v>0</v>
      </c>
      <c r="O3486" cm="1">
        <f t="array" ref="O3486">((IF(C3486=0,INDEX('Solver Setup'!$M$15:$M$19,A3486),INDEX('Solver Setup'!$G$25:$G$52,C3486))-IF(B3486=0,INDEX('Solver Setup'!$L$15:$L$19,A3486),INDEX('Solver Setup'!$G$25:$G$52,B3486)))*1440-IF(B3486=0,0,INDEX('Solver Setup'!$F$25:$F$52,B3486))-H3486+'Solver Setup'!$B$9*(1-F3486))</f>
        <v>854</v>
      </c>
    </row>
    <row r="3487" spans="1:15" x14ac:dyDescent="0.2">
      <c r="A3487">
        <v>5</v>
      </c>
      <c r="B3487">
        <v>8</v>
      </c>
      <c r="C3487">
        <v>14</v>
      </c>
      <c r="D3487" t="str" cm="1">
        <f t="array" ref="D3487">IF(B3487=0,"Depot",INDEX('Delivery Stops'!$B$2:$B$29,B3487))</f>
        <v>Swimming Pool Supply</v>
      </c>
      <c r="E3487" t="str" cm="1">
        <f t="array" ref="E3487">IF(C3487=0,"Depot",INDEX('Delivery Stops'!$B$2:$B$29,C3487))</f>
        <v>Sunrise Senior Living</v>
      </c>
      <c r="F3487">
        <v>0</v>
      </c>
      <c r="G3487" cm="1">
        <f t="array" ref="G3487">INDEX('Distance Matrix (miles)'!$B$2:$AD$30,B3487+1,C3487+1)</f>
        <v>25.31</v>
      </c>
      <c r="H3487" cm="1">
        <f t="array" ref="H3487">INDEX('Travel Time Matrix (min)'!$B$2:$AD$30,B3487+1,C3487+1)</f>
        <v>38</v>
      </c>
      <c r="I3487" cm="1">
        <f t="array" ref="I3487">G3487*(INDEX('Vehicle Fleet'!$D$2:$D$6,A3487)+'Cost Parameters'!$B$2*'Cost Parameters'!$B$3)</f>
        <v>39.392483999999996</v>
      </c>
      <c r="J3487" cm="1">
        <f t="array" ref="J3487">IF(C3487=0,0,INDEX('Delivery Stops'!$D$2:$D$29,C3487))</f>
        <v>249</v>
      </c>
      <c r="K3487">
        <f t="shared" si="216"/>
        <v>0</v>
      </c>
      <c r="L3487">
        <f t="shared" si="217"/>
        <v>0</v>
      </c>
      <c r="M3487">
        <f t="shared" si="218"/>
        <v>0</v>
      </c>
      <c r="N3487">
        <f t="shared" si="219"/>
        <v>0</v>
      </c>
      <c r="O3487" cm="1">
        <f t="array" ref="O3487">((IF(C3487=0,INDEX('Solver Setup'!$M$15:$M$19,A3487),INDEX('Solver Setup'!$G$25:$G$52,C3487))-IF(B3487=0,INDEX('Solver Setup'!$L$15:$L$19,A3487),INDEX('Solver Setup'!$G$25:$G$52,B3487)))*1440-IF(B3487=0,0,INDEX('Solver Setup'!$F$25:$F$52,B3487))-H3487+'Solver Setup'!$B$9*(1-F3487))</f>
        <v>1331</v>
      </c>
    </row>
    <row r="3488" spans="1:15" x14ac:dyDescent="0.2">
      <c r="A3488">
        <v>5</v>
      </c>
      <c r="B3488">
        <v>8</v>
      </c>
      <c r="C3488">
        <v>15</v>
      </c>
      <c r="D3488" t="str" cm="1">
        <f t="array" ref="D3488">IF(B3488=0,"Depot",INDEX('Delivery Stops'!$B$2:$B$29,B3488))</f>
        <v>Swimming Pool Supply</v>
      </c>
      <c r="E3488" t="str" cm="1">
        <f t="array" ref="E3488">IF(C3488=0,"Depot",INDEX('Delivery Stops'!$B$2:$B$29,C3488))</f>
        <v>Electronics Outlet</v>
      </c>
      <c r="F3488">
        <v>0</v>
      </c>
      <c r="G3488" cm="1">
        <f t="array" ref="G3488">INDEX('Distance Matrix (miles)'!$B$2:$AD$30,B3488+1,C3488+1)</f>
        <v>27.12</v>
      </c>
      <c r="H3488" cm="1">
        <f t="array" ref="H3488">INDEX('Travel Time Matrix (min)'!$B$2:$AD$30,B3488+1,C3488+1)</f>
        <v>40.700000000000003</v>
      </c>
      <c r="I3488" cm="1">
        <f t="array" ref="I3488">G3488*(INDEX('Vehicle Fleet'!$D$2:$D$6,A3488)+'Cost Parameters'!$B$2*'Cost Parameters'!$B$3)</f>
        <v>42.209568000000004</v>
      </c>
      <c r="J3488" cm="1">
        <f t="array" ref="J3488">IF(C3488=0,0,INDEX('Delivery Stops'!$D$2:$D$29,C3488))</f>
        <v>72</v>
      </c>
      <c r="K3488">
        <f t="shared" si="216"/>
        <v>0</v>
      </c>
      <c r="L3488">
        <f t="shared" si="217"/>
        <v>0</v>
      </c>
      <c r="M3488">
        <f t="shared" si="218"/>
        <v>0</v>
      </c>
      <c r="N3488">
        <f t="shared" si="219"/>
        <v>0</v>
      </c>
      <c r="O3488" cm="1">
        <f t="array" ref="O3488">((IF(C3488=0,INDEX('Solver Setup'!$M$15:$M$19,A3488),INDEX('Solver Setup'!$G$25:$G$52,C3488))-IF(B3488=0,INDEX('Solver Setup'!$L$15:$L$19,A3488),INDEX('Solver Setup'!$G$25:$G$52,B3488)))*1440-IF(B3488=0,0,INDEX('Solver Setup'!$F$25:$F$52,B3488))-H3488+'Solver Setup'!$B$9*(1-F3488))</f>
        <v>893.30000000000041</v>
      </c>
    </row>
    <row r="3489" spans="1:15" x14ac:dyDescent="0.2">
      <c r="A3489">
        <v>5</v>
      </c>
      <c r="B3489">
        <v>8</v>
      </c>
      <c r="C3489">
        <v>16</v>
      </c>
      <c r="D3489" t="str" cm="1">
        <f t="array" ref="D3489">IF(B3489=0,"Depot",INDEX('Delivery Stops'!$B$2:$B$29,B3489))</f>
        <v>Swimming Pool Supply</v>
      </c>
      <c r="E3489" t="str" cm="1">
        <f t="array" ref="E3489">IF(C3489=0,"Depot",INDEX('Delivery Stops'!$B$2:$B$29,C3489))</f>
        <v>Bookstore</v>
      </c>
      <c r="F3489">
        <v>0</v>
      </c>
      <c r="G3489" cm="1">
        <f t="array" ref="G3489">INDEX('Distance Matrix (miles)'!$B$2:$AD$30,B3489+1,C3489+1)</f>
        <v>29.28</v>
      </c>
      <c r="H3489" cm="1">
        <f t="array" ref="H3489">INDEX('Travel Time Matrix (min)'!$B$2:$AD$30,B3489+1,C3489+1)</f>
        <v>43.9</v>
      </c>
      <c r="I3489" cm="1">
        <f t="array" ref="I3489">G3489*(INDEX('Vehicle Fleet'!$D$2:$D$6,A3489)+'Cost Parameters'!$B$2*'Cost Parameters'!$B$3)</f>
        <v>45.571392000000003</v>
      </c>
      <c r="J3489" cm="1">
        <f t="array" ref="J3489">IF(C3489=0,0,INDEX('Delivery Stops'!$D$2:$D$29,C3489))</f>
        <v>152</v>
      </c>
      <c r="K3489">
        <f t="shared" si="216"/>
        <v>0</v>
      </c>
      <c r="L3489">
        <f t="shared" si="217"/>
        <v>0</v>
      </c>
      <c r="M3489">
        <f t="shared" si="218"/>
        <v>0</v>
      </c>
      <c r="N3489">
        <f t="shared" si="219"/>
        <v>0</v>
      </c>
      <c r="O3489" cm="1">
        <f t="array" ref="O3489">((IF(C3489=0,INDEX('Solver Setup'!$M$15:$M$19,A3489),INDEX('Solver Setup'!$G$25:$G$52,C3489))-IF(B3489=0,INDEX('Solver Setup'!$L$15:$L$19,A3489),INDEX('Solver Setup'!$G$25:$G$52,B3489)))*1440-IF(B3489=0,0,INDEX('Solver Setup'!$F$25:$F$52,B3489))-H3489+'Solver Setup'!$B$9*(1-F3489))</f>
        <v>1130.1000000000008</v>
      </c>
    </row>
    <row r="3490" spans="1:15" x14ac:dyDescent="0.2">
      <c r="A3490">
        <v>5</v>
      </c>
      <c r="B3490">
        <v>8</v>
      </c>
      <c r="C3490">
        <v>17</v>
      </c>
      <c r="D3490" t="str" cm="1">
        <f t="array" ref="D3490">IF(B3490=0,"Depot",INDEX('Delivery Stops'!$B$2:$B$29,B3490))</f>
        <v>Swimming Pool Supply</v>
      </c>
      <c r="E3490" t="str" cm="1">
        <f t="array" ref="E3490">IF(C3490=0,"Depot",INDEX('Delivery Stops'!$B$2:$B$29,C3490))</f>
        <v>Veterinary Clinic</v>
      </c>
      <c r="F3490">
        <v>0</v>
      </c>
      <c r="G3490" cm="1">
        <f t="array" ref="G3490">INDEX('Distance Matrix (miles)'!$B$2:$AD$30,B3490+1,C3490+1)</f>
        <v>32.15</v>
      </c>
      <c r="H3490" cm="1">
        <f t="array" ref="H3490">INDEX('Travel Time Matrix (min)'!$B$2:$AD$30,B3490+1,C3490+1)</f>
        <v>48.2</v>
      </c>
      <c r="I3490" cm="1">
        <f t="array" ref="I3490">G3490*(INDEX('Vehicle Fleet'!$D$2:$D$6,A3490)+'Cost Parameters'!$B$2*'Cost Parameters'!$B$3)</f>
        <v>50.038260000000001</v>
      </c>
      <c r="J3490" cm="1">
        <f t="array" ref="J3490">IF(C3490=0,0,INDEX('Delivery Stops'!$D$2:$D$29,C3490))</f>
        <v>102</v>
      </c>
      <c r="K3490">
        <f t="shared" si="216"/>
        <v>0</v>
      </c>
      <c r="L3490">
        <f t="shared" si="217"/>
        <v>0</v>
      </c>
      <c r="M3490">
        <f t="shared" si="218"/>
        <v>0</v>
      </c>
      <c r="N3490">
        <f t="shared" si="219"/>
        <v>0</v>
      </c>
      <c r="O3490" cm="1">
        <f t="array" ref="O3490">((IF(C3490=0,INDEX('Solver Setup'!$M$15:$M$19,A3490),INDEX('Solver Setup'!$G$25:$G$52,C3490))-IF(B3490=0,INDEX('Solver Setup'!$L$15:$L$19,A3490),INDEX('Solver Setup'!$G$25:$G$52,B3490)))*1440-IF(B3490=0,0,INDEX('Solver Setup'!$F$25:$F$52,B3490))-H3490+'Solver Setup'!$B$9*(1-F3490))</f>
        <v>960.8</v>
      </c>
    </row>
    <row r="3491" spans="1:15" x14ac:dyDescent="0.2">
      <c r="A3491">
        <v>5</v>
      </c>
      <c r="B3491">
        <v>8</v>
      </c>
      <c r="C3491">
        <v>18</v>
      </c>
      <c r="D3491" t="str" cm="1">
        <f t="array" ref="D3491">IF(B3491=0,"Depot",INDEX('Delivery Stops'!$B$2:$B$29,B3491))</f>
        <v>Swimming Pool Supply</v>
      </c>
      <c r="E3491" t="str" cm="1">
        <f t="array" ref="E3491">IF(C3491=0,"Depot",INDEX('Delivery Stops'!$B$2:$B$29,C3491))</f>
        <v>Furniture Warehouse</v>
      </c>
      <c r="F3491">
        <v>0</v>
      </c>
      <c r="G3491" cm="1">
        <f t="array" ref="G3491">INDEX('Distance Matrix (miles)'!$B$2:$AD$30,B3491+1,C3491+1)</f>
        <v>20.92</v>
      </c>
      <c r="H3491" cm="1">
        <f t="array" ref="H3491">INDEX('Travel Time Matrix (min)'!$B$2:$AD$30,B3491+1,C3491+1)</f>
        <v>31.4</v>
      </c>
      <c r="I3491" cm="1">
        <f t="array" ref="I3491">G3491*(INDEX('Vehicle Fleet'!$D$2:$D$6,A3491)+'Cost Parameters'!$B$2*'Cost Parameters'!$B$3)</f>
        <v>32.559888000000001</v>
      </c>
      <c r="J3491" cm="1">
        <f t="array" ref="J3491">IF(C3491=0,0,INDEX('Delivery Stops'!$D$2:$D$29,C3491))</f>
        <v>148</v>
      </c>
      <c r="K3491">
        <f t="shared" si="216"/>
        <v>0</v>
      </c>
      <c r="L3491">
        <f t="shared" si="217"/>
        <v>0</v>
      </c>
      <c r="M3491">
        <f t="shared" si="218"/>
        <v>0</v>
      </c>
      <c r="N3491">
        <f t="shared" si="219"/>
        <v>0</v>
      </c>
      <c r="O3491" cm="1">
        <f t="array" ref="O3491">((IF(C3491=0,INDEX('Solver Setup'!$M$15:$M$19,A3491),INDEX('Solver Setup'!$G$25:$G$52,C3491))-IF(B3491=0,INDEX('Solver Setup'!$L$15:$L$19,A3491),INDEX('Solver Setup'!$G$25:$G$52,B3491)))*1440-IF(B3491=0,0,INDEX('Solver Setup'!$F$25:$F$52,B3491))-H3491+'Solver Setup'!$B$9*(1-F3491))</f>
        <v>932.59999999999991</v>
      </c>
    </row>
    <row r="3492" spans="1:15" x14ac:dyDescent="0.2">
      <c r="A3492">
        <v>5</v>
      </c>
      <c r="B3492">
        <v>8</v>
      </c>
      <c r="C3492">
        <v>19</v>
      </c>
      <c r="D3492" t="str" cm="1">
        <f t="array" ref="D3492">IF(B3492=0,"Depot",INDEX('Delivery Stops'!$B$2:$B$29,B3492))</f>
        <v>Swimming Pool Supply</v>
      </c>
      <c r="E3492" t="str" cm="1">
        <f t="array" ref="E3492">IF(C3492=0,"Depot",INDEX('Delivery Stops'!$B$2:$B$29,C3492))</f>
        <v>Music School</v>
      </c>
      <c r="F3492">
        <v>0</v>
      </c>
      <c r="G3492" cm="1">
        <f t="array" ref="G3492">INDEX('Distance Matrix (miles)'!$B$2:$AD$30,B3492+1,C3492+1)</f>
        <v>24.24</v>
      </c>
      <c r="H3492" cm="1">
        <f t="array" ref="H3492">INDEX('Travel Time Matrix (min)'!$B$2:$AD$30,B3492+1,C3492+1)</f>
        <v>36.4</v>
      </c>
      <c r="I3492" cm="1">
        <f t="array" ref="I3492">G3492*(INDEX('Vehicle Fleet'!$D$2:$D$6,A3492)+'Cost Parameters'!$B$2*'Cost Parameters'!$B$3)</f>
        <v>37.727135999999994</v>
      </c>
      <c r="J3492" cm="1">
        <f t="array" ref="J3492">IF(C3492=0,0,INDEX('Delivery Stops'!$D$2:$D$29,C3492))</f>
        <v>97</v>
      </c>
      <c r="K3492">
        <f t="shared" si="216"/>
        <v>0</v>
      </c>
      <c r="L3492">
        <f t="shared" si="217"/>
        <v>0</v>
      </c>
      <c r="M3492">
        <f t="shared" si="218"/>
        <v>0</v>
      </c>
      <c r="N3492">
        <f t="shared" si="219"/>
        <v>0</v>
      </c>
      <c r="O3492" cm="1">
        <f t="array" ref="O3492">((IF(C3492=0,INDEX('Solver Setup'!$M$15:$M$19,A3492),INDEX('Solver Setup'!$G$25:$G$52,C3492))-IF(B3492=0,INDEX('Solver Setup'!$L$15:$L$19,A3492),INDEX('Solver Setup'!$G$25:$G$52,B3492)))*1440-IF(B3492=0,0,INDEX('Solver Setup'!$F$25:$F$52,B3492))-H3492+'Solver Setup'!$B$9*(1-F3492))</f>
        <v>897.60000000000048</v>
      </c>
    </row>
    <row r="3493" spans="1:15" x14ac:dyDescent="0.2">
      <c r="A3493">
        <v>5</v>
      </c>
      <c r="B3493">
        <v>8</v>
      </c>
      <c r="C3493">
        <v>20</v>
      </c>
      <c r="D3493" t="str" cm="1">
        <f t="array" ref="D3493">IF(B3493=0,"Depot",INDEX('Delivery Stops'!$B$2:$B$29,B3493))</f>
        <v>Swimming Pool Supply</v>
      </c>
      <c r="E3493" t="str" cm="1">
        <f t="array" ref="E3493">IF(C3493=0,"Depot",INDEX('Delivery Stops'!$B$2:$B$29,C3493))</f>
        <v>Elementary School</v>
      </c>
      <c r="F3493">
        <v>0</v>
      </c>
      <c r="G3493" cm="1">
        <f t="array" ref="G3493">INDEX('Distance Matrix (miles)'!$B$2:$AD$30,B3493+1,C3493+1)</f>
        <v>2.85</v>
      </c>
      <c r="H3493" cm="1">
        <f t="array" ref="H3493">INDEX('Travel Time Matrix (min)'!$B$2:$AD$30,B3493+1,C3493+1)</f>
        <v>4.3</v>
      </c>
      <c r="I3493" cm="1">
        <f t="array" ref="I3493">G3493*(INDEX('Vehicle Fleet'!$D$2:$D$6,A3493)+'Cost Parameters'!$B$2*'Cost Parameters'!$B$3)</f>
        <v>4.43574</v>
      </c>
      <c r="J3493" cm="1">
        <f t="array" ref="J3493">IF(C3493=0,0,INDEX('Delivery Stops'!$D$2:$D$29,C3493))</f>
        <v>71</v>
      </c>
      <c r="K3493">
        <f t="shared" si="216"/>
        <v>0</v>
      </c>
      <c r="L3493">
        <f t="shared" si="217"/>
        <v>0</v>
      </c>
      <c r="M3493">
        <f t="shared" si="218"/>
        <v>0</v>
      </c>
      <c r="N3493">
        <f t="shared" si="219"/>
        <v>0</v>
      </c>
      <c r="O3493" cm="1">
        <f t="array" ref="O3493">((IF(C3493=0,INDEX('Solver Setup'!$M$15:$M$19,A3493),INDEX('Solver Setup'!$G$25:$G$52,C3493))-IF(B3493=0,INDEX('Solver Setup'!$L$15:$L$19,A3493),INDEX('Solver Setup'!$G$25:$G$52,B3493)))*1440-IF(B3493=0,0,INDEX('Solver Setup'!$F$25:$F$52,B3493))-H3493+'Solver Setup'!$B$9*(1-F3493))</f>
        <v>899.70000000000095</v>
      </c>
    </row>
    <row r="3494" spans="1:15" x14ac:dyDescent="0.2">
      <c r="A3494">
        <v>5</v>
      </c>
      <c r="B3494">
        <v>8</v>
      </c>
      <c r="C3494">
        <v>21</v>
      </c>
      <c r="D3494" t="str" cm="1">
        <f t="array" ref="D3494">IF(B3494=0,"Depot",INDEX('Delivery Stops'!$B$2:$B$29,B3494))</f>
        <v>Swimming Pool Supply</v>
      </c>
      <c r="E3494" t="str" cm="1">
        <f t="array" ref="E3494">IF(C3494=0,"Depot",INDEX('Delivery Stops'!$B$2:$B$29,C3494))</f>
        <v>Distillery</v>
      </c>
      <c r="F3494">
        <v>0</v>
      </c>
      <c r="G3494" cm="1">
        <f t="array" ref="G3494">INDEX('Distance Matrix (miles)'!$B$2:$AD$30,B3494+1,C3494+1)</f>
        <v>7.77</v>
      </c>
      <c r="H3494" cm="1">
        <f t="array" ref="H3494">INDEX('Travel Time Matrix (min)'!$B$2:$AD$30,B3494+1,C3494+1)</f>
        <v>11.7</v>
      </c>
      <c r="I3494" cm="1">
        <f t="array" ref="I3494">G3494*(INDEX('Vehicle Fleet'!$D$2:$D$6,A3494)+'Cost Parameters'!$B$2*'Cost Parameters'!$B$3)</f>
        <v>12.093228</v>
      </c>
      <c r="J3494" cm="1">
        <f t="array" ref="J3494">IF(C3494=0,0,INDEX('Delivery Stops'!$D$2:$D$29,C3494))</f>
        <v>178</v>
      </c>
      <c r="K3494">
        <f t="shared" si="216"/>
        <v>0</v>
      </c>
      <c r="L3494">
        <f t="shared" si="217"/>
        <v>0</v>
      </c>
      <c r="M3494">
        <f t="shared" si="218"/>
        <v>0</v>
      </c>
      <c r="N3494">
        <f t="shared" si="219"/>
        <v>0</v>
      </c>
      <c r="O3494" cm="1">
        <f t="array" ref="O3494">((IF(C3494=0,INDEX('Solver Setup'!$M$15:$M$19,A3494),INDEX('Solver Setup'!$G$25:$G$52,C3494))-IF(B3494=0,INDEX('Solver Setup'!$L$15:$L$19,A3494),INDEX('Solver Setup'!$G$25:$G$52,B3494)))*1440-IF(B3494=0,0,INDEX('Solver Setup'!$F$25:$F$52,B3494))-H3494+'Solver Setup'!$B$9*(1-F3494))</f>
        <v>1402.3</v>
      </c>
    </row>
    <row r="3495" spans="1:15" x14ac:dyDescent="0.2">
      <c r="A3495">
        <v>5</v>
      </c>
      <c r="B3495">
        <v>8</v>
      </c>
      <c r="C3495">
        <v>22</v>
      </c>
      <c r="D3495" t="str" cm="1">
        <f t="array" ref="D3495">IF(B3495=0,"Depot",INDEX('Delivery Stops'!$B$2:$B$29,B3495))</f>
        <v>Swimming Pool Supply</v>
      </c>
      <c r="E3495" t="str" cm="1">
        <f t="array" ref="E3495">IF(C3495=0,"Depot",INDEX('Delivery Stops'!$B$2:$B$29,C3495))</f>
        <v>Brewery</v>
      </c>
      <c r="F3495">
        <v>0</v>
      </c>
      <c r="G3495" cm="1">
        <f t="array" ref="G3495">INDEX('Distance Matrix (miles)'!$B$2:$AD$30,B3495+1,C3495+1)</f>
        <v>47.15</v>
      </c>
      <c r="H3495" cm="1">
        <f t="array" ref="H3495">INDEX('Travel Time Matrix (min)'!$B$2:$AD$30,B3495+1,C3495+1)</f>
        <v>70.7</v>
      </c>
      <c r="I3495" cm="1">
        <f t="array" ref="I3495">G3495*(INDEX('Vehicle Fleet'!$D$2:$D$6,A3495)+'Cost Parameters'!$B$2*'Cost Parameters'!$B$3)</f>
        <v>73.384259999999998</v>
      </c>
      <c r="J3495" cm="1">
        <f t="array" ref="J3495">IF(C3495=0,0,INDEX('Delivery Stops'!$D$2:$D$29,C3495))</f>
        <v>46</v>
      </c>
      <c r="K3495">
        <f t="shared" si="216"/>
        <v>0</v>
      </c>
      <c r="L3495">
        <f t="shared" si="217"/>
        <v>0</v>
      </c>
      <c r="M3495">
        <f t="shared" si="218"/>
        <v>0</v>
      </c>
      <c r="N3495">
        <f t="shared" si="219"/>
        <v>0</v>
      </c>
      <c r="O3495" cm="1">
        <f t="array" ref="O3495">((IF(C3495=0,INDEX('Solver Setup'!$M$15:$M$19,A3495),INDEX('Solver Setup'!$G$25:$G$52,C3495))-IF(B3495=0,INDEX('Solver Setup'!$L$15:$L$19,A3495),INDEX('Solver Setup'!$G$25:$G$52,B3495)))*1440-IF(B3495=0,0,INDEX('Solver Setup'!$F$25:$F$52,B3495))-H3495+'Solver Setup'!$B$9*(1-F3495))</f>
        <v>1193.3000000000009</v>
      </c>
    </row>
    <row r="3496" spans="1:15" x14ac:dyDescent="0.2">
      <c r="A3496">
        <v>5</v>
      </c>
      <c r="B3496">
        <v>8</v>
      </c>
      <c r="C3496">
        <v>23</v>
      </c>
      <c r="D3496" t="str" cm="1">
        <f t="array" ref="D3496">IF(B3496=0,"Depot",INDEX('Delivery Stops'!$B$2:$B$29,B3496))</f>
        <v>Swimming Pool Supply</v>
      </c>
      <c r="E3496" t="str" cm="1">
        <f t="array" ref="E3496">IF(C3496=0,"Depot",INDEX('Delivery Stops'!$B$2:$B$29,C3496))</f>
        <v>Distillery</v>
      </c>
      <c r="F3496">
        <v>0</v>
      </c>
      <c r="G3496" cm="1">
        <f t="array" ref="G3496">INDEX('Distance Matrix (miles)'!$B$2:$AD$30,B3496+1,C3496+1)</f>
        <v>25.97</v>
      </c>
      <c r="H3496" cm="1">
        <f t="array" ref="H3496">INDEX('Travel Time Matrix (min)'!$B$2:$AD$30,B3496+1,C3496+1)</f>
        <v>39</v>
      </c>
      <c r="I3496" cm="1">
        <f t="array" ref="I3496">G3496*(INDEX('Vehicle Fleet'!$D$2:$D$6,A3496)+'Cost Parameters'!$B$2*'Cost Parameters'!$B$3)</f>
        <v>40.419708</v>
      </c>
      <c r="J3496" cm="1">
        <f t="array" ref="J3496">IF(C3496=0,0,INDEX('Delivery Stops'!$D$2:$D$29,C3496))</f>
        <v>207</v>
      </c>
      <c r="K3496">
        <f t="shared" si="216"/>
        <v>0</v>
      </c>
      <c r="L3496">
        <f t="shared" si="217"/>
        <v>0</v>
      </c>
      <c r="M3496">
        <f t="shared" si="218"/>
        <v>0</v>
      </c>
      <c r="N3496">
        <f t="shared" si="219"/>
        <v>0</v>
      </c>
      <c r="O3496" cm="1">
        <f t="array" ref="O3496">((IF(C3496=0,INDEX('Solver Setup'!$M$15:$M$19,A3496),INDEX('Solver Setup'!$G$25:$G$52,C3496))-IF(B3496=0,INDEX('Solver Setup'!$L$15:$L$19,A3496),INDEX('Solver Setup'!$G$25:$G$52,B3496)))*1440-IF(B3496=0,0,INDEX('Solver Setup'!$F$25:$F$52,B3496))-H3496+'Solver Setup'!$B$9*(1-F3496))</f>
        <v>1120.0000000000005</v>
      </c>
    </row>
    <row r="3497" spans="1:15" x14ac:dyDescent="0.2">
      <c r="A3497">
        <v>5</v>
      </c>
      <c r="B3497">
        <v>8</v>
      </c>
      <c r="C3497">
        <v>24</v>
      </c>
      <c r="D3497" t="str" cm="1">
        <f t="array" ref="D3497">IF(B3497=0,"Depot",INDEX('Delivery Stops'!$B$2:$B$29,B3497))</f>
        <v>Swimming Pool Supply</v>
      </c>
      <c r="E3497" t="str" cm="1">
        <f t="array" ref="E3497">IF(C3497=0,"Depot",INDEX('Delivery Stops'!$B$2:$B$29,C3497))</f>
        <v>Children's Academy</v>
      </c>
      <c r="F3497">
        <v>0</v>
      </c>
      <c r="G3497" cm="1">
        <f t="array" ref="G3497">INDEX('Distance Matrix (miles)'!$B$2:$AD$30,B3497+1,C3497+1)</f>
        <v>8.2799999999999994</v>
      </c>
      <c r="H3497" cm="1">
        <f t="array" ref="H3497">INDEX('Travel Time Matrix (min)'!$B$2:$AD$30,B3497+1,C3497+1)</f>
        <v>12.4</v>
      </c>
      <c r="I3497" cm="1">
        <f t="array" ref="I3497">G3497*(INDEX('Vehicle Fleet'!$D$2:$D$6,A3497)+'Cost Parameters'!$B$2*'Cost Parameters'!$B$3)</f>
        <v>12.886991999999999</v>
      </c>
      <c r="J3497" cm="1">
        <f t="array" ref="J3497">IF(C3497=0,0,INDEX('Delivery Stops'!$D$2:$D$29,C3497))</f>
        <v>28</v>
      </c>
      <c r="K3497">
        <f t="shared" si="216"/>
        <v>0</v>
      </c>
      <c r="L3497">
        <f t="shared" si="217"/>
        <v>0</v>
      </c>
      <c r="M3497">
        <f t="shared" si="218"/>
        <v>0</v>
      </c>
      <c r="N3497">
        <f t="shared" si="219"/>
        <v>0</v>
      </c>
      <c r="O3497" cm="1">
        <f t="array" ref="O3497">((IF(C3497=0,INDEX('Solver Setup'!$M$15:$M$19,A3497),INDEX('Solver Setup'!$G$25:$G$52,C3497))-IF(B3497=0,INDEX('Solver Setup'!$L$15:$L$19,A3497),INDEX('Solver Setup'!$G$25:$G$52,B3497)))*1440-IF(B3497=0,0,INDEX('Solver Setup'!$F$25:$F$52,B3497))-H3497+'Solver Setup'!$B$9*(1-F3497))</f>
        <v>1296.6000000000008</v>
      </c>
    </row>
    <row r="3498" spans="1:15" x14ac:dyDescent="0.2">
      <c r="A3498">
        <v>5</v>
      </c>
      <c r="B3498">
        <v>8</v>
      </c>
      <c r="C3498">
        <v>25</v>
      </c>
      <c r="D3498" t="str" cm="1">
        <f t="array" ref="D3498">IF(B3498=0,"Depot",INDEX('Delivery Stops'!$B$2:$B$29,B3498))</f>
        <v>Swimming Pool Supply</v>
      </c>
      <c r="E3498" t="str" cm="1">
        <f t="array" ref="E3498">IF(C3498=0,"Depot",INDEX('Delivery Stops'!$B$2:$B$29,C3498))</f>
        <v>Public Library</v>
      </c>
      <c r="F3498">
        <v>0</v>
      </c>
      <c r="G3498" cm="1">
        <f t="array" ref="G3498">INDEX('Distance Matrix (miles)'!$B$2:$AD$30,B3498+1,C3498+1)</f>
        <v>30.37</v>
      </c>
      <c r="H3498" cm="1">
        <f t="array" ref="H3498">INDEX('Travel Time Matrix (min)'!$B$2:$AD$30,B3498+1,C3498+1)</f>
        <v>45.6</v>
      </c>
      <c r="I3498" cm="1">
        <f t="array" ref="I3498">G3498*(INDEX('Vehicle Fleet'!$D$2:$D$6,A3498)+'Cost Parameters'!$B$2*'Cost Parameters'!$B$3)</f>
        <v>47.267868</v>
      </c>
      <c r="J3498" cm="1">
        <f t="array" ref="J3498">IF(C3498=0,0,INDEX('Delivery Stops'!$D$2:$D$29,C3498))</f>
        <v>32</v>
      </c>
      <c r="K3498">
        <f t="shared" si="216"/>
        <v>0</v>
      </c>
      <c r="L3498">
        <f t="shared" si="217"/>
        <v>0</v>
      </c>
      <c r="M3498">
        <f t="shared" si="218"/>
        <v>0</v>
      </c>
      <c r="N3498">
        <f t="shared" si="219"/>
        <v>0</v>
      </c>
      <c r="O3498" cm="1">
        <f t="array" ref="O3498">((IF(C3498=0,INDEX('Solver Setup'!$M$15:$M$19,A3498),INDEX('Solver Setup'!$G$25:$G$52,C3498))-IF(B3498=0,INDEX('Solver Setup'!$L$15:$L$19,A3498),INDEX('Solver Setup'!$G$25:$G$52,B3498)))*1440-IF(B3498=0,0,INDEX('Solver Setup'!$F$25:$F$52,B3498))-H3498+'Solver Setup'!$B$9*(1-F3498))</f>
        <v>1173.400000000001</v>
      </c>
    </row>
    <row r="3499" spans="1:15" x14ac:dyDescent="0.2">
      <c r="A3499">
        <v>5</v>
      </c>
      <c r="B3499">
        <v>8</v>
      </c>
      <c r="C3499">
        <v>26</v>
      </c>
      <c r="D3499" t="str" cm="1">
        <f t="array" ref="D3499">IF(B3499=0,"Depot",INDEX('Delivery Stops'!$B$2:$B$29,B3499))</f>
        <v>Swimming Pool Supply</v>
      </c>
      <c r="E3499" t="str" cm="1">
        <f t="array" ref="E3499">IF(C3499=0,"Depot",INDEX('Delivery Stops'!$B$2:$B$29,C3499))</f>
        <v>Bakery &amp; Cafe</v>
      </c>
      <c r="F3499">
        <v>0</v>
      </c>
      <c r="G3499" cm="1">
        <f t="array" ref="G3499">INDEX('Distance Matrix (miles)'!$B$2:$AD$30,B3499+1,C3499+1)</f>
        <v>33.44</v>
      </c>
      <c r="H3499" cm="1">
        <f t="array" ref="H3499">INDEX('Travel Time Matrix (min)'!$B$2:$AD$30,B3499+1,C3499+1)</f>
        <v>50.2</v>
      </c>
      <c r="I3499" cm="1">
        <f t="array" ref="I3499">G3499*(INDEX('Vehicle Fleet'!$D$2:$D$6,A3499)+'Cost Parameters'!$B$2*'Cost Parameters'!$B$3)</f>
        <v>52.046015999999995</v>
      </c>
      <c r="J3499" cm="1">
        <f t="array" ref="J3499">IF(C3499=0,0,INDEX('Delivery Stops'!$D$2:$D$29,C3499))</f>
        <v>211</v>
      </c>
      <c r="K3499">
        <f t="shared" si="216"/>
        <v>0</v>
      </c>
      <c r="L3499">
        <f t="shared" si="217"/>
        <v>0</v>
      </c>
      <c r="M3499">
        <f t="shared" si="218"/>
        <v>0</v>
      </c>
      <c r="N3499">
        <f t="shared" si="219"/>
        <v>0</v>
      </c>
      <c r="O3499" cm="1">
        <f t="array" ref="O3499">((IF(C3499=0,INDEX('Solver Setup'!$M$15:$M$19,A3499),INDEX('Solver Setup'!$G$25:$G$52,C3499))-IF(B3499=0,INDEX('Solver Setup'!$L$15:$L$19,A3499),INDEX('Solver Setup'!$G$25:$G$52,B3499)))*1440-IF(B3499=0,0,INDEX('Solver Setup'!$F$25:$F$52,B3499))-H3499+'Solver Setup'!$B$9*(1-F3499))</f>
        <v>1243.8000000000004</v>
      </c>
    </row>
    <row r="3500" spans="1:15" x14ac:dyDescent="0.2">
      <c r="A3500">
        <v>5</v>
      </c>
      <c r="B3500">
        <v>8</v>
      </c>
      <c r="C3500">
        <v>27</v>
      </c>
      <c r="D3500" t="str" cm="1">
        <f t="array" ref="D3500">IF(B3500=0,"Depot",INDEX('Delivery Stops'!$B$2:$B$29,B3500))</f>
        <v>Swimming Pool Supply</v>
      </c>
      <c r="E3500" t="str" cm="1">
        <f t="array" ref="E3500">IF(C3500=0,"Depot",INDEX('Delivery Stops'!$B$2:$B$29,C3500))</f>
        <v>Redstone Elementary School</v>
      </c>
      <c r="F3500">
        <v>0</v>
      </c>
      <c r="G3500" cm="1">
        <f t="array" ref="G3500">INDEX('Distance Matrix (miles)'!$B$2:$AD$30,B3500+1,C3500+1)</f>
        <v>30.78</v>
      </c>
      <c r="H3500" cm="1">
        <f t="array" ref="H3500">INDEX('Travel Time Matrix (min)'!$B$2:$AD$30,B3500+1,C3500+1)</f>
        <v>46.2</v>
      </c>
      <c r="I3500" cm="1">
        <f t="array" ref="I3500">G3500*(INDEX('Vehicle Fleet'!$D$2:$D$6,A3500)+'Cost Parameters'!$B$2*'Cost Parameters'!$B$3)</f>
        <v>47.905992000000005</v>
      </c>
      <c r="J3500" cm="1">
        <f t="array" ref="J3500">IF(C3500=0,0,INDEX('Delivery Stops'!$D$2:$D$29,C3500))</f>
        <v>61</v>
      </c>
      <c r="K3500">
        <f t="shared" si="216"/>
        <v>0</v>
      </c>
      <c r="L3500">
        <f t="shared" si="217"/>
        <v>0</v>
      </c>
      <c r="M3500">
        <f t="shared" si="218"/>
        <v>0</v>
      </c>
      <c r="N3500">
        <f t="shared" si="219"/>
        <v>0</v>
      </c>
      <c r="O3500" cm="1">
        <f t="array" ref="O3500">((IF(C3500=0,INDEX('Solver Setup'!$M$15:$M$19,A3500),INDEX('Solver Setup'!$G$25:$G$52,C3500))-IF(B3500=0,INDEX('Solver Setup'!$L$15:$L$19,A3500),INDEX('Solver Setup'!$G$25:$G$52,B3500)))*1440-IF(B3500=0,0,INDEX('Solver Setup'!$F$25:$F$52,B3500))-H3500+'Solver Setup'!$B$9*(1-F3500))</f>
        <v>1187.8</v>
      </c>
    </row>
    <row r="3501" spans="1:15" x14ac:dyDescent="0.2">
      <c r="A3501">
        <v>5</v>
      </c>
      <c r="B3501">
        <v>8</v>
      </c>
      <c r="C3501">
        <v>28</v>
      </c>
      <c r="D3501" t="str" cm="1">
        <f t="array" ref="D3501">IF(B3501=0,"Depot",INDEX('Delivery Stops'!$B$2:$B$29,B3501))</f>
        <v>Swimming Pool Supply</v>
      </c>
      <c r="E3501" t="str" cm="1">
        <f t="array" ref="E3501">IF(C3501=0,"Depot",INDEX('Delivery Stops'!$B$2:$B$29,C3501))</f>
        <v>Food Bank</v>
      </c>
      <c r="F3501">
        <v>0</v>
      </c>
      <c r="G3501" cm="1">
        <f t="array" ref="G3501">INDEX('Distance Matrix (miles)'!$B$2:$AD$30,B3501+1,C3501+1)</f>
        <v>44.87</v>
      </c>
      <c r="H3501" cm="1">
        <f t="array" ref="H3501">INDEX('Travel Time Matrix (min)'!$B$2:$AD$30,B3501+1,C3501+1)</f>
        <v>67.3</v>
      </c>
      <c r="I3501" cm="1">
        <f t="array" ref="I3501">G3501*(INDEX('Vehicle Fleet'!$D$2:$D$6,A3501)+'Cost Parameters'!$B$2*'Cost Parameters'!$B$3)</f>
        <v>69.835667999999998</v>
      </c>
      <c r="J3501" cm="1">
        <f t="array" ref="J3501">IF(C3501=0,0,INDEX('Delivery Stops'!$D$2:$D$29,C3501))</f>
        <v>168</v>
      </c>
      <c r="K3501">
        <f t="shared" si="216"/>
        <v>0</v>
      </c>
      <c r="L3501">
        <f t="shared" si="217"/>
        <v>0</v>
      </c>
      <c r="M3501">
        <f t="shared" si="218"/>
        <v>0</v>
      </c>
      <c r="N3501">
        <f t="shared" si="219"/>
        <v>0</v>
      </c>
      <c r="O3501" cm="1">
        <f t="array" ref="O3501">((IF(C3501=0,INDEX('Solver Setup'!$M$15:$M$19,A3501),INDEX('Solver Setup'!$G$25:$G$52,C3501))-IF(B3501=0,INDEX('Solver Setup'!$L$15:$L$19,A3501),INDEX('Solver Setup'!$G$25:$G$52,B3501)))*1440-IF(B3501=0,0,INDEX('Solver Setup'!$F$25:$F$52,B3501))-H3501+'Solver Setup'!$B$9*(1-F3501))</f>
        <v>1166.6999999999998</v>
      </c>
    </row>
    <row r="3502" spans="1:15" x14ac:dyDescent="0.2">
      <c r="A3502">
        <v>5</v>
      </c>
      <c r="B3502">
        <v>9</v>
      </c>
      <c r="C3502">
        <v>0</v>
      </c>
      <c r="D3502" t="str" cm="1">
        <f t="array" ref="D3502">IF(B3502=0,"Depot",INDEX('Delivery Stops'!$B$2:$B$29,B3502))</f>
        <v>Dry Cleaners</v>
      </c>
      <c r="E3502" t="str" cm="1">
        <f t="array" ref="E3502">IF(C3502=0,"Depot",INDEX('Delivery Stops'!$B$2:$B$29,C3502))</f>
        <v>Depot</v>
      </c>
      <c r="F3502">
        <v>0</v>
      </c>
      <c r="G3502" cm="1">
        <f t="array" ref="G3502">INDEX('Distance Matrix (miles)'!$B$2:$AD$30,B3502+1,C3502+1)</f>
        <v>14.44</v>
      </c>
      <c r="H3502" cm="1">
        <f t="array" ref="H3502">INDEX('Travel Time Matrix (min)'!$B$2:$AD$30,B3502+1,C3502+1)</f>
        <v>21.7</v>
      </c>
      <c r="I3502" cm="1">
        <f t="array" ref="I3502">G3502*(INDEX('Vehicle Fleet'!$D$2:$D$6,A3502)+'Cost Parameters'!$B$2*'Cost Parameters'!$B$3)</f>
        <v>22.474415999999998</v>
      </c>
      <c r="J3502" cm="1">
        <f t="array" ref="J3502">IF(C3502=0,0,INDEX('Delivery Stops'!$D$2:$D$29,C3502))</f>
        <v>0</v>
      </c>
      <c r="K3502">
        <f t="shared" si="216"/>
        <v>0</v>
      </c>
      <c r="L3502">
        <f t="shared" si="217"/>
        <v>0</v>
      </c>
      <c r="M3502">
        <f t="shared" si="218"/>
        <v>0</v>
      </c>
      <c r="N3502">
        <f t="shared" si="219"/>
        <v>0</v>
      </c>
      <c r="O3502" cm="1">
        <f t="array" ref="O3502">((IF(C3502=0,INDEX('Solver Setup'!$M$15:$M$19,A3502),INDEX('Solver Setup'!$G$25:$G$52,C3502))-IF(B3502=0,INDEX('Solver Setup'!$L$15:$L$19,A3502),INDEX('Solver Setup'!$G$25:$G$52,B3502)))*1440-IF(B3502=0,0,INDEX('Solver Setup'!$F$25:$F$52,B3502))-H3502+'Solver Setup'!$B$9*(1-F3502))</f>
        <v>850.3</v>
      </c>
    </row>
    <row r="3503" spans="1:15" x14ac:dyDescent="0.2">
      <c r="A3503">
        <v>5</v>
      </c>
      <c r="B3503">
        <v>9</v>
      </c>
      <c r="C3503">
        <v>1</v>
      </c>
      <c r="D3503" t="str" cm="1">
        <f t="array" ref="D3503">IF(B3503=0,"Depot",INDEX('Delivery Stops'!$B$2:$B$29,B3503))</f>
        <v>Dry Cleaners</v>
      </c>
      <c r="E3503" t="str" cm="1">
        <f t="array" ref="E3503">IF(C3503=0,"Depot",INDEX('Delivery Stops'!$B$2:$B$29,C3503))</f>
        <v>Pet Hospital</v>
      </c>
      <c r="F3503">
        <v>0</v>
      </c>
      <c r="G3503" cm="1">
        <f t="array" ref="G3503">INDEX('Distance Matrix (miles)'!$B$2:$AD$30,B3503+1,C3503+1)</f>
        <v>10.26</v>
      </c>
      <c r="H3503" cm="1">
        <f t="array" ref="H3503">INDEX('Travel Time Matrix (min)'!$B$2:$AD$30,B3503+1,C3503+1)</f>
        <v>15.4</v>
      </c>
      <c r="I3503" cm="1">
        <f t="array" ref="I3503">G3503*(INDEX('Vehicle Fleet'!$D$2:$D$6,A3503)+'Cost Parameters'!$B$2*'Cost Parameters'!$B$3)</f>
        <v>15.968664</v>
      </c>
      <c r="J3503" cm="1">
        <f t="array" ref="J3503">IF(C3503=0,0,INDEX('Delivery Stops'!$D$2:$D$29,C3503))</f>
        <v>204</v>
      </c>
      <c r="K3503">
        <f t="shared" si="216"/>
        <v>0</v>
      </c>
      <c r="L3503">
        <f t="shared" si="217"/>
        <v>0</v>
      </c>
      <c r="M3503">
        <f t="shared" si="218"/>
        <v>0</v>
      </c>
      <c r="N3503">
        <f t="shared" si="219"/>
        <v>0</v>
      </c>
      <c r="O3503" cm="1">
        <f t="array" ref="O3503">((IF(C3503=0,INDEX('Solver Setup'!$M$15:$M$19,A3503),INDEX('Solver Setup'!$G$25:$G$52,C3503))-IF(B3503=0,INDEX('Solver Setup'!$L$15:$L$19,A3503),INDEX('Solver Setup'!$G$25:$G$52,B3503)))*1440-IF(B3503=0,0,INDEX('Solver Setup'!$F$25:$F$52,B3503))-H3503+'Solver Setup'!$B$9*(1-F3503))</f>
        <v>1366.6000000000006</v>
      </c>
    </row>
    <row r="3504" spans="1:15" x14ac:dyDescent="0.2">
      <c r="A3504">
        <v>5</v>
      </c>
      <c r="B3504">
        <v>9</v>
      </c>
      <c r="C3504">
        <v>2</v>
      </c>
      <c r="D3504" t="str" cm="1">
        <f t="array" ref="D3504">IF(B3504=0,"Depot",INDEX('Delivery Stops'!$B$2:$B$29,B3504))</f>
        <v>Dry Cleaners</v>
      </c>
      <c r="E3504" t="str" cm="1">
        <f t="array" ref="E3504">IF(C3504=0,"Depot",INDEX('Delivery Stops'!$B$2:$B$29,C3504))</f>
        <v>Community Pharmacy</v>
      </c>
      <c r="F3504">
        <v>0</v>
      </c>
      <c r="G3504" cm="1">
        <f t="array" ref="G3504">INDEX('Distance Matrix (miles)'!$B$2:$AD$30,B3504+1,C3504+1)</f>
        <v>12.38</v>
      </c>
      <c r="H3504" cm="1">
        <f t="array" ref="H3504">INDEX('Travel Time Matrix (min)'!$B$2:$AD$30,B3504+1,C3504+1)</f>
        <v>18.600000000000001</v>
      </c>
      <c r="I3504" cm="1">
        <f t="array" ref="I3504">G3504*(INDEX('Vehicle Fleet'!$D$2:$D$6,A3504)+'Cost Parameters'!$B$2*'Cost Parameters'!$B$3)</f>
        <v>19.268232000000001</v>
      </c>
      <c r="J3504" cm="1">
        <f t="array" ref="J3504">IF(C3504=0,0,INDEX('Delivery Stops'!$D$2:$D$29,C3504))</f>
        <v>240</v>
      </c>
      <c r="K3504">
        <f t="shared" si="216"/>
        <v>0</v>
      </c>
      <c r="L3504">
        <f t="shared" si="217"/>
        <v>0</v>
      </c>
      <c r="M3504">
        <f t="shared" si="218"/>
        <v>0</v>
      </c>
      <c r="N3504">
        <f t="shared" si="219"/>
        <v>0</v>
      </c>
      <c r="O3504" cm="1">
        <f t="array" ref="O3504">((IF(C3504=0,INDEX('Solver Setup'!$M$15:$M$19,A3504),INDEX('Solver Setup'!$G$25:$G$52,C3504))-IF(B3504=0,INDEX('Solver Setup'!$L$15:$L$19,A3504),INDEX('Solver Setup'!$G$25:$G$52,B3504)))*1440-IF(B3504=0,0,INDEX('Solver Setup'!$F$25:$F$52,B3504))-H3504+'Solver Setup'!$B$9*(1-F3504))</f>
        <v>1603.3999999999996</v>
      </c>
    </row>
    <row r="3505" spans="1:15" x14ac:dyDescent="0.2">
      <c r="A3505">
        <v>5</v>
      </c>
      <c r="B3505">
        <v>9</v>
      </c>
      <c r="C3505">
        <v>3</v>
      </c>
      <c r="D3505" t="str" cm="1">
        <f t="array" ref="D3505">IF(B3505=0,"Depot",INDEX('Delivery Stops'!$B$2:$B$29,B3505))</f>
        <v>Dry Cleaners</v>
      </c>
      <c r="E3505" t="str" cm="1">
        <f t="array" ref="E3505">IF(C3505=0,"Depot",INDEX('Delivery Stops'!$B$2:$B$29,C3505))</f>
        <v>Redstone Medical Center</v>
      </c>
      <c r="F3505">
        <v>0</v>
      </c>
      <c r="G3505" cm="1">
        <f t="array" ref="G3505">INDEX('Distance Matrix (miles)'!$B$2:$AD$30,B3505+1,C3505+1)</f>
        <v>12.66</v>
      </c>
      <c r="H3505" cm="1">
        <f t="array" ref="H3505">INDEX('Travel Time Matrix (min)'!$B$2:$AD$30,B3505+1,C3505+1)</f>
        <v>19</v>
      </c>
      <c r="I3505" cm="1">
        <f t="array" ref="I3505">G3505*(INDEX('Vehicle Fleet'!$D$2:$D$6,A3505)+'Cost Parameters'!$B$2*'Cost Parameters'!$B$3)</f>
        <v>19.704024</v>
      </c>
      <c r="J3505" cm="1">
        <f t="array" ref="J3505">IF(C3505=0,0,INDEX('Delivery Stops'!$D$2:$D$29,C3505))</f>
        <v>183</v>
      </c>
      <c r="K3505">
        <f t="shared" si="216"/>
        <v>0</v>
      </c>
      <c r="L3505">
        <f t="shared" si="217"/>
        <v>0</v>
      </c>
      <c r="M3505">
        <f t="shared" si="218"/>
        <v>0</v>
      </c>
      <c r="N3505">
        <f t="shared" si="219"/>
        <v>0</v>
      </c>
      <c r="O3505" cm="1">
        <f t="array" ref="O3505">((IF(C3505=0,INDEX('Solver Setup'!$M$15:$M$19,A3505),INDEX('Solver Setup'!$G$25:$G$52,C3505))-IF(B3505=0,INDEX('Solver Setup'!$L$15:$L$19,A3505),INDEX('Solver Setup'!$G$25:$G$52,B3505)))*1440-IF(B3505=0,0,INDEX('Solver Setup'!$F$25:$F$52,B3505))-H3505+'Solver Setup'!$B$9*(1-F3505))</f>
        <v>1618</v>
      </c>
    </row>
    <row r="3506" spans="1:15" x14ac:dyDescent="0.2">
      <c r="A3506">
        <v>5</v>
      </c>
      <c r="B3506">
        <v>9</v>
      </c>
      <c r="C3506">
        <v>4</v>
      </c>
      <c r="D3506" t="str" cm="1">
        <f t="array" ref="D3506">IF(B3506=0,"Depot",INDEX('Delivery Stops'!$B$2:$B$29,B3506))</f>
        <v>Dry Cleaners</v>
      </c>
      <c r="E3506" t="str" cm="1">
        <f t="array" ref="E3506">IF(C3506=0,"Depot",INDEX('Delivery Stops'!$B$2:$B$29,C3506))</f>
        <v>Furniture Warehouse</v>
      </c>
      <c r="F3506">
        <v>0</v>
      </c>
      <c r="G3506" cm="1">
        <f t="array" ref="G3506">INDEX('Distance Matrix (miles)'!$B$2:$AD$30,B3506+1,C3506+1)</f>
        <v>18.04</v>
      </c>
      <c r="H3506" cm="1">
        <f t="array" ref="H3506">INDEX('Travel Time Matrix (min)'!$B$2:$AD$30,B3506+1,C3506+1)</f>
        <v>27.1</v>
      </c>
      <c r="I3506" cm="1">
        <f t="array" ref="I3506">G3506*(INDEX('Vehicle Fleet'!$D$2:$D$6,A3506)+'Cost Parameters'!$B$2*'Cost Parameters'!$B$3)</f>
        <v>28.077455999999998</v>
      </c>
      <c r="J3506" cm="1">
        <f t="array" ref="J3506">IF(C3506=0,0,INDEX('Delivery Stops'!$D$2:$D$29,C3506))</f>
        <v>186</v>
      </c>
      <c r="K3506">
        <f t="shared" si="216"/>
        <v>0</v>
      </c>
      <c r="L3506">
        <f t="shared" si="217"/>
        <v>0</v>
      </c>
      <c r="M3506">
        <f t="shared" si="218"/>
        <v>0</v>
      </c>
      <c r="N3506">
        <f t="shared" si="219"/>
        <v>0</v>
      </c>
      <c r="O3506" cm="1">
        <f t="array" ref="O3506">((IF(C3506=0,INDEX('Solver Setup'!$M$15:$M$19,A3506),INDEX('Solver Setup'!$G$25:$G$52,C3506))-IF(B3506=0,INDEX('Solver Setup'!$L$15:$L$19,A3506),INDEX('Solver Setup'!$G$25:$G$52,B3506)))*1440-IF(B3506=0,0,INDEX('Solver Setup'!$F$25:$F$52,B3506))-H3506+'Solver Setup'!$B$9*(1-F3506))</f>
        <v>1339.9</v>
      </c>
    </row>
    <row r="3507" spans="1:15" x14ac:dyDescent="0.2">
      <c r="A3507">
        <v>5</v>
      </c>
      <c r="B3507">
        <v>9</v>
      </c>
      <c r="C3507">
        <v>5</v>
      </c>
      <c r="D3507" t="str" cm="1">
        <f t="array" ref="D3507">IF(B3507=0,"Depot",INDEX('Delivery Stops'!$B$2:$B$29,B3507))</f>
        <v>Dry Cleaners</v>
      </c>
      <c r="E3507" t="str" cm="1">
        <f t="array" ref="E3507">IF(C3507=0,"Depot",INDEX('Delivery Stops'!$B$2:$B$29,C3507))</f>
        <v>Construction Supply</v>
      </c>
      <c r="F3507">
        <v>0</v>
      </c>
      <c r="G3507" cm="1">
        <f t="array" ref="G3507">INDEX('Distance Matrix (miles)'!$B$2:$AD$30,B3507+1,C3507+1)</f>
        <v>26.88</v>
      </c>
      <c r="H3507" cm="1">
        <f t="array" ref="H3507">INDEX('Travel Time Matrix (min)'!$B$2:$AD$30,B3507+1,C3507+1)</f>
        <v>40.299999999999997</v>
      </c>
      <c r="I3507" cm="1">
        <f t="array" ref="I3507">G3507*(INDEX('Vehicle Fleet'!$D$2:$D$6,A3507)+'Cost Parameters'!$B$2*'Cost Parameters'!$B$3)</f>
        <v>41.836031999999996</v>
      </c>
      <c r="J3507" cm="1">
        <f t="array" ref="J3507">IF(C3507=0,0,INDEX('Delivery Stops'!$D$2:$D$29,C3507))</f>
        <v>201</v>
      </c>
      <c r="K3507">
        <f t="shared" si="216"/>
        <v>0</v>
      </c>
      <c r="L3507">
        <f t="shared" si="217"/>
        <v>0</v>
      </c>
      <c r="M3507">
        <f t="shared" si="218"/>
        <v>0</v>
      </c>
      <c r="N3507">
        <f t="shared" si="219"/>
        <v>0</v>
      </c>
      <c r="O3507" cm="1">
        <f t="array" ref="O3507">((IF(C3507=0,INDEX('Solver Setup'!$M$15:$M$19,A3507),INDEX('Solver Setup'!$G$25:$G$52,C3507))-IF(B3507=0,INDEX('Solver Setup'!$L$15:$L$19,A3507),INDEX('Solver Setup'!$G$25:$G$52,B3507)))*1440-IF(B3507=0,0,INDEX('Solver Setup'!$F$25:$F$52,B3507))-H3507+'Solver Setup'!$B$9*(1-F3507))</f>
        <v>1536.6999999999996</v>
      </c>
    </row>
    <row r="3508" spans="1:15" x14ac:dyDescent="0.2">
      <c r="A3508">
        <v>5</v>
      </c>
      <c r="B3508">
        <v>9</v>
      </c>
      <c r="C3508">
        <v>6</v>
      </c>
      <c r="D3508" t="str" cm="1">
        <f t="array" ref="D3508">IF(B3508=0,"Depot",INDEX('Delivery Stops'!$B$2:$B$29,B3508))</f>
        <v>Dry Cleaners</v>
      </c>
      <c r="E3508" t="str" cm="1">
        <f t="array" ref="E3508">IF(C3508=0,"Depot",INDEX('Delivery Stops'!$B$2:$B$29,C3508))</f>
        <v>Farm Supply</v>
      </c>
      <c r="F3508">
        <v>0</v>
      </c>
      <c r="G3508" cm="1">
        <f t="array" ref="G3508">INDEX('Distance Matrix (miles)'!$B$2:$AD$30,B3508+1,C3508+1)</f>
        <v>17.93</v>
      </c>
      <c r="H3508" cm="1">
        <f t="array" ref="H3508">INDEX('Travel Time Matrix (min)'!$B$2:$AD$30,B3508+1,C3508+1)</f>
        <v>26.9</v>
      </c>
      <c r="I3508" cm="1">
        <f t="array" ref="I3508">G3508*(INDEX('Vehicle Fleet'!$D$2:$D$6,A3508)+'Cost Parameters'!$B$2*'Cost Parameters'!$B$3)</f>
        <v>27.906251999999999</v>
      </c>
      <c r="J3508" cm="1">
        <f t="array" ref="J3508">IF(C3508=0,0,INDEX('Delivery Stops'!$D$2:$D$29,C3508))</f>
        <v>162</v>
      </c>
      <c r="K3508">
        <f t="shared" si="216"/>
        <v>0</v>
      </c>
      <c r="L3508">
        <f t="shared" si="217"/>
        <v>0</v>
      </c>
      <c r="M3508">
        <f t="shared" si="218"/>
        <v>0</v>
      </c>
      <c r="N3508">
        <f t="shared" si="219"/>
        <v>0</v>
      </c>
      <c r="O3508" cm="1">
        <f t="array" ref="O3508">((IF(C3508=0,INDEX('Solver Setup'!$M$15:$M$19,A3508),INDEX('Solver Setup'!$G$25:$G$52,C3508))-IF(B3508=0,INDEX('Solver Setup'!$L$15:$L$19,A3508),INDEX('Solver Setup'!$G$25:$G$52,B3508)))*1440-IF(B3508=0,0,INDEX('Solver Setup'!$F$25:$F$52,B3508))-H3508+'Solver Setup'!$B$9*(1-F3508))</f>
        <v>1655.1</v>
      </c>
    </row>
    <row r="3509" spans="1:15" x14ac:dyDescent="0.2">
      <c r="A3509">
        <v>5</v>
      </c>
      <c r="B3509">
        <v>9</v>
      </c>
      <c r="C3509">
        <v>7</v>
      </c>
      <c r="D3509" t="str" cm="1">
        <f t="array" ref="D3509">IF(B3509=0,"Depot",INDEX('Delivery Stops'!$B$2:$B$29,B3509))</f>
        <v>Dry Cleaners</v>
      </c>
      <c r="E3509" t="str" cm="1">
        <f t="array" ref="E3509">IF(C3509=0,"Depot",INDEX('Delivery Stops'!$B$2:$B$29,C3509))</f>
        <v>Fish Market</v>
      </c>
      <c r="F3509">
        <v>0</v>
      </c>
      <c r="G3509" cm="1">
        <f t="array" ref="G3509">INDEX('Distance Matrix (miles)'!$B$2:$AD$30,B3509+1,C3509+1)</f>
        <v>25.03</v>
      </c>
      <c r="H3509" cm="1">
        <f t="array" ref="H3509">INDEX('Travel Time Matrix (min)'!$B$2:$AD$30,B3509+1,C3509+1)</f>
        <v>37.5</v>
      </c>
      <c r="I3509" cm="1">
        <f t="array" ref="I3509">G3509*(INDEX('Vehicle Fleet'!$D$2:$D$6,A3509)+'Cost Parameters'!$B$2*'Cost Parameters'!$B$3)</f>
        <v>38.956692000000004</v>
      </c>
      <c r="J3509" cm="1">
        <f t="array" ref="J3509">IF(C3509=0,0,INDEX('Delivery Stops'!$D$2:$D$29,C3509))</f>
        <v>133</v>
      </c>
      <c r="K3509">
        <f t="shared" si="216"/>
        <v>0</v>
      </c>
      <c r="L3509">
        <f t="shared" si="217"/>
        <v>0</v>
      </c>
      <c r="M3509">
        <f t="shared" si="218"/>
        <v>0</v>
      </c>
      <c r="N3509">
        <f t="shared" si="219"/>
        <v>0</v>
      </c>
      <c r="O3509" cm="1">
        <f t="array" ref="O3509">((IF(C3509=0,INDEX('Solver Setup'!$M$15:$M$19,A3509),INDEX('Solver Setup'!$G$25:$G$52,C3509))-IF(B3509=0,INDEX('Solver Setup'!$L$15:$L$19,A3509),INDEX('Solver Setup'!$G$25:$G$52,B3509)))*1440-IF(B3509=0,0,INDEX('Solver Setup'!$F$25:$F$52,B3509))-H3509+'Solver Setup'!$B$9*(1-F3509))</f>
        <v>1509.5</v>
      </c>
    </row>
    <row r="3510" spans="1:15" x14ac:dyDescent="0.2">
      <c r="A3510">
        <v>5</v>
      </c>
      <c r="B3510">
        <v>9</v>
      </c>
      <c r="C3510">
        <v>8</v>
      </c>
      <c r="D3510" t="str" cm="1">
        <f t="array" ref="D3510">IF(B3510=0,"Depot",INDEX('Delivery Stops'!$B$2:$B$29,B3510))</f>
        <v>Dry Cleaners</v>
      </c>
      <c r="E3510" t="str" cm="1">
        <f t="array" ref="E3510">IF(C3510=0,"Depot",INDEX('Delivery Stops'!$B$2:$B$29,C3510))</f>
        <v>Swimming Pool Supply</v>
      </c>
      <c r="F3510">
        <v>0</v>
      </c>
      <c r="G3510" cm="1">
        <f t="array" ref="G3510">INDEX('Distance Matrix (miles)'!$B$2:$AD$30,B3510+1,C3510+1)</f>
        <v>27.7</v>
      </c>
      <c r="H3510" cm="1">
        <f t="array" ref="H3510">INDEX('Travel Time Matrix (min)'!$B$2:$AD$30,B3510+1,C3510+1)</f>
        <v>41.5</v>
      </c>
      <c r="I3510" cm="1">
        <f t="array" ref="I3510">G3510*(INDEX('Vehicle Fleet'!$D$2:$D$6,A3510)+'Cost Parameters'!$B$2*'Cost Parameters'!$B$3)</f>
        <v>43.112279999999998</v>
      </c>
      <c r="J3510" cm="1">
        <f t="array" ref="J3510">IF(C3510=0,0,INDEX('Delivery Stops'!$D$2:$D$29,C3510))</f>
        <v>285</v>
      </c>
      <c r="K3510">
        <f t="shared" si="216"/>
        <v>0</v>
      </c>
      <c r="L3510">
        <f t="shared" si="217"/>
        <v>0</v>
      </c>
      <c r="M3510">
        <f t="shared" si="218"/>
        <v>0</v>
      </c>
      <c r="N3510">
        <f t="shared" si="219"/>
        <v>0</v>
      </c>
      <c r="O3510" cm="1">
        <f t="array" ref="O3510">((IF(C3510=0,INDEX('Solver Setup'!$M$15:$M$19,A3510),INDEX('Solver Setup'!$G$25:$G$52,C3510))-IF(B3510=0,INDEX('Solver Setup'!$L$15:$L$19,A3510),INDEX('Solver Setup'!$G$25:$G$52,B3510)))*1440-IF(B3510=0,0,INDEX('Solver Setup'!$F$25:$F$52,B3510))-H3510+'Solver Setup'!$B$9*(1-F3510))</f>
        <v>1715.4999999999995</v>
      </c>
    </row>
    <row r="3511" spans="1:15" x14ac:dyDescent="0.2">
      <c r="A3511">
        <v>5</v>
      </c>
      <c r="B3511">
        <v>9</v>
      </c>
      <c r="C3511">
        <v>10</v>
      </c>
      <c r="D3511" t="str" cm="1">
        <f t="array" ref="D3511">IF(B3511=0,"Depot",INDEX('Delivery Stops'!$B$2:$B$29,B3511))</f>
        <v>Dry Cleaners</v>
      </c>
      <c r="E3511" t="str" cm="1">
        <f t="array" ref="E3511">IF(C3511=0,"Depot",INDEX('Delivery Stops'!$B$2:$B$29,C3511))</f>
        <v>Furniture Warehouse</v>
      </c>
      <c r="F3511">
        <v>0</v>
      </c>
      <c r="G3511" cm="1">
        <f t="array" ref="G3511">INDEX('Distance Matrix (miles)'!$B$2:$AD$30,B3511+1,C3511+1)</f>
        <v>21.89</v>
      </c>
      <c r="H3511" cm="1">
        <f t="array" ref="H3511">INDEX('Travel Time Matrix (min)'!$B$2:$AD$30,B3511+1,C3511+1)</f>
        <v>32.799999999999997</v>
      </c>
      <c r="I3511" cm="1">
        <f t="array" ref="I3511">G3511*(INDEX('Vehicle Fleet'!$D$2:$D$6,A3511)+'Cost Parameters'!$B$2*'Cost Parameters'!$B$3)</f>
        <v>34.069596000000004</v>
      </c>
      <c r="J3511" cm="1">
        <f t="array" ref="J3511">IF(C3511=0,0,INDEX('Delivery Stops'!$D$2:$D$29,C3511))</f>
        <v>89</v>
      </c>
      <c r="K3511">
        <f t="shared" si="216"/>
        <v>0</v>
      </c>
      <c r="L3511">
        <f t="shared" si="217"/>
        <v>0</v>
      </c>
      <c r="M3511">
        <f t="shared" si="218"/>
        <v>0</v>
      </c>
      <c r="N3511">
        <f t="shared" si="219"/>
        <v>0</v>
      </c>
      <c r="O3511" cm="1">
        <f t="array" ref="O3511">((IF(C3511=0,INDEX('Solver Setup'!$M$15:$M$19,A3511),INDEX('Solver Setup'!$G$25:$G$52,C3511))-IF(B3511=0,INDEX('Solver Setup'!$L$15:$L$19,A3511),INDEX('Solver Setup'!$G$25:$G$52,B3511)))*1440-IF(B3511=0,0,INDEX('Solver Setup'!$F$25:$F$52,B3511))-H3511+'Solver Setup'!$B$9*(1-F3511))</f>
        <v>1454.1999999999996</v>
      </c>
    </row>
    <row r="3512" spans="1:15" x14ac:dyDescent="0.2">
      <c r="A3512">
        <v>5</v>
      </c>
      <c r="B3512">
        <v>9</v>
      </c>
      <c r="C3512">
        <v>11</v>
      </c>
      <c r="D3512" t="str" cm="1">
        <f t="array" ref="D3512">IF(B3512=0,"Depot",INDEX('Delivery Stops'!$B$2:$B$29,B3512))</f>
        <v>Dry Cleaners</v>
      </c>
      <c r="E3512" t="str" cm="1">
        <f t="array" ref="E3512">IF(C3512=0,"Depot",INDEX('Delivery Stops'!$B$2:$B$29,C3512))</f>
        <v>Pet Hospital</v>
      </c>
      <c r="F3512">
        <v>0</v>
      </c>
      <c r="G3512" cm="1">
        <f t="array" ref="G3512">INDEX('Distance Matrix (miles)'!$B$2:$AD$30,B3512+1,C3512+1)</f>
        <v>13.31</v>
      </c>
      <c r="H3512" cm="1">
        <f t="array" ref="H3512">INDEX('Travel Time Matrix (min)'!$B$2:$AD$30,B3512+1,C3512+1)</f>
        <v>20</v>
      </c>
      <c r="I3512" cm="1">
        <f t="array" ref="I3512">G3512*(INDEX('Vehicle Fleet'!$D$2:$D$6,A3512)+'Cost Parameters'!$B$2*'Cost Parameters'!$B$3)</f>
        <v>20.715684</v>
      </c>
      <c r="J3512" cm="1">
        <f t="array" ref="J3512">IF(C3512=0,0,INDEX('Delivery Stops'!$D$2:$D$29,C3512))</f>
        <v>108</v>
      </c>
      <c r="K3512">
        <f t="shared" si="216"/>
        <v>0</v>
      </c>
      <c r="L3512">
        <f t="shared" si="217"/>
        <v>0</v>
      </c>
      <c r="M3512">
        <f t="shared" si="218"/>
        <v>0</v>
      </c>
      <c r="N3512">
        <f t="shared" si="219"/>
        <v>0</v>
      </c>
      <c r="O3512" cm="1">
        <f t="array" ref="O3512">((IF(C3512=0,INDEX('Solver Setup'!$M$15:$M$19,A3512),INDEX('Solver Setup'!$G$25:$G$52,C3512))-IF(B3512=0,INDEX('Solver Setup'!$L$15:$L$19,A3512),INDEX('Solver Setup'!$G$25:$G$52,B3512)))*1440-IF(B3512=0,0,INDEX('Solver Setup'!$F$25:$F$52,B3512))-H3512+'Solver Setup'!$B$9*(1-F3512))</f>
        <v>1392</v>
      </c>
    </row>
    <row r="3513" spans="1:15" x14ac:dyDescent="0.2">
      <c r="A3513">
        <v>5</v>
      </c>
      <c r="B3513">
        <v>9</v>
      </c>
      <c r="C3513">
        <v>12</v>
      </c>
      <c r="D3513" t="str" cm="1">
        <f t="array" ref="D3513">IF(B3513=0,"Depot",INDEX('Delivery Stops'!$B$2:$B$29,B3513))</f>
        <v>Dry Cleaners</v>
      </c>
      <c r="E3513" t="str" cm="1">
        <f t="array" ref="E3513">IF(C3513=0,"Depot",INDEX('Delivery Stops'!$B$2:$B$29,C3513))</f>
        <v>Tech Solutions Inc</v>
      </c>
      <c r="F3513">
        <v>0</v>
      </c>
      <c r="G3513" cm="1">
        <f t="array" ref="G3513">INDEX('Distance Matrix (miles)'!$B$2:$AD$30,B3513+1,C3513+1)</f>
        <v>23.14</v>
      </c>
      <c r="H3513" cm="1">
        <f t="array" ref="H3513">INDEX('Travel Time Matrix (min)'!$B$2:$AD$30,B3513+1,C3513+1)</f>
        <v>34.700000000000003</v>
      </c>
      <c r="I3513" cm="1">
        <f t="array" ref="I3513">G3513*(INDEX('Vehicle Fleet'!$D$2:$D$6,A3513)+'Cost Parameters'!$B$2*'Cost Parameters'!$B$3)</f>
        <v>36.015096</v>
      </c>
      <c r="J3513" cm="1">
        <f t="array" ref="J3513">IF(C3513=0,0,INDEX('Delivery Stops'!$D$2:$D$29,C3513))</f>
        <v>150</v>
      </c>
      <c r="K3513">
        <f t="shared" si="216"/>
        <v>0</v>
      </c>
      <c r="L3513">
        <f t="shared" si="217"/>
        <v>0</v>
      </c>
      <c r="M3513">
        <f t="shared" si="218"/>
        <v>0</v>
      </c>
      <c r="N3513">
        <f t="shared" si="219"/>
        <v>0</v>
      </c>
      <c r="O3513" cm="1">
        <f t="array" ref="O3513">((IF(C3513=0,INDEX('Solver Setup'!$M$15:$M$19,A3513),INDEX('Solver Setup'!$G$25:$G$52,C3513))-IF(B3513=0,INDEX('Solver Setup'!$L$15:$L$19,A3513),INDEX('Solver Setup'!$G$25:$G$52,B3513)))*1440-IF(B3513=0,0,INDEX('Solver Setup'!$F$25:$F$52,B3513))-H3513+'Solver Setup'!$B$9*(1-F3513))</f>
        <v>1332.3</v>
      </c>
    </row>
    <row r="3514" spans="1:15" x14ac:dyDescent="0.2">
      <c r="A3514">
        <v>5</v>
      </c>
      <c r="B3514">
        <v>9</v>
      </c>
      <c r="C3514">
        <v>13</v>
      </c>
      <c r="D3514" t="str" cm="1">
        <f t="array" ref="D3514">IF(B3514=0,"Depot",INDEX('Delivery Stops'!$B$2:$B$29,B3514))</f>
        <v>Dry Cleaners</v>
      </c>
      <c r="E3514" t="str" cm="1">
        <f t="array" ref="E3514">IF(C3514=0,"Depot",INDEX('Delivery Stops'!$B$2:$B$29,C3514))</f>
        <v>Tech Solutions Inc</v>
      </c>
      <c r="F3514">
        <v>0</v>
      </c>
      <c r="G3514" cm="1">
        <f t="array" ref="G3514">INDEX('Distance Matrix (miles)'!$B$2:$AD$30,B3514+1,C3514+1)</f>
        <v>36.86</v>
      </c>
      <c r="H3514" cm="1">
        <f t="array" ref="H3514">INDEX('Travel Time Matrix (min)'!$B$2:$AD$30,B3514+1,C3514+1)</f>
        <v>55.3</v>
      </c>
      <c r="I3514" cm="1">
        <f t="array" ref="I3514">G3514*(INDEX('Vehicle Fleet'!$D$2:$D$6,A3514)+'Cost Parameters'!$B$2*'Cost Parameters'!$B$3)</f>
        <v>57.368904000000001</v>
      </c>
      <c r="J3514" cm="1">
        <f t="array" ref="J3514">IF(C3514=0,0,INDEX('Delivery Stops'!$D$2:$D$29,C3514))</f>
        <v>38</v>
      </c>
      <c r="K3514">
        <f t="shared" si="216"/>
        <v>0</v>
      </c>
      <c r="L3514">
        <f t="shared" si="217"/>
        <v>0</v>
      </c>
      <c r="M3514">
        <f t="shared" si="218"/>
        <v>0</v>
      </c>
      <c r="N3514">
        <f t="shared" si="219"/>
        <v>0</v>
      </c>
      <c r="O3514" cm="1">
        <f t="array" ref="O3514">((IF(C3514=0,INDEX('Solver Setup'!$M$15:$M$19,A3514),INDEX('Solver Setup'!$G$25:$G$52,C3514))-IF(B3514=0,INDEX('Solver Setup'!$L$15:$L$19,A3514),INDEX('Solver Setup'!$G$25:$G$52,B3514)))*1440-IF(B3514=0,0,INDEX('Solver Setup'!$F$25:$F$52,B3514))-H3514+'Solver Setup'!$B$9*(1-F3514))</f>
        <v>1206.6999999999994</v>
      </c>
    </row>
    <row r="3515" spans="1:15" x14ac:dyDescent="0.2">
      <c r="A3515">
        <v>5</v>
      </c>
      <c r="B3515">
        <v>9</v>
      </c>
      <c r="C3515">
        <v>14</v>
      </c>
      <c r="D3515" t="str" cm="1">
        <f t="array" ref="D3515">IF(B3515=0,"Depot",INDEX('Delivery Stops'!$B$2:$B$29,B3515))</f>
        <v>Dry Cleaners</v>
      </c>
      <c r="E3515" t="str" cm="1">
        <f t="array" ref="E3515">IF(C3515=0,"Depot",INDEX('Delivery Stops'!$B$2:$B$29,C3515))</f>
        <v>Sunrise Senior Living</v>
      </c>
      <c r="F3515">
        <v>0</v>
      </c>
      <c r="G3515" cm="1">
        <f t="array" ref="G3515">INDEX('Distance Matrix (miles)'!$B$2:$AD$30,B3515+1,C3515+1)</f>
        <v>28.46</v>
      </c>
      <c r="H3515" cm="1">
        <f t="array" ref="H3515">INDEX('Travel Time Matrix (min)'!$B$2:$AD$30,B3515+1,C3515+1)</f>
        <v>42.7</v>
      </c>
      <c r="I3515" cm="1">
        <f t="array" ref="I3515">G3515*(INDEX('Vehicle Fleet'!$D$2:$D$6,A3515)+'Cost Parameters'!$B$2*'Cost Parameters'!$B$3)</f>
        <v>44.295144000000001</v>
      </c>
      <c r="J3515" cm="1">
        <f t="array" ref="J3515">IF(C3515=0,0,INDEX('Delivery Stops'!$D$2:$D$29,C3515))</f>
        <v>249</v>
      </c>
      <c r="K3515">
        <f t="shared" si="216"/>
        <v>0</v>
      </c>
      <c r="L3515">
        <f t="shared" si="217"/>
        <v>0</v>
      </c>
      <c r="M3515">
        <f t="shared" si="218"/>
        <v>0</v>
      </c>
      <c r="N3515">
        <f t="shared" si="219"/>
        <v>0</v>
      </c>
      <c r="O3515" cm="1">
        <f t="array" ref="O3515">((IF(C3515=0,INDEX('Solver Setup'!$M$15:$M$19,A3515),INDEX('Solver Setup'!$G$25:$G$52,C3515))-IF(B3515=0,INDEX('Solver Setup'!$L$15:$L$19,A3515),INDEX('Solver Setup'!$G$25:$G$52,B3515)))*1440-IF(B3515=0,0,INDEX('Solver Setup'!$F$25:$F$52,B3515))-H3515+'Solver Setup'!$B$9*(1-F3515))</f>
        <v>1669.2999999999995</v>
      </c>
    </row>
    <row r="3516" spans="1:15" x14ac:dyDescent="0.2">
      <c r="A3516">
        <v>5</v>
      </c>
      <c r="B3516">
        <v>9</v>
      </c>
      <c r="C3516">
        <v>15</v>
      </c>
      <c r="D3516" t="str" cm="1">
        <f t="array" ref="D3516">IF(B3516=0,"Depot",INDEX('Delivery Stops'!$B$2:$B$29,B3516))</f>
        <v>Dry Cleaners</v>
      </c>
      <c r="E3516" t="str" cm="1">
        <f t="array" ref="E3516">IF(C3516=0,"Depot",INDEX('Delivery Stops'!$B$2:$B$29,C3516))</f>
        <v>Electronics Outlet</v>
      </c>
      <c r="F3516">
        <v>0</v>
      </c>
      <c r="G3516" cm="1">
        <f t="array" ref="G3516">INDEX('Distance Matrix (miles)'!$B$2:$AD$30,B3516+1,C3516+1)</f>
        <v>14.78</v>
      </c>
      <c r="H3516" cm="1">
        <f t="array" ref="H3516">INDEX('Travel Time Matrix (min)'!$B$2:$AD$30,B3516+1,C3516+1)</f>
        <v>22.2</v>
      </c>
      <c r="I3516" cm="1">
        <f t="array" ref="I3516">G3516*(INDEX('Vehicle Fleet'!$D$2:$D$6,A3516)+'Cost Parameters'!$B$2*'Cost Parameters'!$B$3)</f>
        <v>23.003591999999998</v>
      </c>
      <c r="J3516" cm="1">
        <f t="array" ref="J3516">IF(C3516=0,0,INDEX('Delivery Stops'!$D$2:$D$29,C3516))</f>
        <v>72</v>
      </c>
      <c r="K3516">
        <f t="shared" si="216"/>
        <v>0</v>
      </c>
      <c r="L3516">
        <f t="shared" si="217"/>
        <v>0</v>
      </c>
      <c r="M3516">
        <f t="shared" si="218"/>
        <v>0</v>
      </c>
      <c r="N3516">
        <f t="shared" si="219"/>
        <v>0</v>
      </c>
      <c r="O3516" cm="1">
        <f t="array" ref="O3516">((IF(C3516=0,INDEX('Solver Setup'!$M$15:$M$19,A3516),INDEX('Solver Setup'!$G$25:$G$52,C3516))-IF(B3516=0,INDEX('Solver Setup'!$L$15:$L$19,A3516),INDEX('Solver Setup'!$G$25:$G$52,B3516)))*1440-IF(B3516=0,0,INDEX('Solver Setup'!$F$25:$F$52,B3516))-H3516+'Solver Setup'!$B$9*(1-F3516))</f>
        <v>1254.8</v>
      </c>
    </row>
    <row r="3517" spans="1:15" x14ac:dyDescent="0.2">
      <c r="A3517">
        <v>5</v>
      </c>
      <c r="B3517">
        <v>9</v>
      </c>
      <c r="C3517">
        <v>16</v>
      </c>
      <c r="D3517" t="str" cm="1">
        <f t="array" ref="D3517">IF(B3517=0,"Depot",INDEX('Delivery Stops'!$B$2:$B$29,B3517))</f>
        <v>Dry Cleaners</v>
      </c>
      <c r="E3517" t="str" cm="1">
        <f t="array" ref="E3517">IF(C3517=0,"Depot",INDEX('Delivery Stops'!$B$2:$B$29,C3517))</f>
        <v>Bookstore</v>
      </c>
      <c r="F3517">
        <v>0</v>
      </c>
      <c r="G3517" cm="1">
        <f t="array" ref="G3517">INDEX('Distance Matrix (miles)'!$B$2:$AD$30,B3517+1,C3517+1)</f>
        <v>17.61</v>
      </c>
      <c r="H3517" cm="1">
        <f t="array" ref="H3517">INDEX('Travel Time Matrix (min)'!$B$2:$AD$30,B3517+1,C3517+1)</f>
        <v>26.4</v>
      </c>
      <c r="I3517" cm="1">
        <f t="array" ref="I3517">G3517*(INDEX('Vehicle Fleet'!$D$2:$D$6,A3517)+'Cost Parameters'!$B$2*'Cost Parameters'!$B$3)</f>
        <v>27.408203999999998</v>
      </c>
      <c r="J3517" cm="1">
        <f t="array" ref="J3517">IF(C3517=0,0,INDEX('Delivery Stops'!$D$2:$D$29,C3517))</f>
        <v>152</v>
      </c>
      <c r="K3517">
        <f t="shared" si="216"/>
        <v>0</v>
      </c>
      <c r="L3517">
        <f t="shared" si="217"/>
        <v>0</v>
      </c>
      <c r="M3517">
        <f t="shared" si="218"/>
        <v>0</v>
      </c>
      <c r="N3517">
        <f t="shared" si="219"/>
        <v>0</v>
      </c>
      <c r="O3517" cm="1">
        <f t="array" ref="O3517">((IF(C3517=0,INDEX('Solver Setup'!$M$15:$M$19,A3517),INDEX('Solver Setup'!$G$25:$G$52,C3517))-IF(B3517=0,INDEX('Solver Setup'!$L$15:$L$19,A3517),INDEX('Solver Setup'!$G$25:$G$52,B3517)))*1440-IF(B3517=0,0,INDEX('Solver Setup'!$F$25:$F$52,B3517))-H3517+'Solver Setup'!$B$9*(1-F3517))</f>
        <v>1490.6000000000006</v>
      </c>
    </row>
    <row r="3518" spans="1:15" x14ac:dyDescent="0.2">
      <c r="A3518">
        <v>5</v>
      </c>
      <c r="B3518">
        <v>9</v>
      </c>
      <c r="C3518">
        <v>17</v>
      </c>
      <c r="D3518" t="str" cm="1">
        <f t="array" ref="D3518">IF(B3518=0,"Depot",INDEX('Delivery Stops'!$B$2:$B$29,B3518))</f>
        <v>Dry Cleaners</v>
      </c>
      <c r="E3518" t="str" cm="1">
        <f t="array" ref="E3518">IF(C3518=0,"Depot",INDEX('Delivery Stops'!$B$2:$B$29,C3518))</f>
        <v>Veterinary Clinic</v>
      </c>
      <c r="F3518">
        <v>0</v>
      </c>
      <c r="G3518" cm="1">
        <f t="array" ref="G3518">INDEX('Distance Matrix (miles)'!$B$2:$AD$30,B3518+1,C3518+1)</f>
        <v>39.74</v>
      </c>
      <c r="H3518" cm="1">
        <f t="array" ref="H3518">INDEX('Travel Time Matrix (min)'!$B$2:$AD$30,B3518+1,C3518+1)</f>
        <v>59.6</v>
      </c>
      <c r="I3518" cm="1">
        <f t="array" ref="I3518">G3518*(INDEX('Vehicle Fleet'!$D$2:$D$6,A3518)+'Cost Parameters'!$B$2*'Cost Parameters'!$B$3)</f>
        <v>61.851336000000003</v>
      </c>
      <c r="J3518" cm="1">
        <f t="array" ref="J3518">IF(C3518=0,0,INDEX('Delivery Stops'!$D$2:$D$29,C3518))</f>
        <v>102</v>
      </c>
      <c r="K3518">
        <f t="shared" si="216"/>
        <v>0</v>
      </c>
      <c r="L3518">
        <f t="shared" si="217"/>
        <v>0</v>
      </c>
      <c r="M3518">
        <f t="shared" si="218"/>
        <v>0</v>
      </c>
      <c r="N3518">
        <f t="shared" si="219"/>
        <v>0</v>
      </c>
      <c r="O3518" cm="1">
        <f t="array" ref="O3518">((IF(C3518=0,INDEX('Solver Setup'!$M$15:$M$19,A3518),INDEX('Solver Setup'!$G$25:$G$52,C3518))-IF(B3518=0,INDEX('Solver Setup'!$L$15:$L$19,A3518),INDEX('Solver Setup'!$G$25:$G$52,B3518)))*1440-IF(B3518=0,0,INDEX('Solver Setup'!$F$25:$F$52,B3518))-H3518+'Solver Setup'!$B$9*(1-F3518))</f>
        <v>1292.3999999999994</v>
      </c>
    </row>
    <row r="3519" spans="1:15" x14ac:dyDescent="0.2">
      <c r="A3519">
        <v>5</v>
      </c>
      <c r="B3519">
        <v>9</v>
      </c>
      <c r="C3519">
        <v>18</v>
      </c>
      <c r="D3519" t="str" cm="1">
        <f t="array" ref="D3519">IF(B3519=0,"Depot",INDEX('Delivery Stops'!$B$2:$B$29,B3519))</f>
        <v>Dry Cleaners</v>
      </c>
      <c r="E3519" t="str" cm="1">
        <f t="array" ref="E3519">IF(C3519=0,"Depot",INDEX('Delivery Stops'!$B$2:$B$29,C3519))</f>
        <v>Furniture Warehouse</v>
      </c>
      <c r="F3519">
        <v>0</v>
      </c>
      <c r="G3519" cm="1">
        <f t="array" ref="G3519">INDEX('Distance Matrix (miles)'!$B$2:$AD$30,B3519+1,C3519+1)</f>
        <v>16.12</v>
      </c>
      <c r="H3519" cm="1">
        <f t="array" ref="H3519">INDEX('Travel Time Matrix (min)'!$B$2:$AD$30,B3519+1,C3519+1)</f>
        <v>24.2</v>
      </c>
      <c r="I3519" cm="1">
        <f t="array" ref="I3519">G3519*(INDEX('Vehicle Fleet'!$D$2:$D$6,A3519)+'Cost Parameters'!$B$2*'Cost Parameters'!$B$3)</f>
        <v>25.089168000000001</v>
      </c>
      <c r="J3519" cm="1">
        <f t="array" ref="J3519">IF(C3519=0,0,INDEX('Delivery Stops'!$D$2:$D$29,C3519))</f>
        <v>148</v>
      </c>
      <c r="K3519">
        <f t="shared" si="216"/>
        <v>0</v>
      </c>
      <c r="L3519">
        <f t="shared" si="217"/>
        <v>0</v>
      </c>
      <c r="M3519">
        <f t="shared" si="218"/>
        <v>0</v>
      </c>
      <c r="N3519">
        <f t="shared" si="219"/>
        <v>0</v>
      </c>
      <c r="O3519" cm="1">
        <f t="array" ref="O3519">((IF(C3519=0,INDEX('Solver Setup'!$M$15:$M$19,A3519),INDEX('Solver Setup'!$G$25:$G$52,C3519))-IF(B3519=0,INDEX('Solver Setup'!$L$15:$L$19,A3519),INDEX('Solver Setup'!$G$25:$G$52,B3519)))*1440-IF(B3519=0,0,INDEX('Solver Setup'!$F$25:$F$52,B3519))-H3519+'Solver Setup'!$B$9*(1-F3519))</f>
        <v>1282.7999999999995</v>
      </c>
    </row>
    <row r="3520" spans="1:15" x14ac:dyDescent="0.2">
      <c r="A3520">
        <v>5</v>
      </c>
      <c r="B3520">
        <v>9</v>
      </c>
      <c r="C3520">
        <v>19</v>
      </c>
      <c r="D3520" t="str" cm="1">
        <f t="array" ref="D3520">IF(B3520=0,"Depot",INDEX('Delivery Stops'!$B$2:$B$29,B3520))</f>
        <v>Dry Cleaners</v>
      </c>
      <c r="E3520" t="str" cm="1">
        <f t="array" ref="E3520">IF(C3520=0,"Depot",INDEX('Delivery Stops'!$B$2:$B$29,C3520))</f>
        <v>Music School</v>
      </c>
      <c r="F3520">
        <v>0</v>
      </c>
      <c r="G3520" cm="1">
        <f t="array" ref="G3520">INDEX('Distance Matrix (miles)'!$B$2:$AD$30,B3520+1,C3520+1)</f>
        <v>8.8000000000000007</v>
      </c>
      <c r="H3520" cm="1">
        <f t="array" ref="H3520">INDEX('Travel Time Matrix (min)'!$B$2:$AD$30,B3520+1,C3520+1)</f>
        <v>13.2</v>
      </c>
      <c r="I3520" cm="1">
        <f t="array" ref="I3520">G3520*(INDEX('Vehicle Fleet'!$D$2:$D$6,A3520)+'Cost Parameters'!$B$2*'Cost Parameters'!$B$3)</f>
        <v>13.696320000000002</v>
      </c>
      <c r="J3520" cm="1">
        <f t="array" ref="J3520">IF(C3520=0,0,INDEX('Delivery Stops'!$D$2:$D$29,C3520))</f>
        <v>97</v>
      </c>
      <c r="K3520">
        <f t="shared" si="216"/>
        <v>0</v>
      </c>
      <c r="L3520">
        <f t="shared" si="217"/>
        <v>0</v>
      </c>
      <c r="M3520">
        <f t="shared" si="218"/>
        <v>0</v>
      </c>
      <c r="N3520">
        <f t="shared" si="219"/>
        <v>0</v>
      </c>
      <c r="O3520" cm="1">
        <f t="array" ref="O3520">((IF(C3520=0,INDEX('Solver Setup'!$M$15:$M$19,A3520),INDEX('Solver Setup'!$G$25:$G$52,C3520))-IF(B3520=0,INDEX('Solver Setup'!$L$15:$L$19,A3520),INDEX('Solver Setup'!$G$25:$G$52,B3520)))*1440-IF(B3520=0,0,INDEX('Solver Setup'!$F$25:$F$52,B3520))-H3520+'Solver Setup'!$B$9*(1-F3520))</f>
        <v>1263.8</v>
      </c>
    </row>
    <row r="3521" spans="1:15" x14ac:dyDescent="0.2">
      <c r="A3521">
        <v>5</v>
      </c>
      <c r="B3521">
        <v>9</v>
      </c>
      <c r="C3521">
        <v>20</v>
      </c>
      <c r="D3521" t="str" cm="1">
        <f t="array" ref="D3521">IF(B3521=0,"Depot",INDEX('Delivery Stops'!$B$2:$B$29,B3521))</f>
        <v>Dry Cleaners</v>
      </c>
      <c r="E3521" t="str" cm="1">
        <f t="array" ref="E3521">IF(C3521=0,"Depot",INDEX('Delivery Stops'!$B$2:$B$29,C3521))</f>
        <v>Elementary School</v>
      </c>
      <c r="F3521">
        <v>0</v>
      </c>
      <c r="G3521" cm="1">
        <f t="array" ref="G3521">INDEX('Distance Matrix (miles)'!$B$2:$AD$30,B3521+1,C3521+1)</f>
        <v>24.86</v>
      </c>
      <c r="H3521" cm="1">
        <f t="array" ref="H3521">INDEX('Travel Time Matrix (min)'!$B$2:$AD$30,B3521+1,C3521+1)</f>
        <v>37.299999999999997</v>
      </c>
      <c r="I3521" cm="1">
        <f t="array" ref="I3521">G3521*(INDEX('Vehicle Fleet'!$D$2:$D$6,A3521)+'Cost Parameters'!$B$2*'Cost Parameters'!$B$3)</f>
        <v>38.692104</v>
      </c>
      <c r="J3521" cm="1">
        <f t="array" ref="J3521">IF(C3521=0,0,INDEX('Delivery Stops'!$D$2:$D$29,C3521))</f>
        <v>71</v>
      </c>
      <c r="K3521">
        <f t="shared" si="216"/>
        <v>0</v>
      </c>
      <c r="L3521">
        <f t="shared" si="217"/>
        <v>0</v>
      </c>
      <c r="M3521">
        <f t="shared" si="218"/>
        <v>0</v>
      </c>
      <c r="N3521">
        <f t="shared" si="219"/>
        <v>0</v>
      </c>
      <c r="O3521" cm="1">
        <f t="array" ref="O3521">((IF(C3521=0,INDEX('Solver Setup'!$M$15:$M$19,A3521),INDEX('Solver Setup'!$G$25:$G$52,C3521))-IF(B3521=0,INDEX('Solver Setup'!$L$15:$L$19,A3521),INDEX('Solver Setup'!$G$25:$G$52,B3521)))*1440-IF(B3521=0,0,INDEX('Solver Setup'!$F$25:$F$52,B3521))-H3521+'Solver Setup'!$B$9*(1-F3521))</f>
        <v>1209.7000000000005</v>
      </c>
    </row>
    <row r="3522" spans="1:15" x14ac:dyDescent="0.2">
      <c r="A3522">
        <v>5</v>
      </c>
      <c r="B3522">
        <v>9</v>
      </c>
      <c r="C3522">
        <v>21</v>
      </c>
      <c r="D3522" t="str" cm="1">
        <f t="array" ref="D3522">IF(B3522=0,"Depot",INDEX('Delivery Stops'!$B$2:$B$29,B3522))</f>
        <v>Dry Cleaners</v>
      </c>
      <c r="E3522" t="str" cm="1">
        <f t="array" ref="E3522">IF(C3522=0,"Depot",INDEX('Delivery Stops'!$B$2:$B$29,C3522))</f>
        <v>Distillery</v>
      </c>
      <c r="F3522">
        <v>0</v>
      </c>
      <c r="G3522" cm="1">
        <f t="array" ref="G3522">INDEX('Distance Matrix (miles)'!$B$2:$AD$30,B3522+1,C3522+1)</f>
        <v>20.09</v>
      </c>
      <c r="H3522" cm="1">
        <f t="array" ref="H3522">INDEX('Travel Time Matrix (min)'!$B$2:$AD$30,B3522+1,C3522+1)</f>
        <v>30.1</v>
      </c>
      <c r="I3522" cm="1">
        <f t="array" ref="I3522">G3522*(INDEX('Vehicle Fleet'!$D$2:$D$6,A3522)+'Cost Parameters'!$B$2*'Cost Parameters'!$B$3)</f>
        <v>31.268076000000001</v>
      </c>
      <c r="J3522" cm="1">
        <f t="array" ref="J3522">IF(C3522=0,0,INDEX('Delivery Stops'!$D$2:$D$29,C3522))</f>
        <v>178</v>
      </c>
      <c r="K3522">
        <f t="shared" si="216"/>
        <v>0</v>
      </c>
      <c r="L3522">
        <f t="shared" si="217"/>
        <v>0</v>
      </c>
      <c r="M3522">
        <f t="shared" si="218"/>
        <v>0</v>
      </c>
      <c r="N3522">
        <f t="shared" si="219"/>
        <v>0</v>
      </c>
      <c r="O3522" cm="1">
        <f t="array" ref="O3522">((IF(C3522=0,INDEX('Solver Setup'!$M$15:$M$19,A3522),INDEX('Solver Setup'!$G$25:$G$52,C3522))-IF(B3522=0,INDEX('Solver Setup'!$L$15:$L$19,A3522),INDEX('Solver Setup'!$G$25:$G$52,B3522)))*1440-IF(B3522=0,0,INDEX('Solver Setup'!$F$25:$F$52,B3522))-H3522+'Solver Setup'!$B$9*(1-F3522))</f>
        <v>1726.8999999999996</v>
      </c>
    </row>
    <row r="3523" spans="1:15" x14ac:dyDescent="0.2">
      <c r="A3523">
        <v>5</v>
      </c>
      <c r="B3523">
        <v>9</v>
      </c>
      <c r="C3523">
        <v>22</v>
      </c>
      <c r="D3523" t="str" cm="1">
        <f t="array" ref="D3523">IF(B3523=0,"Depot",INDEX('Delivery Stops'!$B$2:$B$29,B3523))</f>
        <v>Dry Cleaners</v>
      </c>
      <c r="E3523" t="str" cm="1">
        <f t="array" ref="E3523">IF(C3523=0,"Depot",INDEX('Delivery Stops'!$B$2:$B$29,C3523))</f>
        <v>Brewery</v>
      </c>
      <c r="F3523">
        <v>0</v>
      </c>
      <c r="G3523" cm="1">
        <f t="array" ref="G3523">INDEX('Distance Matrix (miles)'!$B$2:$AD$30,B3523+1,C3523+1)</f>
        <v>38.32</v>
      </c>
      <c r="H3523" cm="1">
        <f t="array" ref="H3523">INDEX('Travel Time Matrix (min)'!$B$2:$AD$30,B3523+1,C3523+1)</f>
        <v>57.5</v>
      </c>
      <c r="I3523" cm="1">
        <f t="array" ref="I3523">G3523*(INDEX('Vehicle Fleet'!$D$2:$D$6,A3523)+'Cost Parameters'!$B$2*'Cost Parameters'!$B$3)</f>
        <v>59.641247999999997</v>
      </c>
      <c r="J3523" cm="1">
        <f t="array" ref="J3523">IF(C3523=0,0,INDEX('Delivery Stops'!$D$2:$D$29,C3523))</f>
        <v>46</v>
      </c>
      <c r="K3523">
        <f t="shared" ref="K3523:K3586" si="220">F3523*I3523</f>
        <v>0</v>
      </c>
      <c r="L3523">
        <f t="shared" ref="L3523:L3586" si="221">F3523*G3523</f>
        <v>0</v>
      </c>
      <c r="M3523">
        <f t="shared" ref="M3523:M3586" si="222">F3523*H3523</f>
        <v>0</v>
      </c>
      <c r="N3523">
        <f t="shared" ref="N3523:N3586" si="223">F3523*J3523</f>
        <v>0</v>
      </c>
      <c r="O3523" cm="1">
        <f t="array" ref="O3523">((IF(C3523=0,INDEX('Solver Setup'!$M$15:$M$19,A3523),INDEX('Solver Setup'!$G$25:$G$52,C3523))-IF(B3523=0,INDEX('Solver Setup'!$L$15:$L$19,A3523),INDEX('Solver Setup'!$G$25:$G$52,B3523)))*1440-IF(B3523=0,0,INDEX('Solver Setup'!$F$25:$F$52,B3523))-H3523+'Solver Setup'!$B$9*(1-F3523))</f>
        <v>1549.5000000000005</v>
      </c>
    </row>
    <row r="3524" spans="1:15" x14ac:dyDescent="0.2">
      <c r="A3524">
        <v>5</v>
      </c>
      <c r="B3524">
        <v>9</v>
      </c>
      <c r="C3524">
        <v>23</v>
      </c>
      <c r="D3524" t="str" cm="1">
        <f t="array" ref="D3524">IF(B3524=0,"Depot",INDEX('Delivery Stops'!$B$2:$B$29,B3524))</f>
        <v>Dry Cleaners</v>
      </c>
      <c r="E3524" t="str" cm="1">
        <f t="array" ref="E3524">IF(C3524=0,"Depot",INDEX('Delivery Stops'!$B$2:$B$29,C3524))</f>
        <v>Distillery</v>
      </c>
      <c r="F3524">
        <v>0</v>
      </c>
      <c r="G3524" cm="1">
        <f t="array" ref="G3524">INDEX('Distance Matrix (miles)'!$B$2:$AD$30,B3524+1,C3524+1)</f>
        <v>9.73</v>
      </c>
      <c r="H3524" cm="1">
        <f t="array" ref="H3524">INDEX('Travel Time Matrix (min)'!$B$2:$AD$30,B3524+1,C3524+1)</f>
        <v>14.6</v>
      </c>
      <c r="I3524" cm="1">
        <f t="array" ref="I3524">G3524*(INDEX('Vehicle Fleet'!$D$2:$D$6,A3524)+'Cost Parameters'!$B$2*'Cost Parameters'!$B$3)</f>
        <v>15.143772</v>
      </c>
      <c r="J3524" cm="1">
        <f t="array" ref="J3524">IF(C3524=0,0,INDEX('Delivery Stops'!$D$2:$D$29,C3524))</f>
        <v>207</v>
      </c>
      <c r="K3524">
        <f t="shared" si="220"/>
        <v>0</v>
      </c>
      <c r="L3524">
        <f t="shared" si="221"/>
        <v>0</v>
      </c>
      <c r="M3524">
        <f t="shared" si="222"/>
        <v>0</v>
      </c>
      <c r="N3524">
        <f t="shared" si="223"/>
        <v>0</v>
      </c>
      <c r="O3524" cm="1">
        <f t="array" ref="O3524">((IF(C3524=0,INDEX('Solver Setup'!$M$15:$M$19,A3524),INDEX('Solver Setup'!$G$25:$G$52,C3524))-IF(B3524=0,INDEX('Solver Setup'!$L$15:$L$19,A3524),INDEX('Solver Setup'!$G$25:$G$52,B3524)))*1440-IF(B3524=0,0,INDEX('Solver Setup'!$F$25:$F$52,B3524))-H3524+'Solver Setup'!$B$9*(1-F3524))</f>
        <v>1487.4</v>
      </c>
    </row>
    <row r="3525" spans="1:15" x14ac:dyDescent="0.2">
      <c r="A3525">
        <v>5</v>
      </c>
      <c r="B3525">
        <v>9</v>
      </c>
      <c r="C3525">
        <v>24</v>
      </c>
      <c r="D3525" t="str" cm="1">
        <f t="array" ref="D3525">IF(B3525=0,"Depot",INDEX('Delivery Stops'!$B$2:$B$29,B3525))</f>
        <v>Dry Cleaners</v>
      </c>
      <c r="E3525" t="str" cm="1">
        <f t="array" ref="E3525">IF(C3525=0,"Depot",INDEX('Delivery Stops'!$B$2:$B$29,C3525))</f>
        <v>Children's Academy</v>
      </c>
      <c r="F3525">
        <v>0</v>
      </c>
      <c r="G3525" cm="1">
        <f t="array" ref="G3525">INDEX('Distance Matrix (miles)'!$B$2:$AD$30,B3525+1,C3525+1)</f>
        <v>19.46</v>
      </c>
      <c r="H3525" cm="1">
        <f t="array" ref="H3525">INDEX('Travel Time Matrix (min)'!$B$2:$AD$30,B3525+1,C3525+1)</f>
        <v>29.2</v>
      </c>
      <c r="I3525" cm="1">
        <f t="array" ref="I3525">G3525*(INDEX('Vehicle Fleet'!$D$2:$D$6,A3525)+'Cost Parameters'!$B$2*'Cost Parameters'!$B$3)</f>
        <v>30.287544</v>
      </c>
      <c r="J3525" cm="1">
        <f t="array" ref="J3525">IF(C3525=0,0,INDEX('Delivery Stops'!$D$2:$D$29,C3525))</f>
        <v>28</v>
      </c>
      <c r="K3525">
        <f t="shared" si="220"/>
        <v>0</v>
      </c>
      <c r="L3525">
        <f t="shared" si="221"/>
        <v>0</v>
      </c>
      <c r="M3525">
        <f t="shared" si="222"/>
        <v>0</v>
      </c>
      <c r="N3525">
        <f t="shared" si="223"/>
        <v>0</v>
      </c>
      <c r="O3525" cm="1">
        <f t="array" ref="O3525">((IF(C3525=0,INDEX('Solver Setup'!$M$15:$M$19,A3525),INDEX('Solver Setup'!$G$25:$G$52,C3525))-IF(B3525=0,INDEX('Solver Setup'!$L$15:$L$19,A3525),INDEX('Solver Setup'!$G$25:$G$52,B3525)))*1440-IF(B3525=0,0,INDEX('Solver Setup'!$F$25:$F$52,B3525))-H3525+'Solver Setup'!$B$9*(1-F3525))</f>
        <v>1622.8000000000004</v>
      </c>
    </row>
    <row r="3526" spans="1:15" x14ac:dyDescent="0.2">
      <c r="A3526">
        <v>5</v>
      </c>
      <c r="B3526">
        <v>9</v>
      </c>
      <c r="C3526">
        <v>25</v>
      </c>
      <c r="D3526" t="str" cm="1">
        <f t="array" ref="D3526">IF(B3526=0,"Depot",INDEX('Delivery Stops'!$B$2:$B$29,B3526))</f>
        <v>Dry Cleaners</v>
      </c>
      <c r="E3526" t="str" cm="1">
        <f t="array" ref="E3526">IF(C3526=0,"Depot",INDEX('Delivery Stops'!$B$2:$B$29,C3526))</f>
        <v>Public Library</v>
      </c>
      <c r="F3526">
        <v>0</v>
      </c>
      <c r="G3526" cm="1">
        <f t="array" ref="G3526">INDEX('Distance Matrix (miles)'!$B$2:$AD$30,B3526+1,C3526+1)</f>
        <v>28.52</v>
      </c>
      <c r="H3526" cm="1">
        <f t="array" ref="H3526">INDEX('Travel Time Matrix (min)'!$B$2:$AD$30,B3526+1,C3526+1)</f>
        <v>42.8</v>
      </c>
      <c r="I3526" cm="1">
        <f t="array" ref="I3526">G3526*(INDEX('Vehicle Fleet'!$D$2:$D$6,A3526)+'Cost Parameters'!$B$2*'Cost Parameters'!$B$3)</f>
        <v>44.388528000000001</v>
      </c>
      <c r="J3526" cm="1">
        <f t="array" ref="J3526">IF(C3526=0,0,INDEX('Delivery Stops'!$D$2:$D$29,C3526))</f>
        <v>32</v>
      </c>
      <c r="K3526">
        <f t="shared" si="220"/>
        <v>0</v>
      </c>
      <c r="L3526">
        <f t="shared" si="221"/>
        <v>0</v>
      </c>
      <c r="M3526">
        <f t="shared" si="222"/>
        <v>0</v>
      </c>
      <c r="N3526">
        <f t="shared" si="223"/>
        <v>0</v>
      </c>
      <c r="O3526" cm="1">
        <f t="array" ref="O3526">((IF(C3526=0,INDEX('Solver Setup'!$M$15:$M$19,A3526),INDEX('Solver Setup'!$G$25:$G$52,C3526))-IF(B3526=0,INDEX('Solver Setup'!$L$15:$L$19,A3526),INDEX('Solver Setup'!$G$25:$G$52,B3526)))*1440-IF(B3526=0,0,INDEX('Solver Setup'!$F$25:$F$52,B3526))-H3526+'Solver Setup'!$B$9*(1-F3526))</f>
        <v>1519.2000000000005</v>
      </c>
    </row>
    <row r="3527" spans="1:15" x14ac:dyDescent="0.2">
      <c r="A3527">
        <v>5</v>
      </c>
      <c r="B3527">
        <v>9</v>
      </c>
      <c r="C3527">
        <v>26</v>
      </c>
      <c r="D3527" t="str" cm="1">
        <f t="array" ref="D3527">IF(B3527=0,"Depot",INDEX('Delivery Stops'!$B$2:$B$29,B3527))</f>
        <v>Dry Cleaners</v>
      </c>
      <c r="E3527" t="str" cm="1">
        <f t="array" ref="E3527">IF(C3527=0,"Depot",INDEX('Delivery Stops'!$B$2:$B$29,C3527))</f>
        <v>Bakery &amp; Cafe</v>
      </c>
      <c r="F3527">
        <v>0</v>
      </c>
      <c r="G3527" cm="1">
        <f t="array" ref="G3527">INDEX('Distance Matrix (miles)'!$B$2:$AD$30,B3527+1,C3527+1)</f>
        <v>38.25</v>
      </c>
      <c r="H3527" cm="1">
        <f t="array" ref="H3527">INDEX('Travel Time Matrix (min)'!$B$2:$AD$30,B3527+1,C3527+1)</f>
        <v>57.4</v>
      </c>
      <c r="I3527" cm="1">
        <f t="array" ref="I3527">G3527*(INDEX('Vehicle Fleet'!$D$2:$D$6,A3527)+'Cost Parameters'!$B$2*'Cost Parameters'!$B$3)</f>
        <v>59.532299999999999</v>
      </c>
      <c r="J3527" cm="1">
        <f t="array" ref="J3527">IF(C3527=0,0,INDEX('Delivery Stops'!$D$2:$D$29,C3527))</f>
        <v>211</v>
      </c>
      <c r="K3527">
        <f t="shared" si="220"/>
        <v>0</v>
      </c>
      <c r="L3527">
        <f t="shared" si="221"/>
        <v>0</v>
      </c>
      <c r="M3527">
        <f t="shared" si="222"/>
        <v>0</v>
      </c>
      <c r="N3527">
        <f t="shared" si="223"/>
        <v>0</v>
      </c>
      <c r="O3527" cm="1">
        <f t="array" ref="O3527">((IF(C3527=0,INDEX('Solver Setup'!$M$15:$M$19,A3527),INDEX('Solver Setup'!$G$25:$G$52,C3527))-IF(B3527=0,INDEX('Solver Setup'!$L$15:$L$19,A3527),INDEX('Solver Setup'!$G$25:$G$52,B3527)))*1440-IF(B3527=0,0,INDEX('Solver Setup'!$F$25:$F$52,B3527))-H3527+'Solver Setup'!$B$9*(1-F3527))</f>
        <v>1579.6</v>
      </c>
    </row>
    <row r="3528" spans="1:15" x14ac:dyDescent="0.2">
      <c r="A3528">
        <v>5</v>
      </c>
      <c r="B3528">
        <v>9</v>
      </c>
      <c r="C3528">
        <v>27</v>
      </c>
      <c r="D3528" t="str" cm="1">
        <f t="array" ref="D3528">IF(B3528=0,"Depot",INDEX('Delivery Stops'!$B$2:$B$29,B3528))</f>
        <v>Dry Cleaners</v>
      </c>
      <c r="E3528" t="str" cm="1">
        <f t="array" ref="E3528">IF(C3528=0,"Depot",INDEX('Delivery Stops'!$B$2:$B$29,C3528))</f>
        <v>Redstone Elementary School</v>
      </c>
      <c r="F3528">
        <v>0</v>
      </c>
      <c r="G3528" cm="1">
        <f t="array" ref="G3528">INDEX('Distance Matrix (miles)'!$B$2:$AD$30,B3528+1,C3528+1)</f>
        <v>35.72</v>
      </c>
      <c r="H3528" cm="1">
        <f t="array" ref="H3528">INDEX('Travel Time Matrix (min)'!$B$2:$AD$30,B3528+1,C3528+1)</f>
        <v>53.6</v>
      </c>
      <c r="I3528" cm="1">
        <f t="array" ref="I3528">G3528*(INDEX('Vehicle Fleet'!$D$2:$D$6,A3528)+'Cost Parameters'!$B$2*'Cost Parameters'!$B$3)</f>
        <v>55.594608000000001</v>
      </c>
      <c r="J3528" cm="1">
        <f t="array" ref="J3528">IF(C3528=0,0,INDEX('Delivery Stops'!$D$2:$D$29,C3528))</f>
        <v>61</v>
      </c>
      <c r="K3528">
        <f t="shared" si="220"/>
        <v>0</v>
      </c>
      <c r="L3528">
        <f t="shared" si="221"/>
        <v>0</v>
      </c>
      <c r="M3528">
        <f t="shared" si="222"/>
        <v>0</v>
      </c>
      <c r="N3528">
        <f t="shared" si="223"/>
        <v>0</v>
      </c>
      <c r="O3528" cm="1">
        <f t="array" ref="O3528">((IF(C3528=0,INDEX('Solver Setup'!$M$15:$M$19,A3528),INDEX('Solver Setup'!$G$25:$G$52,C3528))-IF(B3528=0,INDEX('Solver Setup'!$L$15:$L$19,A3528),INDEX('Solver Setup'!$G$25:$G$52,B3528)))*1440-IF(B3528=0,0,INDEX('Solver Setup'!$F$25:$F$52,B3528))-H3528+'Solver Setup'!$B$9*(1-F3528))</f>
        <v>1523.3999999999994</v>
      </c>
    </row>
    <row r="3529" spans="1:15" x14ac:dyDescent="0.2">
      <c r="A3529">
        <v>5</v>
      </c>
      <c r="B3529">
        <v>9</v>
      </c>
      <c r="C3529">
        <v>28</v>
      </c>
      <c r="D3529" t="str" cm="1">
        <f t="array" ref="D3529">IF(B3529=0,"Depot",INDEX('Delivery Stops'!$B$2:$B$29,B3529))</f>
        <v>Dry Cleaners</v>
      </c>
      <c r="E3529" t="str" cm="1">
        <f t="array" ref="E3529">IF(C3529=0,"Depot",INDEX('Delivery Stops'!$B$2:$B$29,C3529))</f>
        <v>Food Bank</v>
      </c>
      <c r="F3529">
        <v>0</v>
      </c>
      <c r="G3529" cm="1">
        <f t="array" ref="G3529">INDEX('Distance Matrix (miles)'!$B$2:$AD$30,B3529+1,C3529+1)</f>
        <v>35.89</v>
      </c>
      <c r="H3529" cm="1">
        <f t="array" ref="H3529">INDEX('Travel Time Matrix (min)'!$B$2:$AD$30,B3529+1,C3529+1)</f>
        <v>53.8</v>
      </c>
      <c r="I3529" cm="1">
        <f t="array" ref="I3529">G3529*(INDEX('Vehicle Fleet'!$D$2:$D$6,A3529)+'Cost Parameters'!$B$2*'Cost Parameters'!$B$3)</f>
        <v>55.859196000000004</v>
      </c>
      <c r="J3529" cm="1">
        <f t="array" ref="J3529">IF(C3529=0,0,INDEX('Delivery Stops'!$D$2:$D$29,C3529))</f>
        <v>168</v>
      </c>
      <c r="K3529">
        <f t="shared" si="220"/>
        <v>0</v>
      </c>
      <c r="L3529">
        <f t="shared" si="221"/>
        <v>0</v>
      </c>
      <c r="M3529">
        <f t="shared" si="222"/>
        <v>0</v>
      </c>
      <c r="N3529">
        <f t="shared" si="223"/>
        <v>0</v>
      </c>
      <c r="O3529" cm="1">
        <f t="array" ref="O3529">((IF(C3529=0,INDEX('Solver Setup'!$M$15:$M$19,A3529),INDEX('Solver Setup'!$G$25:$G$52,C3529))-IF(B3529=0,INDEX('Solver Setup'!$L$15:$L$19,A3529),INDEX('Solver Setup'!$G$25:$G$52,B3529)))*1440-IF(B3529=0,0,INDEX('Solver Setup'!$F$25:$F$52,B3529))-H3529+'Solver Setup'!$B$9*(1-F3529))</f>
        <v>1523.1999999999996</v>
      </c>
    </row>
    <row r="3530" spans="1:15" x14ac:dyDescent="0.2">
      <c r="A3530">
        <v>5</v>
      </c>
      <c r="B3530">
        <v>10</v>
      </c>
      <c r="C3530">
        <v>0</v>
      </c>
      <c r="D3530" t="str" cm="1">
        <f t="array" ref="D3530">IF(B3530=0,"Depot",INDEX('Delivery Stops'!$B$2:$B$29,B3530))</f>
        <v>Furniture Warehouse</v>
      </c>
      <c r="E3530" t="str" cm="1">
        <f t="array" ref="E3530">IF(C3530=0,"Depot",INDEX('Delivery Stops'!$B$2:$B$29,C3530))</f>
        <v>Depot</v>
      </c>
      <c r="F3530">
        <v>0</v>
      </c>
      <c r="G3530" cm="1">
        <f t="array" ref="G3530">INDEX('Distance Matrix (miles)'!$B$2:$AD$30,B3530+1,C3530+1)</f>
        <v>7.45</v>
      </c>
      <c r="H3530" cm="1">
        <f t="array" ref="H3530">INDEX('Travel Time Matrix (min)'!$B$2:$AD$30,B3530+1,C3530+1)</f>
        <v>11.2</v>
      </c>
      <c r="I3530" cm="1">
        <f t="array" ref="I3530">G3530*(INDEX('Vehicle Fleet'!$D$2:$D$6,A3530)+'Cost Parameters'!$B$2*'Cost Parameters'!$B$3)</f>
        <v>11.595180000000001</v>
      </c>
      <c r="J3530" cm="1">
        <f t="array" ref="J3530">IF(C3530=0,0,INDEX('Delivery Stops'!$D$2:$D$29,C3530))</f>
        <v>0</v>
      </c>
      <c r="K3530">
        <f t="shared" si="220"/>
        <v>0</v>
      </c>
      <c r="L3530">
        <f t="shared" si="221"/>
        <v>0</v>
      </c>
      <c r="M3530">
        <f t="shared" si="222"/>
        <v>0</v>
      </c>
      <c r="N3530">
        <f t="shared" si="223"/>
        <v>0</v>
      </c>
      <c r="O3530" cm="1">
        <f t="array" ref="O3530">((IF(C3530=0,INDEX('Solver Setup'!$M$15:$M$19,A3530),INDEX('Solver Setup'!$G$25:$G$52,C3530))-IF(B3530=0,INDEX('Solver Setup'!$L$15:$L$19,A3530),INDEX('Solver Setup'!$G$25:$G$52,B3530)))*1440-IF(B3530=0,0,INDEX('Solver Setup'!$F$25:$F$52,B3530))-H3530+'Solver Setup'!$B$9*(1-F3530))</f>
        <v>802.80000000000041</v>
      </c>
    </row>
    <row r="3531" spans="1:15" x14ac:dyDescent="0.2">
      <c r="A3531">
        <v>5</v>
      </c>
      <c r="B3531">
        <v>10</v>
      </c>
      <c r="C3531">
        <v>1</v>
      </c>
      <c r="D3531" t="str" cm="1">
        <f t="array" ref="D3531">IF(B3531=0,"Depot",INDEX('Delivery Stops'!$B$2:$B$29,B3531))</f>
        <v>Furniture Warehouse</v>
      </c>
      <c r="E3531" t="str" cm="1">
        <f t="array" ref="E3531">IF(C3531=0,"Depot",INDEX('Delivery Stops'!$B$2:$B$29,C3531))</f>
        <v>Pet Hospital</v>
      </c>
      <c r="F3531">
        <v>0</v>
      </c>
      <c r="G3531" cm="1">
        <f t="array" ref="G3531">INDEX('Distance Matrix (miles)'!$B$2:$AD$30,B3531+1,C3531+1)</f>
        <v>32.11</v>
      </c>
      <c r="H3531" cm="1">
        <f t="array" ref="H3531">INDEX('Travel Time Matrix (min)'!$B$2:$AD$30,B3531+1,C3531+1)</f>
        <v>48.2</v>
      </c>
      <c r="I3531" cm="1">
        <f t="array" ref="I3531">G3531*(INDEX('Vehicle Fleet'!$D$2:$D$6,A3531)+'Cost Parameters'!$B$2*'Cost Parameters'!$B$3)</f>
        <v>49.976003999999996</v>
      </c>
      <c r="J3531" cm="1">
        <f t="array" ref="J3531">IF(C3531=0,0,INDEX('Delivery Stops'!$D$2:$D$29,C3531))</f>
        <v>204</v>
      </c>
      <c r="K3531">
        <f t="shared" si="220"/>
        <v>0</v>
      </c>
      <c r="L3531">
        <f t="shared" si="221"/>
        <v>0</v>
      </c>
      <c r="M3531">
        <f t="shared" si="222"/>
        <v>0</v>
      </c>
      <c r="N3531">
        <f t="shared" si="223"/>
        <v>0</v>
      </c>
      <c r="O3531" cm="1">
        <f t="array" ref="O3531">((IF(C3531=0,INDEX('Solver Setup'!$M$15:$M$19,A3531),INDEX('Solver Setup'!$G$25:$G$52,C3531))-IF(B3531=0,INDEX('Solver Setup'!$L$15:$L$19,A3531),INDEX('Solver Setup'!$G$25:$G$52,B3531)))*1440-IF(B3531=0,0,INDEX('Solver Setup'!$F$25:$F$52,B3531))-H3531+'Solver Setup'!$B$9*(1-F3531))</f>
        <v>1275.8000000000011</v>
      </c>
    </row>
    <row r="3532" spans="1:15" x14ac:dyDescent="0.2">
      <c r="A3532">
        <v>5</v>
      </c>
      <c r="B3532">
        <v>10</v>
      </c>
      <c r="C3532">
        <v>2</v>
      </c>
      <c r="D3532" t="str" cm="1">
        <f t="array" ref="D3532">IF(B3532=0,"Depot",INDEX('Delivery Stops'!$B$2:$B$29,B3532))</f>
        <v>Furniture Warehouse</v>
      </c>
      <c r="E3532" t="str" cm="1">
        <f t="array" ref="E3532">IF(C3532=0,"Depot",INDEX('Delivery Stops'!$B$2:$B$29,C3532))</f>
        <v>Community Pharmacy</v>
      </c>
      <c r="F3532">
        <v>0</v>
      </c>
      <c r="G3532" cm="1">
        <f t="array" ref="G3532">INDEX('Distance Matrix (miles)'!$B$2:$AD$30,B3532+1,C3532+1)</f>
        <v>9.76</v>
      </c>
      <c r="H3532" cm="1">
        <f t="array" ref="H3532">INDEX('Travel Time Matrix (min)'!$B$2:$AD$30,B3532+1,C3532+1)</f>
        <v>14.6</v>
      </c>
      <c r="I3532" cm="1">
        <f t="array" ref="I3532">G3532*(INDEX('Vehicle Fleet'!$D$2:$D$6,A3532)+'Cost Parameters'!$B$2*'Cost Parameters'!$B$3)</f>
        <v>15.190464</v>
      </c>
      <c r="J3532" cm="1">
        <f t="array" ref="J3532">IF(C3532=0,0,INDEX('Delivery Stops'!$D$2:$D$29,C3532))</f>
        <v>240</v>
      </c>
      <c r="K3532">
        <f t="shared" si="220"/>
        <v>0</v>
      </c>
      <c r="L3532">
        <f t="shared" si="221"/>
        <v>0</v>
      </c>
      <c r="M3532">
        <f t="shared" si="222"/>
        <v>0</v>
      </c>
      <c r="N3532">
        <f t="shared" si="223"/>
        <v>0</v>
      </c>
      <c r="O3532" cm="1">
        <f t="array" ref="O3532">((IF(C3532=0,INDEX('Solver Setup'!$M$15:$M$19,A3532),INDEX('Solver Setup'!$G$25:$G$52,C3532))-IF(B3532=0,INDEX('Solver Setup'!$L$15:$L$19,A3532),INDEX('Solver Setup'!$G$25:$G$52,B3532)))*1440-IF(B3532=0,0,INDEX('Solver Setup'!$F$25:$F$52,B3532))-H3532+'Solver Setup'!$B$9*(1-F3532))</f>
        <v>1549.4</v>
      </c>
    </row>
    <row r="3533" spans="1:15" x14ac:dyDescent="0.2">
      <c r="A3533">
        <v>5</v>
      </c>
      <c r="B3533">
        <v>10</v>
      </c>
      <c r="C3533">
        <v>3</v>
      </c>
      <c r="D3533" t="str" cm="1">
        <f t="array" ref="D3533">IF(B3533=0,"Depot",INDEX('Delivery Stops'!$B$2:$B$29,B3533))</f>
        <v>Furniture Warehouse</v>
      </c>
      <c r="E3533" t="str" cm="1">
        <f t="array" ref="E3533">IF(C3533=0,"Depot",INDEX('Delivery Stops'!$B$2:$B$29,C3533))</f>
        <v>Redstone Medical Center</v>
      </c>
      <c r="F3533">
        <v>0</v>
      </c>
      <c r="G3533" cm="1">
        <f t="array" ref="G3533">INDEX('Distance Matrix (miles)'!$B$2:$AD$30,B3533+1,C3533+1)</f>
        <v>25.51</v>
      </c>
      <c r="H3533" cm="1">
        <f t="array" ref="H3533">INDEX('Travel Time Matrix (min)'!$B$2:$AD$30,B3533+1,C3533+1)</f>
        <v>38.299999999999997</v>
      </c>
      <c r="I3533" cm="1">
        <f t="array" ref="I3533">G3533*(INDEX('Vehicle Fleet'!$D$2:$D$6,A3533)+'Cost Parameters'!$B$2*'Cost Parameters'!$B$3)</f>
        <v>39.703764</v>
      </c>
      <c r="J3533" cm="1">
        <f t="array" ref="J3533">IF(C3533=0,0,INDEX('Delivery Stops'!$D$2:$D$29,C3533))</f>
        <v>183</v>
      </c>
      <c r="K3533">
        <f t="shared" si="220"/>
        <v>0</v>
      </c>
      <c r="L3533">
        <f t="shared" si="221"/>
        <v>0</v>
      </c>
      <c r="M3533">
        <f t="shared" si="222"/>
        <v>0</v>
      </c>
      <c r="N3533">
        <f t="shared" si="223"/>
        <v>0</v>
      </c>
      <c r="O3533" cm="1">
        <f t="array" ref="O3533">((IF(C3533=0,INDEX('Solver Setup'!$M$15:$M$19,A3533),INDEX('Solver Setup'!$G$25:$G$52,C3533))-IF(B3533=0,INDEX('Solver Setup'!$L$15:$L$19,A3533),INDEX('Solver Setup'!$G$25:$G$52,B3533)))*1440-IF(B3533=0,0,INDEX('Solver Setup'!$F$25:$F$52,B3533))-H3533+'Solver Setup'!$B$9*(1-F3533))</f>
        <v>1540.7000000000005</v>
      </c>
    </row>
    <row r="3534" spans="1:15" x14ac:dyDescent="0.2">
      <c r="A3534">
        <v>5</v>
      </c>
      <c r="B3534">
        <v>10</v>
      </c>
      <c r="C3534">
        <v>4</v>
      </c>
      <c r="D3534" t="str" cm="1">
        <f t="array" ref="D3534">IF(B3534=0,"Depot",INDEX('Delivery Stops'!$B$2:$B$29,B3534))</f>
        <v>Furniture Warehouse</v>
      </c>
      <c r="E3534" t="str" cm="1">
        <f t="array" ref="E3534">IF(C3534=0,"Depot",INDEX('Delivery Stops'!$B$2:$B$29,C3534))</f>
        <v>Furniture Warehouse</v>
      </c>
      <c r="F3534">
        <v>0</v>
      </c>
      <c r="G3534" cm="1">
        <f t="array" ref="G3534">INDEX('Distance Matrix (miles)'!$B$2:$AD$30,B3534+1,C3534+1)</f>
        <v>10.36</v>
      </c>
      <c r="H3534" cm="1">
        <f t="array" ref="H3534">INDEX('Travel Time Matrix (min)'!$B$2:$AD$30,B3534+1,C3534+1)</f>
        <v>15.5</v>
      </c>
      <c r="I3534" cm="1">
        <f t="array" ref="I3534">G3534*(INDEX('Vehicle Fleet'!$D$2:$D$6,A3534)+'Cost Parameters'!$B$2*'Cost Parameters'!$B$3)</f>
        <v>16.124303999999999</v>
      </c>
      <c r="J3534" cm="1">
        <f t="array" ref="J3534">IF(C3534=0,0,INDEX('Delivery Stops'!$D$2:$D$29,C3534))</f>
        <v>186</v>
      </c>
      <c r="K3534">
        <f t="shared" si="220"/>
        <v>0</v>
      </c>
      <c r="L3534">
        <f t="shared" si="221"/>
        <v>0</v>
      </c>
      <c r="M3534">
        <f t="shared" si="222"/>
        <v>0</v>
      </c>
      <c r="N3534">
        <f t="shared" si="223"/>
        <v>0</v>
      </c>
      <c r="O3534" cm="1">
        <f t="array" ref="O3534">((IF(C3534=0,INDEX('Solver Setup'!$M$15:$M$19,A3534),INDEX('Solver Setup'!$G$25:$G$52,C3534))-IF(B3534=0,INDEX('Solver Setup'!$L$15:$L$19,A3534),INDEX('Solver Setup'!$G$25:$G$52,B3534)))*1440-IF(B3534=0,0,INDEX('Solver Setup'!$F$25:$F$52,B3534))-H3534+'Solver Setup'!$B$9*(1-F3534))</f>
        <v>1293.5000000000005</v>
      </c>
    </row>
    <row r="3535" spans="1:15" x14ac:dyDescent="0.2">
      <c r="A3535">
        <v>5</v>
      </c>
      <c r="B3535">
        <v>10</v>
      </c>
      <c r="C3535">
        <v>5</v>
      </c>
      <c r="D3535" t="str" cm="1">
        <f t="array" ref="D3535">IF(B3535=0,"Depot",INDEX('Delivery Stops'!$B$2:$B$29,B3535))</f>
        <v>Furniture Warehouse</v>
      </c>
      <c r="E3535" t="str" cm="1">
        <f t="array" ref="E3535">IF(C3535=0,"Depot",INDEX('Delivery Stops'!$B$2:$B$29,C3535))</f>
        <v>Construction Supply</v>
      </c>
      <c r="F3535">
        <v>0</v>
      </c>
      <c r="G3535" cm="1">
        <f t="array" ref="G3535">INDEX('Distance Matrix (miles)'!$B$2:$AD$30,B3535+1,C3535+1)</f>
        <v>13.64</v>
      </c>
      <c r="H3535" cm="1">
        <f t="array" ref="H3535">INDEX('Travel Time Matrix (min)'!$B$2:$AD$30,B3535+1,C3535+1)</f>
        <v>20.5</v>
      </c>
      <c r="I3535" cm="1">
        <f t="array" ref="I3535">G3535*(INDEX('Vehicle Fleet'!$D$2:$D$6,A3535)+'Cost Parameters'!$B$2*'Cost Parameters'!$B$3)</f>
        <v>21.229296000000001</v>
      </c>
      <c r="J3535" cm="1">
        <f t="array" ref="J3535">IF(C3535=0,0,INDEX('Delivery Stops'!$D$2:$D$29,C3535))</f>
        <v>201</v>
      </c>
      <c r="K3535">
        <f t="shared" si="220"/>
        <v>0</v>
      </c>
      <c r="L3535">
        <f t="shared" si="221"/>
        <v>0</v>
      </c>
      <c r="M3535">
        <f t="shared" si="222"/>
        <v>0</v>
      </c>
      <c r="N3535">
        <f t="shared" si="223"/>
        <v>0</v>
      </c>
      <c r="O3535" cm="1">
        <f t="array" ref="O3535">((IF(C3535=0,INDEX('Solver Setup'!$M$15:$M$19,A3535),INDEX('Solver Setup'!$G$25:$G$52,C3535))-IF(B3535=0,INDEX('Solver Setup'!$L$15:$L$19,A3535),INDEX('Solver Setup'!$G$25:$G$52,B3535)))*1440-IF(B3535=0,0,INDEX('Solver Setup'!$F$25:$F$52,B3535))-H3535+'Solver Setup'!$B$9*(1-F3535))</f>
        <v>1498.5</v>
      </c>
    </row>
    <row r="3536" spans="1:15" x14ac:dyDescent="0.2">
      <c r="A3536">
        <v>5</v>
      </c>
      <c r="B3536">
        <v>10</v>
      </c>
      <c r="C3536">
        <v>6</v>
      </c>
      <c r="D3536" t="str" cm="1">
        <f t="array" ref="D3536">IF(B3536=0,"Depot",INDEX('Delivery Stops'!$B$2:$B$29,B3536))</f>
        <v>Furniture Warehouse</v>
      </c>
      <c r="E3536" t="str" cm="1">
        <f t="array" ref="E3536">IF(C3536=0,"Depot",INDEX('Delivery Stops'!$B$2:$B$29,C3536))</f>
        <v>Farm Supply</v>
      </c>
      <c r="F3536">
        <v>0</v>
      </c>
      <c r="G3536" cm="1">
        <f t="array" ref="G3536">INDEX('Distance Matrix (miles)'!$B$2:$AD$30,B3536+1,C3536+1)</f>
        <v>5.64</v>
      </c>
      <c r="H3536" cm="1">
        <f t="array" ref="H3536">INDEX('Travel Time Matrix (min)'!$B$2:$AD$30,B3536+1,C3536+1)</f>
        <v>8.5</v>
      </c>
      <c r="I3536" cm="1">
        <f t="array" ref="I3536">G3536*(INDEX('Vehicle Fleet'!$D$2:$D$6,A3536)+'Cost Parameters'!$B$2*'Cost Parameters'!$B$3)</f>
        <v>8.7780959999999997</v>
      </c>
      <c r="J3536" cm="1">
        <f t="array" ref="J3536">IF(C3536=0,0,INDEX('Delivery Stops'!$D$2:$D$29,C3536))</f>
        <v>162</v>
      </c>
      <c r="K3536">
        <f t="shared" si="220"/>
        <v>0</v>
      </c>
      <c r="L3536">
        <f t="shared" si="221"/>
        <v>0</v>
      </c>
      <c r="M3536">
        <f t="shared" si="222"/>
        <v>0</v>
      </c>
      <c r="N3536">
        <f t="shared" si="223"/>
        <v>0</v>
      </c>
      <c r="O3536" cm="1">
        <f t="array" ref="O3536">((IF(C3536=0,INDEX('Solver Setup'!$M$15:$M$19,A3536),INDEX('Solver Setup'!$G$25:$G$52,C3536))-IF(B3536=0,INDEX('Solver Setup'!$L$15:$L$19,A3536),INDEX('Solver Setup'!$G$25:$G$52,B3536)))*1440-IF(B3536=0,0,INDEX('Solver Setup'!$F$25:$F$52,B3536))-H3536+'Solver Setup'!$B$9*(1-F3536))</f>
        <v>1615.5000000000005</v>
      </c>
    </row>
    <row r="3537" spans="1:15" x14ac:dyDescent="0.2">
      <c r="A3537">
        <v>5</v>
      </c>
      <c r="B3537">
        <v>10</v>
      </c>
      <c r="C3537">
        <v>7</v>
      </c>
      <c r="D3537" t="str" cm="1">
        <f t="array" ref="D3537">IF(B3537=0,"Depot",INDEX('Delivery Stops'!$B$2:$B$29,B3537))</f>
        <v>Furniture Warehouse</v>
      </c>
      <c r="E3537" t="str" cm="1">
        <f t="array" ref="E3537">IF(C3537=0,"Depot",INDEX('Delivery Stops'!$B$2:$B$29,C3537))</f>
        <v>Fish Market</v>
      </c>
      <c r="F3537">
        <v>0</v>
      </c>
      <c r="G3537" cm="1">
        <f t="array" ref="G3537">INDEX('Distance Matrix (miles)'!$B$2:$AD$30,B3537+1,C3537+1)</f>
        <v>3.27</v>
      </c>
      <c r="H3537" cm="1">
        <f t="array" ref="H3537">INDEX('Travel Time Matrix (min)'!$B$2:$AD$30,B3537+1,C3537+1)</f>
        <v>4.9000000000000004</v>
      </c>
      <c r="I3537" cm="1">
        <f t="array" ref="I3537">G3537*(INDEX('Vehicle Fleet'!$D$2:$D$6,A3537)+'Cost Parameters'!$B$2*'Cost Parameters'!$B$3)</f>
        <v>5.0894279999999998</v>
      </c>
      <c r="J3537" cm="1">
        <f t="array" ref="J3537">IF(C3537=0,0,INDEX('Delivery Stops'!$D$2:$D$29,C3537))</f>
        <v>133</v>
      </c>
      <c r="K3537">
        <f t="shared" si="220"/>
        <v>0</v>
      </c>
      <c r="L3537">
        <f t="shared" si="221"/>
        <v>0</v>
      </c>
      <c r="M3537">
        <f t="shared" si="222"/>
        <v>0</v>
      </c>
      <c r="N3537">
        <f t="shared" si="223"/>
        <v>0</v>
      </c>
      <c r="O3537" cm="1">
        <f t="array" ref="O3537">((IF(C3537=0,INDEX('Solver Setup'!$M$15:$M$19,A3537),INDEX('Solver Setup'!$G$25:$G$52,C3537))-IF(B3537=0,INDEX('Solver Setup'!$L$15:$L$19,A3537),INDEX('Solver Setup'!$G$25:$G$52,B3537)))*1440-IF(B3537=0,0,INDEX('Solver Setup'!$F$25:$F$52,B3537))-H3537+'Solver Setup'!$B$9*(1-F3537))</f>
        <v>1484.1000000000006</v>
      </c>
    </row>
    <row r="3538" spans="1:15" x14ac:dyDescent="0.2">
      <c r="A3538">
        <v>5</v>
      </c>
      <c r="B3538">
        <v>10</v>
      </c>
      <c r="C3538">
        <v>8</v>
      </c>
      <c r="D3538" t="str" cm="1">
        <f t="array" ref="D3538">IF(B3538=0,"Depot",INDEX('Delivery Stops'!$B$2:$B$29,B3538))</f>
        <v>Furniture Warehouse</v>
      </c>
      <c r="E3538" t="str" cm="1">
        <f t="array" ref="E3538">IF(C3538=0,"Depot",INDEX('Delivery Stops'!$B$2:$B$29,C3538))</f>
        <v>Swimming Pool Supply</v>
      </c>
      <c r="F3538">
        <v>0</v>
      </c>
      <c r="G3538" cm="1">
        <f t="array" ref="G3538">INDEX('Distance Matrix (miles)'!$B$2:$AD$30,B3538+1,C3538+1)</f>
        <v>28.16</v>
      </c>
      <c r="H3538" cm="1">
        <f t="array" ref="H3538">INDEX('Travel Time Matrix (min)'!$B$2:$AD$30,B3538+1,C3538+1)</f>
        <v>42.2</v>
      </c>
      <c r="I3538" cm="1">
        <f t="array" ref="I3538">G3538*(INDEX('Vehicle Fleet'!$D$2:$D$6,A3538)+'Cost Parameters'!$B$2*'Cost Parameters'!$B$3)</f>
        <v>43.828223999999999</v>
      </c>
      <c r="J3538" cm="1">
        <f t="array" ref="J3538">IF(C3538=0,0,INDEX('Delivery Stops'!$D$2:$D$29,C3538))</f>
        <v>285</v>
      </c>
      <c r="K3538">
        <f t="shared" si="220"/>
        <v>0</v>
      </c>
      <c r="L3538">
        <f t="shared" si="221"/>
        <v>0</v>
      </c>
      <c r="M3538">
        <f t="shared" si="222"/>
        <v>0</v>
      </c>
      <c r="N3538">
        <f t="shared" si="223"/>
        <v>0</v>
      </c>
      <c r="O3538" cm="1">
        <f t="array" ref="O3538">((IF(C3538=0,INDEX('Solver Setup'!$M$15:$M$19,A3538),INDEX('Solver Setup'!$G$25:$G$52,C3538))-IF(B3538=0,INDEX('Solver Setup'!$L$15:$L$19,A3538),INDEX('Solver Setup'!$G$25:$G$52,B3538)))*1440-IF(B3538=0,0,INDEX('Solver Setup'!$F$25:$F$52,B3538))-H3538+'Solver Setup'!$B$9*(1-F3538))</f>
        <v>1656.8000000000002</v>
      </c>
    </row>
    <row r="3539" spans="1:15" x14ac:dyDescent="0.2">
      <c r="A3539">
        <v>5</v>
      </c>
      <c r="B3539">
        <v>10</v>
      </c>
      <c r="C3539">
        <v>9</v>
      </c>
      <c r="D3539" t="str" cm="1">
        <f t="array" ref="D3539">IF(B3539=0,"Depot",INDEX('Delivery Stops'!$B$2:$B$29,B3539))</f>
        <v>Furniture Warehouse</v>
      </c>
      <c r="E3539" t="str" cm="1">
        <f t="array" ref="E3539">IF(C3539=0,"Depot",INDEX('Delivery Stops'!$B$2:$B$29,C3539))</f>
        <v>Dry Cleaners</v>
      </c>
      <c r="F3539">
        <v>0</v>
      </c>
      <c r="G3539" cm="1">
        <f t="array" ref="G3539">INDEX('Distance Matrix (miles)'!$B$2:$AD$30,B3539+1,C3539+1)</f>
        <v>21.89</v>
      </c>
      <c r="H3539" cm="1">
        <f t="array" ref="H3539">INDEX('Travel Time Matrix (min)'!$B$2:$AD$30,B3539+1,C3539+1)</f>
        <v>32.799999999999997</v>
      </c>
      <c r="I3539" cm="1">
        <f t="array" ref="I3539">G3539*(INDEX('Vehicle Fleet'!$D$2:$D$6,A3539)+'Cost Parameters'!$B$2*'Cost Parameters'!$B$3)</f>
        <v>34.069596000000004</v>
      </c>
      <c r="J3539" cm="1">
        <f t="array" ref="J3539">IF(C3539=0,0,INDEX('Delivery Stops'!$D$2:$D$29,C3539))</f>
        <v>24</v>
      </c>
      <c r="K3539">
        <f t="shared" si="220"/>
        <v>0</v>
      </c>
      <c r="L3539">
        <f t="shared" si="221"/>
        <v>0</v>
      </c>
      <c r="M3539">
        <f t="shared" si="222"/>
        <v>0</v>
      </c>
      <c r="N3539">
        <f t="shared" si="223"/>
        <v>0</v>
      </c>
      <c r="O3539" cm="1">
        <f t="array" ref="O3539">((IF(C3539=0,INDEX('Solver Setup'!$M$15:$M$19,A3539),INDEX('Solver Setup'!$G$25:$G$52,C3539))-IF(B3539=0,INDEX('Solver Setup'!$L$15:$L$19,A3539),INDEX('Solver Setup'!$G$25:$G$52,B3539)))*1440-IF(B3539=0,0,INDEX('Solver Setup'!$F$25:$F$52,B3539))-H3539+'Solver Setup'!$B$9*(1-F3539))</f>
        <v>1321.2000000000005</v>
      </c>
    </row>
    <row r="3540" spans="1:15" x14ac:dyDescent="0.2">
      <c r="A3540">
        <v>5</v>
      </c>
      <c r="B3540">
        <v>10</v>
      </c>
      <c r="C3540">
        <v>11</v>
      </c>
      <c r="D3540" t="str" cm="1">
        <f t="array" ref="D3540">IF(B3540=0,"Depot",INDEX('Delivery Stops'!$B$2:$B$29,B3540))</f>
        <v>Furniture Warehouse</v>
      </c>
      <c r="E3540" t="str" cm="1">
        <f t="array" ref="E3540">IF(C3540=0,"Depot",INDEX('Delivery Stops'!$B$2:$B$29,C3540))</f>
        <v>Pet Hospital</v>
      </c>
      <c r="F3540">
        <v>0</v>
      </c>
      <c r="G3540" cm="1">
        <f t="array" ref="G3540">INDEX('Distance Matrix (miles)'!$B$2:$AD$30,B3540+1,C3540+1)</f>
        <v>8.61</v>
      </c>
      <c r="H3540" cm="1">
        <f t="array" ref="H3540">INDEX('Travel Time Matrix (min)'!$B$2:$AD$30,B3540+1,C3540+1)</f>
        <v>12.9</v>
      </c>
      <c r="I3540" cm="1">
        <f t="array" ref="I3540">G3540*(INDEX('Vehicle Fleet'!$D$2:$D$6,A3540)+'Cost Parameters'!$B$2*'Cost Parameters'!$B$3)</f>
        <v>13.400604</v>
      </c>
      <c r="J3540" cm="1">
        <f t="array" ref="J3540">IF(C3540=0,0,INDEX('Delivery Stops'!$D$2:$D$29,C3540))</f>
        <v>108</v>
      </c>
      <c r="K3540">
        <f t="shared" si="220"/>
        <v>0</v>
      </c>
      <c r="L3540">
        <f t="shared" si="221"/>
        <v>0</v>
      </c>
      <c r="M3540">
        <f t="shared" si="222"/>
        <v>0</v>
      </c>
      <c r="N3540">
        <f t="shared" si="223"/>
        <v>0</v>
      </c>
      <c r="O3540" cm="1">
        <f t="array" ref="O3540">((IF(C3540=0,INDEX('Solver Setup'!$M$15:$M$19,A3540),INDEX('Solver Setup'!$G$25:$G$52,C3540))-IF(B3540=0,INDEX('Solver Setup'!$L$15:$L$19,A3540),INDEX('Solver Setup'!$G$25:$G$52,B3540)))*1440-IF(B3540=0,0,INDEX('Solver Setup'!$F$25:$F$52,B3540))-H3540+'Solver Setup'!$B$9*(1-F3540))</f>
        <v>1341.1000000000006</v>
      </c>
    </row>
    <row r="3541" spans="1:15" x14ac:dyDescent="0.2">
      <c r="A3541">
        <v>5</v>
      </c>
      <c r="B3541">
        <v>10</v>
      </c>
      <c r="C3541">
        <v>12</v>
      </c>
      <c r="D3541" t="str" cm="1">
        <f t="array" ref="D3541">IF(B3541=0,"Depot",INDEX('Delivery Stops'!$B$2:$B$29,B3541))</f>
        <v>Furniture Warehouse</v>
      </c>
      <c r="E3541" t="str" cm="1">
        <f t="array" ref="E3541">IF(C3541=0,"Depot",INDEX('Delivery Stops'!$B$2:$B$29,C3541))</f>
        <v>Tech Solutions Inc</v>
      </c>
      <c r="F3541">
        <v>0</v>
      </c>
      <c r="G3541" cm="1">
        <f t="array" ref="G3541">INDEX('Distance Matrix (miles)'!$B$2:$AD$30,B3541+1,C3541+1)</f>
        <v>1.63</v>
      </c>
      <c r="H3541" cm="1">
        <f t="array" ref="H3541">INDEX('Travel Time Matrix (min)'!$B$2:$AD$30,B3541+1,C3541+1)</f>
        <v>2.4</v>
      </c>
      <c r="I3541" cm="1">
        <f t="array" ref="I3541">G3541*(INDEX('Vehicle Fleet'!$D$2:$D$6,A3541)+'Cost Parameters'!$B$2*'Cost Parameters'!$B$3)</f>
        <v>2.5369319999999997</v>
      </c>
      <c r="J3541" cm="1">
        <f t="array" ref="J3541">IF(C3541=0,0,INDEX('Delivery Stops'!$D$2:$D$29,C3541))</f>
        <v>150</v>
      </c>
      <c r="K3541">
        <f t="shared" si="220"/>
        <v>0</v>
      </c>
      <c r="L3541">
        <f t="shared" si="221"/>
        <v>0</v>
      </c>
      <c r="M3541">
        <f t="shared" si="222"/>
        <v>0</v>
      </c>
      <c r="N3541">
        <f t="shared" si="223"/>
        <v>0</v>
      </c>
      <c r="O3541" cm="1">
        <f t="array" ref="O3541">((IF(C3541=0,INDEX('Solver Setup'!$M$15:$M$19,A3541),INDEX('Solver Setup'!$G$25:$G$52,C3541))-IF(B3541=0,INDEX('Solver Setup'!$L$15:$L$19,A3541),INDEX('Solver Setup'!$G$25:$G$52,B3541)))*1440-IF(B3541=0,0,INDEX('Solver Setup'!$F$25:$F$52,B3541))-H3541+'Solver Setup'!$B$9*(1-F3541))</f>
        <v>1306.6000000000006</v>
      </c>
    </row>
    <row r="3542" spans="1:15" x14ac:dyDescent="0.2">
      <c r="A3542">
        <v>5</v>
      </c>
      <c r="B3542">
        <v>10</v>
      </c>
      <c r="C3542">
        <v>13</v>
      </c>
      <c r="D3542" t="str" cm="1">
        <f t="array" ref="D3542">IF(B3542=0,"Depot",INDEX('Delivery Stops'!$B$2:$B$29,B3542))</f>
        <v>Furniture Warehouse</v>
      </c>
      <c r="E3542" t="str" cm="1">
        <f t="array" ref="E3542">IF(C3542=0,"Depot",INDEX('Delivery Stops'!$B$2:$B$29,C3542))</f>
        <v>Tech Solutions Inc</v>
      </c>
      <c r="F3542">
        <v>0</v>
      </c>
      <c r="G3542" cm="1">
        <f t="array" ref="G3542">INDEX('Distance Matrix (miles)'!$B$2:$AD$30,B3542+1,C3542+1)</f>
        <v>16.690000000000001</v>
      </c>
      <c r="H3542" cm="1">
        <f t="array" ref="H3542">INDEX('Travel Time Matrix (min)'!$B$2:$AD$30,B3542+1,C3542+1)</f>
        <v>25</v>
      </c>
      <c r="I3542" cm="1">
        <f t="array" ref="I3542">G3542*(INDEX('Vehicle Fleet'!$D$2:$D$6,A3542)+'Cost Parameters'!$B$2*'Cost Parameters'!$B$3)</f>
        <v>25.976316000000001</v>
      </c>
      <c r="J3542" cm="1">
        <f t="array" ref="J3542">IF(C3542=0,0,INDEX('Delivery Stops'!$D$2:$D$29,C3542))</f>
        <v>38</v>
      </c>
      <c r="K3542">
        <f t="shared" si="220"/>
        <v>0</v>
      </c>
      <c r="L3542">
        <f t="shared" si="221"/>
        <v>0</v>
      </c>
      <c r="M3542">
        <f t="shared" si="222"/>
        <v>0</v>
      </c>
      <c r="N3542">
        <f t="shared" si="223"/>
        <v>0</v>
      </c>
      <c r="O3542" cm="1">
        <f t="array" ref="O3542">((IF(C3542=0,INDEX('Solver Setup'!$M$15:$M$19,A3542),INDEX('Solver Setup'!$G$25:$G$52,C3542))-IF(B3542=0,INDEX('Solver Setup'!$L$15:$L$19,A3542),INDEX('Solver Setup'!$G$25:$G$52,B3542)))*1440-IF(B3542=0,0,INDEX('Solver Setup'!$F$25:$F$52,B3542))-H3542+'Solver Setup'!$B$9*(1-F3542))</f>
        <v>1179</v>
      </c>
    </row>
    <row r="3543" spans="1:15" x14ac:dyDescent="0.2">
      <c r="A3543">
        <v>5</v>
      </c>
      <c r="B3543">
        <v>10</v>
      </c>
      <c r="C3543">
        <v>14</v>
      </c>
      <c r="D3543" t="str" cm="1">
        <f t="array" ref="D3543">IF(B3543=0,"Depot",INDEX('Delivery Stops'!$B$2:$B$29,B3543))</f>
        <v>Furniture Warehouse</v>
      </c>
      <c r="E3543" t="str" cm="1">
        <f t="array" ref="E3543">IF(C3543=0,"Depot",INDEX('Delivery Stops'!$B$2:$B$29,C3543))</f>
        <v>Sunrise Senior Living</v>
      </c>
      <c r="F3543">
        <v>0</v>
      </c>
      <c r="G3543" cm="1">
        <f t="array" ref="G3543">INDEX('Distance Matrix (miles)'!$B$2:$AD$30,B3543+1,C3543+1)</f>
        <v>9.11</v>
      </c>
      <c r="H3543" cm="1">
        <f t="array" ref="H3543">INDEX('Travel Time Matrix (min)'!$B$2:$AD$30,B3543+1,C3543+1)</f>
        <v>13.7</v>
      </c>
      <c r="I3543" cm="1">
        <f t="array" ref="I3543">G3543*(INDEX('Vehicle Fleet'!$D$2:$D$6,A3543)+'Cost Parameters'!$B$2*'Cost Parameters'!$B$3)</f>
        <v>14.178804</v>
      </c>
      <c r="J3543" cm="1">
        <f t="array" ref="J3543">IF(C3543=0,0,INDEX('Delivery Stops'!$D$2:$D$29,C3543))</f>
        <v>249</v>
      </c>
      <c r="K3543">
        <f t="shared" si="220"/>
        <v>0</v>
      </c>
      <c r="L3543">
        <f t="shared" si="221"/>
        <v>0</v>
      </c>
      <c r="M3543">
        <f t="shared" si="222"/>
        <v>0</v>
      </c>
      <c r="N3543">
        <f t="shared" si="223"/>
        <v>0</v>
      </c>
      <c r="O3543" cm="1">
        <f t="array" ref="O3543">((IF(C3543=0,INDEX('Solver Setup'!$M$15:$M$19,A3543),INDEX('Solver Setup'!$G$25:$G$52,C3543))-IF(B3543=0,INDEX('Solver Setup'!$L$15:$L$19,A3543),INDEX('Solver Setup'!$G$25:$G$52,B3543)))*1440-IF(B3543=0,0,INDEX('Solver Setup'!$F$25:$F$52,B3543))-H3543+'Solver Setup'!$B$9*(1-F3543))</f>
        <v>1640.3000000000002</v>
      </c>
    </row>
    <row r="3544" spans="1:15" x14ac:dyDescent="0.2">
      <c r="A3544">
        <v>5</v>
      </c>
      <c r="B3544">
        <v>10</v>
      </c>
      <c r="C3544">
        <v>15</v>
      </c>
      <c r="D3544" t="str" cm="1">
        <f t="array" ref="D3544">IF(B3544=0,"Depot",INDEX('Delivery Stops'!$B$2:$B$29,B3544))</f>
        <v>Furniture Warehouse</v>
      </c>
      <c r="E3544" t="str" cm="1">
        <f t="array" ref="E3544">IF(C3544=0,"Depot",INDEX('Delivery Stops'!$B$2:$B$29,C3544))</f>
        <v>Electronics Outlet</v>
      </c>
      <c r="F3544">
        <v>0</v>
      </c>
      <c r="G3544" cm="1">
        <f t="array" ref="G3544">INDEX('Distance Matrix (miles)'!$B$2:$AD$30,B3544+1,C3544+1)</f>
        <v>7.23</v>
      </c>
      <c r="H3544" cm="1">
        <f t="array" ref="H3544">INDEX('Travel Time Matrix (min)'!$B$2:$AD$30,B3544+1,C3544+1)</f>
        <v>10.8</v>
      </c>
      <c r="I3544" cm="1">
        <f t="array" ref="I3544">G3544*(INDEX('Vehicle Fleet'!$D$2:$D$6,A3544)+'Cost Parameters'!$B$2*'Cost Parameters'!$B$3)</f>
        <v>11.252772</v>
      </c>
      <c r="J3544" cm="1">
        <f t="array" ref="J3544">IF(C3544=0,0,INDEX('Delivery Stops'!$D$2:$D$29,C3544))</f>
        <v>72</v>
      </c>
      <c r="K3544">
        <f t="shared" si="220"/>
        <v>0</v>
      </c>
      <c r="L3544">
        <f t="shared" si="221"/>
        <v>0</v>
      </c>
      <c r="M3544">
        <f t="shared" si="222"/>
        <v>0</v>
      </c>
      <c r="N3544">
        <f t="shared" si="223"/>
        <v>0</v>
      </c>
      <c r="O3544" cm="1">
        <f t="array" ref="O3544">((IF(C3544=0,INDEX('Solver Setup'!$M$15:$M$19,A3544),INDEX('Solver Setup'!$G$25:$G$52,C3544))-IF(B3544=0,INDEX('Solver Setup'!$L$15:$L$19,A3544),INDEX('Solver Setup'!$G$25:$G$52,B3544)))*1440-IF(B3544=0,0,INDEX('Solver Setup'!$F$25:$F$52,B3544))-H3544+'Solver Setup'!$B$9*(1-F3544))</f>
        <v>1208.2000000000005</v>
      </c>
    </row>
    <row r="3545" spans="1:15" x14ac:dyDescent="0.2">
      <c r="A3545">
        <v>5</v>
      </c>
      <c r="B3545">
        <v>10</v>
      </c>
      <c r="C3545">
        <v>16</v>
      </c>
      <c r="D3545" t="str" cm="1">
        <f t="array" ref="D3545">IF(B3545=0,"Depot",INDEX('Delivery Stops'!$B$2:$B$29,B3545))</f>
        <v>Furniture Warehouse</v>
      </c>
      <c r="E3545" t="str" cm="1">
        <f t="array" ref="E3545">IF(C3545=0,"Depot",INDEX('Delivery Stops'!$B$2:$B$29,C3545))</f>
        <v>Bookstore</v>
      </c>
      <c r="F3545">
        <v>0</v>
      </c>
      <c r="G3545" cm="1">
        <f t="array" ref="G3545">INDEX('Distance Matrix (miles)'!$B$2:$AD$30,B3545+1,C3545+1)</f>
        <v>5.26</v>
      </c>
      <c r="H3545" cm="1">
        <f t="array" ref="H3545">INDEX('Travel Time Matrix (min)'!$B$2:$AD$30,B3545+1,C3545+1)</f>
        <v>7.9</v>
      </c>
      <c r="I3545" cm="1">
        <f t="array" ref="I3545">G3545*(INDEX('Vehicle Fleet'!$D$2:$D$6,A3545)+'Cost Parameters'!$B$2*'Cost Parameters'!$B$3)</f>
        <v>8.1866640000000004</v>
      </c>
      <c r="J3545" cm="1">
        <f t="array" ref="J3545">IF(C3545=0,0,INDEX('Delivery Stops'!$D$2:$D$29,C3545))</f>
        <v>152</v>
      </c>
      <c r="K3545">
        <f t="shared" si="220"/>
        <v>0</v>
      </c>
      <c r="L3545">
        <f t="shared" si="221"/>
        <v>0</v>
      </c>
      <c r="M3545">
        <f t="shared" si="222"/>
        <v>0</v>
      </c>
      <c r="N3545">
        <f t="shared" si="223"/>
        <v>0</v>
      </c>
      <c r="O3545" cm="1">
        <f t="array" ref="O3545">((IF(C3545=0,INDEX('Solver Setup'!$M$15:$M$19,A3545),INDEX('Solver Setup'!$G$25:$G$52,C3545))-IF(B3545=0,INDEX('Solver Setup'!$L$15:$L$19,A3545),INDEX('Solver Setup'!$G$25:$G$52,B3545)))*1440-IF(B3545=0,0,INDEX('Solver Setup'!$F$25:$F$52,B3545))-H3545+'Solver Setup'!$B$9*(1-F3545))</f>
        <v>1451.100000000001</v>
      </c>
    </row>
    <row r="3546" spans="1:15" x14ac:dyDescent="0.2">
      <c r="A3546">
        <v>5</v>
      </c>
      <c r="B3546">
        <v>10</v>
      </c>
      <c r="C3546">
        <v>17</v>
      </c>
      <c r="D3546" t="str" cm="1">
        <f t="array" ref="D3546">IF(B3546=0,"Depot",INDEX('Delivery Stops'!$B$2:$B$29,B3546))</f>
        <v>Furniture Warehouse</v>
      </c>
      <c r="E3546" t="str" cm="1">
        <f t="array" ref="E3546">IF(C3546=0,"Depot",INDEX('Delivery Stops'!$B$2:$B$29,C3546))</f>
        <v>Veterinary Clinic</v>
      </c>
      <c r="F3546">
        <v>0</v>
      </c>
      <c r="G3546" cm="1">
        <f t="array" ref="G3546">INDEX('Distance Matrix (miles)'!$B$2:$AD$30,B3546+1,C3546+1)</f>
        <v>19.37</v>
      </c>
      <c r="H3546" cm="1">
        <f t="array" ref="H3546">INDEX('Travel Time Matrix (min)'!$B$2:$AD$30,B3546+1,C3546+1)</f>
        <v>29.1</v>
      </c>
      <c r="I3546" cm="1">
        <f t="array" ref="I3546">G3546*(INDEX('Vehicle Fleet'!$D$2:$D$6,A3546)+'Cost Parameters'!$B$2*'Cost Parameters'!$B$3)</f>
        <v>30.147468</v>
      </c>
      <c r="J3546" cm="1">
        <f t="array" ref="J3546">IF(C3546=0,0,INDEX('Delivery Stops'!$D$2:$D$29,C3546))</f>
        <v>102</v>
      </c>
      <c r="K3546">
        <f t="shared" si="220"/>
        <v>0</v>
      </c>
      <c r="L3546">
        <f t="shared" si="221"/>
        <v>0</v>
      </c>
      <c r="M3546">
        <f t="shared" si="222"/>
        <v>0</v>
      </c>
      <c r="N3546">
        <f t="shared" si="223"/>
        <v>0</v>
      </c>
      <c r="O3546" cm="1">
        <f t="array" ref="O3546">((IF(C3546=0,INDEX('Solver Setup'!$M$15:$M$19,A3546),INDEX('Solver Setup'!$G$25:$G$52,C3546))-IF(B3546=0,INDEX('Solver Setup'!$L$15:$L$19,A3546),INDEX('Solver Setup'!$G$25:$G$52,B3546)))*1440-IF(B3546=0,0,INDEX('Solver Setup'!$F$25:$F$52,B3546))-H3546+'Solver Setup'!$B$9*(1-F3546))</f>
        <v>1264.9000000000001</v>
      </c>
    </row>
    <row r="3547" spans="1:15" x14ac:dyDescent="0.2">
      <c r="A3547">
        <v>5</v>
      </c>
      <c r="B3547">
        <v>10</v>
      </c>
      <c r="C3547">
        <v>18</v>
      </c>
      <c r="D3547" t="str" cm="1">
        <f t="array" ref="D3547">IF(B3547=0,"Depot",INDEX('Delivery Stops'!$B$2:$B$29,B3547))</f>
        <v>Furniture Warehouse</v>
      </c>
      <c r="E3547" t="str" cm="1">
        <f t="array" ref="E3547">IF(C3547=0,"Depot",INDEX('Delivery Stops'!$B$2:$B$29,C3547))</f>
        <v>Furniture Warehouse</v>
      </c>
      <c r="F3547">
        <v>0</v>
      </c>
      <c r="G3547" cm="1">
        <f t="array" ref="G3547">INDEX('Distance Matrix (miles)'!$B$2:$AD$30,B3547+1,C3547+1)</f>
        <v>8.56</v>
      </c>
      <c r="H3547" cm="1">
        <f t="array" ref="H3547">INDEX('Travel Time Matrix (min)'!$B$2:$AD$30,B3547+1,C3547+1)</f>
        <v>12.8</v>
      </c>
      <c r="I3547" cm="1">
        <f t="array" ref="I3547">G3547*(INDEX('Vehicle Fleet'!$D$2:$D$6,A3547)+'Cost Parameters'!$B$2*'Cost Parameters'!$B$3)</f>
        <v>13.322784</v>
      </c>
      <c r="J3547" cm="1">
        <f t="array" ref="J3547">IF(C3547=0,0,INDEX('Delivery Stops'!$D$2:$D$29,C3547))</f>
        <v>148</v>
      </c>
      <c r="K3547">
        <f t="shared" si="220"/>
        <v>0</v>
      </c>
      <c r="L3547">
        <f t="shared" si="221"/>
        <v>0</v>
      </c>
      <c r="M3547">
        <f t="shared" si="222"/>
        <v>0</v>
      </c>
      <c r="N3547">
        <f t="shared" si="223"/>
        <v>0</v>
      </c>
      <c r="O3547" cm="1">
        <f t="array" ref="O3547">((IF(C3547=0,INDEX('Solver Setup'!$M$15:$M$19,A3547),INDEX('Solver Setup'!$G$25:$G$52,C3547))-IF(B3547=0,INDEX('Solver Setup'!$L$15:$L$19,A3547),INDEX('Solver Setup'!$G$25:$G$52,B3547)))*1440-IF(B3547=0,0,INDEX('Solver Setup'!$F$25:$F$52,B3547))-H3547+'Solver Setup'!$B$9*(1-F3547))</f>
        <v>1236.2</v>
      </c>
    </row>
    <row r="3548" spans="1:15" x14ac:dyDescent="0.2">
      <c r="A3548">
        <v>5</v>
      </c>
      <c r="B3548">
        <v>10</v>
      </c>
      <c r="C3548">
        <v>19</v>
      </c>
      <c r="D3548" t="str" cm="1">
        <f t="array" ref="D3548">IF(B3548=0,"Depot",INDEX('Delivery Stops'!$B$2:$B$29,B3548))</f>
        <v>Furniture Warehouse</v>
      </c>
      <c r="E3548" t="str" cm="1">
        <f t="array" ref="E3548">IF(C3548=0,"Depot",INDEX('Delivery Stops'!$B$2:$B$29,C3548))</f>
        <v>Music School</v>
      </c>
      <c r="F3548">
        <v>0</v>
      </c>
      <c r="G3548" cm="1">
        <f t="array" ref="G3548">INDEX('Distance Matrix (miles)'!$B$2:$AD$30,B3548+1,C3548+1)</f>
        <v>28.01</v>
      </c>
      <c r="H3548" cm="1">
        <f t="array" ref="H3548">INDEX('Travel Time Matrix (min)'!$B$2:$AD$30,B3548+1,C3548+1)</f>
        <v>42</v>
      </c>
      <c r="I3548" cm="1">
        <f t="array" ref="I3548">G3548*(INDEX('Vehicle Fleet'!$D$2:$D$6,A3548)+'Cost Parameters'!$B$2*'Cost Parameters'!$B$3)</f>
        <v>43.594764000000005</v>
      </c>
      <c r="J3548" cm="1">
        <f t="array" ref="J3548">IF(C3548=0,0,INDEX('Delivery Stops'!$D$2:$D$29,C3548))</f>
        <v>97</v>
      </c>
      <c r="K3548">
        <f t="shared" si="220"/>
        <v>0</v>
      </c>
      <c r="L3548">
        <f t="shared" si="221"/>
        <v>0</v>
      </c>
      <c r="M3548">
        <f t="shared" si="222"/>
        <v>0</v>
      </c>
      <c r="N3548">
        <f t="shared" si="223"/>
        <v>0</v>
      </c>
      <c r="O3548" cm="1">
        <f t="array" ref="O3548">((IF(C3548=0,INDEX('Solver Setup'!$M$15:$M$19,A3548),INDEX('Solver Setup'!$G$25:$G$52,C3548))-IF(B3548=0,INDEX('Solver Setup'!$L$15:$L$19,A3548),INDEX('Solver Setup'!$G$25:$G$52,B3548)))*1440-IF(B3548=0,0,INDEX('Solver Setup'!$F$25:$F$52,B3548))-H3548+'Solver Setup'!$B$9*(1-F3548))</f>
        <v>1177.0000000000005</v>
      </c>
    </row>
    <row r="3549" spans="1:15" x14ac:dyDescent="0.2">
      <c r="A3549">
        <v>5</v>
      </c>
      <c r="B3549">
        <v>10</v>
      </c>
      <c r="C3549">
        <v>20</v>
      </c>
      <c r="D3549" t="str" cm="1">
        <f t="array" ref="D3549">IF(B3549=0,"Depot",INDEX('Delivery Stops'!$B$2:$B$29,B3549))</f>
        <v>Furniture Warehouse</v>
      </c>
      <c r="E3549" t="str" cm="1">
        <f t="array" ref="E3549">IF(C3549=0,"Depot",INDEX('Delivery Stops'!$B$2:$B$29,C3549))</f>
        <v>Elementary School</v>
      </c>
      <c r="F3549">
        <v>0</v>
      </c>
      <c r="G3549" cm="1">
        <f t="array" ref="G3549">INDEX('Distance Matrix (miles)'!$B$2:$AD$30,B3549+1,C3549+1)</f>
        <v>26.48</v>
      </c>
      <c r="H3549" cm="1">
        <f t="array" ref="H3549">INDEX('Travel Time Matrix (min)'!$B$2:$AD$30,B3549+1,C3549+1)</f>
        <v>39.700000000000003</v>
      </c>
      <c r="I3549" cm="1">
        <f t="array" ref="I3549">G3549*(INDEX('Vehicle Fleet'!$D$2:$D$6,A3549)+'Cost Parameters'!$B$2*'Cost Parameters'!$B$3)</f>
        <v>41.213472000000003</v>
      </c>
      <c r="J3549" cm="1">
        <f t="array" ref="J3549">IF(C3549=0,0,INDEX('Delivery Stops'!$D$2:$D$29,C3549))</f>
        <v>71</v>
      </c>
      <c r="K3549">
        <f t="shared" si="220"/>
        <v>0</v>
      </c>
      <c r="L3549">
        <f t="shared" si="221"/>
        <v>0</v>
      </c>
      <c r="M3549">
        <f t="shared" si="222"/>
        <v>0</v>
      </c>
      <c r="N3549">
        <f t="shared" si="223"/>
        <v>0</v>
      </c>
      <c r="O3549" cm="1">
        <f t="array" ref="O3549">((IF(C3549=0,INDEX('Solver Setup'!$M$15:$M$19,A3549),INDEX('Solver Setup'!$G$25:$G$52,C3549))-IF(B3549=0,INDEX('Solver Setup'!$L$15:$L$19,A3549),INDEX('Solver Setup'!$G$25:$G$52,B3549)))*1440-IF(B3549=0,0,INDEX('Solver Setup'!$F$25:$F$52,B3549))-H3549+'Solver Setup'!$B$9*(1-F3549))</f>
        <v>1149.3000000000011</v>
      </c>
    </row>
    <row r="3550" spans="1:15" x14ac:dyDescent="0.2">
      <c r="A3550">
        <v>5</v>
      </c>
      <c r="B3550">
        <v>10</v>
      </c>
      <c r="C3550">
        <v>21</v>
      </c>
      <c r="D3550" t="str" cm="1">
        <f t="array" ref="D3550">IF(B3550=0,"Depot",INDEX('Delivery Stops'!$B$2:$B$29,B3550))</f>
        <v>Furniture Warehouse</v>
      </c>
      <c r="E3550" t="str" cm="1">
        <f t="array" ref="E3550">IF(C3550=0,"Depot",INDEX('Delivery Stops'!$B$2:$B$29,C3550))</f>
        <v>Distillery</v>
      </c>
      <c r="F3550">
        <v>0</v>
      </c>
      <c r="G3550" cm="1">
        <f t="array" ref="G3550">INDEX('Distance Matrix (miles)'!$B$2:$AD$30,B3550+1,C3550+1)</f>
        <v>24.71</v>
      </c>
      <c r="H3550" cm="1">
        <f t="array" ref="H3550">INDEX('Travel Time Matrix (min)'!$B$2:$AD$30,B3550+1,C3550+1)</f>
        <v>37.1</v>
      </c>
      <c r="I3550" cm="1">
        <f t="array" ref="I3550">G3550*(INDEX('Vehicle Fleet'!$D$2:$D$6,A3550)+'Cost Parameters'!$B$2*'Cost Parameters'!$B$3)</f>
        <v>38.458644</v>
      </c>
      <c r="J3550" cm="1">
        <f t="array" ref="J3550">IF(C3550=0,0,INDEX('Delivery Stops'!$D$2:$D$29,C3550))</f>
        <v>178</v>
      </c>
      <c r="K3550">
        <f t="shared" si="220"/>
        <v>0</v>
      </c>
      <c r="L3550">
        <f t="shared" si="221"/>
        <v>0</v>
      </c>
      <c r="M3550">
        <f t="shared" si="222"/>
        <v>0</v>
      </c>
      <c r="N3550">
        <f t="shared" si="223"/>
        <v>0</v>
      </c>
      <c r="O3550" cm="1">
        <f t="array" ref="O3550">((IF(C3550=0,INDEX('Solver Setup'!$M$15:$M$19,A3550),INDEX('Solver Setup'!$G$25:$G$52,C3550))-IF(B3550=0,INDEX('Solver Setup'!$L$15:$L$19,A3550),INDEX('Solver Setup'!$G$25:$G$52,B3550)))*1440-IF(B3550=0,0,INDEX('Solver Setup'!$F$25:$F$52,B3550))-H3550+'Solver Setup'!$B$9*(1-F3550))</f>
        <v>1661.9</v>
      </c>
    </row>
    <row r="3551" spans="1:15" x14ac:dyDescent="0.2">
      <c r="A3551">
        <v>5</v>
      </c>
      <c r="B3551">
        <v>10</v>
      </c>
      <c r="C3551">
        <v>22</v>
      </c>
      <c r="D3551" t="str" cm="1">
        <f t="array" ref="D3551">IF(B3551=0,"Depot",INDEX('Delivery Stops'!$B$2:$B$29,B3551))</f>
        <v>Furniture Warehouse</v>
      </c>
      <c r="E3551" t="str" cm="1">
        <f t="array" ref="E3551">IF(C3551=0,"Depot",INDEX('Delivery Stops'!$B$2:$B$29,C3551))</f>
        <v>Brewery</v>
      </c>
      <c r="F3551">
        <v>0</v>
      </c>
      <c r="G3551" cm="1">
        <f t="array" ref="G3551">INDEX('Distance Matrix (miles)'!$B$2:$AD$30,B3551+1,C3551+1)</f>
        <v>19.690000000000001</v>
      </c>
      <c r="H3551" cm="1">
        <f t="array" ref="H3551">INDEX('Travel Time Matrix (min)'!$B$2:$AD$30,B3551+1,C3551+1)</f>
        <v>29.5</v>
      </c>
      <c r="I3551" cm="1">
        <f t="array" ref="I3551">G3551*(INDEX('Vehicle Fleet'!$D$2:$D$6,A3551)+'Cost Parameters'!$B$2*'Cost Parameters'!$B$3)</f>
        <v>30.645516000000001</v>
      </c>
      <c r="J3551" cm="1">
        <f t="array" ref="J3551">IF(C3551=0,0,INDEX('Delivery Stops'!$D$2:$D$29,C3551))</f>
        <v>46</v>
      </c>
      <c r="K3551">
        <f t="shared" si="220"/>
        <v>0</v>
      </c>
      <c r="L3551">
        <f t="shared" si="221"/>
        <v>0</v>
      </c>
      <c r="M3551">
        <f t="shared" si="222"/>
        <v>0</v>
      </c>
      <c r="N3551">
        <f t="shared" si="223"/>
        <v>0</v>
      </c>
      <c r="O3551" cm="1">
        <f t="array" ref="O3551">((IF(C3551=0,INDEX('Solver Setup'!$M$15:$M$19,A3551),INDEX('Solver Setup'!$G$25:$G$52,C3551))-IF(B3551=0,INDEX('Solver Setup'!$L$15:$L$19,A3551),INDEX('Solver Setup'!$G$25:$G$52,B3551)))*1440-IF(B3551=0,0,INDEX('Solver Setup'!$F$25:$F$52,B3551))-H3551+'Solver Setup'!$B$9*(1-F3551))</f>
        <v>1519.5000000000009</v>
      </c>
    </row>
    <row r="3552" spans="1:15" x14ac:dyDescent="0.2">
      <c r="A3552">
        <v>5</v>
      </c>
      <c r="B3552">
        <v>10</v>
      </c>
      <c r="C3552">
        <v>23</v>
      </c>
      <c r="D3552" t="str" cm="1">
        <f t="array" ref="D3552">IF(B3552=0,"Depot",INDEX('Delivery Stops'!$B$2:$B$29,B3552))</f>
        <v>Furniture Warehouse</v>
      </c>
      <c r="E3552" t="str" cm="1">
        <f t="array" ref="E3552">IF(C3552=0,"Depot",INDEX('Delivery Stops'!$B$2:$B$29,C3552))</f>
        <v>Distillery</v>
      </c>
      <c r="F3552">
        <v>0</v>
      </c>
      <c r="G3552" cm="1">
        <f t="array" ref="G3552">INDEX('Distance Matrix (miles)'!$B$2:$AD$30,B3552+1,C3552+1)</f>
        <v>12.17</v>
      </c>
      <c r="H3552" cm="1">
        <f t="array" ref="H3552">INDEX('Travel Time Matrix (min)'!$B$2:$AD$30,B3552+1,C3552+1)</f>
        <v>18.3</v>
      </c>
      <c r="I3552" cm="1">
        <f t="array" ref="I3552">G3552*(INDEX('Vehicle Fleet'!$D$2:$D$6,A3552)+'Cost Parameters'!$B$2*'Cost Parameters'!$B$3)</f>
        <v>18.941388</v>
      </c>
      <c r="J3552" cm="1">
        <f t="array" ref="J3552">IF(C3552=0,0,INDEX('Delivery Stops'!$D$2:$D$29,C3552))</f>
        <v>207</v>
      </c>
      <c r="K3552">
        <f t="shared" si="220"/>
        <v>0</v>
      </c>
      <c r="L3552">
        <f t="shared" si="221"/>
        <v>0</v>
      </c>
      <c r="M3552">
        <f t="shared" si="222"/>
        <v>0</v>
      </c>
      <c r="N3552">
        <f t="shared" si="223"/>
        <v>0</v>
      </c>
      <c r="O3552" cm="1">
        <f t="array" ref="O3552">((IF(C3552=0,INDEX('Solver Setup'!$M$15:$M$19,A3552),INDEX('Solver Setup'!$G$25:$G$52,C3552))-IF(B3552=0,INDEX('Solver Setup'!$L$15:$L$19,A3552),INDEX('Solver Setup'!$G$25:$G$52,B3552)))*1440-IF(B3552=0,0,INDEX('Solver Setup'!$F$25:$F$52,B3552))-H3552+'Solver Setup'!$B$9*(1-F3552))</f>
        <v>1425.7000000000005</v>
      </c>
    </row>
    <row r="3553" spans="1:15" x14ac:dyDescent="0.2">
      <c r="A3553">
        <v>5</v>
      </c>
      <c r="B3553">
        <v>10</v>
      </c>
      <c r="C3553">
        <v>24</v>
      </c>
      <c r="D3553" t="str" cm="1">
        <f t="array" ref="D3553">IF(B3553=0,"Depot",INDEX('Delivery Stops'!$B$2:$B$29,B3553))</f>
        <v>Furniture Warehouse</v>
      </c>
      <c r="E3553" t="str" cm="1">
        <f t="array" ref="E3553">IF(C3553=0,"Depot",INDEX('Delivery Stops'!$B$2:$B$29,C3553))</f>
        <v>Children's Academy</v>
      </c>
      <c r="F3553">
        <v>0</v>
      </c>
      <c r="G3553" cm="1">
        <f t="array" ref="G3553">INDEX('Distance Matrix (miles)'!$B$2:$AD$30,B3553+1,C3553+1)</f>
        <v>22.58</v>
      </c>
      <c r="H3553" cm="1">
        <f t="array" ref="H3553">INDEX('Travel Time Matrix (min)'!$B$2:$AD$30,B3553+1,C3553+1)</f>
        <v>33.9</v>
      </c>
      <c r="I3553" cm="1">
        <f t="array" ref="I3553">G3553*(INDEX('Vehicle Fleet'!$D$2:$D$6,A3553)+'Cost Parameters'!$B$2*'Cost Parameters'!$B$3)</f>
        <v>35.143511999999994</v>
      </c>
      <c r="J3553" cm="1">
        <f t="array" ref="J3553">IF(C3553=0,0,INDEX('Delivery Stops'!$D$2:$D$29,C3553))</f>
        <v>28</v>
      </c>
      <c r="K3553">
        <f t="shared" si="220"/>
        <v>0</v>
      </c>
      <c r="L3553">
        <f t="shared" si="221"/>
        <v>0</v>
      </c>
      <c r="M3553">
        <f t="shared" si="222"/>
        <v>0</v>
      </c>
      <c r="N3553">
        <f t="shared" si="223"/>
        <v>0</v>
      </c>
      <c r="O3553" cm="1">
        <f t="array" ref="O3553">((IF(C3553=0,INDEX('Solver Setup'!$M$15:$M$19,A3553),INDEX('Solver Setup'!$G$25:$G$52,C3553))-IF(B3553=0,INDEX('Solver Setup'!$L$15:$L$19,A3553),INDEX('Solver Setup'!$G$25:$G$52,B3553)))*1440-IF(B3553=0,0,INDEX('Solver Setup'!$F$25:$F$52,B3553))-H3553+'Solver Setup'!$B$9*(1-F3553))</f>
        <v>1560.1000000000008</v>
      </c>
    </row>
    <row r="3554" spans="1:15" x14ac:dyDescent="0.2">
      <c r="A3554">
        <v>5</v>
      </c>
      <c r="B3554">
        <v>10</v>
      </c>
      <c r="C3554">
        <v>25</v>
      </c>
      <c r="D3554" t="str" cm="1">
        <f t="array" ref="D3554">IF(B3554=0,"Depot",INDEX('Delivery Stops'!$B$2:$B$29,B3554))</f>
        <v>Furniture Warehouse</v>
      </c>
      <c r="E3554" t="str" cm="1">
        <f t="array" ref="E3554">IF(C3554=0,"Depot",INDEX('Delivery Stops'!$B$2:$B$29,C3554))</f>
        <v>Public Library</v>
      </c>
      <c r="F3554">
        <v>0</v>
      </c>
      <c r="G3554" cm="1">
        <f t="array" ref="G3554">INDEX('Distance Matrix (miles)'!$B$2:$AD$30,B3554+1,C3554+1)</f>
        <v>6.73</v>
      </c>
      <c r="H3554" cm="1">
        <f t="array" ref="H3554">INDEX('Travel Time Matrix (min)'!$B$2:$AD$30,B3554+1,C3554+1)</f>
        <v>10.1</v>
      </c>
      <c r="I3554" cm="1">
        <f t="array" ref="I3554">G3554*(INDEX('Vehicle Fleet'!$D$2:$D$6,A3554)+'Cost Parameters'!$B$2*'Cost Parameters'!$B$3)</f>
        <v>10.474572</v>
      </c>
      <c r="J3554" cm="1">
        <f t="array" ref="J3554">IF(C3554=0,0,INDEX('Delivery Stops'!$D$2:$D$29,C3554))</f>
        <v>32</v>
      </c>
      <c r="K3554">
        <f t="shared" si="220"/>
        <v>0</v>
      </c>
      <c r="L3554">
        <f t="shared" si="221"/>
        <v>0</v>
      </c>
      <c r="M3554">
        <f t="shared" si="222"/>
        <v>0</v>
      </c>
      <c r="N3554">
        <f t="shared" si="223"/>
        <v>0</v>
      </c>
      <c r="O3554" cm="1">
        <f t="array" ref="O3554">((IF(C3554=0,INDEX('Solver Setup'!$M$15:$M$19,A3554),INDEX('Solver Setup'!$G$25:$G$52,C3554))-IF(B3554=0,INDEX('Solver Setup'!$L$15:$L$19,A3554),INDEX('Solver Setup'!$G$25:$G$52,B3554)))*1440-IF(B3554=0,0,INDEX('Solver Setup'!$F$25:$F$52,B3554))-H3554+'Solver Setup'!$B$9*(1-F3554))</f>
        <v>1493.900000000001</v>
      </c>
    </row>
    <row r="3555" spans="1:15" x14ac:dyDescent="0.2">
      <c r="A3555">
        <v>5</v>
      </c>
      <c r="B3555">
        <v>10</v>
      </c>
      <c r="C3555">
        <v>26</v>
      </c>
      <c r="D3555" t="str" cm="1">
        <f t="array" ref="D3555">IF(B3555=0,"Depot",INDEX('Delivery Stops'!$B$2:$B$29,B3555))</f>
        <v>Furniture Warehouse</v>
      </c>
      <c r="E3555" t="str" cm="1">
        <f t="array" ref="E3555">IF(C3555=0,"Depot",INDEX('Delivery Stops'!$B$2:$B$29,C3555))</f>
        <v>Bakery &amp; Cafe</v>
      </c>
      <c r="F3555">
        <v>0</v>
      </c>
      <c r="G3555" cm="1">
        <f t="array" ref="G3555">INDEX('Distance Matrix (miles)'!$B$2:$AD$30,B3555+1,C3555+1)</f>
        <v>17.07</v>
      </c>
      <c r="H3555" cm="1">
        <f t="array" ref="H3555">INDEX('Travel Time Matrix (min)'!$B$2:$AD$30,B3555+1,C3555+1)</f>
        <v>25.6</v>
      </c>
      <c r="I3555" cm="1">
        <f t="array" ref="I3555">G3555*(INDEX('Vehicle Fleet'!$D$2:$D$6,A3555)+'Cost Parameters'!$B$2*'Cost Parameters'!$B$3)</f>
        <v>26.567748000000002</v>
      </c>
      <c r="J3555" cm="1">
        <f t="array" ref="J3555">IF(C3555=0,0,INDEX('Delivery Stops'!$D$2:$D$29,C3555))</f>
        <v>211</v>
      </c>
      <c r="K3555">
        <f t="shared" si="220"/>
        <v>0</v>
      </c>
      <c r="L3555">
        <f t="shared" si="221"/>
        <v>0</v>
      </c>
      <c r="M3555">
        <f t="shared" si="222"/>
        <v>0</v>
      </c>
      <c r="N3555">
        <f t="shared" si="223"/>
        <v>0</v>
      </c>
      <c r="O3555" cm="1">
        <f t="array" ref="O3555">((IF(C3555=0,INDEX('Solver Setup'!$M$15:$M$19,A3555),INDEX('Solver Setup'!$G$25:$G$52,C3555))-IF(B3555=0,INDEX('Solver Setup'!$L$15:$L$19,A3555),INDEX('Solver Setup'!$G$25:$G$52,B3555)))*1440-IF(B3555=0,0,INDEX('Solver Setup'!$F$25:$F$52,B3555))-H3555+'Solver Setup'!$B$9*(1-F3555))</f>
        <v>1553.4000000000005</v>
      </c>
    </row>
    <row r="3556" spans="1:15" x14ac:dyDescent="0.2">
      <c r="A3556">
        <v>5</v>
      </c>
      <c r="B3556">
        <v>10</v>
      </c>
      <c r="C3556">
        <v>27</v>
      </c>
      <c r="D3556" t="str" cm="1">
        <f t="array" ref="D3556">IF(B3556=0,"Depot",INDEX('Delivery Stops'!$B$2:$B$29,B3556))</f>
        <v>Furniture Warehouse</v>
      </c>
      <c r="E3556" t="str" cm="1">
        <f t="array" ref="E3556">IF(C3556=0,"Depot",INDEX('Delivery Stops'!$B$2:$B$29,C3556))</f>
        <v>Redstone Elementary School</v>
      </c>
      <c r="F3556">
        <v>0</v>
      </c>
      <c r="G3556" cm="1">
        <f t="array" ref="G3556">INDEX('Distance Matrix (miles)'!$B$2:$AD$30,B3556+1,C3556+1)</f>
        <v>14.96</v>
      </c>
      <c r="H3556" cm="1">
        <f t="array" ref="H3556">INDEX('Travel Time Matrix (min)'!$B$2:$AD$30,B3556+1,C3556+1)</f>
        <v>22.4</v>
      </c>
      <c r="I3556" cm="1">
        <f t="array" ref="I3556">G3556*(INDEX('Vehicle Fleet'!$D$2:$D$6,A3556)+'Cost Parameters'!$B$2*'Cost Parameters'!$B$3)</f>
        <v>23.283744000000002</v>
      </c>
      <c r="J3556" cm="1">
        <f t="array" ref="J3556">IF(C3556=0,0,INDEX('Delivery Stops'!$D$2:$D$29,C3556))</f>
        <v>61</v>
      </c>
      <c r="K3556">
        <f t="shared" si="220"/>
        <v>0</v>
      </c>
      <c r="L3556">
        <f t="shared" si="221"/>
        <v>0</v>
      </c>
      <c r="M3556">
        <f t="shared" si="222"/>
        <v>0</v>
      </c>
      <c r="N3556">
        <f t="shared" si="223"/>
        <v>0</v>
      </c>
      <c r="O3556" cm="1">
        <f t="array" ref="O3556">((IF(C3556=0,INDEX('Solver Setup'!$M$15:$M$19,A3556),INDEX('Solver Setup'!$G$25:$G$52,C3556))-IF(B3556=0,INDEX('Solver Setup'!$L$15:$L$19,A3556),INDEX('Solver Setup'!$G$25:$G$52,B3556)))*1440-IF(B3556=0,0,INDEX('Solver Setup'!$F$25:$F$52,B3556))-H3556+'Solver Setup'!$B$9*(1-F3556))</f>
        <v>1496.6</v>
      </c>
    </row>
    <row r="3557" spans="1:15" x14ac:dyDescent="0.2">
      <c r="A3557">
        <v>5</v>
      </c>
      <c r="B3557">
        <v>10</v>
      </c>
      <c r="C3557">
        <v>28</v>
      </c>
      <c r="D3557" t="str" cm="1">
        <f t="array" ref="D3557">IF(B3557=0,"Depot",INDEX('Delivery Stops'!$B$2:$B$29,B3557))</f>
        <v>Furniture Warehouse</v>
      </c>
      <c r="E3557" t="str" cm="1">
        <f t="array" ref="E3557">IF(C3557=0,"Depot",INDEX('Delivery Stops'!$B$2:$B$29,C3557))</f>
        <v>Food Bank</v>
      </c>
      <c r="F3557">
        <v>0</v>
      </c>
      <c r="G3557" cm="1">
        <f t="array" ref="G3557">INDEX('Distance Matrix (miles)'!$B$2:$AD$30,B3557+1,C3557+1)</f>
        <v>17.25</v>
      </c>
      <c r="H3557" cm="1">
        <f t="array" ref="H3557">INDEX('Travel Time Matrix (min)'!$B$2:$AD$30,B3557+1,C3557+1)</f>
        <v>25.9</v>
      </c>
      <c r="I3557" cm="1">
        <f t="array" ref="I3557">G3557*(INDEX('Vehicle Fleet'!$D$2:$D$6,A3557)+'Cost Parameters'!$B$2*'Cost Parameters'!$B$3)</f>
        <v>26.847899999999999</v>
      </c>
      <c r="J3557" cm="1">
        <f t="array" ref="J3557">IF(C3557=0,0,INDEX('Delivery Stops'!$D$2:$D$29,C3557))</f>
        <v>168</v>
      </c>
      <c r="K3557">
        <f t="shared" si="220"/>
        <v>0</v>
      </c>
      <c r="L3557">
        <f t="shared" si="221"/>
        <v>0</v>
      </c>
      <c r="M3557">
        <f t="shared" si="222"/>
        <v>0</v>
      </c>
      <c r="N3557">
        <f t="shared" si="223"/>
        <v>0</v>
      </c>
      <c r="O3557" cm="1">
        <f t="array" ref="O3557">((IF(C3557=0,INDEX('Solver Setup'!$M$15:$M$19,A3557),INDEX('Solver Setup'!$G$25:$G$52,C3557))-IF(B3557=0,INDEX('Solver Setup'!$L$15:$L$19,A3557),INDEX('Solver Setup'!$G$25:$G$52,B3557)))*1440-IF(B3557=0,0,INDEX('Solver Setup'!$F$25:$F$52,B3557))-H3557+'Solver Setup'!$B$9*(1-F3557))</f>
        <v>1493.1</v>
      </c>
    </row>
    <row r="3558" spans="1:15" x14ac:dyDescent="0.2">
      <c r="A3558">
        <v>5</v>
      </c>
      <c r="B3558">
        <v>11</v>
      </c>
      <c r="C3558">
        <v>0</v>
      </c>
      <c r="D3558" t="str" cm="1">
        <f t="array" ref="D3558">IF(B3558=0,"Depot",INDEX('Delivery Stops'!$B$2:$B$29,B3558))</f>
        <v>Pet Hospital</v>
      </c>
      <c r="E3558" t="str" cm="1">
        <f t="array" ref="E3558">IF(C3558=0,"Depot",INDEX('Delivery Stops'!$B$2:$B$29,C3558))</f>
        <v>Depot</v>
      </c>
      <c r="F3558">
        <v>0</v>
      </c>
      <c r="G3558" cm="1">
        <f t="array" ref="G3558">INDEX('Distance Matrix (miles)'!$B$2:$AD$30,B3558+1,C3558+1)</f>
        <v>1.35</v>
      </c>
      <c r="H3558" cm="1">
        <f t="array" ref="H3558">INDEX('Travel Time Matrix (min)'!$B$2:$AD$30,B3558+1,C3558+1)</f>
        <v>2</v>
      </c>
      <c r="I3558" cm="1">
        <f t="array" ref="I3558">G3558*(INDEX('Vehicle Fleet'!$D$2:$D$6,A3558)+'Cost Parameters'!$B$2*'Cost Parameters'!$B$3)</f>
        <v>2.10114</v>
      </c>
      <c r="J3558" cm="1">
        <f t="array" ref="J3558">IF(C3558=0,0,INDEX('Delivery Stops'!$D$2:$D$29,C3558))</f>
        <v>0</v>
      </c>
      <c r="K3558">
        <f t="shared" si="220"/>
        <v>0</v>
      </c>
      <c r="L3558">
        <f t="shared" si="221"/>
        <v>0</v>
      </c>
      <c r="M3558">
        <f t="shared" si="222"/>
        <v>0</v>
      </c>
      <c r="N3558">
        <f t="shared" si="223"/>
        <v>0</v>
      </c>
      <c r="O3558" cm="1">
        <f t="array" ref="O3558">((IF(C3558=0,INDEX('Solver Setup'!$M$15:$M$19,A3558),INDEX('Solver Setup'!$G$25:$G$52,C3558))-IF(B3558=0,INDEX('Solver Setup'!$L$15:$L$19,A3558),INDEX('Solver Setup'!$G$25:$G$52,B3558)))*1440-IF(B3558=0,0,INDEX('Solver Setup'!$F$25:$F$52,B3558))-H3558+'Solver Setup'!$B$9*(1-F3558))</f>
        <v>888</v>
      </c>
    </row>
    <row r="3559" spans="1:15" x14ac:dyDescent="0.2">
      <c r="A3559">
        <v>5</v>
      </c>
      <c r="B3559">
        <v>11</v>
      </c>
      <c r="C3559">
        <v>1</v>
      </c>
      <c r="D3559" t="str" cm="1">
        <f t="array" ref="D3559">IF(B3559=0,"Depot",INDEX('Delivery Stops'!$B$2:$B$29,B3559))</f>
        <v>Pet Hospital</v>
      </c>
      <c r="E3559" t="str" cm="1">
        <f t="array" ref="E3559">IF(C3559=0,"Depot",INDEX('Delivery Stops'!$B$2:$B$29,C3559))</f>
        <v>Pet Hospital</v>
      </c>
      <c r="F3559">
        <v>0</v>
      </c>
      <c r="G3559" cm="1">
        <f t="array" ref="G3559">INDEX('Distance Matrix (miles)'!$B$2:$AD$30,B3559+1,C3559+1)</f>
        <v>23.5</v>
      </c>
      <c r="H3559" cm="1">
        <f t="array" ref="H3559">INDEX('Travel Time Matrix (min)'!$B$2:$AD$30,B3559+1,C3559+1)</f>
        <v>35.200000000000003</v>
      </c>
      <c r="I3559" cm="1">
        <f t="array" ref="I3559">G3559*(INDEX('Vehicle Fleet'!$D$2:$D$6,A3559)+'Cost Parameters'!$B$2*'Cost Parameters'!$B$3)</f>
        <v>36.575400000000002</v>
      </c>
      <c r="J3559" cm="1">
        <f t="array" ref="J3559">IF(C3559=0,0,INDEX('Delivery Stops'!$D$2:$D$29,C3559))</f>
        <v>204</v>
      </c>
      <c r="K3559">
        <f t="shared" si="220"/>
        <v>0</v>
      </c>
      <c r="L3559">
        <f t="shared" si="221"/>
        <v>0</v>
      </c>
      <c r="M3559">
        <f t="shared" si="222"/>
        <v>0</v>
      </c>
      <c r="N3559">
        <f t="shared" si="223"/>
        <v>0</v>
      </c>
      <c r="O3559" cm="1">
        <f t="array" ref="O3559">((IF(C3559=0,INDEX('Solver Setup'!$M$15:$M$19,A3559),INDEX('Solver Setup'!$G$25:$G$52,C3559))-IF(B3559=0,INDEX('Solver Setup'!$L$15:$L$19,A3559),INDEX('Solver Setup'!$G$25:$G$52,B3559)))*1440-IF(B3559=0,0,INDEX('Solver Setup'!$F$25:$F$52,B3559))-H3559+'Solver Setup'!$B$9*(1-F3559))</f>
        <v>1364.8000000000004</v>
      </c>
    </row>
    <row r="3560" spans="1:15" x14ac:dyDescent="0.2">
      <c r="A3560">
        <v>5</v>
      </c>
      <c r="B3560">
        <v>11</v>
      </c>
      <c r="C3560">
        <v>2</v>
      </c>
      <c r="D3560" t="str" cm="1">
        <f t="array" ref="D3560">IF(B3560=0,"Depot",INDEX('Delivery Stops'!$B$2:$B$29,B3560))</f>
        <v>Pet Hospital</v>
      </c>
      <c r="E3560" t="str" cm="1">
        <f t="array" ref="E3560">IF(C3560=0,"Depot",INDEX('Delivery Stops'!$B$2:$B$29,C3560))</f>
        <v>Community Pharmacy</v>
      </c>
      <c r="F3560">
        <v>0</v>
      </c>
      <c r="G3560" cm="1">
        <f t="array" ref="G3560">INDEX('Distance Matrix (miles)'!$B$2:$AD$30,B3560+1,C3560+1)</f>
        <v>1.48</v>
      </c>
      <c r="H3560" cm="1">
        <f t="array" ref="H3560">INDEX('Travel Time Matrix (min)'!$B$2:$AD$30,B3560+1,C3560+1)</f>
        <v>2.2000000000000002</v>
      </c>
      <c r="I3560" cm="1">
        <f t="array" ref="I3560">G3560*(INDEX('Vehicle Fleet'!$D$2:$D$6,A3560)+'Cost Parameters'!$B$2*'Cost Parameters'!$B$3)</f>
        <v>2.3034720000000002</v>
      </c>
      <c r="J3560" cm="1">
        <f t="array" ref="J3560">IF(C3560=0,0,INDEX('Delivery Stops'!$D$2:$D$29,C3560))</f>
        <v>240</v>
      </c>
      <c r="K3560">
        <f t="shared" si="220"/>
        <v>0</v>
      </c>
      <c r="L3560">
        <f t="shared" si="221"/>
        <v>0</v>
      </c>
      <c r="M3560">
        <f t="shared" si="222"/>
        <v>0</v>
      </c>
      <c r="N3560">
        <f t="shared" si="223"/>
        <v>0</v>
      </c>
      <c r="O3560" cm="1">
        <f t="array" ref="O3560">((IF(C3560=0,INDEX('Solver Setup'!$M$15:$M$19,A3560),INDEX('Solver Setup'!$G$25:$G$52,C3560))-IF(B3560=0,INDEX('Solver Setup'!$L$15:$L$19,A3560),INDEX('Solver Setup'!$G$25:$G$52,B3560)))*1440-IF(B3560=0,0,INDEX('Solver Setup'!$F$25:$F$52,B3560))-H3560+'Solver Setup'!$B$9*(1-F3560))</f>
        <v>1637.7999999999995</v>
      </c>
    </row>
    <row r="3561" spans="1:15" x14ac:dyDescent="0.2">
      <c r="A3561">
        <v>5</v>
      </c>
      <c r="B3561">
        <v>11</v>
      </c>
      <c r="C3561">
        <v>3</v>
      </c>
      <c r="D3561" t="str" cm="1">
        <f t="array" ref="D3561">IF(B3561=0,"Depot",INDEX('Delivery Stops'!$B$2:$B$29,B3561))</f>
        <v>Pet Hospital</v>
      </c>
      <c r="E3561" t="str" cm="1">
        <f t="array" ref="E3561">IF(C3561=0,"Depot",INDEX('Delivery Stops'!$B$2:$B$29,C3561))</f>
        <v>Redstone Medical Center</v>
      </c>
      <c r="F3561">
        <v>0</v>
      </c>
      <c r="G3561" cm="1">
        <f t="array" ref="G3561">INDEX('Distance Matrix (miles)'!$B$2:$AD$30,B3561+1,C3561+1)</f>
        <v>18.93</v>
      </c>
      <c r="H3561" cm="1">
        <f t="array" ref="H3561">INDEX('Travel Time Matrix (min)'!$B$2:$AD$30,B3561+1,C3561+1)</f>
        <v>28.4</v>
      </c>
      <c r="I3561" cm="1">
        <f t="array" ref="I3561">G3561*(INDEX('Vehicle Fleet'!$D$2:$D$6,A3561)+'Cost Parameters'!$B$2*'Cost Parameters'!$B$3)</f>
        <v>29.462651999999999</v>
      </c>
      <c r="J3561" cm="1">
        <f t="array" ref="J3561">IF(C3561=0,0,INDEX('Delivery Stops'!$D$2:$D$29,C3561))</f>
        <v>183</v>
      </c>
      <c r="K3561">
        <f t="shared" si="220"/>
        <v>0</v>
      </c>
      <c r="L3561">
        <f t="shared" si="221"/>
        <v>0</v>
      </c>
      <c r="M3561">
        <f t="shared" si="222"/>
        <v>0</v>
      </c>
      <c r="N3561">
        <f t="shared" si="223"/>
        <v>0</v>
      </c>
      <c r="O3561" cm="1">
        <f t="array" ref="O3561">((IF(C3561=0,INDEX('Solver Setup'!$M$15:$M$19,A3561),INDEX('Solver Setup'!$G$25:$G$52,C3561))-IF(B3561=0,INDEX('Solver Setup'!$L$15:$L$19,A3561),INDEX('Solver Setup'!$G$25:$G$52,B3561)))*1440-IF(B3561=0,0,INDEX('Solver Setup'!$F$25:$F$52,B3561))-H3561+'Solver Setup'!$B$9*(1-F3561))</f>
        <v>1626.6</v>
      </c>
    </row>
    <row r="3562" spans="1:15" x14ac:dyDescent="0.2">
      <c r="A3562">
        <v>5</v>
      </c>
      <c r="B3562">
        <v>11</v>
      </c>
      <c r="C3562">
        <v>4</v>
      </c>
      <c r="D3562" t="str" cm="1">
        <f t="array" ref="D3562">IF(B3562=0,"Depot",INDEX('Delivery Stops'!$B$2:$B$29,B3562))</f>
        <v>Pet Hospital</v>
      </c>
      <c r="E3562" t="str" cm="1">
        <f t="array" ref="E3562">IF(C3562=0,"Depot",INDEX('Delivery Stops'!$B$2:$B$29,C3562))</f>
        <v>Furniture Warehouse</v>
      </c>
      <c r="F3562">
        <v>0</v>
      </c>
      <c r="G3562" cm="1">
        <f t="array" ref="G3562">INDEX('Distance Matrix (miles)'!$B$2:$AD$30,B3562+1,C3562+1)</f>
        <v>9.41</v>
      </c>
      <c r="H3562" cm="1">
        <f t="array" ref="H3562">INDEX('Travel Time Matrix (min)'!$B$2:$AD$30,B3562+1,C3562+1)</f>
        <v>14.1</v>
      </c>
      <c r="I3562" cm="1">
        <f t="array" ref="I3562">G3562*(INDEX('Vehicle Fleet'!$D$2:$D$6,A3562)+'Cost Parameters'!$B$2*'Cost Parameters'!$B$3)</f>
        <v>14.645724</v>
      </c>
      <c r="J3562" cm="1">
        <f t="array" ref="J3562">IF(C3562=0,0,INDEX('Delivery Stops'!$D$2:$D$29,C3562))</f>
        <v>186</v>
      </c>
      <c r="K3562">
        <f t="shared" si="220"/>
        <v>0</v>
      </c>
      <c r="L3562">
        <f t="shared" si="221"/>
        <v>0</v>
      </c>
      <c r="M3562">
        <f t="shared" si="222"/>
        <v>0</v>
      </c>
      <c r="N3562">
        <f t="shared" si="223"/>
        <v>0</v>
      </c>
      <c r="O3562" cm="1">
        <f t="array" ref="O3562">((IF(C3562=0,INDEX('Solver Setup'!$M$15:$M$19,A3562),INDEX('Solver Setup'!$G$25:$G$52,C3562))-IF(B3562=0,INDEX('Solver Setup'!$L$15:$L$19,A3562),INDEX('Solver Setup'!$G$25:$G$52,B3562)))*1440-IF(B3562=0,0,INDEX('Solver Setup'!$F$25:$F$52,B3562))-H3562+'Solver Setup'!$B$9*(1-F3562))</f>
        <v>1370.9</v>
      </c>
    </row>
    <row r="3563" spans="1:15" x14ac:dyDescent="0.2">
      <c r="A3563">
        <v>5</v>
      </c>
      <c r="B3563">
        <v>11</v>
      </c>
      <c r="C3563">
        <v>5</v>
      </c>
      <c r="D3563" t="str" cm="1">
        <f t="array" ref="D3563">IF(B3563=0,"Depot",INDEX('Delivery Stops'!$B$2:$B$29,B3563))</f>
        <v>Pet Hospital</v>
      </c>
      <c r="E3563" t="str" cm="1">
        <f t="array" ref="E3563">IF(C3563=0,"Depot",INDEX('Delivery Stops'!$B$2:$B$29,C3563))</f>
        <v>Construction Supply</v>
      </c>
      <c r="F3563">
        <v>0</v>
      </c>
      <c r="G3563" cm="1">
        <f t="array" ref="G3563">INDEX('Distance Matrix (miles)'!$B$2:$AD$30,B3563+1,C3563+1)</f>
        <v>17.260000000000002</v>
      </c>
      <c r="H3563" cm="1">
        <f t="array" ref="H3563">INDEX('Travel Time Matrix (min)'!$B$2:$AD$30,B3563+1,C3563+1)</f>
        <v>25.9</v>
      </c>
      <c r="I3563" cm="1">
        <f t="array" ref="I3563">G3563*(INDEX('Vehicle Fleet'!$D$2:$D$6,A3563)+'Cost Parameters'!$B$2*'Cost Parameters'!$B$3)</f>
        <v>26.863464000000004</v>
      </c>
      <c r="J3563" cm="1">
        <f t="array" ref="J3563">IF(C3563=0,0,INDEX('Delivery Stops'!$D$2:$D$29,C3563))</f>
        <v>201</v>
      </c>
      <c r="K3563">
        <f t="shared" si="220"/>
        <v>0</v>
      </c>
      <c r="L3563">
        <f t="shared" si="221"/>
        <v>0</v>
      </c>
      <c r="M3563">
        <f t="shared" si="222"/>
        <v>0</v>
      </c>
      <c r="N3563">
        <f t="shared" si="223"/>
        <v>0</v>
      </c>
      <c r="O3563" cm="1">
        <f t="array" ref="O3563">((IF(C3563=0,INDEX('Solver Setup'!$M$15:$M$19,A3563),INDEX('Solver Setup'!$G$25:$G$52,C3563))-IF(B3563=0,INDEX('Solver Setup'!$L$15:$L$19,A3563),INDEX('Solver Setup'!$G$25:$G$52,B3563)))*1440-IF(B3563=0,0,INDEX('Solver Setup'!$F$25:$F$52,B3563))-H3563+'Solver Setup'!$B$9*(1-F3563))</f>
        <v>1569.0999999999995</v>
      </c>
    </row>
    <row r="3564" spans="1:15" x14ac:dyDescent="0.2">
      <c r="A3564">
        <v>5</v>
      </c>
      <c r="B3564">
        <v>11</v>
      </c>
      <c r="C3564">
        <v>6</v>
      </c>
      <c r="D3564" t="str" cm="1">
        <f t="array" ref="D3564">IF(B3564=0,"Depot",INDEX('Delivery Stops'!$B$2:$B$29,B3564))</f>
        <v>Pet Hospital</v>
      </c>
      <c r="E3564" t="str" cm="1">
        <f t="array" ref="E3564">IF(C3564=0,"Depot",INDEX('Delivery Stops'!$B$2:$B$29,C3564))</f>
        <v>Farm Supply</v>
      </c>
      <c r="F3564">
        <v>0</v>
      </c>
      <c r="G3564" cm="1">
        <f t="array" ref="G3564">INDEX('Distance Matrix (miles)'!$B$2:$AD$30,B3564+1,C3564+1)</f>
        <v>5.97</v>
      </c>
      <c r="H3564" cm="1">
        <f t="array" ref="H3564">INDEX('Travel Time Matrix (min)'!$B$2:$AD$30,B3564+1,C3564+1)</f>
        <v>9</v>
      </c>
      <c r="I3564" cm="1">
        <f t="array" ref="I3564">G3564*(INDEX('Vehicle Fleet'!$D$2:$D$6,A3564)+'Cost Parameters'!$B$2*'Cost Parameters'!$B$3)</f>
        <v>9.2917079999999999</v>
      </c>
      <c r="J3564" cm="1">
        <f t="array" ref="J3564">IF(C3564=0,0,INDEX('Delivery Stops'!$D$2:$D$29,C3564))</f>
        <v>162</v>
      </c>
      <c r="K3564">
        <f t="shared" si="220"/>
        <v>0</v>
      </c>
      <c r="L3564">
        <f t="shared" si="221"/>
        <v>0</v>
      </c>
      <c r="M3564">
        <f t="shared" si="222"/>
        <v>0</v>
      </c>
      <c r="N3564">
        <f t="shared" si="223"/>
        <v>0</v>
      </c>
      <c r="O3564" cm="1">
        <f t="array" ref="O3564">((IF(C3564=0,INDEX('Solver Setup'!$M$15:$M$19,A3564),INDEX('Solver Setup'!$G$25:$G$52,C3564))-IF(B3564=0,INDEX('Solver Setup'!$L$15:$L$19,A3564),INDEX('Solver Setup'!$G$25:$G$52,B3564)))*1440-IF(B3564=0,0,INDEX('Solver Setup'!$F$25:$F$52,B3564))-H3564+'Solver Setup'!$B$9*(1-F3564))</f>
        <v>1691</v>
      </c>
    </row>
    <row r="3565" spans="1:15" x14ac:dyDescent="0.2">
      <c r="A3565">
        <v>5</v>
      </c>
      <c r="B3565">
        <v>11</v>
      </c>
      <c r="C3565">
        <v>7</v>
      </c>
      <c r="D3565" t="str" cm="1">
        <f t="array" ref="D3565">IF(B3565=0,"Depot",INDEX('Delivery Stops'!$B$2:$B$29,B3565))</f>
        <v>Pet Hospital</v>
      </c>
      <c r="E3565" t="str" cm="1">
        <f t="array" ref="E3565">IF(C3565=0,"Depot",INDEX('Delivery Stops'!$B$2:$B$29,C3565))</f>
        <v>Fish Market</v>
      </c>
      <c r="F3565">
        <v>0</v>
      </c>
      <c r="G3565" cm="1">
        <f t="array" ref="G3565">INDEX('Distance Matrix (miles)'!$B$2:$AD$30,B3565+1,C3565+1)</f>
        <v>11.72</v>
      </c>
      <c r="H3565" cm="1">
        <f t="array" ref="H3565">INDEX('Travel Time Matrix (min)'!$B$2:$AD$30,B3565+1,C3565+1)</f>
        <v>17.600000000000001</v>
      </c>
      <c r="I3565" cm="1">
        <f t="array" ref="I3565">G3565*(INDEX('Vehicle Fleet'!$D$2:$D$6,A3565)+'Cost Parameters'!$B$2*'Cost Parameters'!$B$3)</f>
        <v>18.241008000000001</v>
      </c>
      <c r="J3565" cm="1">
        <f t="array" ref="J3565">IF(C3565=0,0,INDEX('Delivery Stops'!$D$2:$D$29,C3565))</f>
        <v>133</v>
      </c>
      <c r="K3565">
        <f t="shared" si="220"/>
        <v>0</v>
      </c>
      <c r="L3565">
        <f t="shared" si="221"/>
        <v>0</v>
      </c>
      <c r="M3565">
        <f t="shared" si="222"/>
        <v>0</v>
      </c>
      <c r="N3565">
        <f t="shared" si="223"/>
        <v>0</v>
      </c>
      <c r="O3565" cm="1">
        <f t="array" ref="O3565">((IF(C3565=0,INDEX('Solver Setup'!$M$15:$M$19,A3565),INDEX('Solver Setup'!$G$25:$G$52,C3565))-IF(B3565=0,INDEX('Solver Setup'!$L$15:$L$19,A3565),INDEX('Solver Setup'!$G$25:$G$52,B3565)))*1440-IF(B3565=0,0,INDEX('Solver Setup'!$F$25:$F$52,B3565))-H3565+'Solver Setup'!$B$9*(1-F3565))</f>
        <v>1547.4</v>
      </c>
    </row>
    <row r="3566" spans="1:15" x14ac:dyDescent="0.2">
      <c r="A3566">
        <v>5</v>
      </c>
      <c r="B3566">
        <v>11</v>
      </c>
      <c r="C3566">
        <v>8</v>
      </c>
      <c r="D3566" t="str" cm="1">
        <f t="array" ref="D3566">IF(B3566=0,"Depot",INDEX('Delivery Stops'!$B$2:$B$29,B3566))</f>
        <v>Pet Hospital</v>
      </c>
      <c r="E3566" t="str" cm="1">
        <f t="array" ref="E3566">IF(C3566=0,"Depot",INDEX('Delivery Stops'!$B$2:$B$29,C3566))</f>
        <v>Swimming Pool Supply</v>
      </c>
      <c r="F3566">
        <v>0</v>
      </c>
      <c r="G3566" cm="1">
        <f t="array" ref="G3566">INDEX('Distance Matrix (miles)'!$B$2:$AD$30,B3566+1,C3566+1)</f>
        <v>26.42</v>
      </c>
      <c r="H3566" cm="1">
        <f t="array" ref="H3566">INDEX('Travel Time Matrix (min)'!$B$2:$AD$30,B3566+1,C3566+1)</f>
        <v>39.6</v>
      </c>
      <c r="I3566" cm="1">
        <f t="array" ref="I3566">G3566*(INDEX('Vehicle Fleet'!$D$2:$D$6,A3566)+'Cost Parameters'!$B$2*'Cost Parameters'!$B$3)</f>
        <v>41.120088000000003</v>
      </c>
      <c r="J3566" cm="1">
        <f t="array" ref="J3566">IF(C3566=0,0,INDEX('Delivery Stops'!$D$2:$D$29,C3566))</f>
        <v>285</v>
      </c>
      <c r="K3566">
        <f t="shared" si="220"/>
        <v>0</v>
      </c>
      <c r="L3566">
        <f t="shared" si="221"/>
        <v>0</v>
      </c>
      <c r="M3566">
        <f t="shared" si="222"/>
        <v>0</v>
      </c>
      <c r="N3566">
        <f t="shared" si="223"/>
        <v>0</v>
      </c>
      <c r="O3566" cm="1">
        <f t="array" ref="O3566">((IF(C3566=0,INDEX('Solver Setup'!$M$15:$M$19,A3566),INDEX('Solver Setup'!$G$25:$G$52,C3566))-IF(B3566=0,INDEX('Solver Setup'!$L$15:$L$19,A3566),INDEX('Solver Setup'!$G$25:$G$52,B3566)))*1440-IF(B3566=0,0,INDEX('Solver Setup'!$F$25:$F$52,B3566))-H3566+'Solver Setup'!$B$9*(1-F3566))</f>
        <v>1735.3999999999996</v>
      </c>
    </row>
    <row r="3567" spans="1:15" x14ac:dyDescent="0.2">
      <c r="A3567">
        <v>5</v>
      </c>
      <c r="B3567">
        <v>11</v>
      </c>
      <c r="C3567">
        <v>9</v>
      </c>
      <c r="D3567" t="str" cm="1">
        <f t="array" ref="D3567">IF(B3567=0,"Depot",INDEX('Delivery Stops'!$B$2:$B$29,B3567))</f>
        <v>Pet Hospital</v>
      </c>
      <c r="E3567" t="str" cm="1">
        <f t="array" ref="E3567">IF(C3567=0,"Depot",INDEX('Delivery Stops'!$B$2:$B$29,C3567))</f>
        <v>Dry Cleaners</v>
      </c>
      <c r="F3567">
        <v>0</v>
      </c>
      <c r="G3567" cm="1">
        <f t="array" ref="G3567">INDEX('Distance Matrix (miles)'!$B$2:$AD$30,B3567+1,C3567+1)</f>
        <v>13.31</v>
      </c>
      <c r="H3567" cm="1">
        <f t="array" ref="H3567">INDEX('Travel Time Matrix (min)'!$B$2:$AD$30,B3567+1,C3567+1)</f>
        <v>20</v>
      </c>
      <c r="I3567" cm="1">
        <f t="array" ref="I3567">G3567*(INDEX('Vehicle Fleet'!$D$2:$D$6,A3567)+'Cost Parameters'!$B$2*'Cost Parameters'!$B$3)</f>
        <v>20.715684</v>
      </c>
      <c r="J3567" cm="1">
        <f t="array" ref="J3567">IF(C3567=0,0,INDEX('Delivery Stops'!$D$2:$D$29,C3567))</f>
        <v>24</v>
      </c>
      <c r="K3567">
        <f t="shared" si="220"/>
        <v>0</v>
      </c>
      <c r="L3567">
        <f t="shared" si="221"/>
        <v>0</v>
      </c>
      <c r="M3567">
        <f t="shared" si="222"/>
        <v>0</v>
      </c>
      <c r="N3567">
        <f t="shared" si="223"/>
        <v>0</v>
      </c>
      <c r="O3567" cm="1">
        <f t="array" ref="O3567">((IF(C3567=0,INDEX('Solver Setup'!$M$15:$M$19,A3567),INDEX('Solver Setup'!$G$25:$G$52,C3567))-IF(B3567=0,INDEX('Solver Setup'!$L$15:$L$19,A3567),INDEX('Solver Setup'!$G$25:$G$52,B3567)))*1440-IF(B3567=0,0,INDEX('Solver Setup'!$F$25:$F$52,B3567))-H3567+'Solver Setup'!$B$9*(1-F3567))</f>
        <v>1410</v>
      </c>
    </row>
    <row r="3568" spans="1:15" x14ac:dyDescent="0.2">
      <c r="A3568">
        <v>5</v>
      </c>
      <c r="B3568">
        <v>11</v>
      </c>
      <c r="C3568">
        <v>10</v>
      </c>
      <c r="D3568" t="str" cm="1">
        <f t="array" ref="D3568">IF(B3568=0,"Depot",INDEX('Delivery Stops'!$B$2:$B$29,B3568))</f>
        <v>Pet Hospital</v>
      </c>
      <c r="E3568" t="str" cm="1">
        <f t="array" ref="E3568">IF(C3568=0,"Depot",INDEX('Delivery Stops'!$B$2:$B$29,C3568))</f>
        <v>Furniture Warehouse</v>
      </c>
      <c r="F3568">
        <v>0</v>
      </c>
      <c r="G3568" cm="1">
        <f t="array" ref="G3568">INDEX('Distance Matrix (miles)'!$B$2:$AD$30,B3568+1,C3568+1)</f>
        <v>8.61</v>
      </c>
      <c r="H3568" cm="1">
        <f t="array" ref="H3568">INDEX('Travel Time Matrix (min)'!$B$2:$AD$30,B3568+1,C3568+1)</f>
        <v>12.9</v>
      </c>
      <c r="I3568" cm="1">
        <f t="array" ref="I3568">G3568*(INDEX('Vehicle Fleet'!$D$2:$D$6,A3568)+'Cost Parameters'!$B$2*'Cost Parameters'!$B$3)</f>
        <v>13.400604</v>
      </c>
      <c r="J3568" cm="1">
        <f t="array" ref="J3568">IF(C3568=0,0,INDEX('Delivery Stops'!$D$2:$D$29,C3568))</f>
        <v>89</v>
      </c>
      <c r="K3568">
        <f t="shared" si="220"/>
        <v>0</v>
      </c>
      <c r="L3568">
        <f t="shared" si="221"/>
        <v>0</v>
      </c>
      <c r="M3568">
        <f t="shared" si="222"/>
        <v>0</v>
      </c>
      <c r="N3568">
        <f t="shared" si="223"/>
        <v>0</v>
      </c>
      <c r="O3568" cm="1">
        <f t="array" ref="O3568">((IF(C3568=0,INDEX('Solver Setup'!$M$15:$M$19,A3568),INDEX('Solver Setup'!$G$25:$G$52,C3568))-IF(B3568=0,INDEX('Solver Setup'!$L$15:$L$19,A3568),INDEX('Solver Setup'!$G$25:$G$52,B3568)))*1440-IF(B3568=0,0,INDEX('Solver Setup'!$F$25:$F$52,B3568))-H3568+'Solver Setup'!$B$9*(1-F3568))</f>
        <v>1492.0999999999995</v>
      </c>
    </row>
    <row r="3569" spans="1:15" x14ac:dyDescent="0.2">
      <c r="A3569">
        <v>5</v>
      </c>
      <c r="B3569">
        <v>11</v>
      </c>
      <c r="C3569">
        <v>12</v>
      </c>
      <c r="D3569" t="str" cm="1">
        <f t="array" ref="D3569">IF(B3569=0,"Depot",INDEX('Delivery Stops'!$B$2:$B$29,B3569))</f>
        <v>Pet Hospital</v>
      </c>
      <c r="E3569" t="str" cm="1">
        <f t="array" ref="E3569">IF(C3569=0,"Depot",INDEX('Delivery Stops'!$B$2:$B$29,C3569))</f>
        <v>Tech Solutions Inc</v>
      </c>
      <c r="F3569">
        <v>0</v>
      </c>
      <c r="G3569" cm="1">
        <f t="array" ref="G3569">INDEX('Distance Matrix (miles)'!$B$2:$AD$30,B3569+1,C3569+1)</f>
        <v>9.9499999999999993</v>
      </c>
      <c r="H3569" cm="1">
        <f t="array" ref="H3569">INDEX('Travel Time Matrix (min)'!$B$2:$AD$30,B3569+1,C3569+1)</f>
        <v>14.9</v>
      </c>
      <c r="I3569" cm="1">
        <f t="array" ref="I3569">G3569*(INDEX('Vehicle Fleet'!$D$2:$D$6,A3569)+'Cost Parameters'!$B$2*'Cost Parameters'!$B$3)</f>
        <v>15.486179999999999</v>
      </c>
      <c r="J3569" cm="1">
        <f t="array" ref="J3569">IF(C3569=0,0,INDEX('Delivery Stops'!$D$2:$D$29,C3569))</f>
        <v>150</v>
      </c>
      <c r="K3569">
        <f t="shared" si="220"/>
        <v>0</v>
      </c>
      <c r="L3569">
        <f t="shared" si="221"/>
        <v>0</v>
      </c>
      <c r="M3569">
        <f t="shared" si="222"/>
        <v>0</v>
      </c>
      <c r="N3569">
        <f t="shared" si="223"/>
        <v>0</v>
      </c>
      <c r="O3569" cm="1">
        <f t="array" ref="O3569">((IF(C3569=0,INDEX('Solver Setup'!$M$15:$M$19,A3569),INDEX('Solver Setup'!$G$25:$G$52,C3569))-IF(B3569=0,INDEX('Solver Setup'!$L$15:$L$19,A3569),INDEX('Solver Setup'!$G$25:$G$52,B3569)))*1440-IF(B3569=0,0,INDEX('Solver Setup'!$F$25:$F$52,B3569))-H3569+'Solver Setup'!$B$9*(1-F3569))</f>
        <v>1370.1</v>
      </c>
    </row>
    <row r="3570" spans="1:15" x14ac:dyDescent="0.2">
      <c r="A3570">
        <v>5</v>
      </c>
      <c r="B3570">
        <v>11</v>
      </c>
      <c r="C3570">
        <v>13</v>
      </c>
      <c r="D3570" t="str" cm="1">
        <f t="array" ref="D3570">IF(B3570=0,"Depot",INDEX('Delivery Stops'!$B$2:$B$29,B3570))</f>
        <v>Pet Hospital</v>
      </c>
      <c r="E3570" t="str" cm="1">
        <f t="array" ref="E3570">IF(C3570=0,"Depot",INDEX('Delivery Stops'!$B$2:$B$29,C3570))</f>
        <v>Tech Solutions Inc</v>
      </c>
      <c r="F3570">
        <v>0</v>
      </c>
      <c r="G3570" cm="1">
        <f t="array" ref="G3570">INDEX('Distance Matrix (miles)'!$B$2:$AD$30,B3570+1,C3570+1)</f>
        <v>24.04</v>
      </c>
      <c r="H3570" cm="1">
        <f t="array" ref="H3570">INDEX('Travel Time Matrix (min)'!$B$2:$AD$30,B3570+1,C3570+1)</f>
        <v>36.1</v>
      </c>
      <c r="I3570" cm="1">
        <f t="array" ref="I3570">G3570*(INDEX('Vehicle Fleet'!$D$2:$D$6,A3570)+'Cost Parameters'!$B$2*'Cost Parameters'!$B$3)</f>
        <v>37.415855999999998</v>
      </c>
      <c r="J3570" cm="1">
        <f t="array" ref="J3570">IF(C3570=0,0,INDEX('Delivery Stops'!$D$2:$D$29,C3570))</f>
        <v>38</v>
      </c>
      <c r="K3570">
        <f t="shared" si="220"/>
        <v>0</v>
      </c>
      <c r="L3570">
        <f t="shared" si="221"/>
        <v>0</v>
      </c>
      <c r="M3570">
        <f t="shared" si="222"/>
        <v>0</v>
      </c>
      <c r="N3570">
        <f t="shared" si="223"/>
        <v>0</v>
      </c>
      <c r="O3570" cm="1">
        <f t="array" ref="O3570">((IF(C3570=0,INDEX('Solver Setup'!$M$15:$M$19,A3570),INDEX('Solver Setup'!$G$25:$G$52,C3570))-IF(B3570=0,INDEX('Solver Setup'!$L$15:$L$19,A3570),INDEX('Solver Setup'!$G$25:$G$52,B3570)))*1440-IF(B3570=0,0,INDEX('Solver Setup'!$F$25:$F$52,B3570))-H3570+'Solver Setup'!$B$9*(1-F3570))</f>
        <v>1243.8999999999994</v>
      </c>
    </row>
    <row r="3571" spans="1:15" x14ac:dyDescent="0.2">
      <c r="A3571">
        <v>5</v>
      </c>
      <c r="B3571">
        <v>11</v>
      </c>
      <c r="C3571">
        <v>14</v>
      </c>
      <c r="D3571" t="str" cm="1">
        <f t="array" ref="D3571">IF(B3571=0,"Depot",INDEX('Delivery Stops'!$B$2:$B$29,B3571))</f>
        <v>Pet Hospital</v>
      </c>
      <c r="E3571" t="str" cm="1">
        <f t="array" ref="E3571">IF(C3571=0,"Depot",INDEX('Delivery Stops'!$B$2:$B$29,C3571))</f>
        <v>Sunrise Senior Living</v>
      </c>
      <c r="F3571">
        <v>0</v>
      </c>
      <c r="G3571" cm="1">
        <f t="array" ref="G3571">INDEX('Distance Matrix (miles)'!$B$2:$AD$30,B3571+1,C3571+1)</f>
        <v>16.2</v>
      </c>
      <c r="H3571" cm="1">
        <f t="array" ref="H3571">INDEX('Travel Time Matrix (min)'!$B$2:$AD$30,B3571+1,C3571+1)</f>
        <v>24.3</v>
      </c>
      <c r="I3571" cm="1">
        <f t="array" ref="I3571">G3571*(INDEX('Vehicle Fleet'!$D$2:$D$6,A3571)+'Cost Parameters'!$B$2*'Cost Parameters'!$B$3)</f>
        <v>25.21368</v>
      </c>
      <c r="J3571" cm="1">
        <f t="array" ref="J3571">IF(C3571=0,0,INDEX('Delivery Stops'!$D$2:$D$29,C3571))</f>
        <v>249</v>
      </c>
      <c r="K3571">
        <f t="shared" si="220"/>
        <v>0</v>
      </c>
      <c r="L3571">
        <f t="shared" si="221"/>
        <v>0</v>
      </c>
      <c r="M3571">
        <f t="shared" si="222"/>
        <v>0</v>
      </c>
      <c r="N3571">
        <f t="shared" si="223"/>
        <v>0</v>
      </c>
      <c r="O3571" cm="1">
        <f t="array" ref="O3571">((IF(C3571=0,INDEX('Solver Setup'!$M$15:$M$19,A3571),INDEX('Solver Setup'!$G$25:$G$52,C3571))-IF(B3571=0,INDEX('Solver Setup'!$L$15:$L$19,A3571),INDEX('Solver Setup'!$G$25:$G$52,B3571)))*1440-IF(B3571=0,0,INDEX('Solver Setup'!$F$25:$F$52,B3571))-H3571+'Solver Setup'!$B$9*(1-F3571))</f>
        <v>1705.6999999999996</v>
      </c>
    </row>
    <row r="3572" spans="1:15" x14ac:dyDescent="0.2">
      <c r="A3572">
        <v>5</v>
      </c>
      <c r="B3572">
        <v>11</v>
      </c>
      <c r="C3572">
        <v>15</v>
      </c>
      <c r="D3572" t="str" cm="1">
        <f t="array" ref="D3572">IF(B3572=0,"Depot",INDEX('Delivery Stops'!$B$2:$B$29,B3572))</f>
        <v>Pet Hospital</v>
      </c>
      <c r="E3572" t="str" cm="1">
        <f t="array" ref="E3572">IF(C3572=0,"Depot",INDEX('Delivery Stops'!$B$2:$B$29,C3572))</f>
        <v>Electronics Outlet</v>
      </c>
      <c r="F3572">
        <v>0</v>
      </c>
      <c r="G3572" cm="1">
        <f t="array" ref="G3572">INDEX('Distance Matrix (miles)'!$B$2:$AD$30,B3572+1,C3572+1)</f>
        <v>1.53</v>
      </c>
      <c r="H3572" cm="1">
        <f t="array" ref="H3572">INDEX('Travel Time Matrix (min)'!$B$2:$AD$30,B3572+1,C3572+1)</f>
        <v>2.2999999999999998</v>
      </c>
      <c r="I3572" cm="1">
        <f t="array" ref="I3572">G3572*(INDEX('Vehicle Fleet'!$D$2:$D$6,A3572)+'Cost Parameters'!$B$2*'Cost Parameters'!$B$3)</f>
        <v>2.3812920000000002</v>
      </c>
      <c r="J3572" cm="1">
        <f t="array" ref="J3572">IF(C3572=0,0,INDEX('Delivery Stops'!$D$2:$D$29,C3572))</f>
        <v>72</v>
      </c>
      <c r="K3572">
        <f t="shared" si="220"/>
        <v>0</v>
      </c>
      <c r="L3572">
        <f t="shared" si="221"/>
        <v>0</v>
      </c>
      <c r="M3572">
        <f t="shared" si="222"/>
        <v>0</v>
      </c>
      <c r="N3572">
        <f t="shared" si="223"/>
        <v>0</v>
      </c>
      <c r="O3572" cm="1">
        <f t="array" ref="O3572">((IF(C3572=0,INDEX('Solver Setup'!$M$15:$M$19,A3572),INDEX('Solver Setup'!$G$25:$G$52,C3572))-IF(B3572=0,INDEX('Solver Setup'!$L$15:$L$19,A3572),INDEX('Solver Setup'!$G$25:$G$52,B3572)))*1440-IF(B3572=0,0,INDEX('Solver Setup'!$F$25:$F$52,B3572))-H3572+'Solver Setup'!$B$9*(1-F3572))</f>
        <v>1292.7</v>
      </c>
    </row>
    <row r="3573" spans="1:15" x14ac:dyDescent="0.2">
      <c r="A3573">
        <v>5</v>
      </c>
      <c r="B3573">
        <v>11</v>
      </c>
      <c r="C3573">
        <v>16</v>
      </c>
      <c r="D3573" t="str" cm="1">
        <f t="array" ref="D3573">IF(B3573=0,"Depot",INDEX('Delivery Stops'!$B$2:$B$29,B3573))</f>
        <v>Pet Hospital</v>
      </c>
      <c r="E3573" t="str" cm="1">
        <f t="array" ref="E3573">IF(C3573=0,"Depot",INDEX('Delivery Stops'!$B$2:$B$29,C3573))</f>
        <v>Bookstore</v>
      </c>
      <c r="F3573">
        <v>0</v>
      </c>
      <c r="G3573" cm="1">
        <f t="array" ref="G3573">INDEX('Distance Matrix (miles)'!$B$2:$AD$30,B3573+1,C3573+1)</f>
        <v>4.63</v>
      </c>
      <c r="H3573" cm="1">
        <f t="array" ref="H3573">INDEX('Travel Time Matrix (min)'!$B$2:$AD$30,B3573+1,C3573+1)</f>
        <v>6.9</v>
      </c>
      <c r="I3573" cm="1">
        <f t="array" ref="I3573">G3573*(INDEX('Vehicle Fleet'!$D$2:$D$6,A3573)+'Cost Parameters'!$B$2*'Cost Parameters'!$B$3)</f>
        <v>7.2061320000000002</v>
      </c>
      <c r="J3573" cm="1">
        <f t="array" ref="J3573">IF(C3573=0,0,INDEX('Delivery Stops'!$D$2:$D$29,C3573))</f>
        <v>152</v>
      </c>
      <c r="K3573">
        <f t="shared" si="220"/>
        <v>0</v>
      </c>
      <c r="L3573">
        <f t="shared" si="221"/>
        <v>0</v>
      </c>
      <c r="M3573">
        <f t="shared" si="222"/>
        <v>0</v>
      </c>
      <c r="N3573">
        <f t="shared" si="223"/>
        <v>0</v>
      </c>
      <c r="O3573" cm="1">
        <f t="array" ref="O3573">((IF(C3573=0,INDEX('Solver Setup'!$M$15:$M$19,A3573),INDEX('Solver Setup'!$G$25:$G$52,C3573))-IF(B3573=0,INDEX('Solver Setup'!$L$15:$L$19,A3573),INDEX('Solver Setup'!$G$25:$G$52,B3573)))*1440-IF(B3573=0,0,INDEX('Solver Setup'!$F$25:$F$52,B3573))-H3573+'Solver Setup'!$B$9*(1-F3573))</f>
        <v>1528.1000000000006</v>
      </c>
    </row>
    <row r="3574" spans="1:15" x14ac:dyDescent="0.2">
      <c r="A3574">
        <v>5</v>
      </c>
      <c r="B3574">
        <v>11</v>
      </c>
      <c r="C3574">
        <v>17</v>
      </c>
      <c r="D3574" t="str" cm="1">
        <f t="array" ref="D3574">IF(B3574=0,"Depot",INDEX('Delivery Stops'!$B$2:$B$29,B3574))</f>
        <v>Pet Hospital</v>
      </c>
      <c r="E3574" t="str" cm="1">
        <f t="array" ref="E3574">IF(C3574=0,"Depot",INDEX('Delivery Stops'!$B$2:$B$29,C3574))</f>
        <v>Veterinary Clinic</v>
      </c>
      <c r="F3574">
        <v>0</v>
      </c>
      <c r="G3574" cm="1">
        <f t="array" ref="G3574">INDEX('Distance Matrix (miles)'!$B$2:$AD$30,B3574+1,C3574+1)</f>
        <v>27.3</v>
      </c>
      <c r="H3574" cm="1">
        <f t="array" ref="H3574">INDEX('Travel Time Matrix (min)'!$B$2:$AD$30,B3574+1,C3574+1)</f>
        <v>41</v>
      </c>
      <c r="I3574" cm="1">
        <f t="array" ref="I3574">G3574*(INDEX('Vehicle Fleet'!$D$2:$D$6,A3574)+'Cost Parameters'!$B$2*'Cost Parameters'!$B$3)</f>
        <v>42.489719999999998</v>
      </c>
      <c r="J3574" cm="1">
        <f t="array" ref="J3574">IF(C3574=0,0,INDEX('Delivery Stops'!$D$2:$D$29,C3574))</f>
        <v>102</v>
      </c>
      <c r="K3574">
        <f t="shared" si="220"/>
        <v>0</v>
      </c>
      <c r="L3574">
        <f t="shared" si="221"/>
        <v>0</v>
      </c>
      <c r="M3574">
        <f t="shared" si="222"/>
        <v>0</v>
      </c>
      <c r="N3574">
        <f t="shared" si="223"/>
        <v>0</v>
      </c>
      <c r="O3574" cm="1">
        <f t="array" ref="O3574">((IF(C3574=0,INDEX('Solver Setup'!$M$15:$M$19,A3574),INDEX('Solver Setup'!$G$25:$G$52,C3574))-IF(B3574=0,INDEX('Solver Setup'!$L$15:$L$19,A3574),INDEX('Solver Setup'!$G$25:$G$52,B3574)))*1440-IF(B3574=0,0,INDEX('Solver Setup'!$F$25:$F$52,B3574))-H3574+'Solver Setup'!$B$9*(1-F3574))</f>
        <v>1328.9999999999995</v>
      </c>
    </row>
    <row r="3575" spans="1:15" x14ac:dyDescent="0.2">
      <c r="A3575">
        <v>5</v>
      </c>
      <c r="B3575">
        <v>11</v>
      </c>
      <c r="C3575">
        <v>18</v>
      </c>
      <c r="D3575" t="str" cm="1">
        <f t="array" ref="D3575">IF(B3575=0,"Depot",INDEX('Delivery Stops'!$B$2:$B$29,B3575))</f>
        <v>Pet Hospital</v>
      </c>
      <c r="E3575" t="str" cm="1">
        <f t="array" ref="E3575">IF(C3575=0,"Depot",INDEX('Delivery Stops'!$B$2:$B$29,C3575))</f>
        <v>Furniture Warehouse</v>
      </c>
      <c r="F3575">
        <v>0</v>
      </c>
      <c r="G3575" cm="1">
        <f t="array" ref="G3575">INDEX('Distance Matrix (miles)'!$B$2:$AD$30,B3575+1,C3575+1)</f>
        <v>6.21</v>
      </c>
      <c r="H3575" cm="1">
        <f t="array" ref="H3575">INDEX('Travel Time Matrix (min)'!$B$2:$AD$30,B3575+1,C3575+1)</f>
        <v>9.3000000000000007</v>
      </c>
      <c r="I3575" cm="1">
        <f t="array" ref="I3575">G3575*(INDEX('Vehicle Fleet'!$D$2:$D$6,A3575)+'Cost Parameters'!$B$2*'Cost Parameters'!$B$3)</f>
        <v>9.6652439999999995</v>
      </c>
      <c r="J3575" cm="1">
        <f t="array" ref="J3575">IF(C3575=0,0,INDEX('Delivery Stops'!$D$2:$D$29,C3575))</f>
        <v>148</v>
      </c>
      <c r="K3575">
        <f t="shared" si="220"/>
        <v>0</v>
      </c>
      <c r="L3575">
        <f t="shared" si="221"/>
        <v>0</v>
      </c>
      <c r="M3575">
        <f t="shared" si="222"/>
        <v>0</v>
      </c>
      <c r="N3575">
        <f t="shared" si="223"/>
        <v>0</v>
      </c>
      <c r="O3575" cm="1">
        <f t="array" ref="O3575">((IF(C3575=0,INDEX('Solver Setup'!$M$15:$M$19,A3575),INDEX('Solver Setup'!$G$25:$G$52,C3575))-IF(B3575=0,INDEX('Solver Setup'!$L$15:$L$19,A3575),INDEX('Solver Setup'!$G$25:$G$52,B3575)))*1440-IF(B3575=0,0,INDEX('Solver Setup'!$F$25:$F$52,B3575))-H3575+'Solver Setup'!$B$9*(1-F3575))</f>
        <v>1315.6999999999996</v>
      </c>
    </row>
    <row r="3576" spans="1:15" x14ac:dyDescent="0.2">
      <c r="A3576">
        <v>5</v>
      </c>
      <c r="B3576">
        <v>11</v>
      </c>
      <c r="C3576">
        <v>19</v>
      </c>
      <c r="D3576" t="str" cm="1">
        <f t="array" ref="D3576">IF(B3576=0,"Depot",INDEX('Delivery Stops'!$B$2:$B$29,B3576))</f>
        <v>Pet Hospital</v>
      </c>
      <c r="E3576" t="str" cm="1">
        <f t="array" ref="E3576">IF(C3576=0,"Depot",INDEX('Delivery Stops'!$B$2:$B$29,C3576))</f>
        <v>Music School</v>
      </c>
      <c r="F3576">
        <v>0</v>
      </c>
      <c r="G3576" cm="1">
        <f t="array" ref="G3576">INDEX('Distance Matrix (miles)'!$B$2:$AD$30,B3576+1,C3576+1)</f>
        <v>20.03</v>
      </c>
      <c r="H3576" cm="1">
        <f t="array" ref="H3576">INDEX('Travel Time Matrix (min)'!$B$2:$AD$30,B3576+1,C3576+1)</f>
        <v>30</v>
      </c>
      <c r="I3576" cm="1">
        <f t="array" ref="I3576">G3576*(INDEX('Vehicle Fleet'!$D$2:$D$6,A3576)+'Cost Parameters'!$B$2*'Cost Parameters'!$B$3)</f>
        <v>31.174692</v>
      </c>
      <c r="J3576" cm="1">
        <f t="array" ref="J3576">IF(C3576=0,0,INDEX('Delivery Stops'!$D$2:$D$29,C3576))</f>
        <v>97</v>
      </c>
      <c r="K3576">
        <f t="shared" si="220"/>
        <v>0</v>
      </c>
      <c r="L3576">
        <f t="shared" si="221"/>
        <v>0</v>
      </c>
      <c r="M3576">
        <f t="shared" si="222"/>
        <v>0</v>
      </c>
      <c r="N3576">
        <f t="shared" si="223"/>
        <v>0</v>
      </c>
      <c r="O3576" cm="1">
        <f t="array" ref="O3576">((IF(C3576=0,INDEX('Solver Setup'!$M$15:$M$19,A3576),INDEX('Solver Setup'!$G$25:$G$52,C3576))-IF(B3576=0,INDEX('Solver Setup'!$L$15:$L$19,A3576),INDEX('Solver Setup'!$G$25:$G$52,B3576)))*1440-IF(B3576=0,0,INDEX('Solver Setup'!$F$25:$F$52,B3576))-H3576+'Solver Setup'!$B$9*(1-F3576))</f>
        <v>1265</v>
      </c>
    </row>
    <row r="3577" spans="1:15" x14ac:dyDescent="0.2">
      <c r="A3577">
        <v>5</v>
      </c>
      <c r="B3577">
        <v>11</v>
      </c>
      <c r="C3577">
        <v>20</v>
      </c>
      <c r="D3577" t="str" cm="1">
        <f t="array" ref="D3577">IF(B3577=0,"Depot",INDEX('Delivery Stops'!$B$2:$B$29,B3577))</f>
        <v>Pet Hospital</v>
      </c>
      <c r="E3577" t="str" cm="1">
        <f t="array" ref="E3577">IF(C3577=0,"Depot",INDEX('Delivery Stops'!$B$2:$B$29,C3577))</f>
        <v>Elementary School</v>
      </c>
      <c r="F3577">
        <v>0</v>
      </c>
      <c r="G3577" cm="1">
        <f t="array" ref="G3577">INDEX('Distance Matrix (miles)'!$B$2:$AD$30,B3577+1,C3577+1)</f>
        <v>24.09</v>
      </c>
      <c r="H3577" cm="1">
        <f t="array" ref="H3577">INDEX('Travel Time Matrix (min)'!$B$2:$AD$30,B3577+1,C3577+1)</f>
        <v>36.1</v>
      </c>
      <c r="I3577" cm="1">
        <f t="array" ref="I3577">G3577*(INDEX('Vehicle Fleet'!$D$2:$D$6,A3577)+'Cost Parameters'!$B$2*'Cost Parameters'!$B$3)</f>
        <v>37.493676000000001</v>
      </c>
      <c r="J3577" cm="1">
        <f t="array" ref="J3577">IF(C3577=0,0,INDEX('Delivery Stops'!$D$2:$D$29,C3577))</f>
        <v>71</v>
      </c>
      <c r="K3577">
        <f t="shared" si="220"/>
        <v>0</v>
      </c>
      <c r="L3577">
        <f t="shared" si="221"/>
        <v>0</v>
      </c>
      <c r="M3577">
        <f t="shared" si="222"/>
        <v>0</v>
      </c>
      <c r="N3577">
        <f t="shared" si="223"/>
        <v>0</v>
      </c>
      <c r="O3577" cm="1">
        <f t="array" ref="O3577">((IF(C3577=0,INDEX('Solver Setup'!$M$15:$M$19,A3577),INDEX('Solver Setup'!$G$25:$G$52,C3577))-IF(B3577=0,INDEX('Solver Setup'!$L$15:$L$19,A3577),INDEX('Solver Setup'!$G$25:$G$52,B3577)))*1440-IF(B3577=0,0,INDEX('Solver Setup'!$F$25:$F$52,B3577))-H3577+'Solver Setup'!$B$9*(1-F3577))</f>
        <v>1228.9000000000005</v>
      </c>
    </row>
    <row r="3578" spans="1:15" x14ac:dyDescent="0.2">
      <c r="A3578">
        <v>5</v>
      </c>
      <c r="B3578">
        <v>11</v>
      </c>
      <c r="C3578">
        <v>21</v>
      </c>
      <c r="D3578" t="str" cm="1">
        <f t="array" ref="D3578">IF(B3578=0,"Depot",INDEX('Delivery Stops'!$B$2:$B$29,B3578))</f>
        <v>Pet Hospital</v>
      </c>
      <c r="E3578" t="str" cm="1">
        <f t="array" ref="E3578">IF(C3578=0,"Depot",INDEX('Delivery Stops'!$B$2:$B$29,C3578))</f>
        <v>Distillery</v>
      </c>
      <c r="F3578">
        <v>0</v>
      </c>
      <c r="G3578" cm="1">
        <f t="array" ref="G3578">INDEX('Distance Matrix (miles)'!$B$2:$AD$30,B3578+1,C3578+1)</f>
        <v>20.9</v>
      </c>
      <c r="H3578" cm="1">
        <f t="array" ref="H3578">INDEX('Travel Time Matrix (min)'!$B$2:$AD$30,B3578+1,C3578+1)</f>
        <v>31.3</v>
      </c>
      <c r="I3578" cm="1">
        <f t="array" ref="I3578">G3578*(INDEX('Vehicle Fleet'!$D$2:$D$6,A3578)+'Cost Parameters'!$B$2*'Cost Parameters'!$B$3)</f>
        <v>32.528759999999998</v>
      </c>
      <c r="J3578" cm="1">
        <f t="array" ref="J3578">IF(C3578=0,0,INDEX('Delivery Stops'!$D$2:$D$29,C3578))</f>
        <v>178</v>
      </c>
      <c r="K3578">
        <f t="shared" si="220"/>
        <v>0</v>
      </c>
      <c r="L3578">
        <f t="shared" si="221"/>
        <v>0</v>
      </c>
      <c r="M3578">
        <f t="shared" si="222"/>
        <v>0</v>
      </c>
      <c r="N3578">
        <f t="shared" si="223"/>
        <v>0</v>
      </c>
      <c r="O3578" cm="1">
        <f t="array" ref="O3578">((IF(C3578=0,INDEX('Solver Setup'!$M$15:$M$19,A3578),INDEX('Solver Setup'!$G$25:$G$52,C3578))-IF(B3578=0,INDEX('Solver Setup'!$L$15:$L$19,A3578),INDEX('Solver Setup'!$G$25:$G$52,B3578)))*1440-IF(B3578=0,0,INDEX('Solver Setup'!$F$25:$F$52,B3578))-H3578+'Solver Setup'!$B$9*(1-F3578))</f>
        <v>1743.6999999999996</v>
      </c>
    </row>
    <row r="3579" spans="1:15" x14ac:dyDescent="0.2">
      <c r="A3579">
        <v>5</v>
      </c>
      <c r="B3579">
        <v>11</v>
      </c>
      <c r="C3579">
        <v>22</v>
      </c>
      <c r="D3579" t="str" cm="1">
        <f t="array" ref="D3579">IF(B3579=0,"Depot",INDEX('Delivery Stops'!$B$2:$B$29,B3579))</f>
        <v>Pet Hospital</v>
      </c>
      <c r="E3579" t="str" cm="1">
        <f t="array" ref="E3579">IF(C3579=0,"Depot",INDEX('Delivery Stops'!$B$2:$B$29,C3579))</f>
        <v>Brewery</v>
      </c>
      <c r="F3579">
        <v>0</v>
      </c>
      <c r="G3579" cm="1">
        <f t="array" ref="G3579">INDEX('Distance Matrix (miles)'!$B$2:$AD$30,B3579+1,C3579+1)</f>
        <v>26.11</v>
      </c>
      <c r="H3579" cm="1">
        <f t="array" ref="H3579">INDEX('Travel Time Matrix (min)'!$B$2:$AD$30,B3579+1,C3579+1)</f>
        <v>39.200000000000003</v>
      </c>
      <c r="I3579" cm="1">
        <f t="array" ref="I3579">G3579*(INDEX('Vehicle Fleet'!$D$2:$D$6,A3579)+'Cost Parameters'!$B$2*'Cost Parameters'!$B$3)</f>
        <v>40.637603999999996</v>
      </c>
      <c r="J3579" cm="1">
        <f t="array" ref="J3579">IF(C3579=0,0,INDEX('Delivery Stops'!$D$2:$D$29,C3579))</f>
        <v>46</v>
      </c>
      <c r="K3579">
        <f t="shared" si="220"/>
        <v>0</v>
      </c>
      <c r="L3579">
        <f t="shared" si="221"/>
        <v>0</v>
      </c>
      <c r="M3579">
        <f t="shared" si="222"/>
        <v>0</v>
      </c>
      <c r="N3579">
        <f t="shared" si="223"/>
        <v>0</v>
      </c>
      <c r="O3579" cm="1">
        <f t="array" ref="O3579">((IF(C3579=0,INDEX('Solver Setup'!$M$15:$M$19,A3579),INDEX('Solver Setup'!$G$25:$G$52,C3579))-IF(B3579=0,INDEX('Solver Setup'!$L$15:$L$19,A3579),INDEX('Solver Setup'!$G$25:$G$52,B3579)))*1440-IF(B3579=0,0,INDEX('Solver Setup'!$F$25:$F$52,B3579))-H3579+'Solver Setup'!$B$9*(1-F3579))</f>
        <v>1585.8000000000004</v>
      </c>
    </row>
    <row r="3580" spans="1:15" x14ac:dyDescent="0.2">
      <c r="A3580">
        <v>5</v>
      </c>
      <c r="B3580">
        <v>11</v>
      </c>
      <c r="C3580">
        <v>23</v>
      </c>
      <c r="D3580" t="str" cm="1">
        <f t="array" ref="D3580">IF(B3580=0,"Depot",INDEX('Delivery Stops'!$B$2:$B$29,B3580))</f>
        <v>Pet Hospital</v>
      </c>
      <c r="E3580" t="str" cm="1">
        <f t="array" ref="E3580">IF(C3580=0,"Depot",INDEX('Delivery Stops'!$B$2:$B$29,C3580))</f>
        <v>Distillery</v>
      </c>
      <c r="F3580">
        <v>0</v>
      </c>
      <c r="G3580" cm="1">
        <f t="array" ref="G3580">INDEX('Distance Matrix (miles)'!$B$2:$AD$30,B3580+1,C3580+1)</f>
        <v>3.58</v>
      </c>
      <c r="H3580" cm="1">
        <f t="array" ref="H3580">INDEX('Travel Time Matrix (min)'!$B$2:$AD$30,B3580+1,C3580+1)</f>
        <v>5.4</v>
      </c>
      <c r="I3580" cm="1">
        <f t="array" ref="I3580">G3580*(INDEX('Vehicle Fleet'!$D$2:$D$6,A3580)+'Cost Parameters'!$B$2*'Cost Parameters'!$B$3)</f>
        <v>5.5719120000000002</v>
      </c>
      <c r="J3580" cm="1">
        <f t="array" ref="J3580">IF(C3580=0,0,INDEX('Delivery Stops'!$D$2:$D$29,C3580))</f>
        <v>207</v>
      </c>
      <c r="K3580">
        <f t="shared" si="220"/>
        <v>0</v>
      </c>
      <c r="L3580">
        <f t="shared" si="221"/>
        <v>0</v>
      </c>
      <c r="M3580">
        <f t="shared" si="222"/>
        <v>0</v>
      </c>
      <c r="N3580">
        <f t="shared" si="223"/>
        <v>0</v>
      </c>
      <c r="O3580" cm="1">
        <f t="array" ref="O3580">((IF(C3580=0,INDEX('Solver Setup'!$M$15:$M$19,A3580),INDEX('Solver Setup'!$G$25:$G$52,C3580))-IF(B3580=0,INDEX('Solver Setup'!$L$15:$L$19,A3580),INDEX('Solver Setup'!$G$25:$G$52,B3580)))*1440-IF(B3580=0,0,INDEX('Solver Setup'!$F$25:$F$52,B3580))-H3580+'Solver Setup'!$B$9*(1-F3580))</f>
        <v>1514.6</v>
      </c>
    </row>
    <row r="3581" spans="1:15" x14ac:dyDescent="0.2">
      <c r="A3581">
        <v>5</v>
      </c>
      <c r="B3581">
        <v>11</v>
      </c>
      <c r="C3581">
        <v>24</v>
      </c>
      <c r="D3581" t="str" cm="1">
        <f t="array" ref="D3581">IF(B3581=0,"Depot",INDEX('Delivery Stops'!$B$2:$B$29,B3581))</f>
        <v>Pet Hospital</v>
      </c>
      <c r="E3581" t="str" cm="1">
        <f t="array" ref="E3581">IF(C3581=0,"Depot",INDEX('Delivery Stops'!$B$2:$B$29,C3581))</f>
        <v>Children's Academy</v>
      </c>
      <c r="F3581">
        <v>0</v>
      </c>
      <c r="G3581" cm="1">
        <f t="array" ref="G3581">INDEX('Distance Matrix (miles)'!$B$2:$AD$30,B3581+1,C3581+1)</f>
        <v>19.09</v>
      </c>
      <c r="H3581" cm="1">
        <f t="array" ref="H3581">INDEX('Travel Time Matrix (min)'!$B$2:$AD$30,B3581+1,C3581+1)</f>
        <v>28.6</v>
      </c>
      <c r="I3581" cm="1">
        <f t="array" ref="I3581">G3581*(INDEX('Vehicle Fleet'!$D$2:$D$6,A3581)+'Cost Parameters'!$B$2*'Cost Parameters'!$B$3)</f>
        <v>29.711676000000001</v>
      </c>
      <c r="J3581" cm="1">
        <f t="array" ref="J3581">IF(C3581=0,0,INDEX('Delivery Stops'!$D$2:$D$29,C3581))</f>
        <v>28</v>
      </c>
      <c r="K3581">
        <f t="shared" si="220"/>
        <v>0</v>
      </c>
      <c r="L3581">
        <f t="shared" si="221"/>
        <v>0</v>
      </c>
      <c r="M3581">
        <f t="shared" si="222"/>
        <v>0</v>
      </c>
      <c r="N3581">
        <f t="shared" si="223"/>
        <v>0</v>
      </c>
      <c r="O3581" cm="1">
        <f t="array" ref="O3581">((IF(C3581=0,INDEX('Solver Setup'!$M$15:$M$19,A3581),INDEX('Solver Setup'!$G$25:$G$52,C3581))-IF(B3581=0,INDEX('Solver Setup'!$L$15:$L$19,A3581),INDEX('Solver Setup'!$G$25:$G$52,B3581)))*1440-IF(B3581=0,0,INDEX('Solver Setup'!$F$25:$F$52,B3581))-H3581+'Solver Setup'!$B$9*(1-F3581))</f>
        <v>1641.4000000000005</v>
      </c>
    </row>
    <row r="3582" spans="1:15" x14ac:dyDescent="0.2">
      <c r="A3582">
        <v>5</v>
      </c>
      <c r="B3582">
        <v>11</v>
      </c>
      <c r="C3582">
        <v>25</v>
      </c>
      <c r="D3582" t="str" cm="1">
        <f t="array" ref="D3582">IF(B3582=0,"Depot",INDEX('Delivery Stops'!$B$2:$B$29,B3582))</f>
        <v>Pet Hospital</v>
      </c>
      <c r="E3582" t="str" cm="1">
        <f t="array" ref="E3582">IF(C3582=0,"Depot",INDEX('Delivery Stops'!$B$2:$B$29,C3582))</f>
        <v>Public Library</v>
      </c>
      <c r="F3582">
        <v>0</v>
      </c>
      <c r="G3582" cm="1">
        <f t="array" ref="G3582">INDEX('Distance Matrix (miles)'!$B$2:$AD$30,B3582+1,C3582+1)</f>
        <v>15.31</v>
      </c>
      <c r="H3582" cm="1">
        <f t="array" ref="H3582">INDEX('Travel Time Matrix (min)'!$B$2:$AD$30,B3582+1,C3582+1)</f>
        <v>23</v>
      </c>
      <c r="I3582" cm="1">
        <f t="array" ref="I3582">G3582*(INDEX('Vehicle Fleet'!$D$2:$D$6,A3582)+'Cost Parameters'!$B$2*'Cost Parameters'!$B$3)</f>
        <v>23.828484</v>
      </c>
      <c r="J3582" cm="1">
        <f t="array" ref="J3582">IF(C3582=0,0,INDEX('Delivery Stops'!$D$2:$D$29,C3582))</f>
        <v>32</v>
      </c>
      <c r="K3582">
        <f t="shared" si="220"/>
        <v>0</v>
      </c>
      <c r="L3582">
        <f t="shared" si="221"/>
        <v>0</v>
      </c>
      <c r="M3582">
        <f t="shared" si="222"/>
        <v>0</v>
      </c>
      <c r="N3582">
        <f t="shared" si="223"/>
        <v>0</v>
      </c>
      <c r="O3582" cm="1">
        <f t="array" ref="O3582">((IF(C3582=0,INDEX('Solver Setup'!$M$15:$M$19,A3582),INDEX('Solver Setup'!$G$25:$G$52,C3582))-IF(B3582=0,INDEX('Solver Setup'!$L$15:$L$19,A3582),INDEX('Solver Setup'!$G$25:$G$52,B3582)))*1440-IF(B3582=0,0,INDEX('Solver Setup'!$F$25:$F$52,B3582))-H3582+'Solver Setup'!$B$9*(1-F3582))</f>
        <v>1557.0000000000005</v>
      </c>
    </row>
    <row r="3583" spans="1:15" x14ac:dyDescent="0.2">
      <c r="A3583">
        <v>5</v>
      </c>
      <c r="B3583">
        <v>11</v>
      </c>
      <c r="C3583">
        <v>26</v>
      </c>
      <c r="D3583" t="str" cm="1">
        <f t="array" ref="D3583">IF(B3583=0,"Depot",INDEX('Delivery Stops'!$B$2:$B$29,B3583))</f>
        <v>Pet Hospital</v>
      </c>
      <c r="E3583" t="str" cm="1">
        <f t="array" ref="E3583">IF(C3583=0,"Depot",INDEX('Delivery Stops'!$B$2:$B$29,C3583))</f>
        <v>Bakery &amp; Cafe</v>
      </c>
      <c r="F3583">
        <v>0</v>
      </c>
      <c r="G3583" cm="1">
        <f t="array" ref="G3583">INDEX('Distance Matrix (miles)'!$B$2:$AD$30,B3583+1,C3583+1)</f>
        <v>25.39</v>
      </c>
      <c r="H3583" cm="1">
        <f t="array" ref="H3583">INDEX('Travel Time Matrix (min)'!$B$2:$AD$30,B3583+1,C3583+1)</f>
        <v>38.1</v>
      </c>
      <c r="I3583" cm="1">
        <f t="array" ref="I3583">G3583*(INDEX('Vehicle Fleet'!$D$2:$D$6,A3583)+'Cost Parameters'!$B$2*'Cost Parameters'!$B$3)</f>
        <v>39.516995999999999</v>
      </c>
      <c r="J3583" cm="1">
        <f t="array" ref="J3583">IF(C3583=0,0,INDEX('Delivery Stops'!$D$2:$D$29,C3583))</f>
        <v>211</v>
      </c>
      <c r="K3583">
        <f t="shared" si="220"/>
        <v>0</v>
      </c>
      <c r="L3583">
        <f t="shared" si="221"/>
        <v>0</v>
      </c>
      <c r="M3583">
        <f t="shared" si="222"/>
        <v>0</v>
      </c>
      <c r="N3583">
        <f t="shared" si="223"/>
        <v>0</v>
      </c>
      <c r="O3583" cm="1">
        <f t="array" ref="O3583">((IF(C3583=0,INDEX('Solver Setup'!$M$15:$M$19,A3583),INDEX('Solver Setup'!$G$25:$G$52,C3583))-IF(B3583=0,INDEX('Solver Setup'!$L$15:$L$19,A3583),INDEX('Solver Setup'!$G$25:$G$52,B3583)))*1440-IF(B3583=0,0,INDEX('Solver Setup'!$F$25:$F$52,B3583))-H3583+'Solver Setup'!$B$9*(1-F3583))</f>
        <v>1616.9</v>
      </c>
    </row>
    <row r="3584" spans="1:15" x14ac:dyDescent="0.2">
      <c r="A3584">
        <v>5</v>
      </c>
      <c r="B3584">
        <v>11</v>
      </c>
      <c r="C3584">
        <v>27</v>
      </c>
      <c r="D3584" t="str" cm="1">
        <f t="array" ref="D3584">IF(B3584=0,"Depot",INDEX('Delivery Stops'!$B$2:$B$29,B3584))</f>
        <v>Pet Hospital</v>
      </c>
      <c r="E3584" t="str" cm="1">
        <f t="array" ref="E3584">IF(C3584=0,"Depot",INDEX('Delivery Stops'!$B$2:$B$29,C3584))</f>
        <v>Redstone Elementary School</v>
      </c>
      <c r="F3584">
        <v>0</v>
      </c>
      <c r="G3584" cm="1">
        <f t="array" ref="G3584">INDEX('Distance Matrix (miles)'!$B$2:$AD$30,B3584+1,C3584+1)</f>
        <v>23.04</v>
      </c>
      <c r="H3584" cm="1">
        <f t="array" ref="H3584">INDEX('Travel Time Matrix (min)'!$B$2:$AD$30,B3584+1,C3584+1)</f>
        <v>34.6</v>
      </c>
      <c r="I3584" cm="1">
        <f t="array" ref="I3584">G3584*(INDEX('Vehicle Fleet'!$D$2:$D$6,A3584)+'Cost Parameters'!$B$2*'Cost Parameters'!$B$3)</f>
        <v>35.859456000000002</v>
      </c>
      <c r="J3584" cm="1">
        <f t="array" ref="J3584">IF(C3584=0,0,INDEX('Delivery Stops'!$D$2:$D$29,C3584))</f>
        <v>61</v>
      </c>
      <c r="K3584">
        <f t="shared" si="220"/>
        <v>0</v>
      </c>
      <c r="L3584">
        <f t="shared" si="221"/>
        <v>0</v>
      </c>
      <c r="M3584">
        <f t="shared" si="222"/>
        <v>0</v>
      </c>
      <c r="N3584">
        <f t="shared" si="223"/>
        <v>0</v>
      </c>
      <c r="O3584" cm="1">
        <f t="array" ref="O3584">((IF(C3584=0,INDEX('Solver Setup'!$M$15:$M$19,A3584),INDEX('Solver Setup'!$G$25:$G$52,C3584))-IF(B3584=0,INDEX('Solver Setup'!$L$15:$L$19,A3584),INDEX('Solver Setup'!$G$25:$G$52,B3584)))*1440-IF(B3584=0,0,INDEX('Solver Setup'!$F$25:$F$52,B3584))-H3584+'Solver Setup'!$B$9*(1-F3584))</f>
        <v>1560.3999999999994</v>
      </c>
    </row>
    <row r="3585" spans="1:15" x14ac:dyDescent="0.2">
      <c r="A3585">
        <v>5</v>
      </c>
      <c r="B3585">
        <v>11</v>
      </c>
      <c r="C3585">
        <v>28</v>
      </c>
      <c r="D3585" t="str" cm="1">
        <f t="array" ref="D3585">IF(B3585=0,"Depot",INDEX('Delivery Stops'!$B$2:$B$29,B3585))</f>
        <v>Pet Hospital</v>
      </c>
      <c r="E3585" t="str" cm="1">
        <f t="array" ref="E3585">IF(C3585=0,"Depot",INDEX('Delivery Stops'!$B$2:$B$29,C3585))</f>
        <v>Food Bank</v>
      </c>
      <c r="F3585">
        <v>0</v>
      </c>
      <c r="G3585" cm="1">
        <f t="array" ref="G3585">INDEX('Distance Matrix (miles)'!$B$2:$AD$30,B3585+1,C3585+1)</f>
        <v>23.63</v>
      </c>
      <c r="H3585" cm="1">
        <f t="array" ref="H3585">INDEX('Travel Time Matrix (min)'!$B$2:$AD$30,B3585+1,C3585+1)</f>
        <v>35.4</v>
      </c>
      <c r="I3585" cm="1">
        <f t="array" ref="I3585">G3585*(INDEX('Vehicle Fleet'!$D$2:$D$6,A3585)+'Cost Parameters'!$B$2*'Cost Parameters'!$B$3)</f>
        <v>36.777732</v>
      </c>
      <c r="J3585" cm="1">
        <f t="array" ref="J3585">IF(C3585=0,0,INDEX('Delivery Stops'!$D$2:$D$29,C3585))</f>
        <v>168</v>
      </c>
      <c r="K3585">
        <f t="shared" si="220"/>
        <v>0</v>
      </c>
      <c r="L3585">
        <f t="shared" si="221"/>
        <v>0</v>
      </c>
      <c r="M3585">
        <f t="shared" si="222"/>
        <v>0</v>
      </c>
      <c r="N3585">
        <f t="shared" si="223"/>
        <v>0</v>
      </c>
      <c r="O3585" cm="1">
        <f t="array" ref="O3585">((IF(C3585=0,INDEX('Solver Setup'!$M$15:$M$19,A3585),INDEX('Solver Setup'!$G$25:$G$52,C3585))-IF(B3585=0,INDEX('Solver Setup'!$L$15:$L$19,A3585),INDEX('Solver Setup'!$G$25:$G$52,B3585)))*1440-IF(B3585=0,0,INDEX('Solver Setup'!$F$25:$F$52,B3585))-H3585+'Solver Setup'!$B$9*(1-F3585))</f>
        <v>1559.5999999999995</v>
      </c>
    </row>
    <row r="3586" spans="1:15" x14ac:dyDescent="0.2">
      <c r="A3586">
        <v>5</v>
      </c>
      <c r="B3586">
        <v>12</v>
      </c>
      <c r="C3586">
        <v>0</v>
      </c>
      <c r="D3586" t="str" cm="1">
        <f t="array" ref="D3586">IF(B3586=0,"Depot",INDEX('Delivery Stops'!$B$2:$B$29,B3586))</f>
        <v>Tech Solutions Inc</v>
      </c>
      <c r="E3586" t="str" cm="1">
        <f t="array" ref="E3586">IF(C3586=0,"Depot",INDEX('Delivery Stops'!$B$2:$B$29,C3586))</f>
        <v>Depot</v>
      </c>
      <c r="F3586">
        <v>0</v>
      </c>
      <c r="G3586" cm="1">
        <f t="array" ref="G3586">INDEX('Distance Matrix (miles)'!$B$2:$AD$30,B3586+1,C3586+1)</f>
        <v>8.7200000000000006</v>
      </c>
      <c r="H3586" cm="1">
        <f t="array" ref="H3586">INDEX('Travel Time Matrix (min)'!$B$2:$AD$30,B3586+1,C3586+1)</f>
        <v>13.1</v>
      </c>
      <c r="I3586" cm="1">
        <f t="array" ref="I3586">G3586*(INDEX('Vehicle Fleet'!$D$2:$D$6,A3586)+'Cost Parameters'!$B$2*'Cost Parameters'!$B$3)</f>
        <v>13.571808000000001</v>
      </c>
      <c r="J3586" cm="1">
        <f t="array" ref="J3586">IF(C3586=0,0,INDEX('Delivery Stops'!$D$2:$D$29,C3586))</f>
        <v>0</v>
      </c>
      <c r="K3586">
        <f t="shared" si="220"/>
        <v>0</v>
      </c>
      <c r="L3586">
        <f t="shared" si="221"/>
        <v>0</v>
      </c>
      <c r="M3586">
        <f t="shared" si="222"/>
        <v>0</v>
      </c>
      <c r="N3586">
        <f t="shared" si="223"/>
        <v>0</v>
      </c>
      <c r="O3586" cm="1">
        <f t="array" ref="O3586">((IF(C3586=0,INDEX('Solver Setup'!$M$15:$M$19,A3586),INDEX('Solver Setup'!$G$25:$G$52,C3586))-IF(B3586=0,INDEX('Solver Setup'!$L$15:$L$19,A3586),INDEX('Solver Setup'!$G$25:$G$52,B3586)))*1440-IF(B3586=0,0,INDEX('Solver Setup'!$F$25:$F$52,B3586))-H3586+'Solver Setup'!$B$9*(1-F3586))</f>
        <v>909.9</v>
      </c>
    </row>
    <row r="3587" spans="1:15" x14ac:dyDescent="0.2">
      <c r="A3587">
        <v>5</v>
      </c>
      <c r="B3587">
        <v>12</v>
      </c>
      <c r="C3587">
        <v>1</v>
      </c>
      <c r="D3587" t="str" cm="1">
        <f t="array" ref="D3587">IF(B3587=0,"Depot",INDEX('Delivery Stops'!$B$2:$B$29,B3587))</f>
        <v>Tech Solutions Inc</v>
      </c>
      <c r="E3587" t="str" cm="1">
        <f t="array" ref="E3587">IF(C3587=0,"Depot",INDEX('Delivery Stops'!$B$2:$B$29,C3587))</f>
        <v>Pet Hospital</v>
      </c>
      <c r="F3587">
        <v>0</v>
      </c>
      <c r="G3587" cm="1">
        <f t="array" ref="G3587">INDEX('Distance Matrix (miles)'!$B$2:$AD$30,B3587+1,C3587+1)</f>
        <v>33.39</v>
      </c>
      <c r="H3587" cm="1">
        <f t="array" ref="H3587">INDEX('Travel Time Matrix (min)'!$B$2:$AD$30,B3587+1,C3587+1)</f>
        <v>50.1</v>
      </c>
      <c r="I3587" cm="1">
        <f t="array" ref="I3587">G3587*(INDEX('Vehicle Fleet'!$D$2:$D$6,A3587)+'Cost Parameters'!$B$2*'Cost Parameters'!$B$3)</f>
        <v>51.968195999999999</v>
      </c>
      <c r="J3587" cm="1">
        <f t="array" ref="J3587">IF(C3587=0,0,INDEX('Delivery Stops'!$D$2:$D$29,C3587))</f>
        <v>204</v>
      </c>
      <c r="K3587">
        <f t="shared" ref="K3587:K3650" si="224">F3587*I3587</f>
        <v>0</v>
      </c>
      <c r="L3587">
        <f t="shared" ref="L3587:L3650" si="225">F3587*G3587</f>
        <v>0</v>
      </c>
      <c r="M3587">
        <f t="shared" ref="M3587:M3650" si="226">F3587*H3587</f>
        <v>0</v>
      </c>
      <c r="N3587">
        <f t="shared" ref="N3587:N3650" si="227">F3587*J3587</f>
        <v>0</v>
      </c>
      <c r="O3587" cm="1">
        <f t="array" ref="O3587">((IF(C3587=0,INDEX('Solver Setup'!$M$15:$M$19,A3587),INDEX('Solver Setup'!$G$25:$G$52,C3587))-IF(B3587=0,INDEX('Solver Setup'!$L$15:$L$19,A3587),INDEX('Solver Setup'!$G$25:$G$52,B3587)))*1440-IF(B3587=0,0,INDEX('Solver Setup'!$F$25:$F$52,B3587))-H3587+'Solver Setup'!$B$9*(1-F3587))</f>
        <v>1382.9000000000005</v>
      </c>
    </row>
    <row r="3588" spans="1:15" x14ac:dyDescent="0.2">
      <c r="A3588">
        <v>5</v>
      </c>
      <c r="B3588">
        <v>12</v>
      </c>
      <c r="C3588">
        <v>2</v>
      </c>
      <c r="D3588" t="str" cm="1">
        <f t="array" ref="D3588">IF(B3588=0,"Depot",INDEX('Delivery Stops'!$B$2:$B$29,B3588))</f>
        <v>Tech Solutions Inc</v>
      </c>
      <c r="E3588" t="str" cm="1">
        <f t="array" ref="E3588">IF(C3588=0,"Depot",INDEX('Delivery Stops'!$B$2:$B$29,C3588))</f>
        <v>Community Pharmacy</v>
      </c>
      <c r="F3588">
        <v>0</v>
      </c>
      <c r="G3588" cm="1">
        <f t="array" ref="G3588">INDEX('Distance Matrix (miles)'!$B$2:$AD$30,B3588+1,C3588+1)</f>
        <v>11.18</v>
      </c>
      <c r="H3588" cm="1">
        <f t="array" ref="H3588">INDEX('Travel Time Matrix (min)'!$B$2:$AD$30,B3588+1,C3588+1)</f>
        <v>16.8</v>
      </c>
      <c r="I3588" cm="1">
        <f t="array" ref="I3588">G3588*(INDEX('Vehicle Fleet'!$D$2:$D$6,A3588)+'Cost Parameters'!$B$2*'Cost Parameters'!$B$3)</f>
        <v>17.400552000000001</v>
      </c>
      <c r="J3588" cm="1">
        <f t="array" ref="J3588">IF(C3588=0,0,INDEX('Delivery Stops'!$D$2:$D$29,C3588))</f>
        <v>240</v>
      </c>
      <c r="K3588">
        <f t="shared" si="224"/>
        <v>0</v>
      </c>
      <c r="L3588">
        <f t="shared" si="225"/>
        <v>0</v>
      </c>
      <c r="M3588">
        <f t="shared" si="226"/>
        <v>0</v>
      </c>
      <c r="N3588">
        <f t="shared" si="227"/>
        <v>0</v>
      </c>
      <c r="O3588" cm="1">
        <f t="array" ref="O3588">((IF(C3588=0,INDEX('Solver Setup'!$M$15:$M$19,A3588),INDEX('Solver Setup'!$G$25:$G$52,C3588))-IF(B3588=0,INDEX('Solver Setup'!$L$15:$L$19,A3588),INDEX('Solver Setup'!$G$25:$G$52,B3588)))*1440-IF(B3588=0,0,INDEX('Solver Setup'!$F$25:$F$52,B3588))-H3588+'Solver Setup'!$B$9*(1-F3588))</f>
        <v>1656.1999999999996</v>
      </c>
    </row>
    <row r="3589" spans="1:15" x14ac:dyDescent="0.2">
      <c r="A3589">
        <v>5</v>
      </c>
      <c r="B3589">
        <v>12</v>
      </c>
      <c r="C3589">
        <v>3</v>
      </c>
      <c r="D3589" t="str" cm="1">
        <f t="array" ref="D3589">IF(B3589=0,"Depot",INDEX('Delivery Stops'!$B$2:$B$29,B3589))</f>
        <v>Tech Solutions Inc</v>
      </c>
      <c r="E3589" t="str" cm="1">
        <f t="array" ref="E3589">IF(C3589=0,"Depot",INDEX('Delivery Stops'!$B$2:$B$29,C3589))</f>
        <v>Redstone Medical Center</v>
      </c>
      <c r="F3589">
        <v>0</v>
      </c>
      <c r="G3589" cm="1">
        <f t="array" ref="G3589">INDEX('Distance Matrix (miles)'!$B$2:$AD$30,B3589+1,C3589+1)</f>
        <v>26.08</v>
      </c>
      <c r="H3589" cm="1">
        <f t="array" ref="H3589">INDEX('Travel Time Matrix (min)'!$B$2:$AD$30,B3589+1,C3589+1)</f>
        <v>39.1</v>
      </c>
      <c r="I3589" cm="1">
        <f t="array" ref="I3589">G3589*(INDEX('Vehicle Fleet'!$D$2:$D$6,A3589)+'Cost Parameters'!$B$2*'Cost Parameters'!$B$3)</f>
        <v>40.590911999999996</v>
      </c>
      <c r="J3589" cm="1">
        <f t="array" ref="J3589">IF(C3589=0,0,INDEX('Delivery Stops'!$D$2:$D$29,C3589))</f>
        <v>183</v>
      </c>
      <c r="K3589">
        <f t="shared" si="224"/>
        <v>0</v>
      </c>
      <c r="L3589">
        <f t="shared" si="225"/>
        <v>0</v>
      </c>
      <c r="M3589">
        <f t="shared" si="226"/>
        <v>0</v>
      </c>
      <c r="N3589">
        <f t="shared" si="227"/>
        <v>0</v>
      </c>
      <c r="O3589" cm="1">
        <f t="array" ref="O3589">((IF(C3589=0,INDEX('Solver Setup'!$M$15:$M$19,A3589),INDEX('Solver Setup'!$G$25:$G$52,C3589))-IF(B3589=0,INDEX('Solver Setup'!$L$15:$L$19,A3589),INDEX('Solver Setup'!$G$25:$G$52,B3589)))*1440-IF(B3589=0,0,INDEX('Solver Setup'!$F$25:$F$52,B3589))-H3589+'Solver Setup'!$B$9*(1-F3589))</f>
        <v>1648.9</v>
      </c>
    </row>
    <row r="3590" spans="1:15" x14ac:dyDescent="0.2">
      <c r="A3590">
        <v>5</v>
      </c>
      <c r="B3590">
        <v>12</v>
      </c>
      <c r="C3590">
        <v>4</v>
      </c>
      <c r="D3590" t="str" cm="1">
        <f t="array" ref="D3590">IF(B3590=0,"Depot",INDEX('Delivery Stops'!$B$2:$B$29,B3590))</f>
        <v>Tech Solutions Inc</v>
      </c>
      <c r="E3590" t="str" cm="1">
        <f t="array" ref="E3590">IF(C3590=0,"Depot",INDEX('Delivery Stops'!$B$2:$B$29,C3590))</f>
        <v>Furniture Warehouse</v>
      </c>
      <c r="F3590">
        <v>0</v>
      </c>
      <c r="G3590" cm="1">
        <f t="array" ref="G3590">INDEX('Distance Matrix (miles)'!$B$2:$AD$30,B3590+1,C3590+1)</f>
        <v>10.32</v>
      </c>
      <c r="H3590" cm="1">
        <f t="array" ref="H3590">INDEX('Travel Time Matrix (min)'!$B$2:$AD$30,B3590+1,C3590+1)</f>
        <v>15.5</v>
      </c>
      <c r="I3590" cm="1">
        <f t="array" ref="I3590">G3590*(INDEX('Vehicle Fleet'!$D$2:$D$6,A3590)+'Cost Parameters'!$B$2*'Cost Parameters'!$B$3)</f>
        <v>16.062048000000001</v>
      </c>
      <c r="J3590" cm="1">
        <f t="array" ref="J3590">IF(C3590=0,0,INDEX('Delivery Stops'!$D$2:$D$29,C3590))</f>
        <v>186</v>
      </c>
      <c r="K3590">
        <f t="shared" si="224"/>
        <v>0</v>
      </c>
      <c r="L3590">
        <f t="shared" si="225"/>
        <v>0</v>
      </c>
      <c r="M3590">
        <f t="shared" si="226"/>
        <v>0</v>
      </c>
      <c r="N3590">
        <f t="shared" si="227"/>
        <v>0</v>
      </c>
      <c r="O3590" cm="1">
        <f t="array" ref="O3590">((IF(C3590=0,INDEX('Solver Setup'!$M$15:$M$19,A3590),INDEX('Solver Setup'!$G$25:$G$52,C3590))-IF(B3590=0,INDEX('Solver Setup'!$L$15:$L$19,A3590),INDEX('Solver Setup'!$G$25:$G$52,B3590)))*1440-IF(B3590=0,0,INDEX('Solver Setup'!$F$25:$F$52,B3590))-H3590+'Solver Setup'!$B$9*(1-F3590))</f>
        <v>1402.5</v>
      </c>
    </row>
    <row r="3591" spans="1:15" x14ac:dyDescent="0.2">
      <c r="A3591">
        <v>5</v>
      </c>
      <c r="B3591">
        <v>12</v>
      </c>
      <c r="C3591">
        <v>5</v>
      </c>
      <c r="D3591" t="str" cm="1">
        <f t="array" ref="D3591">IF(B3591=0,"Depot",INDEX('Delivery Stops'!$B$2:$B$29,B3591))</f>
        <v>Tech Solutions Inc</v>
      </c>
      <c r="E3591" t="str" cm="1">
        <f t="array" ref="E3591">IF(C3591=0,"Depot",INDEX('Delivery Stops'!$B$2:$B$29,C3591))</f>
        <v>Construction Supply</v>
      </c>
      <c r="F3591">
        <v>0</v>
      </c>
      <c r="G3591" cm="1">
        <f t="array" ref="G3591">INDEX('Distance Matrix (miles)'!$B$2:$AD$30,B3591+1,C3591+1)</f>
        <v>12.51</v>
      </c>
      <c r="H3591" cm="1">
        <f t="array" ref="H3591">INDEX('Travel Time Matrix (min)'!$B$2:$AD$30,B3591+1,C3591+1)</f>
        <v>18.8</v>
      </c>
      <c r="I3591" cm="1">
        <f t="array" ref="I3591">G3591*(INDEX('Vehicle Fleet'!$D$2:$D$6,A3591)+'Cost Parameters'!$B$2*'Cost Parameters'!$B$3)</f>
        <v>19.470564</v>
      </c>
      <c r="J3591" cm="1">
        <f t="array" ref="J3591">IF(C3591=0,0,INDEX('Delivery Stops'!$D$2:$D$29,C3591))</f>
        <v>201</v>
      </c>
      <c r="K3591">
        <f t="shared" si="224"/>
        <v>0</v>
      </c>
      <c r="L3591">
        <f t="shared" si="225"/>
        <v>0</v>
      </c>
      <c r="M3591">
        <f t="shared" si="226"/>
        <v>0</v>
      </c>
      <c r="N3591">
        <f t="shared" si="227"/>
        <v>0</v>
      </c>
      <c r="O3591" cm="1">
        <f t="array" ref="O3591">((IF(C3591=0,INDEX('Solver Setup'!$M$15:$M$19,A3591),INDEX('Solver Setup'!$G$25:$G$52,C3591))-IF(B3591=0,INDEX('Solver Setup'!$L$15:$L$19,A3591),INDEX('Solver Setup'!$G$25:$G$52,B3591)))*1440-IF(B3591=0,0,INDEX('Solver Setup'!$F$25:$F$52,B3591))-H3591+'Solver Setup'!$B$9*(1-F3591))</f>
        <v>1609.1999999999994</v>
      </c>
    </row>
    <row r="3592" spans="1:15" x14ac:dyDescent="0.2">
      <c r="A3592">
        <v>5</v>
      </c>
      <c r="B3592">
        <v>12</v>
      </c>
      <c r="C3592">
        <v>6</v>
      </c>
      <c r="D3592" t="str" cm="1">
        <f t="array" ref="D3592">IF(B3592=0,"Depot",INDEX('Delivery Stops'!$B$2:$B$29,B3592))</f>
        <v>Tech Solutions Inc</v>
      </c>
      <c r="E3592" t="str" cm="1">
        <f t="array" ref="E3592">IF(C3592=0,"Depot",INDEX('Delivery Stops'!$B$2:$B$29,C3592))</f>
        <v>Farm Supply</v>
      </c>
      <c r="F3592">
        <v>0</v>
      </c>
      <c r="G3592" cm="1">
        <f t="array" ref="G3592">INDEX('Distance Matrix (miles)'!$B$2:$AD$30,B3592+1,C3592+1)</f>
        <v>6.1</v>
      </c>
      <c r="H3592" cm="1">
        <f t="array" ref="H3592">INDEX('Travel Time Matrix (min)'!$B$2:$AD$30,B3592+1,C3592+1)</f>
        <v>9.1999999999999993</v>
      </c>
      <c r="I3592" cm="1">
        <f t="array" ref="I3592">G3592*(INDEX('Vehicle Fleet'!$D$2:$D$6,A3592)+'Cost Parameters'!$B$2*'Cost Parameters'!$B$3)</f>
        <v>9.49404</v>
      </c>
      <c r="J3592" cm="1">
        <f t="array" ref="J3592">IF(C3592=0,0,INDEX('Delivery Stops'!$D$2:$D$29,C3592))</f>
        <v>162</v>
      </c>
      <c r="K3592">
        <f t="shared" si="224"/>
        <v>0</v>
      </c>
      <c r="L3592">
        <f t="shared" si="225"/>
        <v>0</v>
      </c>
      <c r="M3592">
        <f t="shared" si="226"/>
        <v>0</v>
      </c>
      <c r="N3592">
        <f t="shared" si="227"/>
        <v>0</v>
      </c>
      <c r="O3592" cm="1">
        <f t="array" ref="O3592">((IF(C3592=0,INDEX('Solver Setup'!$M$15:$M$19,A3592),INDEX('Solver Setup'!$G$25:$G$52,C3592))-IF(B3592=0,INDEX('Solver Setup'!$L$15:$L$19,A3592),INDEX('Solver Setup'!$G$25:$G$52,B3592)))*1440-IF(B3592=0,0,INDEX('Solver Setup'!$F$25:$F$52,B3592))-H3592+'Solver Setup'!$B$9*(1-F3592))</f>
        <v>1723.8</v>
      </c>
    </row>
    <row r="3593" spans="1:15" x14ac:dyDescent="0.2">
      <c r="A3593">
        <v>5</v>
      </c>
      <c r="B3593">
        <v>12</v>
      </c>
      <c r="C3593">
        <v>7</v>
      </c>
      <c r="D3593" t="str" cm="1">
        <f t="array" ref="D3593">IF(B3593=0,"Depot",INDEX('Delivery Stops'!$B$2:$B$29,B3593))</f>
        <v>Tech Solutions Inc</v>
      </c>
      <c r="E3593" t="str" cm="1">
        <f t="array" ref="E3593">IF(C3593=0,"Depot",INDEX('Delivery Stops'!$B$2:$B$29,C3593))</f>
        <v>Fish Market</v>
      </c>
      <c r="F3593">
        <v>0</v>
      </c>
      <c r="G3593" cm="1">
        <f t="array" ref="G3593">INDEX('Distance Matrix (miles)'!$B$2:$AD$30,B3593+1,C3593+1)</f>
        <v>2.81</v>
      </c>
      <c r="H3593" cm="1">
        <f t="array" ref="H3593">INDEX('Travel Time Matrix (min)'!$B$2:$AD$30,B3593+1,C3593+1)</f>
        <v>4.2</v>
      </c>
      <c r="I3593" cm="1">
        <f t="array" ref="I3593">G3593*(INDEX('Vehicle Fleet'!$D$2:$D$6,A3593)+'Cost Parameters'!$B$2*'Cost Parameters'!$B$3)</f>
        <v>4.3734840000000004</v>
      </c>
      <c r="J3593" cm="1">
        <f t="array" ref="J3593">IF(C3593=0,0,INDEX('Delivery Stops'!$D$2:$D$29,C3593))</f>
        <v>133</v>
      </c>
      <c r="K3593">
        <f t="shared" si="224"/>
        <v>0</v>
      </c>
      <c r="L3593">
        <f t="shared" si="225"/>
        <v>0</v>
      </c>
      <c r="M3593">
        <f t="shared" si="226"/>
        <v>0</v>
      </c>
      <c r="N3593">
        <f t="shared" si="227"/>
        <v>0</v>
      </c>
      <c r="O3593" cm="1">
        <f t="array" ref="O3593">((IF(C3593=0,INDEX('Solver Setup'!$M$15:$M$19,A3593),INDEX('Solver Setup'!$G$25:$G$52,C3593))-IF(B3593=0,INDEX('Solver Setup'!$L$15:$L$19,A3593),INDEX('Solver Setup'!$G$25:$G$52,B3593)))*1440-IF(B3593=0,0,INDEX('Solver Setup'!$F$25:$F$52,B3593))-H3593+'Solver Setup'!$B$9*(1-F3593))</f>
        <v>1593.8</v>
      </c>
    </row>
    <row r="3594" spans="1:15" x14ac:dyDescent="0.2">
      <c r="A3594">
        <v>5</v>
      </c>
      <c r="B3594">
        <v>12</v>
      </c>
      <c r="C3594">
        <v>8</v>
      </c>
      <c r="D3594" t="str" cm="1">
        <f t="array" ref="D3594">IF(B3594=0,"Depot",INDEX('Delivery Stops'!$B$2:$B$29,B3594))</f>
        <v>Tech Solutions Inc</v>
      </c>
      <c r="E3594" t="str" cm="1">
        <f t="array" ref="E3594">IF(C3594=0,"Depot",INDEX('Delivery Stops'!$B$2:$B$29,C3594))</f>
        <v>Swimming Pool Supply</v>
      </c>
      <c r="F3594">
        <v>0</v>
      </c>
      <c r="G3594" cm="1">
        <f t="array" ref="G3594">INDEX('Distance Matrix (miles)'!$B$2:$AD$30,B3594+1,C3594+1)</f>
        <v>27.73</v>
      </c>
      <c r="H3594" cm="1">
        <f t="array" ref="H3594">INDEX('Travel Time Matrix (min)'!$B$2:$AD$30,B3594+1,C3594+1)</f>
        <v>41.6</v>
      </c>
      <c r="I3594" cm="1">
        <f t="array" ref="I3594">G3594*(INDEX('Vehicle Fleet'!$D$2:$D$6,A3594)+'Cost Parameters'!$B$2*'Cost Parameters'!$B$3)</f>
        <v>43.158971999999999</v>
      </c>
      <c r="J3594" cm="1">
        <f t="array" ref="J3594">IF(C3594=0,0,INDEX('Delivery Stops'!$D$2:$D$29,C3594))</f>
        <v>285</v>
      </c>
      <c r="K3594">
        <f t="shared" si="224"/>
        <v>0</v>
      </c>
      <c r="L3594">
        <f t="shared" si="225"/>
        <v>0</v>
      </c>
      <c r="M3594">
        <f t="shared" si="226"/>
        <v>0</v>
      </c>
      <c r="N3594">
        <f t="shared" si="227"/>
        <v>0</v>
      </c>
      <c r="O3594" cm="1">
        <f t="array" ref="O3594">((IF(C3594=0,INDEX('Solver Setup'!$M$15:$M$19,A3594),INDEX('Solver Setup'!$G$25:$G$52,C3594))-IF(B3594=0,INDEX('Solver Setup'!$L$15:$L$19,A3594),INDEX('Solver Setup'!$G$25:$G$52,B3594)))*1440-IF(B3594=0,0,INDEX('Solver Setup'!$F$25:$F$52,B3594))-H3594+'Solver Setup'!$B$9*(1-F3594))</f>
        <v>1766.3999999999996</v>
      </c>
    </row>
    <row r="3595" spans="1:15" x14ac:dyDescent="0.2">
      <c r="A3595">
        <v>5</v>
      </c>
      <c r="B3595">
        <v>12</v>
      </c>
      <c r="C3595">
        <v>9</v>
      </c>
      <c r="D3595" t="str" cm="1">
        <f t="array" ref="D3595">IF(B3595=0,"Depot",INDEX('Delivery Stops'!$B$2:$B$29,B3595))</f>
        <v>Tech Solutions Inc</v>
      </c>
      <c r="E3595" t="str" cm="1">
        <f t="array" ref="E3595">IF(C3595=0,"Depot",INDEX('Delivery Stops'!$B$2:$B$29,C3595))</f>
        <v>Dry Cleaners</v>
      </c>
      <c r="F3595">
        <v>0</v>
      </c>
      <c r="G3595" cm="1">
        <f t="array" ref="G3595">INDEX('Distance Matrix (miles)'!$B$2:$AD$30,B3595+1,C3595+1)</f>
        <v>23.14</v>
      </c>
      <c r="H3595" cm="1">
        <f t="array" ref="H3595">INDEX('Travel Time Matrix (min)'!$B$2:$AD$30,B3595+1,C3595+1)</f>
        <v>34.700000000000003</v>
      </c>
      <c r="I3595" cm="1">
        <f t="array" ref="I3595">G3595*(INDEX('Vehicle Fleet'!$D$2:$D$6,A3595)+'Cost Parameters'!$B$2*'Cost Parameters'!$B$3)</f>
        <v>36.015096</v>
      </c>
      <c r="J3595" cm="1">
        <f t="array" ref="J3595">IF(C3595=0,0,INDEX('Delivery Stops'!$D$2:$D$29,C3595))</f>
        <v>24</v>
      </c>
      <c r="K3595">
        <f t="shared" si="224"/>
        <v>0</v>
      </c>
      <c r="L3595">
        <f t="shared" si="225"/>
        <v>0</v>
      </c>
      <c r="M3595">
        <f t="shared" si="226"/>
        <v>0</v>
      </c>
      <c r="N3595">
        <f t="shared" si="227"/>
        <v>0</v>
      </c>
      <c r="O3595" cm="1">
        <f t="array" ref="O3595">((IF(C3595=0,INDEX('Solver Setup'!$M$15:$M$19,A3595),INDEX('Solver Setup'!$G$25:$G$52,C3595))-IF(B3595=0,INDEX('Solver Setup'!$L$15:$L$19,A3595),INDEX('Solver Setup'!$G$25:$G$52,B3595)))*1440-IF(B3595=0,0,INDEX('Solver Setup'!$F$25:$F$52,B3595))-H3595+'Solver Setup'!$B$9*(1-F3595))</f>
        <v>1428.3</v>
      </c>
    </row>
    <row r="3596" spans="1:15" x14ac:dyDescent="0.2">
      <c r="A3596">
        <v>5</v>
      </c>
      <c r="B3596">
        <v>12</v>
      </c>
      <c r="C3596">
        <v>10</v>
      </c>
      <c r="D3596" t="str" cm="1">
        <f t="array" ref="D3596">IF(B3596=0,"Depot",INDEX('Delivery Stops'!$B$2:$B$29,B3596))</f>
        <v>Tech Solutions Inc</v>
      </c>
      <c r="E3596" t="str" cm="1">
        <f t="array" ref="E3596">IF(C3596=0,"Depot",INDEX('Delivery Stops'!$B$2:$B$29,C3596))</f>
        <v>Furniture Warehouse</v>
      </c>
      <c r="F3596">
        <v>0</v>
      </c>
      <c r="G3596" cm="1">
        <f t="array" ref="G3596">INDEX('Distance Matrix (miles)'!$B$2:$AD$30,B3596+1,C3596+1)</f>
        <v>1.63</v>
      </c>
      <c r="H3596" cm="1">
        <f t="array" ref="H3596">INDEX('Travel Time Matrix (min)'!$B$2:$AD$30,B3596+1,C3596+1)</f>
        <v>2.4</v>
      </c>
      <c r="I3596" cm="1">
        <f t="array" ref="I3596">G3596*(INDEX('Vehicle Fleet'!$D$2:$D$6,A3596)+'Cost Parameters'!$B$2*'Cost Parameters'!$B$3)</f>
        <v>2.5369319999999997</v>
      </c>
      <c r="J3596" cm="1">
        <f t="array" ref="J3596">IF(C3596=0,0,INDEX('Delivery Stops'!$D$2:$D$29,C3596))</f>
        <v>89</v>
      </c>
      <c r="K3596">
        <f t="shared" si="224"/>
        <v>0</v>
      </c>
      <c r="L3596">
        <f t="shared" si="225"/>
        <v>0</v>
      </c>
      <c r="M3596">
        <f t="shared" si="226"/>
        <v>0</v>
      </c>
      <c r="N3596">
        <f t="shared" si="227"/>
        <v>0</v>
      </c>
      <c r="O3596" cm="1">
        <f t="array" ref="O3596">((IF(C3596=0,INDEX('Solver Setup'!$M$15:$M$19,A3596),INDEX('Solver Setup'!$G$25:$G$52,C3596))-IF(B3596=0,INDEX('Solver Setup'!$L$15:$L$19,A3596),INDEX('Solver Setup'!$G$25:$G$52,B3596)))*1440-IF(B3596=0,0,INDEX('Solver Setup'!$F$25:$F$52,B3596))-H3596+'Solver Setup'!$B$9*(1-F3596))</f>
        <v>1535.5999999999995</v>
      </c>
    </row>
    <row r="3597" spans="1:15" x14ac:dyDescent="0.2">
      <c r="A3597">
        <v>5</v>
      </c>
      <c r="B3597">
        <v>12</v>
      </c>
      <c r="C3597">
        <v>11</v>
      </c>
      <c r="D3597" t="str" cm="1">
        <f t="array" ref="D3597">IF(B3597=0,"Depot",INDEX('Delivery Stops'!$B$2:$B$29,B3597))</f>
        <v>Tech Solutions Inc</v>
      </c>
      <c r="E3597" t="str" cm="1">
        <f t="array" ref="E3597">IF(C3597=0,"Depot",INDEX('Delivery Stops'!$B$2:$B$29,C3597))</f>
        <v>Pet Hospital</v>
      </c>
      <c r="F3597">
        <v>0</v>
      </c>
      <c r="G3597" cm="1">
        <f t="array" ref="G3597">INDEX('Distance Matrix (miles)'!$B$2:$AD$30,B3597+1,C3597+1)</f>
        <v>9.9499999999999993</v>
      </c>
      <c r="H3597" cm="1">
        <f t="array" ref="H3597">INDEX('Travel Time Matrix (min)'!$B$2:$AD$30,B3597+1,C3597+1)</f>
        <v>14.9</v>
      </c>
      <c r="I3597" cm="1">
        <f t="array" ref="I3597">G3597*(INDEX('Vehicle Fleet'!$D$2:$D$6,A3597)+'Cost Parameters'!$B$2*'Cost Parameters'!$B$3)</f>
        <v>15.486179999999999</v>
      </c>
      <c r="J3597" cm="1">
        <f t="array" ref="J3597">IF(C3597=0,0,INDEX('Delivery Stops'!$D$2:$D$29,C3597))</f>
        <v>108</v>
      </c>
      <c r="K3597">
        <f t="shared" si="224"/>
        <v>0</v>
      </c>
      <c r="L3597">
        <f t="shared" si="225"/>
        <v>0</v>
      </c>
      <c r="M3597">
        <f t="shared" si="226"/>
        <v>0</v>
      </c>
      <c r="N3597">
        <f t="shared" si="227"/>
        <v>0</v>
      </c>
      <c r="O3597" cm="1">
        <f t="array" ref="O3597">((IF(C3597=0,INDEX('Solver Setup'!$M$15:$M$19,A3597),INDEX('Solver Setup'!$G$25:$G$52,C3597))-IF(B3597=0,INDEX('Solver Setup'!$L$15:$L$19,A3597),INDEX('Solver Setup'!$G$25:$G$52,B3597)))*1440-IF(B3597=0,0,INDEX('Solver Setup'!$F$25:$F$52,B3597))-H3597+'Solver Setup'!$B$9*(1-F3597))</f>
        <v>1448.1</v>
      </c>
    </row>
    <row r="3598" spans="1:15" x14ac:dyDescent="0.2">
      <c r="A3598">
        <v>5</v>
      </c>
      <c r="B3598">
        <v>12</v>
      </c>
      <c r="C3598">
        <v>13</v>
      </c>
      <c r="D3598" t="str" cm="1">
        <f t="array" ref="D3598">IF(B3598=0,"Depot",INDEX('Delivery Stops'!$B$2:$B$29,B3598))</f>
        <v>Tech Solutions Inc</v>
      </c>
      <c r="E3598" t="str" cm="1">
        <f t="array" ref="E3598">IF(C3598=0,"Depot",INDEX('Delivery Stops'!$B$2:$B$29,C3598))</f>
        <v>Tech Solutions Inc</v>
      </c>
      <c r="F3598">
        <v>0</v>
      </c>
      <c r="G3598" cm="1">
        <f t="array" ref="G3598">INDEX('Distance Matrix (miles)'!$B$2:$AD$30,B3598+1,C3598+1)</f>
        <v>16.37</v>
      </c>
      <c r="H3598" cm="1">
        <f t="array" ref="H3598">INDEX('Travel Time Matrix (min)'!$B$2:$AD$30,B3598+1,C3598+1)</f>
        <v>24.6</v>
      </c>
      <c r="I3598" cm="1">
        <f t="array" ref="I3598">G3598*(INDEX('Vehicle Fleet'!$D$2:$D$6,A3598)+'Cost Parameters'!$B$2*'Cost Parameters'!$B$3)</f>
        <v>25.478268</v>
      </c>
      <c r="J3598" cm="1">
        <f t="array" ref="J3598">IF(C3598=0,0,INDEX('Delivery Stops'!$D$2:$D$29,C3598))</f>
        <v>38</v>
      </c>
      <c r="K3598">
        <f t="shared" si="224"/>
        <v>0</v>
      </c>
      <c r="L3598">
        <f t="shared" si="225"/>
        <v>0</v>
      </c>
      <c r="M3598">
        <f t="shared" si="226"/>
        <v>0</v>
      </c>
      <c r="N3598">
        <f t="shared" si="227"/>
        <v>0</v>
      </c>
      <c r="O3598" cm="1">
        <f t="array" ref="O3598">((IF(C3598=0,INDEX('Solver Setup'!$M$15:$M$19,A3598),INDEX('Solver Setup'!$G$25:$G$52,C3598))-IF(B3598=0,INDEX('Solver Setup'!$L$15:$L$19,A3598),INDEX('Solver Setup'!$G$25:$G$52,B3598)))*1440-IF(B3598=0,0,INDEX('Solver Setup'!$F$25:$F$52,B3598))-H3598+'Solver Setup'!$B$9*(1-F3598))</f>
        <v>1288.3999999999994</v>
      </c>
    </row>
    <row r="3599" spans="1:15" x14ac:dyDescent="0.2">
      <c r="A3599">
        <v>5</v>
      </c>
      <c r="B3599">
        <v>12</v>
      </c>
      <c r="C3599">
        <v>14</v>
      </c>
      <c r="D3599" t="str" cm="1">
        <f t="array" ref="D3599">IF(B3599=0,"Depot",INDEX('Delivery Stops'!$B$2:$B$29,B3599))</f>
        <v>Tech Solutions Inc</v>
      </c>
      <c r="E3599" t="str" cm="1">
        <f t="array" ref="E3599">IF(C3599=0,"Depot",INDEX('Delivery Stops'!$B$2:$B$29,C3599))</f>
        <v>Sunrise Senior Living</v>
      </c>
      <c r="F3599">
        <v>0</v>
      </c>
      <c r="G3599" cm="1">
        <f t="array" ref="G3599">INDEX('Distance Matrix (miles)'!$B$2:$AD$30,B3599+1,C3599+1)</f>
        <v>7.51</v>
      </c>
      <c r="H3599" cm="1">
        <f t="array" ref="H3599">INDEX('Travel Time Matrix (min)'!$B$2:$AD$30,B3599+1,C3599+1)</f>
        <v>11.3</v>
      </c>
      <c r="I3599" cm="1">
        <f t="array" ref="I3599">G3599*(INDEX('Vehicle Fleet'!$D$2:$D$6,A3599)+'Cost Parameters'!$B$2*'Cost Parameters'!$B$3)</f>
        <v>11.688564</v>
      </c>
      <c r="J3599" cm="1">
        <f t="array" ref="J3599">IF(C3599=0,0,INDEX('Delivery Stops'!$D$2:$D$29,C3599))</f>
        <v>249</v>
      </c>
      <c r="K3599">
        <f t="shared" si="224"/>
        <v>0</v>
      </c>
      <c r="L3599">
        <f t="shared" si="225"/>
        <v>0</v>
      </c>
      <c r="M3599">
        <f t="shared" si="226"/>
        <v>0</v>
      </c>
      <c r="N3599">
        <f t="shared" si="227"/>
        <v>0</v>
      </c>
      <c r="O3599" cm="1">
        <f t="array" ref="O3599">((IF(C3599=0,INDEX('Solver Setup'!$M$15:$M$19,A3599),INDEX('Solver Setup'!$G$25:$G$52,C3599))-IF(B3599=0,INDEX('Solver Setup'!$L$15:$L$19,A3599),INDEX('Solver Setup'!$G$25:$G$52,B3599)))*1440-IF(B3599=0,0,INDEX('Solver Setup'!$F$25:$F$52,B3599))-H3599+'Solver Setup'!$B$9*(1-F3599))</f>
        <v>1751.6999999999996</v>
      </c>
    </row>
    <row r="3600" spans="1:15" x14ac:dyDescent="0.2">
      <c r="A3600">
        <v>5</v>
      </c>
      <c r="B3600">
        <v>12</v>
      </c>
      <c r="C3600">
        <v>15</v>
      </c>
      <c r="D3600" t="str" cm="1">
        <f t="array" ref="D3600">IF(B3600=0,"Depot",INDEX('Delivery Stops'!$B$2:$B$29,B3600))</f>
        <v>Tech Solutions Inc</v>
      </c>
      <c r="E3600" t="str" cm="1">
        <f t="array" ref="E3600">IF(C3600=0,"Depot",INDEX('Delivery Stops'!$B$2:$B$29,C3600))</f>
        <v>Electronics Outlet</v>
      </c>
      <c r="F3600">
        <v>0</v>
      </c>
      <c r="G3600" cm="1">
        <f t="array" ref="G3600">INDEX('Distance Matrix (miles)'!$B$2:$AD$30,B3600+1,C3600+1)</f>
        <v>8.65</v>
      </c>
      <c r="H3600" cm="1">
        <f t="array" ref="H3600">INDEX('Travel Time Matrix (min)'!$B$2:$AD$30,B3600+1,C3600+1)</f>
        <v>13</v>
      </c>
      <c r="I3600" cm="1">
        <f t="array" ref="I3600">G3600*(INDEX('Vehicle Fleet'!$D$2:$D$6,A3600)+'Cost Parameters'!$B$2*'Cost Parameters'!$B$3)</f>
        <v>13.462860000000001</v>
      </c>
      <c r="J3600" cm="1">
        <f t="array" ref="J3600">IF(C3600=0,0,INDEX('Delivery Stops'!$D$2:$D$29,C3600))</f>
        <v>72</v>
      </c>
      <c r="K3600">
        <f t="shared" si="224"/>
        <v>0</v>
      </c>
      <c r="L3600">
        <f t="shared" si="225"/>
        <v>0</v>
      </c>
      <c r="M3600">
        <f t="shared" si="226"/>
        <v>0</v>
      </c>
      <c r="N3600">
        <f t="shared" si="227"/>
        <v>0</v>
      </c>
      <c r="O3600" cm="1">
        <f t="array" ref="O3600">((IF(C3600=0,INDEX('Solver Setup'!$M$15:$M$19,A3600),INDEX('Solver Setup'!$G$25:$G$52,C3600))-IF(B3600=0,INDEX('Solver Setup'!$L$15:$L$19,A3600),INDEX('Solver Setup'!$G$25:$G$52,B3600)))*1440-IF(B3600=0,0,INDEX('Solver Setup'!$F$25:$F$52,B3600))-H3600+'Solver Setup'!$B$9*(1-F3600))</f>
        <v>1315</v>
      </c>
    </row>
    <row r="3601" spans="1:15" x14ac:dyDescent="0.2">
      <c r="A3601">
        <v>5</v>
      </c>
      <c r="B3601">
        <v>12</v>
      </c>
      <c r="C3601">
        <v>16</v>
      </c>
      <c r="D3601" t="str" cm="1">
        <f t="array" ref="D3601">IF(B3601=0,"Depot",INDEX('Delivery Stops'!$B$2:$B$29,B3601))</f>
        <v>Tech Solutions Inc</v>
      </c>
      <c r="E3601" t="str" cm="1">
        <f t="array" ref="E3601">IF(C3601=0,"Depot",INDEX('Delivery Stops'!$B$2:$B$29,C3601))</f>
        <v>Bookstore</v>
      </c>
      <c r="F3601">
        <v>0</v>
      </c>
      <c r="G3601" cm="1">
        <f t="array" ref="G3601">INDEX('Distance Matrix (miles)'!$B$2:$AD$30,B3601+1,C3601+1)</f>
        <v>6.87</v>
      </c>
      <c r="H3601" cm="1">
        <f t="array" ref="H3601">INDEX('Travel Time Matrix (min)'!$B$2:$AD$30,B3601+1,C3601+1)</f>
        <v>10.3</v>
      </c>
      <c r="I3601" cm="1">
        <f t="array" ref="I3601">G3601*(INDEX('Vehicle Fleet'!$D$2:$D$6,A3601)+'Cost Parameters'!$B$2*'Cost Parameters'!$B$3)</f>
        <v>10.692468</v>
      </c>
      <c r="J3601" cm="1">
        <f t="array" ref="J3601">IF(C3601=0,0,INDEX('Delivery Stops'!$D$2:$D$29,C3601))</f>
        <v>152</v>
      </c>
      <c r="K3601">
        <f t="shared" si="224"/>
        <v>0</v>
      </c>
      <c r="L3601">
        <f t="shared" si="225"/>
        <v>0</v>
      </c>
      <c r="M3601">
        <f t="shared" si="226"/>
        <v>0</v>
      </c>
      <c r="N3601">
        <f t="shared" si="227"/>
        <v>0</v>
      </c>
      <c r="O3601" cm="1">
        <f t="array" ref="O3601">((IF(C3601=0,INDEX('Solver Setup'!$M$15:$M$19,A3601),INDEX('Solver Setup'!$G$25:$G$52,C3601))-IF(B3601=0,INDEX('Solver Setup'!$L$15:$L$19,A3601),INDEX('Solver Setup'!$G$25:$G$52,B3601)))*1440-IF(B3601=0,0,INDEX('Solver Setup'!$F$25:$F$52,B3601))-H3601+'Solver Setup'!$B$9*(1-F3601))</f>
        <v>1557.7000000000005</v>
      </c>
    </row>
    <row r="3602" spans="1:15" x14ac:dyDescent="0.2">
      <c r="A3602">
        <v>5</v>
      </c>
      <c r="B3602">
        <v>12</v>
      </c>
      <c r="C3602">
        <v>17</v>
      </c>
      <c r="D3602" t="str" cm="1">
        <f t="array" ref="D3602">IF(B3602=0,"Depot",INDEX('Delivery Stops'!$B$2:$B$29,B3602))</f>
        <v>Tech Solutions Inc</v>
      </c>
      <c r="E3602" t="str" cm="1">
        <f t="array" ref="E3602">IF(C3602=0,"Depot",INDEX('Delivery Stops'!$B$2:$B$29,C3602))</f>
        <v>Veterinary Clinic</v>
      </c>
      <c r="F3602">
        <v>0</v>
      </c>
      <c r="G3602" cm="1">
        <f t="array" ref="G3602">INDEX('Distance Matrix (miles)'!$B$2:$AD$30,B3602+1,C3602+1)</f>
        <v>17.77</v>
      </c>
      <c r="H3602" cm="1">
        <f t="array" ref="H3602">INDEX('Travel Time Matrix (min)'!$B$2:$AD$30,B3602+1,C3602+1)</f>
        <v>26.7</v>
      </c>
      <c r="I3602" cm="1">
        <f t="array" ref="I3602">G3602*(INDEX('Vehicle Fleet'!$D$2:$D$6,A3602)+'Cost Parameters'!$B$2*'Cost Parameters'!$B$3)</f>
        <v>27.657228</v>
      </c>
      <c r="J3602" cm="1">
        <f t="array" ref="J3602">IF(C3602=0,0,INDEX('Delivery Stops'!$D$2:$D$29,C3602))</f>
        <v>102</v>
      </c>
      <c r="K3602">
        <f t="shared" si="224"/>
        <v>0</v>
      </c>
      <c r="L3602">
        <f t="shared" si="225"/>
        <v>0</v>
      </c>
      <c r="M3602">
        <f t="shared" si="226"/>
        <v>0</v>
      </c>
      <c r="N3602">
        <f t="shared" si="227"/>
        <v>0</v>
      </c>
      <c r="O3602" cm="1">
        <f t="array" ref="O3602">((IF(C3602=0,INDEX('Solver Setup'!$M$15:$M$19,A3602),INDEX('Solver Setup'!$G$25:$G$52,C3602))-IF(B3602=0,INDEX('Solver Setup'!$L$15:$L$19,A3602),INDEX('Solver Setup'!$G$25:$G$52,B3602)))*1440-IF(B3602=0,0,INDEX('Solver Setup'!$F$25:$F$52,B3602))-H3602+'Solver Setup'!$B$9*(1-F3602))</f>
        <v>1376.2999999999995</v>
      </c>
    </row>
    <row r="3603" spans="1:15" x14ac:dyDescent="0.2">
      <c r="A3603">
        <v>5</v>
      </c>
      <c r="B3603">
        <v>12</v>
      </c>
      <c r="C3603">
        <v>18</v>
      </c>
      <c r="D3603" t="str" cm="1">
        <f t="array" ref="D3603">IF(B3603=0,"Depot",INDEX('Delivery Stops'!$B$2:$B$29,B3603))</f>
        <v>Tech Solutions Inc</v>
      </c>
      <c r="E3603" t="str" cm="1">
        <f t="array" ref="E3603">IF(C3603=0,"Depot",INDEX('Delivery Stops'!$B$2:$B$29,C3603))</f>
        <v>Furniture Warehouse</v>
      </c>
      <c r="F3603">
        <v>0</v>
      </c>
      <c r="G3603" cm="1">
        <f t="array" ref="G3603">INDEX('Distance Matrix (miles)'!$B$2:$AD$30,B3603+1,C3603+1)</f>
        <v>8.99</v>
      </c>
      <c r="H3603" cm="1">
        <f t="array" ref="H3603">INDEX('Travel Time Matrix (min)'!$B$2:$AD$30,B3603+1,C3603+1)</f>
        <v>13.5</v>
      </c>
      <c r="I3603" cm="1">
        <f t="array" ref="I3603">G3603*(INDEX('Vehicle Fleet'!$D$2:$D$6,A3603)+'Cost Parameters'!$B$2*'Cost Parameters'!$B$3)</f>
        <v>13.992036000000001</v>
      </c>
      <c r="J3603" cm="1">
        <f t="array" ref="J3603">IF(C3603=0,0,INDEX('Delivery Stops'!$D$2:$D$29,C3603))</f>
        <v>148</v>
      </c>
      <c r="K3603">
        <f t="shared" si="224"/>
        <v>0</v>
      </c>
      <c r="L3603">
        <f t="shared" si="225"/>
        <v>0</v>
      </c>
      <c r="M3603">
        <f t="shared" si="226"/>
        <v>0</v>
      </c>
      <c r="N3603">
        <f t="shared" si="227"/>
        <v>0</v>
      </c>
      <c r="O3603" cm="1">
        <f t="array" ref="O3603">((IF(C3603=0,INDEX('Solver Setup'!$M$15:$M$19,A3603),INDEX('Solver Setup'!$G$25:$G$52,C3603))-IF(B3603=0,INDEX('Solver Setup'!$L$15:$L$19,A3603),INDEX('Solver Setup'!$G$25:$G$52,B3603)))*1440-IF(B3603=0,0,INDEX('Solver Setup'!$F$25:$F$52,B3603))-H3603+'Solver Setup'!$B$9*(1-F3603))</f>
        <v>1344.4999999999995</v>
      </c>
    </row>
    <row r="3604" spans="1:15" x14ac:dyDescent="0.2">
      <c r="A3604">
        <v>5</v>
      </c>
      <c r="B3604">
        <v>12</v>
      </c>
      <c r="C3604">
        <v>19</v>
      </c>
      <c r="D3604" t="str" cm="1">
        <f t="array" ref="D3604">IF(B3604=0,"Depot",INDEX('Delivery Stops'!$B$2:$B$29,B3604))</f>
        <v>Tech Solutions Inc</v>
      </c>
      <c r="E3604" t="str" cm="1">
        <f t="array" ref="E3604">IF(C3604=0,"Depot",INDEX('Delivery Stops'!$B$2:$B$29,C3604))</f>
        <v>Music School</v>
      </c>
      <c r="F3604">
        <v>0</v>
      </c>
      <c r="G3604" cm="1">
        <f t="array" ref="G3604">INDEX('Distance Matrix (miles)'!$B$2:$AD$30,B3604+1,C3604+1)</f>
        <v>28.95</v>
      </c>
      <c r="H3604" cm="1">
        <f t="array" ref="H3604">INDEX('Travel Time Matrix (min)'!$B$2:$AD$30,B3604+1,C3604+1)</f>
        <v>43.4</v>
      </c>
      <c r="I3604" cm="1">
        <f t="array" ref="I3604">G3604*(INDEX('Vehicle Fleet'!$D$2:$D$6,A3604)+'Cost Parameters'!$B$2*'Cost Parameters'!$B$3)</f>
        <v>45.057780000000001</v>
      </c>
      <c r="J3604" cm="1">
        <f t="array" ref="J3604">IF(C3604=0,0,INDEX('Delivery Stops'!$D$2:$D$29,C3604))</f>
        <v>97</v>
      </c>
      <c r="K3604">
        <f t="shared" si="224"/>
        <v>0</v>
      </c>
      <c r="L3604">
        <f t="shared" si="225"/>
        <v>0</v>
      </c>
      <c r="M3604">
        <f t="shared" si="226"/>
        <v>0</v>
      </c>
      <c r="N3604">
        <f t="shared" si="227"/>
        <v>0</v>
      </c>
      <c r="O3604" cm="1">
        <f t="array" ref="O3604">((IF(C3604=0,INDEX('Solver Setup'!$M$15:$M$19,A3604),INDEX('Solver Setup'!$G$25:$G$52,C3604))-IF(B3604=0,INDEX('Solver Setup'!$L$15:$L$19,A3604),INDEX('Solver Setup'!$G$25:$G$52,B3604)))*1440-IF(B3604=0,0,INDEX('Solver Setup'!$F$25:$F$52,B3604))-H3604+'Solver Setup'!$B$9*(1-F3604))</f>
        <v>1284.5999999999999</v>
      </c>
    </row>
    <row r="3605" spans="1:15" x14ac:dyDescent="0.2">
      <c r="A3605">
        <v>5</v>
      </c>
      <c r="B3605">
        <v>12</v>
      </c>
      <c r="C3605">
        <v>20</v>
      </c>
      <c r="D3605" t="str" cm="1">
        <f t="array" ref="D3605">IF(B3605=0,"Depot",INDEX('Delivery Stops'!$B$2:$B$29,B3605))</f>
        <v>Tech Solutions Inc</v>
      </c>
      <c r="E3605" t="str" cm="1">
        <f t="array" ref="E3605">IF(C3605=0,"Depot",INDEX('Delivery Stops'!$B$2:$B$29,C3605))</f>
        <v>Elementary School</v>
      </c>
      <c r="F3605">
        <v>0</v>
      </c>
      <c r="G3605" cm="1">
        <f t="array" ref="G3605">INDEX('Distance Matrix (miles)'!$B$2:$AD$30,B3605+1,C3605+1)</f>
        <v>26.18</v>
      </c>
      <c r="H3605" cm="1">
        <f t="array" ref="H3605">INDEX('Travel Time Matrix (min)'!$B$2:$AD$30,B3605+1,C3605+1)</f>
        <v>39.299999999999997</v>
      </c>
      <c r="I3605" cm="1">
        <f t="array" ref="I3605">G3605*(INDEX('Vehicle Fleet'!$D$2:$D$6,A3605)+'Cost Parameters'!$B$2*'Cost Parameters'!$B$3)</f>
        <v>40.746552000000001</v>
      </c>
      <c r="J3605" cm="1">
        <f t="array" ref="J3605">IF(C3605=0,0,INDEX('Delivery Stops'!$D$2:$D$29,C3605))</f>
        <v>71</v>
      </c>
      <c r="K3605">
        <f t="shared" si="224"/>
        <v>0</v>
      </c>
      <c r="L3605">
        <f t="shared" si="225"/>
        <v>0</v>
      </c>
      <c r="M3605">
        <f t="shared" si="226"/>
        <v>0</v>
      </c>
      <c r="N3605">
        <f t="shared" si="227"/>
        <v>0</v>
      </c>
      <c r="O3605" cm="1">
        <f t="array" ref="O3605">((IF(C3605=0,INDEX('Solver Setup'!$M$15:$M$19,A3605),INDEX('Solver Setup'!$G$25:$G$52,C3605))-IF(B3605=0,INDEX('Solver Setup'!$L$15:$L$19,A3605),INDEX('Solver Setup'!$G$25:$G$52,B3605)))*1440-IF(B3605=0,0,INDEX('Solver Setup'!$F$25:$F$52,B3605))-H3605+'Solver Setup'!$B$9*(1-F3605))</f>
        <v>1258.7000000000005</v>
      </c>
    </row>
    <row r="3606" spans="1:15" x14ac:dyDescent="0.2">
      <c r="A3606">
        <v>5</v>
      </c>
      <c r="B3606">
        <v>12</v>
      </c>
      <c r="C3606">
        <v>21</v>
      </c>
      <c r="D3606" t="str" cm="1">
        <f t="array" ref="D3606">IF(B3606=0,"Depot",INDEX('Delivery Stops'!$B$2:$B$29,B3606))</f>
        <v>Tech Solutions Inc</v>
      </c>
      <c r="E3606" t="str" cm="1">
        <f t="array" ref="E3606">IF(C3606=0,"Depot",INDEX('Delivery Stops'!$B$2:$B$29,C3606))</f>
        <v>Distillery</v>
      </c>
      <c r="F3606">
        <v>0</v>
      </c>
      <c r="G3606" cm="1">
        <f t="array" ref="G3606">INDEX('Distance Matrix (miles)'!$B$2:$AD$30,B3606+1,C3606+1)</f>
        <v>24.71</v>
      </c>
      <c r="H3606" cm="1">
        <f t="array" ref="H3606">INDEX('Travel Time Matrix (min)'!$B$2:$AD$30,B3606+1,C3606+1)</f>
        <v>37.1</v>
      </c>
      <c r="I3606" cm="1">
        <f t="array" ref="I3606">G3606*(INDEX('Vehicle Fleet'!$D$2:$D$6,A3606)+'Cost Parameters'!$B$2*'Cost Parameters'!$B$3)</f>
        <v>38.458644</v>
      </c>
      <c r="J3606" cm="1">
        <f t="array" ref="J3606">IF(C3606=0,0,INDEX('Delivery Stops'!$D$2:$D$29,C3606))</f>
        <v>178</v>
      </c>
      <c r="K3606">
        <f t="shared" si="224"/>
        <v>0</v>
      </c>
      <c r="L3606">
        <f t="shared" si="225"/>
        <v>0</v>
      </c>
      <c r="M3606">
        <f t="shared" si="226"/>
        <v>0</v>
      </c>
      <c r="N3606">
        <f t="shared" si="227"/>
        <v>0</v>
      </c>
      <c r="O3606" cm="1">
        <f t="array" ref="O3606">((IF(C3606=0,INDEX('Solver Setup'!$M$15:$M$19,A3606),INDEX('Solver Setup'!$G$25:$G$52,C3606))-IF(B3606=0,INDEX('Solver Setup'!$L$15:$L$19,A3606),INDEX('Solver Setup'!$G$25:$G$52,B3606)))*1440-IF(B3606=0,0,INDEX('Solver Setup'!$F$25:$F$52,B3606))-H3606+'Solver Setup'!$B$9*(1-F3606))</f>
        <v>1770.8999999999996</v>
      </c>
    </row>
    <row r="3607" spans="1:15" x14ac:dyDescent="0.2">
      <c r="A3607">
        <v>5</v>
      </c>
      <c r="B3607">
        <v>12</v>
      </c>
      <c r="C3607">
        <v>22</v>
      </c>
      <c r="D3607" t="str" cm="1">
        <f t="array" ref="D3607">IF(B3607=0,"Depot",INDEX('Delivery Stops'!$B$2:$B$29,B3607))</f>
        <v>Tech Solutions Inc</v>
      </c>
      <c r="E3607" t="str" cm="1">
        <f t="array" ref="E3607">IF(C3607=0,"Depot",INDEX('Delivery Stops'!$B$2:$B$29,C3607))</f>
        <v>Brewery</v>
      </c>
      <c r="F3607">
        <v>0</v>
      </c>
      <c r="G3607" cm="1">
        <f t="array" ref="G3607">INDEX('Distance Matrix (miles)'!$B$2:$AD$30,B3607+1,C3607+1)</f>
        <v>19.670000000000002</v>
      </c>
      <c r="H3607" cm="1">
        <f t="array" ref="H3607">INDEX('Travel Time Matrix (min)'!$B$2:$AD$30,B3607+1,C3607+1)</f>
        <v>29.5</v>
      </c>
      <c r="I3607" cm="1">
        <f t="array" ref="I3607">G3607*(INDEX('Vehicle Fleet'!$D$2:$D$6,A3607)+'Cost Parameters'!$B$2*'Cost Parameters'!$B$3)</f>
        <v>30.614388000000002</v>
      </c>
      <c r="J3607" cm="1">
        <f t="array" ref="J3607">IF(C3607=0,0,INDEX('Delivery Stops'!$D$2:$D$29,C3607))</f>
        <v>46</v>
      </c>
      <c r="K3607">
        <f t="shared" si="224"/>
        <v>0</v>
      </c>
      <c r="L3607">
        <f t="shared" si="225"/>
        <v>0</v>
      </c>
      <c r="M3607">
        <f t="shared" si="226"/>
        <v>0</v>
      </c>
      <c r="N3607">
        <f t="shared" si="227"/>
        <v>0</v>
      </c>
      <c r="O3607" cm="1">
        <f t="array" ref="O3607">((IF(C3607=0,INDEX('Solver Setup'!$M$15:$M$19,A3607),INDEX('Solver Setup'!$G$25:$G$52,C3607))-IF(B3607=0,INDEX('Solver Setup'!$L$15:$L$19,A3607),INDEX('Solver Setup'!$G$25:$G$52,B3607)))*1440-IF(B3607=0,0,INDEX('Solver Setup'!$F$25:$F$52,B3607))-H3607+'Solver Setup'!$B$9*(1-F3607))</f>
        <v>1628.5000000000005</v>
      </c>
    </row>
    <row r="3608" spans="1:15" x14ac:dyDescent="0.2">
      <c r="A3608">
        <v>5</v>
      </c>
      <c r="B3608">
        <v>12</v>
      </c>
      <c r="C3608">
        <v>23</v>
      </c>
      <c r="D3608" t="str" cm="1">
        <f t="array" ref="D3608">IF(B3608=0,"Depot",INDEX('Delivery Stops'!$B$2:$B$29,B3608))</f>
        <v>Tech Solutions Inc</v>
      </c>
      <c r="E3608" t="str" cm="1">
        <f t="array" ref="E3608">IF(C3608=0,"Depot",INDEX('Delivery Stops'!$B$2:$B$29,C3608))</f>
        <v>Distillery</v>
      </c>
      <c r="F3608">
        <v>0</v>
      </c>
      <c r="G3608" cm="1">
        <f t="array" ref="G3608">INDEX('Distance Matrix (miles)'!$B$2:$AD$30,B3608+1,C3608+1)</f>
        <v>13.46</v>
      </c>
      <c r="H3608" cm="1">
        <f t="array" ref="H3608">INDEX('Travel Time Matrix (min)'!$B$2:$AD$30,B3608+1,C3608+1)</f>
        <v>20.2</v>
      </c>
      <c r="I3608" cm="1">
        <f t="array" ref="I3608">G3608*(INDEX('Vehicle Fleet'!$D$2:$D$6,A3608)+'Cost Parameters'!$B$2*'Cost Parameters'!$B$3)</f>
        <v>20.949144</v>
      </c>
      <c r="J3608" cm="1">
        <f t="array" ref="J3608">IF(C3608=0,0,INDEX('Delivery Stops'!$D$2:$D$29,C3608))</f>
        <v>207</v>
      </c>
      <c r="K3608">
        <f t="shared" si="224"/>
        <v>0</v>
      </c>
      <c r="L3608">
        <f t="shared" si="225"/>
        <v>0</v>
      </c>
      <c r="M3608">
        <f t="shared" si="226"/>
        <v>0</v>
      </c>
      <c r="N3608">
        <f t="shared" si="227"/>
        <v>0</v>
      </c>
      <c r="O3608" cm="1">
        <f t="array" ref="O3608">((IF(C3608=0,INDEX('Solver Setup'!$M$15:$M$19,A3608),INDEX('Solver Setup'!$G$25:$G$52,C3608))-IF(B3608=0,INDEX('Solver Setup'!$L$15:$L$19,A3608),INDEX('Solver Setup'!$G$25:$G$52,B3608)))*1440-IF(B3608=0,0,INDEX('Solver Setup'!$F$25:$F$52,B3608))-H3608+'Solver Setup'!$B$9*(1-F3608))</f>
        <v>1532.8</v>
      </c>
    </row>
    <row r="3609" spans="1:15" x14ac:dyDescent="0.2">
      <c r="A3609">
        <v>5</v>
      </c>
      <c r="B3609">
        <v>12</v>
      </c>
      <c r="C3609">
        <v>24</v>
      </c>
      <c r="D3609" t="str" cm="1">
        <f t="array" ref="D3609">IF(B3609=0,"Depot",INDEX('Delivery Stops'!$B$2:$B$29,B3609))</f>
        <v>Tech Solutions Inc</v>
      </c>
      <c r="E3609" t="str" cm="1">
        <f t="array" ref="E3609">IF(C3609=0,"Depot",INDEX('Delivery Stops'!$B$2:$B$29,C3609))</f>
        <v>Children's Academy</v>
      </c>
      <c r="F3609">
        <v>0</v>
      </c>
      <c r="G3609" cm="1">
        <f t="array" ref="G3609">INDEX('Distance Matrix (miles)'!$B$2:$AD$30,B3609+1,C3609+1)</f>
        <v>22.55</v>
      </c>
      <c r="H3609" cm="1">
        <f t="array" ref="H3609">INDEX('Travel Time Matrix (min)'!$B$2:$AD$30,B3609+1,C3609+1)</f>
        <v>33.799999999999997</v>
      </c>
      <c r="I3609" cm="1">
        <f t="array" ref="I3609">G3609*(INDEX('Vehicle Fleet'!$D$2:$D$6,A3609)+'Cost Parameters'!$B$2*'Cost Parameters'!$B$3)</f>
        <v>35.096820000000001</v>
      </c>
      <c r="J3609" cm="1">
        <f t="array" ref="J3609">IF(C3609=0,0,INDEX('Delivery Stops'!$D$2:$D$29,C3609))</f>
        <v>28</v>
      </c>
      <c r="K3609">
        <f t="shared" si="224"/>
        <v>0</v>
      </c>
      <c r="L3609">
        <f t="shared" si="225"/>
        <v>0</v>
      </c>
      <c r="M3609">
        <f t="shared" si="226"/>
        <v>0</v>
      </c>
      <c r="N3609">
        <f t="shared" si="227"/>
        <v>0</v>
      </c>
      <c r="O3609" cm="1">
        <f t="array" ref="O3609">((IF(C3609=0,INDEX('Solver Setup'!$M$15:$M$19,A3609),INDEX('Solver Setup'!$G$25:$G$52,C3609))-IF(B3609=0,INDEX('Solver Setup'!$L$15:$L$19,A3609),INDEX('Solver Setup'!$G$25:$G$52,B3609)))*1440-IF(B3609=0,0,INDEX('Solver Setup'!$F$25:$F$52,B3609))-H3609+'Solver Setup'!$B$9*(1-F3609))</f>
        <v>1669.2000000000005</v>
      </c>
    </row>
    <row r="3610" spans="1:15" x14ac:dyDescent="0.2">
      <c r="A3610">
        <v>5</v>
      </c>
      <c r="B3610">
        <v>12</v>
      </c>
      <c r="C3610">
        <v>25</v>
      </c>
      <c r="D3610" t="str" cm="1">
        <f t="array" ref="D3610">IF(B3610=0,"Depot",INDEX('Delivery Stops'!$B$2:$B$29,B3610))</f>
        <v>Tech Solutions Inc</v>
      </c>
      <c r="E3610" t="str" cm="1">
        <f t="array" ref="E3610">IF(C3610=0,"Depot",INDEX('Delivery Stops'!$B$2:$B$29,C3610))</f>
        <v>Public Library</v>
      </c>
      <c r="F3610">
        <v>0</v>
      </c>
      <c r="G3610" cm="1">
        <f t="array" ref="G3610">INDEX('Distance Matrix (miles)'!$B$2:$AD$30,B3610+1,C3610+1)</f>
        <v>5.38</v>
      </c>
      <c r="H3610" cm="1">
        <f t="array" ref="H3610">INDEX('Travel Time Matrix (min)'!$B$2:$AD$30,B3610+1,C3610+1)</f>
        <v>8.1</v>
      </c>
      <c r="I3610" cm="1">
        <f t="array" ref="I3610">G3610*(INDEX('Vehicle Fleet'!$D$2:$D$6,A3610)+'Cost Parameters'!$B$2*'Cost Parameters'!$B$3)</f>
        <v>8.3734319999999993</v>
      </c>
      <c r="J3610" cm="1">
        <f t="array" ref="J3610">IF(C3610=0,0,INDEX('Delivery Stops'!$D$2:$D$29,C3610))</f>
        <v>32</v>
      </c>
      <c r="K3610">
        <f t="shared" si="224"/>
        <v>0</v>
      </c>
      <c r="L3610">
        <f t="shared" si="225"/>
        <v>0</v>
      </c>
      <c r="M3610">
        <f t="shared" si="226"/>
        <v>0</v>
      </c>
      <c r="N3610">
        <f t="shared" si="227"/>
        <v>0</v>
      </c>
      <c r="O3610" cm="1">
        <f t="array" ref="O3610">((IF(C3610=0,INDEX('Solver Setup'!$M$15:$M$19,A3610),INDEX('Solver Setup'!$G$25:$G$52,C3610))-IF(B3610=0,INDEX('Solver Setup'!$L$15:$L$19,A3610),INDEX('Solver Setup'!$G$25:$G$52,B3610)))*1440-IF(B3610=0,0,INDEX('Solver Setup'!$F$25:$F$52,B3610))-H3610+'Solver Setup'!$B$9*(1-F3610))</f>
        <v>1604.9000000000005</v>
      </c>
    </row>
    <row r="3611" spans="1:15" x14ac:dyDescent="0.2">
      <c r="A3611">
        <v>5</v>
      </c>
      <c r="B3611">
        <v>12</v>
      </c>
      <c r="C3611">
        <v>26</v>
      </c>
      <c r="D3611" t="str" cm="1">
        <f t="array" ref="D3611">IF(B3611=0,"Depot",INDEX('Delivery Stops'!$B$2:$B$29,B3611))</f>
        <v>Tech Solutions Inc</v>
      </c>
      <c r="E3611" t="str" cm="1">
        <f t="array" ref="E3611">IF(C3611=0,"Depot",INDEX('Delivery Stops'!$B$2:$B$29,C3611))</f>
        <v>Bakery &amp; Cafe</v>
      </c>
      <c r="F3611">
        <v>0</v>
      </c>
      <c r="G3611" cm="1">
        <f t="array" ref="G3611">INDEX('Distance Matrix (miles)'!$B$2:$AD$30,B3611+1,C3611+1)</f>
        <v>15.54</v>
      </c>
      <c r="H3611" cm="1">
        <f t="array" ref="H3611">INDEX('Travel Time Matrix (min)'!$B$2:$AD$30,B3611+1,C3611+1)</f>
        <v>23.3</v>
      </c>
      <c r="I3611" cm="1">
        <f t="array" ref="I3611">G3611*(INDEX('Vehicle Fleet'!$D$2:$D$6,A3611)+'Cost Parameters'!$B$2*'Cost Parameters'!$B$3)</f>
        <v>24.186456</v>
      </c>
      <c r="J3611" cm="1">
        <f t="array" ref="J3611">IF(C3611=0,0,INDEX('Delivery Stops'!$D$2:$D$29,C3611))</f>
        <v>211</v>
      </c>
      <c r="K3611">
        <f t="shared" si="224"/>
        <v>0</v>
      </c>
      <c r="L3611">
        <f t="shared" si="225"/>
        <v>0</v>
      </c>
      <c r="M3611">
        <f t="shared" si="226"/>
        <v>0</v>
      </c>
      <c r="N3611">
        <f t="shared" si="227"/>
        <v>0</v>
      </c>
      <c r="O3611" cm="1">
        <f t="array" ref="O3611">((IF(C3611=0,INDEX('Solver Setup'!$M$15:$M$19,A3611),INDEX('Solver Setup'!$G$25:$G$52,C3611))-IF(B3611=0,INDEX('Solver Setup'!$L$15:$L$19,A3611),INDEX('Solver Setup'!$G$25:$G$52,B3611)))*1440-IF(B3611=0,0,INDEX('Solver Setup'!$F$25:$F$52,B3611))-H3611+'Solver Setup'!$B$9*(1-F3611))</f>
        <v>1664.7</v>
      </c>
    </row>
    <row r="3612" spans="1:15" x14ac:dyDescent="0.2">
      <c r="A3612">
        <v>5</v>
      </c>
      <c r="B3612">
        <v>12</v>
      </c>
      <c r="C3612">
        <v>27</v>
      </c>
      <c r="D3612" t="str" cm="1">
        <f t="array" ref="D3612">IF(B3612=0,"Depot",INDEX('Delivery Stops'!$B$2:$B$29,B3612))</f>
        <v>Tech Solutions Inc</v>
      </c>
      <c r="E3612" t="str" cm="1">
        <f t="array" ref="E3612">IF(C3612=0,"Depot",INDEX('Delivery Stops'!$B$2:$B$29,C3612))</f>
        <v>Redstone Elementary School</v>
      </c>
      <c r="F3612">
        <v>0</v>
      </c>
      <c r="G3612" cm="1">
        <f t="array" ref="G3612">INDEX('Distance Matrix (miles)'!$B$2:$AD$30,B3612+1,C3612+1)</f>
        <v>13.37</v>
      </c>
      <c r="H3612" cm="1">
        <f t="array" ref="H3612">INDEX('Travel Time Matrix (min)'!$B$2:$AD$30,B3612+1,C3612+1)</f>
        <v>20.100000000000001</v>
      </c>
      <c r="I3612" cm="1">
        <f t="array" ref="I3612">G3612*(INDEX('Vehicle Fleet'!$D$2:$D$6,A3612)+'Cost Parameters'!$B$2*'Cost Parameters'!$B$3)</f>
        <v>20.809068</v>
      </c>
      <c r="J3612" cm="1">
        <f t="array" ref="J3612">IF(C3612=0,0,INDEX('Delivery Stops'!$D$2:$D$29,C3612))</f>
        <v>61</v>
      </c>
      <c r="K3612">
        <f t="shared" si="224"/>
        <v>0</v>
      </c>
      <c r="L3612">
        <f t="shared" si="225"/>
        <v>0</v>
      </c>
      <c r="M3612">
        <f t="shared" si="226"/>
        <v>0</v>
      </c>
      <c r="N3612">
        <f t="shared" si="227"/>
        <v>0</v>
      </c>
      <c r="O3612" cm="1">
        <f t="array" ref="O3612">((IF(C3612=0,INDEX('Solver Setup'!$M$15:$M$19,A3612),INDEX('Solver Setup'!$G$25:$G$52,C3612))-IF(B3612=0,INDEX('Solver Setup'!$L$15:$L$19,A3612),INDEX('Solver Setup'!$G$25:$G$52,B3612)))*1440-IF(B3612=0,0,INDEX('Solver Setup'!$F$25:$F$52,B3612))-H3612+'Solver Setup'!$B$9*(1-F3612))</f>
        <v>1607.8999999999994</v>
      </c>
    </row>
    <row r="3613" spans="1:15" x14ac:dyDescent="0.2">
      <c r="A3613">
        <v>5</v>
      </c>
      <c r="B3613">
        <v>12</v>
      </c>
      <c r="C3613">
        <v>28</v>
      </c>
      <c r="D3613" t="str" cm="1">
        <f t="array" ref="D3613">IF(B3613=0,"Depot",INDEX('Delivery Stops'!$B$2:$B$29,B3613))</f>
        <v>Tech Solutions Inc</v>
      </c>
      <c r="E3613" t="str" cm="1">
        <f t="array" ref="E3613">IF(C3613=0,"Depot",INDEX('Delivery Stops'!$B$2:$B$29,C3613))</f>
        <v>Food Bank</v>
      </c>
      <c r="F3613">
        <v>0</v>
      </c>
      <c r="G3613" cm="1">
        <f t="array" ref="G3613">INDEX('Distance Matrix (miles)'!$B$2:$AD$30,B3613+1,C3613+1)</f>
        <v>17.29</v>
      </c>
      <c r="H3613" cm="1">
        <f t="array" ref="H3613">INDEX('Travel Time Matrix (min)'!$B$2:$AD$30,B3613+1,C3613+1)</f>
        <v>25.9</v>
      </c>
      <c r="I3613" cm="1">
        <f t="array" ref="I3613">G3613*(INDEX('Vehicle Fleet'!$D$2:$D$6,A3613)+'Cost Parameters'!$B$2*'Cost Parameters'!$B$3)</f>
        <v>26.910155999999997</v>
      </c>
      <c r="J3613" cm="1">
        <f t="array" ref="J3613">IF(C3613=0,0,INDEX('Delivery Stops'!$D$2:$D$29,C3613))</f>
        <v>168</v>
      </c>
      <c r="K3613">
        <f t="shared" si="224"/>
        <v>0</v>
      </c>
      <c r="L3613">
        <f t="shared" si="225"/>
        <v>0</v>
      </c>
      <c r="M3613">
        <f t="shared" si="226"/>
        <v>0</v>
      </c>
      <c r="N3613">
        <f t="shared" si="227"/>
        <v>0</v>
      </c>
      <c r="O3613" cm="1">
        <f t="array" ref="O3613">((IF(C3613=0,INDEX('Solver Setup'!$M$15:$M$19,A3613),INDEX('Solver Setup'!$G$25:$G$52,C3613))-IF(B3613=0,INDEX('Solver Setup'!$L$15:$L$19,A3613),INDEX('Solver Setup'!$G$25:$G$52,B3613)))*1440-IF(B3613=0,0,INDEX('Solver Setup'!$F$25:$F$52,B3613))-H3613+'Solver Setup'!$B$9*(1-F3613))</f>
        <v>1602.0999999999995</v>
      </c>
    </row>
    <row r="3614" spans="1:15" x14ac:dyDescent="0.2">
      <c r="A3614">
        <v>5</v>
      </c>
      <c r="B3614">
        <v>13</v>
      </c>
      <c r="C3614">
        <v>0</v>
      </c>
      <c r="D3614" t="str" cm="1">
        <f t="array" ref="D3614">IF(B3614=0,"Depot",INDEX('Delivery Stops'!$B$2:$B$29,B3614))</f>
        <v>Tech Solutions Inc</v>
      </c>
      <c r="E3614" t="str" cm="1">
        <f t="array" ref="E3614">IF(C3614=0,"Depot",INDEX('Delivery Stops'!$B$2:$B$29,C3614))</f>
        <v>Depot</v>
      </c>
      <c r="F3614">
        <v>0</v>
      </c>
      <c r="G3614" cm="1">
        <f t="array" ref="G3614">INDEX('Distance Matrix (miles)'!$B$2:$AD$30,B3614+1,C3614+1)</f>
        <v>23.26</v>
      </c>
      <c r="H3614" cm="1">
        <f t="array" ref="H3614">INDEX('Travel Time Matrix (min)'!$B$2:$AD$30,B3614+1,C3614+1)</f>
        <v>34.9</v>
      </c>
      <c r="I3614" cm="1">
        <f t="array" ref="I3614">G3614*(INDEX('Vehicle Fleet'!$D$2:$D$6,A3614)+'Cost Parameters'!$B$2*'Cost Parameters'!$B$3)</f>
        <v>36.201864</v>
      </c>
      <c r="J3614" cm="1">
        <f t="array" ref="J3614">IF(C3614=0,0,INDEX('Delivery Stops'!$D$2:$D$29,C3614))</f>
        <v>0</v>
      </c>
      <c r="K3614">
        <f t="shared" si="224"/>
        <v>0</v>
      </c>
      <c r="L3614">
        <f t="shared" si="225"/>
        <v>0</v>
      </c>
      <c r="M3614">
        <f t="shared" si="226"/>
        <v>0</v>
      </c>
      <c r="N3614">
        <f t="shared" si="227"/>
        <v>0</v>
      </c>
      <c r="O3614" cm="1">
        <f t="array" ref="O3614">((IF(C3614=0,INDEX('Solver Setup'!$M$15:$M$19,A3614),INDEX('Solver Setup'!$G$25:$G$52,C3614))-IF(B3614=0,INDEX('Solver Setup'!$L$15:$L$19,A3614),INDEX('Solver Setup'!$G$25:$G$52,B3614)))*1440-IF(B3614=0,0,INDEX('Solver Setup'!$F$25:$F$52,B3614))-H3614+'Solver Setup'!$B$9*(1-F3614))</f>
        <v>995.10000000000059</v>
      </c>
    </row>
    <row r="3615" spans="1:15" x14ac:dyDescent="0.2">
      <c r="A3615">
        <v>5</v>
      </c>
      <c r="B3615">
        <v>13</v>
      </c>
      <c r="C3615">
        <v>1</v>
      </c>
      <c r="D3615" t="str" cm="1">
        <f t="array" ref="D3615">IF(B3615=0,"Depot",INDEX('Delivery Stops'!$B$2:$B$29,B3615))</f>
        <v>Tech Solutions Inc</v>
      </c>
      <c r="E3615" t="str" cm="1">
        <f t="array" ref="E3615">IF(C3615=0,"Depot",INDEX('Delivery Stops'!$B$2:$B$29,C3615))</f>
        <v>Pet Hospital</v>
      </c>
      <c r="F3615">
        <v>0</v>
      </c>
      <c r="G3615" cm="1">
        <f t="array" ref="G3615">INDEX('Distance Matrix (miles)'!$B$2:$AD$30,B3615+1,C3615+1)</f>
        <v>46.57</v>
      </c>
      <c r="H3615" cm="1">
        <f t="array" ref="H3615">INDEX('Travel Time Matrix (min)'!$B$2:$AD$30,B3615+1,C3615+1)</f>
        <v>69.900000000000006</v>
      </c>
      <c r="I3615" cm="1">
        <f t="array" ref="I3615">G3615*(INDEX('Vehicle Fleet'!$D$2:$D$6,A3615)+'Cost Parameters'!$B$2*'Cost Parameters'!$B$3)</f>
        <v>72.481548000000004</v>
      </c>
      <c r="J3615" cm="1">
        <f t="array" ref="J3615">IF(C3615=0,0,INDEX('Delivery Stops'!$D$2:$D$29,C3615))</f>
        <v>204</v>
      </c>
      <c r="K3615">
        <f t="shared" si="224"/>
        <v>0</v>
      </c>
      <c r="L3615">
        <f t="shared" si="225"/>
        <v>0</v>
      </c>
      <c r="M3615">
        <f t="shared" si="226"/>
        <v>0</v>
      </c>
      <c r="N3615">
        <f t="shared" si="227"/>
        <v>0</v>
      </c>
      <c r="O3615" cm="1">
        <f t="array" ref="O3615">((IF(C3615=0,INDEX('Solver Setup'!$M$15:$M$19,A3615),INDEX('Solver Setup'!$G$25:$G$52,C3615))-IF(B3615=0,INDEX('Solver Setup'!$L$15:$L$19,A3615),INDEX('Solver Setup'!$G$25:$G$52,B3615)))*1440-IF(B3615=0,0,INDEX('Solver Setup'!$F$25:$F$52,B3615))-H3615+'Solver Setup'!$B$9*(1-F3615))</f>
        <v>1470.100000000001</v>
      </c>
    </row>
    <row r="3616" spans="1:15" x14ac:dyDescent="0.2">
      <c r="A3616">
        <v>5</v>
      </c>
      <c r="B3616">
        <v>13</v>
      </c>
      <c r="C3616">
        <v>2</v>
      </c>
      <c r="D3616" t="str" cm="1">
        <f t="array" ref="D3616">IF(B3616=0,"Depot",INDEX('Delivery Stops'!$B$2:$B$29,B3616))</f>
        <v>Tech Solutions Inc</v>
      </c>
      <c r="E3616" t="str" cm="1">
        <f t="array" ref="E3616">IF(C3616=0,"Depot",INDEX('Delivery Stops'!$B$2:$B$29,C3616))</f>
        <v>Community Pharmacy</v>
      </c>
      <c r="F3616">
        <v>0</v>
      </c>
      <c r="G3616" cm="1">
        <f t="array" ref="G3616">INDEX('Distance Matrix (miles)'!$B$2:$AD$30,B3616+1,C3616+1)</f>
        <v>24.64</v>
      </c>
      <c r="H3616" cm="1">
        <f t="array" ref="H3616">INDEX('Travel Time Matrix (min)'!$B$2:$AD$30,B3616+1,C3616+1)</f>
        <v>37</v>
      </c>
      <c r="I3616" cm="1">
        <f t="array" ref="I3616">G3616*(INDEX('Vehicle Fleet'!$D$2:$D$6,A3616)+'Cost Parameters'!$B$2*'Cost Parameters'!$B$3)</f>
        <v>38.349696000000002</v>
      </c>
      <c r="J3616" cm="1">
        <f t="array" ref="J3616">IF(C3616=0,0,INDEX('Delivery Stops'!$D$2:$D$29,C3616))</f>
        <v>240</v>
      </c>
      <c r="K3616">
        <f t="shared" si="224"/>
        <v>0</v>
      </c>
      <c r="L3616">
        <f t="shared" si="225"/>
        <v>0</v>
      </c>
      <c r="M3616">
        <f t="shared" si="226"/>
        <v>0</v>
      </c>
      <c r="N3616">
        <f t="shared" si="227"/>
        <v>0</v>
      </c>
      <c r="O3616" cm="1">
        <f t="array" ref="O3616">((IF(C3616=0,INDEX('Solver Setup'!$M$15:$M$19,A3616),INDEX('Solver Setup'!$G$25:$G$52,C3616))-IF(B3616=0,INDEX('Solver Setup'!$L$15:$L$19,A3616),INDEX('Solver Setup'!$G$25:$G$52,B3616)))*1440-IF(B3616=0,0,INDEX('Solver Setup'!$F$25:$F$52,B3616))-H3616+'Solver Setup'!$B$9*(1-F3616))</f>
        <v>1743</v>
      </c>
    </row>
    <row r="3617" spans="1:15" x14ac:dyDescent="0.2">
      <c r="A3617">
        <v>5</v>
      </c>
      <c r="B3617">
        <v>13</v>
      </c>
      <c r="C3617">
        <v>3</v>
      </c>
      <c r="D3617" t="str" cm="1">
        <f t="array" ref="D3617">IF(B3617=0,"Depot",INDEX('Delivery Stops'!$B$2:$B$29,B3617))</f>
        <v>Tech Solutions Inc</v>
      </c>
      <c r="E3617" t="str" cm="1">
        <f t="array" ref="E3617">IF(C3617=0,"Depot",INDEX('Delivery Stops'!$B$2:$B$29,C3617))</f>
        <v>Redstone Medical Center</v>
      </c>
      <c r="F3617">
        <v>0</v>
      </c>
      <c r="G3617" cm="1">
        <f t="array" ref="G3617">INDEX('Distance Matrix (miles)'!$B$2:$AD$30,B3617+1,C3617+1)</f>
        <v>42.16</v>
      </c>
      <c r="H3617" cm="1">
        <f t="array" ref="H3617">INDEX('Travel Time Matrix (min)'!$B$2:$AD$30,B3617+1,C3617+1)</f>
        <v>63.2</v>
      </c>
      <c r="I3617" cm="1">
        <f t="array" ref="I3617">G3617*(INDEX('Vehicle Fleet'!$D$2:$D$6,A3617)+'Cost Parameters'!$B$2*'Cost Parameters'!$B$3)</f>
        <v>65.617823999999999</v>
      </c>
      <c r="J3617" cm="1">
        <f t="array" ref="J3617">IF(C3617=0,0,INDEX('Delivery Stops'!$D$2:$D$29,C3617))</f>
        <v>183</v>
      </c>
      <c r="K3617">
        <f t="shared" si="224"/>
        <v>0</v>
      </c>
      <c r="L3617">
        <f t="shared" si="225"/>
        <v>0</v>
      </c>
      <c r="M3617">
        <f t="shared" si="226"/>
        <v>0</v>
      </c>
      <c r="N3617">
        <f t="shared" si="227"/>
        <v>0</v>
      </c>
      <c r="O3617" cm="1">
        <f t="array" ref="O3617">((IF(C3617=0,INDEX('Solver Setup'!$M$15:$M$19,A3617),INDEX('Solver Setup'!$G$25:$G$52,C3617))-IF(B3617=0,INDEX('Solver Setup'!$L$15:$L$19,A3617),INDEX('Solver Setup'!$G$25:$G$52,B3617)))*1440-IF(B3617=0,0,INDEX('Solver Setup'!$F$25:$F$52,B3617))-H3617+'Solver Setup'!$B$9*(1-F3617))</f>
        <v>1731.8000000000006</v>
      </c>
    </row>
    <row r="3618" spans="1:15" x14ac:dyDescent="0.2">
      <c r="A3618">
        <v>5</v>
      </c>
      <c r="B3618">
        <v>13</v>
      </c>
      <c r="C3618">
        <v>4</v>
      </c>
      <c r="D3618" t="str" cm="1">
        <f t="array" ref="D3618">IF(B3618=0,"Depot",INDEX('Delivery Stops'!$B$2:$B$29,B3618))</f>
        <v>Tech Solutions Inc</v>
      </c>
      <c r="E3618" t="str" cm="1">
        <f t="array" ref="E3618">IF(C3618=0,"Depot",INDEX('Delivery Stops'!$B$2:$B$29,C3618))</f>
        <v>Furniture Warehouse</v>
      </c>
      <c r="F3618">
        <v>0</v>
      </c>
      <c r="G3618" cm="1">
        <f t="array" ref="G3618">INDEX('Distance Matrix (miles)'!$B$2:$AD$30,B3618+1,C3618+1)</f>
        <v>26.66</v>
      </c>
      <c r="H3618" cm="1">
        <f t="array" ref="H3618">INDEX('Travel Time Matrix (min)'!$B$2:$AD$30,B3618+1,C3618+1)</f>
        <v>40</v>
      </c>
      <c r="I3618" cm="1">
        <f t="array" ref="I3618">G3618*(INDEX('Vehicle Fleet'!$D$2:$D$6,A3618)+'Cost Parameters'!$B$2*'Cost Parameters'!$B$3)</f>
        <v>41.493623999999997</v>
      </c>
      <c r="J3618" cm="1">
        <f t="array" ref="J3618">IF(C3618=0,0,INDEX('Delivery Stops'!$D$2:$D$29,C3618))</f>
        <v>186</v>
      </c>
      <c r="K3618">
        <f t="shared" si="224"/>
        <v>0</v>
      </c>
      <c r="L3618">
        <f t="shared" si="225"/>
        <v>0</v>
      </c>
      <c r="M3618">
        <f t="shared" si="226"/>
        <v>0</v>
      </c>
      <c r="N3618">
        <f t="shared" si="227"/>
        <v>0</v>
      </c>
      <c r="O3618" cm="1">
        <f t="array" ref="O3618">((IF(C3618=0,INDEX('Solver Setup'!$M$15:$M$19,A3618),INDEX('Solver Setup'!$G$25:$G$52,C3618))-IF(B3618=0,INDEX('Solver Setup'!$L$15:$L$19,A3618),INDEX('Solver Setup'!$G$25:$G$52,B3618)))*1440-IF(B3618=0,0,INDEX('Solver Setup'!$F$25:$F$52,B3618))-H3618+'Solver Setup'!$B$9*(1-F3618))</f>
        <v>1485.0000000000005</v>
      </c>
    </row>
    <row r="3619" spans="1:15" x14ac:dyDescent="0.2">
      <c r="A3619">
        <v>5</v>
      </c>
      <c r="B3619">
        <v>13</v>
      </c>
      <c r="C3619">
        <v>5</v>
      </c>
      <c r="D3619" t="str" cm="1">
        <f t="array" ref="D3619">IF(B3619=0,"Depot",INDEX('Delivery Stops'!$B$2:$B$29,B3619))</f>
        <v>Tech Solutions Inc</v>
      </c>
      <c r="E3619" t="str" cm="1">
        <f t="array" ref="E3619">IF(C3619=0,"Depot",INDEX('Delivery Stops'!$B$2:$B$29,C3619))</f>
        <v>Construction Supply</v>
      </c>
      <c r="F3619">
        <v>0</v>
      </c>
      <c r="G3619" cm="1">
        <f t="array" ref="G3619">INDEX('Distance Matrix (miles)'!$B$2:$AD$30,B3619+1,C3619+1)</f>
        <v>26.21</v>
      </c>
      <c r="H3619" cm="1">
        <f t="array" ref="H3619">INDEX('Travel Time Matrix (min)'!$B$2:$AD$30,B3619+1,C3619+1)</f>
        <v>39.299999999999997</v>
      </c>
      <c r="I3619" cm="1">
        <f t="array" ref="I3619">G3619*(INDEX('Vehicle Fleet'!$D$2:$D$6,A3619)+'Cost Parameters'!$B$2*'Cost Parameters'!$B$3)</f>
        <v>40.793244000000001</v>
      </c>
      <c r="J3619" cm="1">
        <f t="array" ref="J3619">IF(C3619=0,0,INDEX('Delivery Stops'!$D$2:$D$29,C3619))</f>
        <v>201</v>
      </c>
      <c r="K3619">
        <f t="shared" si="224"/>
        <v>0</v>
      </c>
      <c r="L3619">
        <f t="shared" si="225"/>
        <v>0</v>
      </c>
      <c r="M3619">
        <f t="shared" si="226"/>
        <v>0</v>
      </c>
      <c r="N3619">
        <f t="shared" si="227"/>
        <v>0</v>
      </c>
      <c r="O3619" cm="1">
        <f t="array" ref="O3619">((IF(C3619=0,INDEX('Solver Setup'!$M$15:$M$19,A3619),INDEX('Solver Setup'!$G$25:$G$52,C3619))-IF(B3619=0,INDEX('Solver Setup'!$L$15:$L$19,A3619),INDEX('Solver Setup'!$G$25:$G$52,B3619)))*1440-IF(B3619=0,0,INDEX('Solver Setup'!$F$25:$F$52,B3619))-H3619+'Solver Setup'!$B$9*(1-F3619))</f>
        <v>1695.7</v>
      </c>
    </row>
    <row r="3620" spans="1:15" x14ac:dyDescent="0.2">
      <c r="A3620">
        <v>5</v>
      </c>
      <c r="B3620">
        <v>13</v>
      </c>
      <c r="C3620">
        <v>6</v>
      </c>
      <c r="D3620" t="str" cm="1">
        <f t="array" ref="D3620">IF(B3620=0,"Depot",INDEX('Delivery Stops'!$B$2:$B$29,B3620))</f>
        <v>Tech Solutions Inc</v>
      </c>
      <c r="E3620" t="str" cm="1">
        <f t="array" ref="E3620">IF(C3620=0,"Depot",INDEX('Delivery Stops'!$B$2:$B$29,C3620))</f>
        <v>Farm Supply</v>
      </c>
      <c r="F3620">
        <v>0</v>
      </c>
      <c r="G3620" cm="1">
        <f t="array" ref="G3620">INDEX('Distance Matrix (miles)'!$B$2:$AD$30,B3620+1,C3620+1)</f>
        <v>22.31</v>
      </c>
      <c r="H3620" cm="1">
        <f t="array" ref="H3620">INDEX('Travel Time Matrix (min)'!$B$2:$AD$30,B3620+1,C3620+1)</f>
        <v>33.5</v>
      </c>
      <c r="I3620" cm="1">
        <f t="array" ref="I3620">G3620*(INDEX('Vehicle Fleet'!$D$2:$D$6,A3620)+'Cost Parameters'!$B$2*'Cost Parameters'!$B$3)</f>
        <v>34.723284</v>
      </c>
      <c r="J3620" cm="1">
        <f t="array" ref="J3620">IF(C3620=0,0,INDEX('Delivery Stops'!$D$2:$D$29,C3620))</f>
        <v>162</v>
      </c>
      <c r="K3620">
        <f t="shared" si="224"/>
        <v>0</v>
      </c>
      <c r="L3620">
        <f t="shared" si="225"/>
        <v>0</v>
      </c>
      <c r="M3620">
        <f t="shared" si="226"/>
        <v>0</v>
      </c>
      <c r="N3620">
        <f t="shared" si="227"/>
        <v>0</v>
      </c>
      <c r="O3620" cm="1">
        <f t="array" ref="O3620">((IF(C3620=0,INDEX('Solver Setup'!$M$15:$M$19,A3620),INDEX('Solver Setup'!$G$25:$G$52,C3620))-IF(B3620=0,INDEX('Solver Setup'!$L$15:$L$19,A3620),INDEX('Solver Setup'!$G$25:$G$52,B3620)))*1440-IF(B3620=0,0,INDEX('Solver Setup'!$F$25:$F$52,B3620))-H3620+'Solver Setup'!$B$9*(1-F3620))</f>
        <v>1806.5000000000005</v>
      </c>
    </row>
    <row r="3621" spans="1:15" x14ac:dyDescent="0.2">
      <c r="A3621">
        <v>5</v>
      </c>
      <c r="B3621">
        <v>13</v>
      </c>
      <c r="C3621">
        <v>7</v>
      </c>
      <c r="D3621" t="str" cm="1">
        <f t="array" ref="D3621">IF(B3621=0,"Depot",INDEX('Delivery Stops'!$B$2:$B$29,B3621))</f>
        <v>Tech Solutions Inc</v>
      </c>
      <c r="E3621" t="str" cm="1">
        <f t="array" ref="E3621">IF(C3621=0,"Depot",INDEX('Delivery Stops'!$B$2:$B$29,C3621))</f>
        <v>Fish Market</v>
      </c>
      <c r="F3621">
        <v>0</v>
      </c>
      <c r="G3621" cm="1">
        <f t="array" ref="G3621">INDEX('Distance Matrix (miles)'!$B$2:$AD$30,B3621+1,C3621+1)</f>
        <v>13.59</v>
      </c>
      <c r="H3621" cm="1">
        <f t="array" ref="H3621">INDEX('Travel Time Matrix (min)'!$B$2:$AD$30,B3621+1,C3621+1)</f>
        <v>20.399999999999999</v>
      </c>
      <c r="I3621" cm="1">
        <f t="array" ref="I3621">G3621*(INDEX('Vehicle Fleet'!$D$2:$D$6,A3621)+'Cost Parameters'!$B$2*'Cost Parameters'!$B$3)</f>
        <v>21.151475999999999</v>
      </c>
      <c r="J3621" cm="1">
        <f t="array" ref="J3621">IF(C3621=0,0,INDEX('Delivery Stops'!$D$2:$D$29,C3621))</f>
        <v>133</v>
      </c>
      <c r="K3621">
        <f t="shared" si="224"/>
        <v>0</v>
      </c>
      <c r="L3621">
        <f t="shared" si="225"/>
        <v>0</v>
      </c>
      <c r="M3621">
        <f t="shared" si="226"/>
        <v>0</v>
      </c>
      <c r="N3621">
        <f t="shared" si="227"/>
        <v>0</v>
      </c>
      <c r="O3621" cm="1">
        <f t="array" ref="O3621">((IF(C3621=0,INDEX('Solver Setup'!$M$15:$M$19,A3621),INDEX('Solver Setup'!$G$25:$G$52,C3621))-IF(B3621=0,INDEX('Solver Setup'!$L$15:$L$19,A3621),INDEX('Solver Setup'!$G$25:$G$52,B3621)))*1440-IF(B3621=0,0,INDEX('Solver Setup'!$F$25:$F$52,B3621))-H3621+'Solver Setup'!$B$9*(1-F3621))</f>
        <v>1684.6000000000006</v>
      </c>
    </row>
    <row r="3622" spans="1:15" x14ac:dyDescent="0.2">
      <c r="A3622">
        <v>5</v>
      </c>
      <c r="B3622">
        <v>13</v>
      </c>
      <c r="C3622">
        <v>8</v>
      </c>
      <c r="D3622" t="str" cm="1">
        <f t="array" ref="D3622">IF(B3622=0,"Depot",INDEX('Delivery Stops'!$B$2:$B$29,B3622))</f>
        <v>Tech Solutions Inc</v>
      </c>
      <c r="E3622" t="str" cm="1">
        <f t="array" ref="E3622">IF(C3622=0,"Depot",INDEX('Delivery Stops'!$B$2:$B$29,C3622))</f>
        <v>Swimming Pool Supply</v>
      </c>
      <c r="F3622">
        <v>0</v>
      </c>
      <c r="G3622" cm="1">
        <f t="array" ref="G3622">INDEX('Distance Matrix (miles)'!$B$2:$AD$30,B3622+1,C3622+1)</f>
        <v>43.32</v>
      </c>
      <c r="H3622" cm="1">
        <f t="array" ref="H3622">INDEX('Travel Time Matrix (min)'!$B$2:$AD$30,B3622+1,C3622+1)</f>
        <v>65</v>
      </c>
      <c r="I3622" cm="1">
        <f t="array" ref="I3622">G3622*(INDEX('Vehicle Fleet'!$D$2:$D$6,A3622)+'Cost Parameters'!$B$2*'Cost Parameters'!$B$3)</f>
        <v>67.423248000000001</v>
      </c>
      <c r="J3622" cm="1">
        <f t="array" ref="J3622">IF(C3622=0,0,INDEX('Delivery Stops'!$D$2:$D$29,C3622))</f>
        <v>285</v>
      </c>
      <c r="K3622">
        <f t="shared" si="224"/>
        <v>0</v>
      </c>
      <c r="L3622">
        <f t="shared" si="225"/>
        <v>0</v>
      </c>
      <c r="M3622">
        <f t="shared" si="226"/>
        <v>0</v>
      </c>
      <c r="N3622">
        <f t="shared" si="227"/>
        <v>0</v>
      </c>
      <c r="O3622" cm="1">
        <f t="array" ref="O3622">((IF(C3622=0,INDEX('Solver Setup'!$M$15:$M$19,A3622),INDEX('Solver Setup'!$G$25:$G$52,C3622))-IF(B3622=0,INDEX('Solver Setup'!$L$15:$L$19,A3622),INDEX('Solver Setup'!$G$25:$G$52,B3622)))*1440-IF(B3622=0,0,INDEX('Solver Setup'!$F$25:$F$52,B3622))-H3622+'Solver Setup'!$B$9*(1-F3622))</f>
        <v>1850</v>
      </c>
    </row>
    <row r="3623" spans="1:15" x14ac:dyDescent="0.2">
      <c r="A3623">
        <v>5</v>
      </c>
      <c r="B3623">
        <v>13</v>
      </c>
      <c r="C3623">
        <v>9</v>
      </c>
      <c r="D3623" t="str" cm="1">
        <f t="array" ref="D3623">IF(B3623=0,"Depot",INDEX('Delivery Stops'!$B$2:$B$29,B3623))</f>
        <v>Tech Solutions Inc</v>
      </c>
      <c r="E3623" t="str" cm="1">
        <f t="array" ref="E3623">IF(C3623=0,"Depot",INDEX('Delivery Stops'!$B$2:$B$29,C3623))</f>
        <v>Dry Cleaners</v>
      </c>
      <c r="F3623">
        <v>0</v>
      </c>
      <c r="G3623" cm="1">
        <f t="array" ref="G3623">INDEX('Distance Matrix (miles)'!$B$2:$AD$30,B3623+1,C3623+1)</f>
        <v>36.86</v>
      </c>
      <c r="H3623" cm="1">
        <f t="array" ref="H3623">INDEX('Travel Time Matrix (min)'!$B$2:$AD$30,B3623+1,C3623+1)</f>
        <v>55.3</v>
      </c>
      <c r="I3623" cm="1">
        <f t="array" ref="I3623">G3623*(INDEX('Vehicle Fleet'!$D$2:$D$6,A3623)+'Cost Parameters'!$B$2*'Cost Parameters'!$B$3)</f>
        <v>57.368904000000001</v>
      </c>
      <c r="J3623" cm="1">
        <f t="array" ref="J3623">IF(C3623=0,0,INDEX('Delivery Stops'!$D$2:$D$29,C3623))</f>
        <v>24</v>
      </c>
      <c r="K3623">
        <f t="shared" si="224"/>
        <v>0</v>
      </c>
      <c r="L3623">
        <f t="shared" si="225"/>
        <v>0</v>
      </c>
      <c r="M3623">
        <f t="shared" si="226"/>
        <v>0</v>
      </c>
      <c r="N3623">
        <f t="shared" si="227"/>
        <v>0</v>
      </c>
      <c r="O3623" cm="1">
        <f t="array" ref="O3623">((IF(C3623=0,INDEX('Solver Setup'!$M$15:$M$19,A3623),INDEX('Solver Setup'!$G$25:$G$52,C3623))-IF(B3623=0,INDEX('Solver Setup'!$L$15:$L$19,A3623),INDEX('Solver Setup'!$G$25:$G$52,B3623)))*1440-IF(B3623=0,0,INDEX('Solver Setup'!$F$25:$F$52,B3623))-H3623+'Solver Setup'!$B$9*(1-F3623))</f>
        <v>1514.7000000000005</v>
      </c>
    </row>
    <row r="3624" spans="1:15" x14ac:dyDescent="0.2">
      <c r="A3624">
        <v>5</v>
      </c>
      <c r="B3624">
        <v>13</v>
      </c>
      <c r="C3624">
        <v>10</v>
      </c>
      <c r="D3624" t="str" cm="1">
        <f t="array" ref="D3624">IF(B3624=0,"Depot",INDEX('Delivery Stops'!$B$2:$B$29,B3624))</f>
        <v>Tech Solutions Inc</v>
      </c>
      <c r="E3624" t="str" cm="1">
        <f t="array" ref="E3624">IF(C3624=0,"Depot",INDEX('Delivery Stops'!$B$2:$B$29,C3624))</f>
        <v>Furniture Warehouse</v>
      </c>
      <c r="F3624">
        <v>0</v>
      </c>
      <c r="G3624" cm="1">
        <f t="array" ref="G3624">INDEX('Distance Matrix (miles)'!$B$2:$AD$30,B3624+1,C3624+1)</f>
        <v>16.690000000000001</v>
      </c>
      <c r="H3624" cm="1">
        <f t="array" ref="H3624">INDEX('Travel Time Matrix (min)'!$B$2:$AD$30,B3624+1,C3624+1)</f>
        <v>25</v>
      </c>
      <c r="I3624" cm="1">
        <f t="array" ref="I3624">G3624*(INDEX('Vehicle Fleet'!$D$2:$D$6,A3624)+'Cost Parameters'!$B$2*'Cost Parameters'!$B$3)</f>
        <v>25.976316000000001</v>
      </c>
      <c r="J3624" cm="1">
        <f t="array" ref="J3624">IF(C3624=0,0,INDEX('Delivery Stops'!$D$2:$D$29,C3624))</f>
        <v>89</v>
      </c>
      <c r="K3624">
        <f t="shared" si="224"/>
        <v>0</v>
      </c>
      <c r="L3624">
        <f t="shared" si="225"/>
        <v>0</v>
      </c>
      <c r="M3624">
        <f t="shared" si="226"/>
        <v>0</v>
      </c>
      <c r="N3624">
        <f t="shared" si="227"/>
        <v>0</v>
      </c>
      <c r="O3624" cm="1">
        <f t="array" ref="O3624">((IF(C3624=0,INDEX('Solver Setup'!$M$15:$M$19,A3624),INDEX('Solver Setup'!$G$25:$G$52,C3624))-IF(B3624=0,INDEX('Solver Setup'!$L$15:$L$19,A3624),INDEX('Solver Setup'!$G$25:$G$52,B3624)))*1440-IF(B3624=0,0,INDEX('Solver Setup'!$F$25:$F$52,B3624))-H3624+'Solver Setup'!$B$9*(1-F3624))</f>
        <v>1620</v>
      </c>
    </row>
    <row r="3625" spans="1:15" x14ac:dyDescent="0.2">
      <c r="A3625">
        <v>5</v>
      </c>
      <c r="B3625">
        <v>13</v>
      </c>
      <c r="C3625">
        <v>11</v>
      </c>
      <c r="D3625" t="str" cm="1">
        <f t="array" ref="D3625">IF(B3625=0,"Depot",INDEX('Delivery Stops'!$B$2:$B$29,B3625))</f>
        <v>Tech Solutions Inc</v>
      </c>
      <c r="E3625" t="str" cm="1">
        <f t="array" ref="E3625">IF(C3625=0,"Depot",INDEX('Delivery Stops'!$B$2:$B$29,C3625))</f>
        <v>Pet Hospital</v>
      </c>
      <c r="F3625">
        <v>0</v>
      </c>
      <c r="G3625" cm="1">
        <f t="array" ref="G3625">INDEX('Distance Matrix (miles)'!$B$2:$AD$30,B3625+1,C3625+1)</f>
        <v>24.04</v>
      </c>
      <c r="H3625" cm="1">
        <f t="array" ref="H3625">INDEX('Travel Time Matrix (min)'!$B$2:$AD$30,B3625+1,C3625+1)</f>
        <v>36.1</v>
      </c>
      <c r="I3625" cm="1">
        <f t="array" ref="I3625">G3625*(INDEX('Vehicle Fleet'!$D$2:$D$6,A3625)+'Cost Parameters'!$B$2*'Cost Parameters'!$B$3)</f>
        <v>37.415855999999998</v>
      </c>
      <c r="J3625" cm="1">
        <f t="array" ref="J3625">IF(C3625=0,0,INDEX('Delivery Stops'!$D$2:$D$29,C3625))</f>
        <v>108</v>
      </c>
      <c r="K3625">
        <f t="shared" si="224"/>
        <v>0</v>
      </c>
      <c r="L3625">
        <f t="shared" si="225"/>
        <v>0</v>
      </c>
      <c r="M3625">
        <f t="shared" si="226"/>
        <v>0</v>
      </c>
      <c r="N3625">
        <f t="shared" si="227"/>
        <v>0</v>
      </c>
      <c r="O3625" cm="1">
        <f t="array" ref="O3625">((IF(C3625=0,INDEX('Solver Setup'!$M$15:$M$19,A3625),INDEX('Solver Setup'!$G$25:$G$52,C3625))-IF(B3625=0,INDEX('Solver Setup'!$L$15:$L$19,A3625),INDEX('Solver Setup'!$G$25:$G$52,B3625)))*1440-IF(B3625=0,0,INDEX('Solver Setup'!$F$25:$F$52,B3625))-H3625+'Solver Setup'!$B$9*(1-F3625))</f>
        <v>1533.9000000000005</v>
      </c>
    </row>
    <row r="3626" spans="1:15" x14ac:dyDescent="0.2">
      <c r="A3626">
        <v>5</v>
      </c>
      <c r="B3626">
        <v>13</v>
      </c>
      <c r="C3626">
        <v>12</v>
      </c>
      <c r="D3626" t="str" cm="1">
        <f t="array" ref="D3626">IF(B3626=0,"Depot",INDEX('Delivery Stops'!$B$2:$B$29,B3626))</f>
        <v>Tech Solutions Inc</v>
      </c>
      <c r="E3626" t="str" cm="1">
        <f t="array" ref="E3626">IF(C3626=0,"Depot",INDEX('Delivery Stops'!$B$2:$B$29,C3626))</f>
        <v>Tech Solutions Inc</v>
      </c>
      <c r="F3626">
        <v>0</v>
      </c>
      <c r="G3626" cm="1">
        <f t="array" ref="G3626">INDEX('Distance Matrix (miles)'!$B$2:$AD$30,B3626+1,C3626+1)</f>
        <v>16.37</v>
      </c>
      <c r="H3626" cm="1">
        <f t="array" ref="H3626">INDEX('Travel Time Matrix (min)'!$B$2:$AD$30,B3626+1,C3626+1)</f>
        <v>24.6</v>
      </c>
      <c r="I3626" cm="1">
        <f t="array" ref="I3626">G3626*(INDEX('Vehicle Fleet'!$D$2:$D$6,A3626)+'Cost Parameters'!$B$2*'Cost Parameters'!$B$3)</f>
        <v>25.478268</v>
      </c>
      <c r="J3626" cm="1">
        <f t="array" ref="J3626">IF(C3626=0,0,INDEX('Delivery Stops'!$D$2:$D$29,C3626))</f>
        <v>150</v>
      </c>
      <c r="K3626">
        <f t="shared" si="224"/>
        <v>0</v>
      </c>
      <c r="L3626">
        <f t="shared" si="225"/>
        <v>0</v>
      </c>
      <c r="M3626">
        <f t="shared" si="226"/>
        <v>0</v>
      </c>
      <c r="N3626">
        <f t="shared" si="227"/>
        <v>0</v>
      </c>
      <c r="O3626" cm="1">
        <f t="array" ref="O3626">((IF(C3626=0,INDEX('Solver Setup'!$M$15:$M$19,A3626),INDEX('Solver Setup'!$G$25:$G$52,C3626))-IF(B3626=0,INDEX('Solver Setup'!$L$15:$L$19,A3626),INDEX('Solver Setup'!$G$25:$G$52,B3626)))*1440-IF(B3626=0,0,INDEX('Solver Setup'!$F$25:$F$52,B3626))-H3626+'Solver Setup'!$B$9*(1-F3626))</f>
        <v>1500.4000000000005</v>
      </c>
    </row>
    <row r="3627" spans="1:15" x14ac:dyDescent="0.2">
      <c r="A3627">
        <v>5</v>
      </c>
      <c r="B3627">
        <v>13</v>
      </c>
      <c r="C3627">
        <v>14</v>
      </c>
      <c r="D3627" t="str" cm="1">
        <f t="array" ref="D3627">IF(B3627=0,"Depot",INDEX('Delivery Stops'!$B$2:$B$29,B3627))</f>
        <v>Tech Solutions Inc</v>
      </c>
      <c r="E3627" t="str" cm="1">
        <f t="array" ref="E3627">IF(C3627=0,"Depot",INDEX('Delivery Stops'!$B$2:$B$29,C3627))</f>
        <v>Sunrise Senior Living</v>
      </c>
      <c r="F3627">
        <v>0</v>
      </c>
      <c r="G3627" cm="1">
        <f t="array" ref="G3627">INDEX('Distance Matrix (miles)'!$B$2:$AD$30,B3627+1,C3627+1)</f>
        <v>18.48</v>
      </c>
      <c r="H3627" cm="1">
        <f t="array" ref="H3627">INDEX('Travel Time Matrix (min)'!$B$2:$AD$30,B3627+1,C3627+1)</f>
        <v>27.7</v>
      </c>
      <c r="I3627" cm="1">
        <f t="array" ref="I3627">G3627*(INDEX('Vehicle Fleet'!$D$2:$D$6,A3627)+'Cost Parameters'!$B$2*'Cost Parameters'!$B$3)</f>
        <v>28.762271999999999</v>
      </c>
      <c r="J3627" cm="1">
        <f t="array" ref="J3627">IF(C3627=0,0,INDEX('Delivery Stops'!$D$2:$D$29,C3627))</f>
        <v>249</v>
      </c>
      <c r="K3627">
        <f t="shared" si="224"/>
        <v>0</v>
      </c>
      <c r="L3627">
        <f t="shared" si="225"/>
        <v>0</v>
      </c>
      <c r="M3627">
        <f t="shared" si="226"/>
        <v>0</v>
      </c>
      <c r="N3627">
        <f t="shared" si="227"/>
        <v>0</v>
      </c>
      <c r="O3627" cm="1">
        <f t="array" ref="O3627">((IF(C3627=0,INDEX('Solver Setup'!$M$15:$M$19,A3627),INDEX('Solver Setup'!$G$25:$G$52,C3627))-IF(B3627=0,INDEX('Solver Setup'!$L$15:$L$19,A3627),INDEX('Solver Setup'!$G$25:$G$52,B3627)))*1440-IF(B3627=0,0,INDEX('Solver Setup'!$F$25:$F$52,B3627))-H3627+'Solver Setup'!$B$9*(1-F3627))</f>
        <v>1842.3000000000002</v>
      </c>
    </row>
    <row r="3628" spans="1:15" x14ac:dyDescent="0.2">
      <c r="A3628">
        <v>5</v>
      </c>
      <c r="B3628">
        <v>13</v>
      </c>
      <c r="C3628">
        <v>15</v>
      </c>
      <c r="D3628" t="str" cm="1">
        <f t="array" ref="D3628">IF(B3628=0,"Depot",INDEX('Delivery Stops'!$B$2:$B$29,B3628))</f>
        <v>Tech Solutions Inc</v>
      </c>
      <c r="E3628" t="str" cm="1">
        <f t="array" ref="E3628">IF(C3628=0,"Depot",INDEX('Delivery Stops'!$B$2:$B$29,C3628))</f>
        <v>Electronics Outlet</v>
      </c>
      <c r="F3628">
        <v>0</v>
      </c>
      <c r="G3628" cm="1">
        <f t="array" ref="G3628">INDEX('Distance Matrix (miles)'!$B$2:$AD$30,B3628+1,C3628+1)</f>
        <v>22.51</v>
      </c>
      <c r="H3628" cm="1">
        <f t="array" ref="H3628">INDEX('Travel Time Matrix (min)'!$B$2:$AD$30,B3628+1,C3628+1)</f>
        <v>33.799999999999997</v>
      </c>
      <c r="I3628" cm="1">
        <f t="array" ref="I3628">G3628*(INDEX('Vehicle Fleet'!$D$2:$D$6,A3628)+'Cost Parameters'!$B$2*'Cost Parameters'!$B$3)</f>
        <v>35.034564000000003</v>
      </c>
      <c r="J3628" cm="1">
        <f t="array" ref="J3628">IF(C3628=0,0,INDEX('Delivery Stops'!$D$2:$D$29,C3628))</f>
        <v>72</v>
      </c>
      <c r="K3628">
        <f t="shared" si="224"/>
        <v>0</v>
      </c>
      <c r="L3628">
        <f t="shared" si="225"/>
        <v>0</v>
      </c>
      <c r="M3628">
        <f t="shared" si="226"/>
        <v>0</v>
      </c>
      <c r="N3628">
        <f t="shared" si="227"/>
        <v>0</v>
      </c>
      <c r="O3628" cm="1">
        <f t="array" ref="O3628">((IF(C3628=0,INDEX('Solver Setup'!$M$15:$M$19,A3628),INDEX('Solver Setup'!$G$25:$G$52,C3628))-IF(B3628=0,INDEX('Solver Setup'!$L$15:$L$19,A3628),INDEX('Solver Setup'!$G$25:$G$52,B3628)))*1440-IF(B3628=0,0,INDEX('Solver Setup'!$F$25:$F$52,B3628))-H3628+'Solver Setup'!$B$9*(1-F3628))</f>
        <v>1401.2000000000005</v>
      </c>
    </row>
    <row r="3629" spans="1:15" x14ac:dyDescent="0.2">
      <c r="A3629">
        <v>5</v>
      </c>
      <c r="B3629">
        <v>13</v>
      </c>
      <c r="C3629">
        <v>16</v>
      </c>
      <c r="D3629" t="str" cm="1">
        <f t="array" ref="D3629">IF(B3629=0,"Depot",INDEX('Delivery Stops'!$B$2:$B$29,B3629))</f>
        <v>Tech Solutions Inc</v>
      </c>
      <c r="E3629" t="str" cm="1">
        <f t="array" ref="E3629">IF(C3629=0,"Depot",INDEX('Delivery Stops'!$B$2:$B$29,C3629))</f>
        <v>Bookstore</v>
      </c>
      <c r="F3629">
        <v>0</v>
      </c>
      <c r="G3629" cm="1">
        <f t="array" ref="G3629">INDEX('Distance Matrix (miles)'!$B$2:$AD$30,B3629+1,C3629+1)</f>
        <v>19.440000000000001</v>
      </c>
      <c r="H3629" cm="1">
        <f t="array" ref="H3629">INDEX('Travel Time Matrix (min)'!$B$2:$AD$30,B3629+1,C3629+1)</f>
        <v>29.2</v>
      </c>
      <c r="I3629" cm="1">
        <f t="array" ref="I3629">G3629*(INDEX('Vehicle Fleet'!$D$2:$D$6,A3629)+'Cost Parameters'!$B$2*'Cost Parameters'!$B$3)</f>
        <v>30.256416000000002</v>
      </c>
      <c r="J3629" cm="1">
        <f t="array" ref="J3629">IF(C3629=0,0,INDEX('Delivery Stops'!$D$2:$D$29,C3629))</f>
        <v>152</v>
      </c>
      <c r="K3629">
        <f t="shared" si="224"/>
        <v>0</v>
      </c>
      <c r="L3629">
        <f t="shared" si="225"/>
        <v>0</v>
      </c>
      <c r="M3629">
        <f t="shared" si="226"/>
        <v>0</v>
      </c>
      <c r="N3629">
        <f t="shared" si="227"/>
        <v>0</v>
      </c>
      <c r="O3629" cm="1">
        <f t="array" ref="O3629">((IF(C3629=0,INDEX('Solver Setup'!$M$15:$M$19,A3629),INDEX('Solver Setup'!$G$25:$G$52,C3629))-IF(B3629=0,INDEX('Solver Setup'!$L$15:$L$19,A3629),INDEX('Solver Setup'!$G$25:$G$52,B3629)))*1440-IF(B3629=0,0,INDEX('Solver Setup'!$F$25:$F$52,B3629))-H3629+'Solver Setup'!$B$9*(1-F3629))</f>
        <v>1645.8000000000011</v>
      </c>
    </row>
    <row r="3630" spans="1:15" x14ac:dyDescent="0.2">
      <c r="A3630">
        <v>5</v>
      </c>
      <c r="B3630">
        <v>13</v>
      </c>
      <c r="C3630">
        <v>17</v>
      </c>
      <c r="D3630" t="str" cm="1">
        <f t="array" ref="D3630">IF(B3630=0,"Depot",INDEX('Delivery Stops'!$B$2:$B$29,B3630))</f>
        <v>Tech Solutions Inc</v>
      </c>
      <c r="E3630" t="str" cm="1">
        <f t="array" ref="E3630">IF(C3630=0,"Depot",INDEX('Delivery Stops'!$B$2:$B$29,C3630))</f>
        <v>Veterinary Clinic</v>
      </c>
      <c r="F3630">
        <v>0</v>
      </c>
      <c r="G3630" cm="1">
        <f t="array" ref="G3630">INDEX('Distance Matrix (miles)'!$B$2:$AD$30,B3630+1,C3630+1)</f>
        <v>19.760000000000002</v>
      </c>
      <c r="H3630" cm="1">
        <f t="array" ref="H3630">INDEX('Travel Time Matrix (min)'!$B$2:$AD$30,B3630+1,C3630+1)</f>
        <v>29.6</v>
      </c>
      <c r="I3630" cm="1">
        <f t="array" ref="I3630">G3630*(INDEX('Vehicle Fleet'!$D$2:$D$6,A3630)+'Cost Parameters'!$B$2*'Cost Parameters'!$B$3)</f>
        <v>30.754464000000002</v>
      </c>
      <c r="J3630" cm="1">
        <f t="array" ref="J3630">IF(C3630=0,0,INDEX('Delivery Stops'!$D$2:$D$29,C3630))</f>
        <v>102</v>
      </c>
      <c r="K3630">
        <f t="shared" si="224"/>
        <v>0</v>
      </c>
      <c r="L3630">
        <f t="shared" si="225"/>
        <v>0</v>
      </c>
      <c r="M3630">
        <f t="shared" si="226"/>
        <v>0</v>
      </c>
      <c r="N3630">
        <f t="shared" si="227"/>
        <v>0</v>
      </c>
      <c r="O3630" cm="1">
        <f t="array" ref="O3630">((IF(C3630=0,INDEX('Solver Setup'!$M$15:$M$19,A3630),INDEX('Solver Setup'!$G$25:$G$52,C3630))-IF(B3630=0,INDEX('Solver Setup'!$L$15:$L$19,A3630),INDEX('Solver Setup'!$G$25:$G$52,B3630)))*1440-IF(B3630=0,0,INDEX('Solver Setup'!$F$25:$F$52,B3630))-H3630+'Solver Setup'!$B$9*(1-F3630))</f>
        <v>1480.4</v>
      </c>
    </row>
    <row r="3631" spans="1:15" x14ac:dyDescent="0.2">
      <c r="A3631">
        <v>5</v>
      </c>
      <c r="B3631">
        <v>13</v>
      </c>
      <c r="C3631">
        <v>18</v>
      </c>
      <c r="D3631" t="str" cm="1">
        <f t="array" ref="D3631">IF(B3631=0,"Depot",INDEX('Delivery Stops'!$B$2:$B$29,B3631))</f>
        <v>Tech Solutions Inc</v>
      </c>
      <c r="E3631" t="str" cm="1">
        <f t="array" ref="E3631">IF(C3631=0,"Depot",INDEX('Delivery Stops'!$B$2:$B$29,C3631))</f>
        <v>Furniture Warehouse</v>
      </c>
      <c r="F3631">
        <v>0</v>
      </c>
      <c r="G3631" cm="1">
        <f t="array" ref="G3631">INDEX('Distance Matrix (miles)'!$B$2:$AD$30,B3631+1,C3631+1)</f>
        <v>25.23</v>
      </c>
      <c r="H3631" cm="1">
        <f t="array" ref="H3631">INDEX('Travel Time Matrix (min)'!$B$2:$AD$30,B3631+1,C3631+1)</f>
        <v>37.799999999999997</v>
      </c>
      <c r="I3631" cm="1">
        <f t="array" ref="I3631">G3631*(INDEX('Vehicle Fleet'!$D$2:$D$6,A3631)+'Cost Parameters'!$B$2*'Cost Parameters'!$B$3)</f>
        <v>39.267972</v>
      </c>
      <c r="J3631" cm="1">
        <f t="array" ref="J3631">IF(C3631=0,0,INDEX('Delivery Stops'!$D$2:$D$29,C3631))</f>
        <v>148</v>
      </c>
      <c r="K3631">
        <f t="shared" si="224"/>
        <v>0</v>
      </c>
      <c r="L3631">
        <f t="shared" si="225"/>
        <v>0</v>
      </c>
      <c r="M3631">
        <f t="shared" si="226"/>
        <v>0</v>
      </c>
      <c r="N3631">
        <f t="shared" si="227"/>
        <v>0</v>
      </c>
      <c r="O3631" cm="1">
        <f t="array" ref="O3631">((IF(C3631=0,INDEX('Solver Setup'!$M$15:$M$19,A3631),INDEX('Solver Setup'!$G$25:$G$52,C3631))-IF(B3631=0,INDEX('Solver Setup'!$L$15:$L$19,A3631),INDEX('Solver Setup'!$G$25:$G$52,B3631)))*1440-IF(B3631=0,0,INDEX('Solver Setup'!$F$25:$F$52,B3631))-H3631+'Solver Setup'!$B$9*(1-F3631))</f>
        <v>1427.2</v>
      </c>
    </row>
    <row r="3632" spans="1:15" x14ac:dyDescent="0.2">
      <c r="A3632">
        <v>5</v>
      </c>
      <c r="B3632">
        <v>13</v>
      </c>
      <c r="C3632">
        <v>19</v>
      </c>
      <c r="D3632" t="str" cm="1">
        <f t="array" ref="D3632">IF(B3632=0,"Depot",INDEX('Delivery Stops'!$B$2:$B$29,B3632))</f>
        <v>Tech Solutions Inc</v>
      </c>
      <c r="E3632" t="str" cm="1">
        <f t="array" ref="E3632">IF(C3632=0,"Depot",INDEX('Delivery Stops'!$B$2:$B$29,C3632))</f>
        <v>Music School</v>
      </c>
      <c r="F3632">
        <v>0</v>
      </c>
      <c r="G3632" cm="1">
        <f t="array" ref="G3632">INDEX('Distance Matrix (miles)'!$B$2:$AD$30,B3632+1,C3632+1)</f>
        <v>44.07</v>
      </c>
      <c r="H3632" cm="1">
        <f t="array" ref="H3632">INDEX('Travel Time Matrix (min)'!$B$2:$AD$30,B3632+1,C3632+1)</f>
        <v>66.099999999999994</v>
      </c>
      <c r="I3632" cm="1">
        <f t="array" ref="I3632">G3632*(INDEX('Vehicle Fleet'!$D$2:$D$6,A3632)+'Cost Parameters'!$B$2*'Cost Parameters'!$B$3)</f>
        <v>68.590547999999998</v>
      </c>
      <c r="J3632" cm="1">
        <f t="array" ref="J3632">IF(C3632=0,0,INDEX('Delivery Stops'!$D$2:$D$29,C3632))</f>
        <v>97</v>
      </c>
      <c r="K3632">
        <f t="shared" si="224"/>
        <v>0</v>
      </c>
      <c r="L3632">
        <f t="shared" si="225"/>
        <v>0</v>
      </c>
      <c r="M3632">
        <f t="shared" si="226"/>
        <v>0</v>
      </c>
      <c r="N3632">
        <f t="shared" si="227"/>
        <v>0</v>
      </c>
      <c r="O3632" cm="1">
        <f t="array" ref="O3632">((IF(C3632=0,INDEX('Solver Setup'!$M$15:$M$19,A3632),INDEX('Solver Setup'!$G$25:$G$52,C3632))-IF(B3632=0,INDEX('Solver Setup'!$L$15:$L$19,A3632),INDEX('Solver Setup'!$G$25:$G$52,B3632)))*1440-IF(B3632=0,0,INDEX('Solver Setup'!$F$25:$F$52,B3632))-H3632+'Solver Setup'!$B$9*(1-F3632))</f>
        <v>1368.9000000000005</v>
      </c>
    </row>
    <row r="3633" spans="1:15" x14ac:dyDescent="0.2">
      <c r="A3633">
        <v>5</v>
      </c>
      <c r="B3633">
        <v>13</v>
      </c>
      <c r="C3633">
        <v>20</v>
      </c>
      <c r="D3633" t="str" cm="1">
        <f t="array" ref="D3633">IF(B3633=0,"Depot",INDEX('Delivery Stops'!$B$2:$B$29,B3633))</f>
        <v>Tech Solutions Inc</v>
      </c>
      <c r="E3633" t="str" cm="1">
        <f t="array" ref="E3633">IF(C3633=0,"Depot",INDEX('Delivery Stops'!$B$2:$B$29,C3633))</f>
        <v>Elementary School</v>
      </c>
      <c r="F3633">
        <v>0</v>
      </c>
      <c r="G3633" cm="1">
        <f t="array" ref="G3633">INDEX('Distance Matrix (miles)'!$B$2:$AD$30,B3633+1,C3633+1)</f>
        <v>42.1</v>
      </c>
      <c r="H3633" cm="1">
        <f t="array" ref="H3633">INDEX('Travel Time Matrix (min)'!$B$2:$AD$30,B3633+1,C3633+1)</f>
        <v>63.1</v>
      </c>
      <c r="I3633" cm="1">
        <f t="array" ref="I3633">G3633*(INDEX('Vehicle Fleet'!$D$2:$D$6,A3633)+'Cost Parameters'!$B$2*'Cost Parameters'!$B$3)</f>
        <v>65.524439999999998</v>
      </c>
      <c r="J3633" cm="1">
        <f t="array" ref="J3633">IF(C3633=0,0,INDEX('Delivery Stops'!$D$2:$D$29,C3633))</f>
        <v>71</v>
      </c>
      <c r="K3633">
        <f t="shared" si="224"/>
        <v>0</v>
      </c>
      <c r="L3633">
        <f t="shared" si="225"/>
        <v>0</v>
      </c>
      <c r="M3633">
        <f t="shared" si="226"/>
        <v>0</v>
      </c>
      <c r="N3633">
        <f t="shared" si="227"/>
        <v>0</v>
      </c>
      <c r="O3633" cm="1">
        <f t="array" ref="O3633">((IF(C3633=0,INDEX('Solver Setup'!$M$15:$M$19,A3633),INDEX('Solver Setup'!$G$25:$G$52,C3633))-IF(B3633=0,INDEX('Solver Setup'!$L$15:$L$19,A3633),INDEX('Solver Setup'!$G$25:$G$52,B3633)))*1440-IF(B3633=0,0,INDEX('Solver Setup'!$F$25:$F$52,B3633))-H3633+'Solver Setup'!$B$9*(1-F3633))</f>
        <v>1341.900000000001</v>
      </c>
    </row>
    <row r="3634" spans="1:15" x14ac:dyDescent="0.2">
      <c r="A3634">
        <v>5</v>
      </c>
      <c r="B3634">
        <v>13</v>
      </c>
      <c r="C3634">
        <v>21</v>
      </c>
      <c r="D3634" t="str" cm="1">
        <f t="array" ref="D3634">IF(B3634=0,"Depot",INDEX('Delivery Stops'!$B$2:$B$29,B3634))</f>
        <v>Tech Solutions Inc</v>
      </c>
      <c r="E3634" t="str" cm="1">
        <f t="array" ref="E3634">IF(C3634=0,"Depot",INDEX('Delivery Stops'!$B$2:$B$29,C3634))</f>
        <v>Distillery</v>
      </c>
      <c r="F3634">
        <v>0</v>
      </c>
      <c r="G3634" cm="1">
        <f t="array" ref="G3634">INDEX('Distance Matrix (miles)'!$B$2:$AD$30,B3634+1,C3634+1)</f>
        <v>41.02</v>
      </c>
      <c r="H3634" cm="1">
        <f t="array" ref="H3634">INDEX('Travel Time Matrix (min)'!$B$2:$AD$30,B3634+1,C3634+1)</f>
        <v>61.5</v>
      </c>
      <c r="I3634" cm="1">
        <f t="array" ref="I3634">G3634*(INDEX('Vehicle Fleet'!$D$2:$D$6,A3634)+'Cost Parameters'!$B$2*'Cost Parameters'!$B$3)</f>
        <v>63.843528000000006</v>
      </c>
      <c r="J3634" cm="1">
        <f t="array" ref="J3634">IF(C3634=0,0,INDEX('Delivery Stops'!$D$2:$D$29,C3634))</f>
        <v>178</v>
      </c>
      <c r="K3634">
        <f t="shared" si="224"/>
        <v>0</v>
      </c>
      <c r="L3634">
        <f t="shared" si="225"/>
        <v>0</v>
      </c>
      <c r="M3634">
        <f t="shared" si="226"/>
        <v>0</v>
      </c>
      <c r="N3634">
        <f t="shared" si="227"/>
        <v>0</v>
      </c>
      <c r="O3634" cm="1">
        <f t="array" ref="O3634">((IF(C3634=0,INDEX('Solver Setup'!$M$15:$M$19,A3634),INDEX('Solver Setup'!$G$25:$G$52,C3634))-IF(B3634=0,INDEX('Solver Setup'!$L$15:$L$19,A3634),INDEX('Solver Setup'!$G$25:$G$52,B3634)))*1440-IF(B3634=0,0,INDEX('Solver Setup'!$F$25:$F$52,B3634))-H3634+'Solver Setup'!$B$9*(1-F3634))</f>
        <v>1853.5</v>
      </c>
    </row>
    <row r="3635" spans="1:15" x14ac:dyDescent="0.2">
      <c r="A3635">
        <v>5</v>
      </c>
      <c r="B3635">
        <v>13</v>
      </c>
      <c r="C3635">
        <v>22</v>
      </c>
      <c r="D3635" t="str" cm="1">
        <f t="array" ref="D3635">IF(B3635=0,"Depot",INDEX('Delivery Stops'!$B$2:$B$29,B3635))</f>
        <v>Tech Solutions Inc</v>
      </c>
      <c r="E3635" t="str" cm="1">
        <f t="array" ref="E3635">IF(C3635=0,"Depot",INDEX('Delivery Stops'!$B$2:$B$29,C3635))</f>
        <v>Brewery</v>
      </c>
      <c r="F3635">
        <v>0</v>
      </c>
      <c r="G3635" cm="1">
        <f t="array" ref="G3635">INDEX('Distance Matrix (miles)'!$B$2:$AD$30,B3635+1,C3635+1)</f>
        <v>4.6100000000000003</v>
      </c>
      <c r="H3635" cm="1">
        <f t="array" ref="H3635">INDEX('Travel Time Matrix (min)'!$B$2:$AD$30,B3635+1,C3635+1)</f>
        <v>6.9</v>
      </c>
      <c r="I3635" cm="1">
        <f t="array" ref="I3635">G3635*(INDEX('Vehicle Fleet'!$D$2:$D$6,A3635)+'Cost Parameters'!$B$2*'Cost Parameters'!$B$3)</f>
        <v>7.1750040000000004</v>
      </c>
      <c r="J3635" cm="1">
        <f t="array" ref="J3635">IF(C3635=0,0,INDEX('Delivery Stops'!$D$2:$D$29,C3635))</f>
        <v>46</v>
      </c>
      <c r="K3635">
        <f t="shared" si="224"/>
        <v>0</v>
      </c>
      <c r="L3635">
        <f t="shared" si="225"/>
        <v>0</v>
      </c>
      <c r="M3635">
        <f t="shared" si="226"/>
        <v>0</v>
      </c>
      <c r="N3635">
        <f t="shared" si="227"/>
        <v>0</v>
      </c>
      <c r="O3635" cm="1">
        <f t="array" ref="O3635">((IF(C3635=0,INDEX('Solver Setup'!$M$15:$M$19,A3635),INDEX('Solver Setup'!$G$25:$G$52,C3635))-IF(B3635=0,INDEX('Solver Setup'!$L$15:$L$19,A3635),INDEX('Solver Setup'!$G$25:$G$52,B3635)))*1440-IF(B3635=0,0,INDEX('Solver Setup'!$F$25:$F$52,B3635))-H3635+'Solver Setup'!$B$9*(1-F3635))</f>
        <v>1758.1000000000008</v>
      </c>
    </row>
    <row r="3636" spans="1:15" x14ac:dyDescent="0.2">
      <c r="A3636">
        <v>5</v>
      </c>
      <c r="B3636">
        <v>13</v>
      </c>
      <c r="C3636">
        <v>23</v>
      </c>
      <c r="D3636" t="str" cm="1">
        <f t="array" ref="D3636">IF(B3636=0,"Depot",INDEX('Delivery Stops'!$B$2:$B$29,B3636))</f>
        <v>Tech Solutions Inc</v>
      </c>
      <c r="E3636" t="str" cm="1">
        <f t="array" ref="E3636">IF(C3636=0,"Depot",INDEX('Delivery Stops'!$B$2:$B$29,C3636))</f>
        <v>Distillery</v>
      </c>
      <c r="F3636">
        <v>0</v>
      </c>
      <c r="G3636" cm="1">
        <f t="array" ref="G3636">INDEX('Distance Matrix (miles)'!$B$2:$AD$30,B3636+1,C3636+1)</f>
        <v>27.48</v>
      </c>
      <c r="H3636" cm="1">
        <f t="array" ref="H3636">INDEX('Travel Time Matrix (min)'!$B$2:$AD$30,B3636+1,C3636+1)</f>
        <v>41.2</v>
      </c>
      <c r="I3636" cm="1">
        <f t="array" ref="I3636">G3636*(INDEX('Vehicle Fleet'!$D$2:$D$6,A3636)+'Cost Parameters'!$B$2*'Cost Parameters'!$B$3)</f>
        <v>42.769871999999999</v>
      </c>
      <c r="J3636" cm="1">
        <f t="array" ref="J3636">IF(C3636=0,0,INDEX('Delivery Stops'!$D$2:$D$29,C3636))</f>
        <v>207</v>
      </c>
      <c r="K3636">
        <f t="shared" si="224"/>
        <v>0</v>
      </c>
      <c r="L3636">
        <f t="shared" si="225"/>
        <v>0</v>
      </c>
      <c r="M3636">
        <f t="shared" si="226"/>
        <v>0</v>
      </c>
      <c r="N3636">
        <f t="shared" si="227"/>
        <v>0</v>
      </c>
      <c r="O3636" cm="1">
        <f t="array" ref="O3636">((IF(C3636=0,INDEX('Solver Setup'!$M$15:$M$19,A3636),INDEX('Solver Setup'!$G$25:$G$52,C3636))-IF(B3636=0,INDEX('Solver Setup'!$L$15:$L$19,A3636),INDEX('Solver Setup'!$G$25:$G$52,B3636)))*1440-IF(B3636=0,0,INDEX('Solver Setup'!$F$25:$F$52,B3636))-H3636+'Solver Setup'!$B$9*(1-F3636))</f>
        <v>1618.8000000000006</v>
      </c>
    </row>
    <row r="3637" spans="1:15" x14ac:dyDescent="0.2">
      <c r="A3637">
        <v>5</v>
      </c>
      <c r="B3637">
        <v>13</v>
      </c>
      <c r="C3637">
        <v>24</v>
      </c>
      <c r="D3637" t="str" cm="1">
        <f t="array" ref="D3637">IF(B3637=0,"Depot",INDEX('Delivery Stops'!$B$2:$B$29,B3637))</f>
        <v>Tech Solutions Inc</v>
      </c>
      <c r="E3637" t="str" cm="1">
        <f t="array" ref="E3637">IF(C3637=0,"Depot",INDEX('Delivery Stops'!$B$2:$B$29,C3637))</f>
        <v>Children's Academy</v>
      </c>
      <c r="F3637">
        <v>0</v>
      </c>
      <c r="G3637" cm="1">
        <f t="array" ref="G3637">INDEX('Distance Matrix (miles)'!$B$2:$AD$30,B3637+1,C3637+1)</f>
        <v>38.840000000000003</v>
      </c>
      <c r="H3637" cm="1">
        <f t="array" ref="H3637">INDEX('Travel Time Matrix (min)'!$B$2:$AD$30,B3637+1,C3637+1)</f>
        <v>58.3</v>
      </c>
      <c r="I3637" cm="1">
        <f t="array" ref="I3637">G3637*(INDEX('Vehicle Fleet'!$D$2:$D$6,A3637)+'Cost Parameters'!$B$2*'Cost Parameters'!$B$3)</f>
        <v>60.450576000000005</v>
      </c>
      <c r="J3637" cm="1">
        <f t="array" ref="J3637">IF(C3637=0,0,INDEX('Delivery Stops'!$D$2:$D$29,C3637))</f>
        <v>28</v>
      </c>
      <c r="K3637">
        <f t="shared" si="224"/>
        <v>0</v>
      </c>
      <c r="L3637">
        <f t="shared" si="225"/>
        <v>0</v>
      </c>
      <c r="M3637">
        <f t="shared" si="226"/>
        <v>0</v>
      </c>
      <c r="N3637">
        <f t="shared" si="227"/>
        <v>0</v>
      </c>
      <c r="O3637" cm="1">
        <f t="array" ref="O3637">((IF(C3637=0,INDEX('Solver Setup'!$M$15:$M$19,A3637),INDEX('Solver Setup'!$G$25:$G$52,C3637))-IF(B3637=0,INDEX('Solver Setup'!$L$15:$L$19,A3637),INDEX('Solver Setup'!$G$25:$G$52,B3637)))*1440-IF(B3637=0,0,INDEX('Solver Setup'!$F$25:$F$52,B3637))-H3637+'Solver Setup'!$B$9*(1-F3637))</f>
        <v>1751.700000000001</v>
      </c>
    </row>
    <row r="3638" spans="1:15" x14ac:dyDescent="0.2">
      <c r="A3638">
        <v>5</v>
      </c>
      <c r="B3638">
        <v>13</v>
      </c>
      <c r="C3638">
        <v>25</v>
      </c>
      <c r="D3638" t="str" cm="1">
        <f t="array" ref="D3638">IF(B3638=0,"Depot",INDEX('Delivery Stops'!$B$2:$B$29,B3638))</f>
        <v>Tech Solutions Inc</v>
      </c>
      <c r="E3638" t="str" cm="1">
        <f t="array" ref="E3638">IF(C3638=0,"Depot",INDEX('Delivery Stops'!$B$2:$B$29,C3638))</f>
        <v>Public Library</v>
      </c>
      <c r="F3638">
        <v>0</v>
      </c>
      <c r="G3638" cm="1">
        <f t="array" ref="G3638">INDEX('Distance Matrix (miles)'!$B$2:$AD$30,B3638+1,C3638+1)</f>
        <v>12.97</v>
      </c>
      <c r="H3638" cm="1">
        <f t="array" ref="H3638">INDEX('Travel Time Matrix (min)'!$B$2:$AD$30,B3638+1,C3638+1)</f>
        <v>19.5</v>
      </c>
      <c r="I3638" cm="1">
        <f t="array" ref="I3638">G3638*(INDEX('Vehicle Fleet'!$D$2:$D$6,A3638)+'Cost Parameters'!$B$2*'Cost Parameters'!$B$3)</f>
        <v>20.186508</v>
      </c>
      <c r="J3638" cm="1">
        <f t="array" ref="J3638">IF(C3638=0,0,INDEX('Delivery Stops'!$D$2:$D$29,C3638))</f>
        <v>32</v>
      </c>
      <c r="K3638">
        <f t="shared" si="224"/>
        <v>0</v>
      </c>
      <c r="L3638">
        <f t="shared" si="225"/>
        <v>0</v>
      </c>
      <c r="M3638">
        <f t="shared" si="226"/>
        <v>0</v>
      </c>
      <c r="N3638">
        <f t="shared" si="227"/>
        <v>0</v>
      </c>
      <c r="O3638" cm="1">
        <f t="array" ref="O3638">((IF(C3638=0,INDEX('Solver Setup'!$M$15:$M$19,A3638),INDEX('Solver Setup'!$G$25:$G$52,C3638))-IF(B3638=0,INDEX('Solver Setup'!$L$15:$L$19,A3638),INDEX('Solver Setup'!$G$25:$G$52,B3638)))*1440-IF(B3638=0,0,INDEX('Solver Setup'!$F$25:$F$52,B3638))-H3638+'Solver Setup'!$B$9*(1-F3638))</f>
        <v>1700.5000000000009</v>
      </c>
    </row>
    <row r="3639" spans="1:15" x14ac:dyDescent="0.2">
      <c r="A3639">
        <v>5</v>
      </c>
      <c r="B3639">
        <v>13</v>
      </c>
      <c r="C3639">
        <v>26</v>
      </c>
      <c r="D3639" t="str" cm="1">
        <f t="array" ref="D3639">IF(B3639=0,"Depot",INDEX('Delivery Stops'!$B$2:$B$29,B3639))</f>
        <v>Tech Solutions Inc</v>
      </c>
      <c r="E3639" t="str" cm="1">
        <f t="array" ref="E3639">IF(C3639=0,"Depot",INDEX('Delivery Stops'!$B$2:$B$29,C3639))</f>
        <v>Bakery &amp; Cafe</v>
      </c>
      <c r="F3639">
        <v>0</v>
      </c>
      <c r="G3639" cm="1">
        <f t="array" ref="G3639">INDEX('Distance Matrix (miles)'!$B$2:$AD$30,B3639+1,C3639+1)</f>
        <v>16.079999999999998</v>
      </c>
      <c r="H3639" cm="1">
        <f t="array" ref="H3639">INDEX('Travel Time Matrix (min)'!$B$2:$AD$30,B3639+1,C3639+1)</f>
        <v>24.1</v>
      </c>
      <c r="I3639" cm="1">
        <f t="array" ref="I3639">G3639*(INDEX('Vehicle Fleet'!$D$2:$D$6,A3639)+'Cost Parameters'!$B$2*'Cost Parameters'!$B$3)</f>
        <v>25.026911999999996</v>
      </c>
      <c r="J3639" cm="1">
        <f t="array" ref="J3639">IF(C3639=0,0,INDEX('Delivery Stops'!$D$2:$D$29,C3639))</f>
        <v>211</v>
      </c>
      <c r="K3639">
        <f t="shared" si="224"/>
        <v>0</v>
      </c>
      <c r="L3639">
        <f t="shared" si="225"/>
        <v>0</v>
      </c>
      <c r="M3639">
        <f t="shared" si="226"/>
        <v>0</v>
      </c>
      <c r="N3639">
        <f t="shared" si="227"/>
        <v>0</v>
      </c>
      <c r="O3639" cm="1">
        <f t="array" ref="O3639">((IF(C3639=0,INDEX('Solver Setup'!$M$15:$M$19,A3639),INDEX('Solver Setup'!$G$25:$G$52,C3639))-IF(B3639=0,INDEX('Solver Setup'!$L$15:$L$19,A3639),INDEX('Solver Setup'!$G$25:$G$52,B3639)))*1440-IF(B3639=0,0,INDEX('Solver Setup'!$F$25:$F$52,B3639))-H3639+'Solver Setup'!$B$9*(1-F3639))</f>
        <v>1770.9000000000005</v>
      </c>
    </row>
    <row r="3640" spans="1:15" x14ac:dyDescent="0.2">
      <c r="A3640">
        <v>5</v>
      </c>
      <c r="B3640">
        <v>13</v>
      </c>
      <c r="C3640">
        <v>27</v>
      </c>
      <c r="D3640" t="str" cm="1">
        <f t="array" ref="D3640">IF(B3640=0,"Depot",INDEX('Delivery Stops'!$B$2:$B$29,B3640))</f>
        <v>Tech Solutions Inc</v>
      </c>
      <c r="E3640" t="str" cm="1">
        <f t="array" ref="E3640">IF(C3640=0,"Depot",INDEX('Delivery Stops'!$B$2:$B$29,C3640))</f>
        <v>Redstone Elementary School</v>
      </c>
      <c r="F3640">
        <v>0</v>
      </c>
      <c r="G3640" cm="1">
        <f t="array" ref="G3640">INDEX('Distance Matrix (miles)'!$B$2:$AD$30,B3640+1,C3640+1)</f>
        <v>16.75</v>
      </c>
      <c r="H3640" cm="1">
        <f t="array" ref="H3640">INDEX('Travel Time Matrix (min)'!$B$2:$AD$30,B3640+1,C3640+1)</f>
        <v>25.1</v>
      </c>
      <c r="I3640" cm="1">
        <f t="array" ref="I3640">G3640*(INDEX('Vehicle Fleet'!$D$2:$D$6,A3640)+'Cost Parameters'!$B$2*'Cost Parameters'!$B$3)</f>
        <v>26.069700000000001</v>
      </c>
      <c r="J3640" cm="1">
        <f t="array" ref="J3640">IF(C3640=0,0,INDEX('Delivery Stops'!$D$2:$D$29,C3640))</f>
        <v>61</v>
      </c>
      <c r="K3640">
        <f t="shared" si="224"/>
        <v>0</v>
      </c>
      <c r="L3640">
        <f t="shared" si="225"/>
        <v>0</v>
      </c>
      <c r="M3640">
        <f t="shared" si="226"/>
        <v>0</v>
      </c>
      <c r="N3640">
        <f t="shared" si="227"/>
        <v>0</v>
      </c>
      <c r="O3640" cm="1">
        <f t="array" ref="O3640">((IF(C3640=0,INDEX('Solver Setup'!$M$15:$M$19,A3640),INDEX('Solver Setup'!$G$25:$G$52,C3640))-IF(B3640=0,INDEX('Solver Setup'!$L$15:$L$19,A3640),INDEX('Solver Setup'!$G$25:$G$52,B3640)))*1440-IF(B3640=0,0,INDEX('Solver Setup'!$F$25:$F$52,B3640))-H3640+'Solver Setup'!$B$9*(1-F3640))</f>
        <v>1709.9</v>
      </c>
    </row>
    <row r="3641" spans="1:15" x14ac:dyDescent="0.2">
      <c r="A3641">
        <v>5</v>
      </c>
      <c r="B3641">
        <v>13</v>
      </c>
      <c r="C3641">
        <v>28</v>
      </c>
      <c r="D3641" t="str" cm="1">
        <f t="array" ref="D3641">IF(B3641=0,"Depot",INDEX('Delivery Stops'!$B$2:$B$29,B3641))</f>
        <v>Tech Solutions Inc</v>
      </c>
      <c r="E3641" t="str" cm="1">
        <f t="array" ref="E3641">IF(C3641=0,"Depot",INDEX('Delivery Stops'!$B$2:$B$29,C3641))</f>
        <v>Food Bank</v>
      </c>
      <c r="F3641">
        <v>0</v>
      </c>
      <c r="G3641" cm="1">
        <f t="array" ref="G3641">INDEX('Distance Matrix (miles)'!$B$2:$AD$30,B3641+1,C3641+1)</f>
        <v>3.8</v>
      </c>
      <c r="H3641" cm="1">
        <f t="array" ref="H3641">INDEX('Travel Time Matrix (min)'!$B$2:$AD$30,B3641+1,C3641+1)</f>
        <v>5.7</v>
      </c>
      <c r="I3641" cm="1">
        <f t="array" ref="I3641">G3641*(INDEX('Vehicle Fleet'!$D$2:$D$6,A3641)+'Cost Parameters'!$B$2*'Cost Parameters'!$B$3)</f>
        <v>5.91432</v>
      </c>
      <c r="J3641" cm="1">
        <f t="array" ref="J3641">IF(C3641=0,0,INDEX('Delivery Stops'!$D$2:$D$29,C3641))</f>
        <v>168</v>
      </c>
      <c r="K3641">
        <f t="shared" si="224"/>
        <v>0</v>
      </c>
      <c r="L3641">
        <f t="shared" si="225"/>
        <v>0</v>
      </c>
      <c r="M3641">
        <f t="shared" si="226"/>
        <v>0</v>
      </c>
      <c r="N3641">
        <f t="shared" si="227"/>
        <v>0</v>
      </c>
      <c r="O3641" cm="1">
        <f t="array" ref="O3641">((IF(C3641=0,INDEX('Solver Setup'!$M$15:$M$19,A3641),INDEX('Solver Setup'!$G$25:$G$52,C3641))-IF(B3641=0,INDEX('Solver Setup'!$L$15:$L$19,A3641),INDEX('Solver Setup'!$G$25:$G$52,B3641)))*1440-IF(B3641=0,0,INDEX('Solver Setup'!$F$25:$F$52,B3641))-H3641+'Solver Setup'!$B$9*(1-F3641))</f>
        <v>1729.3</v>
      </c>
    </row>
    <row r="3642" spans="1:15" x14ac:dyDescent="0.2">
      <c r="A3642">
        <v>5</v>
      </c>
      <c r="B3642">
        <v>14</v>
      </c>
      <c r="C3642">
        <v>0</v>
      </c>
      <c r="D3642" t="str" cm="1">
        <f t="array" ref="D3642">IF(B3642=0,"Depot",INDEX('Delivery Stops'!$B$2:$B$29,B3642))</f>
        <v>Sunrise Senior Living</v>
      </c>
      <c r="E3642" t="str" cm="1">
        <f t="array" ref="E3642">IF(C3642=0,"Depot",INDEX('Delivery Stops'!$B$2:$B$29,C3642))</f>
        <v>Depot</v>
      </c>
      <c r="F3642">
        <v>0</v>
      </c>
      <c r="G3642" cm="1">
        <f t="array" ref="G3642">INDEX('Distance Matrix (miles)'!$B$2:$AD$30,B3642+1,C3642+1)</f>
        <v>14.86</v>
      </c>
      <c r="H3642" cm="1">
        <f t="array" ref="H3642">INDEX('Travel Time Matrix (min)'!$B$2:$AD$30,B3642+1,C3642+1)</f>
        <v>22.3</v>
      </c>
      <c r="I3642" cm="1">
        <f t="array" ref="I3642">G3642*(INDEX('Vehicle Fleet'!$D$2:$D$6,A3642)+'Cost Parameters'!$B$2*'Cost Parameters'!$B$3)</f>
        <v>23.128104</v>
      </c>
      <c r="J3642" cm="1">
        <f t="array" ref="J3642">IF(C3642=0,0,INDEX('Delivery Stops'!$D$2:$D$29,C3642))</f>
        <v>0</v>
      </c>
      <c r="K3642">
        <f t="shared" si="224"/>
        <v>0</v>
      </c>
      <c r="L3642">
        <f t="shared" si="225"/>
        <v>0</v>
      </c>
      <c r="M3642">
        <f t="shared" si="226"/>
        <v>0</v>
      </c>
      <c r="N3642">
        <f t="shared" si="227"/>
        <v>0</v>
      </c>
      <c r="O3642" cm="1">
        <f t="array" ref="O3642">((IF(C3642=0,INDEX('Solver Setup'!$M$15:$M$19,A3642),INDEX('Solver Setup'!$G$25:$G$52,C3642))-IF(B3642=0,INDEX('Solver Setup'!$L$15:$L$19,A3642),INDEX('Solver Setup'!$G$25:$G$52,B3642)))*1440-IF(B3642=0,0,INDEX('Solver Setup'!$F$25:$F$52,B3642))-H3642+'Solver Setup'!$B$9*(1-F3642))</f>
        <v>552.7000000000005</v>
      </c>
    </row>
    <row r="3643" spans="1:15" x14ac:dyDescent="0.2">
      <c r="A3643">
        <v>5</v>
      </c>
      <c r="B3643">
        <v>14</v>
      </c>
      <c r="C3643">
        <v>1</v>
      </c>
      <c r="D3643" t="str" cm="1">
        <f t="array" ref="D3643">IF(B3643=0,"Depot",INDEX('Delivery Stops'!$B$2:$B$29,B3643))</f>
        <v>Sunrise Senior Living</v>
      </c>
      <c r="E3643" t="str" cm="1">
        <f t="array" ref="E3643">IF(C3643=0,"Depot",INDEX('Delivery Stops'!$B$2:$B$29,C3643))</f>
        <v>Pet Hospital</v>
      </c>
      <c r="F3643">
        <v>0</v>
      </c>
      <c r="G3643" cm="1">
        <f t="array" ref="G3643">INDEX('Distance Matrix (miles)'!$B$2:$AD$30,B3643+1,C3643+1)</f>
        <v>38.65</v>
      </c>
      <c r="H3643" cm="1">
        <f t="array" ref="H3643">INDEX('Travel Time Matrix (min)'!$B$2:$AD$30,B3643+1,C3643+1)</f>
        <v>58</v>
      </c>
      <c r="I3643" cm="1">
        <f t="array" ref="I3643">G3643*(INDEX('Vehicle Fleet'!$D$2:$D$6,A3643)+'Cost Parameters'!$B$2*'Cost Parameters'!$B$3)</f>
        <v>60.154859999999999</v>
      </c>
      <c r="J3643" cm="1">
        <f t="array" ref="J3643">IF(C3643=0,0,INDEX('Delivery Stops'!$D$2:$D$29,C3643))</f>
        <v>204</v>
      </c>
      <c r="K3643">
        <f t="shared" si="224"/>
        <v>0</v>
      </c>
      <c r="L3643">
        <f t="shared" si="225"/>
        <v>0</v>
      </c>
      <c r="M3643">
        <f t="shared" si="226"/>
        <v>0</v>
      </c>
      <c r="N3643">
        <f t="shared" si="227"/>
        <v>0</v>
      </c>
      <c r="O3643" cm="1">
        <f t="array" ref="O3643">((IF(C3643=0,INDEX('Solver Setup'!$M$15:$M$19,A3643),INDEX('Solver Setup'!$G$25:$G$52,C3643))-IF(B3643=0,INDEX('Solver Setup'!$L$15:$L$19,A3643),INDEX('Solver Setup'!$G$25:$G$52,B3643)))*1440-IF(B3643=0,0,INDEX('Solver Setup'!$F$25:$F$52,B3643))-H3643+'Solver Setup'!$B$9*(1-F3643))</f>
        <v>1027.0000000000009</v>
      </c>
    </row>
    <row r="3644" spans="1:15" x14ac:dyDescent="0.2">
      <c r="A3644">
        <v>5</v>
      </c>
      <c r="B3644">
        <v>14</v>
      </c>
      <c r="C3644">
        <v>2</v>
      </c>
      <c r="D3644" t="str" cm="1">
        <f t="array" ref="D3644">IF(B3644=0,"Depot",INDEX('Delivery Stops'!$B$2:$B$29,B3644))</f>
        <v>Sunrise Senior Living</v>
      </c>
      <c r="E3644" t="str" cm="1">
        <f t="array" ref="E3644">IF(C3644=0,"Depot",INDEX('Delivery Stops'!$B$2:$B$29,C3644))</f>
        <v>Community Pharmacy</v>
      </c>
      <c r="F3644">
        <v>0</v>
      </c>
      <c r="G3644" cm="1">
        <f t="array" ref="G3644">INDEX('Distance Matrix (miles)'!$B$2:$AD$30,B3644+1,C3644+1)</f>
        <v>17.62</v>
      </c>
      <c r="H3644" cm="1">
        <f t="array" ref="H3644">INDEX('Travel Time Matrix (min)'!$B$2:$AD$30,B3644+1,C3644+1)</f>
        <v>26.4</v>
      </c>
      <c r="I3644" cm="1">
        <f t="array" ref="I3644">G3644*(INDEX('Vehicle Fleet'!$D$2:$D$6,A3644)+'Cost Parameters'!$B$2*'Cost Parameters'!$B$3)</f>
        <v>27.423768000000003</v>
      </c>
      <c r="J3644" cm="1">
        <f t="array" ref="J3644">IF(C3644=0,0,INDEX('Delivery Stops'!$D$2:$D$29,C3644))</f>
        <v>240</v>
      </c>
      <c r="K3644">
        <f t="shared" si="224"/>
        <v>0</v>
      </c>
      <c r="L3644">
        <f t="shared" si="225"/>
        <v>0</v>
      </c>
      <c r="M3644">
        <f t="shared" si="226"/>
        <v>0</v>
      </c>
      <c r="N3644">
        <f t="shared" si="227"/>
        <v>0</v>
      </c>
      <c r="O3644" cm="1">
        <f t="array" ref="O3644">((IF(C3644=0,INDEX('Solver Setup'!$M$15:$M$19,A3644),INDEX('Solver Setup'!$G$25:$G$52,C3644))-IF(B3644=0,INDEX('Solver Setup'!$L$15:$L$19,A3644),INDEX('Solver Setup'!$G$25:$G$52,B3644)))*1440-IF(B3644=0,0,INDEX('Solver Setup'!$F$25:$F$52,B3644))-H3644+'Solver Setup'!$B$9*(1-F3644))</f>
        <v>1298.5999999999999</v>
      </c>
    </row>
    <row r="3645" spans="1:15" x14ac:dyDescent="0.2">
      <c r="A3645">
        <v>5</v>
      </c>
      <c r="B3645">
        <v>14</v>
      </c>
      <c r="C3645">
        <v>3</v>
      </c>
      <c r="D3645" t="str" cm="1">
        <f t="array" ref="D3645">IF(B3645=0,"Depot",INDEX('Delivery Stops'!$B$2:$B$29,B3645))</f>
        <v>Sunrise Senior Living</v>
      </c>
      <c r="E3645" t="str" cm="1">
        <f t="array" ref="E3645">IF(C3645=0,"Depot",INDEX('Delivery Stops'!$B$2:$B$29,C3645))</f>
        <v>Redstone Medical Center</v>
      </c>
      <c r="F3645">
        <v>0</v>
      </c>
      <c r="G3645" cm="1">
        <f t="array" ref="G3645">INDEX('Distance Matrix (miles)'!$B$2:$AD$30,B3645+1,C3645+1)</f>
        <v>28.35</v>
      </c>
      <c r="H3645" cm="1">
        <f t="array" ref="H3645">INDEX('Travel Time Matrix (min)'!$B$2:$AD$30,B3645+1,C3645+1)</f>
        <v>42.5</v>
      </c>
      <c r="I3645" cm="1">
        <f t="array" ref="I3645">G3645*(INDEX('Vehicle Fleet'!$D$2:$D$6,A3645)+'Cost Parameters'!$B$2*'Cost Parameters'!$B$3)</f>
        <v>44.123940000000005</v>
      </c>
      <c r="J3645" cm="1">
        <f t="array" ref="J3645">IF(C3645=0,0,INDEX('Delivery Stops'!$D$2:$D$29,C3645))</f>
        <v>183</v>
      </c>
      <c r="K3645">
        <f t="shared" si="224"/>
        <v>0</v>
      </c>
      <c r="L3645">
        <f t="shared" si="225"/>
        <v>0</v>
      </c>
      <c r="M3645">
        <f t="shared" si="226"/>
        <v>0</v>
      </c>
      <c r="N3645">
        <f t="shared" si="227"/>
        <v>0</v>
      </c>
      <c r="O3645" cm="1">
        <f t="array" ref="O3645">((IF(C3645=0,INDEX('Solver Setup'!$M$15:$M$19,A3645),INDEX('Solver Setup'!$G$25:$G$52,C3645))-IF(B3645=0,INDEX('Solver Setup'!$L$15:$L$19,A3645),INDEX('Solver Setup'!$G$25:$G$52,B3645)))*1440-IF(B3645=0,0,INDEX('Solver Setup'!$F$25:$F$52,B3645))-H3645+'Solver Setup'!$B$9*(1-F3645))</f>
        <v>1297.5000000000005</v>
      </c>
    </row>
    <row r="3646" spans="1:15" x14ac:dyDescent="0.2">
      <c r="A3646">
        <v>5</v>
      </c>
      <c r="B3646">
        <v>14</v>
      </c>
      <c r="C3646">
        <v>4</v>
      </c>
      <c r="D3646" t="str" cm="1">
        <f t="array" ref="D3646">IF(B3646=0,"Depot",INDEX('Delivery Stops'!$B$2:$B$29,B3646))</f>
        <v>Sunrise Senior Living</v>
      </c>
      <c r="E3646" t="str" cm="1">
        <f t="array" ref="E3646">IF(C3646=0,"Depot",INDEX('Delivery Stops'!$B$2:$B$29,C3646))</f>
        <v>Furniture Warehouse</v>
      </c>
      <c r="F3646">
        <v>0</v>
      </c>
      <c r="G3646" cm="1">
        <f t="array" ref="G3646">INDEX('Distance Matrix (miles)'!$B$2:$AD$30,B3646+1,C3646+1)</f>
        <v>11.71</v>
      </c>
      <c r="H3646" cm="1">
        <f t="array" ref="H3646">INDEX('Travel Time Matrix (min)'!$B$2:$AD$30,B3646+1,C3646+1)</f>
        <v>17.600000000000001</v>
      </c>
      <c r="I3646" cm="1">
        <f t="array" ref="I3646">G3646*(INDEX('Vehicle Fleet'!$D$2:$D$6,A3646)+'Cost Parameters'!$B$2*'Cost Parameters'!$B$3)</f>
        <v>18.225444000000003</v>
      </c>
      <c r="J3646" cm="1">
        <f t="array" ref="J3646">IF(C3646=0,0,INDEX('Delivery Stops'!$D$2:$D$29,C3646))</f>
        <v>186</v>
      </c>
      <c r="K3646">
        <f t="shared" si="224"/>
        <v>0</v>
      </c>
      <c r="L3646">
        <f t="shared" si="225"/>
        <v>0</v>
      </c>
      <c r="M3646">
        <f t="shared" si="226"/>
        <v>0</v>
      </c>
      <c r="N3646">
        <f t="shared" si="227"/>
        <v>0</v>
      </c>
      <c r="O3646" cm="1">
        <f t="array" ref="O3646">((IF(C3646=0,INDEX('Solver Setup'!$M$15:$M$19,A3646),INDEX('Solver Setup'!$G$25:$G$52,C3646))-IF(B3646=0,INDEX('Solver Setup'!$L$15:$L$19,A3646),INDEX('Solver Setup'!$G$25:$G$52,B3646)))*1440-IF(B3646=0,0,INDEX('Solver Setup'!$F$25:$F$52,B3646))-H3646+'Solver Setup'!$B$9*(1-F3646))</f>
        <v>1052.4000000000005</v>
      </c>
    </row>
    <row r="3647" spans="1:15" x14ac:dyDescent="0.2">
      <c r="A3647">
        <v>5</v>
      </c>
      <c r="B3647">
        <v>14</v>
      </c>
      <c r="C3647">
        <v>5</v>
      </c>
      <c r="D3647" t="str" cm="1">
        <f t="array" ref="D3647">IF(B3647=0,"Depot",INDEX('Delivery Stops'!$B$2:$B$29,B3647))</f>
        <v>Sunrise Senior Living</v>
      </c>
      <c r="E3647" t="str" cm="1">
        <f t="array" ref="E3647">IF(C3647=0,"Depot",INDEX('Delivery Stops'!$B$2:$B$29,C3647))</f>
        <v>Construction Supply</v>
      </c>
      <c r="F3647">
        <v>0</v>
      </c>
      <c r="G3647" cm="1">
        <f t="array" ref="G3647">INDEX('Distance Matrix (miles)'!$B$2:$AD$30,B3647+1,C3647+1)</f>
        <v>7.79</v>
      </c>
      <c r="H3647" cm="1">
        <f t="array" ref="H3647">INDEX('Travel Time Matrix (min)'!$B$2:$AD$30,B3647+1,C3647+1)</f>
        <v>11.7</v>
      </c>
      <c r="I3647" cm="1">
        <f t="array" ref="I3647">G3647*(INDEX('Vehicle Fleet'!$D$2:$D$6,A3647)+'Cost Parameters'!$B$2*'Cost Parameters'!$B$3)</f>
        <v>12.124356000000001</v>
      </c>
      <c r="J3647" cm="1">
        <f t="array" ref="J3647">IF(C3647=0,0,INDEX('Delivery Stops'!$D$2:$D$29,C3647))</f>
        <v>201</v>
      </c>
      <c r="K3647">
        <f t="shared" si="224"/>
        <v>0</v>
      </c>
      <c r="L3647">
        <f t="shared" si="225"/>
        <v>0</v>
      </c>
      <c r="M3647">
        <f t="shared" si="226"/>
        <v>0</v>
      </c>
      <c r="N3647">
        <f t="shared" si="227"/>
        <v>0</v>
      </c>
      <c r="O3647" cm="1">
        <f t="array" ref="O3647">((IF(C3647=0,INDEX('Solver Setup'!$M$15:$M$19,A3647),INDEX('Solver Setup'!$G$25:$G$52,C3647))-IF(B3647=0,INDEX('Solver Setup'!$L$15:$L$19,A3647),INDEX('Solver Setup'!$G$25:$G$52,B3647)))*1440-IF(B3647=0,0,INDEX('Solver Setup'!$F$25:$F$52,B3647))-H3647+'Solver Setup'!$B$9*(1-F3647))</f>
        <v>1268.3</v>
      </c>
    </row>
    <row r="3648" spans="1:15" x14ac:dyDescent="0.2">
      <c r="A3648">
        <v>5</v>
      </c>
      <c r="B3648">
        <v>14</v>
      </c>
      <c r="C3648">
        <v>6</v>
      </c>
      <c r="D3648" t="str" cm="1">
        <f t="array" ref="D3648">IF(B3648=0,"Depot",INDEX('Delivery Stops'!$B$2:$B$29,B3648))</f>
        <v>Sunrise Senior Living</v>
      </c>
      <c r="E3648" t="str" cm="1">
        <f t="array" ref="E3648">IF(C3648=0,"Depot",INDEX('Delivery Stops'!$B$2:$B$29,C3648))</f>
        <v>Farm Supply</v>
      </c>
      <c r="F3648">
        <v>0</v>
      </c>
      <c r="G3648" cm="1">
        <f t="array" ref="G3648">INDEX('Distance Matrix (miles)'!$B$2:$AD$30,B3648+1,C3648+1)</f>
        <v>10.59</v>
      </c>
      <c r="H3648" cm="1">
        <f t="array" ref="H3648">INDEX('Travel Time Matrix (min)'!$B$2:$AD$30,B3648+1,C3648+1)</f>
        <v>15.9</v>
      </c>
      <c r="I3648" cm="1">
        <f t="array" ref="I3648">G3648*(INDEX('Vehicle Fleet'!$D$2:$D$6,A3648)+'Cost Parameters'!$B$2*'Cost Parameters'!$B$3)</f>
        <v>16.482275999999999</v>
      </c>
      <c r="J3648" cm="1">
        <f t="array" ref="J3648">IF(C3648=0,0,INDEX('Delivery Stops'!$D$2:$D$29,C3648))</f>
        <v>162</v>
      </c>
      <c r="K3648">
        <f t="shared" si="224"/>
        <v>0</v>
      </c>
      <c r="L3648">
        <f t="shared" si="225"/>
        <v>0</v>
      </c>
      <c r="M3648">
        <f t="shared" si="226"/>
        <v>0</v>
      </c>
      <c r="N3648">
        <f t="shared" si="227"/>
        <v>0</v>
      </c>
      <c r="O3648" cm="1">
        <f t="array" ref="O3648">((IF(C3648=0,INDEX('Solver Setup'!$M$15:$M$19,A3648),INDEX('Solver Setup'!$G$25:$G$52,C3648))-IF(B3648=0,INDEX('Solver Setup'!$L$15:$L$19,A3648),INDEX('Solver Setup'!$G$25:$G$52,B3648)))*1440-IF(B3648=0,0,INDEX('Solver Setup'!$F$25:$F$52,B3648))-H3648+'Solver Setup'!$B$9*(1-F3648))</f>
        <v>1369.1000000000004</v>
      </c>
    </row>
    <row r="3649" spans="1:15" x14ac:dyDescent="0.2">
      <c r="A3649">
        <v>5</v>
      </c>
      <c r="B3649">
        <v>14</v>
      </c>
      <c r="C3649">
        <v>7</v>
      </c>
      <c r="D3649" t="str" cm="1">
        <f t="array" ref="D3649">IF(B3649=0,"Depot",INDEX('Delivery Stops'!$B$2:$B$29,B3649))</f>
        <v>Sunrise Senior Living</v>
      </c>
      <c r="E3649" t="str" cm="1">
        <f t="array" ref="E3649">IF(C3649=0,"Depot",INDEX('Delivery Stops'!$B$2:$B$29,C3649))</f>
        <v>Fish Market</v>
      </c>
      <c r="F3649">
        <v>0</v>
      </c>
      <c r="G3649" cm="1">
        <f t="array" ref="G3649">INDEX('Distance Matrix (miles)'!$B$2:$AD$30,B3649+1,C3649+1)</f>
        <v>8.5299999999999994</v>
      </c>
      <c r="H3649" cm="1">
        <f t="array" ref="H3649">INDEX('Travel Time Matrix (min)'!$B$2:$AD$30,B3649+1,C3649+1)</f>
        <v>12.8</v>
      </c>
      <c r="I3649" cm="1">
        <f t="array" ref="I3649">G3649*(INDEX('Vehicle Fleet'!$D$2:$D$6,A3649)+'Cost Parameters'!$B$2*'Cost Parameters'!$B$3)</f>
        <v>13.276091999999998</v>
      </c>
      <c r="J3649" cm="1">
        <f t="array" ref="J3649">IF(C3649=0,0,INDEX('Delivery Stops'!$D$2:$D$29,C3649))</f>
        <v>133</v>
      </c>
      <c r="K3649">
        <f t="shared" si="224"/>
        <v>0</v>
      </c>
      <c r="L3649">
        <f t="shared" si="225"/>
        <v>0</v>
      </c>
      <c r="M3649">
        <f t="shared" si="226"/>
        <v>0</v>
      </c>
      <c r="N3649">
        <f t="shared" si="227"/>
        <v>0</v>
      </c>
      <c r="O3649" cm="1">
        <f t="array" ref="O3649">((IF(C3649=0,INDEX('Solver Setup'!$M$15:$M$19,A3649),INDEX('Solver Setup'!$G$25:$G$52,C3649))-IF(B3649=0,INDEX('Solver Setup'!$L$15:$L$19,A3649),INDEX('Solver Setup'!$G$25:$G$52,B3649)))*1440-IF(B3649=0,0,INDEX('Solver Setup'!$F$25:$F$52,B3649))-H3649+'Solver Setup'!$B$9*(1-F3649))</f>
        <v>1237.2000000000005</v>
      </c>
    </row>
    <row r="3650" spans="1:15" x14ac:dyDescent="0.2">
      <c r="A3650">
        <v>5</v>
      </c>
      <c r="B3650">
        <v>14</v>
      </c>
      <c r="C3650">
        <v>8</v>
      </c>
      <c r="D3650" t="str" cm="1">
        <f t="array" ref="D3650">IF(B3650=0,"Depot",INDEX('Delivery Stops'!$B$2:$B$29,B3650))</f>
        <v>Sunrise Senior Living</v>
      </c>
      <c r="E3650" t="str" cm="1">
        <f t="array" ref="E3650">IF(C3650=0,"Depot",INDEX('Delivery Stops'!$B$2:$B$29,C3650))</f>
        <v>Swimming Pool Supply</v>
      </c>
      <c r="F3650">
        <v>0</v>
      </c>
      <c r="G3650" cm="1">
        <f t="array" ref="G3650">INDEX('Distance Matrix (miles)'!$B$2:$AD$30,B3650+1,C3650+1)</f>
        <v>25.31</v>
      </c>
      <c r="H3650" cm="1">
        <f t="array" ref="H3650">INDEX('Travel Time Matrix (min)'!$B$2:$AD$30,B3650+1,C3650+1)</f>
        <v>38</v>
      </c>
      <c r="I3650" cm="1">
        <f t="array" ref="I3650">G3650*(INDEX('Vehicle Fleet'!$D$2:$D$6,A3650)+'Cost Parameters'!$B$2*'Cost Parameters'!$B$3)</f>
        <v>39.392483999999996</v>
      </c>
      <c r="J3650" cm="1">
        <f t="array" ref="J3650">IF(C3650=0,0,INDEX('Delivery Stops'!$D$2:$D$29,C3650))</f>
        <v>285</v>
      </c>
      <c r="K3650">
        <f t="shared" si="224"/>
        <v>0</v>
      </c>
      <c r="L3650">
        <f t="shared" si="225"/>
        <v>0</v>
      </c>
      <c r="M3650">
        <f t="shared" si="226"/>
        <v>0</v>
      </c>
      <c r="N3650">
        <f t="shared" si="227"/>
        <v>0</v>
      </c>
      <c r="O3650" cm="1">
        <f t="array" ref="O3650">((IF(C3650=0,INDEX('Solver Setup'!$M$15:$M$19,A3650),INDEX('Solver Setup'!$G$25:$G$52,C3650))-IF(B3650=0,INDEX('Solver Setup'!$L$15:$L$19,A3650),INDEX('Solver Setup'!$G$25:$G$52,B3650)))*1440-IF(B3650=0,0,INDEX('Solver Setup'!$F$25:$F$52,B3650))-H3650+'Solver Setup'!$B$9*(1-F3650))</f>
        <v>1422</v>
      </c>
    </row>
    <row r="3651" spans="1:15" x14ac:dyDescent="0.2">
      <c r="A3651">
        <v>5</v>
      </c>
      <c r="B3651">
        <v>14</v>
      </c>
      <c r="C3651">
        <v>9</v>
      </c>
      <c r="D3651" t="str" cm="1">
        <f t="array" ref="D3651">IF(B3651=0,"Depot",INDEX('Delivery Stops'!$B$2:$B$29,B3651))</f>
        <v>Sunrise Senior Living</v>
      </c>
      <c r="E3651" t="str" cm="1">
        <f t="array" ref="E3651">IF(C3651=0,"Depot",INDEX('Delivery Stops'!$B$2:$B$29,C3651))</f>
        <v>Dry Cleaners</v>
      </c>
      <c r="F3651">
        <v>0</v>
      </c>
      <c r="G3651" cm="1">
        <f t="array" ref="G3651">INDEX('Distance Matrix (miles)'!$B$2:$AD$30,B3651+1,C3651+1)</f>
        <v>28.46</v>
      </c>
      <c r="H3651" cm="1">
        <f t="array" ref="H3651">INDEX('Travel Time Matrix (min)'!$B$2:$AD$30,B3651+1,C3651+1)</f>
        <v>42.7</v>
      </c>
      <c r="I3651" cm="1">
        <f t="array" ref="I3651">G3651*(INDEX('Vehicle Fleet'!$D$2:$D$6,A3651)+'Cost Parameters'!$B$2*'Cost Parameters'!$B$3)</f>
        <v>44.295144000000001</v>
      </c>
      <c r="J3651" cm="1">
        <f t="array" ref="J3651">IF(C3651=0,0,INDEX('Delivery Stops'!$D$2:$D$29,C3651))</f>
        <v>24</v>
      </c>
      <c r="K3651">
        <f t="shared" ref="K3651:K3714" si="228">F3651*I3651</f>
        <v>0</v>
      </c>
      <c r="L3651">
        <f t="shared" ref="L3651:L3714" si="229">F3651*G3651</f>
        <v>0</v>
      </c>
      <c r="M3651">
        <f t="shared" ref="M3651:M3714" si="230">F3651*H3651</f>
        <v>0</v>
      </c>
      <c r="N3651">
        <f t="shared" ref="N3651:N3714" si="231">F3651*J3651</f>
        <v>0</v>
      </c>
      <c r="O3651" cm="1">
        <f t="array" ref="O3651">((IF(C3651=0,INDEX('Solver Setup'!$M$15:$M$19,A3651),INDEX('Solver Setup'!$G$25:$G$52,C3651))-IF(B3651=0,INDEX('Solver Setup'!$L$15:$L$19,A3651),INDEX('Solver Setup'!$G$25:$G$52,B3651)))*1440-IF(B3651=0,0,INDEX('Solver Setup'!$F$25:$F$52,B3651))-H3651+'Solver Setup'!$B$9*(1-F3651))</f>
        <v>1072.3000000000004</v>
      </c>
    </row>
    <row r="3652" spans="1:15" x14ac:dyDescent="0.2">
      <c r="A3652">
        <v>5</v>
      </c>
      <c r="B3652">
        <v>14</v>
      </c>
      <c r="C3652">
        <v>10</v>
      </c>
      <c r="D3652" t="str" cm="1">
        <f t="array" ref="D3652">IF(B3652=0,"Depot",INDEX('Delivery Stops'!$B$2:$B$29,B3652))</f>
        <v>Sunrise Senior Living</v>
      </c>
      <c r="E3652" t="str" cm="1">
        <f t="array" ref="E3652">IF(C3652=0,"Depot",INDEX('Delivery Stops'!$B$2:$B$29,C3652))</f>
        <v>Furniture Warehouse</v>
      </c>
      <c r="F3652">
        <v>0</v>
      </c>
      <c r="G3652" cm="1">
        <f t="array" ref="G3652">INDEX('Distance Matrix (miles)'!$B$2:$AD$30,B3652+1,C3652+1)</f>
        <v>9.11</v>
      </c>
      <c r="H3652" cm="1">
        <f t="array" ref="H3652">INDEX('Travel Time Matrix (min)'!$B$2:$AD$30,B3652+1,C3652+1)</f>
        <v>13.7</v>
      </c>
      <c r="I3652" cm="1">
        <f t="array" ref="I3652">G3652*(INDEX('Vehicle Fleet'!$D$2:$D$6,A3652)+'Cost Parameters'!$B$2*'Cost Parameters'!$B$3)</f>
        <v>14.178804</v>
      </c>
      <c r="J3652" cm="1">
        <f t="array" ref="J3652">IF(C3652=0,0,INDEX('Delivery Stops'!$D$2:$D$29,C3652))</f>
        <v>89</v>
      </c>
      <c r="K3652">
        <f t="shared" si="228"/>
        <v>0</v>
      </c>
      <c r="L3652">
        <f t="shared" si="229"/>
        <v>0</v>
      </c>
      <c r="M3652">
        <f t="shared" si="230"/>
        <v>0</v>
      </c>
      <c r="N3652">
        <f t="shared" si="231"/>
        <v>0</v>
      </c>
      <c r="O3652" cm="1">
        <f t="array" ref="O3652">((IF(C3652=0,INDEX('Solver Setup'!$M$15:$M$19,A3652),INDEX('Solver Setup'!$G$25:$G$52,C3652))-IF(B3652=0,INDEX('Solver Setup'!$L$15:$L$19,A3652),INDEX('Solver Setup'!$G$25:$G$52,B3652)))*1440-IF(B3652=0,0,INDEX('Solver Setup'!$F$25:$F$52,B3652))-H3652+'Solver Setup'!$B$9*(1-F3652))</f>
        <v>1176.3</v>
      </c>
    </row>
    <row r="3653" spans="1:15" x14ac:dyDescent="0.2">
      <c r="A3653">
        <v>5</v>
      </c>
      <c r="B3653">
        <v>14</v>
      </c>
      <c r="C3653">
        <v>11</v>
      </c>
      <c r="D3653" t="str" cm="1">
        <f t="array" ref="D3653">IF(B3653=0,"Depot",INDEX('Delivery Stops'!$B$2:$B$29,B3653))</f>
        <v>Sunrise Senior Living</v>
      </c>
      <c r="E3653" t="str" cm="1">
        <f t="array" ref="E3653">IF(C3653=0,"Depot",INDEX('Delivery Stops'!$B$2:$B$29,C3653))</f>
        <v>Pet Hospital</v>
      </c>
      <c r="F3653">
        <v>0</v>
      </c>
      <c r="G3653" cm="1">
        <f t="array" ref="G3653">INDEX('Distance Matrix (miles)'!$B$2:$AD$30,B3653+1,C3653+1)</f>
        <v>16.2</v>
      </c>
      <c r="H3653" cm="1">
        <f t="array" ref="H3653">INDEX('Travel Time Matrix (min)'!$B$2:$AD$30,B3653+1,C3653+1)</f>
        <v>24.3</v>
      </c>
      <c r="I3653" cm="1">
        <f t="array" ref="I3653">G3653*(INDEX('Vehicle Fleet'!$D$2:$D$6,A3653)+'Cost Parameters'!$B$2*'Cost Parameters'!$B$3)</f>
        <v>25.21368</v>
      </c>
      <c r="J3653" cm="1">
        <f t="array" ref="J3653">IF(C3653=0,0,INDEX('Delivery Stops'!$D$2:$D$29,C3653))</f>
        <v>108</v>
      </c>
      <c r="K3653">
        <f t="shared" si="228"/>
        <v>0</v>
      </c>
      <c r="L3653">
        <f t="shared" si="229"/>
        <v>0</v>
      </c>
      <c r="M3653">
        <f t="shared" si="230"/>
        <v>0</v>
      </c>
      <c r="N3653">
        <f t="shared" si="231"/>
        <v>0</v>
      </c>
      <c r="O3653" cm="1">
        <f t="array" ref="O3653">((IF(C3653=0,INDEX('Solver Setup'!$M$15:$M$19,A3653),INDEX('Solver Setup'!$G$25:$G$52,C3653))-IF(B3653=0,INDEX('Solver Setup'!$L$15:$L$19,A3653),INDEX('Solver Setup'!$G$25:$G$52,B3653)))*1440-IF(B3653=0,0,INDEX('Solver Setup'!$F$25:$F$52,B3653))-H3653+'Solver Setup'!$B$9*(1-F3653))</f>
        <v>1090.7000000000005</v>
      </c>
    </row>
    <row r="3654" spans="1:15" x14ac:dyDescent="0.2">
      <c r="A3654">
        <v>5</v>
      </c>
      <c r="B3654">
        <v>14</v>
      </c>
      <c r="C3654">
        <v>12</v>
      </c>
      <c r="D3654" t="str" cm="1">
        <f t="array" ref="D3654">IF(B3654=0,"Depot",INDEX('Delivery Stops'!$B$2:$B$29,B3654))</f>
        <v>Sunrise Senior Living</v>
      </c>
      <c r="E3654" t="str" cm="1">
        <f t="array" ref="E3654">IF(C3654=0,"Depot",INDEX('Delivery Stops'!$B$2:$B$29,C3654))</f>
        <v>Tech Solutions Inc</v>
      </c>
      <c r="F3654">
        <v>0</v>
      </c>
      <c r="G3654" cm="1">
        <f t="array" ref="G3654">INDEX('Distance Matrix (miles)'!$B$2:$AD$30,B3654+1,C3654+1)</f>
        <v>7.51</v>
      </c>
      <c r="H3654" cm="1">
        <f t="array" ref="H3654">INDEX('Travel Time Matrix (min)'!$B$2:$AD$30,B3654+1,C3654+1)</f>
        <v>11.3</v>
      </c>
      <c r="I3654" cm="1">
        <f t="array" ref="I3654">G3654*(INDEX('Vehicle Fleet'!$D$2:$D$6,A3654)+'Cost Parameters'!$B$2*'Cost Parameters'!$B$3)</f>
        <v>11.688564</v>
      </c>
      <c r="J3654" cm="1">
        <f t="array" ref="J3654">IF(C3654=0,0,INDEX('Delivery Stops'!$D$2:$D$29,C3654))</f>
        <v>150</v>
      </c>
      <c r="K3654">
        <f t="shared" si="228"/>
        <v>0</v>
      </c>
      <c r="L3654">
        <f t="shared" si="229"/>
        <v>0</v>
      </c>
      <c r="M3654">
        <f t="shared" si="230"/>
        <v>0</v>
      </c>
      <c r="N3654">
        <f t="shared" si="231"/>
        <v>0</v>
      </c>
      <c r="O3654" cm="1">
        <f t="array" ref="O3654">((IF(C3654=0,INDEX('Solver Setup'!$M$15:$M$19,A3654),INDEX('Solver Setup'!$G$25:$G$52,C3654))-IF(B3654=0,INDEX('Solver Setup'!$L$15:$L$19,A3654),INDEX('Solver Setup'!$G$25:$G$52,B3654)))*1440-IF(B3654=0,0,INDEX('Solver Setup'!$F$25:$F$52,B3654))-H3654+'Solver Setup'!$B$9*(1-F3654))</f>
        <v>1058.7000000000005</v>
      </c>
    </row>
    <row r="3655" spans="1:15" x14ac:dyDescent="0.2">
      <c r="A3655">
        <v>5</v>
      </c>
      <c r="B3655">
        <v>14</v>
      </c>
      <c r="C3655">
        <v>13</v>
      </c>
      <c r="D3655" t="str" cm="1">
        <f t="array" ref="D3655">IF(B3655=0,"Depot",INDEX('Delivery Stops'!$B$2:$B$29,B3655))</f>
        <v>Sunrise Senior Living</v>
      </c>
      <c r="E3655" t="str" cm="1">
        <f t="array" ref="E3655">IF(C3655=0,"Depot",INDEX('Delivery Stops'!$B$2:$B$29,C3655))</f>
        <v>Tech Solutions Inc</v>
      </c>
      <c r="F3655">
        <v>0</v>
      </c>
      <c r="G3655" cm="1">
        <f t="array" ref="G3655">INDEX('Distance Matrix (miles)'!$B$2:$AD$30,B3655+1,C3655+1)</f>
        <v>18.48</v>
      </c>
      <c r="H3655" cm="1">
        <f t="array" ref="H3655">INDEX('Travel Time Matrix (min)'!$B$2:$AD$30,B3655+1,C3655+1)</f>
        <v>27.7</v>
      </c>
      <c r="I3655" cm="1">
        <f t="array" ref="I3655">G3655*(INDEX('Vehicle Fleet'!$D$2:$D$6,A3655)+'Cost Parameters'!$B$2*'Cost Parameters'!$B$3)</f>
        <v>28.762271999999999</v>
      </c>
      <c r="J3655" cm="1">
        <f t="array" ref="J3655">IF(C3655=0,0,INDEX('Delivery Stops'!$D$2:$D$29,C3655))</f>
        <v>38</v>
      </c>
      <c r="K3655">
        <f t="shared" si="228"/>
        <v>0</v>
      </c>
      <c r="L3655">
        <f t="shared" si="229"/>
        <v>0</v>
      </c>
      <c r="M3655">
        <f t="shared" si="230"/>
        <v>0</v>
      </c>
      <c r="N3655">
        <f t="shared" si="231"/>
        <v>0</v>
      </c>
      <c r="O3655" cm="1">
        <f t="array" ref="O3655">((IF(C3655=0,INDEX('Solver Setup'!$M$15:$M$19,A3655),INDEX('Solver Setup'!$G$25:$G$52,C3655))-IF(B3655=0,INDEX('Solver Setup'!$L$15:$L$19,A3655),INDEX('Solver Setup'!$G$25:$G$52,B3655)))*1440-IF(B3655=0,0,INDEX('Solver Setup'!$F$25:$F$52,B3655))-H3655+'Solver Setup'!$B$9*(1-F3655))</f>
        <v>937.3</v>
      </c>
    </row>
    <row r="3656" spans="1:15" x14ac:dyDescent="0.2">
      <c r="A3656">
        <v>5</v>
      </c>
      <c r="B3656">
        <v>14</v>
      </c>
      <c r="C3656">
        <v>15</v>
      </c>
      <c r="D3656" t="str" cm="1">
        <f t="array" ref="D3656">IF(B3656=0,"Depot",INDEX('Delivery Stops'!$B$2:$B$29,B3656))</f>
        <v>Sunrise Senior Living</v>
      </c>
      <c r="E3656" t="str" cm="1">
        <f t="array" ref="E3656">IF(C3656=0,"Depot",INDEX('Delivery Stops'!$B$2:$B$29,C3656))</f>
        <v>Electronics Outlet</v>
      </c>
      <c r="F3656">
        <v>0</v>
      </c>
      <c r="G3656" cm="1">
        <f t="array" ref="G3656">INDEX('Distance Matrix (miles)'!$B$2:$AD$30,B3656+1,C3656+1)</f>
        <v>15.22</v>
      </c>
      <c r="H3656" cm="1">
        <f t="array" ref="H3656">INDEX('Travel Time Matrix (min)'!$B$2:$AD$30,B3656+1,C3656+1)</f>
        <v>22.8</v>
      </c>
      <c r="I3656" cm="1">
        <f t="array" ref="I3656">G3656*(INDEX('Vehicle Fleet'!$D$2:$D$6,A3656)+'Cost Parameters'!$B$2*'Cost Parameters'!$B$3)</f>
        <v>23.688408000000003</v>
      </c>
      <c r="J3656" cm="1">
        <f t="array" ref="J3656">IF(C3656=0,0,INDEX('Delivery Stops'!$D$2:$D$29,C3656))</f>
        <v>72</v>
      </c>
      <c r="K3656">
        <f t="shared" si="228"/>
        <v>0</v>
      </c>
      <c r="L3656">
        <f t="shared" si="229"/>
        <v>0</v>
      </c>
      <c r="M3656">
        <f t="shared" si="230"/>
        <v>0</v>
      </c>
      <c r="N3656">
        <f t="shared" si="231"/>
        <v>0</v>
      </c>
      <c r="O3656" cm="1">
        <f t="array" ref="O3656">((IF(C3656=0,INDEX('Solver Setup'!$M$15:$M$19,A3656),INDEX('Solver Setup'!$G$25:$G$52,C3656))-IF(B3656=0,INDEX('Solver Setup'!$L$15:$L$19,A3656),INDEX('Solver Setup'!$G$25:$G$52,B3656)))*1440-IF(B3656=0,0,INDEX('Solver Setup'!$F$25:$F$52,B3656))-H3656+'Solver Setup'!$B$9*(1-F3656))</f>
        <v>957.2000000000005</v>
      </c>
    </row>
    <row r="3657" spans="1:15" x14ac:dyDescent="0.2">
      <c r="A3657">
        <v>5</v>
      </c>
      <c r="B3657">
        <v>14</v>
      </c>
      <c r="C3657">
        <v>16</v>
      </c>
      <c r="D3657" t="str" cm="1">
        <f t="array" ref="D3657">IF(B3657=0,"Depot",INDEX('Delivery Stops'!$B$2:$B$29,B3657))</f>
        <v>Sunrise Senior Living</v>
      </c>
      <c r="E3657" t="str" cm="1">
        <f t="array" ref="E3657">IF(C3657=0,"Depot",INDEX('Delivery Stops'!$B$2:$B$29,C3657))</f>
        <v>Bookstore</v>
      </c>
      <c r="F3657">
        <v>0</v>
      </c>
      <c r="G3657" cm="1">
        <f t="array" ref="G3657">INDEX('Distance Matrix (miles)'!$B$2:$AD$30,B3657+1,C3657+1)</f>
        <v>14.16</v>
      </c>
      <c r="H3657" cm="1">
        <f t="array" ref="H3657">INDEX('Travel Time Matrix (min)'!$B$2:$AD$30,B3657+1,C3657+1)</f>
        <v>21.2</v>
      </c>
      <c r="I3657" cm="1">
        <f t="array" ref="I3657">G3657*(INDEX('Vehicle Fleet'!$D$2:$D$6,A3657)+'Cost Parameters'!$B$2*'Cost Parameters'!$B$3)</f>
        <v>22.038623999999999</v>
      </c>
      <c r="J3657" cm="1">
        <f t="array" ref="J3657">IF(C3657=0,0,INDEX('Delivery Stops'!$D$2:$D$29,C3657))</f>
        <v>152</v>
      </c>
      <c r="K3657">
        <f t="shared" si="228"/>
        <v>0</v>
      </c>
      <c r="L3657">
        <f t="shared" si="229"/>
        <v>0</v>
      </c>
      <c r="M3657">
        <f t="shared" si="230"/>
        <v>0</v>
      </c>
      <c r="N3657">
        <f t="shared" si="231"/>
        <v>0</v>
      </c>
      <c r="O3657" cm="1">
        <f t="array" ref="O3657">((IF(C3657=0,INDEX('Solver Setup'!$M$15:$M$19,A3657),INDEX('Solver Setup'!$G$25:$G$52,C3657))-IF(B3657=0,INDEX('Solver Setup'!$L$15:$L$19,A3657),INDEX('Solver Setup'!$G$25:$G$52,B3657)))*1440-IF(B3657=0,0,INDEX('Solver Setup'!$F$25:$F$52,B3657))-H3657+'Solver Setup'!$B$9*(1-F3657))</f>
        <v>1198.8000000000009</v>
      </c>
    </row>
    <row r="3658" spans="1:15" x14ac:dyDescent="0.2">
      <c r="A3658">
        <v>5</v>
      </c>
      <c r="B3658">
        <v>14</v>
      </c>
      <c r="C3658">
        <v>17</v>
      </c>
      <c r="D3658" t="str" cm="1">
        <f t="array" ref="D3658">IF(B3658=0,"Depot",INDEX('Delivery Stops'!$B$2:$B$29,B3658))</f>
        <v>Sunrise Senior Living</v>
      </c>
      <c r="E3658" t="str" cm="1">
        <f t="array" ref="E3658">IF(C3658=0,"Depot",INDEX('Delivery Stops'!$B$2:$B$29,C3658))</f>
        <v>Veterinary Clinic</v>
      </c>
      <c r="F3658">
        <v>0</v>
      </c>
      <c r="G3658" cm="1">
        <f t="array" ref="G3658">INDEX('Distance Matrix (miles)'!$B$2:$AD$30,B3658+1,C3658+1)</f>
        <v>11.27</v>
      </c>
      <c r="H3658" cm="1">
        <f t="array" ref="H3658">INDEX('Travel Time Matrix (min)'!$B$2:$AD$30,B3658+1,C3658+1)</f>
        <v>16.899999999999999</v>
      </c>
      <c r="I3658" cm="1">
        <f t="array" ref="I3658">G3658*(INDEX('Vehicle Fleet'!$D$2:$D$6,A3658)+'Cost Parameters'!$B$2*'Cost Parameters'!$B$3)</f>
        <v>17.540627999999998</v>
      </c>
      <c r="J3658" cm="1">
        <f t="array" ref="J3658">IF(C3658=0,0,INDEX('Delivery Stops'!$D$2:$D$29,C3658))</f>
        <v>102</v>
      </c>
      <c r="K3658">
        <f t="shared" si="228"/>
        <v>0</v>
      </c>
      <c r="L3658">
        <f t="shared" si="229"/>
        <v>0</v>
      </c>
      <c r="M3658">
        <f t="shared" si="230"/>
        <v>0</v>
      </c>
      <c r="N3658">
        <f t="shared" si="231"/>
        <v>0</v>
      </c>
      <c r="O3658" cm="1">
        <f t="array" ref="O3658">((IF(C3658=0,INDEX('Solver Setup'!$M$15:$M$19,A3658),INDEX('Solver Setup'!$G$25:$G$52,C3658))-IF(B3658=0,INDEX('Solver Setup'!$L$15:$L$19,A3658),INDEX('Solver Setup'!$G$25:$G$52,B3658)))*1440-IF(B3658=0,0,INDEX('Solver Setup'!$F$25:$F$52,B3658))-H3658+'Solver Setup'!$B$9*(1-F3658))</f>
        <v>1038.0999999999999</v>
      </c>
    </row>
    <row r="3659" spans="1:15" x14ac:dyDescent="0.2">
      <c r="A3659">
        <v>5</v>
      </c>
      <c r="B3659">
        <v>14</v>
      </c>
      <c r="C3659">
        <v>18</v>
      </c>
      <c r="D3659" t="str" cm="1">
        <f t="array" ref="D3659">IF(B3659=0,"Depot",INDEX('Delivery Stops'!$B$2:$B$29,B3659))</f>
        <v>Sunrise Senior Living</v>
      </c>
      <c r="E3659" t="str" cm="1">
        <f t="array" ref="E3659">IF(C3659=0,"Depot",INDEX('Delivery Stops'!$B$2:$B$29,C3659))</f>
        <v>Furniture Warehouse</v>
      </c>
      <c r="F3659">
        <v>0</v>
      </c>
      <c r="G3659" cm="1">
        <f t="array" ref="G3659">INDEX('Distance Matrix (miles)'!$B$2:$AD$30,B3659+1,C3659+1)</f>
        <v>12.47</v>
      </c>
      <c r="H3659" cm="1">
        <f t="array" ref="H3659">INDEX('Travel Time Matrix (min)'!$B$2:$AD$30,B3659+1,C3659+1)</f>
        <v>18.7</v>
      </c>
      <c r="I3659" cm="1">
        <f t="array" ref="I3659">G3659*(INDEX('Vehicle Fleet'!$D$2:$D$6,A3659)+'Cost Parameters'!$B$2*'Cost Parameters'!$B$3)</f>
        <v>19.408308000000002</v>
      </c>
      <c r="J3659" cm="1">
        <f t="array" ref="J3659">IF(C3659=0,0,INDEX('Delivery Stops'!$D$2:$D$29,C3659))</f>
        <v>148</v>
      </c>
      <c r="K3659">
        <f t="shared" si="228"/>
        <v>0</v>
      </c>
      <c r="L3659">
        <f t="shared" si="229"/>
        <v>0</v>
      </c>
      <c r="M3659">
        <f t="shared" si="230"/>
        <v>0</v>
      </c>
      <c r="N3659">
        <f t="shared" si="231"/>
        <v>0</v>
      </c>
      <c r="O3659" cm="1">
        <f t="array" ref="O3659">((IF(C3659=0,INDEX('Solver Setup'!$M$15:$M$19,A3659),INDEX('Solver Setup'!$G$25:$G$52,C3659))-IF(B3659=0,INDEX('Solver Setup'!$L$15:$L$19,A3659),INDEX('Solver Setup'!$G$25:$G$52,B3659)))*1440-IF(B3659=0,0,INDEX('Solver Setup'!$F$25:$F$52,B3659))-H3659+'Solver Setup'!$B$9*(1-F3659))</f>
        <v>991.3</v>
      </c>
    </row>
    <row r="3660" spans="1:15" x14ac:dyDescent="0.2">
      <c r="A3660">
        <v>5</v>
      </c>
      <c r="B3660">
        <v>14</v>
      </c>
      <c r="C3660">
        <v>19</v>
      </c>
      <c r="D3660" t="str" cm="1">
        <f t="array" ref="D3660">IF(B3660=0,"Depot",INDEX('Delivery Stops'!$B$2:$B$29,B3660))</f>
        <v>Sunrise Senior Living</v>
      </c>
      <c r="E3660" t="str" cm="1">
        <f t="array" ref="E3660">IF(C3660=0,"Depot",INDEX('Delivery Stops'!$B$2:$B$29,C3660))</f>
        <v>Music School</v>
      </c>
      <c r="F3660">
        <v>0</v>
      </c>
      <c r="G3660" cm="1">
        <f t="array" ref="G3660">INDEX('Distance Matrix (miles)'!$B$2:$AD$30,B3660+1,C3660+1)</f>
        <v>32.76</v>
      </c>
      <c r="H3660" cm="1">
        <f t="array" ref="H3660">INDEX('Travel Time Matrix (min)'!$B$2:$AD$30,B3660+1,C3660+1)</f>
        <v>49.1</v>
      </c>
      <c r="I3660" cm="1">
        <f t="array" ref="I3660">G3660*(INDEX('Vehicle Fleet'!$D$2:$D$6,A3660)+'Cost Parameters'!$B$2*'Cost Parameters'!$B$3)</f>
        <v>50.987663999999995</v>
      </c>
      <c r="J3660" cm="1">
        <f t="array" ref="J3660">IF(C3660=0,0,INDEX('Delivery Stops'!$D$2:$D$29,C3660))</f>
        <v>97</v>
      </c>
      <c r="K3660">
        <f t="shared" si="228"/>
        <v>0</v>
      </c>
      <c r="L3660">
        <f t="shared" si="229"/>
        <v>0</v>
      </c>
      <c r="M3660">
        <f t="shared" si="230"/>
        <v>0</v>
      </c>
      <c r="N3660">
        <f t="shared" si="231"/>
        <v>0</v>
      </c>
      <c r="O3660" cm="1">
        <f t="array" ref="O3660">((IF(C3660=0,INDEX('Solver Setup'!$M$15:$M$19,A3660),INDEX('Solver Setup'!$G$25:$G$52,C3660))-IF(B3660=0,INDEX('Solver Setup'!$L$15:$L$19,A3660),INDEX('Solver Setup'!$G$25:$G$52,B3660)))*1440-IF(B3660=0,0,INDEX('Solver Setup'!$F$25:$F$52,B3660))-H3660+'Solver Setup'!$B$9*(1-F3660))</f>
        <v>930.90000000000043</v>
      </c>
    </row>
    <row r="3661" spans="1:15" x14ac:dyDescent="0.2">
      <c r="A3661">
        <v>5</v>
      </c>
      <c r="B3661">
        <v>14</v>
      </c>
      <c r="C3661">
        <v>20</v>
      </c>
      <c r="D3661" t="str" cm="1">
        <f t="array" ref="D3661">IF(B3661=0,"Depot",INDEX('Delivery Stops'!$B$2:$B$29,B3661))</f>
        <v>Sunrise Senior Living</v>
      </c>
      <c r="E3661" t="str" cm="1">
        <f t="array" ref="E3661">IF(C3661=0,"Depot",INDEX('Delivery Stops'!$B$2:$B$29,C3661))</f>
        <v>Elementary School</v>
      </c>
      <c r="F3661">
        <v>0</v>
      </c>
      <c r="G3661" cm="1">
        <f t="array" ref="G3661">INDEX('Distance Matrix (miles)'!$B$2:$AD$30,B3661+1,C3661+1)</f>
        <v>24.48</v>
      </c>
      <c r="H3661" cm="1">
        <f t="array" ref="H3661">INDEX('Travel Time Matrix (min)'!$B$2:$AD$30,B3661+1,C3661+1)</f>
        <v>36.700000000000003</v>
      </c>
      <c r="I3661" cm="1">
        <f t="array" ref="I3661">G3661*(INDEX('Vehicle Fleet'!$D$2:$D$6,A3661)+'Cost Parameters'!$B$2*'Cost Parameters'!$B$3)</f>
        <v>38.100672000000003</v>
      </c>
      <c r="J3661" cm="1">
        <f t="array" ref="J3661">IF(C3661=0,0,INDEX('Delivery Stops'!$D$2:$D$29,C3661))</f>
        <v>71</v>
      </c>
      <c r="K3661">
        <f t="shared" si="228"/>
        <v>0</v>
      </c>
      <c r="L3661">
        <f t="shared" si="229"/>
        <v>0</v>
      </c>
      <c r="M3661">
        <f t="shared" si="230"/>
        <v>0</v>
      </c>
      <c r="N3661">
        <f t="shared" si="231"/>
        <v>0</v>
      </c>
      <c r="O3661" cm="1">
        <f t="array" ref="O3661">((IF(C3661=0,INDEX('Solver Setup'!$M$15:$M$19,A3661),INDEX('Solver Setup'!$G$25:$G$52,C3661))-IF(B3661=0,INDEX('Solver Setup'!$L$15:$L$19,A3661),INDEX('Solver Setup'!$G$25:$G$52,B3661)))*1440-IF(B3661=0,0,INDEX('Solver Setup'!$F$25:$F$52,B3661))-H3661+'Solver Setup'!$B$9*(1-F3661))</f>
        <v>913.30000000000086</v>
      </c>
    </row>
    <row r="3662" spans="1:15" x14ac:dyDescent="0.2">
      <c r="A3662">
        <v>5</v>
      </c>
      <c r="B3662">
        <v>14</v>
      </c>
      <c r="C3662">
        <v>21</v>
      </c>
      <c r="D3662" t="str" cm="1">
        <f t="array" ref="D3662">IF(B3662=0,"Depot",INDEX('Delivery Stops'!$B$2:$B$29,B3662))</f>
        <v>Sunrise Senior Living</v>
      </c>
      <c r="E3662" t="str" cm="1">
        <f t="array" ref="E3662">IF(C3662=0,"Depot",INDEX('Delivery Stops'!$B$2:$B$29,C3662))</f>
        <v>Distillery</v>
      </c>
      <c r="F3662">
        <v>0</v>
      </c>
      <c r="G3662" cm="1">
        <f t="array" ref="G3662">INDEX('Distance Matrix (miles)'!$B$2:$AD$30,B3662+1,C3662+1)</f>
        <v>24.47</v>
      </c>
      <c r="H3662" cm="1">
        <f t="array" ref="H3662">INDEX('Travel Time Matrix (min)'!$B$2:$AD$30,B3662+1,C3662+1)</f>
        <v>36.700000000000003</v>
      </c>
      <c r="I3662" cm="1">
        <f t="array" ref="I3662">G3662*(INDEX('Vehicle Fleet'!$D$2:$D$6,A3662)+'Cost Parameters'!$B$2*'Cost Parameters'!$B$3)</f>
        <v>38.085107999999998</v>
      </c>
      <c r="J3662" cm="1">
        <f t="array" ref="J3662">IF(C3662=0,0,INDEX('Delivery Stops'!$D$2:$D$29,C3662))</f>
        <v>178</v>
      </c>
      <c r="K3662">
        <f t="shared" si="228"/>
        <v>0</v>
      </c>
      <c r="L3662">
        <f t="shared" si="229"/>
        <v>0</v>
      </c>
      <c r="M3662">
        <f t="shared" si="230"/>
        <v>0</v>
      </c>
      <c r="N3662">
        <f t="shared" si="231"/>
        <v>0</v>
      </c>
      <c r="O3662" cm="1">
        <f t="array" ref="O3662">((IF(C3662=0,INDEX('Solver Setup'!$M$15:$M$19,A3662),INDEX('Solver Setup'!$G$25:$G$52,C3662))-IF(B3662=0,INDEX('Solver Setup'!$L$15:$L$19,A3662),INDEX('Solver Setup'!$G$25:$G$52,B3662)))*1440-IF(B3662=0,0,INDEX('Solver Setup'!$F$25:$F$52,B3662))-H3662+'Solver Setup'!$B$9*(1-F3662))</f>
        <v>1423.3</v>
      </c>
    </row>
    <row r="3663" spans="1:15" x14ac:dyDescent="0.2">
      <c r="A3663">
        <v>5</v>
      </c>
      <c r="B3663">
        <v>14</v>
      </c>
      <c r="C3663">
        <v>22</v>
      </c>
      <c r="D3663" t="str" cm="1">
        <f t="array" ref="D3663">IF(B3663=0,"Depot",INDEX('Delivery Stops'!$B$2:$B$29,B3663))</f>
        <v>Sunrise Senior Living</v>
      </c>
      <c r="E3663" t="str" cm="1">
        <f t="array" ref="E3663">IF(C3663=0,"Depot",INDEX('Delivery Stops'!$B$2:$B$29,C3663))</f>
        <v>Brewery</v>
      </c>
      <c r="F3663">
        <v>0</v>
      </c>
      <c r="G3663" cm="1">
        <f t="array" ref="G3663">INDEX('Distance Matrix (miles)'!$B$2:$AD$30,B3663+1,C3663+1)</f>
        <v>22.72</v>
      </c>
      <c r="H3663" cm="1">
        <f t="array" ref="H3663">INDEX('Travel Time Matrix (min)'!$B$2:$AD$30,B3663+1,C3663+1)</f>
        <v>34.1</v>
      </c>
      <c r="I3663" cm="1">
        <f t="array" ref="I3663">G3663*(INDEX('Vehicle Fleet'!$D$2:$D$6,A3663)+'Cost Parameters'!$B$2*'Cost Parameters'!$B$3)</f>
        <v>35.361407999999997</v>
      </c>
      <c r="J3663" cm="1">
        <f t="array" ref="J3663">IF(C3663=0,0,INDEX('Delivery Stops'!$D$2:$D$29,C3663))</f>
        <v>46</v>
      </c>
      <c r="K3663">
        <f t="shared" si="228"/>
        <v>0</v>
      </c>
      <c r="L3663">
        <f t="shared" si="229"/>
        <v>0</v>
      </c>
      <c r="M3663">
        <f t="shared" si="230"/>
        <v>0</v>
      </c>
      <c r="N3663">
        <f t="shared" si="231"/>
        <v>0</v>
      </c>
      <c r="O3663" cm="1">
        <f t="array" ref="O3663">((IF(C3663=0,INDEX('Solver Setup'!$M$15:$M$19,A3663),INDEX('Solver Setup'!$G$25:$G$52,C3663))-IF(B3663=0,INDEX('Solver Setup'!$L$15:$L$19,A3663),INDEX('Solver Setup'!$G$25:$G$52,B3663)))*1440-IF(B3663=0,0,INDEX('Solver Setup'!$F$25:$F$52,B3663))-H3663+'Solver Setup'!$B$9*(1-F3663))</f>
        <v>1275.9000000000008</v>
      </c>
    </row>
    <row r="3664" spans="1:15" x14ac:dyDescent="0.2">
      <c r="A3664">
        <v>5</v>
      </c>
      <c r="B3664">
        <v>14</v>
      </c>
      <c r="C3664">
        <v>23</v>
      </c>
      <c r="D3664" t="str" cm="1">
        <f t="array" ref="D3664">IF(B3664=0,"Depot",INDEX('Delivery Stops'!$B$2:$B$29,B3664))</f>
        <v>Sunrise Senior Living</v>
      </c>
      <c r="E3664" t="str" cm="1">
        <f t="array" ref="E3664">IF(C3664=0,"Depot",INDEX('Delivery Stops'!$B$2:$B$29,C3664))</f>
        <v>Distillery</v>
      </c>
      <c r="F3664">
        <v>0</v>
      </c>
      <c r="G3664" cm="1">
        <f t="array" ref="G3664">INDEX('Distance Matrix (miles)'!$B$2:$AD$30,B3664+1,C3664+1)</f>
        <v>19.309999999999999</v>
      </c>
      <c r="H3664" cm="1">
        <f t="array" ref="H3664">INDEX('Travel Time Matrix (min)'!$B$2:$AD$30,B3664+1,C3664+1)</f>
        <v>29</v>
      </c>
      <c r="I3664" cm="1">
        <f t="array" ref="I3664">G3664*(INDEX('Vehicle Fleet'!$D$2:$D$6,A3664)+'Cost Parameters'!$B$2*'Cost Parameters'!$B$3)</f>
        <v>30.054084</v>
      </c>
      <c r="J3664" cm="1">
        <f t="array" ref="J3664">IF(C3664=0,0,INDEX('Delivery Stops'!$D$2:$D$29,C3664))</f>
        <v>207</v>
      </c>
      <c r="K3664">
        <f t="shared" si="228"/>
        <v>0</v>
      </c>
      <c r="L3664">
        <f t="shared" si="229"/>
        <v>0</v>
      </c>
      <c r="M3664">
        <f t="shared" si="230"/>
        <v>0</v>
      </c>
      <c r="N3664">
        <f t="shared" si="231"/>
        <v>0</v>
      </c>
      <c r="O3664" cm="1">
        <f t="array" ref="O3664">((IF(C3664=0,INDEX('Solver Setup'!$M$15:$M$19,A3664),INDEX('Solver Setup'!$G$25:$G$52,C3664))-IF(B3664=0,INDEX('Solver Setup'!$L$15:$L$19,A3664),INDEX('Solver Setup'!$G$25:$G$52,B3664)))*1440-IF(B3664=0,0,INDEX('Solver Setup'!$F$25:$F$52,B3664))-H3664+'Solver Setup'!$B$9*(1-F3664))</f>
        <v>1176.0000000000005</v>
      </c>
    </row>
    <row r="3665" spans="1:15" x14ac:dyDescent="0.2">
      <c r="A3665">
        <v>5</v>
      </c>
      <c r="B3665">
        <v>14</v>
      </c>
      <c r="C3665">
        <v>24</v>
      </c>
      <c r="D3665" t="str" cm="1">
        <f t="array" ref="D3665">IF(B3665=0,"Depot",INDEX('Delivery Stops'!$B$2:$B$29,B3665))</f>
        <v>Sunrise Senior Living</v>
      </c>
      <c r="E3665" t="str" cm="1">
        <f t="array" ref="E3665">IF(C3665=0,"Depot",INDEX('Delivery Stops'!$B$2:$B$29,C3665))</f>
        <v>Children's Academy</v>
      </c>
      <c r="F3665">
        <v>0</v>
      </c>
      <c r="G3665" cm="1">
        <f t="array" ref="G3665">INDEX('Distance Matrix (miles)'!$B$2:$AD$30,B3665+1,C3665+1)</f>
        <v>22.31</v>
      </c>
      <c r="H3665" cm="1">
        <f t="array" ref="H3665">INDEX('Travel Time Matrix (min)'!$B$2:$AD$30,B3665+1,C3665+1)</f>
        <v>33.5</v>
      </c>
      <c r="I3665" cm="1">
        <f t="array" ref="I3665">G3665*(INDEX('Vehicle Fleet'!$D$2:$D$6,A3665)+'Cost Parameters'!$B$2*'Cost Parameters'!$B$3)</f>
        <v>34.723284</v>
      </c>
      <c r="J3665" cm="1">
        <f t="array" ref="J3665">IF(C3665=0,0,INDEX('Delivery Stops'!$D$2:$D$29,C3665))</f>
        <v>28</v>
      </c>
      <c r="K3665">
        <f t="shared" si="228"/>
        <v>0</v>
      </c>
      <c r="L3665">
        <f t="shared" si="229"/>
        <v>0</v>
      </c>
      <c r="M3665">
        <f t="shared" si="230"/>
        <v>0</v>
      </c>
      <c r="N3665">
        <f t="shared" si="231"/>
        <v>0</v>
      </c>
      <c r="O3665" cm="1">
        <f t="array" ref="O3665">((IF(C3665=0,INDEX('Solver Setup'!$M$15:$M$19,A3665),INDEX('Solver Setup'!$G$25:$G$52,C3665))-IF(B3665=0,INDEX('Solver Setup'!$L$15:$L$19,A3665),INDEX('Solver Setup'!$G$25:$G$52,B3665)))*1440-IF(B3665=0,0,INDEX('Solver Setup'!$F$25:$F$52,B3665))-H3665+'Solver Setup'!$B$9*(1-F3665))</f>
        <v>1321.5000000000009</v>
      </c>
    </row>
    <row r="3666" spans="1:15" x14ac:dyDescent="0.2">
      <c r="A3666">
        <v>5</v>
      </c>
      <c r="B3666">
        <v>14</v>
      </c>
      <c r="C3666">
        <v>25</v>
      </c>
      <c r="D3666" t="str" cm="1">
        <f t="array" ref="D3666">IF(B3666=0,"Depot",INDEX('Delivery Stops'!$B$2:$B$29,B3666))</f>
        <v>Sunrise Senior Living</v>
      </c>
      <c r="E3666" t="str" cm="1">
        <f t="array" ref="E3666">IF(C3666=0,"Depot",INDEX('Delivery Stops'!$B$2:$B$29,C3666))</f>
        <v>Public Library</v>
      </c>
      <c r="F3666">
        <v>0</v>
      </c>
      <c r="G3666" cm="1">
        <f t="array" ref="G3666">INDEX('Distance Matrix (miles)'!$B$2:$AD$30,B3666+1,C3666+1)</f>
        <v>5.87</v>
      </c>
      <c r="H3666" cm="1">
        <f t="array" ref="H3666">INDEX('Travel Time Matrix (min)'!$B$2:$AD$30,B3666+1,C3666+1)</f>
        <v>8.8000000000000007</v>
      </c>
      <c r="I3666" cm="1">
        <f t="array" ref="I3666">G3666*(INDEX('Vehicle Fleet'!$D$2:$D$6,A3666)+'Cost Parameters'!$B$2*'Cost Parameters'!$B$3)</f>
        <v>9.1360679999999999</v>
      </c>
      <c r="J3666" cm="1">
        <f t="array" ref="J3666">IF(C3666=0,0,INDEX('Delivery Stops'!$D$2:$D$29,C3666))</f>
        <v>32</v>
      </c>
      <c r="K3666">
        <f t="shared" si="228"/>
        <v>0</v>
      </c>
      <c r="L3666">
        <f t="shared" si="229"/>
        <v>0</v>
      </c>
      <c r="M3666">
        <f t="shared" si="230"/>
        <v>0</v>
      </c>
      <c r="N3666">
        <f t="shared" si="231"/>
        <v>0</v>
      </c>
      <c r="O3666" cm="1">
        <f t="array" ref="O3666">((IF(C3666=0,INDEX('Solver Setup'!$M$15:$M$19,A3666),INDEX('Solver Setup'!$G$25:$G$52,C3666))-IF(B3666=0,INDEX('Solver Setup'!$L$15:$L$19,A3666),INDEX('Solver Setup'!$G$25:$G$52,B3666)))*1440-IF(B3666=0,0,INDEX('Solver Setup'!$F$25:$F$52,B3666))-H3666+'Solver Setup'!$B$9*(1-F3666))</f>
        <v>1256.200000000001</v>
      </c>
    </row>
    <row r="3667" spans="1:15" x14ac:dyDescent="0.2">
      <c r="A3667">
        <v>5</v>
      </c>
      <c r="B3667">
        <v>14</v>
      </c>
      <c r="C3667">
        <v>26</v>
      </c>
      <c r="D3667" t="str" cm="1">
        <f t="array" ref="D3667">IF(B3667=0,"Depot",INDEX('Delivery Stops'!$B$2:$B$29,B3667))</f>
        <v>Sunrise Senior Living</v>
      </c>
      <c r="E3667" t="str" cm="1">
        <f t="array" ref="E3667">IF(C3667=0,"Depot",INDEX('Delivery Stops'!$B$2:$B$29,C3667))</f>
        <v>Bakery &amp; Cafe</v>
      </c>
      <c r="F3667">
        <v>0</v>
      </c>
      <c r="G3667" cm="1">
        <f t="array" ref="G3667">INDEX('Distance Matrix (miles)'!$B$2:$AD$30,B3667+1,C3667+1)</f>
        <v>10.16</v>
      </c>
      <c r="H3667" cm="1">
        <f t="array" ref="H3667">INDEX('Travel Time Matrix (min)'!$B$2:$AD$30,B3667+1,C3667+1)</f>
        <v>15.2</v>
      </c>
      <c r="I3667" cm="1">
        <f t="array" ref="I3667">G3667*(INDEX('Vehicle Fleet'!$D$2:$D$6,A3667)+'Cost Parameters'!$B$2*'Cost Parameters'!$B$3)</f>
        <v>15.813024</v>
      </c>
      <c r="J3667" cm="1">
        <f t="array" ref="J3667">IF(C3667=0,0,INDEX('Delivery Stops'!$D$2:$D$29,C3667))</f>
        <v>211</v>
      </c>
      <c r="K3667">
        <f t="shared" si="228"/>
        <v>0</v>
      </c>
      <c r="L3667">
        <f t="shared" si="229"/>
        <v>0</v>
      </c>
      <c r="M3667">
        <f t="shared" si="230"/>
        <v>0</v>
      </c>
      <c r="N3667">
        <f t="shared" si="231"/>
        <v>0</v>
      </c>
      <c r="O3667" cm="1">
        <f t="array" ref="O3667">((IF(C3667=0,INDEX('Solver Setup'!$M$15:$M$19,A3667),INDEX('Solver Setup'!$G$25:$G$52,C3667))-IF(B3667=0,INDEX('Solver Setup'!$L$15:$L$19,A3667),INDEX('Solver Setup'!$G$25:$G$52,B3667)))*1440-IF(B3667=0,0,INDEX('Solver Setup'!$F$25:$F$52,B3667))-H3667+'Solver Setup'!$B$9*(1-F3667))</f>
        <v>1324.8000000000004</v>
      </c>
    </row>
    <row r="3668" spans="1:15" x14ac:dyDescent="0.2">
      <c r="A3668">
        <v>5</v>
      </c>
      <c r="B3668">
        <v>14</v>
      </c>
      <c r="C3668">
        <v>27</v>
      </c>
      <c r="D3668" t="str" cm="1">
        <f t="array" ref="D3668">IF(B3668=0,"Depot",INDEX('Delivery Stops'!$B$2:$B$29,B3668))</f>
        <v>Sunrise Senior Living</v>
      </c>
      <c r="E3668" t="str" cm="1">
        <f t="array" ref="E3668">IF(C3668=0,"Depot",INDEX('Delivery Stops'!$B$2:$B$29,C3668))</f>
        <v>Redstone Elementary School</v>
      </c>
      <c r="F3668">
        <v>0</v>
      </c>
      <c r="G3668" cm="1">
        <f t="array" ref="G3668">INDEX('Distance Matrix (miles)'!$B$2:$AD$30,B3668+1,C3668+1)</f>
        <v>7.42</v>
      </c>
      <c r="H3668" cm="1">
        <f t="array" ref="H3668">INDEX('Travel Time Matrix (min)'!$B$2:$AD$30,B3668+1,C3668+1)</f>
        <v>11.1</v>
      </c>
      <c r="I3668" cm="1">
        <f t="array" ref="I3668">G3668*(INDEX('Vehicle Fleet'!$D$2:$D$6,A3668)+'Cost Parameters'!$B$2*'Cost Parameters'!$B$3)</f>
        <v>11.548488000000001</v>
      </c>
      <c r="J3668" cm="1">
        <f t="array" ref="J3668">IF(C3668=0,0,INDEX('Delivery Stops'!$D$2:$D$29,C3668))</f>
        <v>61</v>
      </c>
      <c r="K3668">
        <f t="shared" si="228"/>
        <v>0</v>
      </c>
      <c r="L3668">
        <f t="shared" si="229"/>
        <v>0</v>
      </c>
      <c r="M3668">
        <f t="shared" si="230"/>
        <v>0</v>
      </c>
      <c r="N3668">
        <f t="shared" si="231"/>
        <v>0</v>
      </c>
      <c r="O3668" cm="1">
        <f t="array" ref="O3668">((IF(C3668=0,INDEX('Solver Setup'!$M$15:$M$19,A3668),INDEX('Solver Setup'!$G$25:$G$52,C3668))-IF(B3668=0,INDEX('Solver Setup'!$L$15:$L$19,A3668),INDEX('Solver Setup'!$G$25:$G$52,B3668)))*1440-IF(B3668=0,0,INDEX('Solver Setup'!$F$25:$F$52,B3668))-H3668+'Solver Setup'!$B$9*(1-F3668))</f>
        <v>1268.8999999999999</v>
      </c>
    </row>
    <row r="3669" spans="1:15" x14ac:dyDescent="0.2">
      <c r="A3669">
        <v>5</v>
      </c>
      <c r="B3669">
        <v>14</v>
      </c>
      <c r="C3669">
        <v>28</v>
      </c>
      <c r="D3669" t="str" cm="1">
        <f t="array" ref="D3669">IF(B3669=0,"Depot",INDEX('Delivery Stops'!$B$2:$B$29,B3669))</f>
        <v>Sunrise Senior Living</v>
      </c>
      <c r="E3669" t="str" cm="1">
        <f t="array" ref="E3669">IF(C3669=0,"Depot",INDEX('Delivery Stops'!$B$2:$B$29,C3669))</f>
        <v>Food Bank</v>
      </c>
      <c r="F3669">
        <v>0</v>
      </c>
      <c r="G3669" cm="1">
        <f t="array" ref="G3669">INDEX('Distance Matrix (miles)'!$B$2:$AD$30,B3669+1,C3669+1)</f>
        <v>20.72</v>
      </c>
      <c r="H3669" cm="1">
        <f t="array" ref="H3669">INDEX('Travel Time Matrix (min)'!$B$2:$AD$30,B3669+1,C3669+1)</f>
        <v>31.1</v>
      </c>
      <c r="I3669" cm="1">
        <f t="array" ref="I3669">G3669*(INDEX('Vehicle Fleet'!$D$2:$D$6,A3669)+'Cost Parameters'!$B$2*'Cost Parameters'!$B$3)</f>
        <v>32.248607999999997</v>
      </c>
      <c r="J3669" cm="1">
        <f t="array" ref="J3669">IF(C3669=0,0,INDEX('Delivery Stops'!$D$2:$D$29,C3669))</f>
        <v>168</v>
      </c>
      <c r="K3669">
        <f t="shared" si="228"/>
        <v>0</v>
      </c>
      <c r="L3669">
        <f t="shared" si="229"/>
        <v>0</v>
      </c>
      <c r="M3669">
        <f t="shared" si="230"/>
        <v>0</v>
      </c>
      <c r="N3669">
        <f t="shared" si="231"/>
        <v>0</v>
      </c>
      <c r="O3669" cm="1">
        <f t="array" ref="O3669">((IF(C3669=0,INDEX('Solver Setup'!$M$15:$M$19,A3669),INDEX('Solver Setup'!$G$25:$G$52,C3669))-IF(B3669=0,INDEX('Solver Setup'!$L$15:$L$19,A3669),INDEX('Solver Setup'!$G$25:$G$52,B3669)))*1440-IF(B3669=0,0,INDEX('Solver Setup'!$F$25:$F$52,B3669))-H3669+'Solver Setup'!$B$9*(1-F3669))</f>
        <v>1248.8999999999999</v>
      </c>
    </row>
    <row r="3670" spans="1:15" x14ac:dyDescent="0.2">
      <c r="A3670">
        <v>5</v>
      </c>
      <c r="B3670">
        <v>15</v>
      </c>
      <c r="C3670">
        <v>0</v>
      </c>
      <c r="D3670" t="str" cm="1">
        <f t="array" ref="D3670">IF(B3670=0,"Depot",INDEX('Delivery Stops'!$B$2:$B$29,B3670))</f>
        <v>Electronics Outlet</v>
      </c>
      <c r="E3670" t="str" cm="1">
        <f t="array" ref="E3670">IF(C3670=0,"Depot",INDEX('Delivery Stops'!$B$2:$B$29,C3670))</f>
        <v>Depot</v>
      </c>
      <c r="F3670">
        <v>0</v>
      </c>
      <c r="G3670" cm="1">
        <f t="array" ref="G3670">INDEX('Distance Matrix (miles)'!$B$2:$AD$30,B3670+1,C3670+1)</f>
        <v>1.25</v>
      </c>
      <c r="H3670" cm="1">
        <f t="array" ref="H3670">INDEX('Travel Time Matrix (min)'!$B$2:$AD$30,B3670+1,C3670+1)</f>
        <v>1.9</v>
      </c>
      <c r="I3670" cm="1">
        <f t="array" ref="I3670">G3670*(INDEX('Vehicle Fleet'!$D$2:$D$6,A3670)+'Cost Parameters'!$B$2*'Cost Parameters'!$B$3)</f>
        <v>1.9455</v>
      </c>
      <c r="J3670" cm="1">
        <f t="array" ref="J3670">IF(C3670=0,0,INDEX('Delivery Stops'!$D$2:$D$29,C3670))</f>
        <v>0</v>
      </c>
      <c r="K3670">
        <f t="shared" si="228"/>
        <v>0</v>
      </c>
      <c r="L3670">
        <f t="shared" si="229"/>
        <v>0</v>
      </c>
      <c r="M3670">
        <f t="shared" si="230"/>
        <v>0</v>
      </c>
      <c r="N3670">
        <f t="shared" si="231"/>
        <v>0</v>
      </c>
      <c r="O3670" cm="1">
        <f t="array" ref="O3670">((IF(C3670=0,INDEX('Solver Setup'!$M$15:$M$19,A3670),INDEX('Solver Setup'!$G$25:$G$52,C3670))-IF(B3670=0,INDEX('Solver Setup'!$L$15:$L$19,A3670),INDEX('Solver Setup'!$G$25:$G$52,B3670)))*1440-IF(B3670=0,0,INDEX('Solver Setup'!$F$25:$F$52,B3670))-H3670+'Solver Setup'!$B$9*(1-F3670))</f>
        <v>1007.1</v>
      </c>
    </row>
    <row r="3671" spans="1:15" x14ac:dyDescent="0.2">
      <c r="A3671">
        <v>5</v>
      </c>
      <c r="B3671">
        <v>15</v>
      </c>
      <c r="C3671">
        <v>1</v>
      </c>
      <c r="D3671" t="str" cm="1">
        <f t="array" ref="D3671">IF(B3671=0,"Depot",INDEX('Delivery Stops'!$B$2:$B$29,B3671))</f>
        <v>Electronics Outlet</v>
      </c>
      <c r="E3671" t="str" cm="1">
        <f t="array" ref="E3671">IF(C3671=0,"Depot",INDEX('Delivery Stops'!$B$2:$B$29,C3671))</f>
        <v>Pet Hospital</v>
      </c>
      <c r="F3671">
        <v>0</v>
      </c>
      <c r="G3671" cm="1">
        <f t="array" ref="G3671">INDEX('Distance Matrix (miles)'!$B$2:$AD$30,B3671+1,C3671+1)</f>
        <v>24.94</v>
      </c>
      <c r="H3671" cm="1">
        <f t="array" ref="H3671">INDEX('Travel Time Matrix (min)'!$B$2:$AD$30,B3671+1,C3671+1)</f>
        <v>37.4</v>
      </c>
      <c r="I3671" cm="1">
        <f t="array" ref="I3671">G3671*(INDEX('Vehicle Fleet'!$D$2:$D$6,A3671)+'Cost Parameters'!$B$2*'Cost Parameters'!$B$3)</f>
        <v>38.816616000000003</v>
      </c>
      <c r="J3671" cm="1">
        <f t="array" ref="J3671">IF(C3671=0,0,INDEX('Delivery Stops'!$D$2:$D$29,C3671))</f>
        <v>204</v>
      </c>
      <c r="K3671">
        <f t="shared" si="228"/>
        <v>0</v>
      </c>
      <c r="L3671">
        <f t="shared" si="229"/>
        <v>0</v>
      </c>
      <c r="M3671">
        <f t="shared" si="230"/>
        <v>0</v>
      </c>
      <c r="N3671">
        <f t="shared" si="231"/>
        <v>0</v>
      </c>
      <c r="O3671" cm="1">
        <f t="array" ref="O3671">((IF(C3671=0,INDEX('Solver Setup'!$M$15:$M$19,A3671),INDEX('Solver Setup'!$G$25:$G$52,C3671))-IF(B3671=0,INDEX('Solver Setup'!$L$15:$L$19,A3671),INDEX('Solver Setup'!$G$25:$G$52,B3671)))*1440-IF(B3671=0,0,INDEX('Solver Setup'!$F$25:$F$52,B3671))-H3671+'Solver Setup'!$B$9*(1-F3671))</f>
        <v>1481.6000000000006</v>
      </c>
    </row>
    <row r="3672" spans="1:15" x14ac:dyDescent="0.2">
      <c r="A3672">
        <v>5</v>
      </c>
      <c r="B3672">
        <v>15</v>
      </c>
      <c r="C3672">
        <v>2</v>
      </c>
      <c r="D3672" t="str" cm="1">
        <f t="array" ref="D3672">IF(B3672=0,"Depot",INDEX('Delivery Stops'!$B$2:$B$29,B3672))</f>
        <v>Electronics Outlet</v>
      </c>
      <c r="E3672" t="str" cm="1">
        <f t="array" ref="E3672">IF(C3672=0,"Depot",INDEX('Delivery Stops'!$B$2:$B$29,C3672))</f>
        <v>Community Pharmacy</v>
      </c>
      <c r="F3672">
        <v>0</v>
      </c>
      <c r="G3672" cm="1">
        <f t="array" ref="G3672">INDEX('Distance Matrix (miles)'!$B$2:$AD$30,B3672+1,C3672+1)</f>
        <v>2.5299999999999998</v>
      </c>
      <c r="H3672" cm="1">
        <f t="array" ref="H3672">INDEX('Travel Time Matrix (min)'!$B$2:$AD$30,B3672+1,C3672+1)</f>
        <v>3.8</v>
      </c>
      <c r="I3672" cm="1">
        <f t="array" ref="I3672">G3672*(INDEX('Vehicle Fleet'!$D$2:$D$6,A3672)+'Cost Parameters'!$B$2*'Cost Parameters'!$B$3)</f>
        <v>3.9376919999999997</v>
      </c>
      <c r="J3672" cm="1">
        <f t="array" ref="J3672">IF(C3672=0,0,INDEX('Delivery Stops'!$D$2:$D$29,C3672))</f>
        <v>240</v>
      </c>
      <c r="K3672">
        <f t="shared" si="228"/>
        <v>0</v>
      </c>
      <c r="L3672">
        <f t="shared" si="229"/>
        <v>0</v>
      </c>
      <c r="M3672">
        <f t="shared" si="230"/>
        <v>0</v>
      </c>
      <c r="N3672">
        <f t="shared" si="231"/>
        <v>0</v>
      </c>
      <c r="O3672" cm="1">
        <f t="array" ref="O3672">((IF(C3672=0,INDEX('Solver Setup'!$M$15:$M$19,A3672),INDEX('Solver Setup'!$G$25:$G$52,C3672))-IF(B3672=0,INDEX('Solver Setup'!$L$15:$L$19,A3672),INDEX('Solver Setup'!$G$25:$G$52,B3672)))*1440-IF(B3672=0,0,INDEX('Solver Setup'!$F$25:$F$52,B3672))-H3672+'Solver Setup'!$B$9*(1-F3672))</f>
        <v>1755.1999999999996</v>
      </c>
    </row>
    <row r="3673" spans="1:15" x14ac:dyDescent="0.2">
      <c r="A3673">
        <v>5</v>
      </c>
      <c r="B3673">
        <v>15</v>
      </c>
      <c r="C3673">
        <v>3</v>
      </c>
      <c r="D3673" t="str" cm="1">
        <f t="array" ref="D3673">IF(B3673=0,"Depot",INDEX('Delivery Stops'!$B$2:$B$29,B3673))</f>
        <v>Electronics Outlet</v>
      </c>
      <c r="E3673" t="str" cm="1">
        <f t="array" ref="E3673">IF(C3673=0,"Depot",INDEX('Delivery Stops'!$B$2:$B$29,C3673))</f>
        <v>Redstone Medical Center</v>
      </c>
      <c r="F3673">
        <v>0</v>
      </c>
      <c r="G3673" cm="1">
        <f t="array" ref="G3673">INDEX('Distance Matrix (miles)'!$B$2:$AD$30,B3673+1,C3673+1)</f>
        <v>20.329999999999998</v>
      </c>
      <c r="H3673" cm="1">
        <f t="array" ref="H3673">INDEX('Travel Time Matrix (min)'!$B$2:$AD$30,B3673+1,C3673+1)</f>
        <v>30.5</v>
      </c>
      <c r="I3673" cm="1">
        <f t="array" ref="I3673">G3673*(INDEX('Vehicle Fleet'!$D$2:$D$6,A3673)+'Cost Parameters'!$B$2*'Cost Parameters'!$B$3)</f>
        <v>31.641611999999999</v>
      </c>
      <c r="J3673" cm="1">
        <f t="array" ref="J3673">IF(C3673=0,0,INDEX('Delivery Stops'!$D$2:$D$29,C3673))</f>
        <v>183</v>
      </c>
      <c r="K3673">
        <f t="shared" si="228"/>
        <v>0</v>
      </c>
      <c r="L3673">
        <f t="shared" si="229"/>
        <v>0</v>
      </c>
      <c r="M3673">
        <f t="shared" si="230"/>
        <v>0</v>
      </c>
      <c r="N3673">
        <f t="shared" si="231"/>
        <v>0</v>
      </c>
      <c r="O3673" cm="1">
        <f t="array" ref="O3673">((IF(C3673=0,INDEX('Solver Setup'!$M$15:$M$19,A3673),INDEX('Solver Setup'!$G$25:$G$52,C3673))-IF(B3673=0,INDEX('Solver Setup'!$L$15:$L$19,A3673),INDEX('Solver Setup'!$G$25:$G$52,B3673)))*1440-IF(B3673=0,0,INDEX('Solver Setup'!$F$25:$F$52,B3673))-H3673+'Solver Setup'!$B$9*(1-F3673))</f>
        <v>1743.5</v>
      </c>
    </row>
    <row r="3674" spans="1:15" x14ac:dyDescent="0.2">
      <c r="A3674">
        <v>5</v>
      </c>
      <c r="B3674">
        <v>15</v>
      </c>
      <c r="C3674">
        <v>4</v>
      </c>
      <c r="D3674" t="str" cm="1">
        <f t="array" ref="D3674">IF(B3674=0,"Depot",INDEX('Delivery Stops'!$B$2:$B$29,B3674))</f>
        <v>Electronics Outlet</v>
      </c>
      <c r="E3674" t="str" cm="1">
        <f t="array" ref="E3674">IF(C3674=0,"Depot",INDEX('Delivery Stops'!$B$2:$B$29,C3674))</f>
        <v>Furniture Warehouse</v>
      </c>
      <c r="F3674">
        <v>0</v>
      </c>
      <c r="G3674" cm="1">
        <f t="array" ref="G3674">INDEX('Distance Matrix (miles)'!$B$2:$AD$30,B3674+1,C3674+1)</f>
        <v>9.6199999999999992</v>
      </c>
      <c r="H3674" cm="1">
        <f t="array" ref="H3674">INDEX('Travel Time Matrix (min)'!$B$2:$AD$30,B3674+1,C3674+1)</f>
        <v>14.4</v>
      </c>
      <c r="I3674" cm="1">
        <f t="array" ref="I3674">G3674*(INDEX('Vehicle Fleet'!$D$2:$D$6,A3674)+'Cost Parameters'!$B$2*'Cost Parameters'!$B$3)</f>
        <v>14.972567999999999</v>
      </c>
      <c r="J3674" cm="1">
        <f t="array" ref="J3674">IF(C3674=0,0,INDEX('Delivery Stops'!$D$2:$D$29,C3674))</f>
        <v>186</v>
      </c>
      <c r="K3674">
        <f t="shared" si="228"/>
        <v>0</v>
      </c>
      <c r="L3674">
        <f t="shared" si="229"/>
        <v>0</v>
      </c>
      <c r="M3674">
        <f t="shared" si="230"/>
        <v>0</v>
      </c>
      <c r="N3674">
        <f t="shared" si="231"/>
        <v>0</v>
      </c>
      <c r="O3674" cm="1">
        <f t="array" ref="O3674">((IF(C3674=0,INDEX('Solver Setup'!$M$15:$M$19,A3674),INDEX('Solver Setup'!$G$25:$G$52,C3674))-IF(B3674=0,INDEX('Solver Setup'!$L$15:$L$19,A3674),INDEX('Solver Setup'!$G$25:$G$52,B3674)))*1440-IF(B3674=0,0,INDEX('Solver Setup'!$F$25:$F$52,B3674))-H3674+'Solver Setup'!$B$9*(1-F3674))</f>
        <v>1489.6</v>
      </c>
    </row>
    <row r="3675" spans="1:15" x14ac:dyDescent="0.2">
      <c r="A3675">
        <v>5</v>
      </c>
      <c r="B3675">
        <v>15</v>
      </c>
      <c r="C3675">
        <v>5</v>
      </c>
      <c r="D3675" t="str" cm="1">
        <f t="array" ref="D3675">IF(B3675=0,"Depot",INDEX('Delivery Stops'!$B$2:$B$29,B3675))</f>
        <v>Electronics Outlet</v>
      </c>
      <c r="E3675" t="str" cm="1">
        <f t="array" ref="E3675">IF(C3675=0,"Depot",INDEX('Delivery Stops'!$B$2:$B$29,C3675))</f>
        <v>Construction Supply</v>
      </c>
      <c r="F3675">
        <v>0</v>
      </c>
      <c r="G3675" cm="1">
        <f t="array" ref="G3675">INDEX('Distance Matrix (miles)'!$B$2:$AD$30,B3675+1,C3675+1)</f>
        <v>16.920000000000002</v>
      </c>
      <c r="H3675" cm="1">
        <f t="array" ref="H3675">INDEX('Travel Time Matrix (min)'!$B$2:$AD$30,B3675+1,C3675+1)</f>
        <v>25.4</v>
      </c>
      <c r="I3675" cm="1">
        <f t="array" ref="I3675">G3675*(INDEX('Vehicle Fleet'!$D$2:$D$6,A3675)+'Cost Parameters'!$B$2*'Cost Parameters'!$B$3)</f>
        <v>26.334288000000004</v>
      </c>
      <c r="J3675" cm="1">
        <f t="array" ref="J3675">IF(C3675=0,0,INDEX('Delivery Stops'!$D$2:$D$29,C3675))</f>
        <v>201</v>
      </c>
      <c r="K3675">
        <f t="shared" si="228"/>
        <v>0</v>
      </c>
      <c r="L3675">
        <f t="shared" si="229"/>
        <v>0</v>
      </c>
      <c r="M3675">
        <f t="shared" si="230"/>
        <v>0</v>
      </c>
      <c r="N3675">
        <f t="shared" si="231"/>
        <v>0</v>
      </c>
      <c r="O3675" cm="1">
        <f t="array" ref="O3675">((IF(C3675=0,INDEX('Solver Setup'!$M$15:$M$19,A3675),INDEX('Solver Setup'!$G$25:$G$52,C3675))-IF(B3675=0,INDEX('Solver Setup'!$L$15:$L$19,A3675),INDEX('Solver Setup'!$G$25:$G$52,B3675)))*1440-IF(B3675=0,0,INDEX('Solver Setup'!$F$25:$F$52,B3675))-H3675+'Solver Setup'!$B$9*(1-F3675))</f>
        <v>1688.5999999999995</v>
      </c>
    </row>
    <row r="3676" spans="1:15" x14ac:dyDescent="0.2">
      <c r="A3676">
        <v>5</v>
      </c>
      <c r="B3676">
        <v>15</v>
      </c>
      <c r="C3676">
        <v>6</v>
      </c>
      <c r="D3676" t="str" cm="1">
        <f t="array" ref="D3676">IF(B3676=0,"Depot",INDEX('Delivery Stops'!$B$2:$B$29,B3676))</f>
        <v>Electronics Outlet</v>
      </c>
      <c r="E3676" t="str" cm="1">
        <f t="array" ref="E3676">IF(C3676=0,"Depot",INDEX('Delivery Stops'!$B$2:$B$29,C3676))</f>
        <v>Farm Supply</v>
      </c>
      <c r="F3676">
        <v>0</v>
      </c>
      <c r="G3676" cm="1">
        <f t="array" ref="G3676">INDEX('Distance Matrix (miles)'!$B$2:$AD$30,B3676+1,C3676+1)</f>
        <v>5.47</v>
      </c>
      <c r="H3676" cm="1">
        <f t="array" ref="H3676">INDEX('Travel Time Matrix (min)'!$B$2:$AD$30,B3676+1,C3676+1)</f>
        <v>8.1999999999999993</v>
      </c>
      <c r="I3676" cm="1">
        <f t="array" ref="I3676">G3676*(INDEX('Vehicle Fleet'!$D$2:$D$6,A3676)+'Cost Parameters'!$B$2*'Cost Parameters'!$B$3)</f>
        <v>8.5135079999999999</v>
      </c>
      <c r="J3676" cm="1">
        <f t="array" ref="J3676">IF(C3676=0,0,INDEX('Delivery Stops'!$D$2:$D$29,C3676))</f>
        <v>162</v>
      </c>
      <c r="K3676">
        <f t="shared" si="228"/>
        <v>0</v>
      </c>
      <c r="L3676">
        <f t="shared" si="229"/>
        <v>0</v>
      </c>
      <c r="M3676">
        <f t="shared" si="230"/>
        <v>0</v>
      </c>
      <c r="N3676">
        <f t="shared" si="231"/>
        <v>0</v>
      </c>
      <c r="O3676" cm="1">
        <f t="array" ref="O3676">((IF(C3676=0,INDEX('Solver Setup'!$M$15:$M$19,A3676),INDEX('Solver Setup'!$G$25:$G$52,C3676))-IF(B3676=0,INDEX('Solver Setup'!$L$15:$L$19,A3676),INDEX('Solver Setup'!$G$25:$G$52,B3676)))*1440-IF(B3676=0,0,INDEX('Solver Setup'!$F$25:$F$52,B3676))-H3676+'Solver Setup'!$B$9*(1-F3676))</f>
        <v>1810.8</v>
      </c>
    </row>
    <row r="3677" spans="1:15" x14ac:dyDescent="0.2">
      <c r="A3677">
        <v>5</v>
      </c>
      <c r="B3677">
        <v>15</v>
      </c>
      <c r="C3677">
        <v>7</v>
      </c>
      <c r="D3677" t="str" cm="1">
        <f t="array" ref="D3677">IF(B3677=0,"Depot",INDEX('Delivery Stops'!$B$2:$B$29,B3677))</f>
        <v>Electronics Outlet</v>
      </c>
      <c r="E3677" t="str" cm="1">
        <f t="array" ref="E3677">IF(C3677=0,"Depot",INDEX('Delivery Stops'!$B$2:$B$29,C3677))</f>
        <v>Fish Market</v>
      </c>
      <c r="F3677">
        <v>0</v>
      </c>
      <c r="G3677" cm="1">
        <f t="array" ref="G3677">INDEX('Distance Matrix (miles)'!$B$2:$AD$30,B3677+1,C3677+1)</f>
        <v>10.27</v>
      </c>
      <c r="H3677" cm="1">
        <f t="array" ref="H3677">INDEX('Travel Time Matrix (min)'!$B$2:$AD$30,B3677+1,C3677+1)</f>
        <v>15.4</v>
      </c>
      <c r="I3677" cm="1">
        <f t="array" ref="I3677">G3677*(INDEX('Vehicle Fleet'!$D$2:$D$6,A3677)+'Cost Parameters'!$B$2*'Cost Parameters'!$B$3)</f>
        <v>15.984228</v>
      </c>
      <c r="J3677" cm="1">
        <f t="array" ref="J3677">IF(C3677=0,0,INDEX('Delivery Stops'!$D$2:$D$29,C3677))</f>
        <v>133</v>
      </c>
      <c r="K3677">
        <f t="shared" si="228"/>
        <v>0</v>
      </c>
      <c r="L3677">
        <f t="shared" si="229"/>
        <v>0</v>
      </c>
      <c r="M3677">
        <f t="shared" si="230"/>
        <v>0</v>
      </c>
      <c r="N3677">
        <f t="shared" si="231"/>
        <v>0</v>
      </c>
      <c r="O3677" cm="1">
        <f t="array" ref="O3677">((IF(C3677=0,INDEX('Solver Setup'!$M$15:$M$19,A3677),INDEX('Solver Setup'!$G$25:$G$52,C3677))-IF(B3677=0,INDEX('Solver Setup'!$L$15:$L$19,A3677),INDEX('Solver Setup'!$G$25:$G$52,B3677)))*1440-IF(B3677=0,0,INDEX('Solver Setup'!$F$25:$F$52,B3677))-H3677+'Solver Setup'!$B$9*(1-F3677))</f>
        <v>1668.6</v>
      </c>
    </row>
    <row r="3678" spans="1:15" x14ac:dyDescent="0.2">
      <c r="A3678">
        <v>5</v>
      </c>
      <c r="B3678">
        <v>15</v>
      </c>
      <c r="C3678">
        <v>8</v>
      </c>
      <c r="D3678" t="str" cm="1">
        <f t="array" ref="D3678">IF(B3678=0,"Depot",INDEX('Delivery Stops'!$B$2:$B$29,B3678))</f>
        <v>Electronics Outlet</v>
      </c>
      <c r="E3678" t="str" cm="1">
        <f t="array" ref="E3678">IF(C3678=0,"Depot",INDEX('Delivery Stops'!$B$2:$B$29,C3678))</f>
        <v>Swimming Pool Supply</v>
      </c>
      <c r="F3678">
        <v>0</v>
      </c>
      <c r="G3678" cm="1">
        <f t="array" ref="G3678">INDEX('Distance Matrix (miles)'!$B$2:$AD$30,B3678+1,C3678+1)</f>
        <v>27.12</v>
      </c>
      <c r="H3678" cm="1">
        <f t="array" ref="H3678">INDEX('Travel Time Matrix (min)'!$B$2:$AD$30,B3678+1,C3678+1)</f>
        <v>40.700000000000003</v>
      </c>
      <c r="I3678" cm="1">
        <f t="array" ref="I3678">G3678*(INDEX('Vehicle Fleet'!$D$2:$D$6,A3678)+'Cost Parameters'!$B$2*'Cost Parameters'!$B$3)</f>
        <v>42.209568000000004</v>
      </c>
      <c r="J3678" cm="1">
        <f t="array" ref="J3678">IF(C3678=0,0,INDEX('Delivery Stops'!$D$2:$D$29,C3678))</f>
        <v>285</v>
      </c>
      <c r="K3678">
        <f t="shared" si="228"/>
        <v>0</v>
      </c>
      <c r="L3678">
        <f t="shared" si="229"/>
        <v>0</v>
      </c>
      <c r="M3678">
        <f t="shared" si="230"/>
        <v>0</v>
      </c>
      <c r="N3678">
        <f t="shared" si="231"/>
        <v>0</v>
      </c>
      <c r="O3678" cm="1">
        <f t="array" ref="O3678">((IF(C3678=0,INDEX('Solver Setup'!$M$15:$M$19,A3678),INDEX('Solver Setup'!$G$25:$G$52,C3678))-IF(B3678=0,INDEX('Solver Setup'!$L$15:$L$19,A3678),INDEX('Solver Setup'!$G$25:$G$52,B3678)))*1440-IF(B3678=0,0,INDEX('Solver Setup'!$F$25:$F$52,B3678))-H3678+'Solver Setup'!$B$9*(1-F3678))</f>
        <v>1853.2999999999995</v>
      </c>
    </row>
    <row r="3679" spans="1:15" x14ac:dyDescent="0.2">
      <c r="A3679">
        <v>5</v>
      </c>
      <c r="B3679">
        <v>15</v>
      </c>
      <c r="C3679">
        <v>9</v>
      </c>
      <c r="D3679" t="str" cm="1">
        <f t="array" ref="D3679">IF(B3679=0,"Depot",INDEX('Delivery Stops'!$B$2:$B$29,B3679))</f>
        <v>Electronics Outlet</v>
      </c>
      <c r="E3679" t="str" cm="1">
        <f t="array" ref="E3679">IF(C3679=0,"Depot",INDEX('Delivery Stops'!$B$2:$B$29,C3679))</f>
        <v>Dry Cleaners</v>
      </c>
      <c r="F3679">
        <v>0</v>
      </c>
      <c r="G3679" cm="1">
        <f t="array" ref="G3679">INDEX('Distance Matrix (miles)'!$B$2:$AD$30,B3679+1,C3679+1)</f>
        <v>14.78</v>
      </c>
      <c r="H3679" cm="1">
        <f t="array" ref="H3679">INDEX('Travel Time Matrix (min)'!$B$2:$AD$30,B3679+1,C3679+1)</f>
        <v>22.2</v>
      </c>
      <c r="I3679" cm="1">
        <f t="array" ref="I3679">G3679*(INDEX('Vehicle Fleet'!$D$2:$D$6,A3679)+'Cost Parameters'!$B$2*'Cost Parameters'!$B$3)</f>
        <v>23.003591999999998</v>
      </c>
      <c r="J3679" cm="1">
        <f t="array" ref="J3679">IF(C3679=0,0,INDEX('Delivery Stops'!$D$2:$D$29,C3679))</f>
        <v>24</v>
      </c>
      <c r="K3679">
        <f t="shared" si="228"/>
        <v>0</v>
      </c>
      <c r="L3679">
        <f t="shared" si="229"/>
        <v>0</v>
      </c>
      <c r="M3679">
        <f t="shared" si="230"/>
        <v>0</v>
      </c>
      <c r="N3679">
        <f t="shared" si="231"/>
        <v>0</v>
      </c>
      <c r="O3679" cm="1">
        <f t="array" ref="O3679">((IF(C3679=0,INDEX('Solver Setup'!$M$15:$M$19,A3679),INDEX('Solver Setup'!$G$25:$G$52,C3679))-IF(B3679=0,INDEX('Solver Setup'!$L$15:$L$19,A3679),INDEX('Solver Setup'!$G$25:$G$52,B3679)))*1440-IF(B3679=0,0,INDEX('Solver Setup'!$F$25:$F$52,B3679))-H3679+'Solver Setup'!$B$9*(1-F3679))</f>
        <v>1526.8</v>
      </c>
    </row>
    <row r="3680" spans="1:15" x14ac:dyDescent="0.2">
      <c r="A3680">
        <v>5</v>
      </c>
      <c r="B3680">
        <v>15</v>
      </c>
      <c r="C3680">
        <v>10</v>
      </c>
      <c r="D3680" t="str" cm="1">
        <f t="array" ref="D3680">IF(B3680=0,"Depot",INDEX('Delivery Stops'!$B$2:$B$29,B3680))</f>
        <v>Electronics Outlet</v>
      </c>
      <c r="E3680" t="str" cm="1">
        <f t="array" ref="E3680">IF(C3680=0,"Depot",INDEX('Delivery Stops'!$B$2:$B$29,C3680))</f>
        <v>Furniture Warehouse</v>
      </c>
      <c r="F3680">
        <v>0</v>
      </c>
      <c r="G3680" cm="1">
        <f t="array" ref="G3680">INDEX('Distance Matrix (miles)'!$B$2:$AD$30,B3680+1,C3680+1)</f>
        <v>7.23</v>
      </c>
      <c r="H3680" cm="1">
        <f t="array" ref="H3680">INDEX('Travel Time Matrix (min)'!$B$2:$AD$30,B3680+1,C3680+1)</f>
        <v>10.8</v>
      </c>
      <c r="I3680" cm="1">
        <f t="array" ref="I3680">G3680*(INDEX('Vehicle Fleet'!$D$2:$D$6,A3680)+'Cost Parameters'!$B$2*'Cost Parameters'!$B$3)</f>
        <v>11.252772</v>
      </c>
      <c r="J3680" cm="1">
        <f t="array" ref="J3680">IF(C3680=0,0,INDEX('Delivery Stops'!$D$2:$D$29,C3680))</f>
        <v>89</v>
      </c>
      <c r="K3680">
        <f t="shared" si="228"/>
        <v>0</v>
      </c>
      <c r="L3680">
        <f t="shared" si="229"/>
        <v>0</v>
      </c>
      <c r="M3680">
        <f t="shared" si="230"/>
        <v>0</v>
      </c>
      <c r="N3680">
        <f t="shared" si="231"/>
        <v>0</v>
      </c>
      <c r="O3680" cm="1">
        <f t="array" ref="O3680">((IF(C3680=0,INDEX('Solver Setup'!$M$15:$M$19,A3680),INDEX('Solver Setup'!$G$25:$G$52,C3680))-IF(B3680=0,INDEX('Solver Setup'!$L$15:$L$19,A3680),INDEX('Solver Setup'!$G$25:$G$52,B3680)))*1440-IF(B3680=0,0,INDEX('Solver Setup'!$F$25:$F$52,B3680))-H3680+'Solver Setup'!$B$9*(1-F3680))</f>
        <v>1613.1999999999994</v>
      </c>
    </row>
    <row r="3681" spans="1:15" x14ac:dyDescent="0.2">
      <c r="A3681">
        <v>5</v>
      </c>
      <c r="B3681">
        <v>15</v>
      </c>
      <c r="C3681">
        <v>11</v>
      </c>
      <c r="D3681" t="str" cm="1">
        <f t="array" ref="D3681">IF(B3681=0,"Depot",INDEX('Delivery Stops'!$B$2:$B$29,B3681))</f>
        <v>Electronics Outlet</v>
      </c>
      <c r="E3681" t="str" cm="1">
        <f t="array" ref="E3681">IF(C3681=0,"Depot",INDEX('Delivery Stops'!$B$2:$B$29,C3681))</f>
        <v>Pet Hospital</v>
      </c>
      <c r="F3681">
        <v>0</v>
      </c>
      <c r="G3681" cm="1">
        <f t="array" ref="G3681">INDEX('Distance Matrix (miles)'!$B$2:$AD$30,B3681+1,C3681+1)</f>
        <v>1.53</v>
      </c>
      <c r="H3681" cm="1">
        <f t="array" ref="H3681">INDEX('Travel Time Matrix (min)'!$B$2:$AD$30,B3681+1,C3681+1)</f>
        <v>2.2999999999999998</v>
      </c>
      <c r="I3681" cm="1">
        <f t="array" ref="I3681">G3681*(INDEX('Vehicle Fleet'!$D$2:$D$6,A3681)+'Cost Parameters'!$B$2*'Cost Parameters'!$B$3)</f>
        <v>2.3812920000000002</v>
      </c>
      <c r="J3681" cm="1">
        <f t="array" ref="J3681">IF(C3681=0,0,INDEX('Delivery Stops'!$D$2:$D$29,C3681))</f>
        <v>108</v>
      </c>
      <c r="K3681">
        <f t="shared" si="228"/>
        <v>0</v>
      </c>
      <c r="L3681">
        <f t="shared" si="229"/>
        <v>0</v>
      </c>
      <c r="M3681">
        <f t="shared" si="230"/>
        <v>0</v>
      </c>
      <c r="N3681">
        <f t="shared" si="231"/>
        <v>0</v>
      </c>
      <c r="O3681" cm="1">
        <f t="array" ref="O3681">((IF(C3681=0,INDEX('Solver Setup'!$M$15:$M$19,A3681),INDEX('Solver Setup'!$G$25:$G$52,C3681))-IF(B3681=0,INDEX('Solver Setup'!$L$15:$L$19,A3681),INDEX('Solver Setup'!$G$25:$G$52,B3681)))*1440-IF(B3681=0,0,INDEX('Solver Setup'!$F$25:$F$52,B3681))-H3681+'Solver Setup'!$B$9*(1-F3681))</f>
        <v>1546.7</v>
      </c>
    </row>
    <row r="3682" spans="1:15" x14ac:dyDescent="0.2">
      <c r="A3682">
        <v>5</v>
      </c>
      <c r="B3682">
        <v>15</v>
      </c>
      <c r="C3682">
        <v>12</v>
      </c>
      <c r="D3682" t="str" cm="1">
        <f t="array" ref="D3682">IF(B3682=0,"Depot",INDEX('Delivery Stops'!$B$2:$B$29,B3682))</f>
        <v>Electronics Outlet</v>
      </c>
      <c r="E3682" t="str" cm="1">
        <f t="array" ref="E3682">IF(C3682=0,"Depot",INDEX('Delivery Stops'!$B$2:$B$29,C3682))</f>
        <v>Tech Solutions Inc</v>
      </c>
      <c r="F3682">
        <v>0</v>
      </c>
      <c r="G3682" cm="1">
        <f t="array" ref="G3682">INDEX('Distance Matrix (miles)'!$B$2:$AD$30,B3682+1,C3682+1)</f>
        <v>8.65</v>
      </c>
      <c r="H3682" cm="1">
        <f t="array" ref="H3682">INDEX('Travel Time Matrix (min)'!$B$2:$AD$30,B3682+1,C3682+1)</f>
        <v>13</v>
      </c>
      <c r="I3682" cm="1">
        <f t="array" ref="I3682">G3682*(INDEX('Vehicle Fleet'!$D$2:$D$6,A3682)+'Cost Parameters'!$B$2*'Cost Parameters'!$B$3)</f>
        <v>13.462860000000001</v>
      </c>
      <c r="J3682" cm="1">
        <f t="array" ref="J3682">IF(C3682=0,0,INDEX('Delivery Stops'!$D$2:$D$29,C3682))</f>
        <v>150</v>
      </c>
      <c r="K3682">
        <f t="shared" si="228"/>
        <v>0</v>
      </c>
      <c r="L3682">
        <f t="shared" si="229"/>
        <v>0</v>
      </c>
      <c r="M3682">
        <f t="shared" si="230"/>
        <v>0</v>
      </c>
      <c r="N3682">
        <f t="shared" si="231"/>
        <v>0</v>
      </c>
      <c r="O3682" cm="1">
        <f t="array" ref="O3682">((IF(C3682=0,INDEX('Solver Setup'!$M$15:$M$19,A3682),INDEX('Solver Setup'!$G$25:$G$52,C3682))-IF(B3682=0,INDEX('Solver Setup'!$L$15:$L$19,A3682),INDEX('Solver Setup'!$G$25:$G$52,B3682)))*1440-IF(B3682=0,0,INDEX('Solver Setup'!$F$25:$F$52,B3682))-H3682+'Solver Setup'!$B$9*(1-F3682))</f>
        <v>1491</v>
      </c>
    </row>
    <row r="3683" spans="1:15" x14ac:dyDescent="0.2">
      <c r="A3683">
        <v>5</v>
      </c>
      <c r="B3683">
        <v>15</v>
      </c>
      <c r="C3683">
        <v>13</v>
      </c>
      <c r="D3683" t="str" cm="1">
        <f t="array" ref="D3683">IF(B3683=0,"Depot",INDEX('Delivery Stops'!$B$2:$B$29,B3683))</f>
        <v>Electronics Outlet</v>
      </c>
      <c r="E3683" t="str" cm="1">
        <f t="array" ref="E3683">IF(C3683=0,"Depot",INDEX('Delivery Stops'!$B$2:$B$29,C3683))</f>
        <v>Tech Solutions Inc</v>
      </c>
      <c r="F3683">
        <v>0</v>
      </c>
      <c r="G3683" cm="1">
        <f t="array" ref="G3683">INDEX('Distance Matrix (miles)'!$B$2:$AD$30,B3683+1,C3683+1)</f>
        <v>22.51</v>
      </c>
      <c r="H3683" cm="1">
        <f t="array" ref="H3683">INDEX('Travel Time Matrix (min)'!$B$2:$AD$30,B3683+1,C3683+1)</f>
        <v>33.799999999999997</v>
      </c>
      <c r="I3683" cm="1">
        <f t="array" ref="I3683">G3683*(INDEX('Vehicle Fleet'!$D$2:$D$6,A3683)+'Cost Parameters'!$B$2*'Cost Parameters'!$B$3)</f>
        <v>35.034564000000003</v>
      </c>
      <c r="J3683" cm="1">
        <f t="array" ref="J3683">IF(C3683=0,0,INDEX('Delivery Stops'!$D$2:$D$29,C3683))</f>
        <v>38</v>
      </c>
      <c r="K3683">
        <f t="shared" si="228"/>
        <v>0</v>
      </c>
      <c r="L3683">
        <f t="shared" si="229"/>
        <v>0</v>
      </c>
      <c r="M3683">
        <f t="shared" si="230"/>
        <v>0</v>
      </c>
      <c r="N3683">
        <f t="shared" si="231"/>
        <v>0</v>
      </c>
      <c r="O3683" cm="1">
        <f t="array" ref="O3683">((IF(C3683=0,INDEX('Solver Setup'!$M$15:$M$19,A3683),INDEX('Solver Setup'!$G$25:$G$52,C3683))-IF(B3683=0,INDEX('Solver Setup'!$L$15:$L$19,A3683),INDEX('Solver Setup'!$G$25:$G$52,B3683)))*1440-IF(B3683=0,0,INDEX('Solver Setup'!$F$25:$F$52,B3683))-H3683+'Solver Setup'!$B$9*(1-F3683))</f>
        <v>1365.1999999999996</v>
      </c>
    </row>
    <row r="3684" spans="1:15" x14ac:dyDescent="0.2">
      <c r="A3684">
        <v>5</v>
      </c>
      <c r="B3684">
        <v>15</v>
      </c>
      <c r="C3684">
        <v>14</v>
      </c>
      <c r="D3684" t="str" cm="1">
        <f t="array" ref="D3684">IF(B3684=0,"Depot",INDEX('Delivery Stops'!$B$2:$B$29,B3684))</f>
        <v>Electronics Outlet</v>
      </c>
      <c r="E3684" t="str" cm="1">
        <f t="array" ref="E3684">IF(C3684=0,"Depot",INDEX('Delivery Stops'!$B$2:$B$29,C3684))</f>
        <v>Sunrise Senior Living</v>
      </c>
      <c r="F3684">
        <v>0</v>
      </c>
      <c r="G3684" cm="1">
        <f t="array" ref="G3684">INDEX('Distance Matrix (miles)'!$B$2:$AD$30,B3684+1,C3684+1)</f>
        <v>15.22</v>
      </c>
      <c r="H3684" cm="1">
        <f t="array" ref="H3684">INDEX('Travel Time Matrix (min)'!$B$2:$AD$30,B3684+1,C3684+1)</f>
        <v>22.8</v>
      </c>
      <c r="I3684" cm="1">
        <f t="array" ref="I3684">G3684*(INDEX('Vehicle Fleet'!$D$2:$D$6,A3684)+'Cost Parameters'!$B$2*'Cost Parameters'!$B$3)</f>
        <v>23.688408000000003</v>
      </c>
      <c r="J3684" cm="1">
        <f t="array" ref="J3684">IF(C3684=0,0,INDEX('Delivery Stops'!$D$2:$D$29,C3684))</f>
        <v>249</v>
      </c>
      <c r="K3684">
        <f t="shared" si="228"/>
        <v>0</v>
      </c>
      <c r="L3684">
        <f t="shared" si="229"/>
        <v>0</v>
      </c>
      <c r="M3684">
        <f t="shared" si="230"/>
        <v>0</v>
      </c>
      <c r="N3684">
        <f t="shared" si="231"/>
        <v>0</v>
      </c>
      <c r="O3684" cm="1">
        <f t="array" ref="O3684">((IF(C3684=0,INDEX('Solver Setup'!$M$15:$M$19,A3684),INDEX('Solver Setup'!$G$25:$G$52,C3684))-IF(B3684=0,INDEX('Solver Setup'!$L$15:$L$19,A3684),INDEX('Solver Setup'!$G$25:$G$52,B3684)))*1440-IF(B3684=0,0,INDEX('Solver Setup'!$F$25:$F$52,B3684))-H3684+'Solver Setup'!$B$9*(1-F3684))</f>
        <v>1826.1999999999996</v>
      </c>
    </row>
    <row r="3685" spans="1:15" x14ac:dyDescent="0.2">
      <c r="A3685">
        <v>5</v>
      </c>
      <c r="B3685">
        <v>15</v>
      </c>
      <c r="C3685">
        <v>16</v>
      </c>
      <c r="D3685" t="str" cm="1">
        <f t="array" ref="D3685">IF(B3685=0,"Depot",INDEX('Delivery Stops'!$B$2:$B$29,B3685))</f>
        <v>Electronics Outlet</v>
      </c>
      <c r="E3685" t="str" cm="1">
        <f t="array" ref="E3685">IF(C3685=0,"Depot",INDEX('Delivery Stops'!$B$2:$B$29,C3685))</f>
        <v>Bookstore</v>
      </c>
      <c r="F3685">
        <v>0</v>
      </c>
      <c r="G3685" cm="1">
        <f t="array" ref="G3685">INDEX('Distance Matrix (miles)'!$B$2:$AD$30,B3685+1,C3685+1)</f>
        <v>3.12</v>
      </c>
      <c r="H3685" cm="1">
        <f t="array" ref="H3685">INDEX('Travel Time Matrix (min)'!$B$2:$AD$30,B3685+1,C3685+1)</f>
        <v>4.7</v>
      </c>
      <c r="I3685" cm="1">
        <f t="array" ref="I3685">G3685*(INDEX('Vehicle Fleet'!$D$2:$D$6,A3685)+'Cost Parameters'!$B$2*'Cost Parameters'!$B$3)</f>
        <v>4.8559679999999998</v>
      </c>
      <c r="J3685" cm="1">
        <f t="array" ref="J3685">IF(C3685=0,0,INDEX('Delivery Stops'!$D$2:$D$29,C3685))</f>
        <v>152</v>
      </c>
      <c r="K3685">
        <f t="shared" si="228"/>
        <v>0</v>
      </c>
      <c r="L3685">
        <f t="shared" si="229"/>
        <v>0</v>
      </c>
      <c r="M3685">
        <f t="shared" si="230"/>
        <v>0</v>
      </c>
      <c r="N3685">
        <f t="shared" si="231"/>
        <v>0</v>
      </c>
      <c r="O3685" cm="1">
        <f t="array" ref="O3685">((IF(C3685=0,INDEX('Solver Setup'!$M$15:$M$19,A3685),INDEX('Solver Setup'!$G$25:$G$52,C3685))-IF(B3685=0,INDEX('Solver Setup'!$L$15:$L$19,A3685),INDEX('Solver Setup'!$G$25:$G$52,B3685)))*1440-IF(B3685=0,0,INDEX('Solver Setup'!$F$25:$F$52,B3685))-H3685+'Solver Setup'!$B$9*(1-F3685))</f>
        <v>1649.3000000000006</v>
      </c>
    </row>
    <row r="3686" spans="1:15" x14ac:dyDescent="0.2">
      <c r="A3686">
        <v>5</v>
      </c>
      <c r="B3686">
        <v>15</v>
      </c>
      <c r="C3686">
        <v>17</v>
      </c>
      <c r="D3686" t="str" cm="1">
        <f t="array" ref="D3686">IF(B3686=0,"Depot",INDEX('Delivery Stops'!$B$2:$B$29,B3686))</f>
        <v>Electronics Outlet</v>
      </c>
      <c r="E3686" t="str" cm="1">
        <f t="array" ref="E3686">IF(C3686=0,"Depot",INDEX('Delivery Stops'!$B$2:$B$29,C3686))</f>
        <v>Veterinary Clinic</v>
      </c>
      <c r="F3686">
        <v>0</v>
      </c>
      <c r="G3686" cm="1">
        <f t="array" ref="G3686">INDEX('Distance Matrix (miles)'!$B$2:$AD$30,B3686+1,C3686+1)</f>
        <v>26.19</v>
      </c>
      <c r="H3686" cm="1">
        <f t="array" ref="H3686">INDEX('Travel Time Matrix (min)'!$B$2:$AD$30,B3686+1,C3686+1)</f>
        <v>39.299999999999997</v>
      </c>
      <c r="I3686" cm="1">
        <f t="array" ref="I3686">G3686*(INDEX('Vehicle Fleet'!$D$2:$D$6,A3686)+'Cost Parameters'!$B$2*'Cost Parameters'!$B$3)</f>
        <v>40.762115999999999</v>
      </c>
      <c r="J3686" cm="1">
        <f t="array" ref="J3686">IF(C3686=0,0,INDEX('Delivery Stops'!$D$2:$D$29,C3686))</f>
        <v>102</v>
      </c>
      <c r="K3686">
        <f t="shared" si="228"/>
        <v>0</v>
      </c>
      <c r="L3686">
        <f t="shared" si="229"/>
        <v>0</v>
      </c>
      <c r="M3686">
        <f t="shared" si="230"/>
        <v>0</v>
      </c>
      <c r="N3686">
        <f t="shared" si="231"/>
        <v>0</v>
      </c>
      <c r="O3686" cm="1">
        <f t="array" ref="O3686">((IF(C3686=0,INDEX('Solver Setup'!$M$15:$M$19,A3686),INDEX('Solver Setup'!$G$25:$G$52,C3686))-IF(B3686=0,INDEX('Solver Setup'!$L$15:$L$19,A3686),INDEX('Solver Setup'!$G$25:$G$52,B3686)))*1440-IF(B3686=0,0,INDEX('Solver Setup'!$F$25:$F$52,B3686))-H3686+'Solver Setup'!$B$9*(1-F3686))</f>
        <v>1449.6999999999996</v>
      </c>
    </row>
    <row r="3687" spans="1:15" x14ac:dyDescent="0.2">
      <c r="A3687">
        <v>5</v>
      </c>
      <c r="B3687">
        <v>15</v>
      </c>
      <c r="C3687">
        <v>18</v>
      </c>
      <c r="D3687" t="str" cm="1">
        <f t="array" ref="D3687">IF(B3687=0,"Depot",INDEX('Delivery Stops'!$B$2:$B$29,B3687))</f>
        <v>Electronics Outlet</v>
      </c>
      <c r="E3687" t="str" cm="1">
        <f t="array" ref="E3687">IF(C3687=0,"Depot",INDEX('Delivery Stops'!$B$2:$B$29,C3687))</f>
        <v>Furniture Warehouse</v>
      </c>
      <c r="F3687">
        <v>0</v>
      </c>
      <c r="G3687" cm="1">
        <f t="array" ref="G3687">INDEX('Distance Matrix (miles)'!$B$2:$AD$30,B3687+1,C3687+1)</f>
        <v>6.44</v>
      </c>
      <c r="H3687" cm="1">
        <f t="array" ref="H3687">INDEX('Travel Time Matrix (min)'!$B$2:$AD$30,B3687+1,C3687+1)</f>
        <v>9.6999999999999993</v>
      </c>
      <c r="I3687" cm="1">
        <f t="array" ref="I3687">G3687*(INDEX('Vehicle Fleet'!$D$2:$D$6,A3687)+'Cost Parameters'!$B$2*'Cost Parameters'!$B$3)</f>
        <v>10.023216000000001</v>
      </c>
      <c r="J3687" cm="1">
        <f t="array" ref="J3687">IF(C3687=0,0,INDEX('Delivery Stops'!$D$2:$D$29,C3687))</f>
        <v>148</v>
      </c>
      <c r="K3687">
        <f t="shared" si="228"/>
        <v>0</v>
      </c>
      <c r="L3687">
        <f t="shared" si="229"/>
        <v>0</v>
      </c>
      <c r="M3687">
        <f t="shared" si="230"/>
        <v>0</v>
      </c>
      <c r="N3687">
        <f t="shared" si="231"/>
        <v>0</v>
      </c>
      <c r="O3687" cm="1">
        <f t="array" ref="O3687">((IF(C3687=0,INDEX('Solver Setup'!$M$15:$M$19,A3687),INDEX('Solver Setup'!$G$25:$G$52,C3687))-IF(B3687=0,INDEX('Solver Setup'!$L$15:$L$19,A3687),INDEX('Solver Setup'!$G$25:$G$52,B3687)))*1440-IF(B3687=0,0,INDEX('Solver Setup'!$F$25:$F$52,B3687))-H3687+'Solver Setup'!$B$9*(1-F3687))</f>
        <v>1434.2999999999995</v>
      </c>
    </row>
    <row r="3688" spans="1:15" x14ac:dyDescent="0.2">
      <c r="A3688">
        <v>5</v>
      </c>
      <c r="B3688">
        <v>15</v>
      </c>
      <c r="C3688">
        <v>19</v>
      </c>
      <c r="D3688" t="str" cm="1">
        <f t="array" ref="D3688">IF(B3688=0,"Depot",INDEX('Delivery Stops'!$B$2:$B$29,B3688))</f>
        <v>Electronics Outlet</v>
      </c>
      <c r="E3688" t="str" cm="1">
        <f t="array" ref="E3688">IF(C3688=0,"Depot",INDEX('Delivery Stops'!$B$2:$B$29,C3688))</f>
        <v>Music School</v>
      </c>
      <c r="F3688">
        <v>0</v>
      </c>
      <c r="G3688" cm="1">
        <f t="array" ref="G3688">INDEX('Distance Matrix (miles)'!$B$2:$AD$30,B3688+1,C3688+1)</f>
        <v>21.56</v>
      </c>
      <c r="H3688" cm="1">
        <f t="array" ref="H3688">INDEX('Travel Time Matrix (min)'!$B$2:$AD$30,B3688+1,C3688+1)</f>
        <v>32.299999999999997</v>
      </c>
      <c r="I3688" cm="1">
        <f t="array" ref="I3688">G3688*(INDEX('Vehicle Fleet'!$D$2:$D$6,A3688)+'Cost Parameters'!$B$2*'Cost Parameters'!$B$3)</f>
        <v>33.555983999999995</v>
      </c>
      <c r="J3688" cm="1">
        <f t="array" ref="J3688">IF(C3688=0,0,INDEX('Delivery Stops'!$D$2:$D$29,C3688))</f>
        <v>97</v>
      </c>
      <c r="K3688">
        <f t="shared" si="228"/>
        <v>0</v>
      </c>
      <c r="L3688">
        <f t="shared" si="229"/>
        <v>0</v>
      </c>
      <c r="M3688">
        <f t="shared" si="230"/>
        <v>0</v>
      </c>
      <c r="N3688">
        <f t="shared" si="231"/>
        <v>0</v>
      </c>
      <c r="O3688" cm="1">
        <f t="array" ref="O3688">((IF(C3688=0,INDEX('Solver Setup'!$M$15:$M$19,A3688),INDEX('Solver Setup'!$G$25:$G$52,C3688))-IF(B3688=0,INDEX('Solver Setup'!$L$15:$L$19,A3688),INDEX('Solver Setup'!$G$25:$G$52,B3688)))*1440-IF(B3688=0,0,INDEX('Solver Setup'!$F$25:$F$52,B3688))-H3688+'Solver Setup'!$B$9*(1-F3688))</f>
        <v>1381.7</v>
      </c>
    </row>
    <row r="3689" spans="1:15" x14ac:dyDescent="0.2">
      <c r="A3689">
        <v>5</v>
      </c>
      <c r="B3689">
        <v>15</v>
      </c>
      <c r="C3689">
        <v>20</v>
      </c>
      <c r="D3689" t="str" cm="1">
        <f t="array" ref="D3689">IF(B3689=0,"Depot",INDEX('Delivery Stops'!$B$2:$B$29,B3689))</f>
        <v>Electronics Outlet</v>
      </c>
      <c r="E3689" t="str" cm="1">
        <f t="array" ref="E3689">IF(C3689=0,"Depot",INDEX('Delivery Stops'!$B$2:$B$29,C3689))</f>
        <v>Elementary School</v>
      </c>
      <c r="F3689">
        <v>0</v>
      </c>
      <c r="G3689" cm="1">
        <f t="array" ref="G3689">INDEX('Distance Matrix (miles)'!$B$2:$AD$30,B3689+1,C3689+1)</f>
        <v>24.89</v>
      </c>
      <c r="H3689" cm="1">
        <f t="array" ref="H3689">INDEX('Travel Time Matrix (min)'!$B$2:$AD$30,B3689+1,C3689+1)</f>
        <v>37.299999999999997</v>
      </c>
      <c r="I3689" cm="1">
        <f t="array" ref="I3689">G3689*(INDEX('Vehicle Fleet'!$D$2:$D$6,A3689)+'Cost Parameters'!$B$2*'Cost Parameters'!$B$3)</f>
        <v>38.738796000000001</v>
      </c>
      <c r="J3689" cm="1">
        <f t="array" ref="J3689">IF(C3689=0,0,INDEX('Delivery Stops'!$D$2:$D$29,C3689))</f>
        <v>71</v>
      </c>
      <c r="K3689">
        <f t="shared" si="228"/>
        <v>0</v>
      </c>
      <c r="L3689">
        <f t="shared" si="229"/>
        <v>0</v>
      </c>
      <c r="M3689">
        <f t="shared" si="230"/>
        <v>0</v>
      </c>
      <c r="N3689">
        <f t="shared" si="231"/>
        <v>0</v>
      </c>
      <c r="O3689" cm="1">
        <f t="array" ref="O3689">((IF(C3689=0,INDEX('Solver Setup'!$M$15:$M$19,A3689),INDEX('Solver Setup'!$G$25:$G$52,C3689))-IF(B3689=0,INDEX('Solver Setup'!$L$15:$L$19,A3689),INDEX('Solver Setup'!$G$25:$G$52,B3689)))*1440-IF(B3689=0,0,INDEX('Solver Setup'!$F$25:$F$52,B3689))-H3689+'Solver Setup'!$B$9*(1-F3689))</f>
        <v>1346.7000000000005</v>
      </c>
    </row>
    <row r="3690" spans="1:15" x14ac:dyDescent="0.2">
      <c r="A3690">
        <v>5</v>
      </c>
      <c r="B3690">
        <v>15</v>
      </c>
      <c r="C3690">
        <v>21</v>
      </c>
      <c r="D3690" t="str" cm="1">
        <f t="array" ref="D3690">IF(B3690=0,"Depot",INDEX('Delivery Stops'!$B$2:$B$29,B3690))</f>
        <v>Electronics Outlet</v>
      </c>
      <c r="E3690" t="str" cm="1">
        <f t="array" ref="E3690">IF(C3690=0,"Depot",INDEX('Delivery Stops'!$B$2:$B$29,C3690))</f>
        <v>Distillery</v>
      </c>
      <c r="F3690">
        <v>0</v>
      </c>
      <c r="G3690" cm="1">
        <f t="array" ref="G3690">INDEX('Distance Matrix (miles)'!$B$2:$AD$30,B3690+1,C3690+1)</f>
        <v>21.91</v>
      </c>
      <c r="H3690" cm="1">
        <f t="array" ref="H3690">INDEX('Travel Time Matrix (min)'!$B$2:$AD$30,B3690+1,C3690+1)</f>
        <v>32.9</v>
      </c>
      <c r="I3690" cm="1">
        <f t="array" ref="I3690">G3690*(INDEX('Vehicle Fleet'!$D$2:$D$6,A3690)+'Cost Parameters'!$B$2*'Cost Parameters'!$B$3)</f>
        <v>34.100724</v>
      </c>
      <c r="J3690" cm="1">
        <f t="array" ref="J3690">IF(C3690=0,0,INDEX('Delivery Stops'!$D$2:$D$29,C3690))</f>
        <v>178</v>
      </c>
      <c r="K3690">
        <f t="shared" si="228"/>
        <v>0</v>
      </c>
      <c r="L3690">
        <f t="shared" si="229"/>
        <v>0</v>
      </c>
      <c r="M3690">
        <f t="shared" si="230"/>
        <v>0</v>
      </c>
      <c r="N3690">
        <f t="shared" si="231"/>
        <v>0</v>
      </c>
      <c r="O3690" cm="1">
        <f t="array" ref="O3690">((IF(C3690=0,INDEX('Solver Setup'!$M$15:$M$19,A3690),INDEX('Solver Setup'!$G$25:$G$52,C3690))-IF(B3690=0,INDEX('Solver Setup'!$L$15:$L$19,A3690),INDEX('Solver Setup'!$G$25:$G$52,B3690)))*1440-IF(B3690=0,0,INDEX('Solver Setup'!$F$25:$F$52,B3690))-H3690+'Solver Setup'!$B$9*(1-F3690))</f>
        <v>1861.0999999999995</v>
      </c>
    </row>
    <row r="3691" spans="1:15" x14ac:dyDescent="0.2">
      <c r="A3691">
        <v>5</v>
      </c>
      <c r="B3691">
        <v>15</v>
      </c>
      <c r="C3691">
        <v>22</v>
      </c>
      <c r="D3691" t="str" cm="1">
        <f t="array" ref="D3691">IF(B3691=0,"Depot",INDEX('Delivery Stops'!$B$2:$B$29,B3691))</f>
        <v>Electronics Outlet</v>
      </c>
      <c r="E3691" t="str" cm="1">
        <f t="array" ref="E3691">IF(C3691=0,"Depot",INDEX('Delivery Stops'!$B$2:$B$29,C3691))</f>
        <v>Brewery</v>
      </c>
      <c r="F3691">
        <v>0</v>
      </c>
      <c r="G3691" cm="1">
        <f t="array" ref="G3691">INDEX('Distance Matrix (miles)'!$B$2:$AD$30,B3691+1,C3691+1)</f>
        <v>24.61</v>
      </c>
      <c r="H3691" cm="1">
        <f t="array" ref="H3691">INDEX('Travel Time Matrix (min)'!$B$2:$AD$30,B3691+1,C3691+1)</f>
        <v>36.9</v>
      </c>
      <c r="I3691" cm="1">
        <f t="array" ref="I3691">G3691*(INDEX('Vehicle Fleet'!$D$2:$D$6,A3691)+'Cost Parameters'!$B$2*'Cost Parameters'!$B$3)</f>
        <v>38.303004000000001</v>
      </c>
      <c r="J3691" cm="1">
        <f t="array" ref="J3691">IF(C3691=0,0,INDEX('Delivery Stops'!$D$2:$D$29,C3691))</f>
        <v>46</v>
      </c>
      <c r="K3691">
        <f t="shared" si="228"/>
        <v>0</v>
      </c>
      <c r="L3691">
        <f t="shared" si="229"/>
        <v>0</v>
      </c>
      <c r="M3691">
        <f t="shared" si="230"/>
        <v>0</v>
      </c>
      <c r="N3691">
        <f t="shared" si="231"/>
        <v>0</v>
      </c>
      <c r="O3691" cm="1">
        <f t="array" ref="O3691">((IF(C3691=0,INDEX('Solver Setup'!$M$15:$M$19,A3691),INDEX('Solver Setup'!$G$25:$G$52,C3691))-IF(B3691=0,INDEX('Solver Setup'!$L$15:$L$19,A3691),INDEX('Solver Setup'!$G$25:$G$52,B3691)))*1440-IF(B3691=0,0,INDEX('Solver Setup'!$F$25:$F$52,B3691))-H3691+'Solver Setup'!$B$9*(1-F3691))</f>
        <v>1707.1000000000004</v>
      </c>
    </row>
    <row r="3692" spans="1:15" x14ac:dyDescent="0.2">
      <c r="A3692">
        <v>5</v>
      </c>
      <c r="B3692">
        <v>15</v>
      </c>
      <c r="C3692">
        <v>23</v>
      </c>
      <c r="D3692" t="str" cm="1">
        <f t="array" ref="D3692">IF(B3692=0,"Depot",INDEX('Delivery Stops'!$B$2:$B$29,B3692))</f>
        <v>Electronics Outlet</v>
      </c>
      <c r="E3692" t="str" cm="1">
        <f t="array" ref="E3692">IF(C3692=0,"Depot",INDEX('Delivery Stops'!$B$2:$B$29,C3692))</f>
        <v>Distillery</v>
      </c>
      <c r="F3692">
        <v>0</v>
      </c>
      <c r="G3692" cm="1">
        <f t="array" ref="G3692">INDEX('Distance Matrix (miles)'!$B$2:$AD$30,B3692+1,C3692+1)</f>
        <v>5.08</v>
      </c>
      <c r="H3692" cm="1">
        <f t="array" ref="H3692">INDEX('Travel Time Matrix (min)'!$B$2:$AD$30,B3692+1,C3692+1)</f>
        <v>7.6</v>
      </c>
      <c r="I3692" cm="1">
        <f t="array" ref="I3692">G3692*(INDEX('Vehicle Fleet'!$D$2:$D$6,A3692)+'Cost Parameters'!$B$2*'Cost Parameters'!$B$3)</f>
        <v>7.9065120000000002</v>
      </c>
      <c r="J3692" cm="1">
        <f t="array" ref="J3692">IF(C3692=0,0,INDEX('Delivery Stops'!$D$2:$D$29,C3692))</f>
        <v>207</v>
      </c>
      <c r="K3692">
        <f t="shared" si="228"/>
        <v>0</v>
      </c>
      <c r="L3692">
        <f t="shared" si="229"/>
        <v>0</v>
      </c>
      <c r="M3692">
        <f t="shared" si="230"/>
        <v>0</v>
      </c>
      <c r="N3692">
        <f t="shared" si="231"/>
        <v>0</v>
      </c>
      <c r="O3692" cm="1">
        <f t="array" ref="O3692">((IF(C3692=0,INDEX('Solver Setup'!$M$15:$M$19,A3692),INDEX('Solver Setup'!$G$25:$G$52,C3692))-IF(B3692=0,INDEX('Solver Setup'!$L$15:$L$19,A3692),INDEX('Solver Setup'!$G$25:$G$52,B3692)))*1440-IF(B3692=0,0,INDEX('Solver Setup'!$F$25:$F$52,B3692))-H3692+'Solver Setup'!$B$9*(1-F3692))</f>
        <v>1631.4</v>
      </c>
    </row>
    <row r="3693" spans="1:15" x14ac:dyDescent="0.2">
      <c r="A3693">
        <v>5</v>
      </c>
      <c r="B3693">
        <v>15</v>
      </c>
      <c r="C3693">
        <v>24</v>
      </c>
      <c r="D3693" t="str" cm="1">
        <f t="array" ref="D3693">IF(B3693=0,"Depot",INDEX('Delivery Stops'!$B$2:$B$29,B3693))</f>
        <v>Electronics Outlet</v>
      </c>
      <c r="E3693" t="str" cm="1">
        <f t="array" ref="E3693">IF(C3693=0,"Depot",INDEX('Delivery Stops'!$B$2:$B$29,C3693))</f>
        <v>Children's Academy</v>
      </c>
      <c r="F3693">
        <v>0</v>
      </c>
      <c r="G3693" cm="1">
        <f t="array" ref="G3693">INDEX('Distance Matrix (miles)'!$B$2:$AD$30,B3693+1,C3693+1)</f>
        <v>20.03</v>
      </c>
      <c r="H3693" cm="1">
        <f t="array" ref="H3693">INDEX('Travel Time Matrix (min)'!$B$2:$AD$30,B3693+1,C3693+1)</f>
        <v>30</v>
      </c>
      <c r="I3693" cm="1">
        <f t="array" ref="I3693">G3693*(INDEX('Vehicle Fleet'!$D$2:$D$6,A3693)+'Cost Parameters'!$B$2*'Cost Parameters'!$B$3)</f>
        <v>31.174692</v>
      </c>
      <c r="J3693" cm="1">
        <f t="array" ref="J3693">IF(C3693=0,0,INDEX('Delivery Stops'!$D$2:$D$29,C3693))</f>
        <v>28</v>
      </c>
      <c r="K3693">
        <f t="shared" si="228"/>
        <v>0</v>
      </c>
      <c r="L3693">
        <f t="shared" si="229"/>
        <v>0</v>
      </c>
      <c r="M3693">
        <f t="shared" si="230"/>
        <v>0</v>
      </c>
      <c r="N3693">
        <f t="shared" si="231"/>
        <v>0</v>
      </c>
      <c r="O3693" cm="1">
        <f t="array" ref="O3693">((IF(C3693=0,INDEX('Solver Setup'!$M$15:$M$19,A3693),INDEX('Solver Setup'!$G$25:$G$52,C3693))-IF(B3693=0,INDEX('Solver Setup'!$L$15:$L$19,A3693),INDEX('Solver Setup'!$G$25:$G$52,B3693)))*1440-IF(B3693=0,0,INDEX('Solver Setup'!$F$25:$F$52,B3693))-H3693+'Solver Setup'!$B$9*(1-F3693))</f>
        <v>1759.0000000000005</v>
      </c>
    </row>
    <row r="3694" spans="1:15" x14ac:dyDescent="0.2">
      <c r="A3694">
        <v>5</v>
      </c>
      <c r="B3694">
        <v>15</v>
      </c>
      <c r="C3694">
        <v>25</v>
      </c>
      <c r="D3694" t="str" cm="1">
        <f t="array" ref="D3694">IF(B3694=0,"Depot",INDEX('Delivery Stops'!$B$2:$B$29,B3694))</f>
        <v>Electronics Outlet</v>
      </c>
      <c r="E3694" t="str" cm="1">
        <f t="array" ref="E3694">IF(C3694=0,"Depot",INDEX('Delivery Stops'!$B$2:$B$29,C3694))</f>
        <v>Public Library</v>
      </c>
      <c r="F3694">
        <v>0</v>
      </c>
      <c r="G3694" cm="1">
        <f t="array" ref="G3694">INDEX('Distance Matrix (miles)'!$B$2:$AD$30,B3694+1,C3694+1)</f>
        <v>13.96</v>
      </c>
      <c r="H3694" cm="1">
        <f t="array" ref="H3694">INDEX('Travel Time Matrix (min)'!$B$2:$AD$30,B3694+1,C3694+1)</f>
        <v>20.9</v>
      </c>
      <c r="I3694" cm="1">
        <f t="array" ref="I3694">G3694*(INDEX('Vehicle Fleet'!$D$2:$D$6,A3694)+'Cost Parameters'!$B$2*'Cost Parameters'!$B$3)</f>
        <v>21.727344000000002</v>
      </c>
      <c r="J3694" cm="1">
        <f t="array" ref="J3694">IF(C3694=0,0,INDEX('Delivery Stops'!$D$2:$D$29,C3694))</f>
        <v>32</v>
      </c>
      <c r="K3694">
        <f t="shared" si="228"/>
        <v>0</v>
      </c>
      <c r="L3694">
        <f t="shared" si="229"/>
        <v>0</v>
      </c>
      <c r="M3694">
        <f t="shared" si="230"/>
        <v>0</v>
      </c>
      <c r="N3694">
        <f t="shared" si="231"/>
        <v>0</v>
      </c>
      <c r="O3694" cm="1">
        <f t="array" ref="O3694">((IF(C3694=0,INDEX('Solver Setup'!$M$15:$M$19,A3694),INDEX('Solver Setup'!$G$25:$G$52,C3694))-IF(B3694=0,INDEX('Solver Setup'!$L$15:$L$19,A3694),INDEX('Solver Setup'!$G$25:$G$52,B3694)))*1440-IF(B3694=0,0,INDEX('Solver Setup'!$F$25:$F$52,B3694))-H3694+'Solver Setup'!$B$9*(1-F3694))</f>
        <v>1678.1000000000006</v>
      </c>
    </row>
    <row r="3695" spans="1:15" x14ac:dyDescent="0.2">
      <c r="A3695">
        <v>5</v>
      </c>
      <c r="B3695">
        <v>15</v>
      </c>
      <c r="C3695">
        <v>26</v>
      </c>
      <c r="D3695" t="str" cm="1">
        <f t="array" ref="D3695">IF(B3695=0,"Depot",INDEX('Delivery Stops'!$B$2:$B$29,B3695))</f>
        <v>Electronics Outlet</v>
      </c>
      <c r="E3695" t="str" cm="1">
        <f t="array" ref="E3695">IF(C3695=0,"Depot",INDEX('Delivery Stops'!$B$2:$B$29,C3695))</f>
        <v>Bakery &amp; Cafe</v>
      </c>
      <c r="F3695">
        <v>0</v>
      </c>
      <c r="G3695" cm="1">
        <f t="array" ref="G3695">INDEX('Distance Matrix (miles)'!$B$2:$AD$30,B3695+1,C3695+1)</f>
        <v>24.16</v>
      </c>
      <c r="H3695" cm="1">
        <f t="array" ref="H3695">INDEX('Travel Time Matrix (min)'!$B$2:$AD$30,B3695+1,C3695+1)</f>
        <v>36.200000000000003</v>
      </c>
      <c r="I3695" cm="1">
        <f t="array" ref="I3695">G3695*(INDEX('Vehicle Fleet'!$D$2:$D$6,A3695)+'Cost Parameters'!$B$2*'Cost Parameters'!$B$3)</f>
        <v>37.602623999999999</v>
      </c>
      <c r="J3695" cm="1">
        <f t="array" ref="J3695">IF(C3695=0,0,INDEX('Delivery Stops'!$D$2:$D$29,C3695))</f>
        <v>211</v>
      </c>
      <c r="K3695">
        <f t="shared" si="228"/>
        <v>0</v>
      </c>
      <c r="L3695">
        <f t="shared" si="229"/>
        <v>0</v>
      </c>
      <c r="M3695">
        <f t="shared" si="230"/>
        <v>0</v>
      </c>
      <c r="N3695">
        <f t="shared" si="231"/>
        <v>0</v>
      </c>
      <c r="O3695" cm="1">
        <f t="array" ref="O3695">((IF(C3695=0,INDEX('Solver Setup'!$M$15:$M$19,A3695),INDEX('Solver Setup'!$G$25:$G$52,C3695))-IF(B3695=0,INDEX('Solver Setup'!$L$15:$L$19,A3695),INDEX('Solver Setup'!$G$25:$G$52,B3695)))*1440-IF(B3695=0,0,INDEX('Solver Setup'!$F$25:$F$52,B3695))-H3695+'Solver Setup'!$B$9*(1-F3695))</f>
        <v>1737.8</v>
      </c>
    </row>
    <row r="3696" spans="1:15" x14ac:dyDescent="0.2">
      <c r="A3696">
        <v>5</v>
      </c>
      <c r="B3696">
        <v>15</v>
      </c>
      <c r="C3696">
        <v>27</v>
      </c>
      <c r="D3696" t="str" cm="1">
        <f t="array" ref="D3696">IF(B3696=0,"Depot",INDEX('Delivery Stops'!$B$2:$B$29,B3696))</f>
        <v>Electronics Outlet</v>
      </c>
      <c r="E3696" t="str" cm="1">
        <f t="array" ref="E3696">IF(C3696=0,"Depot",INDEX('Delivery Stops'!$B$2:$B$29,C3696))</f>
        <v>Redstone Elementary School</v>
      </c>
      <c r="F3696">
        <v>0</v>
      </c>
      <c r="G3696" cm="1">
        <f t="array" ref="G3696">INDEX('Distance Matrix (miles)'!$B$2:$AD$30,B3696+1,C3696+1)</f>
        <v>21.88</v>
      </c>
      <c r="H3696" cm="1">
        <f t="array" ref="H3696">INDEX('Travel Time Matrix (min)'!$B$2:$AD$30,B3696+1,C3696+1)</f>
        <v>32.799999999999997</v>
      </c>
      <c r="I3696" cm="1">
        <f t="array" ref="I3696">G3696*(INDEX('Vehicle Fleet'!$D$2:$D$6,A3696)+'Cost Parameters'!$B$2*'Cost Parameters'!$B$3)</f>
        <v>34.054031999999999</v>
      </c>
      <c r="J3696" cm="1">
        <f t="array" ref="J3696">IF(C3696=0,0,INDEX('Delivery Stops'!$D$2:$D$29,C3696))</f>
        <v>61</v>
      </c>
      <c r="K3696">
        <f t="shared" si="228"/>
        <v>0</v>
      </c>
      <c r="L3696">
        <f t="shared" si="229"/>
        <v>0</v>
      </c>
      <c r="M3696">
        <f t="shared" si="230"/>
        <v>0</v>
      </c>
      <c r="N3696">
        <f t="shared" si="231"/>
        <v>0</v>
      </c>
      <c r="O3696" cm="1">
        <f t="array" ref="O3696">((IF(C3696=0,INDEX('Solver Setup'!$M$15:$M$19,A3696),INDEX('Solver Setup'!$G$25:$G$52,C3696))-IF(B3696=0,INDEX('Solver Setup'!$L$15:$L$19,A3696),INDEX('Solver Setup'!$G$25:$G$52,B3696)))*1440-IF(B3696=0,0,INDEX('Solver Setup'!$F$25:$F$52,B3696))-H3696+'Solver Setup'!$B$9*(1-F3696))</f>
        <v>1681.1999999999994</v>
      </c>
    </row>
    <row r="3697" spans="1:15" x14ac:dyDescent="0.2">
      <c r="A3697">
        <v>5</v>
      </c>
      <c r="B3697">
        <v>15</v>
      </c>
      <c r="C3697">
        <v>28</v>
      </c>
      <c r="D3697" t="str" cm="1">
        <f t="array" ref="D3697">IF(B3697=0,"Depot",INDEX('Delivery Stops'!$B$2:$B$29,B3697))</f>
        <v>Electronics Outlet</v>
      </c>
      <c r="E3697" t="str" cm="1">
        <f t="array" ref="E3697">IF(C3697=0,"Depot",INDEX('Delivery Stops'!$B$2:$B$29,C3697))</f>
        <v>Food Bank</v>
      </c>
      <c r="F3697">
        <v>0</v>
      </c>
      <c r="G3697" cm="1">
        <f t="array" ref="G3697">INDEX('Distance Matrix (miles)'!$B$2:$AD$30,B3697+1,C3697+1)</f>
        <v>22.13</v>
      </c>
      <c r="H3697" cm="1">
        <f t="array" ref="H3697">INDEX('Travel Time Matrix (min)'!$B$2:$AD$30,B3697+1,C3697+1)</f>
        <v>33.200000000000003</v>
      </c>
      <c r="I3697" cm="1">
        <f t="array" ref="I3697">G3697*(INDEX('Vehicle Fleet'!$D$2:$D$6,A3697)+'Cost Parameters'!$B$2*'Cost Parameters'!$B$3)</f>
        <v>34.443131999999999</v>
      </c>
      <c r="J3697" cm="1">
        <f t="array" ref="J3697">IF(C3697=0,0,INDEX('Delivery Stops'!$D$2:$D$29,C3697))</f>
        <v>168</v>
      </c>
      <c r="K3697">
        <f t="shared" si="228"/>
        <v>0</v>
      </c>
      <c r="L3697">
        <f t="shared" si="229"/>
        <v>0</v>
      </c>
      <c r="M3697">
        <f t="shared" si="230"/>
        <v>0</v>
      </c>
      <c r="N3697">
        <f t="shared" si="231"/>
        <v>0</v>
      </c>
      <c r="O3697" cm="1">
        <f t="array" ref="O3697">((IF(C3697=0,INDEX('Solver Setup'!$M$15:$M$19,A3697),INDEX('Solver Setup'!$G$25:$G$52,C3697))-IF(B3697=0,INDEX('Solver Setup'!$L$15:$L$19,A3697),INDEX('Solver Setup'!$G$25:$G$52,B3697)))*1440-IF(B3697=0,0,INDEX('Solver Setup'!$F$25:$F$52,B3697))-H3697+'Solver Setup'!$B$9*(1-F3697))</f>
        <v>1680.7999999999995</v>
      </c>
    </row>
    <row r="3698" spans="1:15" x14ac:dyDescent="0.2">
      <c r="A3698">
        <v>5</v>
      </c>
      <c r="B3698">
        <v>16</v>
      </c>
      <c r="C3698">
        <v>0</v>
      </c>
      <c r="D3698" t="str" cm="1">
        <f t="array" ref="D3698">IF(B3698=0,"Depot",INDEX('Delivery Stops'!$B$2:$B$29,B3698))</f>
        <v>Bookstore</v>
      </c>
      <c r="E3698" t="str" cm="1">
        <f t="array" ref="E3698">IF(C3698=0,"Depot",INDEX('Delivery Stops'!$B$2:$B$29,C3698))</f>
        <v>Depot</v>
      </c>
      <c r="F3698">
        <v>0</v>
      </c>
      <c r="G3698" cm="1">
        <f t="array" ref="G3698">INDEX('Distance Matrix (miles)'!$B$2:$AD$30,B3698+1,C3698+1)</f>
        <v>4.12</v>
      </c>
      <c r="H3698" cm="1">
        <f t="array" ref="H3698">INDEX('Travel Time Matrix (min)'!$B$2:$AD$30,B3698+1,C3698+1)</f>
        <v>6.2</v>
      </c>
      <c r="I3698" cm="1">
        <f t="array" ref="I3698">G3698*(INDEX('Vehicle Fleet'!$D$2:$D$6,A3698)+'Cost Parameters'!$B$2*'Cost Parameters'!$B$3)</f>
        <v>6.4123679999999998</v>
      </c>
      <c r="J3698" cm="1">
        <f t="array" ref="J3698">IF(C3698=0,0,INDEX('Delivery Stops'!$D$2:$D$29,C3698))</f>
        <v>0</v>
      </c>
      <c r="K3698">
        <f t="shared" si="228"/>
        <v>0</v>
      </c>
      <c r="L3698">
        <f t="shared" si="229"/>
        <v>0</v>
      </c>
      <c r="M3698">
        <f t="shared" si="230"/>
        <v>0</v>
      </c>
      <c r="N3698">
        <f t="shared" si="231"/>
        <v>0</v>
      </c>
      <c r="O3698" cm="1">
        <f t="array" ref="O3698">((IF(C3698=0,INDEX('Solver Setup'!$M$15:$M$19,A3698),INDEX('Solver Setup'!$G$25:$G$52,C3698))-IF(B3698=0,INDEX('Solver Setup'!$L$15:$L$19,A3698),INDEX('Solver Setup'!$G$25:$G$52,B3698)))*1440-IF(B3698=0,0,INDEX('Solver Setup'!$F$25:$F$52,B3698))-H3698+'Solver Setup'!$B$9*(1-F3698))</f>
        <v>777.7999999999995</v>
      </c>
    </row>
    <row r="3699" spans="1:15" x14ac:dyDescent="0.2">
      <c r="A3699">
        <v>5</v>
      </c>
      <c r="B3699">
        <v>16</v>
      </c>
      <c r="C3699">
        <v>1</v>
      </c>
      <c r="D3699" t="str" cm="1">
        <f t="array" ref="D3699">IF(B3699=0,"Depot",INDEX('Delivery Stops'!$B$2:$B$29,B3699))</f>
        <v>Bookstore</v>
      </c>
      <c r="E3699" t="str" cm="1">
        <f t="array" ref="E3699">IF(C3699=0,"Depot",INDEX('Delivery Stops'!$B$2:$B$29,C3699))</f>
        <v>Pet Hospital</v>
      </c>
      <c r="F3699">
        <v>0</v>
      </c>
      <c r="G3699" cm="1">
        <f t="array" ref="G3699">INDEX('Distance Matrix (miles)'!$B$2:$AD$30,B3699+1,C3699+1)</f>
        <v>27.64</v>
      </c>
      <c r="H3699" cm="1">
        <f t="array" ref="H3699">INDEX('Travel Time Matrix (min)'!$B$2:$AD$30,B3699+1,C3699+1)</f>
        <v>41.5</v>
      </c>
      <c r="I3699" cm="1">
        <f t="array" ref="I3699">G3699*(INDEX('Vehicle Fleet'!$D$2:$D$6,A3699)+'Cost Parameters'!$B$2*'Cost Parameters'!$B$3)</f>
        <v>43.018895999999998</v>
      </c>
      <c r="J3699" cm="1">
        <f t="array" ref="J3699">IF(C3699=0,0,INDEX('Delivery Stops'!$D$2:$D$29,C3699))</f>
        <v>204</v>
      </c>
      <c r="K3699">
        <f t="shared" si="228"/>
        <v>0</v>
      </c>
      <c r="L3699">
        <f t="shared" si="229"/>
        <v>0</v>
      </c>
      <c r="M3699">
        <f t="shared" si="230"/>
        <v>0</v>
      </c>
      <c r="N3699">
        <f t="shared" si="231"/>
        <v>0</v>
      </c>
      <c r="O3699" cm="1">
        <f t="array" ref="O3699">((IF(C3699=0,INDEX('Solver Setup'!$M$15:$M$19,A3699),INDEX('Solver Setup'!$G$25:$G$52,C3699))-IF(B3699=0,INDEX('Solver Setup'!$L$15:$L$19,A3699),INDEX('Solver Setup'!$G$25:$G$52,B3699)))*1440-IF(B3699=0,0,INDEX('Solver Setup'!$F$25:$F$52,B3699))-H3699+'Solver Setup'!$B$9*(1-F3699))</f>
        <v>1252.5</v>
      </c>
    </row>
    <row r="3700" spans="1:15" x14ac:dyDescent="0.2">
      <c r="A3700">
        <v>5</v>
      </c>
      <c r="B3700">
        <v>16</v>
      </c>
      <c r="C3700">
        <v>2</v>
      </c>
      <c r="D3700" t="str" cm="1">
        <f t="array" ref="D3700">IF(B3700=0,"Depot",INDEX('Delivery Stops'!$B$2:$B$29,B3700))</f>
        <v>Bookstore</v>
      </c>
      <c r="E3700" t="str" cm="1">
        <f t="array" ref="E3700">IF(C3700=0,"Depot",INDEX('Delivery Stops'!$B$2:$B$29,C3700))</f>
        <v>Community Pharmacy</v>
      </c>
      <c r="F3700">
        <v>0</v>
      </c>
      <c r="G3700" cm="1">
        <f t="array" ref="G3700">INDEX('Distance Matrix (miles)'!$B$2:$AD$30,B3700+1,C3700+1)</f>
        <v>5.24</v>
      </c>
      <c r="H3700" cm="1">
        <f t="array" ref="H3700">INDEX('Travel Time Matrix (min)'!$B$2:$AD$30,B3700+1,C3700+1)</f>
        <v>7.9</v>
      </c>
      <c r="I3700" cm="1">
        <f t="array" ref="I3700">G3700*(INDEX('Vehicle Fleet'!$D$2:$D$6,A3700)+'Cost Parameters'!$B$2*'Cost Parameters'!$B$3)</f>
        <v>8.1555359999999997</v>
      </c>
      <c r="J3700" cm="1">
        <f t="array" ref="J3700">IF(C3700=0,0,INDEX('Delivery Stops'!$D$2:$D$29,C3700))</f>
        <v>240</v>
      </c>
      <c r="K3700">
        <f t="shared" si="228"/>
        <v>0</v>
      </c>
      <c r="L3700">
        <f t="shared" si="229"/>
        <v>0</v>
      </c>
      <c r="M3700">
        <f t="shared" si="230"/>
        <v>0</v>
      </c>
      <c r="N3700">
        <f t="shared" si="231"/>
        <v>0</v>
      </c>
      <c r="O3700" cm="1">
        <f t="array" ref="O3700">((IF(C3700=0,INDEX('Solver Setup'!$M$15:$M$19,A3700),INDEX('Solver Setup'!$G$25:$G$52,C3700))-IF(B3700=0,INDEX('Solver Setup'!$L$15:$L$19,A3700),INDEX('Solver Setup'!$G$25:$G$52,B3700)))*1440-IF(B3700=0,0,INDEX('Solver Setup'!$F$25:$F$52,B3700))-H3700+'Solver Setup'!$B$9*(1-F3700))</f>
        <v>1526.099999999999</v>
      </c>
    </row>
    <row r="3701" spans="1:15" x14ac:dyDescent="0.2">
      <c r="A3701">
        <v>5</v>
      </c>
      <c r="B3701">
        <v>16</v>
      </c>
      <c r="C3701">
        <v>3</v>
      </c>
      <c r="D3701" t="str" cm="1">
        <f t="array" ref="D3701">IF(B3701=0,"Depot",INDEX('Delivery Stops'!$B$2:$B$29,B3701))</f>
        <v>Bookstore</v>
      </c>
      <c r="E3701" t="str" cm="1">
        <f t="array" ref="E3701">IF(C3701=0,"Depot",INDEX('Delivery Stops'!$B$2:$B$29,C3701))</f>
        <v>Redstone Medical Center</v>
      </c>
      <c r="F3701">
        <v>0</v>
      </c>
      <c r="G3701" cm="1">
        <f t="array" ref="G3701">INDEX('Distance Matrix (miles)'!$B$2:$AD$30,B3701+1,C3701+1)</f>
        <v>23.41</v>
      </c>
      <c r="H3701" cm="1">
        <f t="array" ref="H3701">INDEX('Travel Time Matrix (min)'!$B$2:$AD$30,B3701+1,C3701+1)</f>
        <v>35.1</v>
      </c>
      <c r="I3701" cm="1">
        <f t="array" ref="I3701">G3701*(INDEX('Vehicle Fleet'!$D$2:$D$6,A3701)+'Cost Parameters'!$B$2*'Cost Parameters'!$B$3)</f>
        <v>36.435324000000001</v>
      </c>
      <c r="J3701" cm="1">
        <f t="array" ref="J3701">IF(C3701=0,0,INDEX('Delivery Stops'!$D$2:$D$29,C3701))</f>
        <v>183</v>
      </c>
      <c r="K3701">
        <f t="shared" si="228"/>
        <v>0</v>
      </c>
      <c r="L3701">
        <f t="shared" si="229"/>
        <v>0</v>
      </c>
      <c r="M3701">
        <f t="shared" si="230"/>
        <v>0</v>
      </c>
      <c r="N3701">
        <f t="shared" si="231"/>
        <v>0</v>
      </c>
      <c r="O3701" cm="1">
        <f t="array" ref="O3701">((IF(C3701=0,INDEX('Solver Setup'!$M$15:$M$19,A3701),INDEX('Solver Setup'!$G$25:$G$52,C3701))-IF(B3701=0,INDEX('Solver Setup'!$L$15:$L$19,A3701),INDEX('Solver Setup'!$G$25:$G$52,B3701)))*1440-IF(B3701=0,0,INDEX('Solver Setup'!$F$25:$F$52,B3701))-H3701+'Solver Setup'!$B$9*(1-F3701))</f>
        <v>1513.8999999999994</v>
      </c>
    </row>
    <row r="3702" spans="1:15" x14ac:dyDescent="0.2">
      <c r="A3702">
        <v>5</v>
      </c>
      <c r="B3702">
        <v>16</v>
      </c>
      <c r="C3702">
        <v>4</v>
      </c>
      <c r="D3702" t="str" cm="1">
        <f t="array" ref="D3702">IF(B3702=0,"Depot",INDEX('Delivery Stops'!$B$2:$B$29,B3702))</f>
        <v>Bookstore</v>
      </c>
      <c r="E3702" t="str" cm="1">
        <f t="array" ref="E3702">IF(C3702=0,"Depot",INDEX('Delivery Stops'!$B$2:$B$29,C3702))</f>
        <v>Furniture Warehouse</v>
      </c>
      <c r="F3702">
        <v>0</v>
      </c>
      <c r="G3702" cm="1">
        <f t="array" ref="G3702">INDEX('Distance Matrix (miles)'!$B$2:$AD$30,B3702+1,C3702+1)</f>
        <v>11.3</v>
      </c>
      <c r="H3702" cm="1">
        <f t="array" ref="H3702">INDEX('Travel Time Matrix (min)'!$B$2:$AD$30,B3702+1,C3702+1)</f>
        <v>17</v>
      </c>
      <c r="I3702" cm="1">
        <f t="array" ref="I3702">G3702*(INDEX('Vehicle Fleet'!$D$2:$D$6,A3702)+'Cost Parameters'!$B$2*'Cost Parameters'!$B$3)</f>
        <v>17.587320000000002</v>
      </c>
      <c r="J3702" cm="1">
        <f t="array" ref="J3702">IF(C3702=0,0,INDEX('Delivery Stops'!$D$2:$D$29,C3702))</f>
        <v>186</v>
      </c>
      <c r="K3702">
        <f t="shared" si="228"/>
        <v>0</v>
      </c>
      <c r="L3702">
        <f t="shared" si="229"/>
        <v>0</v>
      </c>
      <c r="M3702">
        <f t="shared" si="230"/>
        <v>0</v>
      </c>
      <c r="N3702">
        <f t="shared" si="231"/>
        <v>0</v>
      </c>
      <c r="O3702" cm="1">
        <f t="array" ref="O3702">((IF(C3702=0,INDEX('Solver Setup'!$M$15:$M$19,A3702),INDEX('Solver Setup'!$G$25:$G$52,C3702))-IF(B3702=0,INDEX('Solver Setup'!$L$15:$L$19,A3702),INDEX('Solver Setup'!$G$25:$G$52,B3702)))*1440-IF(B3702=0,0,INDEX('Solver Setup'!$F$25:$F$52,B3702))-H3702+'Solver Setup'!$B$9*(1-F3702))</f>
        <v>1261.9999999999995</v>
      </c>
    </row>
    <row r="3703" spans="1:15" x14ac:dyDescent="0.2">
      <c r="A3703">
        <v>5</v>
      </c>
      <c r="B3703">
        <v>16</v>
      </c>
      <c r="C3703">
        <v>5</v>
      </c>
      <c r="D3703" t="str" cm="1">
        <f t="array" ref="D3703">IF(B3703=0,"Depot",INDEX('Delivery Stops'!$B$2:$B$29,B3703))</f>
        <v>Bookstore</v>
      </c>
      <c r="E3703" t="str" cm="1">
        <f t="array" ref="E3703">IF(C3703=0,"Depot",INDEX('Delivery Stops'!$B$2:$B$29,C3703))</f>
        <v>Construction Supply</v>
      </c>
      <c r="F3703">
        <v>0</v>
      </c>
      <c r="G3703" cm="1">
        <f t="array" ref="G3703">INDEX('Distance Matrix (miles)'!$B$2:$AD$30,B3703+1,C3703+1)</f>
        <v>17.309999999999999</v>
      </c>
      <c r="H3703" cm="1">
        <f t="array" ref="H3703">INDEX('Travel Time Matrix (min)'!$B$2:$AD$30,B3703+1,C3703+1)</f>
        <v>26</v>
      </c>
      <c r="I3703" cm="1">
        <f t="array" ref="I3703">G3703*(INDEX('Vehicle Fleet'!$D$2:$D$6,A3703)+'Cost Parameters'!$B$2*'Cost Parameters'!$B$3)</f>
        <v>26.941284</v>
      </c>
      <c r="J3703" cm="1">
        <f t="array" ref="J3703">IF(C3703=0,0,INDEX('Delivery Stops'!$D$2:$D$29,C3703))</f>
        <v>201</v>
      </c>
      <c r="K3703">
        <f t="shared" si="228"/>
        <v>0</v>
      </c>
      <c r="L3703">
        <f t="shared" si="229"/>
        <v>0</v>
      </c>
      <c r="M3703">
        <f t="shared" si="230"/>
        <v>0</v>
      </c>
      <c r="N3703">
        <f t="shared" si="231"/>
        <v>0</v>
      </c>
      <c r="O3703" cm="1">
        <f t="array" ref="O3703">((IF(C3703=0,INDEX('Solver Setup'!$M$15:$M$19,A3703),INDEX('Solver Setup'!$G$25:$G$52,C3703))-IF(B3703=0,INDEX('Solver Setup'!$L$15:$L$19,A3703),INDEX('Solver Setup'!$G$25:$G$52,B3703)))*1440-IF(B3703=0,0,INDEX('Solver Setup'!$F$25:$F$52,B3703))-H3703+'Solver Setup'!$B$9*(1-F3703))</f>
        <v>1462.9999999999991</v>
      </c>
    </row>
    <row r="3704" spans="1:15" x14ac:dyDescent="0.2">
      <c r="A3704">
        <v>5</v>
      </c>
      <c r="B3704">
        <v>16</v>
      </c>
      <c r="C3704">
        <v>6</v>
      </c>
      <c r="D3704" t="str" cm="1">
        <f t="array" ref="D3704">IF(B3704=0,"Depot",INDEX('Delivery Stops'!$B$2:$B$29,B3704))</f>
        <v>Bookstore</v>
      </c>
      <c r="E3704" t="str" cm="1">
        <f t="array" ref="E3704">IF(C3704=0,"Depot",INDEX('Delivery Stops'!$B$2:$B$29,C3704))</f>
        <v>Farm Supply</v>
      </c>
      <c r="F3704">
        <v>0</v>
      </c>
      <c r="G3704" cm="1">
        <f t="array" ref="G3704">INDEX('Distance Matrix (miles)'!$B$2:$AD$30,B3704+1,C3704+1)</f>
        <v>6.34</v>
      </c>
      <c r="H3704" cm="1">
        <f t="array" ref="H3704">INDEX('Travel Time Matrix (min)'!$B$2:$AD$30,B3704+1,C3704+1)</f>
        <v>9.5</v>
      </c>
      <c r="I3704" cm="1">
        <f t="array" ref="I3704">G3704*(INDEX('Vehicle Fleet'!$D$2:$D$6,A3704)+'Cost Parameters'!$B$2*'Cost Parameters'!$B$3)</f>
        <v>9.8675759999999997</v>
      </c>
      <c r="J3704" cm="1">
        <f t="array" ref="J3704">IF(C3704=0,0,INDEX('Delivery Stops'!$D$2:$D$29,C3704))</f>
        <v>162</v>
      </c>
      <c r="K3704">
        <f t="shared" si="228"/>
        <v>0</v>
      </c>
      <c r="L3704">
        <f t="shared" si="229"/>
        <v>0</v>
      </c>
      <c r="M3704">
        <f t="shared" si="230"/>
        <v>0</v>
      </c>
      <c r="N3704">
        <f t="shared" si="231"/>
        <v>0</v>
      </c>
      <c r="O3704" cm="1">
        <f t="array" ref="O3704">((IF(C3704=0,INDEX('Solver Setup'!$M$15:$M$19,A3704),INDEX('Solver Setup'!$G$25:$G$52,C3704))-IF(B3704=0,INDEX('Solver Setup'!$L$15:$L$19,A3704),INDEX('Solver Setup'!$G$25:$G$52,B3704)))*1440-IF(B3704=0,0,INDEX('Solver Setup'!$F$25:$F$52,B3704))-H3704+'Solver Setup'!$B$9*(1-F3704))</f>
        <v>1584.4999999999995</v>
      </c>
    </row>
    <row r="3705" spans="1:15" x14ac:dyDescent="0.2">
      <c r="A3705">
        <v>5</v>
      </c>
      <c r="B3705">
        <v>16</v>
      </c>
      <c r="C3705">
        <v>7</v>
      </c>
      <c r="D3705" t="str" cm="1">
        <f t="array" ref="D3705">IF(B3705=0,"Depot",INDEX('Delivery Stops'!$B$2:$B$29,B3705))</f>
        <v>Bookstore</v>
      </c>
      <c r="E3705" t="str" cm="1">
        <f t="array" ref="E3705">IF(C3705=0,"Depot",INDEX('Delivery Stops'!$B$2:$B$29,C3705))</f>
        <v>Fish Market</v>
      </c>
      <c r="F3705">
        <v>0</v>
      </c>
      <c r="G3705" cm="1">
        <f t="array" ref="G3705">INDEX('Distance Matrix (miles)'!$B$2:$AD$30,B3705+1,C3705+1)</f>
        <v>7.81</v>
      </c>
      <c r="H3705" cm="1">
        <f t="array" ref="H3705">INDEX('Travel Time Matrix (min)'!$B$2:$AD$30,B3705+1,C3705+1)</f>
        <v>11.7</v>
      </c>
      <c r="I3705" cm="1">
        <f t="array" ref="I3705">G3705*(INDEX('Vehicle Fleet'!$D$2:$D$6,A3705)+'Cost Parameters'!$B$2*'Cost Parameters'!$B$3)</f>
        <v>12.155484</v>
      </c>
      <c r="J3705" cm="1">
        <f t="array" ref="J3705">IF(C3705=0,0,INDEX('Delivery Stops'!$D$2:$D$29,C3705))</f>
        <v>133</v>
      </c>
      <c r="K3705">
        <f t="shared" si="228"/>
        <v>0</v>
      </c>
      <c r="L3705">
        <f t="shared" si="229"/>
        <v>0</v>
      </c>
      <c r="M3705">
        <f t="shared" si="230"/>
        <v>0</v>
      </c>
      <c r="N3705">
        <f t="shared" si="231"/>
        <v>0</v>
      </c>
      <c r="O3705" cm="1">
        <f t="array" ref="O3705">((IF(C3705=0,INDEX('Solver Setup'!$M$15:$M$19,A3705),INDEX('Solver Setup'!$G$25:$G$52,C3705))-IF(B3705=0,INDEX('Solver Setup'!$L$15:$L$19,A3705),INDEX('Solver Setup'!$G$25:$G$52,B3705)))*1440-IF(B3705=0,0,INDEX('Solver Setup'!$F$25:$F$52,B3705))-H3705+'Solver Setup'!$B$9*(1-F3705))</f>
        <v>1447.2999999999995</v>
      </c>
    </row>
    <row r="3706" spans="1:15" x14ac:dyDescent="0.2">
      <c r="A3706">
        <v>5</v>
      </c>
      <c r="B3706">
        <v>16</v>
      </c>
      <c r="C3706">
        <v>8</v>
      </c>
      <c r="D3706" t="str" cm="1">
        <f t="array" ref="D3706">IF(B3706=0,"Depot",INDEX('Delivery Stops'!$B$2:$B$29,B3706))</f>
        <v>Bookstore</v>
      </c>
      <c r="E3706" t="str" cm="1">
        <f t="array" ref="E3706">IF(C3706=0,"Depot",INDEX('Delivery Stops'!$B$2:$B$29,C3706))</f>
        <v>Swimming Pool Supply</v>
      </c>
      <c r="F3706">
        <v>0</v>
      </c>
      <c r="G3706" cm="1">
        <f t="array" ref="G3706">INDEX('Distance Matrix (miles)'!$B$2:$AD$30,B3706+1,C3706+1)</f>
        <v>29.28</v>
      </c>
      <c r="H3706" cm="1">
        <f t="array" ref="H3706">INDEX('Travel Time Matrix (min)'!$B$2:$AD$30,B3706+1,C3706+1)</f>
        <v>43.9</v>
      </c>
      <c r="I3706" cm="1">
        <f t="array" ref="I3706">G3706*(INDEX('Vehicle Fleet'!$D$2:$D$6,A3706)+'Cost Parameters'!$B$2*'Cost Parameters'!$B$3)</f>
        <v>45.571392000000003</v>
      </c>
      <c r="J3706" cm="1">
        <f t="array" ref="J3706">IF(C3706=0,0,INDEX('Delivery Stops'!$D$2:$D$29,C3706))</f>
        <v>285</v>
      </c>
      <c r="K3706">
        <f t="shared" si="228"/>
        <v>0</v>
      </c>
      <c r="L3706">
        <f t="shared" si="229"/>
        <v>0</v>
      </c>
      <c r="M3706">
        <f t="shared" si="230"/>
        <v>0</v>
      </c>
      <c r="N3706">
        <f t="shared" si="231"/>
        <v>0</v>
      </c>
      <c r="O3706" cm="1">
        <f t="array" ref="O3706">((IF(C3706=0,INDEX('Solver Setup'!$M$15:$M$19,A3706),INDEX('Solver Setup'!$G$25:$G$52,C3706))-IF(B3706=0,INDEX('Solver Setup'!$L$15:$L$19,A3706),INDEX('Solver Setup'!$G$25:$G$52,B3706)))*1440-IF(B3706=0,0,INDEX('Solver Setup'!$F$25:$F$52,B3706))-H3706+'Solver Setup'!$B$9*(1-F3706))</f>
        <v>1625.099999999999</v>
      </c>
    </row>
    <row r="3707" spans="1:15" x14ac:dyDescent="0.2">
      <c r="A3707">
        <v>5</v>
      </c>
      <c r="B3707">
        <v>16</v>
      </c>
      <c r="C3707">
        <v>9</v>
      </c>
      <c r="D3707" t="str" cm="1">
        <f t="array" ref="D3707">IF(B3707=0,"Depot",INDEX('Delivery Stops'!$B$2:$B$29,B3707))</f>
        <v>Bookstore</v>
      </c>
      <c r="E3707" t="str" cm="1">
        <f t="array" ref="E3707">IF(C3707=0,"Depot",INDEX('Delivery Stops'!$B$2:$B$29,C3707))</f>
        <v>Dry Cleaners</v>
      </c>
      <c r="F3707">
        <v>0</v>
      </c>
      <c r="G3707" cm="1">
        <f t="array" ref="G3707">INDEX('Distance Matrix (miles)'!$B$2:$AD$30,B3707+1,C3707+1)</f>
        <v>17.61</v>
      </c>
      <c r="H3707" cm="1">
        <f t="array" ref="H3707">INDEX('Travel Time Matrix (min)'!$B$2:$AD$30,B3707+1,C3707+1)</f>
        <v>26.4</v>
      </c>
      <c r="I3707" cm="1">
        <f t="array" ref="I3707">G3707*(INDEX('Vehicle Fleet'!$D$2:$D$6,A3707)+'Cost Parameters'!$B$2*'Cost Parameters'!$B$3)</f>
        <v>27.408203999999998</v>
      </c>
      <c r="J3707" cm="1">
        <f t="array" ref="J3707">IF(C3707=0,0,INDEX('Delivery Stops'!$D$2:$D$29,C3707))</f>
        <v>24</v>
      </c>
      <c r="K3707">
        <f t="shared" si="228"/>
        <v>0</v>
      </c>
      <c r="L3707">
        <f t="shared" si="229"/>
        <v>0</v>
      </c>
      <c r="M3707">
        <f t="shared" si="230"/>
        <v>0</v>
      </c>
      <c r="N3707">
        <f t="shared" si="231"/>
        <v>0</v>
      </c>
      <c r="O3707" cm="1">
        <f t="array" ref="O3707">((IF(C3707=0,INDEX('Solver Setup'!$M$15:$M$19,A3707),INDEX('Solver Setup'!$G$25:$G$52,C3707))-IF(B3707=0,INDEX('Solver Setup'!$L$15:$L$19,A3707),INDEX('Solver Setup'!$G$25:$G$52,B3707)))*1440-IF(B3707=0,0,INDEX('Solver Setup'!$F$25:$F$52,B3707))-H3707+'Solver Setup'!$B$9*(1-F3707))</f>
        <v>1297.5999999999995</v>
      </c>
    </row>
    <row r="3708" spans="1:15" x14ac:dyDescent="0.2">
      <c r="A3708">
        <v>5</v>
      </c>
      <c r="B3708">
        <v>16</v>
      </c>
      <c r="C3708">
        <v>10</v>
      </c>
      <c r="D3708" t="str" cm="1">
        <f t="array" ref="D3708">IF(B3708=0,"Depot",INDEX('Delivery Stops'!$B$2:$B$29,B3708))</f>
        <v>Bookstore</v>
      </c>
      <c r="E3708" t="str" cm="1">
        <f t="array" ref="E3708">IF(C3708=0,"Depot",INDEX('Delivery Stops'!$B$2:$B$29,C3708))</f>
        <v>Furniture Warehouse</v>
      </c>
      <c r="F3708">
        <v>0</v>
      </c>
      <c r="G3708" cm="1">
        <f t="array" ref="G3708">INDEX('Distance Matrix (miles)'!$B$2:$AD$30,B3708+1,C3708+1)</f>
        <v>5.26</v>
      </c>
      <c r="H3708" cm="1">
        <f t="array" ref="H3708">INDEX('Travel Time Matrix (min)'!$B$2:$AD$30,B3708+1,C3708+1)</f>
        <v>7.9</v>
      </c>
      <c r="I3708" cm="1">
        <f t="array" ref="I3708">G3708*(INDEX('Vehicle Fleet'!$D$2:$D$6,A3708)+'Cost Parameters'!$B$2*'Cost Parameters'!$B$3)</f>
        <v>8.1866640000000004</v>
      </c>
      <c r="J3708" cm="1">
        <f t="array" ref="J3708">IF(C3708=0,0,INDEX('Delivery Stops'!$D$2:$D$29,C3708))</f>
        <v>89</v>
      </c>
      <c r="K3708">
        <f t="shared" si="228"/>
        <v>0</v>
      </c>
      <c r="L3708">
        <f t="shared" si="229"/>
        <v>0</v>
      </c>
      <c r="M3708">
        <f t="shared" si="230"/>
        <v>0</v>
      </c>
      <c r="N3708">
        <f t="shared" si="231"/>
        <v>0</v>
      </c>
      <c r="O3708" cm="1">
        <f t="array" ref="O3708">((IF(C3708=0,INDEX('Solver Setup'!$M$15:$M$19,A3708),INDEX('Solver Setup'!$G$25:$G$52,C3708))-IF(B3708=0,INDEX('Solver Setup'!$L$15:$L$19,A3708),INDEX('Solver Setup'!$G$25:$G$52,B3708)))*1440-IF(B3708=0,0,INDEX('Solver Setup'!$F$25:$F$52,B3708))-H3708+'Solver Setup'!$B$9*(1-F3708))</f>
        <v>1391.099999999999</v>
      </c>
    </row>
    <row r="3709" spans="1:15" x14ac:dyDescent="0.2">
      <c r="A3709">
        <v>5</v>
      </c>
      <c r="B3709">
        <v>16</v>
      </c>
      <c r="C3709">
        <v>11</v>
      </c>
      <c r="D3709" t="str" cm="1">
        <f t="array" ref="D3709">IF(B3709=0,"Depot",INDEX('Delivery Stops'!$B$2:$B$29,B3709))</f>
        <v>Bookstore</v>
      </c>
      <c r="E3709" t="str" cm="1">
        <f t="array" ref="E3709">IF(C3709=0,"Depot",INDEX('Delivery Stops'!$B$2:$B$29,C3709))</f>
        <v>Pet Hospital</v>
      </c>
      <c r="F3709">
        <v>0</v>
      </c>
      <c r="G3709" cm="1">
        <f t="array" ref="G3709">INDEX('Distance Matrix (miles)'!$B$2:$AD$30,B3709+1,C3709+1)</f>
        <v>4.63</v>
      </c>
      <c r="H3709" cm="1">
        <f t="array" ref="H3709">INDEX('Travel Time Matrix (min)'!$B$2:$AD$30,B3709+1,C3709+1)</f>
        <v>6.9</v>
      </c>
      <c r="I3709" cm="1">
        <f t="array" ref="I3709">G3709*(INDEX('Vehicle Fleet'!$D$2:$D$6,A3709)+'Cost Parameters'!$B$2*'Cost Parameters'!$B$3)</f>
        <v>7.2061320000000002</v>
      </c>
      <c r="J3709" cm="1">
        <f t="array" ref="J3709">IF(C3709=0,0,INDEX('Delivery Stops'!$D$2:$D$29,C3709))</f>
        <v>108</v>
      </c>
      <c r="K3709">
        <f t="shared" si="228"/>
        <v>0</v>
      </c>
      <c r="L3709">
        <f t="shared" si="229"/>
        <v>0</v>
      </c>
      <c r="M3709">
        <f t="shared" si="230"/>
        <v>0</v>
      </c>
      <c r="N3709">
        <f t="shared" si="231"/>
        <v>0</v>
      </c>
      <c r="O3709" cm="1">
        <f t="array" ref="O3709">((IF(C3709=0,INDEX('Solver Setup'!$M$15:$M$19,A3709),INDEX('Solver Setup'!$G$25:$G$52,C3709))-IF(B3709=0,INDEX('Solver Setup'!$L$15:$L$19,A3709),INDEX('Solver Setup'!$G$25:$G$52,B3709)))*1440-IF(B3709=0,0,INDEX('Solver Setup'!$F$25:$F$52,B3709))-H3709+'Solver Setup'!$B$9*(1-F3709))</f>
        <v>1317.0999999999995</v>
      </c>
    </row>
    <row r="3710" spans="1:15" x14ac:dyDescent="0.2">
      <c r="A3710">
        <v>5</v>
      </c>
      <c r="B3710">
        <v>16</v>
      </c>
      <c r="C3710">
        <v>12</v>
      </c>
      <c r="D3710" t="str" cm="1">
        <f t="array" ref="D3710">IF(B3710=0,"Depot",INDEX('Delivery Stops'!$B$2:$B$29,B3710))</f>
        <v>Bookstore</v>
      </c>
      <c r="E3710" t="str" cm="1">
        <f t="array" ref="E3710">IF(C3710=0,"Depot",INDEX('Delivery Stops'!$B$2:$B$29,C3710))</f>
        <v>Tech Solutions Inc</v>
      </c>
      <c r="F3710">
        <v>0</v>
      </c>
      <c r="G3710" cm="1">
        <f t="array" ref="G3710">INDEX('Distance Matrix (miles)'!$B$2:$AD$30,B3710+1,C3710+1)</f>
        <v>6.87</v>
      </c>
      <c r="H3710" cm="1">
        <f t="array" ref="H3710">INDEX('Travel Time Matrix (min)'!$B$2:$AD$30,B3710+1,C3710+1)</f>
        <v>10.3</v>
      </c>
      <c r="I3710" cm="1">
        <f t="array" ref="I3710">G3710*(INDEX('Vehicle Fleet'!$D$2:$D$6,A3710)+'Cost Parameters'!$B$2*'Cost Parameters'!$B$3)</f>
        <v>10.692468</v>
      </c>
      <c r="J3710" cm="1">
        <f t="array" ref="J3710">IF(C3710=0,0,INDEX('Delivery Stops'!$D$2:$D$29,C3710))</f>
        <v>150</v>
      </c>
      <c r="K3710">
        <f t="shared" si="228"/>
        <v>0</v>
      </c>
      <c r="L3710">
        <f t="shared" si="229"/>
        <v>0</v>
      </c>
      <c r="M3710">
        <f t="shared" si="230"/>
        <v>0</v>
      </c>
      <c r="N3710">
        <f t="shared" si="231"/>
        <v>0</v>
      </c>
      <c r="O3710" cm="1">
        <f t="array" ref="O3710">((IF(C3710=0,INDEX('Solver Setup'!$M$15:$M$19,A3710),INDEX('Solver Setup'!$G$25:$G$52,C3710))-IF(B3710=0,INDEX('Solver Setup'!$L$15:$L$19,A3710),INDEX('Solver Setup'!$G$25:$G$52,B3710)))*1440-IF(B3710=0,0,INDEX('Solver Setup'!$F$25:$F$52,B3710))-H3710+'Solver Setup'!$B$9*(1-F3710))</f>
        <v>1268.6999999999994</v>
      </c>
    </row>
    <row r="3711" spans="1:15" x14ac:dyDescent="0.2">
      <c r="A3711">
        <v>5</v>
      </c>
      <c r="B3711">
        <v>16</v>
      </c>
      <c r="C3711">
        <v>13</v>
      </c>
      <c r="D3711" t="str" cm="1">
        <f t="array" ref="D3711">IF(B3711=0,"Depot",INDEX('Delivery Stops'!$B$2:$B$29,B3711))</f>
        <v>Bookstore</v>
      </c>
      <c r="E3711" t="str" cm="1">
        <f t="array" ref="E3711">IF(C3711=0,"Depot",INDEX('Delivery Stops'!$B$2:$B$29,C3711))</f>
        <v>Tech Solutions Inc</v>
      </c>
      <c r="F3711">
        <v>0</v>
      </c>
      <c r="G3711" cm="1">
        <f t="array" ref="G3711">INDEX('Distance Matrix (miles)'!$B$2:$AD$30,B3711+1,C3711+1)</f>
        <v>19.440000000000001</v>
      </c>
      <c r="H3711" cm="1">
        <f t="array" ref="H3711">INDEX('Travel Time Matrix (min)'!$B$2:$AD$30,B3711+1,C3711+1)</f>
        <v>29.2</v>
      </c>
      <c r="I3711" cm="1">
        <f t="array" ref="I3711">G3711*(INDEX('Vehicle Fleet'!$D$2:$D$6,A3711)+'Cost Parameters'!$B$2*'Cost Parameters'!$B$3)</f>
        <v>30.256416000000002</v>
      </c>
      <c r="J3711" cm="1">
        <f t="array" ref="J3711">IF(C3711=0,0,INDEX('Delivery Stops'!$D$2:$D$29,C3711))</f>
        <v>38</v>
      </c>
      <c r="K3711">
        <f t="shared" si="228"/>
        <v>0</v>
      </c>
      <c r="L3711">
        <f t="shared" si="229"/>
        <v>0</v>
      </c>
      <c r="M3711">
        <f t="shared" si="230"/>
        <v>0</v>
      </c>
      <c r="N3711">
        <f t="shared" si="231"/>
        <v>0</v>
      </c>
      <c r="O3711" cm="1">
        <f t="array" ref="O3711">((IF(C3711=0,INDEX('Solver Setup'!$M$15:$M$19,A3711),INDEX('Solver Setup'!$G$25:$G$52,C3711))-IF(B3711=0,INDEX('Solver Setup'!$L$15:$L$19,A3711),INDEX('Solver Setup'!$G$25:$G$52,B3711)))*1440-IF(B3711=0,0,INDEX('Solver Setup'!$F$25:$F$52,B3711))-H3711+'Solver Setup'!$B$9*(1-F3711))</f>
        <v>1144.799999999999</v>
      </c>
    </row>
    <row r="3712" spans="1:15" x14ac:dyDescent="0.2">
      <c r="A3712">
        <v>5</v>
      </c>
      <c r="B3712">
        <v>16</v>
      </c>
      <c r="C3712">
        <v>14</v>
      </c>
      <c r="D3712" t="str" cm="1">
        <f t="array" ref="D3712">IF(B3712=0,"Depot",INDEX('Delivery Stops'!$B$2:$B$29,B3712))</f>
        <v>Bookstore</v>
      </c>
      <c r="E3712" t="str" cm="1">
        <f t="array" ref="E3712">IF(C3712=0,"Depot",INDEX('Delivery Stops'!$B$2:$B$29,C3712))</f>
        <v>Sunrise Senior Living</v>
      </c>
      <c r="F3712">
        <v>0</v>
      </c>
      <c r="G3712" cm="1">
        <f t="array" ref="G3712">INDEX('Distance Matrix (miles)'!$B$2:$AD$30,B3712+1,C3712+1)</f>
        <v>14.16</v>
      </c>
      <c r="H3712" cm="1">
        <f t="array" ref="H3712">INDEX('Travel Time Matrix (min)'!$B$2:$AD$30,B3712+1,C3712+1)</f>
        <v>21.2</v>
      </c>
      <c r="I3712" cm="1">
        <f t="array" ref="I3712">G3712*(INDEX('Vehicle Fleet'!$D$2:$D$6,A3712)+'Cost Parameters'!$B$2*'Cost Parameters'!$B$3)</f>
        <v>22.038623999999999</v>
      </c>
      <c r="J3712" cm="1">
        <f t="array" ref="J3712">IF(C3712=0,0,INDEX('Delivery Stops'!$D$2:$D$29,C3712))</f>
        <v>249</v>
      </c>
      <c r="K3712">
        <f t="shared" si="228"/>
        <v>0</v>
      </c>
      <c r="L3712">
        <f t="shared" si="229"/>
        <v>0</v>
      </c>
      <c r="M3712">
        <f t="shared" si="230"/>
        <v>0</v>
      </c>
      <c r="N3712">
        <f t="shared" si="231"/>
        <v>0</v>
      </c>
      <c r="O3712" cm="1">
        <f t="array" ref="O3712">((IF(C3712=0,INDEX('Solver Setup'!$M$15:$M$19,A3712),INDEX('Solver Setup'!$G$25:$G$52,C3712))-IF(B3712=0,INDEX('Solver Setup'!$L$15:$L$19,A3712),INDEX('Solver Setup'!$G$25:$G$52,B3712)))*1440-IF(B3712=0,0,INDEX('Solver Setup'!$F$25:$F$52,B3712))-H3712+'Solver Setup'!$B$9*(1-F3712))</f>
        <v>1602.799999999999</v>
      </c>
    </row>
    <row r="3713" spans="1:15" x14ac:dyDescent="0.2">
      <c r="A3713">
        <v>5</v>
      </c>
      <c r="B3713">
        <v>16</v>
      </c>
      <c r="C3713">
        <v>15</v>
      </c>
      <c r="D3713" t="str" cm="1">
        <f t="array" ref="D3713">IF(B3713=0,"Depot",INDEX('Delivery Stops'!$B$2:$B$29,B3713))</f>
        <v>Bookstore</v>
      </c>
      <c r="E3713" t="str" cm="1">
        <f t="array" ref="E3713">IF(C3713=0,"Depot",INDEX('Delivery Stops'!$B$2:$B$29,C3713))</f>
        <v>Electronics Outlet</v>
      </c>
      <c r="F3713">
        <v>0</v>
      </c>
      <c r="G3713" cm="1">
        <f t="array" ref="G3713">INDEX('Distance Matrix (miles)'!$B$2:$AD$30,B3713+1,C3713+1)</f>
        <v>3.12</v>
      </c>
      <c r="H3713" cm="1">
        <f t="array" ref="H3713">INDEX('Travel Time Matrix (min)'!$B$2:$AD$30,B3713+1,C3713+1)</f>
        <v>4.7</v>
      </c>
      <c r="I3713" cm="1">
        <f t="array" ref="I3713">G3713*(INDEX('Vehicle Fleet'!$D$2:$D$6,A3713)+'Cost Parameters'!$B$2*'Cost Parameters'!$B$3)</f>
        <v>4.8559679999999998</v>
      </c>
      <c r="J3713" cm="1">
        <f t="array" ref="J3713">IF(C3713=0,0,INDEX('Delivery Stops'!$D$2:$D$29,C3713))</f>
        <v>72</v>
      </c>
      <c r="K3713">
        <f t="shared" si="228"/>
        <v>0</v>
      </c>
      <c r="L3713">
        <f t="shared" si="229"/>
        <v>0</v>
      </c>
      <c r="M3713">
        <f t="shared" si="230"/>
        <v>0</v>
      </c>
      <c r="N3713">
        <f t="shared" si="231"/>
        <v>0</v>
      </c>
      <c r="O3713" cm="1">
        <f t="array" ref="O3713">((IF(C3713=0,INDEX('Solver Setup'!$M$15:$M$19,A3713),INDEX('Solver Setup'!$G$25:$G$52,C3713))-IF(B3713=0,INDEX('Solver Setup'!$L$15:$L$19,A3713),INDEX('Solver Setup'!$G$25:$G$52,B3713)))*1440-IF(B3713=0,0,INDEX('Solver Setup'!$F$25:$F$52,B3713))-H3713+'Solver Setup'!$B$9*(1-F3713))</f>
        <v>1184.2999999999995</v>
      </c>
    </row>
    <row r="3714" spans="1:15" x14ac:dyDescent="0.2">
      <c r="A3714">
        <v>5</v>
      </c>
      <c r="B3714">
        <v>16</v>
      </c>
      <c r="C3714">
        <v>17</v>
      </c>
      <c r="D3714" t="str" cm="1">
        <f t="array" ref="D3714">IF(B3714=0,"Depot",INDEX('Delivery Stops'!$B$2:$B$29,B3714))</f>
        <v>Bookstore</v>
      </c>
      <c r="E3714" t="str" cm="1">
        <f t="array" ref="E3714">IF(C3714=0,"Depot",INDEX('Delivery Stops'!$B$2:$B$29,C3714))</f>
        <v>Veterinary Clinic</v>
      </c>
      <c r="F3714">
        <v>0</v>
      </c>
      <c r="G3714" cm="1">
        <f t="array" ref="G3714">INDEX('Distance Matrix (miles)'!$B$2:$AD$30,B3714+1,C3714+1)</f>
        <v>24.63</v>
      </c>
      <c r="H3714" cm="1">
        <f t="array" ref="H3714">INDEX('Travel Time Matrix (min)'!$B$2:$AD$30,B3714+1,C3714+1)</f>
        <v>36.9</v>
      </c>
      <c r="I3714" cm="1">
        <f t="array" ref="I3714">G3714*(INDEX('Vehicle Fleet'!$D$2:$D$6,A3714)+'Cost Parameters'!$B$2*'Cost Parameters'!$B$3)</f>
        <v>38.334131999999997</v>
      </c>
      <c r="J3714" cm="1">
        <f t="array" ref="J3714">IF(C3714=0,0,INDEX('Delivery Stops'!$D$2:$D$29,C3714))</f>
        <v>102</v>
      </c>
      <c r="K3714">
        <f t="shared" si="228"/>
        <v>0</v>
      </c>
      <c r="L3714">
        <f t="shared" si="229"/>
        <v>0</v>
      </c>
      <c r="M3714">
        <f t="shared" si="230"/>
        <v>0</v>
      </c>
      <c r="N3714">
        <f t="shared" si="231"/>
        <v>0</v>
      </c>
      <c r="O3714" cm="1">
        <f t="array" ref="O3714">((IF(C3714=0,INDEX('Solver Setup'!$M$15:$M$19,A3714),INDEX('Solver Setup'!$G$25:$G$52,C3714))-IF(B3714=0,INDEX('Solver Setup'!$L$15:$L$19,A3714),INDEX('Solver Setup'!$G$25:$G$52,B3714)))*1440-IF(B3714=0,0,INDEX('Solver Setup'!$F$25:$F$52,B3714))-H3714+'Solver Setup'!$B$9*(1-F3714))</f>
        <v>1227.099999999999</v>
      </c>
    </row>
    <row r="3715" spans="1:15" x14ac:dyDescent="0.2">
      <c r="A3715">
        <v>5</v>
      </c>
      <c r="B3715">
        <v>16</v>
      </c>
      <c r="C3715">
        <v>18</v>
      </c>
      <c r="D3715" t="str" cm="1">
        <f t="array" ref="D3715">IF(B3715=0,"Depot",INDEX('Delivery Stops'!$B$2:$B$29,B3715))</f>
        <v>Bookstore</v>
      </c>
      <c r="E3715" t="str" cm="1">
        <f t="array" ref="E3715">IF(C3715=0,"Depot",INDEX('Delivery Stops'!$B$2:$B$29,C3715))</f>
        <v>Furniture Warehouse</v>
      </c>
      <c r="F3715">
        <v>0</v>
      </c>
      <c r="G3715" cm="1">
        <f t="array" ref="G3715">INDEX('Distance Matrix (miles)'!$B$2:$AD$30,B3715+1,C3715+1)</f>
        <v>8.36</v>
      </c>
      <c r="H3715" cm="1">
        <f t="array" ref="H3715">INDEX('Travel Time Matrix (min)'!$B$2:$AD$30,B3715+1,C3715+1)</f>
        <v>12.5</v>
      </c>
      <c r="I3715" cm="1">
        <f t="array" ref="I3715">G3715*(INDEX('Vehicle Fleet'!$D$2:$D$6,A3715)+'Cost Parameters'!$B$2*'Cost Parameters'!$B$3)</f>
        <v>13.011503999999999</v>
      </c>
      <c r="J3715" cm="1">
        <f t="array" ref="J3715">IF(C3715=0,0,INDEX('Delivery Stops'!$D$2:$D$29,C3715))</f>
        <v>148</v>
      </c>
      <c r="K3715">
        <f t="shared" ref="K3715:K3778" si="232">F3715*I3715</f>
        <v>0</v>
      </c>
      <c r="L3715">
        <f t="shared" ref="L3715:L3778" si="233">F3715*G3715</f>
        <v>0</v>
      </c>
      <c r="M3715">
        <f t="shared" ref="M3715:M3778" si="234">F3715*H3715</f>
        <v>0</v>
      </c>
      <c r="N3715">
        <f t="shared" ref="N3715:N3778" si="235">F3715*J3715</f>
        <v>0</v>
      </c>
      <c r="O3715" cm="1">
        <f t="array" ref="O3715">((IF(C3715=0,INDEX('Solver Setup'!$M$15:$M$19,A3715),INDEX('Solver Setup'!$G$25:$G$52,C3715))-IF(B3715=0,INDEX('Solver Setup'!$L$15:$L$19,A3715),INDEX('Solver Setup'!$G$25:$G$52,B3715)))*1440-IF(B3715=0,0,INDEX('Solver Setup'!$F$25:$F$52,B3715))-H3715+'Solver Setup'!$B$9*(1-F3715))</f>
        <v>1206.4999999999991</v>
      </c>
    </row>
    <row r="3716" spans="1:15" x14ac:dyDescent="0.2">
      <c r="A3716">
        <v>5</v>
      </c>
      <c r="B3716">
        <v>16</v>
      </c>
      <c r="C3716">
        <v>19</v>
      </c>
      <c r="D3716" t="str" cm="1">
        <f t="array" ref="D3716">IF(B3716=0,"Depot",INDEX('Delivery Stops'!$B$2:$B$29,B3716))</f>
        <v>Bookstore</v>
      </c>
      <c r="E3716" t="str" cm="1">
        <f t="array" ref="E3716">IF(C3716=0,"Depot",INDEX('Delivery Stops'!$B$2:$B$29,C3716))</f>
        <v>Music School</v>
      </c>
      <c r="F3716">
        <v>0</v>
      </c>
      <c r="G3716" cm="1">
        <f t="array" ref="G3716">INDEX('Distance Matrix (miles)'!$B$2:$AD$30,B3716+1,C3716+1)</f>
        <v>24.64</v>
      </c>
      <c r="H3716" cm="1">
        <f t="array" ref="H3716">INDEX('Travel Time Matrix (min)'!$B$2:$AD$30,B3716+1,C3716+1)</f>
        <v>37</v>
      </c>
      <c r="I3716" cm="1">
        <f t="array" ref="I3716">G3716*(INDEX('Vehicle Fleet'!$D$2:$D$6,A3716)+'Cost Parameters'!$B$2*'Cost Parameters'!$B$3)</f>
        <v>38.349696000000002</v>
      </c>
      <c r="J3716" cm="1">
        <f t="array" ref="J3716">IF(C3716=0,0,INDEX('Delivery Stops'!$D$2:$D$29,C3716))</f>
        <v>97</v>
      </c>
      <c r="K3716">
        <f t="shared" si="232"/>
        <v>0</v>
      </c>
      <c r="L3716">
        <f t="shared" si="233"/>
        <v>0</v>
      </c>
      <c r="M3716">
        <f t="shared" si="234"/>
        <v>0</v>
      </c>
      <c r="N3716">
        <f t="shared" si="235"/>
        <v>0</v>
      </c>
      <c r="O3716" cm="1">
        <f t="array" ref="O3716">((IF(C3716=0,INDEX('Solver Setup'!$M$15:$M$19,A3716),INDEX('Solver Setup'!$G$25:$G$52,C3716))-IF(B3716=0,INDEX('Solver Setup'!$L$15:$L$19,A3716),INDEX('Solver Setup'!$G$25:$G$52,B3716)))*1440-IF(B3716=0,0,INDEX('Solver Setup'!$F$25:$F$52,B3716))-H3716+'Solver Setup'!$B$9*(1-F3716))</f>
        <v>1151.9999999999995</v>
      </c>
    </row>
    <row r="3717" spans="1:15" x14ac:dyDescent="0.2">
      <c r="A3717">
        <v>5</v>
      </c>
      <c r="B3717">
        <v>16</v>
      </c>
      <c r="C3717">
        <v>20</v>
      </c>
      <c r="D3717" t="str" cm="1">
        <f t="array" ref="D3717">IF(B3717=0,"Depot",INDEX('Delivery Stops'!$B$2:$B$29,B3717))</f>
        <v>Bookstore</v>
      </c>
      <c r="E3717" t="str" cm="1">
        <f t="array" ref="E3717">IF(C3717=0,"Depot",INDEX('Delivery Stops'!$B$2:$B$29,C3717))</f>
        <v>Elementary School</v>
      </c>
      <c r="F3717">
        <v>0</v>
      </c>
      <c r="G3717" cm="1">
        <f t="array" ref="G3717">INDEX('Distance Matrix (miles)'!$B$2:$AD$30,B3717+1,C3717+1)</f>
        <v>27.19</v>
      </c>
      <c r="H3717" cm="1">
        <f t="array" ref="H3717">INDEX('Travel Time Matrix (min)'!$B$2:$AD$30,B3717+1,C3717+1)</f>
        <v>40.799999999999997</v>
      </c>
      <c r="I3717" cm="1">
        <f t="array" ref="I3717">G3717*(INDEX('Vehicle Fleet'!$D$2:$D$6,A3717)+'Cost Parameters'!$B$2*'Cost Parameters'!$B$3)</f>
        <v>42.318516000000002</v>
      </c>
      <c r="J3717" cm="1">
        <f t="array" ref="J3717">IF(C3717=0,0,INDEX('Delivery Stops'!$D$2:$D$29,C3717))</f>
        <v>71</v>
      </c>
      <c r="K3717">
        <f t="shared" si="232"/>
        <v>0</v>
      </c>
      <c r="L3717">
        <f t="shared" si="233"/>
        <v>0</v>
      </c>
      <c r="M3717">
        <f t="shared" si="234"/>
        <v>0</v>
      </c>
      <c r="N3717">
        <f t="shared" si="235"/>
        <v>0</v>
      </c>
      <c r="O3717" cm="1">
        <f t="array" ref="O3717">((IF(C3717=0,INDEX('Solver Setup'!$M$15:$M$19,A3717),INDEX('Solver Setup'!$G$25:$G$52,C3717))-IF(B3717=0,INDEX('Solver Setup'!$L$15:$L$19,A3717),INDEX('Solver Setup'!$G$25:$G$52,B3717)))*1440-IF(B3717=0,0,INDEX('Solver Setup'!$F$25:$F$52,B3717))-H3717+'Solver Setup'!$B$9*(1-F3717))</f>
        <v>1118.2</v>
      </c>
    </row>
    <row r="3718" spans="1:15" x14ac:dyDescent="0.2">
      <c r="A3718">
        <v>5</v>
      </c>
      <c r="B3718">
        <v>16</v>
      </c>
      <c r="C3718">
        <v>21</v>
      </c>
      <c r="D3718" t="str" cm="1">
        <f t="array" ref="D3718">IF(B3718=0,"Depot",INDEX('Delivery Stops'!$B$2:$B$29,B3718))</f>
        <v>Bookstore</v>
      </c>
      <c r="E3718" t="str" cm="1">
        <f t="array" ref="E3718">IF(C3718=0,"Depot",INDEX('Delivery Stops'!$B$2:$B$29,C3718))</f>
        <v>Distillery</v>
      </c>
      <c r="F3718">
        <v>0</v>
      </c>
      <c r="G3718" cm="1">
        <f t="array" ref="G3718">INDEX('Distance Matrix (miles)'!$B$2:$AD$30,B3718+1,C3718+1)</f>
        <v>24.53</v>
      </c>
      <c r="H3718" cm="1">
        <f t="array" ref="H3718">INDEX('Travel Time Matrix (min)'!$B$2:$AD$30,B3718+1,C3718+1)</f>
        <v>36.799999999999997</v>
      </c>
      <c r="I3718" cm="1">
        <f t="array" ref="I3718">G3718*(INDEX('Vehicle Fleet'!$D$2:$D$6,A3718)+'Cost Parameters'!$B$2*'Cost Parameters'!$B$3)</f>
        <v>38.178491999999999</v>
      </c>
      <c r="J3718" cm="1">
        <f t="array" ref="J3718">IF(C3718=0,0,INDEX('Delivery Stops'!$D$2:$D$29,C3718))</f>
        <v>178</v>
      </c>
      <c r="K3718">
        <f t="shared" si="232"/>
        <v>0</v>
      </c>
      <c r="L3718">
        <f t="shared" si="233"/>
        <v>0</v>
      </c>
      <c r="M3718">
        <f t="shared" si="234"/>
        <v>0</v>
      </c>
      <c r="N3718">
        <f t="shared" si="235"/>
        <v>0</v>
      </c>
      <c r="O3718" cm="1">
        <f t="array" ref="O3718">((IF(C3718=0,INDEX('Solver Setup'!$M$15:$M$19,A3718),INDEX('Solver Setup'!$G$25:$G$52,C3718))-IF(B3718=0,INDEX('Solver Setup'!$L$15:$L$19,A3718),INDEX('Solver Setup'!$G$25:$G$52,B3718)))*1440-IF(B3718=0,0,INDEX('Solver Setup'!$F$25:$F$52,B3718))-H3718+'Solver Setup'!$B$9*(1-F3718))</f>
        <v>1632.1999999999991</v>
      </c>
    </row>
    <row r="3719" spans="1:15" x14ac:dyDescent="0.2">
      <c r="A3719">
        <v>5</v>
      </c>
      <c r="B3719">
        <v>16</v>
      </c>
      <c r="C3719">
        <v>22</v>
      </c>
      <c r="D3719" t="str" cm="1">
        <f t="array" ref="D3719">IF(B3719=0,"Depot",INDEX('Delivery Stops'!$B$2:$B$29,B3719))</f>
        <v>Bookstore</v>
      </c>
      <c r="E3719" t="str" cm="1">
        <f t="array" ref="E3719">IF(C3719=0,"Depot",INDEX('Delivery Stops'!$B$2:$B$29,C3719))</f>
        <v>Brewery</v>
      </c>
      <c r="F3719">
        <v>0</v>
      </c>
      <c r="G3719" cm="1">
        <f t="array" ref="G3719">INDEX('Distance Matrix (miles)'!$B$2:$AD$30,B3719+1,C3719+1)</f>
        <v>21.49</v>
      </c>
      <c r="H3719" cm="1">
        <f t="array" ref="H3719">INDEX('Travel Time Matrix (min)'!$B$2:$AD$30,B3719+1,C3719+1)</f>
        <v>32.200000000000003</v>
      </c>
      <c r="I3719" cm="1">
        <f t="array" ref="I3719">G3719*(INDEX('Vehicle Fleet'!$D$2:$D$6,A3719)+'Cost Parameters'!$B$2*'Cost Parameters'!$B$3)</f>
        <v>33.447035999999997</v>
      </c>
      <c r="J3719" cm="1">
        <f t="array" ref="J3719">IF(C3719=0,0,INDEX('Delivery Stops'!$D$2:$D$29,C3719))</f>
        <v>46</v>
      </c>
      <c r="K3719">
        <f t="shared" si="232"/>
        <v>0</v>
      </c>
      <c r="L3719">
        <f t="shared" si="233"/>
        <v>0</v>
      </c>
      <c r="M3719">
        <f t="shared" si="234"/>
        <v>0</v>
      </c>
      <c r="N3719">
        <f t="shared" si="235"/>
        <v>0</v>
      </c>
      <c r="O3719" cm="1">
        <f t="array" ref="O3719">((IF(C3719=0,INDEX('Solver Setup'!$M$15:$M$19,A3719),INDEX('Solver Setup'!$G$25:$G$52,C3719))-IF(B3719=0,INDEX('Solver Setup'!$L$15:$L$19,A3719),INDEX('Solver Setup'!$G$25:$G$52,B3719)))*1440-IF(B3719=0,0,INDEX('Solver Setup'!$F$25:$F$52,B3719))-H3719+'Solver Setup'!$B$9*(1-F3719))</f>
        <v>1486.8</v>
      </c>
    </row>
    <row r="3720" spans="1:15" x14ac:dyDescent="0.2">
      <c r="A3720">
        <v>5</v>
      </c>
      <c r="B3720">
        <v>16</v>
      </c>
      <c r="C3720">
        <v>23</v>
      </c>
      <c r="D3720" t="str" cm="1">
        <f t="array" ref="D3720">IF(B3720=0,"Depot",INDEX('Delivery Stops'!$B$2:$B$29,B3720))</f>
        <v>Bookstore</v>
      </c>
      <c r="E3720" t="str" cm="1">
        <f t="array" ref="E3720">IF(C3720=0,"Depot",INDEX('Delivery Stops'!$B$2:$B$29,C3720))</f>
        <v>Distillery</v>
      </c>
      <c r="F3720">
        <v>0</v>
      </c>
      <c r="G3720" cm="1">
        <f t="array" ref="G3720">INDEX('Distance Matrix (miles)'!$B$2:$AD$30,B3720+1,C3720+1)</f>
        <v>8.0500000000000007</v>
      </c>
      <c r="H3720" cm="1">
        <f t="array" ref="H3720">INDEX('Travel Time Matrix (min)'!$B$2:$AD$30,B3720+1,C3720+1)</f>
        <v>12.1</v>
      </c>
      <c r="I3720" cm="1">
        <f t="array" ref="I3720">G3720*(INDEX('Vehicle Fleet'!$D$2:$D$6,A3720)+'Cost Parameters'!$B$2*'Cost Parameters'!$B$3)</f>
        <v>12.529020000000001</v>
      </c>
      <c r="J3720" cm="1">
        <f t="array" ref="J3720">IF(C3720=0,0,INDEX('Delivery Stops'!$D$2:$D$29,C3720))</f>
        <v>207</v>
      </c>
      <c r="K3720">
        <f t="shared" si="232"/>
        <v>0</v>
      </c>
      <c r="L3720">
        <f t="shared" si="233"/>
        <v>0</v>
      </c>
      <c r="M3720">
        <f t="shared" si="234"/>
        <v>0</v>
      </c>
      <c r="N3720">
        <f t="shared" si="235"/>
        <v>0</v>
      </c>
      <c r="O3720" cm="1">
        <f t="array" ref="O3720">((IF(C3720=0,INDEX('Solver Setup'!$M$15:$M$19,A3720),INDEX('Solver Setup'!$G$25:$G$52,C3720))-IF(B3720=0,INDEX('Solver Setup'!$L$15:$L$19,A3720),INDEX('Solver Setup'!$G$25:$G$52,B3720)))*1440-IF(B3720=0,0,INDEX('Solver Setup'!$F$25:$F$52,B3720))-H3720+'Solver Setup'!$B$9*(1-F3720))</f>
        <v>1401.8999999999994</v>
      </c>
    </row>
    <row r="3721" spans="1:15" x14ac:dyDescent="0.2">
      <c r="A3721">
        <v>5</v>
      </c>
      <c r="B3721">
        <v>16</v>
      </c>
      <c r="C3721">
        <v>24</v>
      </c>
      <c r="D3721" t="str" cm="1">
        <f t="array" ref="D3721">IF(B3721=0,"Depot",INDEX('Delivery Stops'!$B$2:$B$29,B3721))</f>
        <v>Bookstore</v>
      </c>
      <c r="E3721" t="str" cm="1">
        <f t="array" ref="E3721">IF(C3721=0,"Depot",INDEX('Delivery Stops'!$B$2:$B$29,C3721))</f>
        <v>Children's Academy</v>
      </c>
      <c r="F3721">
        <v>0</v>
      </c>
      <c r="G3721" cm="1">
        <f t="array" ref="G3721">INDEX('Distance Matrix (miles)'!$B$2:$AD$30,B3721+1,C3721+1)</f>
        <v>22.56</v>
      </c>
      <c r="H3721" cm="1">
        <f t="array" ref="H3721">INDEX('Travel Time Matrix (min)'!$B$2:$AD$30,B3721+1,C3721+1)</f>
        <v>33.799999999999997</v>
      </c>
      <c r="I3721" cm="1">
        <f t="array" ref="I3721">G3721*(INDEX('Vehicle Fleet'!$D$2:$D$6,A3721)+'Cost Parameters'!$B$2*'Cost Parameters'!$B$3)</f>
        <v>35.112383999999999</v>
      </c>
      <c r="J3721" cm="1">
        <f t="array" ref="J3721">IF(C3721=0,0,INDEX('Delivery Stops'!$D$2:$D$29,C3721))</f>
        <v>28</v>
      </c>
      <c r="K3721">
        <f t="shared" si="232"/>
        <v>0</v>
      </c>
      <c r="L3721">
        <f t="shared" si="233"/>
        <v>0</v>
      </c>
      <c r="M3721">
        <f t="shared" si="234"/>
        <v>0</v>
      </c>
      <c r="N3721">
        <f t="shared" si="235"/>
        <v>0</v>
      </c>
      <c r="O3721" cm="1">
        <f t="array" ref="O3721">((IF(C3721=0,INDEX('Solver Setup'!$M$15:$M$19,A3721),INDEX('Solver Setup'!$G$25:$G$52,C3721))-IF(B3721=0,INDEX('Solver Setup'!$L$15:$L$19,A3721),INDEX('Solver Setup'!$G$25:$G$52,B3721)))*1440-IF(B3721=0,0,INDEX('Solver Setup'!$F$25:$F$52,B3721))-H3721+'Solver Setup'!$B$9*(1-F3721))</f>
        <v>1530.1999999999998</v>
      </c>
    </row>
    <row r="3722" spans="1:15" x14ac:dyDescent="0.2">
      <c r="A3722">
        <v>5</v>
      </c>
      <c r="B3722">
        <v>16</v>
      </c>
      <c r="C3722">
        <v>25</v>
      </c>
      <c r="D3722" t="str" cm="1">
        <f t="array" ref="D3722">IF(B3722=0,"Depot",INDEX('Delivery Stops'!$B$2:$B$29,B3722))</f>
        <v>Bookstore</v>
      </c>
      <c r="E3722" t="str" cm="1">
        <f t="array" ref="E3722">IF(C3722=0,"Depot",INDEX('Delivery Stops'!$B$2:$B$29,C3722))</f>
        <v>Public Library</v>
      </c>
      <c r="F3722">
        <v>0</v>
      </c>
      <c r="G3722" cm="1">
        <f t="array" ref="G3722">INDEX('Distance Matrix (miles)'!$B$2:$AD$30,B3722+1,C3722+1)</f>
        <v>11.81</v>
      </c>
      <c r="H3722" cm="1">
        <f t="array" ref="H3722">INDEX('Travel Time Matrix (min)'!$B$2:$AD$30,B3722+1,C3722+1)</f>
        <v>17.7</v>
      </c>
      <c r="I3722" cm="1">
        <f t="array" ref="I3722">G3722*(INDEX('Vehicle Fleet'!$D$2:$D$6,A3722)+'Cost Parameters'!$B$2*'Cost Parameters'!$B$3)</f>
        <v>18.381084000000001</v>
      </c>
      <c r="J3722" cm="1">
        <f t="array" ref="J3722">IF(C3722=0,0,INDEX('Delivery Stops'!$D$2:$D$29,C3722))</f>
        <v>32</v>
      </c>
      <c r="K3722">
        <f t="shared" si="232"/>
        <v>0</v>
      </c>
      <c r="L3722">
        <f t="shared" si="233"/>
        <v>0</v>
      </c>
      <c r="M3722">
        <f t="shared" si="234"/>
        <v>0</v>
      </c>
      <c r="N3722">
        <f t="shared" si="235"/>
        <v>0</v>
      </c>
      <c r="O3722" cm="1">
        <f t="array" ref="O3722">((IF(C3722=0,INDEX('Solver Setup'!$M$15:$M$19,A3722),INDEX('Solver Setup'!$G$25:$G$52,C3722))-IF(B3722=0,INDEX('Solver Setup'!$L$15:$L$19,A3722),INDEX('Solver Setup'!$G$25:$G$52,B3722)))*1440-IF(B3722=0,0,INDEX('Solver Setup'!$F$25:$F$52,B3722))-H3722+'Solver Setup'!$B$9*(1-F3722))</f>
        <v>1456.3</v>
      </c>
    </row>
    <row r="3723" spans="1:15" x14ac:dyDescent="0.2">
      <c r="A3723">
        <v>5</v>
      </c>
      <c r="B3723">
        <v>16</v>
      </c>
      <c r="C3723">
        <v>26</v>
      </c>
      <c r="D3723" t="str" cm="1">
        <f t="array" ref="D3723">IF(B3723=0,"Depot",INDEX('Delivery Stops'!$B$2:$B$29,B3723))</f>
        <v>Bookstore</v>
      </c>
      <c r="E3723" t="str" cm="1">
        <f t="array" ref="E3723">IF(C3723=0,"Depot",INDEX('Delivery Stops'!$B$2:$B$29,C3723))</f>
        <v>Bakery &amp; Cafe</v>
      </c>
      <c r="F3723">
        <v>0</v>
      </c>
      <c r="G3723" cm="1">
        <f t="array" ref="G3723">INDEX('Distance Matrix (miles)'!$B$2:$AD$30,B3723+1,C3723+1)</f>
        <v>22.28</v>
      </c>
      <c r="H3723" cm="1">
        <f t="array" ref="H3723">INDEX('Travel Time Matrix (min)'!$B$2:$AD$30,B3723+1,C3723+1)</f>
        <v>33.4</v>
      </c>
      <c r="I3723" cm="1">
        <f t="array" ref="I3723">G3723*(INDEX('Vehicle Fleet'!$D$2:$D$6,A3723)+'Cost Parameters'!$B$2*'Cost Parameters'!$B$3)</f>
        <v>34.676591999999999</v>
      </c>
      <c r="J3723" cm="1">
        <f t="array" ref="J3723">IF(C3723=0,0,INDEX('Delivery Stops'!$D$2:$D$29,C3723))</f>
        <v>211</v>
      </c>
      <c r="K3723">
        <f t="shared" si="232"/>
        <v>0</v>
      </c>
      <c r="L3723">
        <f t="shared" si="233"/>
        <v>0</v>
      </c>
      <c r="M3723">
        <f t="shared" si="234"/>
        <v>0</v>
      </c>
      <c r="N3723">
        <f t="shared" si="235"/>
        <v>0</v>
      </c>
      <c r="O3723" cm="1">
        <f t="array" ref="O3723">((IF(C3723=0,INDEX('Solver Setup'!$M$15:$M$19,A3723),INDEX('Solver Setup'!$G$25:$G$52,C3723))-IF(B3723=0,INDEX('Solver Setup'!$L$15:$L$19,A3723),INDEX('Solver Setup'!$G$25:$G$52,B3723)))*1440-IF(B3723=0,0,INDEX('Solver Setup'!$F$25:$F$52,B3723))-H3723+'Solver Setup'!$B$9*(1-F3723))</f>
        <v>1515.5999999999995</v>
      </c>
    </row>
    <row r="3724" spans="1:15" x14ac:dyDescent="0.2">
      <c r="A3724">
        <v>5</v>
      </c>
      <c r="B3724">
        <v>16</v>
      </c>
      <c r="C3724">
        <v>27</v>
      </c>
      <c r="D3724" t="str" cm="1">
        <f t="array" ref="D3724">IF(B3724=0,"Depot",INDEX('Delivery Stops'!$B$2:$B$29,B3724))</f>
        <v>Bookstore</v>
      </c>
      <c r="E3724" t="str" cm="1">
        <f t="array" ref="E3724">IF(C3724=0,"Depot",INDEX('Delivery Stops'!$B$2:$B$29,C3724))</f>
        <v>Redstone Elementary School</v>
      </c>
      <c r="F3724">
        <v>0</v>
      </c>
      <c r="G3724" cm="1">
        <f t="array" ref="G3724">INDEX('Distance Matrix (miles)'!$B$2:$AD$30,B3724+1,C3724+1)</f>
        <v>20.21</v>
      </c>
      <c r="H3724" cm="1">
        <f t="array" ref="H3724">INDEX('Travel Time Matrix (min)'!$B$2:$AD$30,B3724+1,C3724+1)</f>
        <v>30.3</v>
      </c>
      <c r="I3724" cm="1">
        <f t="array" ref="I3724">G3724*(INDEX('Vehicle Fleet'!$D$2:$D$6,A3724)+'Cost Parameters'!$B$2*'Cost Parameters'!$B$3)</f>
        <v>31.454844000000001</v>
      </c>
      <c r="J3724" cm="1">
        <f t="array" ref="J3724">IF(C3724=0,0,INDEX('Delivery Stops'!$D$2:$D$29,C3724))</f>
        <v>61</v>
      </c>
      <c r="K3724">
        <f t="shared" si="232"/>
        <v>0</v>
      </c>
      <c r="L3724">
        <f t="shared" si="233"/>
        <v>0</v>
      </c>
      <c r="M3724">
        <f t="shared" si="234"/>
        <v>0</v>
      </c>
      <c r="N3724">
        <f t="shared" si="235"/>
        <v>0</v>
      </c>
      <c r="O3724" cm="1">
        <f t="array" ref="O3724">((IF(C3724=0,INDEX('Solver Setup'!$M$15:$M$19,A3724),INDEX('Solver Setup'!$G$25:$G$52,C3724))-IF(B3724=0,INDEX('Solver Setup'!$L$15:$L$19,A3724),INDEX('Solver Setup'!$G$25:$G$52,B3724)))*1440-IF(B3724=0,0,INDEX('Solver Setup'!$F$25:$F$52,B3724))-H3724+'Solver Setup'!$B$9*(1-F3724))</f>
        <v>1458.6999999999989</v>
      </c>
    </row>
    <row r="3725" spans="1:15" x14ac:dyDescent="0.2">
      <c r="A3725">
        <v>5</v>
      </c>
      <c r="B3725">
        <v>16</v>
      </c>
      <c r="C3725">
        <v>28</v>
      </c>
      <c r="D3725" t="str" cm="1">
        <f t="array" ref="D3725">IF(B3725=0,"Depot",INDEX('Delivery Stops'!$B$2:$B$29,B3725))</f>
        <v>Bookstore</v>
      </c>
      <c r="E3725" t="str" cm="1">
        <f t="array" ref="E3725">IF(C3725=0,"Depot",INDEX('Delivery Stops'!$B$2:$B$29,C3725))</f>
        <v>Food Bank</v>
      </c>
      <c r="F3725">
        <v>0</v>
      </c>
      <c r="G3725" cm="1">
        <f t="array" ref="G3725">INDEX('Distance Matrix (miles)'!$B$2:$AD$30,B3725+1,C3725+1)</f>
        <v>19</v>
      </c>
      <c r="H3725" cm="1">
        <f t="array" ref="H3725">INDEX('Travel Time Matrix (min)'!$B$2:$AD$30,B3725+1,C3725+1)</f>
        <v>28.5</v>
      </c>
      <c r="I3725" cm="1">
        <f t="array" ref="I3725">G3725*(INDEX('Vehicle Fleet'!$D$2:$D$6,A3725)+'Cost Parameters'!$B$2*'Cost Parameters'!$B$3)</f>
        <v>29.5716</v>
      </c>
      <c r="J3725" cm="1">
        <f t="array" ref="J3725">IF(C3725=0,0,INDEX('Delivery Stops'!$D$2:$D$29,C3725))</f>
        <v>168</v>
      </c>
      <c r="K3725">
        <f t="shared" si="232"/>
        <v>0</v>
      </c>
      <c r="L3725">
        <f t="shared" si="233"/>
        <v>0</v>
      </c>
      <c r="M3725">
        <f t="shared" si="234"/>
        <v>0</v>
      </c>
      <c r="N3725">
        <f t="shared" si="235"/>
        <v>0</v>
      </c>
      <c r="O3725" cm="1">
        <f t="array" ref="O3725">((IF(C3725=0,INDEX('Solver Setup'!$M$15:$M$19,A3725),INDEX('Solver Setup'!$G$25:$G$52,C3725))-IF(B3725=0,INDEX('Solver Setup'!$L$15:$L$19,A3725),INDEX('Solver Setup'!$G$25:$G$52,B3725)))*1440-IF(B3725=0,0,INDEX('Solver Setup'!$F$25:$F$52,B3725))-H3725+'Solver Setup'!$B$9*(1-F3725))</f>
        <v>1460.4999999999991</v>
      </c>
    </row>
    <row r="3726" spans="1:15" x14ac:dyDescent="0.2">
      <c r="A3726">
        <v>5</v>
      </c>
      <c r="B3726">
        <v>17</v>
      </c>
      <c r="C3726">
        <v>0</v>
      </c>
      <c r="D3726" t="str" cm="1">
        <f t="array" ref="D3726">IF(B3726=0,"Depot",INDEX('Delivery Stops'!$B$2:$B$29,B3726))</f>
        <v>Veterinary Clinic</v>
      </c>
      <c r="E3726" t="str" cm="1">
        <f t="array" ref="E3726">IF(C3726=0,"Depot",INDEX('Delivery Stops'!$B$2:$B$29,C3726))</f>
        <v>Depot</v>
      </c>
      <c r="F3726">
        <v>0</v>
      </c>
      <c r="G3726" cm="1">
        <f t="array" ref="G3726">INDEX('Distance Matrix (miles)'!$B$2:$AD$30,B3726+1,C3726+1)</f>
        <v>25.97</v>
      </c>
      <c r="H3726" cm="1">
        <f t="array" ref="H3726">INDEX('Travel Time Matrix (min)'!$B$2:$AD$30,B3726+1,C3726+1)</f>
        <v>39</v>
      </c>
      <c r="I3726" cm="1">
        <f t="array" ref="I3726">G3726*(INDEX('Vehicle Fleet'!$D$2:$D$6,A3726)+'Cost Parameters'!$B$2*'Cost Parameters'!$B$3)</f>
        <v>40.419708</v>
      </c>
      <c r="J3726" cm="1">
        <f t="array" ref="J3726">IF(C3726=0,0,INDEX('Delivery Stops'!$D$2:$D$29,C3726))</f>
        <v>0</v>
      </c>
      <c r="K3726">
        <f t="shared" si="232"/>
        <v>0</v>
      </c>
      <c r="L3726">
        <f t="shared" si="233"/>
        <v>0</v>
      </c>
      <c r="M3726">
        <f t="shared" si="234"/>
        <v>0</v>
      </c>
      <c r="N3726">
        <f t="shared" si="235"/>
        <v>0</v>
      </c>
      <c r="O3726" cm="1">
        <f t="array" ref="O3726">((IF(C3726=0,INDEX('Solver Setup'!$M$15:$M$19,A3726),INDEX('Solver Setup'!$G$25:$G$52,C3726))-IF(B3726=0,INDEX('Solver Setup'!$L$15:$L$19,A3726),INDEX('Solver Setup'!$G$25:$G$52,B3726)))*1440-IF(B3726=0,0,INDEX('Solver Setup'!$F$25:$F$52,B3726))-H3726+'Solver Setup'!$B$9*(1-F3726))</f>
        <v>904.00000000000045</v>
      </c>
    </row>
    <row r="3727" spans="1:15" x14ac:dyDescent="0.2">
      <c r="A3727">
        <v>5</v>
      </c>
      <c r="B3727">
        <v>17</v>
      </c>
      <c r="C3727">
        <v>1</v>
      </c>
      <c r="D3727" t="str" cm="1">
        <f t="array" ref="D3727">IF(B3727=0,"Depot",INDEX('Delivery Stops'!$B$2:$B$29,B3727))</f>
        <v>Veterinary Clinic</v>
      </c>
      <c r="E3727" t="str" cm="1">
        <f t="array" ref="E3727">IF(C3727=0,"Depot",INDEX('Delivery Stops'!$B$2:$B$29,C3727))</f>
        <v>Pet Hospital</v>
      </c>
      <c r="F3727">
        <v>0</v>
      </c>
      <c r="G3727" cm="1">
        <f t="array" ref="G3727">INDEX('Distance Matrix (miles)'!$B$2:$AD$30,B3727+1,C3727+1)</f>
        <v>49.91</v>
      </c>
      <c r="H3727" cm="1">
        <f t="array" ref="H3727">INDEX('Travel Time Matrix (min)'!$B$2:$AD$30,B3727+1,C3727+1)</f>
        <v>74.900000000000006</v>
      </c>
      <c r="I3727" cm="1">
        <f t="array" ref="I3727">G3727*(INDEX('Vehicle Fleet'!$D$2:$D$6,A3727)+'Cost Parameters'!$B$2*'Cost Parameters'!$B$3)</f>
        <v>77.679924</v>
      </c>
      <c r="J3727" cm="1">
        <f t="array" ref="J3727">IF(C3727=0,0,INDEX('Delivery Stops'!$D$2:$D$29,C3727))</f>
        <v>204</v>
      </c>
      <c r="K3727">
        <f t="shared" si="232"/>
        <v>0</v>
      </c>
      <c r="L3727">
        <f t="shared" si="233"/>
        <v>0</v>
      </c>
      <c r="M3727">
        <f t="shared" si="234"/>
        <v>0</v>
      </c>
      <c r="N3727">
        <f t="shared" si="235"/>
        <v>0</v>
      </c>
      <c r="O3727" cm="1">
        <f t="array" ref="O3727">((IF(C3727=0,INDEX('Solver Setup'!$M$15:$M$19,A3727),INDEX('Solver Setup'!$G$25:$G$52,C3727))-IF(B3727=0,INDEX('Solver Setup'!$L$15:$L$19,A3727),INDEX('Solver Setup'!$G$25:$G$52,B3727)))*1440-IF(B3727=0,0,INDEX('Solver Setup'!$F$25:$F$52,B3727))-H3727+'Solver Setup'!$B$9*(1-F3727))</f>
        <v>1378.100000000001</v>
      </c>
    </row>
    <row r="3728" spans="1:15" x14ac:dyDescent="0.2">
      <c r="A3728">
        <v>5</v>
      </c>
      <c r="B3728">
        <v>17</v>
      </c>
      <c r="C3728">
        <v>2</v>
      </c>
      <c r="D3728" t="str" cm="1">
        <f t="array" ref="D3728">IF(B3728=0,"Depot",INDEX('Delivery Stops'!$B$2:$B$29,B3728))</f>
        <v>Veterinary Clinic</v>
      </c>
      <c r="E3728" t="str" cm="1">
        <f t="array" ref="E3728">IF(C3728=0,"Depot",INDEX('Delivery Stops'!$B$2:$B$29,C3728))</f>
        <v>Community Pharmacy</v>
      </c>
      <c r="F3728">
        <v>0</v>
      </c>
      <c r="G3728" cm="1">
        <f t="array" ref="G3728">INDEX('Distance Matrix (miles)'!$B$2:$AD$30,B3728+1,C3728+1)</f>
        <v>28.66</v>
      </c>
      <c r="H3728" cm="1">
        <f t="array" ref="H3728">INDEX('Travel Time Matrix (min)'!$B$2:$AD$30,B3728+1,C3728+1)</f>
        <v>43</v>
      </c>
      <c r="I3728" cm="1">
        <f t="array" ref="I3728">G3728*(INDEX('Vehicle Fleet'!$D$2:$D$6,A3728)+'Cost Parameters'!$B$2*'Cost Parameters'!$B$3)</f>
        <v>44.606423999999997</v>
      </c>
      <c r="J3728" cm="1">
        <f t="array" ref="J3728">IF(C3728=0,0,INDEX('Delivery Stops'!$D$2:$D$29,C3728))</f>
        <v>240</v>
      </c>
      <c r="K3728">
        <f t="shared" si="232"/>
        <v>0</v>
      </c>
      <c r="L3728">
        <f t="shared" si="233"/>
        <v>0</v>
      </c>
      <c r="M3728">
        <f t="shared" si="234"/>
        <v>0</v>
      </c>
      <c r="N3728">
        <f t="shared" si="235"/>
        <v>0</v>
      </c>
      <c r="O3728" cm="1">
        <f t="array" ref="O3728">((IF(C3728=0,INDEX('Solver Setup'!$M$15:$M$19,A3728),INDEX('Solver Setup'!$G$25:$G$52,C3728))-IF(B3728=0,INDEX('Solver Setup'!$L$15:$L$19,A3728),INDEX('Solver Setup'!$G$25:$G$52,B3728)))*1440-IF(B3728=0,0,INDEX('Solver Setup'!$F$25:$F$52,B3728))-H3728+'Solver Setup'!$B$9*(1-F3728))</f>
        <v>1650</v>
      </c>
    </row>
    <row r="3729" spans="1:15" x14ac:dyDescent="0.2">
      <c r="A3729">
        <v>5</v>
      </c>
      <c r="B3729">
        <v>17</v>
      </c>
      <c r="C3729">
        <v>3</v>
      </c>
      <c r="D3729" t="str" cm="1">
        <f t="array" ref="D3729">IF(B3729=0,"Depot",INDEX('Delivery Stops'!$B$2:$B$29,B3729))</f>
        <v>Veterinary Clinic</v>
      </c>
      <c r="E3729" t="str" cm="1">
        <f t="array" ref="E3729">IF(C3729=0,"Depot",INDEX('Delivery Stops'!$B$2:$B$29,C3729))</f>
        <v>Redstone Medical Center</v>
      </c>
      <c r="F3729">
        <v>0</v>
      </c>
      <c r="G3729" cm="1">
        <f t="array" ref="G3729">INDEX('Distance Matrix (miles)'!$B$2:$AD$30,B3729+1,C3729+1)</f>
        <v>38.78</v>
      </c>
      <c r="H3729" cm="1">
        <f t="array" ref="H3729">INDEX('Travel Time Matrix (min)'!$B$2:$AD$30,B3729+1,C3729+1)</f>
        <v>58.2</v>
      </c>
      <c r="I3729" cm="1">
        <f t="array" ref="I3729">G3729*(INDEX('Vehicle Fleet'!$D$2:$D$6,A3729)+'Cost Parameters'!$B$2*'Cost Parameters'!$B$3)</f>
        <v>60.357192000000005</v>
      </c>
      <c r="J3729" cm="1">
        <f t="array" ref="J3729">IF(C3729=0,0,INDEX('Delivery Stops'!$D$2:$D$29,C3729))</f>
        <v>183</v>
      </c>
      <c r="K3729">
        <f t="shared" si="232"/>
        <v>0</v>
      </c>
      <c r="L3729">
        <f t="shared" si="233"/>
        <v>0</v>
      </c>
      <c r="M3729">
        <f t="shared" si="234"/>
        <v>0</v>
      </c>
      <c r="N3729">
        <f t="shared" si="235"/>
        <v>0</v>
      </c>
      <c r="O3729" cm="1">
        <f t="array" ref="O3729">((IF(C3729=0,INDEX('Solver Setup'!$M$15:$M$19,A3729),INDEX('Solver Setup'!$G$25:$G$52,C3729))-IF(B3729=0,INDEX('Solver Setup'!$L$15:$L$19,A3729),INDEX('Solver Setup'!$G$25:$G$52,B3729)))*1440-IF(B3729=0,0,INDEX('Solver Setup'!$F$25:$F$52,B3729))-H3729+'Solver Setup'!$B$9*(1-F3729))</f>
        <v>1649.8000000000006</v>
      </c>
    </row>
    <row r="3730" spans="1:15" x14ac:dyDescent="0.2">
      <c r="A3730">
        <v>5</v>
      </c>
      <c r="B3730">
        <v>17</v>
      </c>
      <c r="C3730">
        <v>4</v>
      </c>
      <c r="D3730" t="str" cm="1">
        <f t="array" ref="D3730">IF(B3730=0,"Depot",INDEX('Delivery Stops'!$B$2:$B$29,B3730))</f>
        <v>Veterinary Clinic</v>
      </c>
      <c r="E3730" t="str" cm="1">
        <f t="array" ref="E3730">IF(C3730=0,"Depot",INDEX('Delivery Stops'!$B$2:$B$29,C3730))</f>
        <v>Furniture Warehouse</v>
      </c>
      <c r="F3730">
        <v>0</v>
      </c>
      <c r="G3730" cm="1">
        <f t="array" ref="G3730">INDEX('Distance Matrix (miles)'!$B$2:$AD$30,B3730+1,C3730+1)</f>
        <v>22.57</v>
      </c>
      <c r="H3730" cm="1">
        <f t="array" ref="H3730">INDEX('Travel Time Matrix (min)'!$B$2:$AD$30,B3730+1,C3730+1)</f>
        <v>33.9</v>
      </c>
      <c r="I3730" cm="1">
        <f t="array" ref="I3730">G3730*(INDEX('Vehicle Fleet'!$D$2:$D$6,A3730)+'Cost Parameters'!$B$2*'Cost Parameters'!$B$3)</f>
        <v>35.127948000000004</v>
      </c>
      <c r="J3730" cm="1">
        <f t="array" ref="J3730">IF(C3730=0,0,INDEX('Delivery Stops'!$D$2:$D$29,C3730))</f>
        <v>186</v>
      </c>
      <c r="K3730">
        <f t="shared" si="232"/>
        <v>0</v>
      </c>
      <c r="L3730">
        <f t="shared" si="233"/>
        <v>0</v>
      </c>
      <c r="M3730">
        <f t="shared" si="234"/>
        <v>0</v>
      </c>
      <c r="N3730">
        <f t="shared" si="235"/>
        <v>0</v>
      </c>
      <c r="O3730" cm="1">
        <f t="array" ref="O3730">((IF(C3730=0,INDEX('Solver Setup'!$M$15:$M$19,A3730),INDEX('Solver Setup'!$G$25:$G$52,C3730))-IF(B3730=0,INDEX('Solver Setup'!$L$15:$L$19,A3730),INDEX('Solver Setup'!$G$25:$G$52,B3730)))*1440-IF(B3730=0,0,INDEX('Solver Setup'!$F$25:$F$52,B3730))-H3730+'Solver Setup'!$B$9*(1-F3730))</f>
        <v>1404.1000000000006</v>
      </c>
    </row>
    <row r="3731" spans="1:15" x14ac:dyDescent="0.2">
      <c r="A3731">
        <v>5</v>
      </c>
      <c r="B3731">
        <v>17</v>
      </c>
      <c r="C3731">
        <v>5</v>
      </c>
      <c r="D3731" t="str" cm="1">
        <f t="array" ref="D3731">IF(B3731=0,"Depot",INDEX('Delivery Stops'!$B$2:$B$29,B3731))</f>
        <v>Veterinary Clinic</v>
      </c>
      <c r="E3731" t="str" cm="1">
        <f t="array" ref="E3731">IF(C3731=0,"Depot",INDEX('Delivery Stops'!$B$2:$B$29,C3731))</f>
        <v>Construction Supply</v>
      </c>
      <c r="F3731">
        <v>0</v>
      </c>
      <c r="G3731" cm="1">
        <f t="array" ref="G3731">INDEX('Distance Matrix (miles)'!$B$2:$AD$30,B3731+1,C3731+1)</f>
        <v>15.65</v>
      </c>
      <c r="H3731" cm="1">
        <f t="array" ref="H3731">INDEX('Travel Time Matrix (min)'!$B$2:$AD$30,B3731+1,C3731+1)</f>
        <v>23.5</v>
      </c>
      <c r="I3731" cm="1">
        <f t="array" ref="I3731">G3731*(INDEX('Vehicle Fleet'!$D$2:$D$6,A3731)+'Cost Parameters'!$B$2*'Cost Parameters'!$B$3)</f>
        <v>24.357659999999999</v>
      </c>
      <c r="J3731" cm="1">
        <f t="array" ref="J3731">IF(C3731=0,0,INDEX('Delivery Stops'!$D$2:$D$29,C3731))</f>
        <v>201</v>
      </c>
      <c r="K3731">
        <f t="shared" si="232"/>
        <v>0</v>
      </c>
      <c r="L3731">
        <f t="shared" si="233"/>
        <v>0</v>
      </c>
      <c r="M3731">
        <f t="shared" si="234"/>
        <v>0</v>
      </c>
      <c r="N3731">
        <f t="shared" si="235"/>
        <v>0</v>
      </c>
      <c r="O3731" cm="1">
        <f t="array" ref="O3731">((IF(C3731=0,INDEX('Solver Setup'!$M$15:$M$19,A3731),INDEX('Solver Setup'!$G$25:$G$52,C3731))-IF(B3731=0,INDEX('Solver Setup'!$L$15:$L$19,A3731),INDEX('Solver Setup'!$G$25:$G$52,B3731)))*1440-IF(B3731=0,0,INDEX('Solver Setup'!$F$25:$F$52,B3731))-H3731+'Solver Setup'!$B$9*(1-F3731))</f>
        <v>1624.5</v>
      </c>
    </row>
    <row r="3732" spans="1:15" x14ac:dyDescent="0.2">
      <c r="A3732">
        <v>5</v>
      </c>
      <c r="B3732">
        <v>17</v>
      </c>
      <c r="C3732">
        <v>6</v>
      </c>
      <c r="D3732" t="str" cm="1">
        <f t="array" ref="D3732">IF(B3732=0,"Depot",INDEX('Delivery Stops'!$B$2:$B$29,B3732))</f>
        <v>Veterinary Clinic</v>
      </c>
      <c r="E3732" t="str" cm="1">
        <f t="array" ref="E3732">IF(C3732=0,"Depot",INDEX('Delivery Stops'!$B$2:$B$29,C3732))</f>
        <v>Farm Supply</v>
      </c>
      <c r="F3732">
        <v>0</v>
      </c>
      <c r="G3732" cm="1">
        <f t="array" ref="G3732">INDEX('Distance Matrix (miles)'!$B$2:$AD$30,B3732+1,C3732+1)</f>
        <v>21.85</v>
      </c>
      <c r="H3732" cm="1">
        <f t="array" ref="H3732">INDEX('Travel Time Matrix (min)'!$B$2:$AD$30,B3732+1,C3732+1)</f>
        <v>32.799999999999997</v>
      </c>
      <c r="I3732" cm="1">
        <f t="array" ref="I3732">G3732*(INDEX('Vehicle Fleet'!$D$2:$D$6,A3732)+'Cost Parameters'!$B$2*'Cost Parameters'!$B$3)</f>
        <v>34.007339999999999</v>
      </c>
      <c r="J3732" cm="1">
        <f t="array" ref="J3732">IF(C3732=0,0,INDEX('Delivery Stops'!$D$2:$D$29,C3732))</f>
        <v>162</v>
      </c>
      <c r="K3732">
        <f t="shared" si="232"/>
        <v>0</v>
      </c>
      <c r="L3732">
        <f t="shared" si="233"/>
        <v>0</v>
      </c>
      <c r="M3732">
        <f t="shared" si="234"/>
        <v>0</v>
      </c>
      <c r="N3732">
        <f t="shared" si="235"/>
        <v>0</v>
      </c>
      <c r="O3732" cm="1">
        <f t="array" ref="O3732">((IF(C3732=0,INDEX('Solver Setup'!$M$15:$M$19,A3732),INDEX('Solver Setup'!$G$25:$G$52,C3732))-IF(B3732=0,INDEX('Solver Setup'!$L$15:$L$19,A3732),INDEX('Solver Setup'!$G$25:$G$52,B3732)))*1440-IF(B3732=0,0,INDEX('Solver Setup'!$F$25:$F$52,B3732))-H3732+'Solver Setup'!$B$9*(1-F3732))</f>
        <v>1720.2000000000005</v>
      </c>
    </row>
    <row r="3733" spans="1:15" x14ac:dyDescent="0.2">
      <c r="A3733">
        <v>5</v>
      </c>
      <c r="B3733">
        <v>17</v>
      </c>
      <c r="C3733">
        <v>7</v>
      </c>
      <c r="D3733" t="str" cm="1">
        <f t="array" ref="D3733">IF(B3733=0,"Depot",INDEX('Delivery Stops'!$B$2:$B$29,B3733))</f>
        <v>Veterinary Clinic</v>
      </c>
      <c r="E3733" t="str" cm="1">
        <f t="array" ref="E3733">IF(C3733=0,"Depot",INDEX('Delivery Stops'!$B$2:$B$29,C3733))</f>
        <v>Fish Market</v>
      </c>
      <c r="F3733">
        <v>0</v>
      </c>
      <c r="G3733" cm="1">
        <f t="array" ref="G3733">INDEX('Distance Matrix (miles)'!$B$2:$AD$30,B3733+1,C3733+1)</f>
        <v>17.41</v>
      </c>
      <c r="H3733" cm="1">
        <f t="array" ref="H3733">INDEX('Travel Time Matrix (min)'!$B$2:$AD$30,B3733+1,C3733+1)</f>
        <v>26.1</v>
      </c>
      <c r="I3733" cm="1">
        <f t="array" ref="I3733">G3733*(INDEX('Vehicle Fleet'!$D$2:$D$6,A3733)+'Cost Parameters'!$B$2*'Cost Parameters'!$B$3)</f>
        <v>27.096924000000001</v>
      </c>
      <c r="J3733" cm="1">
        <f t="array" ref="J3733">IF(C3733=0,0,INDEX('Delivery Stops'!$D$2:$D$29,C3733))</f>
        <v>133</v>
      </c>
      <c r="K3733">
        <f t="shared" si="232"/>
        <v>0</v>
      </c>
      <c r="L3733">
        <f t="shared" si="233"/>
        <v>0</v>
      </c>
      <c r="M3733">
        <f t="shared" si="234"/>
        <v>0</v>
      </c>
      <c r="N3733">
        <f t="shared" si="235"/>
        <v>0</v>
      </c>
      <c r="O3733" cm="1">
        <f t="array" ref="O3733">((IF(C3733=0,INDEX('Solver Setup'!$M$15:$M$19,A3733),INDEX('Solver Setup'!$G$25:$G$52,C3733))-IF(B3733=0,INDEX('Solver Setup'!$L$15:$L$19,A3733),INDEX('Solver Setup'!$G$25:$G$52,B3733)))*1440-IF(B3733=0,0,INDEX('Solver Setup'!$F$25:$F$52,B3733))-H3733+'Solver Setup'!$B$9*(1-F3733))</f>
        <v>1591.9000000000005</v>
      </c>
    </row>
    <row r="3734" spans="1:15" x14ac:dyDescent="0.2">
      <c r="A3734">
        <v>5</v>
      </c>
      <c r="B3734">
        <v>17</v>
      </c>
      <c r="C3734">
        <v>8</v>
      </c>
      <c r="D3734" t="str" cm="1">
        <f t="array" ref="D3734">IF(B3734=0,"Depot",INDEX('Delivery Stops'!$B$2:$B$29,B3734))</f>
        <v>Veterinary Clinic</v>
      </c>
      <c r="E3734" t="str" cm="1">
        <f t="array" ref="E3734">IF(C3734=0,"Depot",INDEX('Delivery Stops'!$B$2:$B$29,C3734))</f>
        <v>Swimming Pool Supply</v>
      </c>
      <c r="F3734">
        <v>0</v>
      </c>
      <c r="G3734" cm="1">
        <f t="array" ref="G3734">INDEX('Distance Matrix (miles)'!$B$2:$AD$30,B3734+1,C3734+1)</f>
        <v>32.15</v>
      </c>
      <c r="H3734" cm="1">
        <f t="array" ref="H3734">INDEX('Travel Time Matrix (min)'!$B$2:$AD$30,B3734+1,C3734+1)</f>
        <v>48.2</v>
      </c>
      <c r="I3734" cm="1">
        <f t="array" ref="I3734">G3734*(INDEX('Vehicle Fleet'!$D$2:$D$6,A3734)+'Cost Parameters'!$B$2*'Cost Parameters'!$B$3)</f>
        <v>50.038260000000001</v>
      </c>
      <c r="J3734" cm="1">
        <f t="array" ref="J3734">IF(C3734=0,0,INDEX('Delivery Stops'!$D$2:$D$29,C3734))</f>
        <v>285</v>
      </c>
      <c r="K3734">
        <f t="shared" si="232"/>
        <v>0</v>
      </c>
      <c r="L3734">
        <f t="shared" si="233"/>
        <v>0</v>
      </c>
      <c r="M3734">
        <f t="shared" si="234"/>
        <v>0</v>
      </c>
      <c r="N3734">
        <f t="shared" si="235"/>
        <v>0</v>
      </c>
      <c r="O3734" cm="1">
        <f t="array" ref="O3734">((IF(C3734=0,INDEX('Solver Setup'!$M$15:$M$19,A3734),INDEX('Solver Setup'!$G$25:$G$52,C3734))-IF(B3734=0,INDEX('Solver Setup'!$L$15:$L$19,A3734),INDEX('Solver Setup'!$G$25:$G$52,B3734)))*1440-IF(B3734=0,0,INDEX('Solver Setup'!$F$25:$F$52,B3734))-H3734+'Solver Setup'!$B$9*(1-F3734))</f>
        <v>1779.8000000000002</v>
      </c>
    </row>
    <row r="3735" spans="1:15" x14ac:dyDescent="0.2">
      <c r="A3735">
        <v>5</v>
      </c>
      <c r="B3735">
        <v>17</v>
      </c>
      <c r="C3735">
        <v>9</v>
      </c>
      <c r="D3735" t="str" cm="1">
        <f t="array" ref="D3735">IF(B3735=0,"Depot",INDEX('Delivery Stops'!$B$2:$B$29,B3735))</f>
        <v>Veterinary Clinic</v>
      </c>
      <c r="E3735" t="str" cm="1">
        <f t="array" ref="E3735">IF(C3735=0,"Depot",INDEX('Delivery Stops'!$B$2:$B$29,C3735))</f>
        <v>Dry Cleaners</v>
      </c>
      <c r="F3735">
        <v>0</v>
      </c>
      <c r="G3735" cm="1">
        <f t="array" ref="G3735">INDEX('Distance Matrix (miles)'!$B$2:$AD$30,B3735+1,C3735+1)</f>
        <v>39.74</v>
      </c>
      <c r="H3735" cm="1">
        <f t="array" ref="H3735">INDEX('Travel Time Matrix (min)'!$B$2:$AD$30,B3735+1,C3735+1)</f>
        <v>59.6</v>
      </c>
      <c r="I3735" cm="1">
        <f t="array" ref="I3735">G3735*(INDEX('Vehicle Fleet'!$D$2:$D$6,A3735)+'Cost Parameters'!$B$2*'Cost Parameters'!$B$3)</f>
        <v>61.851336000000003</v>
      </c>
      <c r="J3735" cm="1">
        <f t="array" ref="J3735">IF(C3735=0,0,INDEX('Delivery Stops'!$D$2:$D$29,C3735))</f>
        <v>24</v>
      </c>
      <c r="K3735">
        <f t="shared" si="232"/>
        <v>0</v>
      </c>
      <c r="L3735">
        <f t="shared" si="233"/>
        <v>0</v>
      </c>
      <c r="M3735">
        <f t="shared" si="234"/>
        <v>0</v>
      </c>
      <c r="N3735">
        <f t="shared" si="235"/>
        <v>0</v>
      </c>
      <c r="O3735" cm="1">
        <f t="array" ref="O3735">((IF(C3735=0,INDEX('Solver Setup'!$M$15:$M$19,A3735),INDEX('Solver Setup'!$G$25:$G$52,C3735))-IF(B3735=0,INDEX('Solver Setup'!$L$15:$L$19,A3735),INDEX('Solver Setup'!$G$25:$G$52,B3735)))*1440-IF(B3735=0,0,INDEX('Solver Setup'!$F$25:$F$52,B3735))-H3735+'Solver Setup'!$B$9*(1-F3735))</f>
        <v>1423.4000000000005</v>
      </c>
    </row>
    <row r="3736" spans="1:15" x14ac:dyDescent="0.2">
      <c r="A3736">
        <v>5</v>
      </c>
      <c r="B3736">
        <v>17</v>
      </c>
      <c r="C3736">
        <v>10</v>
      </c>
      <c r="D3736" t="str" cm="1">
        <f t="array" ref="D3736">IF(B3736=0,"Depot",INDEX('Delivery Stops'!$B$2:$B$29,B3736))</f>
        <v>Veterinary Clinic</v>
      </c>
      <c r="E3736" t="str" cm="1">
        <f t="array" ref="E3736">IF(C3736=0,"Depot",INDEX('Delivery Stops'!$B$2:$B$29,C3736))</f>
        <v>Furniture Warehouse</v>
      </c>
      <c r="F3736">
        <v>0</v>
      </c>
      <c r="G3736" cm="1">
        <f t="array" ref="G3736">INDEX('Distance Matrix (miles)'!$B$2:$AD$30,B3736+1,C3736+1)</f>
        <v>19.37</v>
      </c>
      <c r="H3736" cm="1">
        <f t="array" ref="H3736">INDEX('Travel Time Matrix (min)'!$B$2:$AD$30,B3736+1,C3736+1)</f>
        <v>29.1</v>
      </c>
      <c r="I3736" cm="1">
        <f t="array" ref="I3736">G3736*(INDEX('Vehicle Fleet'!$D$2:$D$6,A3736)+'Cost Parameters'!$B$2*'Cost Parameters'!$B$3)</f>
        <v>30.147468</v>
      </c>
      <c r="J3736" cm="1">
        <f t="array" ref="J3736">IF(C3736=0,0,INDEX('Delivery Stops'!$D$2:$D$29,C3736))</f>
        <v>89</v>
      </c>
      <c r="K3736">
        <f t="shared" si="232"/>
        <v>0</v>
      </c>
      <c r="L3736">
        <f t="shared" si="233"/>
        <v>0</v>
      </c>
      <c r="M3736">
        <f t="shared" si="234"/>
        <v>0</v>
      </c>
      <c r="N3736">
        <f t="shared" si="235"/>
        <v>0</v>
      </c>
      <c r="O3736" cm="1">
        <f t="array" ref="O3736">((IF(C3736=0,INDEX('Solver Setup'!$M$15:$M$19,A3736),INDEX('Solver Setup'!$G$25:$G$52,C3736))-IF(B3736=0,INDEX('Solver Setup'!$L$15:$L$19,A3736),INDEX('Solver Setup'!$G$25:$G$52,B3736)))*1440-IF(B3736=0,0,INDEX('Solver Setup'!$F$25:$F$52,B3736))-H3736+'Solver Setup'!$B$9*(1-F3736))</f>
        <v>1528.9</v>
      </c>
    </row>
    <row r="3737" spans="1:15" x14ac:dyDescent="0.2">
      <c r="A3737">
        <v>5</v>
      </c>
      <c r="B3737">
        <v>17</v>
      </c>
      <c r="C3737">
        <v>11</v>
      </c>
      <c r="D3737" t="str" cm="1">
        <f t="array" ref="D3737">IF(B3737=0,"Depot",INDEX('Delivery Stops'!$B$2:$B$29,B3737))</f>
        <v>Veterinary Clinic</v>
      </c>
      <c r="E3737" t="str" cm="1">
        <f t="array" ref="E3737">IF(C3737=0,"Depot",INDEX('Delivery Stops'!$B$2:$B$29,C3737))</f>
        <v>Pet Hospital</v>
      </c>
      <c r="F3737">
        <v>0</v>
      </c>
      <c r="G3737" cm="1">
        <f t="array" ref="G3737">INDEX('Distance Matrix (miles)'!$B$2:$AD$30,B3737+1,C3737+1)</f>
        <v>27.3</v>
      </c>
      <c r="H3737" cm="1">
        <f t="array" ref="H3737">INDEX('Travel Time Matrix (min)'!$B$2:$AD$30,B3737+1,C3737+1)</f>
        <v>41</v>
      </c>
      <c r="I3737" cm="1">
        <f t="array" ref="I3737">G3737*(INDEX('Vehicle Fleet'!$D$2:$D$6,A3737)+'Cost Parameters'!$B$2*'Cost Parameters'!$B$3)</f>
        <v>42.489719999999998</v>
      </c>
      <c r="J3737" cm="1">
        <f t="array" ref="J3737">IF(C3737=0,0,INDEX('Delivery Stops'!$D$2:$D$29,C3737))</f>
        <v>108</v>
      </c>
      <c r="K3737">
        <f t="shared" si="232"/>
        <v>0</v>
      </c>
      <c r="L3737">
        <f t="shared" si="233"/>
        <v>0</v>
      </c>
      <c r="M3737">
        <f t="shared" si="234"/>
        <v>0</v>
      </c>
      <c r="N3737">
        <f t="shared" si="235"/>
        <v>0</v>
      </c>
      <c r="O3737" cm="1">
        <f t="array" ref="O3737">((IF(C3737=0,INDEX('Solver Setup'!$M$15:$M$19,A3737),INDEX('Solver Setup'!$G$25:$G$52,C3737))-IF(B3737=0,INDEX('Solver Setup'!$L$15:$L$19,A3737),INDEX('Solver Setup'!$G$25:$G$52,B3737)))*1440-IF(B3737=0,0,INDEX('Solver Setup'!$F$25:$F$52,B3737))-H3737+'Solver Setup'!$B$9*(1-F3737))</f>
        <v>1442.0000000000005</v>
      </c>
    </row>
    <row r="3738" spans="1:15" x14ac:dyDescent="0.2">
      <c r="A3738">
        <v>5</v>
      </c>
      <c r="B3738">
        <v>17</v>
      </c>
      <c r="C3738">
        <v>12</v>
      </c>
      <c r="D3738" t="str" cm="1">
        <f t="array" ref="D3738">IF(B3738=0,"Depot",INDEX('Delivery Stops'!$B$2:$B$29,B3738))</f>
        <v>Veterinary Clinic</v>
      </c>
      <c r="E3738" t="str" cm="1">
        <f t="array" ref="E3738">IF(C3738=0,"Depot",INDEX('Delivery Stops'!$B$2:$B$29,C3738))</f>
        <v>Tech Solutions Inc</v>
      </c>
      <c r="F3738">
        <v>0</v>
      </c>
      <c r="G3738" cm="1">
        <f t="array" ref="G3738">INDEX('Distance Matrix (miles)'!$B$2:$AD$30,B3738+1,C3738+1)</f>
        <v>17.77</v>
      </c>
      <c r="H3738" cm="1">
        <f t="array" ref="H3738">INDEX('Travel Time Matrix (min)'!$B$2:$AD$30,B3738+1,C3738+1)</f>
        <v>26.7</v>
      </c>
      <c r="I3738" cm="1">
        <f t="array" ref="I3738">G3738*(INDEX('Vehicle Fleet'!$D$2:$D$6,A3738)+'Cost Parameters'!$B$2*'Cost Parameters'!$B$3)</f>
        <v>27.657228</v>
      </c>
      <c r="J3738" cm="1">
        <f t="array" ref="J3738">IF(C3738=0,0,INDEX('Delivery Stops'!$D$2:$D$29,C3738))</f>
        <v>150</v>
      </c>
      <c r="K3738">
        <f t="shared" si="232"/>
        <v>0</v>
      </c>
      <c r="L3738">
        <f t="shared" si="233"/>
        <v>0</v>
      </c>
      <c r="M3738">
        <f t="shared" si="234"/>
        <v>0</v>
      </c>
      <c r="N3738">
        <f t="shared" si="235"/>
        <v>0</v>
      </c>
      <c r="O3738" cm="1">
        <f t="array" ref="O3738">((IF(C3738=0,INDEX('Solver Setup'!$M$15:$M$19,A3738),INDEX('Solver Setup'!$G$25:$G$52,C3738))-IF(B3738=0,INDEX('Solver Setup'!$L$15:$L$19,A3738),INDEX('Solver Setup'!$G$25:$G$52,B3738)))*1440-IF(B3738=0,0,INDEX('Solver Setup'!$F$25:$F$52,B3738))-H3738+'Solver Setup'!$B$9*(1-F3738))</f>
        <v>1411.3000000000004</v>
      </c>
    </row>
    <row r="3739" spans="1:15" x14ac:dyDescent="0.2">
      <c r="A3739">
        <v>5</v>
      </c>
      <c r="B3739">
        <v>17</v>
      </c>
      <c r="C3739">
        <v>13</v>
      </c>
      <c r="D3739" t="str" cm="1">
        <f t="array" ref="D3739">IF(B3739=0,"Depot",INDEX('Delivery Stops'!$B$2:$B$29,B3739))</f>
        <v>Veterinary Clinic</v>
      </c>
      <c r="E3739" t="str" cm="1">
        <f t="array" ref="E3739">IF(C3739=0,"Depot",INDEX('Delivery Stops'!$B$2:$B$29,C3739))</f>
        <v>Tech Solutions Inc</v>
      </c>
      <c r="F3739">
        <v>0</v>
      </c>
      <c r="G3739" cm="1">
        <f t="array" ref="G3739">INDEX('Distance Matrix (miles)'!$B$2:$AD$30,B3739+1,C3739+1)</f>
        <v>19.760000000000002</v>
      </c>
      <c r="H3739" cm="1">
        <f t="array" ref="H3739">INDEX('Travel Time Matrix (min)'!$B$2:$AD$30,B3739+1,C3739+1)</f>
        <v>29.6</v>
      </c>
      <c r="I3739" cm="1">
        <f t="array" ref="I3739">G3739*(INDEX('Vehicle Fleet'!$D$2:$D$6,A3739)+'Cost Parameters'!$B$2*'Cost Parameters'!$B$3)</f>
        <v>30.754464000000002</v>
      </c>
      <c r="J3739" cm="1">
        <f t="array" ref="J3739">IF(C3739=0,0,INDEX('Delivery Stops'!$D$2:$D$29,C3739))</f>
        <v>38</v>
      </c>
      <c r="K3739">
        <f t="shared" si="232"/>
        <v>0</v>
      </c>
      <c r="L3739">
        <f t="shared" si="233"/>
        <v>0</v>
      </c>
      <c r="M3739">
        <f t="shared" si="234"/>
        <v>0</v>
      </c>
      <c r="N3739">
        <f t="shared" si="235"/>
        <v>0</v>
      </c>
      <c r="O3739" cm="1">
        <f t="array" ref="O3739">((IF(C3739=0,INDEX('Solver Setup'!$M$15:$M$19,A3739),INDEX('Solver Setup'!$G$25:$G$52,C3739))-IF(B3739=0,INDEX('Solver Setup'!$L$15:$L$19,A3739),INDEX('Solver Setup'!$G$25:$G$52,B3739)))*1440-IF(B3739=0,0,INDEX('Solver Setup'!$F$25:$F$52,B3739))-H3739+'Solver Setup'!$B$9*(1-F3739))</f>
        <v>1303.4000000000001</v>
      </c>
    </row>
    <row r="3740" spans="1:15" x14ac:dyDescent="0.2">
      <c r="A3740">
        <v>5</v>
      </c>
      <c r="B3740">
        <v>17</v>
      </c>
      <c r="C3740">
        <v>14</v>
      </c>
      <c r="D3740" t="str" cm="1">
        <f t="array" ref="D3740">IF(B3740=0,"Depot",INDEX('Delivery Stops'!$B$2:$B$29,B3740))</f>
        <v>Veterinary Clinic</v>
      </c>
      <c r="E3740" t="str" cm="1">
        <f t="array" ref="E3740">IF(C3740=0,"Depot",INDEX('Delivery Stops'!$B$2:$B$29,C3740))</f>
        <v>Sunrise Senior Living</v>
      </c>
      <c r="F3740">
        <v>0</v>
      </c>
      <c r="G3740" cm="1">
        <f t="array" ref="G3740">INDEX('Distance Matrix (miles)'!$B$2:$AD$30,B3740+1,C3740+1)</f>
        <v>11.27</v>
      </c>
      <c r="H3740" cm="1">
        <f t="array" ref="H3740">INDEX('Travel Time Matrix (min)'!$B$2:$AD$30,B3740+1,C3740+1)</f>
        <v>16.899999999999999</v>
      </c>
      <c r="I3740" cm="1">
        <f t="array" ref="I3740">G3740*(INDEX('Vehicle Fleet'!$D$2:$D$6,A3740)+'Cost Parameters'!$B$2*'Cost Parameters'!$B$3)</f>
        <v>17.540627999999998</v>
      </c>
      <c r="J3740" cm="1">
        <f t="array" ref="J3740">IF(C3740=0,0,INDEX('Delivery Stops'!$D$2:$D$29,C3740))</f>
        <v>249</v>
      </c>
      <c r="K3740">
        <f t="shared" si="232"/>
        <v>0</v>
      </c>
      <c r="L3740">
        <f t="shared" si="233"/>
        <v>0</v>
      </c>
      <c r="M3740">
        <f t="shared" si="234"/>
        <v>0</v>
      </c>
      <c r="N3740">
        <f t="shared" si="235"/>
        <v>0</v>
      </c>
      <c r="O3740" cm="1">
        <f t="array" ref="O3740">((IF(C3740=0,INDEX('Solver Setup'!$M$15:$M$19,A3740),INDEX('Solver Setup'!$G$25:$G$52,C3740))-IF(B3740=0,INDEX('Solver Setup'!$L$15:$L$19,A3740),INDEX('Solver Setup'!$G$25:$G$52,B3740)))*1440-IF(B3740=0,0,INDEX('Solver Setup'!$F$25:$F$52,B3740))-H3740+'Solver Setup'!$B$9*(1-F3740))</f>
        <v>1766.1000000000001</v>
      </c>
    </row>
    <row r="3741" spans="1:15" x14ac:dyDescent="0.2">
      <c r="A3741">
        <v>5</v>
      </c>
      <c r="B3741">
        <v>17</v>
      </c>
      <c r="C3741">
        <v>15</v>
      </c>
      <c r="D3741" t="str" cm="1">
        <f t="array" ref="D3741">IF(B3741=0,"Depot",INDEX('Delivery Stops'!$B$2:$B$29,B3741))</f>
        <v>Veterinary Clinic</v>
      </c>
      <c r="E3741" t="str" cm="1">
        <f t="array" ref="E3741">IF(C3741=0,"Depot",INDEX('Delivery Stops'!$B$2:$B$29,C3741))</f>
        <v>Electronics Outlet</v>
      </c>
      <c r="F3741">
        <v>0</v>
      </c>
      <c r="G3741" cm="1">
        <f t="array" ref="G3741">INDEX('Distance Matrix (miles)'!$B$2:$AD$30,B3741+1,C3741+1)</f>
        <v>26.19</v>
      </c>
      <c r="H3741" cm="1">
        <f t="array" ref="H3741">INDEX('Travel Time Matrix (min)'!$B$2:$AD$30,B3741+1,C3741+1)</f>
        <v>39.299999999999997</v>
      </c>
      <c r="I3741" cm="1">
        <f t="array" ref="I3741">G3741*(INDEX('Vehicle Fleet'!$D$2:$D$6,A3741)+'Cost Parameters'!$B$2*'Cost Parameters'!$B$3)</f>
        <v>40.762115999999999</v>
      </c>
      <c r="J3741" cm="1">
        <f t="array" ref="J3741">IF(C3741=0,0,INDEX('Delivery Stops'!$D$2:$D$29,C3741))</f>
        <v>72</v>
      </c>
      <c r="K3741">
        <f t="shared" si="232"/>
        <v>0</v>
      </c>
      <c r="L3741">
        <f t="shared" si="233"/>
        <v>0</v>
      </c>
      <c r="M3741">
        <f t="shared" si="234"/>
        <v>0</v>
      </c>
      <c r="N3741">
        <f t="shared" si="235"/>
        <v>0</v>
      </c>
      <c r="O3741" cm="1">
        <f t="array" ref="O3741">((IF(C3741=0,INDEX('Solver Setup'!$M$15:$M$19,A3741),INDEX('Solver Setup'!$G$25:$G$52,C3741))-IF(B3741=0,INDEX('Solver Setup'!$L$15:$L$19,A3741),INDEX('Solver Setup'!$G$25:$G$52,B3741)))*1440-IF(B3741=0,0,INDEX('Solver Setup'!$F$25:$F$52,B3741))-H3741+'Solver Setup'!$B$9*(1-F3741))</f>
        <v>1308.7000000000005</v>
      </c>
    </row>
    <row r="3742" spans="1:15" x14ac:dyDescent="0.2">
      <c r="A3742">
        <v>5</v>
      </c>
      <c r="B3742">
        <v>17</v>
      </c>
      <c r="C3742">
        <v>16</v>
      </c>
      <c r="D3742" t="str" cm="1">
        <f t="array" ref="D3742">IF(B3742=0,"Depot",INDEX('Delivery Stops'!$B$2:$B$29,B3742))</f>
        <v>Veterinary Clinic</v>
      </c>
      <c r="E3742" t="str" cm="1">
        <f t="array" ref="E3742">IF(C3742=0,"Depot",INDEX('Delivery Stops'!$B$2:$B$29,C3742))</f>
        <v>Bookstore</v>
      </c>
      <c r="F3742">
        <v>0</v>
      </c>
      <c r="G3742" cm="1">
        <f t="array" ref="G3742">INDEX('Distance Matrix (miles)'!$B$2:$AD$30,B3742+1,C3742+1)</f>
        <v>24.63</v>
      </c>
      <c r="H3742" cm="1">
        <f t="array" ref="H3742">INDEX('Travel Time Matrix (min)'!$B$2:$AD$30,B3742+1,C3742+1)</f>
        <v>36.9</v>
      </c>
      <c r="I3742" cm="1">
        <f t="array" ref="I3742">G3742*(INDEX('Vehicle Fleet'!$D$2:$D$6,A3742)+'Cost Parameters'!$B$2*'Cost Parameters'!$B$3)</f>
        <v>38.334131999999997</v>
      </c>
      <c r="J3742" cm="1">
        <f t="array" ref="J3742">IF(C3742=0,0,INDEX('Delivery Stops'!$D$2:$D$29,C3742))</f>
        <v>152</v>
      </c>
      <c r="K3742">
        <f t="shared" si="232"/>
        <v>0</v>
      </c>
      <c r="L3742">
        <f t="shared" si="233"/>
        <v>0</v>
      </c>
      <c r="M3742">
        <f t="shared" si="234"/>
        <v>0</v>
      </c>
      <c r="N3742">
        <f t="shared" si="235"/>
        <v>0</v>
      </c>
      <c r="O3742" cm="1">
        <f t="array" ref="O3742">((IF(C3742=0,INDEX('Solver Setup'!$M$15:$M$19,A3742),INDEX('Solver Setup'!$G$25:$G$52,C3742))-IF(B3742=0,INDEX('Solver Setup'!$L$15:$L$19,A3742),INDEX('Solver Setup'!$G$25:$G$52,B3742)))*1440-IF(B3742=0,0,INDEX('Solver Setup'!$F$25:$F$52,B3742))-H3742+'Solver Setup'!$B$9*(1-F3742))</f>
        <v>1551.100000000001</v>
      </c>
    </row>
    <row r="3743" spans="1:15" x14ac:dyDescent="0.2">
      <c r="A3743">
        <v>5</v>
      </c>
      <c r="B3743">
        <v>17</v>
      </c>
      <c r="C3743">
        <v>18</v>
      </c>
      <c r="D3743" t="str" cm="1">
        <f t="array" ref="D3743">IF(B3743=0,"Depot",INDEX('Delivery Stops'!$B$2:$B$29,B3743))</f>
        <v>Veterinary Clinic</v>
      </c>
      <c r="E3743" t="str" cm="1">
        <f t="array" ref="E3743">IF(C3743=0,"Depot",INDEX('Delivery Stops'!$B$2:$B$29,C3743))</f>
        <v>Furniture Warehouse</v>
      </c>
      <c r="F3743">
        <v>0</v>
      </c>
      <c r="G3743" cm="1">
        <f t="array" ref="G3743">INDEX('Distance Matrix (miles)'!$B$2:$AD$30,B3743+1,C3743+1)</f>
        <v>23.7</v>
      </c>
      <c r="H3743" cm="1">
        <f t="array" ref="H3743">INDEX('Travel Time Matrix (min)'!$B$2:$AD$30,B3743+1,C3743+1)</f>
        <v>35.6</v>
      </c>
      <c r="I3743" cm="1">
        <f t="array" ref="I3743">G3743*(INDEX('Vehicle Fleet'!$D$2:$D$6,A3743)+'Cost Parameters'!$B$2*'Cost Parameters'!$B$3)</f>
        <v>36.886679999999998</v>
      </c>
      <c r="J3743" cm="1">
        <f t="array" ref="J3743">IF(C3743=0,0,INDEX('Delivery Stops'!$D$2:$D$29,C3743))</f>
        <v>148</v>
      </c>
      <c r="K3743">
        <f t="shared" si="232"/>
        <v>0</v>
      </c>
      <c r="L3743">
        <f t="shared" si="233"/>
        <v>0</v>
      </c>
      <c r="M3743">
        <f t="shared" si="234"/>
        <v>0</v>
      </c>
      <c r="N3743">
        <f t="shared" si="235"/>
        <v>0</v>
      </c>
      <c r="O3743" cm="1">
        <f t="array" ref="O3743">((IF(C3743=0,INDEX('Solver Setup'!$M$15:$M$19,A3743),INDEX('Solver Setup'!$G$25:$G$52,C3743))-IF(B3743=0,INDEX('Solver Setup'!$L$15:$L$19,A3743),INDEX('Solver Setup'!$G$25:$G$52,B3743)))*1440-IF(B3743=0,0,INDEX('Solver Setup'!$F$25:$F$52,B3743))-H3743+'Solver Setup'!$B$9*(1-F3743))</f>
        <v>1342.4</v>
      </c>
    </row>
    <row r="3744" spans="1:15" x14ac:dyDescent="0.2">
      <c r="A3744">
        <v>5</v>
      </c>
      <c r="B3744">
        <v>17</v>
      </c>
      <c r="C3744">
        <v>19</v>
      </c>
      <c r="D3744" t="str" cm="1">
        <f t="array" ref="D3744">IF(B3744=0,"Depot",INDEX('Delivery Stops'!$B$2:$B$29,B3744))</f>
        <v>Veterinary Clinic</v>
      </c>
      <c r="E3744" t="str" cm="1">
        <f t="array" ref="E3744">IF(C3744=0,"Depot",INDEX('Delivery Stops'!$B$2:$B$29,C3744))</f>
        <v>Music School</v>
      </c>
      <c r="F3744">
        <v>0</v>
      </c>
      <c r="G3744" cm="1">
        <f t="array" ref="G3744">INDEX('Distance Matrix (miles)'!$B$2:$AD$30,B3744+1,C3744+1)</f>
        <v>43.75</v>
      </c>
      <c r="H3744" cm="1">
        <f t="array" ref="H3744">INDEX('Travel Time Matrix (min)'!$B$2:$AD$30,B3744+1,C3744+1)</f>
        <v>65.599999999999994</v>
      </c>
      <c r="I3744" cm="1">
        <f t="array" ref="I3744">G3744*(INDEX('Vehicle Fleet'!$D$2:$D$6,A3744)+'Cost Parameters'!$B$2*'Cost Parameters'!$B$3)</f>
        <v>68.092500000000001</v>
      </c>
      <c r="J3744" cm="1">
        <f t="array" ref="J3744">IF(C3744=0,0,INDEX('Delivery Stops'!$D$2:$D$29,C3744))</f>
        <v>97</v>
      </c>
      <c r="K3744">
        <f t="shared" si="232"/>
        <v>0</v>
      </c>
      <c r="L3744">
        <f t="shared" si="233"/>
        <v>0</v>
      </c>
      <c r="M3744">
        <f t="shared" si="234"/>
        <v>0</v>
      </c>
      <c r="N3744">
        <f t="shared" si="235"/>
        <v>0</v>
      </c>
      <c r="O3744" cm="1">
        <f t="array" ref="O3744">((IF(C3744=0,INDEX('Solver Setup'!$M$15:$M$19,A3744),INDEX('Solver Setup'!$G$25:$G$52,C3744))-IF(B3744=0,INDEX('Solver Setup'!$L$15:$L$19,A3744),INDEX('Solver Setup'!$G$25:$G$52,B3744)))*1440-IF(B3744=0,0,INDEX('Solver Setup'!$F$25:$F$52,B3744))-H3744+'Solver Setup'!$B$9*(1-F3744))</f>
        <v>1282.4000000000005</v>
      </c>
    </row>
    <row r="3745" spans="1:15" x14ac:dyDescent="0.2">
      <c r="A3745">
        <v>5</v>
      </c>
      <c r="B3745">
        <v>17</v>
      </c>
      <c r="C3745">
        <v>20</v>
      </c>
      <c r="D3745" t="str" cm="1">
        <f t="array" ref="D3745">IF(B3745=0,"Depot",INDEX('Delivery Stops'!$B$2:$B$29,B3745))</f>
        <v>Veterinary Clinic</v>
      </c>
      <c r="E3745" t="str" cm="1">
        <f t="array" ref="E3745">IF(C3745=0,"Depot",INDEX('Delivery Stops'!$B$2:$B$29,C3745))</f>
        <v>Elementary School</v>
      </c>
      <c r="F3745">
        <v>0</v>
      </c>
      <c r="G3745" cm="1">
        <f t="array" ref="G3745">INDEX('Distance Matrix (miles)'!$B$2:$AD$30,B3745+1,C3745+1)</f>
        <v>32.18</v>
      </c>
      <c r="H3745" cm="1">
        <f t="array" ref="H3745">INDEX('Travel Time Matrix (min)'!$B$2:$AD$30,B3745+1,C3745+1)</f>
        <v>48.3</v>
      </c>
      <c r="I3745" cm="1">
        <f t="array" ref="I3745">G3745*(INDEX('Vehicle Fleet'!$D$2:$D$6,A3745)+'Cost Parameters'!$B$2*'Cost Parameters'!$B$3)</f>
        <v>50.084952000000001</v>
      </c>
      <c r="J3745" cm="1">
        <f t="array" ref="J3745">IF(C3745=0,0,INDEX('Delivery Stops'!$D$2:$D$29,C3745))</f>
        <v>71</v>
      </c>
      <c r="K3745">
        <f t="shared" si="232"/>
        <v>0</v>
      </c>
      <c r="L3745">
        <f t="shared" si="233"/>
        <v>0</v>
      </c>
      <c r="M3745">
        <f t="shared" si="234"/>
        <v>0</v>
      </c>
      <c r="N3745">
        <f t="shared" si="235"/>
        <v>0</v>
      </c>
      <c r="O3745" cm="1">
        <f t="array" ref="O3745">((IF(C3745=0,INDEX('Solver Setup'!$M$15:$M$19,A3745),INDEX('Solver Setup'!$G$25:$G$52,C3745))-IF(B3745=0,INDEX('Solver Setup'!$L$15:$L$19,A3745),INDEX('Solver Setup'!$G$25:$G$52,B3745)))*1440-IF(B3745=0,0,INDEX('Solver Setup'!$F$25:$F$52,B3745))-H3745+'Solver Setup'!$B$9*(1-F3745))</f>
        <v>1269.700000000001</v>
      </c>
    </row>
    <row r="3746" spans="1:15" x14ac:dyDescent="0.2">
      <c r="A3746">
        <v>5</v>
      </c>
      <c r="B3746">
        <v>17</v>
      </c>
      <c r="C3746">
        <v>21</v>
      </c>
      <c r="D3746" t="str" cm="1">
        <f t="array" ref="D3746">IF(B3746=0,"Depot",INDEX('Delivery Stops'!$B$2:$B$29,B3746))</f>
        <v>Veterinary Clinic</v>
      </c>
      <c r="E3746" t="str" cm="1">
        <f t="array" ref="E3746">IF(C3746=0,"Depot",INDEX('Delivery Stops'!$B$2:$B$29,C3746))</f>
        <v>Distillery</v>
      </c>
      <c r="F3746">
        <v>0</v>
      </c>
      <c r="G3746" cm="1">
        <f t="array" ref="G3746">INDEX('Distance Matrix (miles)'!$B$2:$AD$30,B3746+1,C3746+1)</f>
        <v>33.47</v>
      </c>
      <c r="H3746" cm="1">
        <f t="array" ref="H3746">INDEX('Travel Time Matrix (min)'!$B$2:$AD$30,B3746+1,C3746+1)</f>
        <v>50.2</v>
      </c>
      <c r="I3746" cm="1">
        <f t="array" ref="I3746">G3746*(INDEX('Vehicle Fleet'!$D$2:$D$6,A3746)+'Cost Parameters'!$B$2*'Cost Parameters'!$B$3)</f>
        <v>52.092708000000002</v>
      </c>
      <c r="J3746" cm="1">
        <f t="array" ref="J3746">IF(C3746=0,0,INDEX('Delivery Stops'!$D$2:$D$29,C3746))</f>
        <v>178</v>
      </c>
      <c r="K3746">
        <f t="shared" si="232"/>
        <v>0</v>
      </c>
      <c r="L3746">
        <f t="shared" si="233"/>
        <v>0</v>
      </c>
      <c r="M3746">
        <f t="shared" si="234"/>
        <v>0</v>
      </c>
      <c r="N3746">
        <f t="shared" si="235"/>
        <v>0</v>
      </c>
      <c r="O3746" cm="1">
        <f t="array" ref="O3746">((IF(C3746=0,INDEX('Solver Setup'!$M$15:$M$19,A3746),INDEX('Solver Setup'!$G$25:$G$52,C3746))-IF(B3746=0,INDEX('Solver Setup'!$L$15:$L$19,A3746),INDEX('Solver Setup'!$G$25:$G$52,B3746)))*1440-IF(B3746=0,0,INDEX('Solver Setup'!$F$25:$F$52,B3746))-H3746+'Solver Setup'!$B$9*(1-F3746))</f>
        <v>1777.8000000000002</v>
      </c>
    </row>
    <row r="3747" spans="1:15" x14ac:dyDescent="0.2">
      <c r="A3747">
        <v>5</v>
      </c>
      <c r="B3747">
        <v>17</v>
      </c>
      <c r="C3747">
        <v>22</v>
      </c>
      <c r="D3747" t="str" cm="1">
        <f t="array" ref="D3747">IF(B3747=0,"Depot",INDEX('Delivery Stops'!$B$2:$B$29,B3747))</f>
        <v>Veterinary Clinic</v>
      </c>
      <c r="E3747" t="str" cm="1">
        <f t="array" ref="E3747">IF(C3747=0,"Depot",INDEX('Delivery Stops'!$B$2:$B$29,C3747))</f>
        <v>Brewery</v>
      </c>
      <c r="F3747">
        <v>0</v>
      </c>
      <c r="G3747" cm="1">
        <f t="array" ref="G3747">INDEX('Distance Matrix (miles)'!$B$2:$AD$30,B3747+1,C3747+1)</f>
        <v>24.33</v>
      </c>
      <c r="H3747" cm="1">
        <f t="array" ref="H3747">INDEX('Travel Time Matrix (min)'!$B$2:$AD$30,B3747+1,C3747+1)</f>
        <v>36.5</v>
      </c>
      <c r="I3747" cm="1">
        <f t="array" ref="I3747">G3747*(INDEX('Vehicle Fleet'!$D$2:$D$6,A3747)+'Cost Parameters'!$B$2*'Cost Parameters'!$B$3)</f>
        <v>37.867211999999995</v>
      </c>
      <c r="J3747" cm="1">
        <f t="array" ref="J3747">IF(C3747=0,0,INDEX('Delivery Stops'!$D$2:$D$29,C3747))</f>
        <v>46</v>
      </c>
      <c r="K3747">
        <f t="shared" si="232"/>
        <v>0</v>
      </c>
      <c r="L3747">
        <f t="shared" si="233"/>
        <v>0</v>
      </c>
      <c r="M3747">
        <f t="shared" si="234"/>
        <v>0</v>
      </c>
      <c r="N3747">
        <f t="shared" si="235"/>
        <v>0</v>
      </c>
      <c r="O3747" cm="1">
        <f t="array" ref="O3747">((IF(C3747=0,INDEX('Solver Setup'!$M$15:$M$19,A3747),INDEX('Solver Setup'!$G$25:$G$52,C3747))-IF(B3747=0,INDEX('Solver Setup'!$L$15:$L$19,A3747),INDEX('Solver Setup'!$G$25:$G$52,B3747)))*1440-IF(B3747=0,0,INDEX('Solver Setup'!$F$25:$F$52,B3747))-H3747+'Solver Setup'!$B$9*(1-F3747))</f>
        <v>1641.5000000000009</v>
      </c>
    </row>
    <row r="3748" spans="1:15" x14ac:dyDescent="0.2">
      <c r="A3748">
        <v>5</v>
      </c>
      <c r="B3748">
        <v>17</v>
      </c>
      <c r="C3748">
        <v>23</v>
      </c>
      <c r="D3748" t="str" cm="1">
        <f t="array" ref="D3748">IF(B3748=0,"Depot",INDEX('Delivery Stops'!$B$2:$B$29,B3748))</f>
        <v>Veterinary Clinic</v>
      </c>
      <c r="E3748" t="str" cm="1">
        <f t="array" ref="E3748">IF(C3748=0,"Depot",INDEX('Delivery Stops'!$B$2:$B$29,C3748))</f>
        <v>Distillery</v>
      </c>
      <c r="F3748">
        <v>0</v>
      </c>
      <c r="G3748" cm="1">
        <f t="array" ref="G3748">INDEX('Distance Matrix (miles)'!$B$2:$AD$30,B3748+1,C3748+1)</f>
        <v>30.52</v>
      </c>
      <c r="H3748" cm="1">
        <f t="array" ref="H3748">INDEX('Travel Time Matrix (min)'!$B$2:$AD$30,B3748+1,C3748+1)</f>
        <v>45.8</v>
      </c>
      <c r="I3748" cm="1">
        <f t="array" ref="I3748">G3748*(INDEX('Vehicle Fleet'!$D$2:$D$6,A3748)+'Cost Parameters'!$B$2*'Cost Parameters'!$B$3)</f>
        <v>47.501328000000001</v>
      </c>
      <c r="J3748" cm="1">
        <f t="array" ref="J3748">IF(C3748=0,0,INDEX('Delivery Stops'!$D$2:$D$29,C3748))</f>
        <v>207</v>
      </c>
      <c r="K3748">
        <f t="shared" si="232"/>
        <v>0</v>
      </c>
      <c r="L3748">
        <f t="shared" si="233"/>
        <v>0</v>
      </c>
      <c r="M3748">
        <f t="shared" si="234"/>
        <v>0</v>
      </c>
      <c r="N3748">
        <f t="shared" si="235"/>
        <v>0</v>
      </c>
      <c r="O3748" cm="1">
        <f t="array" ref="O3748">((IF(C3748=0,INDEX('Solver Setup'!$M$15:$M$19,A3748),INDEX('Solver Setup'!$G$25:$G$52,C3748))-IF(B3748=0,INDEX('Solver Setup'!$L$15:$L$19,A3748),INDEX('Solver Setup'!$G$25:$G$52,B3748)))*1440-IF(B3748=0,0,INDEX('Solver Setup'!$F$25:$F$52,B3748))-H3748+'Solver Setup'!$B$9*(1-F3748))</f>
        <v>1527.2000000000005</v>
      </c>
    </row>
    <row r="3749" spans="1:15" x14ac:dyDescent="0.2">
      <c r="A3749">
        <v>5</v>
      </c>
      <c r="B3749">
        <v>17</v>
      </c>
      <c r="C3749">
        <v>24</v>
      </c>
      <c r="D3749" t="str" cm="1">
        <f t="array" ref="D3749">IF(B3749=0,"Depot",INDEX('Delivery Stops'!$B$2:$B$29,B3749))</f>
        <v>Veterinary Clinic</v>
      </c>
      <c r="E3749" t="str" cm="1">
        <f t="array" ref="E3749">IF(C3749=0,"Depot",INDEX('Delivery Stops'!$B$2:$B$29,C3749))</f>
        <v>Children's Academy</v>
      </c>
      <c r="F3749">
        <v>0</v>
      </c>
      <c r="G3749" cm="1">
        <f t="array" ref="G3749">INDEX('Distance Matrix (miles)'!$B$2:$AD$30,B3749+1,C3749+1)</f>
        <v>31.46</v>
      </c>
      <c r="H3749" cm="1">
        <f t="array" ref="H3749">INDEX('Travel Time Matrix (min)'!$B$2:$AD$30,B3749+1,C3749+1)</f>
        <v>47.2</v>
      </c>
      <c r="I3749" cm="1">
        <f t="array" ref="I3749">G3749*(INDEX('Vehicle Fleet'!$D$2:$D$6,A3749)+'Cost Parameters'!$B$2*'Cost Parameters'!$B$3)</f>
        <v>48.964344000000004</v>
      </c>
      <c r="J3749" cm="1">
        <f t="array" ref="J3749">IF(C3749=0,0,INDEX('Delivery Stops'!$D$2:$D$29,C3749))</f>
        <v>28</v>
      </c>
      <c r="K3749">
        <f t="shared" si="232"/>
        <v>0</v>
      </c>
      <c r="L3749">
        <f t="shared" si="233"/>
        <v>0</v>
      </c>
      <c r="M3749">
        <f t="shared" si="234"/>
        <v>0</v>
      </c>
      <c r="N3749">
        <f t="shared" si="235"/>
        <v>0</v>
      </c>
      <c r="O3749" cm="1">
        <f t="array" ref="O3749">((IF(C3749=0,INDEX('Solver Setup'!$M$15:$M$19,A3749),INDEX('Solver Setup'!$G$25:$G$52,C3749))-IF(B3749=0,INDEX('Solver Setup'!$L$15:$L$19,A3749),INDEX('Solver Setup'!$G$25:$G$52,B3749)))*1440-IF(B3749=0,0,INDEX('Solver Setup'!$F$25:$F$52,B3749))-H3749+'Solver Setup'!$B$9*(1-F3749))</f>
        <v>1675.8000000000009</v>
      </c>
    </row>
    <row r="3750" spans="1:15" x14ac:dyDescent="0.2">
      <c r="A3750">
        <v>5</v>
      </c>
      <c r="B3750">
        <v>17</v>
      </c>
      <c r="C3750">
        <v>25</v>
      </c>
      <c r="D3750" t="str" cm="1">
        <f t="array" ref="D3750">IF(B3750=0,"Depot",INDEX('Delivery Stops'!$B$2:$B$29,B3750))</f>
        <v>Veterinary Clinic</v>
      </c>
      <c r="E3750" t="str" cm="1">
        <f t="array" ref="E3750">IF(C3750=0,"Depot",INDEX('Delivery Stops'!$B$2:$B$29,C3750))</f>
        <v>Public Library</v>
      </c>
      <c r="F3750">
        <v>0</v>
      </c>
      <c r="G3750" cm="1">
        <f t="array" ref="G3750">INDEX('Distance Matrix (miles)'!$B$2:$AD$30,B3750+1,C3750+1)</f>
        <v>13.24</v>
      </c>
      <c r="H3750" cm="1">
        <f t="array" ref="H3750">INDEX('Travel Time Matrix (min)'!$B$2:$AD$30,B3750+1,C3750+1)</f>
        <v>19.899999999999999</v>
      </c>
      <c r="I3750" cm="1">
        <f t="array" ref="I3750">G3750*(INDEX('Vehicle Fleet'!$D$2:$D$6,A3750)+'Cost Parameters'!$B$2*'Cost Parameters'!$B$3)</f>
        <v>20.606736000000001</v>
      </c>
      <c r="J3750" cm="1">
        <f t="array" ref="J3750">IF(C3750=0,0,INDEX('Delivery Stops'!$D$2:$D$29,C3750))</f>
        <v>32</v>
      </c>
      <c r="K3750">
        <f t="shared" si="232"/>
        <v>0</v>
      </c>
      <c r="L3750">
        <f t="shared" si="233"/>
        <v>0</v>
      </c>
      <c r="M3750">
        <f t="shared" si="234"/>
        <v>0</v>
      </c>
      <c r="N3750">
        <f t="shared" si="235"/>
        <v>0</v>
      </c>
      <c r="O3750" cm="1">
        <f t="array" ref="O3750">((IF(C3750=0,INDEX('Solver Setup'!$M$15:$M$19,A3750),INDEX('Solver Setup'!$G$25:$G$52,C3750))-IF(B3750=0,INDEX('Solver Setup'!$L$15:$L$19,A3750),INDEX('Solver Setup'!$G$25:$G$52,B3750)))*1440-IF(B3750=0,0,INDEX('Solver Setup'!$F$25:$F$52,B3750))-H3750+'Solver Setup'!$B$9*(1-F3750))</f>
        <v>1613.100000000001</v>
      </c>
    </row>
    <row r="3751" spans="1:15" x14ac:dyDescent="0.2">
      <c r="A3751">
        <v>5</v>
      </c>
      <c r="B3751">
        <v>17</v>
      </c>
      <c r="C3751">
        <v>26</v>
      </c>
      <c r="D3751" t="str" cm="1">
        <f t="array" ref="D3751">IF(B3751=0,"Depot",INDEX('Delivery Stops'!$B$2:$B$29,B3751))</f>
        <v>Veterinary Clinic</v>
      </c>
      <c r="E3751" t="str" cm="1">
        <f t="array" ref="E3751">IF(C3751=0,"Depot",INDEX('Delivery Stops'!$B$2:$B$29,C3751))</f>
        <v>Bakery &amp; Cafe</v>
      </c>
      <c r="F3751">
        <v>0</v>
      </c>
      <c r="G3751" cm="1">
        <f t="array" ref="G3751">INDEX('Distance Matrix (miles)'!$B$2:$AD$30,B3751+1,C3751+1)</f>
        <v>3.69</v>
      </c>
      <c r="H3751" cm="1">
        <f t="array" ref="H3751">INDEX('Travel Time Matrix (min)'!$B$2:$AD$30,B3751+1,C3751+1)</f>
        <v>5.5</v>
      </c>
      <c r="I3751" cm="1">
        <f t="array" ref="I3751">G3751*(INDEX('Vehicle Fleet'!$D$2:$D$6,A3751)+'Cost Parameters'!$B$2*'Cost Parameters'!$B$3)</f>
        <v>5.7431159999999997</v>
      </c>
      <c r="J3751" cm="1">
        <f t="array" ref="J3751">IF(C3751=0,0,INDEX('Delivery Stops'!$D$2:$D$29,C3751))</f>
        <v>211</v>
      </c>
      <c r="K3751">
        <f t="shared" si="232"/>
        <v>0</v>
      </c>
      <c r="L3751">
        <f t="shared" si="233"/>
        <v>0</v>
      </c>
      <c r="M3751">
        <f t="shared" si="234"/>
        <v>0</v>
      </c>
      <c r="N3751">
        <f t="shared" si="235"/>
        <v>0</v>
      </c>
      <c r="O3751" cm="1">
        <f t="array" ref="O3751">((IF(C3751=0,INDEX('Solver Setup'!$M$15:$M$19,A3751),INDEX('Solver Setup'!$G$25:$G$52,C3751))-IF(B3751=0,INDEX('Solver Setup'!$L$15:$L$19,A3751),INDEX('Solver Setup'!$G$25:$G$52,B3751)))*1440-IF(B3751=0,0,INDEX('Solver Setup'!$F$25:$F$52,B3751))-H3751+'Solver Setup'!$B$9*(1-F3751))</f>
        <v>1702.5000000000005</v>
      </c>
    </row>
    <row r="3752" spans="1:15" x14ac:dyDescent="0.2">
      <c r="A3752">
        <v>5</v>
      </c>
      <c r="B3752">
        <v>17</v>
      </c>
      <c r="C3752">
        <v>27</v>
      </c>
      <c r="D3752" t="str" cm="1">
        <f t="array" ref="D3752">IF(B3752=0,"Depot",INDEX('Delivery Stops'!$B$2:$B$29,B3752))</f>
        <v>Veterinary Clinic</v>
      </c>
      <c r="E3752" t="str" cm="1">
        <f t="array" ref="E3752">IF(C3752=0,"Depot",INDEX('Delivery Stops'!$B$2:$B$29,C3752))</f>
        <v>Redstone Elementary School</v>
      </c>
      <c r="F3752">
        <v>0</v>
      </c>
      <c r="G3752" cm="1">
        <f t="array" ref="G3752">INDEX('Distance Matrix (miles)'!$B$2:$AD$30,B3752+1,C3752+1)</f>
        <v>4.46</v>
      </c>
      <c r="H3752" cm="1">
        <f t="array" ref="H3752">INDEX('Travel Time Matrix (min)'!$B$2:$AD$30,B3752+1,C3752+1)</f>
        <v>6.7</v>
      </c>
      <c r="I3752" cm="1">
        <f t="array" ref="I3752">G3752*(INDEX('Vehicle Fleet'!$D$2:$D$6,A3752)+'Cost Parameters'!$B$2*'Cost Parameters'!$B$3)</f>
        <v>6.9415440000000004</v>
      </c>
      <c r="J3752" cm="1">
        <f t="array" ref="J3752">IF(C3752=0,0,INDEX('Delivery Stops'!$D$2:$D$29,C3752))</f>
        <v>61</v>
      </c>
      <c r="K3752">
        <f t="shared" si="232"/>
        <v>0</v>
      </c>
      <c r="L3752">
        <f t="shared" si="233"/>
        <v>0</v>
      </c>
      <c r="M3752">
        <f t="shared" si="234"/>
        <v>0</v>
      </c>
      <c r="N3752">
        <f t="shared" si="235"/>
        <v>0</v>
      </c>
      <c r="O3752" cm="1">
        <f t="array" ref="O3752">((IF(C3752=0,INDEX('Solver Setup'!$M$15:$M$19,A3752),INDEX('Solver Setup'!$G$25:$G$52,C3752))-IF(B3752=0,INDEX('Solver Setup'!$L$15:$L$19,A3752),INDEX('Solver Setup'!$G$25:$G$52,B3752)))*1440-IF(B3752=0,0,INDEX('Solver Setup'!$F$25:$F$52,B3752))-H3752+'Solver Setup'!$B$9*(1-F3752))</f>
        <v>1641.3</v>
      </c>
    </row>
    <row r="3753" spans="1:15" x14ac:dyDescent="0.2">
      <c r="A3753">
        <v>5</v>
      </c>
      <c r="B3753">
        <v>17</v>
      </c>
      <c r="C3753">
        <v>28</v>
      </c>
      <c r="D3753" t="str" cm="1">
        <f t="array" ref="D3753">IF(B3753=0,"Depot",INDEX('Delivery Stops'!$B$2:$B$29,B3753))</f>
        <v>Veterinary Clinic</v>
      </c>
      <c r="E3753" t="str" cm="1">
        <f t="array" ref="E3753">IF(C3753=0,"Depot",INDEX('Delivery Stops'!$B$2:$B$29,C3753))</f>
        <v>Food Bank</v>
      </c>
      <c r="F3753">
        <v>0</v>
      </c>
      <c r="G3753" cm="1">
        <f t="array" ref="G3753">INDEX('Distance Matrix (miles)'!$B$2:$AD$30,B3753+1,C3753+1)</f>
        <v>23.28</v>
      </c>
      <c r="H3753" cm="1">
        <f t="array" ref="H3753">INDEX('Travel Time Matrix (min)'!$B$2:$AD$30,B3753+1,C3753+1)</f>
        <v>34.9</v>
      </c>
      <c r="I3753" cm="1">
        <f t="array" ref="I3753">G3753*(INDEX('Vehicle Fleet'!$D$2:$D$6,A3753)+'Cost Parameters'!$B$2*'Cost Parameters'!$B$3)</f>
        <v>36.232992000000003</v>
      </c>
      <c r="J3753" cm="1">
        <f t="array" ref="J3753">IF(C3753=0,0,INDEX('Delivery Stops'!$D$2:$D$29,C3753))</f>
        <v>168</v>
      </c>
      <c r="K3753">
        <f t="shared" si="232"/>
        <v>0</v>
      </c>
      <c r="L3753">
        <f t="shared" si="233"/>
        <v>0</v>
      </c>
      <c r="M3753">
        <f t="shared" si="234"/>
        <v>0</v>
      </c>
      <c r="N3753">
        <f t="shared" si="235"/>
        <v>0</v>
      </c>
      <c r="O3753" cm="1">
        <f t="array" ref="O3753">((IF(C3753=0,INDEX('Solver Setup'!$M$15:$M$19,A3753),INDEX('Solver Setup'!$G$25:$G$52,C3753))-IF(B3753=0,INDEX('Solver Setup'!$L$15:$L$19,A3753),INDEX('Solver Setup'!$G$25:$G$52,B3753)))*1440-IF(B3753=0,0,INDEX('Solver Setup'!$F$25:$F$52,B3753))-H3753+'Solver Setup'!$B$9*(1-F3753))</f>
        <v>1613.1</v>
      </c>
    </row>
    <row r="3754" spans="1:15" x14ac:dyDescent="0.2">
      <c r="A3754">
        <v>5</v>
      </c>
      <c r="B3754">
        <v>18</v>
      </c>
      <c r="C3754">
        <v>0</v>
      </c>
      <c r="D3754" t="str" cm="1">
        <f t="array" ref="D3754">IF(B3754=0,"Depot",INDEX('Delivery Stops'!$B$2:$B$29,B3754))</f>
        <v>Furniture Warehouse</v>
      </c>
      <c r="E3754" t="str" cm="1">
        <f t="array" ref="E3754">IF(C3754=0,"Depot",INDEX('Delivery Stops'!$B$2:$B$29,C3754))</f>
        <v>Depot</v>
      </c>
      <c r="F3754">
        <v>0</v>
      </c>
      <c r="G3754" cm="1">
        <f t="array" ref="G3754">INDEX('Distance Matrix (miles)'!$B$2:$AD$30,B3754+1,C3754+1)</f>
        <v>5.26</v>
      </c>
      <c r="H3754" cm="1">
        <f t="array" ref="H3754">INDEX('Travel Time Matrix (min)'!$B$2:$AD$30,B3754+1,C3754+1)</f>
        <v>7.9</v>
      </c>
      <c r="I3754" cm="1">
        <f t="array" ref="I3754">G3754*(INDEX('Vehicle Fleet'!$D$2:$D$6,A3754)+'Cost Parameters'!$B$2*'Cost Parameters'!$B$3)</f>
        <v>8.1866640000000004</v>
      </c>
      <c r="J3754" cm="1">
        <f t="array" ref="J3754">IF(C3754=0,0,INDEX('Delivery Stops'!$D$2:$D$29,C3754))</f>
        <v>0</v>
      </c>
      <c r="K3754">
        <f t="shared" si="232"/>
        <v>0</v>
      </c>
      <c r="L3754">
        <f t="shared" si="233"/>
        <v>0</v>
      </c>
      <c r="M3754">
        <f t="shared" si="234"/>
        <v>0</v>
      </c>
      <c r="N3754">
        <f t="shared" si="235"/>
        <v>0</v>
      </c>
      <c r="O3754" cm="1">
        <f t="array" ref="O3754">((IF(C3754=0,INDEX('Solver Setup'!$M$15:$M$19,A3754),INDEX('Solver Setup'!$G$25:$G$52,C3754))-IF(B3754=0,INDEX('Solver Setup'!$L$15:$L$19,A3754),INDEX('Solver Setup'!$G$25:$G$52,B3754)))*1440-IF(B3754=0,0,INDEX('Solver Setup'!$F$25:$F$52,B3754))-H3754+'Solver Setup'!$B$9*(1-F3754))</f>
        <v>974.10000000000059</v>
      </c>
    </row>
    <row r="3755" spans="1:15" x14ac:dyDescent="0.2">
      <c r="A3755">
        <v>5</v>
      </c>
      <c r="B3755">
        <v>18</v>
      </c>
      <c r="C3755">
        <v>1</v>
      </c>
      <c r="D3755" t="str" cm="1">
        <f t="array" ref="D3755">IF(B3755=0,"Depot",INDEX('Delivery Stops'!$B$2:$B$29,B3755))</f>
        <v>Furniture Warehouse</v>
      </c>
      <c r="E3755" t="str" cm="1">
        <f t="array" ref="E3755">IF(C3755=0,"Depot",INDEX('Delivery Stops'!$B$2:$B$29,C3755))</f>
        <v>Pet Hospital</v>
      </c>
      <c r="F3755">
        <v>0</v>
      </c>
      <c r="G3755" cm="1">
        <f t="array" ref="G3755">INDEX('Distance Matrix (miles)'!$B$2:$AD$30,B3755+1,C3755+1)</f>
        <v>26.23</v>
      </c>
      <c r="H3755" cm="1">
        <f t="array" ref="H3755">INDEX('Travel Time Matrix (min)'!$B$2:$AD$30,B3755+1,C3755+1)</f>
        <v>39.299999999999997</v>
      </c>
      <c r="I3755" cm="1">
        <f t="array" ref="I3755">G3755*(INDEX('Vehicle Fleet'!$D$2:$D$6,A3755)+'Cost Parameters'!$B$2*'Cost Parameters'!$B$3)</f>
        <v>40.824372000000004</v>
      </c>
      <c r="J3755" cm="1">
        <f t="array" ref="J3755">IF(C3755=0,0,INDEX('Delivery Stops'!$D$2:$D$29,C3755))</f>
        <v>204</v>
      </c>
      <c r="K3755">
        <f t="shared" si="232"/>
        <v>0</v>
      </c>
      <c r="L3755">
        <f t="shared" si="233"/>
        <v>0</v>
      </c>
      <c r="M3755">
        <f t="shared" si="234"/>
        <v>0</v>
      </c>
      <c r="N3755">
        <f t="shared" si="235"/>
        <v>0</v>
      </c>
      <c r="O3755" cm="1">
        <f t="array" ref="O3755">((IF(C3755=0,INDEX('Solver Setup'!$M$15:$M$19,A3755),INDEX('Solver Setup'!$G$25:$G$52,C3755))-IF(B3755=0,INDEX('Solver Setup'!$L$15:$L$19,A3755),INDEX('Solver Setup'!$G$25:$G$52,B3755)))*1440-IF(B3755=0,0,INDEX('Solver Setup'!$F$25:$F$52,B3755))-H3755+'Solver Setup'!$B$9*(1-F3755))</f>
        <v>1452.700000000001</v>
      </c>
    </row>
    <row r="3756" spans="1:15" x14ac:dyDescent="0.2">
      <c r="A3756">
        <v>5</v>
      </c>
      <c r="B3756">
        <v>18</v>
      </c>
      <c r="C3756">
        <v>2</v>
      </c>
      <c r="D3756" t="str" cm="1">
        <f t="array" ref="D3756">IF(B3756=0,"Depot",INDEX('Delivery Stops'!$B$2:$B$29,B3756))</f>
        <v>Furniture Warehouse</v>
      </c>
      <c r="E3756" t="str" cm="1">
        <f t="array" ref="E3756">IF(C3756=0,"Depot",INDEX('Delivery Stops'!$B$2:$B$29,C3756))</f>
        <v>Community Pharmacy</v>
      </c>
      <c r="F3756">
        <v>0</v>
      </c>
      <c r="G3756" cm="1">
        <f t="array" ref="G3756">INDEX('Distance Matrix (miles)'!$B$2:$AD$30,B3756+1,C3756+1)</f>
        <v>7.57</v>
      </c>
      <c r="H3756" cm="1">
        <f t="array" ref="H3756">INDEX('Travel Time Matrix (min)'!$B$2:$AD$30,B3756+1,C3756+1)</f>
        <v>11.4</v>
      </c>
      <c r="I3756" cm="1">
        <f t="array" ref="I3756">G3756*(INDEX('Vehicle Fleet'!$D$2:$D$6,A3756)+'Cost Parameters'!$B$2*'Cost Parameters'!$B$3)</f>
        <v>11.781948</v>
      </c>
      <c r="J3756" cm="1">
        <f t="array" ref="J3756">IF(C3756=0,0,INDEX('Delivery Stops'!$D$2:$D$29,C3756))</f>
        <v>240</v>
      </c>
      <c r="K3756">
        <f t="shared" si="232"/>
        <v>0</v>
      </c>
      <c r="L3756">
        <f t="shared" si="233"/>
        <v>0</v>
      </c>
      <c r="M3756">
        <f t="shared" si="234"/>
        <v>0</v>
      </c>
      <c r="N3756">
        <f t="shared" si="235"/>
        <v>0</v>
      </c>
      <c r="O3756" cm="1">
        <f t="array" ref="O3756">((IF(C3756=0,INDEX('Solver Setup'!$M$15:$M$19,A3756),INDEX('Solver Setup'!$G$25:$G$52,C3756))-IF(B3756=0,INDEX('Solver Setup'!$L$15:$L$19,A3756),INDEX('Solver Setup'!$G$25:$G$52,B3756)))*1440-IF(B3756=0,0,INDEX('Solver Setup'!$F$25:$F$52,B3756))-H3756+'Solver Setup'!$B$9*(1-F3756))</f>
        <v>1720.6000000000001</v>
      </c>
    </row>
    <row r="3757" spans="1:15" x14ac:dyDescent="0.2">
      <c r="A3757">
        <v>5</v>
      </c>
      <c r="B3757">
        <v>18</v>
      </c>
      <c r="C3757">
        <v>3</v>
      </c>
      <c r="D3757" t="str" cm="1">
        <f t="array" ref="D3757">IF(B3757=0,"Depot",INDEX('Delivery Stops'!$B$2:$B$29,B3757))</f>
        <v>Furniture Warehouse</v>
      </c>
      <c r="E3757" t="str" cm="1">
        <f t="array" ref="E3757">IF(C3757=0,"Depot",INDEX('Delivery Stops'!$B$2:$B$29,C3757))</f>
        <v>Redstone Medical Center</v>
      </c>
      <c r="F3757">
        <v>0</v>
      </c>
      <c r="G3757" cm="1">
        <f t="array" ref="G3757">INDEX('Distance Matrix (miles)'!$B$2:$AD$30,B3757+1,C3757+1)</f>
        <v>17.11</v>
      </c>
      <c r="H3757" cm="1">
        <f t="array" ref="H3757">INDEX('Travel Time Matrix (min)'!$B$2:$AD$30,B3757+1,C3757+1)</f>
        <v>25.7</v>
      </c>
      <c r="I3757" cm="1">
        <f t="array" ref="I3757">G3757*(INDEX('Vehicle Fleet'!$D$2:$D$6,A3757)+'Cost Parameters'!$B$2*'Cost Parameters'!$B$3)</f>
        <v>26.630004</v>
      </c>
      <c r="J3757" cm="1">
        <f t="array" ref="J3757">IF(C3757=0,0,INDEX('Delivery Stops'!$D$2:$D$29,C3757))</f>
        <v>183</v>
      </c>
      <c r="K3757">
        <f t="shared" si="232"/>
        <v>0</v>
      </c>
      <c r="L3757">
        <f t="shared" si="233"/>
        <v>0</v>
      </c>
      <c r="M3757">
        <f t="shared" si="234"/>
        <v>0</v>
      </c>
      <c r="N3757">
        <f t="shared" si="235"/>
        <v>0</v>
      </c>
      <c r="O3757" cm="1">
        <f t="array" ref="O3757">((IF(C3757=0,INDEX('Solver Setup'!$M$15:$M$19,A3757),INDEX('Solver Setup'!$G$25:$G$52,C3757))-IF(B3757=0,INDEX('Solver Setup'!$L$15:$L$19,A3757),INDEX('Solver Setup'!$G$25:$G$52,B3757)))*1440-IF(B3757=0,0,INDEX('Solver Setup'!$F$25:$F$52,B3757))-H3757+'Solver Setup'!$B$9*(1-F3757))</f>
        <v>1721.3000000000006</v>
      </c>
    </row>
    <row r="3758" spans="1:15" x14ac:dyDescent="0.2">
      <c r="A3758">
        <v>5</v>
      </c>
      <c r="B3758">
        <v>18</v>
      </c>
      <c r="C3758">
        <v>4</v>
      </c>
      <c r="D3758" t="str" cm="1">
        <f t="array" ref="D3758">IF(B3758=0,"Depot",INDEX('Delivery Stops'!$B$2:$B$29,B3758))</f>
        <v>Furniture Warehouse</v>
      </c>
      <c r="E3758" t="str" cm="1">
        <f t="array" ref="E3758">IF(C3758=0,"Depot",INDEX('Delivery Stops'!$B$2:$B$29,C3758))</f>
        <v>Furniture Warehouse</v>
      </c>
      <c r="F3758">
        <v>0</v>
      </c>
      <c r="G3758" cm="1">
        <f t="array" ref="G3758">INDEX('Distance Matrix (miles)'!$B$2:$AD$30,B3758+1,C3758+1)</f>
        <v>3.21</v>
      </c>
      <c r="H3758" cm="1">
        <f t="array" ref="H3758">INDEX('Travel Time Matrix (min)'!$B$2:$AD$30,B3758+1,C3758+1)</f>
        <v>4.8</v>
      </c>
      <c r="I3758" cm="1">
        <f t="array" ref="I3758">G3758*(INDEX('Vehicle Fleet'!$D$2:$D$6,A3758)+'Cost Parameters'!$B$2*'Cost Parameters'!$B$3)</f>
        <v>4.9960440000000004</v>
      </c>
      <c r="J3758" cm="1">
        <f t="array" ref="J3758">IF(C3758=0,0,INDEX('Delivery Stops'!$D$2:$D$29,C3758))</f>
        <v>186</v>
      </c>
      <c r="K3758">
        <f t="shared" si="232"/>
        <v>0</v>
      </c>
      <c r="L3758">
        <f t="shared" si="233"/>
        <v>0</v>
      </c>
      <c r="M3758">
        <f t="shared" si="234"/>
        <v>0</v>
      </c>
      <c r="N3758">
        <f t="shared" si="235"/>
        <v>0</v>
      </c>
      <c r="O3758" cm="1">
        <f t="array" ref="O3758">((IF(C3758=0,INDEX('Solver Setup'!$M$15:$M$19,A3758),INDEX('Solver Setup'!$G$25:$G$52,C3758))-IF(B3758=0,INDEX('Solver Setup'!$L$15:$L$19,A3758),INDEX('Solver Setup'!$G$25:$G$52,B3758)))*1440-IF(B3758=0,0,INDEX('Solver Setup'!$F$25:$F$52,B3758))-H3758+'Solver Setup'!$B$9*(1-F3758))</f>
        <v>1472.2000000000005</v>
      </c>
    </row>
    <row r="3759" spans="1:15" x14ac:dyDescent="0.2">
      <c r="A3759">
        <v>5</v>
      </c>
      <c r="B3759">
        <v>18</v>
      </c>
      <c r="C3759">
        <v>5</v>
      </c>
      <c r="D3759" t="str" cm="1">
        <f t="array" ref="D3759">IF(B3759=0,"Depot",INDEX('Delivery Stops'!$B$2:$B$29,B3759))</f>
        <v>Furniture Warehouse</v>
      </c>
      <c r="E3759" t="str" cm="1">
        <f t="array" ref="E3759">IF(C3759=0,"Depot",INDEX('Delivery Stops'!$B$2:$B$29,C3759))</f>
        <v>Construction Supply</v>
      </c>
      <c r="F3759">
        <v>0</v>
      </c>
      <c r="G3759" cm="1">
        <f t="array" ref="G3759">INDEX('Distance Matrix (miles)'!$B$2:$AD$30,B3759+1,C3759+1)</f>
        <v>11.47</v>
      </c>
      <c r="H3759" cm="1">
        <f t="array" ref="H3759">INDEX('Travel Time Matrix (min)'!$B$2:$AD$30,B3759+1,C3759+1)</f>
        <v>17.2</v>
      </c>
      <c r="I3759" cm="1">
        <f t="array" ref="I3759">G3759*(INDEX('Vehicle Fleet'!$D$2:$D$6,A3759)+'Cost Parameters'!$B$2*'Cost Parameters'!$B$3)</f>
        <v>17.851908000000002</v>
      </c>
      <c r="J3759" cm="1">
        <f t="array" ref="J3759">IF(C3759=0,0,INDEX('Delivery Stops'!$D$2:$D$29,C3759))</f>
        <v>201</v>
      </c>
      <c r="K3759">
        <f t="shared" si="232"/>
        <v>0</v>
      </c>
      <c r="L3759">
        <f t="shared" si="233"/>
        <v>0</v>
      </c>
      <c r="M3759">
        <f t="shared" si="234"/>
        <v>0</v>
      </c>
      <c r="N3759">
        <f t="shared" si="235"/>
        <v>0</v>
      </c>
      <c r="O3759" cm="1">
        <f t="array" ref="O3759">((IF(C3759=0,INDEX('Solver Setup'!$M$15:$M$19,A3759),INDEX('Solver Setup'!$G$25:$G$52,C3759))-IF(B3759=0,INDEX('Solver Setup'!$L$15:$L$19,A3759),INDEX('Solver Setup'!$G$25:$G$52,B3759)))*1440-IF(B3759=0,0,INDEX('Solver Setup'!$F$25:$F$52,B3759))-H3759+'Solver Setup'!$B$9*(1-F3759))</f>
        <v>1669.8</v>
      </c>
    </row>
    <row r="3760" spans="1:15" x14ac:dyDescent="0.2">
      <c r="A3760">
        <v>5</v>
      </c>
      <c r="B3760">
        <v>18</v>
      </c>
      <c r="C3760">
        <v>6</v>
      </c>
      <c r="D3760" t="str" cm="1">
        <f t="array" ref="D3760">IF(B3760=0,"Depot",INDEX('Delivery Stops'!$B$2:$B$29,B3760))</f>
        <v>Furniture Warehouse</v>
      </c>
      <c r="E3760" t="str" cm="1">
        <f t="array" ref="E3760">IF(C3760=0,"Depot",INDEX('Delivery Stops'!$B$2:$B$29,C3760))</f>
        <v>Farm Supply</v>
      </c>
      <c r="F3760">
        <v>0</v>
      </c>
      <c r="G3760" cm="1">
        <f t="array" ref="G3760">INDEX('Distance Matrix (miles)'!$B$2:$AD$30,B3760+1,C3760+1)</f>
        <v>2.92</v>
      </c>
      <c r="H3760" cm="1">
        <f t="array" ref="H3760">INDEX('Travel Time Matrix (min)'!$B$2:$AD$30,B3760+1,C3760+1)</f>
        <v>4.4000000000000004</v>
      </c>
      <c r="I3760" cm="1">
        <f t="array" ref="I3760">G3760*(INDEX('Vehicle Fleet'!$D$2:$D$6,A3760)+'Cost Parameters'!$B$2*'Cost Parameters'!$B$3)</f>
        <v>4.5446879999999998</v>
      </c>
      <c r="J3760" cm="1">
        <f t="array" ref="J3760">IF(C3760=0,0,INDEX('Delivery Stops'!$D$2:$D$29,C3760))</f>
        <v>162</v>
      </c>
      <c r="K3760">
        <f t="shared" si="232"/>
        <v>0</v>
      </c>
      <c r="L3760">
        <f t="shared" si="233"/>
        <v>0</v>
      </c>
      <c r="M3760">
        <f t="shared" si="234"/>
        <v>0</v>
      </c>
      <c r="N3760">
        <f t="shared" si="235"/>
        <v>0</v>
      </c>
      <c r="O3760" cm="1">
        <f t="array" ref="O3760">((IF(C3760=0,INDEX('Solver Setup'!$M$15:$M$19,A3760),INDEX('Solver Setup'!$G$25:$G$52,C3760))-IF(B3760=0,INDEX('Solver Setup'!$L$15:$L$19,A3760),INDEX('Solver Setup'!$G$25:$G$52,B3760)))*1440-IF(B3760=0,0,INDEX('Solver Setup'!$F$25:$F$52,B3760))-H3760+'Solver Setup'!$B$9*(1-F3760))</f>
        <v>1787.6000000000006</v>
      </c>
    </row>
    <row r="3761" spans="1:15" x14ac:dyDescent="0.2">
      <c r="A3761">
        <v>5</v>
      </c>
      <c r="B3761">
        <v>18</v>
      </c>
      <c r="C3761">
        <v>7</v>
      </c>
      <c r="D3761" t="str" cm="1">
        <f t="array" ref="D3761">IF(B3761=0,"Depot",INDEX('Delivery Stops'!$B$2:$B$29,B3761))</f>
        <v>Furniture Warehouse</v>
      </c>
      <c r="E3761" t="str" cm="1">
        <f t="array" ref="E3761">IF(C3761=0,"Depot",INDEX('Delivery Stops'!$B$2:$B$29,C3761))</f>
        <v>Fish Market</v>
      </c>
      <c r="F3761">
        <v>0</v>
      </c>
      <c r="G3761" cm="1">
        <f t="array" ref="G3761">INDEX('Distance Matrix (miles)'!$B$2:$AD$30,B3761+1,C3761+1)</f>
        <v>11.68</v>
      </c>
      <c r="H3761" cm="1">
        <f t="array" ref="H3761">INDEX('Travel Time Matrix (min)'!$B$2:$AD$30,B3761+1,C3761+1)</f>
        <v>17.5</v>
      </c>
      <c r="I3761" cm="1">
        <f t="array" ref="I3761">G3761*(INDEX('Vehicle Fleet'!$D$2:$D$6,A3761)+'Cost Parameters'!$B$2*'Cost Parameters'!$B$3)</f>
        <v>18.178751999999999</v>
      </c>
      <c r="J3761" cm="1">
        <f t="array" ref="J3761">IF(C3761=0,0,INDEX('Delivery Stops'!$D$2:$D$29,C3761))</f>
        <v>133</v>
      </c>
      <c r="K3761">
        <f t="shared" si="232"/>
        <v>0</v>
      </c>
      <c r="L3761">
        <f t="shared" si="233"/>
        <v>0</v>
      </c>
      <c r="M3761">
        <f t="shared" si="234"/>
        <v>0</v>
      </c>
      <c r="N3761">
        <f t="shared" si="235"/>
        <v>0</v>
      </c>
      <c r="O3761" cm="1">
        <f t="array" ref="O3761">((IF(C3761=0,INDEX('Solver Setup'!$M$15:$M$19,A3761),INDEX('Solver Setup'!$G$25:$G$52,C3761))-IF(B3761=0,INDEX('Solver Setup'!$L$15:$L$19,A3761),INDEX('Solver Setup'!$G$25:$G$52,B3761)))*1440-IF(B3761=0,0,INDEX('Solver Setup'!$F$25:$F$52,B3761))-H3761+'Solver Setup'!$B$9*(1-F3761))</f>
        <v>1639.5000000000005</v>
      </c>
    </row>
    <row r="3762" spans="1:15" x14ac:dyDescent="0.2">
      <c r="A3762">
        <v>5</v>
      </c>
      <c r="B3762">
        <v>18</v>
      </c>
      <c r="C3762">
        <v>8</v>
      </c>
      <c r="D3762" t="str" cm="1">
        <f t="array" ref="D3762">IF(B3762=0,"Depot",INDEX('Delivery Stops'!$B$2:$B$29,B3762))</f>
        <v>Furniture Warehouse</v>
      </c>
      <c r="E3762" t="str" cm="1">
        <f t="array" ref="E3762">IF(C3762=0,"Depot",INDEX('Delivery Stops'!$B$2:$B$29,C3762))</f>
        <v>Swimming Pool Supply</v>
      </c>
      <c r="F3762">
        <v>0</v>
      </c>
      <c r="G3762" cm="1">
        <f t="array" ref="G3762">INDEX('Distance Matrix (miles)'!$B$2:$AD$30,B3762+1,C3762+1)</f>
        <v>20.92</v>
      </c>
      <c r="H3762" cm="1">
        <f t="array" ref="H3762">INDEX('Travel Time Matrix (min)'!$B$2:$AD$30,B3762+1,C3762+1)</f>
        <v>31.4</v>
      </c>
      <c r="I3762" cm="1">
        <f t="array" ref="I3762">G3762*(INDEX('Vehicle Fleet'!$D$2:$D$6,A3762)+'Cost Parameters'!$B$2*'Cost Parameters'!$B$3)</f>
        <v>32.559888000000001</v>
      </c>
      <c r="J3762" cm="1">
        <f t="array" ref="J3762">IF(C3762=0,0,INDEX('Delivery Stops'!$D$2:$D$29,C3762))</f>
        <v>285</v>
      </c>
      <c r="K3762">
        <f t="shared" si="232"/>
        <v>0</v>
      </c>
      <c r="L3762">
        <f t="shared" si="233"/>
        <v>0</v>
      </c>
      <c r="M3762">
        <f t="shared" si="234"/>
        <v>0</v>
      </c>
      <c r="N3762">
        <f t="shared" si="235"/>
        <v>0</v>
      </c>
      <c r="O3762" cm="1">
        <f t="array" ref="O3762">((IF(C3762=0,INDEX('Solver Setup'!$M$15:$M$19,A3762),INDEX('Solver Setup'!$G$25:$G$52,C3762))-IF(B3762=0,INDEX('Solver Setup'!$L$15:$L$19,A3762),INDEX('Solver Setup'!$G$25:$G$52,B3762)))*1440-IF(B3762=0,0,INDEX('Solver Setup'!$F$25:$F$52,B3762))-H3762+'Solver Setup'!$B$9*(1-F3762))</f>
        <v>1835.6000000000001</v>
      </c>
    </row>
    <row r="3763" spans="1:15" x14ac:dyDescent="0.2">
      <c r="A3763">
        <v>5</v>
      </c>
      <c r="B3763">
        <v>18</v>
      </c>
      <c r="C3763">
        <v>9</v>
      </c>
      <c r="D3763" t="str" cm="1">
        <f t="array" ref="D3763">IF(B3763=0,"Depot",INDEX('Delivery Stops'!$B$2:$B$29,B3763))</f>
        <v>Furniture Warehouse</v>
      </c>
      <c r="E3763" t="str" cm="1">
        <f t="array" ref="E3763">IF(C3763=0,"Depot",INDEX('Delivery Stops'!$B$2:$B$29,C3763))</f>
        <v>Dry Cleaners</v>
      </c>
      <c r="F3763">
        <v>0</v>
      </c>
      <c r="G3763" cm="1">
        <f t="array" ref="G3763">INDEX('Distance Matrix (miles)'!$B$2:$AD$30,B3763+1,C3763+1)</f>
        <v>16.12</v>
      </c>
      <c r="H3763" cm="1">
        <f t="array" ref="H3763">INDEX('Travel Time Matrix (min)'!$B$2:$AD$30,B3763+1,C3763+1)</f>
        <v>24.2</v>
      </c>
      <c r="I3763" cm="1">
        <f t="array" ref="I3763">G3763*(INDEX('Vehicle Fleet'!$D$2:$D$6,A3763)+'Cost Parameters'!$B$2*'Cost Parameters'!$B$3)</f>
        <v>25.089168000000001</v>
      </c>
      <c r="J3763" cm="1">
        <f t="array" ref="J3763">IF(C3763=0,0,INDEX('Delivery Stops'!$D$2:$D$29,C3763))</f>
        <v>24</v>
      </c>
      <c r="K3763">
        <f t="shared" si="232"/>
        <v>0</v>
      </c>
      <c r="L3763">
        <f t="shared" si="233"/>
        <v>0</v>
      </c>
      <c r="M3763">
        <f t="shared" si="234"/>
        <v>0</v>
      </c>
      <c r="N3763">
        <f t="shared" si="235"/>
        <v>0</v>
      </c>
      <c r="O3763" cm="1">
        <f t="array" ref="O3763">((IF(C3763=0,INDEX('Solver Setup'!$M$15:$M$19,A3763),INDEX('Solver Setup'!$G$25:$G$52,C3763))-IF(B3763=0,INDEX('Solver Setup'!$L$15:$L$19,A3763),INDEX('Solver Setup'!$G$25:$G$52,B3763)))*1440-IF(B3763=0,0,INDEX('Solver Setup'!$F$25:$F$52,B3763))-H3763+'Solver Setup'!$B$9*(1-F3763))</f>
        <v>1497.8000000000004</v>
      </c>
    </row>
    <row r="3764" spans="1:15" x14ac:dyDescent="0.2">
      <c r="A3764">
        <v>5</v>
      </c>
      <c r="B3764">
        <v>18</v>
      </c>
      <c r="C3764">
        <v>10</v>
      </c>
      <c r="D3764" t="str" cm="1">
        <f t="array" ref="D3764">IF(B3764=0,"Depot",INDEX('Delivery Stops'!$B$2:$B$29,B3764))</f>
        <v>Furniture Warehouse</v>
      </c>
      <c r="E3764" t="str" cm="1">
        <f t="array" ref="E3764">IF(C3764=0,"Depot",INDEX('Delivery Stops'!$B$2:$B$29,C3764))</f>
        <v>Furniture Warehouse</v>
      </c>
      <c r="F3764">
        <v>0</v>
      </c>
      <c r="G3764" cm="1">
        <f t="array" ref="G3764">INDEX('Distance Matrix (miles)'!$B$2:$AD$30,B3764+1,C3764+1)</f>
        <v>8.56</v>
      </c>
      <c r="H3764" cm="1">
        <f t="array" ref="H3764">INDEX('Travel Time Matrix (min)'!$B$2:$AD$30,B3764+1,C3764+1)</f>
        <v>12.8</v>
      </c>
      <c r="I3764" cm="1">
        <f t="array" ref="I3764">G3764*(INDEX('Vehicle Fleet'!$D$2:$D$6,A3764)+'Cost Parameters'!$B$2*'Cost Parameters'!$B$3)</f>
        <v>13.322784</v>
      </c>
      <c r="J3764" cm="1">
        <f t="array" ref="J3764">IF(C3764=0,0,INDEX('Delivery Stops'!$D$2:$D$29,C3764))</f>
        <v>89</v>
      </c>
      <c r="K3764">
        <f t="shared" si="232"/>
        <v>0</v>
      </c>
      <c r="L3764">
        <f t="shared" si="233"/>
        <v>0</v>
      </c>
      <c r="M3764">
        <f t="shared" si="234"/>
        <v>0</v>
      </c>
      <c r="N3764">
        <f t="shared" si="235"/>
        <v>0</v>
      </c>
      <c r="O3764" cm="1">
        <f t="array" ref="O3764">((IF(C3764=0,INDEX('Solver Setup'!$M$15:$M$19,A3764),INDEX('Solver Setup'!$G$25:$G$52,C3764))-IF(B3764=0,INDEX('Solver Setup'!$L$15:$L$19,A3764),INDEX('Solver Setup'!$G$25:$G$52,B3764)))*1440-IF(B3764=0,0,INDEX('Solver Setup'!$F$25:$F$52,B3764))-H3764+'Solver Setup'!$B$9*(1-F3764))</f>
        <v>1584.2</v>
      </c>
    </row>
    <row r="3765" spans="1:15" x14ac:dyDescent="0.2">
      <c r="A3765">
        <v>5</v>
      </c>
      <c r="B3765">
        <v>18</v>
      </c>
      <c r="C3765">
        <v>11</v>
      </c>
      <c r="D3765" t="str" cm="1">
        <f t="array" ref="D3765">IF(B3765=0,"Depot",INDEX('Delivery Stops'!$B$2:$B$29,B3765))</f>
        <v>Furniture Warehouse</v>
      </c>
      <c r="E3765" t="str" cm="1">
        <f t="array" ref="E3765">IF(C3765=0,"Depot",INDEX('Delivery Stops'!$B$2:$B$29,C3765))</f>
        <v>Pet Hospital</v>
      </c>
      <c r="F3765">
        <v>0</v>
      </c>
      <c r="G3765" cm="1">
        <f t="array" ref="G3765">INDEX('Distance Matrix (miles)'!$B$2:$AD$30,B3765+1,C3765+1)</f>
        <v>6.21</v>
      </c>
      <c r="H3765" cm="1">
        <f t="array" ref="H3765">INDEX('Travel Time Matrix (min)'!$B$2:$AD$30,B3765+1,C3765+1)</f>
        <v>9.3000000000000007</v>
      </c>
      <c r="I3765" cm="1">
        <f t="array" ref="I3765">G3765*(INDEX('Vehicle Fleet'!$D$2:$D$6,A3765)+'Cost Parameters'!$B$2*'Cost Parameters'!$B$3)</f>
        <v>9.6652439999999995</v>
      </c>
      <c r="J3765" cm="1">
        <f t="array" ref="J3765">IF(C3765=0,0,INDEX('Delivery Stops'!$D$2:$D$29,C3765))</f>
        <v>108</v>
      </c>
      <c r="K3765">
        <f t="shared" si="232"/>
        <v>0</v>
      </c>
      <c r="L3765">
        <f t="shared" si="233"/>
        <v>0</v>
      </c>
      <c r="M3765">
        <f t="shared" si="234"/>
        <v>0</v>
      </c>
      <c r="N3765">
        <f t="shared" si="235"/>
        <v>0</v>
      </c>
      <c r="O3765" cm="1">
        <f t="array" ref="O3765">((IF(C3765=0,INDEX('Solver Setup'!$M$15:$M$19,A3765),INDEX('Solver Setup'!$G$25:$G$52,C3765))-IF(B3765=0,INDEX('Solver Setup'!$L$15:$L$19,A3765),INDEX('Solver Setup'!$G$25:$G$52,B3765)))*1440-IF(B3765=0,0,INDEX('Solver Setup'!$F$25:$F$52,B3765))-H3765+'Solver Setup'!$B$9*(1-F3765))</f>
        <v>1512.7000000000005</v>
      </c>
    </row>
    <row r="3766" spans="1:15" x14ac:dyDescent="0.2">
      <c r="A3766">
        <v>5</v>
      </c>
      <c r="B3766">
        <v>18</v>
      </c>
      <c r="C3766">
        <v>12</v>
      </c>
      <c r="D3766" t="str" cm="1">
        <f t="array" ref="D3766">IF(B3766=0,"Depot",INDEX('Delivery Stops'!$B$2:$B$29,B3766))</f>
        <v>Furniture Warehouse</v>
      </c>
      <c r="E3766" t="str" cm="1">
        <f t="array" ref="E3766">IF(C3766=0,"Depot",INDEX('Delivery Stops'!$B$2:$B$29,C3766))</f>
        <v>Tech Solutions Inc</v>
      </c>
      <c r="F3766">
        <v>0</v>
      </c>
      <c r="G3766" cm="1">
        <f t="array" ref="G3766">INDEX('Distance Matrix (miles)'!$B$2:$AD$30,B3766+1,C3766+1)</f>
        <v>8.99</v>
      </c>
      <c r="H3766" cm="1">
        <f t="array" ref="H3766">INDEX('Travel Time Matrix (min)'!$B$2:$AD$30,B3766+1,C3766+1)</f>
        <v>13.5</v>
      </c>
      <c r="I3766" cm="1">
        <f t="array" ref="I3766">G3766*(INDEX('Vehicle Fleet'!$D$2:$D$6,A3766)+'Cost Parameters'!$B$2*'Cost Parameters'!$B$3)</f>
        <v>13.992036000000001</v>
      </c>
      <c r="J3766" cm="1">
        <f t="array" ref="J3766">IF(C3766=0,0,INDEX('Delivery Stops'!$D$2:$D$29,C3766))</f>
        <v>150</v>
      </c>
      <c r="K3766">
        <f t="shared" si="232"/>
        <v>0</v>
      </c>
      <c r="L3766">
        <f t="shared" si="233"/>
        <v>0</v>
      </c>
      <c r="M3766">
        <f t="shared" si="234"/>
        <v>0</v>
      </c>
      <c r="N3766">
        <f t="shared" si="235"/>
        <v>0</v>
      </c>
      <c r="O3766" cm="1">
        <f t="array" ref="O3766">((IF(C3766=0,INDEX('Solver Setup'!$M$15:$M$19,A3766),INDEX('Solver Setup'!$G$25:$G$52,C3766))-IF(B3766=0,INDEX('Solver Setup'!$L$15:$L$19,A3766),INDEX('Solver Setup'!$G$25:$G$52,B3766)))*1440-IF(B3766=0,0,INDEX('Solver Setup'!$F$25:$F$52,B3766))-H3766+'Solver Setup'!$B$9*(1-F3766))</f>
        <v>1463.5000000000005</v>
      </c>
    </row>
    <row r="3767" spans="1:15" x14ac:dyDescent="0.2">
      <c r="A3767">
        <v>5</v>
      </c>
      <c r="B3767">
        <v>18</v>
      </c>
      <c r="C3767">
        <v>13</v>
      </c>
      <c r="D3767" t="str" cm="1">
        <f t="array" ref="D3767">IF(B3767=0,"Depot",INDEX('Delivery Stops'!$B$2:$B$29,B3767))</f>
        <v>Furniture Warehouse</v>
      </c>
      <c r="E3767" t="str" cm="1">
        <f t="array" ref="E3767">IF(C3767=0,"Depot",INDEX('Delivery Stops'!$B$2:$B$29,C3767))</f>
        <v>Tech Solutions Inc</v>
      </c>
      <c r="F3767">
        <v>0</v>
      </c>
      <c r="G3767" cm="1">
        <f t="array" ref="G3767">INDEX('Distance Matrix (miles)'!$B$2:$AD$30,B3767+1,C3767+1)</f>
        <v>25.23</v>
      </c>
      <c r="H3767" cm="1">
        <f t="array" ref="H3767">INDEX('Travel Time Matrix (min)'!$B$2:$AD$30,B3767+1,C3767+1)</f>
        <v>37.799999999999997</v>
      </c>
      <c r="I3767" cm="1">
        <f t="array" ref="I3767">G3767*(INDEX('Vehicle Fleet'!$D$2:$D$6,A3767)+'Cost Parameters'!$B$2*'Cost Parameters'!$B$3)</f>
        <v>39.267972</v>
      </c>
      <c r="J3767" cm="1">
        <f t="array" ref="J3767">IF(C3767=0,0,INDEX('Delivery Stops'!$D$2:$D$29,C3767))</f>
        <v>38</v>
      </c>
      <c r="K3767">
        <f t="shared" si="232"/>
        <v>0</v>
      </c>
      <c r="L3767">
        <f t="shared" si="233"/>
        <v>0</v>
      </c>
      <c r="M3767">
        <f t="shared" si="234"/>
        <v>0</v>
      </c>
      <c r="N3767">
        <f t="shared" si="235"/>
        <v>0</v>
      </c>
      <c r="O3767" cm="1">
        <f t="array" ref="O3767">((IF(C3767=0,INDEX('Solver Setup'!$M$15:$M$19,A3767),INDEX('Solver Setup'!$G$25:$G$52,C3767))-IF(B3767=0,INDEX('Solver Setup'!$L$15:$L$19,A3767),INDEX('Solver Setup'!$G$25:$G$52,B3767)))*1440-IF(B3767=0,0,INDEX('Solver Setup'!$F$25:$F$52,B3767))-H3767+'Solver Setup'!$B$9*(1-F3767))</f>
        <v>1334.2</v>
      </c>
    </row>
    <row r="3768" spans="1:15" x14ac:dyDescent="0.2">
      <c r="A3768">
        <v>5</v>
      </c>
      <c r="B3768">
        <v>18</v>
      </c>
      <c r="C3768">
        <v>14</v>
      </c>
      <c r="D3768" t="str" cm="1">
        <f t="array" ref="D3768">IF(B3768=0,"Depot",INDEX('Delivery Stops'!$B$2:$B$29,B3768))</f>
        <v>Furniture Warehouse</v>
      </c>
      <c r="E3768" t="str" cm="1">
        <f t="array" ref="E3768">IF(C3768=0,"Depot",INDEX('Delivery Stops'!$B$2:$B$29,C3768))</f>
        <v>Sunrise Senior Living</v>
      </c>
      <c r="F3768">
        <v>0</v>
      </c>
      <c r="G3768" cm="1">
        <f t="array" ref="G3768">INDEX('Distance Matrix (miles)'!$B$2:$AD$30,B3768+1,C3768+1)</f>
        <v>12.47</v>
      </c>
      <c r="H3768" cm="1">
        <f t="array" ref="H3768">INDEX('Travel Time Matrix (min)'!$B$2:$AD$30,B3768+1,C3768+1)</f>
        <v>18.7</v>
      </c>
      <c r="I3768" cm="1">
        <f t="array" ref="I3768">G3768*(INDEX('Vehicle Fleet'!$D$2:$D$6,A3768)+'Cost Parameters'!$B$2*'Cost Parameters'!$B$3)</f>
        <v>19.408308000000002</v>
      </c>
      <c r="J3768" cm="1">
        <f t="array" ref="J3768">IF(C3768=0,0,INDEX('Delivery Stops'!$D$2:$D$29,C3768))</f>
        <v>249</v>
      </c>
      <c r="K3768">
        <f t="shared" si="232"/>
        <v>0</v>
      </c>
      <c r="L3768">
        <f t="shared" si="233"/>
        <v>0</v>
      </c>
      <c r="M3768">
        <f t="shared" si="234"/>
        <v>0</v>
      </c>
      <c r="N3768">
        <f t="shared" si="235"/>
        <v>0</v>
      </c>
      <c r="O3768" cm="1">
        <f t="array" ref="O3768">((IF(C3768=0,INDEX('Solver Setup'!$M$15:$M$19,A3768),INDEX('Solver Setup'!$G$25:$G$52,C3768))-IF(B3768=0,INDEX('Solver Setup'!$L$15:$L$19,A3768),INDEX('Solver Setup'!$G$25:$G$52,B3768)))*1440-IF(B3768=0,0,INDEX('Solver Setup'!$F$25:$F$52,B3768))-H3768+'Solver Setup'!$B$9*(1-F3768))</f>
        <v>1803.3000000000002</v>
      </c>
    </row>
    <row r="3769" spans="1:15" x14ac:dyDescent="0.2">
      <c r="A3769">
        <v>5</v>
      </c>
      <c r="B3769">
        <v>18</v>
      </c>
      <c r="C3769">
        <v>15</v>
      </c>
      <c r="D3769" t="str" cm="1">
        <f t="array" ref="D3769">IF(B3769=0,"Depot",INDEX('Delivery Stops'!$B$2:$B$29,B3769))</f>
        <v>Furniture Warehouse</v>
      </c>
      <c r="E3769" t="str" cm="1">
        <f t="array" ref="E3769">IF(C3769=0,"Depot",INDEX('Delivery Stops'!$B$2:$B$29,C3769))</f>
        <v>Electronics Outlet</v>
      </c>
      <c r="F3769">
        <v>0</v>
      </c>
      <c r="G3769" cm="1">
        <f t="array" ref="G3769">INDEX('Distance Matrix (miles)'!$B$2:$AD$30,B3769+1,C3769+1)</f>
        <v>6.44</v>
      </c>
      <c r="H3769" cm="1">
        <f t="array" ref="H3769">INDEX('Travel Time Matrix (min)'!$B$2:$AD$30,B3769+1,C3769+1)</f>
        <v>9.6999999999999993</v>
      </c>
      <c r="I3769" cm="1">
        <f t="array" ref="I3769">G3769*(INDEX('Vehicle Fleet'!$D$2:$D$6,A3769)+'Cost Parameters'!$B$2*'Cost Parameters'!$B$3)</f>
        <v>10.023216000000001</v>
      </c>
      <c r="J3769" cm="1">
        <f t="array" ref="J3769">IF(C3769=0,0,INDEX('Delivery Stops'!$D$2:$D$29,C3769))</f>
        <v>72</v>
      </c>
      <c r="K3769">
        <f t="shared" si="232"/>
        <v>0</v>
      </c>
      <c r="L3769">
        <f t="shared" si="233"/>
        <v>0</v>
      </c>
      <c r="M3769">
        <f t="shared" si="234"/>
        <v>0</v>
      </c>
      <c r="N3769">
        <f t="shared" si="235"/>
        <v>0</v>
      </c>
      <c r="O3769" cm="1">
        <f t="array" ref="O3769">((IF(C3769=0,INDEX('Solver Setup'!$M$15:$M$19,A3769),INDEX('Solver Setup'!$G$25:$G$52,C3769))-IF(B3769=0,INDEX('Solver Setup'!$L$15:$L$19,A3769),INDEX('Solver Setup'!$G$25:$G$52,B3769)))*1440-IF(B3769=0,0,INDEX('Solver Setup'!$F$25:$F$52,B3769))-H3769+'Solver Setup'!$B$9*(1-F3769))</f>
        <v>1377.3000000000004</v>
      </c>
    </row>
    <row r="3770" spans="1:15" x14ac:dyDescent="0.2">
      <c r="A3770">
        <v>5</v>
      </c>
      <c r="B3770">
        <v>18</v>
      </c>
      <c r="C3770">
        <v>16</v>
      </c>
      <c r="D3770" t="str" cm="1">
        <f t="array" ref="D3770">IF(B3770=0,"Depot",INDEX('Delivery Stops'!$B$2:$B$29,B3770))</f>
        <v>Furniture Warehouse</v>
      </c>
      <c r="E3770" t="str" cm="1">
        <f t="array" ref="E3770">IF(C3770=0,"Depot",INDEX('Delivery Stops'!$B$2:$B$29,C3770))</f>
        <v>Bookstore</v>
      </c>
      <c r="F3770">
        <v>0</v>
      </c>
      <c r="G3770" cm="1">
        <f t="array" ref="G3770">INDEX('Distance Matrix (miles)'!$B$2:$AD$30,B3770+1,C3770+1)</f>
        <v>8.36</v>
      </c>
      <c r="H3770" cm="1">
        <f t="array" ref="H3770">INDEX('Travel Time Matrix (min)'!$B$2:$AD$30,B3770+1,C3770+1)</f>
        <v>12.5</v>
      </c>
      <c r="I3770" cm="1">
        <f t="array" ref="I3770">G3770*(INDEX('Vehicle Fleet'!$D$2:$D$6,A3770)+'Cost Parameters'!$B$2*'Cost Parameters'!$B$3)</f>
        <v>13.011503999999999</v>
      </c>
      <c r="J3770" cm="1">
        <f t="array" ref="J3770">IF(C3770=0,0,INDEX('Delivery Stops'!$D$2:$D$29,C3770))</f>
        <v>152</v>
      </c>
      <c r="K3770">
        <f t="shared" si="232"/>
        <v>0</v>
      </c>
      <c r="L3770">
        <f t="shared" si="233"/>
        <v>0</v>
      </c>
      <c r="M3770">
        <f t="shared" si="234"/>
        <v>0</v>
      </c>
      <c r="N3770">
        <f t="shared" si="235"/>
        <v>0</v>
      </c>
      <c r="O3770" cm="1">
        <f t="array" ref="O3770">((IF(C3770=0,INDEX('Solver Setup'!$M$15:$M$19,A3770),INDEX('Solver Setup'!$G$25:$G$52,C3770))-IF(B3770=0,INDEX('Solver Setup'!$L$15:$L$19,A3770),INDEX('Solver Setup'!$G$25:$G$52,B3770)))*1440-IF(B3770=0,0,INDEX('Solver Setup'!$F$25:$F$52,B3770))-H3770+'Solver Setup'!$B$9*(1-F3770))</f>
        <v>1614.5000000000009</v>
      </c>
    </row>
    <row r="3771" spans="1:15" x14ac:dyDescent="0.2">
      <c r="A3771">
        <v>5</v>
      </c>
      <c r="B3771">
        <v>18</v>
      </c>
      <c r="C3771">
        <v>17</v>
      </c>
      <c r="D3771" t="str" cm="1">
        <f t="array" ref="D3771">IF(B3771=0,"Depot",INDEX('Delivery Stops'!$B$2:$B$29,B3771))</f>
        <v>Furniture Warehouse</v>
      </c>
      <c r="E3771" t="str" cm="1">
        <f t="array" ref="E3771">IF(C3771=0,"Depot",INDEX('Delivery Stops'!$B$2:$B$29,C3771))</f>
        <v>Veterinary Clinic</v>
      </c>
      <c r="F3771">
        <v>0</v>
      </c>
      <c r="G3771" cm="1">
        <f t="array" ref="G3771">INDEX('Distance Matrix (miles)'!$B$2:$AD$30,B3771+1,C3771+1)</f>
        <v>23.7</v>
      </c>
      <c r="H3771" cm="1">
        <f t="array" ref="H3771">INDEX('Travel Time Matrix (min)'!$B$2:$AD$30,B3771+1,C3771+1)</f>
        <v>35.6</v>
      </c>
      <c r="I3771" cm="1">
        <f t="array" ref="I3771">G3771*(INDEX('Vehicle Fleet'!$D$2:$D$6,A3771)+'Cost Parameters'!$B$2*'Cost Parameters'!$B$3)</f>
        <v>36.886679999999998</v>
      </c>
      <c r="J3771" cm="1">
        <f t="array" ref="J3771">IF(C3771=0,0,INDEX('Delivery Stops'!$D$2:$D$29,C3771))</f>
        <v>102</v>
      </c>
      <c r="K3771">
        <f t="shared" si="232"/>
        <v>0</v>
      </c>
      <c r="L3771">
        <f t="shared" si="233"/>
        <v>0</v>
      </c>
      <c r="M3771">
        <f t="shared" si="234"/>
        <v>0</v>
      </c>
      <c r="N3771">
        <f t="shared" si="235"/>
        <v>0</v>
      </c>
      <c r="O3771" cm="1">
        <f t="array" ref="O3771">((IF(C3771=0,INDEX('Solver Setup'!$M$15:$M$19,A3771),INDEX('Solver Setup'!$G$25:$G$52,C3771))-IF(B3771=0,INDEX('Solver Setup'!$L$15:$L$19,A3771),INDEX('Solver Setup'!$G$25:$G$52,B3771)))*1440-IF(B3771=0,0,INDEX('Solver Setup'!$F$25:$F$52,B3771))-H3771+'Solver Setup'!$B$9*(1-F3771))</f>
        <v>1426.4</v>
      </c>
    </row>
    <row r="3772" spans="1:15" x14ac:dyDescent="0.2">
      <c r="A3772">
        <v>5</v>
      </c>
      <c r="B3772">
        <v>18</v>
      </c>
      <c r="C3772">
        <v>19</v>
      </c>
      <c r="D3772" t="str" cm="1">
        <f t="array" ref="D3772">IF(B3772=0,"Depot",INDEX('Delivery Stops'!$B$2:$B$29,B3772))</f>
        <v>Furniture Warehouse</v>
      </c>
      <c r="E3772" t="str" cm="1">
        <f t="array" ref="E3772">IF(C3772=0,"Depot",INDEX('Delivery Stops'!$B$2:$B$29,C3772))</f>
        <v>Music School</v>
      </c>
      <c r="F3772">
        <v>0</v>
      </c>
      <c r="G3772" cm="1">
        <f t="array" ref="G3772">INDEX('Distance Matrix (miles)'!$B$2:$AD$30,B3772+1,C3772+1)</f>
        <v>20.49</v>
      </c>
      <c r="H3772" cm="1">
        <f t="array" ref="H3772">INDEX('Travel Time Matrix (min)'!$B$2:$AD$30,B3772+1,C3772+1)</f>
        <v>30.7</v>
      </c>
      <c r="I3772" cm="1">
        <f t="array" ref="I3772">G3772*(INDEX('Vehicle Fleet'!$D$2:$D$6,A3772)+'Cost Parameters'!$B$2*'Cost Parameters'!$B$3)</f>
        <v>31.890635999999997</v>
      </c>
      <c r="J3772" cm="1">
        <f t="array" ref="J3772">IF(C3772=0,0,INDEX('Delivery Stops'!$D$2:$D$29,C3772))</f>
        <v>97</v>
      </c>
      <c r="K3772">
        <f t="shared" si="232"/>
        <v>0</v>
      </c>
      <c r="L3772">
        <f t="shared" si="233"/>
        <v>0</v>
      </c>
      <c r="M3772">
        <f t="shared" si="234"/>
        <v>0</v>
      </c>
      <c r="N3772">
        <f t="shared" si="235"/>
        <v>0</v>
      </c>
      <c r="O3772" cm="1">
        <f t="array" ref="O3772">((IF(C3772=0,INDEX('Solver Setup'!$M$15:$M$19,A3772),INDEX('Solver Setup'!$G$25:$G$52,C3772))-IF(B3772=0,INDEX('Solver Setup'!$L$15:$L$19,A3772),INDEX('Solver Setup'!$G$25:$G$52,B3772)))*1440-IF(B3772=0,0,INDEX('Solver Setup'!$F$25:$F$52,B3772))-H3772+'Solver Setup'!$B$9*(1-F3772))</f>
        <v>1356.3000000000004</v>
      </c>
    </row>
    <row r="3773" spans="1:15" x14ac:dyDescent="0.2">
      <c r="A3773">
        <v>5</v>
      </c>
      <c r="B3773">
        <v>18</v>
      </c>
      <c r="C3773">
        <v>20</v>
      </c>
      <c r="D3773" t="str" cm="1">
        <f t="array" ref="D3773">IF(B3773=0,"Depot",INDEX('Delivery Stops'!$B$2:$B$29,B3773))</f>
        <v>Furniture Warehouse</v>
      </c>
      <c r="E3773" t="str" cm="1">
        <f t="array" ref="E3773">IF(C3773=0,"Depot",INDEX('Delivery Stops'!$B$2:$B$29,C3773))</f>
        <v>Elementary School</v>
      </c>
      <c r="F3773">
        <v>0</v>
      </c>
      <c r="G3773" cm="1">
        <f t="array" ref="G3773">INDEX('Distance Matrix (miles)'!$B$2:$AD$30,B3773+1,C3773+1)</f>
        <v>18.84</v>
      </c>
      <c r="H3773" cm="1">
        <f t="array" ref="H3773">INDEX('Travel Time Matrix (min)'!$B$2:$AD$30,B3773+1,C3773+1)</f>
        <v>28.3</v>
      </c>
      <c r="I3773" cm="1">
        <f t="array" ref="I3773">G3773*(INDEX('Vehicle Fleet'!$D$2:$D$6,A3773)+'Cost Parameters'!$B$2*'Cost Parameters'!$B$3)</f>
        <v>29.322576000000002</v>
      </c>
      <c r="J3773" cm="1">
        <f t="array" ref="J3773">IF(C3773=0,0,INDEX('Delivery Stops'!$D$2:$D$29,C3773))</f>
        <v>71</v>
      </c>
      <c r="K3773">
        <f t="shared" si="232"/>
        <v>0</v>
      </c>
      <c r="L3773">
        <f t="shared" si="233"/>
        <v>0</v>
      </c>
      <c r="M3773">
        <f t="shared" si="234"/>
        <v>0</v>
      </c>
      <c r="N3773">
        <f t="shared" si="235"/>
        <v>0</v>
      </c>
      <c r="O3773" cm="1">
        <f t="array" ref="O3773">((IF(C3773=0,INDEX('Solver Setup'!$M$15:$M$19,A3773),INDEX('Solver Setup'!$G$25:$G$52,C3773))-IF(B3773=0,INDEX('Solver Setup'!$L$15:$L$19,A3773),INDEX('Solver Setup'!$G$25:$G$52,B3773)))*1440-IF(B3773=0,0,INDEX('Solver Setup'!$F$25:$F$52,B3773))-H3773+'Solver Setup'!$B$9*(1-F3773))</f>
        <v>1328.700000000001</v>
      </c>
    </row>
    <row r="3774" spans="1:15" x14ac:dyDescent="0.2">
      <c r="A3774">
        <v>5</v>
      </c>
      <c r="B3774">
        <v>18</v>
      </c>
      <c r="C3774">
        <v>21</v>
      </c>
      <c r="D3774" t="str" cm="1">
        <f t="array" ref="D3774">IF(B3774=0,"Depot",INDEX('Delivery Stops'!$B$2:$B$29,B3774))</f>
        <v>Furniture Warehouse</v>
      </c>
      <c r="E3774" t="str" cm="1">
        <f t="array" ref="E3774">IF(C3774=0,"Depot",INDEX('Delivery Stops'!$B$2:$B$29,C3774))</f>
        <v>Distillery</v>
      </c>
      <c r="F3774">
        <v>0</v>
      </c>
      <c r="G3774" cm="1">
        <f t="array" ref="G3774">INDEX('Distance Matrix (miles)'!$B$2:$AD$30,B3774+1,C3774+1)</f>
        <v>16.440000000000001</v>
      </c>
      <c r="H3774" cm="1">
        <f t="array" ref="H3774">INDEX('Travel Time Matrix (min)'!$B$2:$AD$30,B3774+1,C3774+1)</f>
        <v>24.7</v>
      </c>
      <c r="I3774" cm="1">
        <f t="array" ref="I3774">G3774*(INDEX('Vehicle Fleet'!$D$2:$D$6,A3774)+'Cost Parameters'!$B$2*'Cost Parameters'!$B$3)</f>
        <v>25.587216000000002</v>
      </c>
      <c r="J3774" cm="1">
        <f t="array" ref="J3774">IF(C3774=0,0,INDEX('Delivery Stops'!$D$2:$D$29,C3774))</f>
        <v>178</v>
      </c>
      <c r="K3774">
        <f t="shared" si="232"/>
        <v>0</v>
      </c>
      <c r="L3774">
        <f t="shared" si="233"/>
        <v>0</v>
      </c>
      <c r="M3774">
        <f t="shared" si="234"/>
        <v>0</v>
      </c>
      <c r="N3774">
        <f t="shared" si="235"/>
        <v>0</v>
      </c>
      <c r="O3774" cm="1">
        <f t="array" ref="O3774">((IF(C3774=0,INDEX('Solver Setup'!$M$15:$M$19,A3774),INDEX('Solver Setup'!$G$25:$G$52,C3774))-IF(B3774=0,INDEX('Solver Setup'!$L$15:$L$19,A3774),INDEX('Solver Setup'!$G$25:$G$52,B3774)))*1440-IF(B3774=0,0,INDEX('Solver Setup'!$F$25:$F$52,B3774))-H3774+'Solver Setup'!$B$9*(1-F3774))</f>
        <v>1842.3000000000002</v>
      </c>
    </row>
    <row r="3775" spans="1:15" x14ac:dyDescent="0.2">
      <c r="A3775">
        <v>5</v>
      </c>
      <c r="B3775">
        <v>18</v>
      </c>
      <c r="C3775">
        <v>22</v>
      </c>
      <c r="D3775" t="str" cm="1">
        <f t="array" ref="D3775">IF(B3775=0,"Depot",INDEX('Delivery Stops'!$B$2:$B$29,B3775))</f>
        <v>Furniture Warehouse</v>
      </c>
      <c r="E3775" t="str" cm="1">
        <f t="array" ref="E3775">IF(C3775=0,"Depot",INDEX('Delivery Stops'!$B$2:$B$29,C3775))</f>
        <v>Brewery</v>
      </c>
      <c r="F3775">
        <v>0</v>
      </c>
      <c r="G3775" cm="1">
        <f t="array" ref="G3775">INDEX('Distance Matrix (miles)'!$B$2:$AD$30,B3775+1,C3775+1)</f>
        <v>28.2</v>
      </c>
      <c r="H3775" cm="1">
        <f t="array" ref="H3775">INDEX('Travel Time Matrix (min)'!$B$2:$AD$30,B3775+1,C3775+1)</f>
        <v>42.3</v>
      </c>
      <c r="I3775" cm="1">
        <f t="array" ref="I3775">G3775*(INDEX('Vehicle Fleet'!$D$2:$D$6,A3775)+'Cost Parameters'!$B$2*'Cost Parameters'!$B$3)</f>
        <v>43.890479999999997</v>
      </c>
      <c r="J3775" cm="1">
        <f t="array" ref="J3775">IF(C3775=0,0,INDEX('Delivery Stops'!$D$2:$D$29,C3775))</f>
        <v>46</v>
      </c>
      <c r="K3775">
        <f t="shared" si="232"/>
        <v>0</v>
      </c>
      <c r="L3775">
        <f t="shared" si="233"/>
        <v>0</v>
      </c>
      <c r="M3775">
        <f t="shared" si="234"/>
        <v>0</v>
      </c>
      <c r="N3775">
        <f t="shared" si="235"/>
        <v>0</v>
      </c>
      <c r="O3775" cm="1">
        <f t="array" ref="O3775">((IF(C3775=0,INDEX('Solver Setup'!$M$15:$M$19,A3775),INDEX('Solver Setup'!$G$25:$G$52,C3775))-IF(B3775=0,INDEX('Solver Setup'!$L$15:$L$19,A3775),INDEX('Solver Setup'!$G$25:$G$52,B3775)))*1440-IF(B3775=0,0,INDEX('Solver Setup'!$F$25:$F$52,B3775))-H3775+'Solver Setup'!$B$9*(1-F3775))</f>
        <v>1674.700000000001</v>
      </c>
    </row>
    <row r="3776" spans="1:15" x14ac:dyDescent="0.2">
      <c r="A3776">
        <v>5</v>
      </c>
      <c r="B3776">
        <v>18</v>
      </c>
      <c r="C3776">
        <v>23</v>
      </c>
      <c r="D3776" t="str" cm="1">
        <f t="array" ref="D3776">IF(B3776=0,"Depot",INDEX('Delivery Stops'!$B$2:$B$29,B3776))</f>
        <v>Furniture Warehouse</v>
      </c>
      <c r="E3776" t="str" cm="1">
        <f t="array" ref="E3776">IF(C3776=0,"Depot",INDEX('Delivery Stops'!$B$2:$B$29,C3776))</f>
        <v>Distillery</v>
      </c>
      <c r="F3776">
        <v>0</v>
      </c>
      <c r="G3776" cm="1">
        <f t="array" ref="G3776">INDEX('Distance Matrix (miles)'!$B$2:$AD$30,B3776+1,C3776+1)</f>
        <v>7.85</v>
      </c>
      <c r="H3776" cm="1">
        <f t="array" ref="H3776">INDEX('Travel Time Matrix (min)'!$B$2:$AD$30,B3776+1,C3776+1)</f>
        <v>11.8</v>
      </c>
      <c r="I3776" cm="1">
        <f t="array" ref="I3776">G3776*(INDEX('Vehicle Fleet'!$D$2:$D$6,A3776)+'Cost Parameters'!$B$2*'Cost Parameters'!$B$3)</f>
        <v>12.217739999999999</v>
      </c>
      <c r="J3776" cm="1">
        <f t="array" ref="J3776">IF(C3776=0,0,INDEX('Delivery Stops'!$D$2:$D$29,C3776))</f>
        <v>207</v>
      </c>
      <c r="K3776">
        <f t="shared" si="232"/>
        <v>0</v>
      </c>
      <c r="L3776">
        <f t="shared" si="233"/>
        <v>0</v>
      </c>
      <c r="M3776">
        <f t="shared" si="234"/>
        <v>0</v>
      </c>
      <c r="N3776">
        <f t="shared" si="235"/>
        <v>0</v>
      </c>
      <c r="O3776" cm="1">
        <f t="array" ref="O3776">((IF(C3776=0,INDEX('Solver Setup'!$M$15:$M$19,A3776),INDEX('Solver Setup'!$G$25:$G$52,C3776))-IF(B3776=0,INDEX('Solver Setup'!$L$15:$L$19,A3776),INDEX('Solver Setup'!$G$25:$G$52,B3776)))*1440-IF(B3776=0,0,INDEX('Solver Setup'!$F$25:$F$52,B3776))-H3776+'Solver Setup'!$B$9*(1-F3776))</f>
        <v>1600.2000000000005</v>
      </c>
    </row>
    <row r="3777" spans="1:15" x14ac:dyDescent="0.2">
      <c r="A3777">
        <v>5</v>
      </c>
      <c r="B3777">
        <v>18</v>
      </c>
      <c r="C3777">
        <v>24</v>
      </c>
      <c r="D3777" t="str" cm="1">
        <f t="array" ref="D3777">IF(B3777=0,"Depot",INDEX('Delivery Stops'!$B$2:$B$29,B3777))</f>
        <v>Furniture Warehouse</v>
      </c>
      <c r="E3777" t="str" cm="1">
        <f t="array" ref="E3777">IF(C3777=0,"Depot",INDEX('Delivery Stops'!$B$2:$B$29,C3777))</f>
        <v>Children's Academy</v>
      </c>
      <c r="F3777">
        <v>0</v>
      </c>
      <c r="G3777" cm="1">
        <f t="array" ref="G3777">INDEX('Distance Matrix (miles)'!$B$2:$AD$30,B3777+1,C3777+1)</f>
        <v>14.39</v>
      </c>
      <c r="H3777" cm="1">
        <f t="array" ref="H3777">INDEX('Travel Time Matrix (min)'!$B$2:$AD$30,B3777+1,C3777+1)</f>
        <v>21.6</v>
      </c>
      <c r="I3777" cm="1">
        <f t="array" ref="I3777">G3777*(INDEX('Vehicle Fleet'!$D$2:$D$6,A3777)+'Cost Parameters'!$B$2*'Cost Parameters'!$B$3)</f>
        <v>22.396596000000002</v>
      </c>
      <c r="J3777" cm="1">
        <f t="array" ref="J3777">IF(C3777=0,0,INDEX('Delivery Stops'!$D$2:$D$29,C3777))</f>
        <v>28</v>
      </c>
      <c r="K3777">
        <f t="shared" si="232"/>
        <v>0</v>
      </c>
      <c r="L3777">
        <f t="shared" si="233"/>
        <v>0</v>
      </c>
      <c r="M3777">
        <f t="shared" si="234"/>
        <v>0</v>
      </c>
      <c r="N3777">
        <f t="shared" si="235"/>
        <v>0</v>
      </c>
      <c r="O3777" cm="1">
        <f t="array" ref="O3777">((IF(C3777=0,INDEX('Solver Setup'!$M$15:$M$19,A3777),INDEX('Solver Setup'!$G$25:$G$52,C3777))-IF(B3777=0,INDEX('Solver Setup'!$L$15:$L$19,A3777),INDEX('Solver Setup'!$G$25:$G$52,B3777)))*1440-IF(B3777=0,0,INDEX('Solver Setup'!$F$25:$F$52,B3777))-H3777+'Solver Setup'!$B$9*(1-F3777))</f>
        <v>1740.400000000001</v>
      </c>
    </row>
    <row r="3778" spans="1:15" x14ac:dyDescent="0.2">
      <c r="A3778">
        <v>5</v>
      </c>
      <c r="B3778">
        <v>18</v>
      </c>
      <c r="C3778">
        <v>25</v>
      </c>
      <c r="D3778" t="str" cm="1">
        <f t="array" ref="D3778">IF(B3778=0,"Depot",INDEX('Delivery Stops'!$B$2:$B$29,B3778))</f>
        <v>Furniture Warehouse</v>
      </c>
      <c r="E3778" t="str" cm="1">
        <f t="array" ref="E3778">IF(C3778=0,"Depot",INDEX('Delivery Stops'!$B$2:$B$29,C3778))</f>
        <v>Public Library</v>
      </c>
      <c r="F3778">
        <v>0</v>
      </c>
      <c r="G3778" cm="1">
        <f t="array" ref="G3778">INDEX('Distance Matrix (miles)'!$B$2:$AD$30,B3778+1,C3778+1)</f>
        <v>13.87</v>
      </c>
      <c r="H3778" cm="1">
        <f t="array" ref="H3778">INDEX('Travel Time Matrix (min)'!$B$2:$AD$30,B3778+1,C3778+1)</f>
        <v>20.8</v>
      </c>
      <c r="I3778" cm="1">
        <f t="array" ref="I3778">G3778*(INDEX('Vehicle Fleet'!$D$2:$D$6,A3778)+'Cost Parameters'!$B$2*'Cost Parameters'!$B$3)</f>
        <v>21.587267999999998</v>
      </c>
      <c r="J3778" cm="1">
        <f t="array" ref="J3778">IF(C3778=0,0,INDEX('Delivery Stops'!$D$2:$D$29,C3778))</f>
        <v>32</v>
      </c>
      <c r="K3778">
        <f t="shared" si="232"/>
        <v>0</v>
      </c>
      <c r="L3778">
        <f t="shared" si="233"/>
        <v>0</v>
      </c>
      <c r="M3778">
        <f t="shared" si="234"/>
        <v>0</v>
      </c>
      <c r="N3778">
        <f t="shared" si="235"/>
        <v>0</v>
      </c>
      <c r="O3778" cm="1">
        <f t="array" ref="O3778">((IF(C3778=0,INDEX('Solver Setup'!$M$15:$M$19,A3778),INDEX('Solver Setup'!$G$25:$G$52,C3778))-IF(B3778=0,INDEX('Solver Setup'!$L$15:$L$19,A3778),INDEX('Solver Setup'!$G$25:$G$52,B3778)))*1440-IF(B3778=0,0,INDEX('Solver Setup'!$F$25:$F$52,B3778))-H3778+'Solver Setup'!$B$9*(1-F3778))</f>
        <v>1651.200000000001</v>
      </c>
    </row>
    <row r="3779" spans="1:15" x14ac:dyDescent="0.2">
      <c r="A3779">
        <v>5</v>
      </c>
      <c r="B3779">
        <v>18</v>
      </c>
      <c r="C3779">
        <v>26</v>
      </c>
      <c r="D3779" t="str" cm="1">
        <f t="array" ref="D3779">IF(B3779=0,"Depot",INDEX('Delivery Stops'!$B$2:$B$29,B3779))</f>
        <v>Furniture Warehouse</v>
      </c>
      <c r="E3779" t="str" cm="1">
        <f t="array" ref="E3779">IF(C3779=0,"Depot",INDEX('Delivery Stops'!$B$2:$B$29,C3779))</f>
        <v>Bakery &amp; Cafe</v>
      </c>
      <c r="F3779">
        <v>0</v>
      </c>
      <c r="G3779" cm="1">
        <f t="array" ref="G3779">INDEX('Distance Matrix (miles)'!$B$2:$AD$30,B3779+1,C3779+1)</f>
        <v>22.51</v>
      </c>
      <c r="H3779" cm="1">
        <f t="array" ref="H3779">INDEX('Travel Time Matrix (min)'!$B$2:$AD$30,B3779+1,C3779+1)</f>
        <v>33.799999999999997</v>
      </c>
      <c r="I3779" cm="1">
        <f t="array" ref="I3779">G3779*(INDEX('Vehicle Fleet'!$D$2:$D$6,A3779)+'Cost Parameters'!$B$2*'Cost Parameters'!$B$3)</f>
        <v>35.034564000000003</v>
      </c>
      <c r="J3779" cm="1">
        <f t="array" ref="J3779">IF(C3779=0,0,INDEX('Delivery Stops'!$D$2:$D$29,C3779))</f>
        <v>211</v>
      </c>
      <c r="K3779">
        <f t="shared" ref="K3779:K3842" si="236">F3779*I3779</f>
        <v>0</v>
      </c>
      <c r="L3779">
        <f t="shared" ref="L3779:L3842" si="237">F3779*G3779</f>
        <v>0</v>
      </c>
      <c r="M3779">
        <f t="shared" ref="M3779:M3842" si="238">F3779*H3779</f>
        <v>0</v>
      </c>
      <c r="N3779">
        <f t="shared" ref="N3779:N3842" si="239">F3779*J3779</f>
        <v>0</v>
      </c>
      <c r="O3779" cm="1">
        <f t="array" ref="O3779">((IF(C3779=0,INDEX('Solver Setup'!$M$15:$M$19,A3779),INDEX('Solver Setup'!$G$25:$G$52,C3779))-IF(B3779=0,INDEX('Solver Setup'!$L$15:$L$19,A3779),INDEX('Solver Setup'!$G$25:$G$52,B3779)))*1440-IF(B3779=0,0,INDEX('Solver Setup'!$F$25:$F$52,B3779))-H3779+'Solver Setup'!$B$9*(1-F3779))</f>
        <v>1713.2000000000005</v>
      </c>
    </row>
    <row r="3780" spans="1:15" x14ac:dyDescent="0.2">
      <c r="A3780">
        <v>5</v>
      </c>
      <c r="B3780">
        <v>18</v>
      </c>
      <c r="C3780">
        <v>27</v>
      </c>
      <c r="D3780" t="str" cm="1">
        <f t="array" ref="D3780">IF(B3780=0,"Depot",INDEX('Delivery Stops'!$B$2:$B$29,B3780))</f>
        <v>Furniture Warehouse</v>
      </c>
      <c r="E3780" t="str" cm="1">
        <f t="array" ref="E3780">IF(C3780=0,"Depot",INDEX('Delivery Stops'!$B$2:$B$29,C3780))</f>
        <v>Redstone Elementary School</v>
      </c>
      <c r="F3780">
        <v>0</v>
      </c>
      <c r="G3780" cm="1">
        <f t="array" ref="G3780">INDEX('Distance Matrix (miles)'!$B$2:$AD$30,B3780+1,C3780+1)</f>
        <v>19.86</v>
      </c>
      <c r="H3780" cm="1">
        <f t="array" ref="H3780">INDEX('Travel Time Matrix (min)'!$B$2:$AD$30,B3780+1,C3780+1)</f>
        <v>29.8</v>
      </c>
      <c r="I3780" cm="1">
        <f t="array" ref="I3780">G3780*(INDEX('Vehicle Fleet'!$D$2:$D$6,A3780)+'Cost Parameters'!$B$2*'Cost Parameters'!$B$3)</f>
        <v>30.910104</v>
      </c>
      <c r="J3780" cm="1">
        <f t="array" ref="J3780">IF(C3780=0,0,INDEX('Delivery Stops'!$D$2:$D$29,C3780))</f>
        <v>61</v>
      </c>
      <c r="K3780">
        <f t="shared" si="236"/>
        <v>0</v>
      </c>
      <c r="L3780">
        <f t="shared" si="237"/>
        <v>0</v>
      </c>
      <c r="M3780">
        <f t="shared" si="238"/>
        <v>0</v>
      </c>
      <c r="N3780">
        <f t="shared" si="239"/>
        <v>0</v>
      </c>
      <c r="O3780" cm="1">
        <f t="array" ref="O3780">((IF(C3780=0,INDEX('Solver Setup'!$M$15:$M$19,A3780),INDEX('Solver Setup'!$G$25:$G$52,C3780))-IF(B3780=0,INDEX('Solver Setup'!$L$15:$L$19,A3780),INDEX('Solver Setup'!$G$25:$G$52,B3780)))*1440-IF(B3780=0,0,INDEX('Solver Setup'!$F$25:$F$52,B3780))-H3780+'Solver Setup'!$B$9*(1-F3780))</f>
        <v>1657.2</v>
      </c>
    </row>
    <row r="3781" spans="1:15" x14ac:dyDescent="0.2">
      <c r="A3781">
        <v>5</v>
      </c>
      <c r="B3781">
        <v>18</v>
      </c>
      <c r="C3781">
        <v>28</v>
      </c>
      <c r="D3781" t="str" cm="1">
        <f t="array" ref="D3781">IF(B3781=0,"Depot",INDEX('Delivery Stops'!$B$2:$B$29,B3781))</f>
        <v>Furniture Warehouse</v>
      </c>
      <c r="E3781" t="str" cm="1">
        <f t="array" ref="E3781">IF(C3781=0,"Depot",INDEX('Delivery Stops'!$B$2:$B$29,C3781))</f>
        <v>Food Bank</v>
      </c>
      <c r="F3781">
        <v>0</v>
      </c>
      <c r="G3781" cm="1">
        <f t="array" ref="G3781">INDEX('Distance Matrix (miles)'!$B$2:$AD$30,B3781+1,C3781+1)</f>
        <v>25.74</v>
      </c>
      <c r="H3781" cm="1">
        <f t="array" ref="H3781">INDEX('Travel Time Matrix (min)'!$B$2:$AD$30,B3781+1,C3781+1)</f>
        <v>38.6</v>
      </c>
      <c r="I3781" cm="1">
        <f t="array" ref="I3781">G3781*(INDEX('Vehicle Fleet'!$D$2:$D$6,A3781)+'Cost Parameters'!$B$2*'Cost Parameters'!$B$3)</f>
        <v>40.061735999999996</v>
      </c>
      <c r="J3781" cm="1">
        <f t="array" ref="J3781">IF(C3781=0,0,INDEX('Delivery Stops'!$D$2:$D$29,C3781))</f>
        <v>168</v>
      </c>
      <c r="K3781">
        <f t="shared" si="236"/>
        <v>0</v>
      </c>
      <c r="L3781">
        <f t="shared" si="237"/>
        <v>0</v>
      </c>
      <c r="M3781">
        <f t="shared" si="238"/>
        <v>0</v>
      </c>
      <c r="N3781">
        <f t="shared" si="239"/>
        <v>0</v>
      </c>
      <c r="O3781" cm="1">
        <f t="array" ref="O3781">((IF(C3781=0,INDEX('Solver Setup'!$M$15:$M$19,A3781),INDEX('Solver Setup'!$G$25:$G$52,C3781))-IF(B3781=0,INDEX('Solver Setup'!$L$15:$L$19,A3781),INDEX('Solver Setup'!$G$25:$G$52,B3781)))*1440-IF(B3781=0,0,INDEX('Solver Setup'!$F$25:$F$52,B3781))-H3781+'Solver Setup'!$B$9*(1-F3781))</f>
        <v>1648.4</v>
      </c>
    </row>
    <row r="3782" spans="1:15" x14ac:dyDescent="0.2">
      <c r="A3782">
        <v>5</v>
      </c>
      <c r="B3782">
        <v>19</v>
      </c>
      <c r="C3782">
        <v>0</v>
      </c>
      <c r="D3782" t="str" cm="1">
        <f t="array" ref="D3782">IF(B3782=0,"Depot",INDEX('Delivery Stops'!$B$2:$B$29,B3782))</f>
        <v>Music School</v>
      </c>
      <c r="E3782" t="str" cm="1">
        <f t="array" ref="E3782">IF(C3782=0,"Depot",INDEX('Delivery Stops'!$B$2:$B$29,C3782))</f>
        <v>Depot</v>
      </c>
      <c r="F3782">
        <v>0</v>
      </c>
      <c r="G3782" cm="1">
        <f t="array" ref="G3782">INDEX('Distance Matrix (miles)'!$B$2:$AD$30,B3782+1,C3782+1)</f>
        <v>20.84</v>
      </c>
      <c r="H3782" cm="1">
        <f t="array" ref="H3782">INDEX('Travel Time Matrix (min)'!$B$2:$AD$30,B3782+1,C3782+1)</f>
        <v>31.3</v>
      </c>
      <c r="I3782" cm="1">
        <f t="array" ref="I3782">G3782*(INDEX('Vehicle Fleet'!$D$2:$D$6,A3782)+'Cost Parameters'!$B$2*'Cost Parameters'!$B$3)</f>
        <v>32.435375999999998</v>
      </c>
      <c r="J3782" cm="1">
        <f t="array" ref="J3782">IF(C3782=0,0,INDEX('Delivery Stops'!$D$2:$D$29,C3782))</f>
        <v>0</v>
      </c>
      <c r="K3782">
        <f t="shared" si="236"/>
        <v>0</v>
      </c>
      <c r="L3782">
        <f t="shared" si="237"/>
        <v>0</v>
      </c>
      <c r="M3782">
        <f t="shared" si="238"/>
        <v>0</v>
      </c>
      <c r="N3782">
        <f t="shared" si="239"/>
        <v>0</v>
      </c>
      <c r="O3782" cm="1">
        <f t="array" ref="O3782">((IF(C3782=0,INDEX('Solver Setup'!$M$15:$M$19,A3782),INDEX('Solver Setup'!$G$25:$G$52,C3782))-IF(B3782=0,INDEX('Solver Setup'!$L$15:$L$19,A3782),INDEX('Solver Setup'!$G$25:$G$52,B3782)))*1440-IF(B3782=0,0,INDEX('Solver Setup'!$F$25:$F$52,B3782))-H3782+'Solver Setup'!$B$9*(1-F3782))</f>
        <v>977.7</v>
      </c>
    </row>
    <row r="3783" spans="1:15" x14ac:dyDescent="0.2">
      <c r="A3783">
        <v>5</v>
      </c>
      <c r="B3783">
        <v>19</v>
      </c>
      <c r="C3783">
        <v>1</v>
      </c>
      <c r="D3783" t="str" cm="1">
        <f t="array" ref="D3783">IF(B3783=0,"Depot",INDEX('Delivery Stops'!$B$2:$B$29,B3783))</f>
        <v>Music School</v>
      </c>
      <c r="E3783" t="str" cm="1">
        <f t="array" ref="E3783">IF(C3783=0,"Depot",INDEX('Delivery Stops'!$B$2:$B$29,C3783))</f>
        <v>Pet Hospital</v>
      </c>
      <c r="F3783">
        <v>0</v>
      </c>
      <c r="G3783" cm="1">
        <f t="array" ref="G3783">INDEX('Distance Matrix (miles)'!$B$2:$AD$30,B3783+1,C3783+1)</f>
        <v>9.6300000000000008</v>
      </c>
      <c r="H3783" cm="1">
        <f t="array" ref="H3783">INDEX('Travel Time Matrix (min)'!$B$2:$AD$30,B3783+1,C3783+1)</f>
        <v>14.4</v>
      </c>
      <c r="I3783" cm="1">
        <f t="array" ref="I3783">G3783*(INDEX('Vehicle Fleet'!$D$2:$D$6,A3783)+'Cost Parameters'!$B$2*'Cost Parameters'!$B$3)</f>
        <v>14.988132000000002</v>
      </c>
      <c r="J3783" cm="1">
        <f t="array" ref="J3783">IF(C3783=0,0,INDEX('Delivery Stops'!$D$2:$D$29,C3783))</f>
        <v>204</v>
      </c>
      <c r="K3783">
        <f t="shared" si="236"/>
        <v>0</v>
      </c>
      <c r="L3783">
        <f t="shared" si="237"/>
        <v>0</v>
      </c>
      <c r="M3783">
        <f t="shared" si="238"/>
        <v>0</v>
      </c>
      <c r="N3783">
        <f t="shared" si="239"/>
        <v>0</v>
      </c>
      <c r="O3783" cm="1">
        <f t="array" ref="O3783">((IF(C3783=0,INDEX('Solver Setup'!$M$15:$M$19,A3783),INDEX('Solver Setup'!$G$25:$G$52,C3783))-IF(B3783=0,INDEX('Solver Setup'!$L$15:$L$19,A3783),INDEX('Solver Setup'!$G$25:$G$52,B3783)))*1440-IF(B3783=0,0,INDEX('Solver Setup'!$F$25:$F$52,B3783))-H3783+'Solver Setup'!$B$9*(1-F3783))</f>
        <v>1504.6000000000006</v>
      </c>
    </row>
    <row r="3784" spans="1:15" x14ac:dyDescent="0.2">
      <c r="A3784">
        <v>5</v>
      </c>
      <c r="B3784">
        <v>19</v>
      </c>
      <c r="C3784">
        <v>2</v>
      </c>
      <c r="D3784" t="str" cm="1">
        <f t="array" ref="D3784">IF(B3784=0,"Depot",INDEX('Delivery Stops'!$B$2:$B$29,B3784))</f>
        <v>Music School</v>
      </c>
      <c r="E3784" t="str" cm="1">
        <f t="array" ref="E3784">IF(C3784=0,"Depot",INDEX('Delivery Stops'!$B$2:$B$29,C3784))</f>
        <v>Community Pharmacy</v>
      </c>
      <c r="F3784">
        <v>0</v>
      </c>
      <c r="G3784" cm="1">
        <f t="array" ref="G3784">INDEX('Distance Matrix (miles)'!$B$2:$AD$30,B3784+1,C3784+1)</f>
        <v>19.53</v>
      </c>
      <c r="H3784" cm="1">
        <f t="array" ref="H3784">INDEX('Travel Time Matrix (min)'!$B$2:$AD$30,B3784+1,C3784+1)</f>
        <v>29.3</v>
      </c>
      <c r="I3784" cm="1">
        <f t="array" ref="I3784">G3784*(INDEX('Vehicle Fleet'!$D$2:$D$6,A3784)+'Cost Parameters'!$B$2*'Cost Parameters'!$B$3)</f>
        <v>30.396492000000002</v>
      </c>
      <c r="J3784" cm="1">
        <f t="array" ref="J3784">IF(C3784=0,0,INDEX('Delivery Stops'!$D$2:$D$29,C3784))</f>
        <v>240</v>
      </c>
      <c r="K3784">
        <f t="shared" si="236"/>
        <v>0</v>
      </c>
      <c r="L3784">
        <f t="shared" si="237"/>
        <v>0</v>
      </c>
      <c r="M3784">
        <f t="shared" si="238"/>
        <v>0</v>
      </c>
      <c r="N3784">
        <f t="shared" si="239"/>
        <v>0</v>
      </c>
      <c r="O3784" cm="1">
        <f t="array" ref="O3784">((IF(C3784=0,INDEX('Solver Setup'!$M$15:$M$19,A3784),INDEX('Solver Setup'!$G$25:$G$52,C3784))-IF(B3784=0,INDEX('Solver Setup'!$L$15:$L$19,A3784),INDEX('Solver Setup'!$G$25:$G$52,B3784)))*1440-IF(B3784=0,0,INDEX('Solver Setup'!$F$25:$F$52,B3784))-H3784+'Solver Setup'!$B$9*(1-F3784))</f>
        <v>1729.6999999999996</v>
      </c>
    </row>
    <row r="3785" spans="1:15" x14ac:dyDescent="0.2">
      <c r="A3785">
        <v>5</v>
      </c>
      <c r="B3785">
        <v>19</v>
      </c>
      <c r="C3785">
        <v>3</v>
      </c>
      <c r="D3785" t="str" cm="1">
        <f t="array" ref="D3785">IF(B3785=0,"Depot",INDEX('Delivery Stops'!$B$2:$B$29,B3785))</f>
        <v>Music School</v>
      </c>
      <c r="E3785" t="str" cm="1">
        <f t="array" ref="E3785">IF(C3785=0,"Depot",INDEX('Delivery Stops'!$B$2:$B$29,C3785))</f>
        <v>Redstone Medical Center</v>
      </c>
      <c r="F3785">
        <v>0</v>
      </c>
      <c r="G3785" cm="1">
        <f t="array" ref="G3785">INDEX('Distance Matrix (miles)'!$B$2:$AD$30,B3785+1,C3785+1)</f>
        <v>7.44</v>
      </c>
      <c r="H3785" cm="1">
        <f t="array" ref="H3785">INDEX('Travel Time Matrix (min)'!$B$2:$AD$30,B3785+1,C3785+1)</f>
        <v>11.2</v>
      </c>
      <c r="I3785" cm="1">
        <f t="array" ref="I3785">G3785*(INDEX('Vehicle Fleet'!$D$2:$D$6,A3785)+'Cost Parameters'!$B$2*'Cost Parameters'!$B$3)</f>
        <v>11.579616000000001</v>
      </c>
      <c r="J3785" cm="1">
        <f t="array" ref="J3785">IF(C3785=0,0,INDEX('Delivery Stops'!$D$2:$D$29,C3785))</f>
        <v>183</v>
      </c>
      <c r="K3785">
        <f t="shared" si="236"/>
        <v>0</v>
      </c>
      <c r="L3785">
        <f t="shared" si="237"/>
        <v>0</v>
      </c>
      <c r="M3785">
        <f t="shared" si="238"/>
        <v>0</v>
      </c>
      <c r="N3785">
        <f t="shared" si="239"/>
        <v>0</v>
      </c>
      <c r="O3785" cm="1">
        <f t="array" ref="O3785">((IF(C3785=0,INDEX('Solver Setup'!$M$15:$M$19,A3785),INDEX('Solver Setup'!$G$25:$G$52,C3785))-IF(B3785=0,INDEX('Solver Setup'!$L$15:$L$19,A3785),INDEX('Solver Setup'!$G$25:$G$52,B3785)))*1440-IF(B3785=0,0,INDEX('Solver Setup'!$F$25:$F$52,B3785))-H3785+'Solver Setup'!$B$9*(1-F3785))</f>
        <v>1762.8</v>
      </c>
    </row>
    <row r="3786" spans="1:15" x14ac:dyDescent="0.2">
      <c r="A3786">
        <v>5</v>
      </c>
      <c r="B3786">
        <v>19</v>
      </c>
      <c r="C3786">
        <v>4</v>
      </c>
      <c r="D3786" t="str" cm="1">
        <f t="array" ref="D3786">IF(B3786=0,"Depot",INDEX('Delivery Stops'!$B$2:$B$29,B3786))</f>
        <v>Music School</v>
      </c>
      <c r="E3786" t="str" cm="1">
        <f t="array" ref="E3786">IF(C3786=0,"Depot",INDEX('Delivery Stops'!$B$2:$B$29,C3786))</f>
        <v>Furniture Warehouse</v>
      </c>
      <c r="F3786">
        <v>0</v>
      </c>
      <c r="G3786" cm="1">
        <f t="array" ref="G3786">INDEX('Distance Matrix (miles)'!$B$2:$AD$30,B3786+1,C3786+1)</f>
        <v>21.18</v>
      </c>
      <c r="H3786" cm="1">
        <f t="array" ref="H3786">INDEX('Travel Time Matrix (min)'!$B$2:$AD$30,B3786+1,C3786+1)</f>
        <v>31.8</v>
      </c>
      <c r="I3786" cm="1">
        <f t="array" ref="I3786">G3786*(INDEX('Vehicle Fleet'!$D$2:$D$6,A3786)+'Cost Parameters'!$B$2*'Cost Parameters'!$B$3)</f>
        <v>32.964551999999998</v>
      </c>
      <c r="J3786" cm="1">
        <f t="array" ref="J3786">IF(C3786=0,0,INDEX('Delivery Stops'!$D$2:$D$29,C3786))</f>
        <v>186</v>
      </c>
      <c r="K3786">
        <f t="shared" si="236"/>
        <v>0</v>
      </c>
      <c r="L3786">
        <f t="shared" si="237"/>
        <v>0</v>
      </c>
      <c r="M3786">
        <f t="shared" si="238"/>
        <v>0</v>
      </c>
      <c r="N3786">
        <f t="shared" si="239"/>
        <v>0</v>
      </c>
      <c r="O3786" cm="1">
        <f t="array" ref="O3786">((IF(C3786=0,INDEX('Solver Setup'!$M$15:$M$19,A3786),INDEX('Solver Setup'!$G$25:$G$52,C3786))-IF(B3786=0,INDEX('Solver Setup'!$L$15:$L$19,A3786),INDEX('Solver Setup'!$G$25:$G$52,B3786)))*1440-IF(B3786=0,0,INDEX('Solver Setup'!$F$25:$F$52,B3786))-H3786+'Solver Setup'!$B$9*(1-F3786))</f>
        <v>1472.2</v>
      </c>
    </row>
    <row r="3787" spans="1:15" x14ac:dyDescent="0.2">
      <c r="A3787">
        <v>5</v>
      </c>
      <c r="B3787">
        <v>19</v>
      </c>
      <c r="C3787">
        <v>5</v>
      </c>
      <c r="D3787" t="str" cm="1">
        <f t="array" ref="D3787">IF(B3787=0,"Depot",INDEX('Delivery Stops'!$B$2:$B$29,B3787))</f>
        <v>Music School</v>
      </c>
      <c r="E3787" t="str" cm="1">
        <f t="array" ref="E3787">IF(C3787=0,"Depot",INDEX('Delivery Stops'!$B$2:$B$29,C3787))</f>
        <v>Construction Supply</v>
      </c>
      <c r="F3787">
        <v>0</v>
      </c>
      <c r="G3787" cm="1">
        <f t="array" ref="G3787">INDEX('Distance Matrix (miles)'!$B$2:$AD$30,B3787+1,C3787+1)</f>
        <v>29.12</v>
      </c>
      <c r="H3787" cm="1">
        <f t="array" ref="H3787">INDEX('Travel Time Matrix (min)'!$B$2:$AD$30,B3787+1,C3787+1)</f>
        <v>43.7</v>
      </c>
      <c r="I3787" cm="1">
        <f t="array" ref="I3787">G3787*(INDEX('Vehicle Fleet'!$D$2:$D$6,A3787)+'Cost Parameters'!$B$2*'Cost Parameters'!$B$3)</f>
        <v>45.322368000000004</v>
      </c>
      <c r="J3787" cm="1">
        <f t="array" ref="J3787">IF(C3787=0,0,INDEX('Delivery Stops'!$D$2:$D$29,C3787))</f>
        <v>201</v>
      </c>
      <c r="K3787">
        <f t="shared" si="236"/>
        <v>0</v>
      </c>
      <c r="L3787">
        <f t="shared" si="237"/>
        <v>0</v>
      </c>
      <c r="M3787">
        <f t="shared" si="238"/>
        <v>0</v>
      </c>
      <c r="N3787">
        <f t="shared" si="239"/>
        <v>0</v>
      </c>
      <c r="O3787" cm="1">
        <f t="array" ref="O3787">((IF(C3787=0,INDEX('Solver Setup'!$M$15:$M$19,A3787),INDEX('Solver Setup'!$G$25:$G$52,C3787))-IF(B3787=0,INDEX('Solver Setup'!$L$15:$L$19,A3787),INDEX('Solver Setup'!$G$25:$G$52,B3787)))*1440-IF(B3787=0,0,INDEX('Solver Setup'!$F$25:$F$52,B3787))-H3787+'Solver Setup'!$B$9*(1-F3787))</f>
        <v>1670.2999999999995</v>
      </c>
    </row>
    <row r="3788" spans="1:15" x14ac:dyDescent="0.2">
      <c r="A3788">
        <v>5</v>
      </c>
      <c r="B3788">
        <v>19</v>
      </c>
      <c r="C3788">
        <v>6</v>
      </c>
      <c r="D3788" t="str" cm="1">
        <f t="array" ref="D3788">IF(B3788=0,"Depot",INDEX('Delivery Stops'!$B$2:$B$29,B3788))</f>
        <v>Music School</v>
      </c>
      <c r="E3788" t="str" cm="1">
        <f t="array" ref="E3788">IF(C3788=0,"Depot",INDEX('Delivery Stops'!$B$2:$B$29,C3788))</f>
        <v>Farm Supply</v>
      </c>
      <c r="F3788">
        <v>0</v>
      </c>
      <c r="G3788" cm="1">
        <f t="array" ref="G3788">INDEX('Distance Matrix (miles)'!$B$2:$AD$30,B3788+1,C3788+1)</f>
        <v>23.03</v>
      </c>
      <c r="H3788" cm="1">
        <f t="array" ref="H3788">INDEX('Travel Time Matrix (min)'!$B$2:$AD$30,B3788+1,C3788+1)</f>
        <v>34.5</v>
      </c>
      <c r="I3788" cm="1">
        <f t="array" ref="I3788">G3788*(INDEX('Vehicle Fleet'!$D$2:$D$6,A3788)+'Cost Parameters'!$B$2*'Cost Parameters'!$B$3)</f>
        <v>35.843892000000004</v>
      </c>
      <c r="J3788" cm="1">
        <f t="array" ref="J3788">IF(C3788=0,0,INDEX('Delivery Stops'!$D$2:$D$29,C3788))</f>
        <v>162</v>
      </c>
      <c r="K3788">
        <f t="shared" si="236"/>
        <v>0</v>
      </c>
      <c r="L3788">
        <f t="shared" si="237"/>
        <v>0</v>
      </c>
      <c r="M3788">
        <f t="shared" si="238"/>
        <v>0</v>
      </c>
      <c r="N3788">
        <f t="shared" si="239"/>
        <v>0</v>
      </c>
      <c r="O3788" cm="1">
        <f t="array" ref="O3788">((IF(C3788=0,INDEX('Solver Setup'!$M$15:$M$19,A3788),INDEX('Solver Setup'!$G$25:$G$52,C3788))-IF(B3788=0,INDEX('Solver Setup'!$L$15:$L$19,A3788),INDEX('Solver Setup'!$G$25:$G$52,B3788)))*1440-IF(B3788=0,0,INDEX('Solver Setup'!$F$25:$F$52,B3788))-H3788+'Solver Setup'!$B$9*(1-F3788))</f>
        <v>1784.5</v>
      </c>
    </row>
    <row r="3789" spans="1:15" x14ac:dyDescent="0.2">
      <c r="A3789">
        <v>5</v>
      </c>
      <c r="B3789">
        <v>19</v>
      </c>
      <c r="C3789">
        <v>7</v>
      </c>
      <c r="D3789" t="str" cm="1">
        <f t="array" ref="D3789">IF(B3789=0,"Depot",INDEX('Delivery Stops'!$B$2:$B$29,B3789))</f>
        <v>Music School</v>
      </c>
      <c r="E3789" t="str" cm="1">
        <f t="array" ref="E3789">IF(C3789=0,"Depot",INDEX('Delivery Stops'!$B$2:$B$29,C3789))</f>
        <v>Fish Market</v>
      </c>
      <c r="F3789">
        <v>0</v>
      </c>
      <c r="G3789" cm="1">
        <f t="array" ref="G3789">INDEX('Distance Matrix (miles)'!$B$2:$AD$30,B3789+1,C3789+1)</f>
        <v>31.28</v>
      </c>
      <c r="H3789" cm="1">
        <f t="array" ref="H3789">INDEX('Travel Time Matrix (min)'!$B$2:$AD$30,B3789+1,C3789+1)</f>
        <v>46.9</v>
      </c>
      <c r="I3789" cm="1">
        <f t="array" ref="I3789">G3789*(INDEX('Vehicle Fleet'!$D$2:$D$6,A3789)+'Cost Parameters'!$B$2*'Cost Parameters'!$B$3)</f>
        <v>48.684192000000003</v>
      </c>
      <c r="J3789" cm="1">
        <f t="array" ref="J3789">IF(C3789=0,0,INDEX('Delivery Stops'!$D$2:$D$29,C3789))</f>
        <v>133</v>
      </c>
      <c r="K3789">
        <f t="shared" si="236"/>
        <v>0</v>
      </c>
      <c r="L3789">
        <f t="shared" si="237"/>
        <v>0</v>
      </c>
      <c r="M3789">
        <f t="shared" si="238"/>
        <v>0</v>
      </c>
      <c r="N3789">
        <f t="shared" si="239"/>
        <v>0</v>
      </c>
      <c r="O3789" cm="1">
        <f t="array" ref="O3789">((IF(C3789=0,INDEX('Solver Setup'!$M$15:$M$19,A3789),INDEX('Solver Setup'!$G$25:$G$52,C3789))-IF(B3789=0,INDEX('Solver Setup'!$L$15:$L$19,A3789),INDEX('Solver Setup'!$G$25:$G$52,B3789)))*1440-IF(B3789=0,0,INDEX('Solver Setup'!$F$25:$F$52,B3789))-H3789+'Solver Setup'!$B$9*(1-F3789))</f>
        <v>1637.1</v>
      </c>
    </row>
    <row r="3790" spans="1:15" x14ac:dyDescent="0.2">
      <c r="A3790">
        <v>5</v>
      </c>
      <c r="B3790">
        <v>19</v>
      </c>
      <c r="C3790">
        <v>8</v>
      </c>
      <c r="D3790" t="str" cm="1">
        <f t="array" ref="D3790">IF(B3790=0,"Depot",INDEX('Delivery Stops'!$B$2:$B$29,B3790))</f>
        <v>Music School</v>
      </c>
      <c r="E3790" t="str" cm="1">
        <f t="array" ref="E3790">IF(C3790=0,"Depot",INDEX('Delivery Stops'!$B$2:$B$29,C3790))</f>
        <v>Swimming Pool Supply</v>
      </c>
      <c r="F3790">
        <v>0</v>
      </c>
      <c r="G3790" cm="1">
        <f t="array" ref="G3790">INDEX('Distance Matrix (miles)'!$B$2:$AD$30,B3790+1,C3790+1)</f>
        <v>24.24</v>
      </c>
      <c r="H3790" cm="1">
        <f t="array" ref="H3790">INDEX('Travel Time Matrix (min)'!$B$2:$AD$30,B3790+1,C3790+1)</f>
        <v>36.4</v>
      </c>
      <c r="I3790" cm="1">
        <f t="array" ref="I3790">G3790*(INDEX('Vehicle Fleet'!$D$2:$D$6,A3790)+'Cost Parameters'!$B$2*'Cost Parameters'!$B$3)</f>
        <v>37.727135999999994</v>
      </c>
      <c r="J3790" cm="1">
        <f t="array" ref="J3790">IF(C3790=0,0,INDEX('Delivery Stops'!$D$2:$D$29,C3790))</f>
        <v>285</v>
      </c>
      <c r="K3790">
        <f t="shared" si="236"/>
        <v>0</v>
      </c>
      <c r="L3790">
        <f t="shared" si="237"/>
        <v>0</v>
      </c>
      <c r="M3790">
        <f t="shared" si="238"/>
        <v>0</v>
      </c>
      <c r="N3790">
        <f t="shared" si="239"/>
        <v>0</v>
      </c>
      <c r="O3790" cm="1">
        <f t="array" ref="O3790">((IF(C3790=0,INDEX('Solver Setup'!$M$15:$M$19,A3790),INDEX('Solver Setup'!$G$25:$G$52,C3790))-IF(B3790=0,INDEX('Solver Setup'!$L$15:$L$19,A3790),INDEX('Solver Setup'!$G$25:$G$52,B3790)))*1440-IF(B3790=0,0,INDEX('Solver Setup'!$F$25:$F$52,B3790))-H3790+'Solver Setup'!$B$9*(1-F3790))</f>
        <v>1857.5999999999995</v>
      </c>
    </row>
    <row r="3791" spans="1:15" x14ac:dyDescent="0.2">
      <c r="A3791">
        <v>5</v>
      </c>
      <c r="B3791">
        <v>19</v>
      </c>
      <c r="C3791">
        <v>9</v>
      </c>
      <c r="D3791" t="str" cm="1">
        <f t="array" ref="D3791">IF(B3791=0,"Depot",INDEX('Delivery Stops'!$B$2:$B$29,B3791))</f>
        <v>Music School</v>
      </c>
      <c r="E3791" t="str" cm="1">
        <f t="array" ref="E3791">IF(C3791=0,"Depot",INDEX('Delivery Stops'!$B$2:$B$29,C3791))</f>
        <v>Dry Cleaners</v>
      </c>
      <c r="F3791">
        <v>0</v>
      </c>
      <c r="G3791" cm="1">
        <f t="array" ref="G3791">INDEX('Distance Matrix (miles)'!$B$2:$AD$30,B3791+1,C3791+1)</f>
        <v>8.8000000000000007</v>
      </c>
      <c r="H3791" cm="1">
        <f t="array" ref="H3791">INDEX('Travel Time Matrix (min)'!$B$2:$AD$30,B3791+1,C3791+1)</f>
        <v>13.2</v>
      </c>
      <c r="I3791" cm="1">
        <f t="array" ref="I3791">G3791*(INDEX('Vehicle Fleet'!$D$2:$D$6,A3791)+'Cost Parameters'!$B$2*'Cost Parameters'!$B$3)</f>
        <v>13.696320000000002</v>
      </c>
      <c r="J3791" cm="1">
        <f t="array" ref="J3791">IF(C3791=0,0,INDEX('Delivery Stops'!$D$2:$D$29,C3791))</f>
        <v>24</v>
      </c>
      <c r="K3791">
        <f t="shared" si="236"/>
        <v>0</v>
      </c>
      <c r="L3791">
        <f t="shared" si="237"/>
        <v>0</v>
      </c>
      <c r="M3791">
        <f t="shared" si="238"/>
        <v>0</v>
      </c>
      <c r="N3791">
        <f t="shared" si="239"/>
        <v>0</v>
      </c>
      <c r="O3791" cm="1">
        <f t="array" ref="O3791">((IF(C3791=0,INDEX('Solver Setup'!$M$15:$M$19,A3791),INDEX('Solver Setup'!$G$25:$G$52,C3791))-IF(B3791=0,INDEX('Solver Setup'!$L$15:$L$19,A3791),INDEX('Solver Setup'!$G$25:$G$52,B3791)))*1440-IF(B3791=0,0,INDEX('Solver Setup'!$F$25:$F$52,B3791))-H3791+'Solver Setup'!$B$9*(1-F3791))</f>
        <v>1535.8</v>
      </c>
    </row>
    <row r="3792" spans="1:15" x14ac:dyDescent="0.2">
      <c r="A3792">
        <v>5</v>
      </c>
      <c r="B3792">
        <v>19</v>
      </c>
      <c r="C3792">
        <v>10</v>
      </c>
      <c r="D3792" t="str" cm="1">
        <f t="array" ref="D3792">IF(B3792=0,"Depot",INDEX('Delivery Stops'!$B$2:$B$29,B3792))</f>
        <v>Music School</v>
      </c>
      <c r="E3792" t="str" cm="1">
        <f t="array" ref="E3792">IF(C3792=0,"Depot",INDEX('Delivery Stops'!$B$2:$B$29,C3792))</f>
        <v>Furniture Warehouse</v>
      </c>
      <c r="F3792">
        <v>0</v>
      </c>
      <c r="G3792" cm="1">
        <f t="array" ref="G3792">INDEX('Distance Matrix (miles)'!$B$2:$AD$30,B3792+1,C3792+1)</f>
        <v>28.01</v>
      </c>
      <c r="H3792" cm="1">
        <f t="array" ref="H3792">INDEX('Travel Time Matrix (min)'!$B$2:$AD$30,B3792+1,C3792+1)</f>
        <v>42</v>
      </c>
      <c r="I3792" cm="1">
        <f t="array" ref="I3792">G3792*(INDEX('Vehicle Fleet'!$D$2:$D$6,A3792)+'Cost Parameters'!$B$2*'Cost Parameters'!$B$3)</f>
        <v>43.594764000000005</v>
      </c>
      <c r="J3792" cm="1">
        <f t="array" ref="J3792">IF(C3792=0,0,INDEX('Delivery Stops'!$D$2:$D$29,C3792))</f>
        <v>89</v>
      </c>
      <c r="K3792">
        <f t="shared" si="236"/>
        <v>0</v>
      </c>
      <c r="L3792">
        <f t="shared" si="237"/>
        <v>0</v>
      </c>
      <c r="M3792">
        <f t="shared" si="238"/>
        <v>0</v>
      </c>
      <c r="N3792">
        <f t="shared" si="239"/>
        <v>0</v>
      </c>
      <c r="O3792" cm="1">
        <f t="array" ref="O3792">((IF(C3792=0,INDEX('Solver Setup'!$M$15:$M$19,A3792),INDEX('Solver Setup'!$G$25:$G$52,C3792))-IF(B3792=0,INDEX('Solver Setup'!$L$15:$L$19,A3792),INDEX('Solver Setup'!$G$25:$G$52,B3792)))*1440-IF(B3792=0,0,INDEX('Solver Setup'!$F$25:$F$52,B3792))-H3792+'Solver Setup'!$B$9*(1-F3792))</f>
        <v>1581.9999999999995</v>
      </c>
    </row>
    <row r="3793" spans="1:15" x14ac:dyDescent="0.2">
      <c r="A3793">
        <v>5</v>
      </c>
      <c r="B3793">
        <v>19</v>
      </c>
      <c r="C3793">
        <v>11</v>
      </c>
      <c r="D3793" t="str" cm="1">
        <f t="array" ref="D3793">IF(B3793=0,"Depot",INDEX('Delivery Stops'!$B$2:$B$29,B3793))</f>
        <v>Music School</v>
      </c>
      <c r="E3793" t="str" cm="1">
        <f t="array" ref="E3793">IF(C3793=0,"Depot",INDEX('Delivery Stops'!$B$2:$B$29,C3793))</f>
        <v>Pet Hospital</v>
      </c>
      <c r="F3793">
        <v>0</v>
      </c>
      <c r="G3793" cm="1">
        <f t="array" ref="G3793">INDEX('Distance Matrix (miles)'!$B$2:$AD$30,B3793+1,C3793+1)</f>
        <v>20.03</v>
      </c>
      <c r="H3793" cm="1">
        <f t="array" ref="H3793">INDEX('Travel Time Matrix (min)'!$B$2:$AD$30,B3793+1,C3793+1)</f>
        <v>30</v>
      </c>
      <c r="I3793" cm="1">
        <f t="array" ref="I3793">G3793*(INDEX('Vehicle Fleet'!$D$2:$D$6,A3793)+'Cost Parameters'!$B$2*'Cost Parameters'!$B$3)</f>
        <v>31.174692</v>
      </c>
      <c r="J3793" cm="1">
        <f t="array" ref="J3793">IF(C3793=0,0,INDEX('Delivery Stops'!$D$2:$D$29,C3793))</f>
        <v>108</v>
      </c>
      <c r="K3793">
        <f t="shared" si="236"/>
        <v>0</v>
      </c>
      <c r="L3793">
        <f t="shared" si="237"/>
        <v>0</v>
      </c>
      <c r="M3793">
        <f t="shared" si="238"/>
        <v>0</v>
      </c>
      <c r="N3793">
        <f t="shared" si="239"/>
        <v>0</v>
      </c>
      <c r="O3793" cm="1">
        <f t="array" ref="O3793">((IF(C3793=0,INDEX('Solver Setup'!$M$15:$M$19,A3793),INDEX('Solver Setup'!$G$25:$G$52,C3793))-IF(B3793=0,INDEX('Solver Setup'!$L$15:$L$19,A3793),INDEX('Solver Setup'!$G$25:$G$52,B3793)))*1440-IF(B3793=0,0,INDEX('Solver Setup'!$F$25:$F$52,B3793))-H3793+'Solver Setup'!$B$9*(1-F3793))</f>
        <v>1519</v>
      </c>
    </row>
    <row r="3794" spans="1:15" x14ac:dyDescent="0.2">
      <c r="A3794">
        <v>5</v>
      </c>
      <c r="B3794">
        <v>19</v>
      </c>
      <c r="C3794">
        <v>12</v>
      </c>
      <c r="D3794" t="str" cm="1">
        <f t="array" ref="D3794">IF(B3794=0,"Depot",INDEX('Delivery Stops'!$B$2:$B$29,B3794))</f>
        <v>Music School</v>
      </c>
      <c r="E3794" t="str" cm="1">
        <f t="array" ref="E3794">IF(C3794=0,"Depot",INDEX('Delivery Stops'!$B$2:$B$29,C3794))</f>
        <v>Tech Solutions Inc</v>
      </c>
      <c r="F3794">
        <v>0</v>
      </c>
      <c r="G3794" cm="1">
        <f t="array" ref="G3794">INDEX('Distance Matrix (miles)'!$B$2:$AD$30,B3794+1,C3794+1)</f>
        <v>28.95</v>
      </c>
      <c r="H3794" cm="1">
        <f t="array" ref="H3794">INDEX('Travel Time Matrix (min)'!$B$2:$AD$30,B3794+1,C3794+1)</f>
        <v>43.4</v>
      </c>
      <c r="I3794" cm="1">
        <f t="array" ref="I3794">G3794*(INDEX('Vehicle Fleet'!$D$2:$D$6,A3794)+'Cost Parameters'!$B$2*'Cost Parameters'!$B$3)</f>
        <v>45.057780000000001</v>
      </c>
      <c r="J3794" cm="1">
        <f t="array" ref="J3794">IF(C3794=0,0,INDEX('Delivery Stops'!$D$2:$D$29,C3794))</f>
        <v>150</v>
      </c>
      <c r="K3794">
        <f t="shared" si="236"/>
        <v>0</v>
      </c>
      <c r="L3794">
        <f t="shared" si="237"/>
        <v>0</v>
      </c>
      <c r="M3794">
        <f t="shared" si="238"/>
        <v>0</v>
      </c>
      <c r="N3794">
        <f t="shared" si="239"/>
        <v>0</v>
      </c>
      <c r="O3794" cm="1">
        <f t="array" ref="O3794">((IF(C3794=0,INDEX('Solver Setup'!$M$15:$M$19,A3794),INDEX('Solver Setup'!$G$25:$G$52,C3794))-IF(B3794=0,INDEX('Solver Setup'!$L$15:$L$19,A3794),INDEX('Solver Setup'!$G$25:$G$52,B3794)))*1440-IF(B3794=0,0,INDEX('Solver Setup'!$F$25:$F$52,B3794))-H3794+'Solver Setup'!$B$9*(1-F3794))</f>
        <v>1460.6</v>
      </c>
    </row>
    <row r="3795" spans="1:15" x14ac:dyDescent="0.2">
      <c r="A3795">
        <v>5</v>
      </c>
      <c r="B3795">
        <v>19</v>
      </c>
      <c r="C3795">
        <v>13</v>
      </c>
      <c r="D3795" t="str" cm="1">
        <f t="array" ref="D3795">IF(B3795=0,"Depot",INDEX('Delivery Stops'!$B$2:$B$29,B3795))</f>
        <v>Music School</v>
      </c>
      <c r="E3795" t="str" cm="1">
        <f t="array" ref="E3795">IF(C3795=0,"Depot",INDEX('Delivery Stops'!$B$2:$B$29,C3795))</f>
        <v>Tech Solutions Inc</v>
      </c>
      <c r="F3795">
        <v>0</v>
      </c>
      <c r="G3795" cm="1">
        <f t="array" ref="G3795">INDEX('Distance Matrix (miles)'!$B$2:$AD$30,B3795+1,C3795+1)</f>
        <v>44.07</v>
      </c>
      <c r="H3795" cm="1">
        <f t="array" ref="H3795">INDEX('Travel Time Matrix (min)'!$B$2:$AD$30,B3795+1,C3795+1)</f>
        <v>66.099999999999994</v>
      </c>
      <c r="I3795" cm="1">
        <f t="array" ref="I3795">G3795*(INDEX('Vehicle Fleet'!$D$2:$D$6,A3795)+'Cost Parameters'!$B$2*'Cost Parameters'!$B$3)</f>
        <v>68.590547999999998</v>
      </c>
      <c r="J3795" cm="1">
        <f t="array" ref="J3795">IF(C3795=0,0,INDEX('Delivery Stops'!$D$2:$D$29,C3795))</f>
        <v>38</v>
      </c>
      <c r="K3795">
        <f t="shared" si="236"/>
        <v>0</v>
      </c>
      <c r="L3795">
        <f t="shared" si="237"/>
        <v>0</v>
      </c>
      <c r="M3795">
        <f t="shared" si="238"/>
        <v>0</v>
      </c>
      <c r="N3795">
        <f t="shared" si="239"/>
        <v>0</v>
      </c>
      <c r="O3795" cm="1">
        <f t="array" ref="O3795">((IF(C3795=0,INDEX('Solver Setup'!$M$15:$M$19,A3795),INDEX('Solver Setup'!$G$25:$G$52,C3795))-IF(B3795=0,INDEX('Solver Setup'!$L$15:$L$19,A3795),INDEX('Solver Setup'!$G$25:$G$52,B3795)))*1440-IF(B3795=0,0,INDEX('Solver Setup'!$F$25:$F$52,B3795))-H3795+'Solver Setup'!$B$9*(1-F3795))</f>
        <v>1332.8999999999994</v>
      </c>
    </row>
    <row r="3796" spans="1:15" x14ac:dyDescent="0.2">
      <c r="A3796">
        <v>5</v>
      </c>
      <c r="B3796">
        <v>19</v>
      </c>
      <c r="C3796">
        <v>14</v>
      </c>
      <c r="D3796" t="str" cm="1">
        <f t="array" ref="D3796">IF(B3796=0,"Depot",INDEX('Delivery Stops'!$B$2:$B$29,B3796))</f>
        <v>Music School</v>
      </c>
      <c r="E3796" t="str" cm="1">
        <f t="array" ref="E3796">IF(C3796=0,"Depot",INDEX('Delivery Stops'!$B$2:$B$29,C3796))</f>
        <v>Sunrise Senior Living</v>
      </c>
      <c r="F3796">
        <v>0</v>
      </c>
      <c r="G3796" cm="1">
        <f t="array" ref="G3796">INDEX('Distance Matrix (miles)'!$B$2:$AD$30,B3796+1,C3796+1)</f>
        <v>32.76</v>
      </c>
      <c r="H3796" cm="1">
        <f t="array" ref="H3796">INDEX('Travel Time Matrix (min)'!$B$2:$AD$30,B3796+1,C3796+1)</f>
        <v>49.1</v>
      </c>
      <c r="I3796" cm="1">
        <f t="array" ref="I3796">G3796*(INDEX('Vehicle Fleet'!$D$2:$D$6,A3796)+'Cost Parameters'!$B$2*'Cost Parameters'!$B$3)</f>
        <v>50.987663999999995</v>
      </c>
      <c r="J3796" cm="1">
        <f t="array" ref="J3796">IF(C3796=0,0,INDEX('Delivery Stops'!$D$2:$D$29,C3796))</f>
        <v>249</v>
      </c>
      <c r="K3796">
        <f t="shared" si="236"/>
        <v>0</v>
      </c>
      <c r="L3796">
        <f t="shared" si="237"/>
        <v>0</v>
      </c>
      <c r="M3796">
        <f t="shared" si="238"/>
        <v>0</v>
      </c>
      <c r="N3796">
        <f t="shared" si="239"/>
        <v>0</v>
      </c>
      <c r="O3796" cm="1">
        <f t="array" ref="O3796">((IF(C3796=0,INDEX('Solver Setup'!$M$15:$M$19,A3796),INDEX('Solver Setup'!$G$25:$G$52,C3796))-IF(B3796=0,INDEX('Solver Setup'!$L$15:$L$19,A3796),INDEX('Solver Setup'!$G$25:$G$52,B3796)))*1440-IF(B3796=0,0,INDEX('Solver Setup'!$F$25:$F$52,B3796))-H3796+'Solver Setup'!$B$9*(1-F3796))</f>
        <v>1799.8999999999996</v>
      </c>
    </row>
    <row r="3797" spans="1:15" x14ac:dyDescent="0.2">
      <c r="A3797">
        <v>5</v>
      </c>
      <c r="B3797">
        <v>19</v>
      </c>
      <c r="C3797">
        <v>15</v>
      </c>
      <c r="D3797" t="str" cm="1">
        <f t="array" ref="D3797">IF(B3797=0,"Depot",INDEX('Delivery Stops'!$B$2:$B$29,B3797))</f>
        <v>Music School</v>
      </c>
      <c r="E3797" t="str" cm="1">
        <f t="array" ref="E3797">IF(C3797=0,"Depot",INDEX('Delivery Stops'!$B$2:$B$29,C3797))</f>
        <v>Electronics Outlet</v>
      </c>
      <c r="F3797">
        <v>0</v>
      </c>
      <c r="G3797" cm="1">
        <f t="array" ref="G3797">INDEX('Distance Matrix (miles)'!$B$2:$AD$30,B3797+1,C3797+1)</f>
        <v>21.56</v>
      </c>
      <c r="H3797" cm="1">
        <f t="array" ref="H3797">INDEX('Travel Time Matrix (min)'!$B$2:$AD$30,B3797+1,C3797+1)</f>
        <v>32.299999999999997</v>
      </c>
      <c r="I3797" cm="1">
        <f t="array" ref="I3797">G3797*(INDEX('Vehicle Fleet'!$D$2:$D$6,A3797)+'Cost Parameters'!$B$2*'Cost Parameters'!$B$3)</f>
        <v>33.555983999999995</v>
      </c>
      <c r="J3797" cm="1">
        <f t="array" ref="J3797">IF(C3797=0,0,INDEX('Delivery Stops'!$D$2:$D$29,C3797))</f>
        <v>72</v>
      </c>
      <c r="K3797">
        <f t="shared" si="236"/>
        <v>0</v>
      </c>
      <c r="L3797">
        <f t="shared" si="237"/>
        <v>0</v>
      </c>
      <c r="M3797">
        <f t="shared" si="238"/>
        <v>0</v>
      </c>
      <c r="N3797">
        <f t="shared" si="239"/>
        <v>0</v>
      </c>
      <c r="O3797" cm="1">
        <f t="array" ref="O3797">((IF(C3797=0,INDEX('Solver Setup'!$M$15:$M$19,A3797),INDEX('Solver Setup'!$G$25:$G$52,C3797))-IF(B3797=0,INDEX('Solver Setup'!$L$15:$L$19,A3797),INDEX('Solver Setup'!$G$25:$G$52,B3797)))*1440-IF(B3797=0,0,INDEX('Solver Setup'!$F$25:$F$52,B3797))-H3797+'Solver Setup'!$B$9*(1-F3797))</f>
        <v>1381.7</v>
      </c>
    </row>
    <row r="3798" spans="1:15" x14ac:dyDescent="0.2">
      <c r="A3798">
        <v>5</v>
      </c>
      <c r="B3798">
        <v>19</v>
      </c>
      <c r="C3798">
        <v>16</v>
      </c>
      <c r="D3798" t="str" cm="1">
        <f t="array" ref="D3798">IF(B3798=0,"Depot",INDEX('Delivery Stops'!$B$2:$B$29,B3798))</f>
        <v>Music School</v>
      </c>
      <c r="E3798" t="str" cm="1">
        <f t="array" ref="E3798">IF(C3798=0,"Depot",INDEX('Delivery Stops'!$B$2:$B$29,C3798))</f>
        <v>Bookstore</v>
      </c>
      <c r="F3798">
        <v>0</v>
      </c>
      <c r="G3798" cm="1">
        <f t="array" ref="G3798">INDEX('Distance Matrix (miles)'!$B$2:$AD$30,B3798+1,C3798+1)</f>
        <v>24.64</v>
      </c>
      <c r="H3798" cm="1">
        <f t="array" ref="H3798">INDEX('Travel Time Matrix (min)'!$B$2:$AD$30,B3798+1,C3798+1)</f>
        <v>37</v>
      </c>
      <c r="I3798" cm="1">
        <f t="array" ref="I3798">G3798*(INDEX('Vehicle Fleet'!$D$2:$D$6,A3798)+'Cost Parameters'!$B$2*'Cost Parameters'!$B$3)</f>
        <v>38.349696000000002</v>
      </c>
      <c r="J3798" cm="1">
        <f t="array" ref="J3798">IF(C3798=0,0,INDEX('Delivery Stops'!$D$2:$D$29,C3798))</f>
        <v>152</v>
      </c>
      <c r="K3798">
        <f t="shared" si="236"/>
        <v>0</v>
      </c>
      <c r="L3798">
        <f t="shared" si="237"/>
        <v>0</v>
      </c>
      <c r="M3798">
        <f t="shared" si="238"/>
        <v>0</v>
      </c>
      <c r="N3798">
        <f t="shared" si="239"/>
        <v>0</v>
      </c>
      <c r="O3798" cm="1">
        <f t="array" ref="O3798">((IF(C3798=0,INDEX('Solver Setup'!$M$15:$M$19,A3798),INDEX('Solver Setup'!$G$25:$G$52,C3798))-IF(B3798=0,INDEX('Solver Setup'!$L$15:$L$19,A3798),INDEX('Solver Setup'!$G$25:$G$52,B3798)))*1440-IF(B3798=0,0,INDEX('Solver Setup'!$F$25:$F$52,B3798))-H3798+'Solver Setup'!$B$9*(1-F3798))</f>
        <v>1617.0000000000005</v>
      </c>
    </row>
    <row r="3799" spans="1:15" x14ac:dyDescent="0.2">
      <c r="A3799">
        <v>5</v>
      </c>
      <c r="B3799">
        <v>19</v>
      </c>
      <c r="C3799">
        <v>17</v>
      </c>
      <c r="D3799" t="str" cm="1">
        <f t="array" ref="D3799">IF(B3799=0,"Depot",INDEX('Delivery Stops'!$B$2:$B$29,B3799))</f>
        <v>Music School</v>
      </c>
      <c r="E3799" t="str" cm="1">
        <f t="array" ref="E3799">IF(C3799=0,"Depot",INDEX('Delivery Stops'!$B$2:$B$29,C3799))</f>
        <v>Veterinary Clinic</v>
      </c>
      <c r="F3799">
        <v>0</v>
      </c>
      <c r="G3799" cm="1">
        <f t="array" ref="G3799">INDEX('Distance Matrix (miles)'!$B$2:$AD$30,B3799+1,C3799+1)</f>
        <v>43.75</v>
      </c>
      <c r="H3799" cm="1">
        <f t="array" ref="H3799">INDEX('Travel Time Matrix (min)'!$B$2:$AD$30,B3799+1,C3799+1)</f>
        <v>65.599999999999994</v>
      </c>
      <c r="I3799" cm="1">
        <f t="array" ref="I3799">G3799*(INDEX('Vehicle Fleet'!$D$2:$D$6,A3799)+'Cost Parameters'!$B$2*'Cost Parameters'!$B$3)</f>
        <v>68.092500000000001</v>
      </c>
      <c r="J3799" cm="1">
        <f t="array" ref="J3799">IF(C3799=0,0,INDEX('Delivery Stops'!$D$2:$D$29,C3799))</f>
        <v>102</v>
      </c>
      <c r="K3799">
        <f t="shared" si="236"/>
        <v>0</v>
      </c>
      <c r="L3799">
        <f t="shared" si="237"/>
        <v>0</v>
      </c>
      <c r="M3799">
        <f t="shared" si="238"/>
        <v>0</v>
      </c>
      <c r="N3799">
        <f t="shared" si="239"/>
        <v>0</v>
      </c>
      <c r="O3799" cm="1">
        <f t="array" ref="O3799">((IF(C3799=0,INDEX('Solver Setup'!$M$15:$M$19,A3799),INDEX('Solver Setup'!$G$25:$G$52,C3799))-IF(B3799=0,INDEX('Solver Setup'!$L$15:$L$19,A3799),INDEX('Solver Setup'!$G$25:$G$52,B3799)))*1440-IF(B3799=0,0,INDEX('Solver Setup'!$F$25:$F$52,B3799))-H3799+'Solver Setup'!$B$9*(1-F3799))</f>
        <v>1423.3999999999994</v>
      </c>
    </row>
    <row r="3800" spans="1:15" x14ac:dyDescent="0.2">
      <c r="A3800">
        <v>5</v>
      </c>
      <c r="B3800">
        <v>19</v>
      </c>
      <c r="C3800">
        <v>18</v>
      </c>
      <c r="D3800" t="str" cm="1">
        <f t="array" ref="D3800">IF(B3800=0,"Depot",INDEX('Delivery Stops'!$B$2:$B$29,B3800))</f>
        <v>Music School</v>
      </c>
      <c r="E3800" t="str" cm="1">
        <f t="array" ref="E3800">IF(C3800=0,"Depot",INDEX('Delivery Stops'!$B$2:$B$29,C3800))</f>
        <v>Furniture Warehouse</v>
      </c>
      <c r="F3800">
        <v>0</v>
      </c>
      <c r="G3800" cm="1">
        <f t="array" ref="G3800">INDEX('Distance Matrix (miles)'!$B$2:$AD$30,B3800+1,C3800+1)</f>
        <v>20.49</v>
      </c>
      <c r="H3800" cm="1">
        <f t="array" ref="H3800">INDEX('Travel Time Matrix (min)'!$B$2:$AD$30,B3800+1,C3800+1)</f>
        <v>30.7</v>
      </c>
      <c r="I3800" cm="1">
        <f t="array" ref="I3800">G3800*(INDEX('Vehicle Fleet'!$D$2:$D$6,A3800)+'Cost Parameters'!$B$2*'Cost Parameters'!$B$3)</f>
        <v>31.890635999999997</v>
      </c>
      <c r="J3800" cm="1">
        <f t="array" ref="J3800">IF(C3800=0,0,INDEX('Delivery Stops'!$D$2:$D$29,C3800))</f>
        <v>148</v>
      </c>
      <c r="K3800">
        <f t="shared" si="236"/>
        <v>0</v>
      </c>
      <c r="L3800">
        <f t="shared" si="237"/>
        <v>0</v>
      </c>
      <c r="M3800">
        <f t="shared" si="238"/>
        <v>0</v>
      </c>
      <c r="N3800">
        <f t="shared" si="239"/>
        <v>0</v>
      </c>
      <c r="O3800" cm="1">
        <f t="array" ref="O3800">((IF(C3800=0,INDEX('Solver Setup'!$M$15:$M$19,A3800),INDEX('Solver Setup'!$G$25:$G$52,C3800))-IF(B3800=0,INDEX('Solver Setup'!$L$15:$L$19,A3800),INDEX('Solver Setup'!$G$25:$G$52,B3800)))*1440-IF(B3800=0,0,INDEX('Solver Setup'!$F$25:$F$52,B3800))-H3800+'Solver Setup'!$B$9*(1-F3800))</f>
        <v>1413.2999999999995</v>
      </c>
    </row>
    <row r="3801" spans="1:15" x14ac:dyDescent="0.2">
      <c r="A3801">
        <v>5</v>
      </c>
      <c r="B3801">
        <v>19</v>
      </c>
      <c r="C3801">
        <v>20</v>
      </c>
      <c r="D3801" t="str" cm="1">
        <f t="array" ref="D3801">IF(B3801=0,"Depot",INDEX('Delivery Stops'!$B$2:$B$29,B3801))</f>
        <v>Music School</v>
      </c>
      <c r="E3801" t="str" cm="1">
        <f t="array" ref="E3801">IF(C3801=0,"Depot",INDEX('Delivery Stops'!$B$2:$B$29,C3801))</f>
        <v>Elementary School</v>
      </c>
      <c r="F3801">
        <v>0</v>
      </c>
      <c r="G3801" cm="1">
        <f t="array" ref="G3801">INDEX('Distance Matrix (miles)'!$B$2:$AD$30,B3801+1,C3801+1)</f>
        <v>21.46</v>
      </c>
      <c r="H3801" cm="1">
        <f t="array" ref="H3801">INDEX('Travel Time Matrix (min)'!$B$2:$AD$30,B3801+1,C3801+1)</f>
        <v>32.200000000000003</v>
      </c>
      <c r="I3801" cm="1">
        <f t="array" ref="I3801">G3801*(INDEX('Vehicle Fleet'!$D$2:$D$6,A3801)+'Cost Parameters'!$B$2*'Cost Parameters'!$B$3)</f>
        <v>33.400344000000004</v>
      </c>
      <c r="J3801" cm="1">
        <f t="array" ref="J3801">IF(C3801=0,0,INDEX('Delivery Stops'!$D$2:$D$29,C3801))</f>
        <v>71</v>
      </c>
      <c r="K3801">
        <f t="shared" si="236"/>
        <v>0</v>
      </c>
      <c r="L3801">
        <f t="shared" si="237"/>
        <v>0</v>
      </c>
      <c r="M3801">
        <f t="shared" si="238"/>
        <v>0</v>
      </c>
      <c r="N3801">
        <f t="shared" si="239"/>
        <v>0</v>
      </c>
      <c r="O3801" cm="1">
        <f t="array" ref="O3801">((IF(C3801=0,INDEX('Solver Setup'!$M$15:$M$19,A3801),INDEX('Solver Setup'!$G$25:$G$52,C3801))-IF(B3801=0,INDEX('Solver Setup'!$L$15:$L$19,A3801),INDEX('Solver Setup'!$G$25:$G$52,B3801)))*1440-IF(B3801=0,0,INDEX('Solver Setup'!$F$25:$F$52,B3801))-H3801+'Solver Setup'!$B$9*(1-F3801))</f>
        <v>1351.8000000000004</v>
      </c>
    </row>
    <row r="3802" spans="1:15" x14ac:dyDescent="0.2">
      <c r="A3802">
        <v>5</v>
      </c>
      <c r="B3802">
        <v>19</v>
      </c>
      <c r="C3802">
        <v>21</v>
      </c>
      <c r="D3802" t="str" cm="1">
        <f t="array" ref="D3802">IF(B3802=0,"Depot",INDEX('Delivery Stops'!$B$2:$B$29,B3802))</f>
        <v>Music School</v>
      </c>
      <c r="E3802" t="str" cm="1">
        <f t="array" ref="E3802">IF(C3802=0,"Depot",INDEX('Delivery Stops'!$B$2:$B$29,C3802))</f>
        <v>Distillery</v>
      </c>
      <c r="F3802">
        <v>0</v>
      </c>
      <c r="G3802" cm="1">
        <f t="array" ref="G3802">INDEX('Distance Matrix (miles)'!$B$2:$AD$30,B3802+1,C3802+1)</f>
        <v>16.57</v>
      </c>
      <c r="H3802" cm="1">
        <f t="array" ref="H3802">INDEX('Travel Time Matrix (min)'!$B$2:$AD$30,B3802+1,C3802+1)</f>
        <v>24.9</v>
      </c>
      <c r="I3802" cm="1">
        <f t="array" ref="I3802">G3802*(INDEX('Vehicle Fleet'!$D$2:$D$6,A3802)+'Cost Parameters'!$B$2*'Cost Parameters'!$B$3)</f>
        <v>25.789548</v>
      </c>
      <c r="J3802" cm="1">
        <f t="array" ref="J3802">IF(C3802=0,0,INDEX('Delivery Stops'!$D$2:$D$29,C3802))</f>
        <v>178</v>
      </c>
      <c r="K3802">
        <f t="shared" si="236"/>
        <v>0</v>
      </c>
      <c r="L3802">
        <f t="shared" si="237"/>
        <v>0</v>
      </c>
      <c r="M3802">
        <f t="shared" si="238"/>
        <v>0</v>
      </c>
      <c r="N3802">
        <f t="shared" si="239"/>
        <v>0</v>
      </c>
      <c r="O3802" cm="1">
        <f t="array" ref="O3802">((IF(C3802=0,INDEX('Solver Setup'!$M$15:$M$19,A3802),INDEX('Solver Setup'!$G$25:$G$52,C3802))-IF(B3802=0,INDEX('Solver Setup'!$L$15:$L$19,A3802),INDEX('Solver Setup'!$G$25:$G$52,B3802)))*1440-IF(B3802=0,0,INDEX('Solver Setup'!$F$25:$F$52,B3802))-H3802+'Solver Setup'!$B$9*(1-F3802))</f>
        <v>1869.0999999999995</v>
      </c>
    </row>
    <row r="3803" spans="1:15" x14ac:dyDescent="0.2">
      <c r="A3803">
        <v>5</v>
      </c>
      <c r="B3803">
        <v>19</v>
      </c>
      <c r="C3803">
        <v>22</v>
      </c>
      <c r="D3803" t="str" cm="1">
        <f t="array" ref="D3803">IF(B3803=0,"Depot",INDEX('Delivery Stops'!$B$2:$B$29,B3803))</f>
        <v>Music School</v>
      </c>
      <c r="E3803" t="str" cm="1">
        <f t="array" ref="E3803">IF(C3803=0,"Depot",INDEX('Delivery Stops'!$B$2:$B$29,C3803))</f>
        <v>Brewery</v>
      </c>
      <c r="F3803">
        <v>0</v>
      </c>
      <c r="G3803" cm="1">
        <f t="array" ref="G3803">INDEX('Distance Matrix (miles)'!$B$2:$AD$30,B3803+1,C3803+1)</f>
        <v>46.01</v>
      </c>
      <c r="H3803" cm="1">
        <f t="array" ref="H3803">INDEX('Travel Time Matrix (min)'!$B$2:$AD$30,B3803+1,C3803+1)</f>
        <v>69</v>
      </c>
      <c r="I3803" cm="1">
        <f t="array" ref="I3803">G3803*(INDEX('Vehicle Fleet'!$D$2:$D$6,A3803)+'Cost Parameters'!$B$2*'Cost Parameters'!$B$3)</f>
        <v>71.609963999999991</v>
      </c>
      <c r="J3803" cm="1">
        <f t="array" ref="J3803">IF(C3803=0,0,INDEX('Delivery Stops'!$D$2:$D$29,C3803))</f>
        <v>46</v>
      </c>
      <c r="K3803">
        <f t="shared" si="236"/>
        <v>0</v>
      </c>
      <c r="L3803">
        <f t="shared" si="237"/>
        <v>0</v>
      </c>
      <c r="M3803">
        <f t="shared" si="238"/>
        <v>0</v>
      </c>
      <c r="N3803">
        <f t="shared" si="239"/>
        <v>0</v>
      </c>
      <c r="O3803" cm="1">
        <f t="array" ref="O3803">((IF(C3803=0,INDEX('Solver Setup'!$M$15:$M$19,A3803),INDEX('Solver Setup'!$G$25:$G$52,C3803))-IF(B3803=0,INDEX('Solver Setup'!$L$15:$L$19,A3803),INDEX('Solver Setup'!$G$25:$G$52,B3803)))*1440-IF(B3803=0,0,INDEX('Solver Setup'!$F$25:$F$52,B3803))-H3803+'Solver Setup'!$B$9*(1-F3803))</f>
        <v>1675.0000000000005</v>
      </c>
    </row>
    <row r="3804" spans="1:15" x14ac:dyDescent="0.2">
      <c r="A3804">
        <v>5</v>
      </c>
      <c r="B3804">
        <v>19</v>
      </c>
      <c r="C3804">
        <v>23</v>
      </c>
      <c r="D3804" t="str" cm="1">
        <f t="array" ref="D3804">IF(B3804=0,"Depot",INDEX('Delivery Stops'!$B$2:$B$29,B3804))</f>
        <v>Music School</v>
      </c>
      <c r="E3804" t="str" cm="1">
        <f t="array" ref="E3804">IF(C3804=0,"Depot",INDEX('Delivery Stops'!$B$2:$B$29,C3804))</f>
        <v>Distillery</v>
      </c>
      <c r="F3804">
        <v>0</v>
      </c>
      <c r="G3804" cm="1">
        <f t="array" ref="G3804">INDEX('Distance Matrix (miles)'!$B$2:$AD$30,B3804+1,C3804+1)</f>
        <v>16.649999999999999</v>
      </c>
      <c r="H3804" cm="1">
        <f t="array" ref="H3804">INDEX('Travel Time Matrix (min)'!$B$2:$AD$30,B3804+1,C3804+1)</f>
        <v>25</v>
      </c>
      <c r="I3804" cm="1">
        <f t="array" ref="I3804">G3804*(INDEX('Vehicle Fleet'!$D$2:$D$6,A3804)+'Cost Parameters'!$B$2*'Cost Parameters'!$B$3)</f>
        <v>25.914059999999999</v>
      </c>
      <c r="J3804" cm="1">
        <f t="array" ref="J3804">IF(C3804=0,0,INDEX('Delivery Stops'!$D$2:$D$29,C3804))</f>
        <v>207</v>
      </c>
      <c r="K3804">
        <f t="shared" si="236"/>
        <v>0</v>
      </c>
      <c r="L3804">
        <f t="shared" si="237"/>
        <v>0</v>
      </c>
      <c r="M3804">
        <f t="shared" si="238"/>
        <v>0</v>
      </c>
      <c r="N3804">
        <f t="shared" si="239"/>
        <v>0</v>
      </c>
      <c r="O3804" cm="1">
        <f t="array" ref="O3804">((IF(C3804=0,INDEX('Solver Setup'!$M$15:$M$19,A3804),INDEX('Solver Setup'!$G$25:$G$52,C3804))-IF(B3804=0,INDEX('Solver Setup'!$L$15:$L$19,A3804),INDEX('Solver Setup'!$G$25:$G$52,B3804)))*1440-IF(B3804=0,0,INDEX('Solver Setup'!$F$25:$F$52,B3804))-H3804+'Solver Setup'!$B$9*(1-F3804))</f>
        <v>1614</v>
      </c>
    </row>
    <row r="3805" spans="1:15" x14ac:dyDescent="0.2">
      <c r="A3805">
        <v>5</v>
      </c>
      <c r="B3805">
        <v>19</v>
      </c>
      <c r="C3805">
        <v>24</v>
      </c>
      <c r="D3805" t="str" cm="1">
        <f t="array" ref="D3805">IF(B3805=0,"Depot",INDEX('Delivery Stops'!$B$2:$B$29,B3805))</f>
        <v>Music School</v>
      </c>
      <c r="E3805" t="str" cm="1">
        <f t="array" ref="E3805">IF(C3805=0,"Depot",INDEX('Delivery Stops'!$B$2:$B$29,C3805))</f>
        <v>Children's Academy</v>
      </c>
      <c r="F3805">
        <v>0</v>
      </c>
      <c r="G3805" cm="1">
        <f t="array" ref="G3805">INDEX('Distance Matrix (miles)'!$B$2:$AD$30,B3805+1,C3805+1)</f>
        <v>16.93</v>
      </c>
      <c r="H3805" cm="1">
        <f t="array" ref="H3805">INDEX('Travel Time Matrix (min)'!$B$2:$AD$30,B3805+1,C3805+1)</f>
        <v>25.4</v>
      </c>
      <c r="I3805" cm="1">
        <f t="array" ref="I3805">G3805*(INDEX('Vehicle Fleet'!$D$2:$D$6,A3805)+'Cost Parameters'!$B$2*'Cost Parameters'!$B$3)</f>
        <v>26.349851999999998</v>
      </c>
      <c r="J3805" cm="1">
        <f t="array" ref="J3805">IF(C3805=0,0,INDEX('Delivery Stops'!$D$2:$D$29,C3805))</f>
        <v>28</v>
      </c>
      <c r="K3805">
        <f t="shared" si="236"/>
        <v>0</v>
      </c>
      <c r="L3805">
        <f t="shared" si="237"/>
        <v>0</v>
      </c>
      <c r="M3805">
        <f t="shared" si="238"/>
        <v>0</v>
      </c>
      <c r="N3805">
        <f t="shared" si="239"/>
        <v>0</v>
      </c>
      <c r="O3805" cm="1">
        <f t="array" ref="O3805">((IF(C3805=0,INDEX('Solver Setup'!$M$15:$M$19,A3805),INDEX('Solver Setup'!$G$25:$G$52,C3805))-IF(B3805=0,INDEX('Solver Setup'!$L$15:$L$19,A3805),INDEX('Solver Setup'!$G$25:$G$52,B3805)))*1440-IF(B3805=0,0,INDEX('Solver Setup'!$F$25:$F$52,B3805))-H3805+'Solver Setup'!$B$9*(1-F3805))</f>
        <v>1763.6000000000004</v>
      </c>
    </row>
    <row r="3806" spans="1:15" x14ac:dyDescent="0.2">
      <c r="A3806">
        <v>5</v>
      </c>
      <c r="B3806">
        <v>19</v>
      </c>
      <c r="C3806">
        <v>25</v>
      </c>
      <c r="D3806" t="str" cm="1">
        <f t="array" ref="D3806">IF(B3806=0,"Depot",INDEX('Delivery Stops'!$B$2:$B$29,B3806))</f>
        <v>Music School</v>
      </c>
      <c r="E3806" t="str" cm="1">
        <f t="array" ref="E3806">IF(C3806=0,"Depot",INDEX('Delivery Stops'!$B$2:$B$29,C3806))</f>
        <v>Public Library</v>
      </c>
      <c r="F3806">
        <v>0</v>
      </c>
      <c r="G3806" cm="1">
        <f t="array" ref="G3806">INDEX('Distance Matrix (miles)'!$B$2:$AD$30,B3806+1,C3806+1)</f>
        <v>34.18</v>
      </c>
      <c r="H3806" cm="1">
        <f t="array" ref="H3806">INDEX('Travel Time Matrix (min)'!$B$2:$AD$30,B3806+1,C3806+1)</f>
        <v>51.3</v>
      </c>
      <c r="I3806" cm="1">
        <f t="array" ref="I3806">G3806*(INDEX('Vehicle Fleet'!$D$2:$D$6,A3806)+'Cost Parameters'!$B$2*'Cost Parameters'!$B$3)</f>
        <v>53.197752000000001</v>
      </c>
      <c r="J3806" cm="1">
        <f t="array" ref="J3806">IF(C3806=0,0,INDEX('Delivery Stops'!$D$2:$D$29,C3806))</f>
        <v>32</v>
      </c>
      <c r="K3806">
        <f t="shared" si="236"/>
        <v>0</v>
      </c>
      <c r="L3806">
        <f t="shared" si="237"/>
        <v>0</v>
      </c>
      <c r="M3806">
        <f t="shared" si="238"/>
        <v>0</v>
      </c>
      <c r="N3806">
        <f t="shared" si="239"/>
        <v>0</v>
      </c>
      <c r="O3806" cm="1">
        <f t="array" ref="O3806">((IF(C3806=0,INDEX('Solver Setup'!$M$15:$M$19,A3806),INDEX('Solver Setup'!$G$25:$G$52,C3806))-IF(B3806=0,INDEX('Solver Setup'!$L$15:$L$19,A3806),INDEX('Solver Setup'!$G$25:$G$52,B3806)))*1440-IF(B3806=0,0,INDEX('Solver Setup'!$F$25:$F$52,B3806))-H3806+'Solver Setup'!$B$9*(1-F3806))</f>
        <v>1647.7000000000005</v>
      </c>
    </row>
    <row r="3807" spans="1:15" x14ac:dyDescent="0.2">
      <c r="A3807">
        <v>5</v>
      </c>
      <c r="B3807">
        <v>19</v>
      </c>
      <c r="C3807">
        <v>26</v>
      </c>
      <c r="D3807" t="str" cm="1">
        <f t="array" ref="D3807">IF(B3807=0,"Depot",INDEX('Delivery Stops'!$B$2:$B$29,B3807))</f>
        <v>Music School</v>
      </c>
      <c r="E3807" t="str" cm="1">
        <f t="array" ref="E3807">IF(C3807=0,"Depot",INDEX('Delivery Stops'!$B$2:$B$29,C3807))</f>
        <v>Bakery &amp; Cafe</v>
      </c>
      <c r="F3807">
        <v>0</v>
      </c>
      <c r="G3807" cm="1">
        <f t="array" ref="G3807">INDEX('Distance Matrix (miles)'!$B$2:$AD$30,B3807+1,C3807+1)</f>
        <v>42.91</v>
      </c>
      <c r="H3807" cm="1">
        <f t="array" ref="H3807">INDEX('Travel Time Matrix (min)'!$B$2:$AD$30,B3807+1,C3807+1)</f>
        <v>64.400000000000006</v>
      </c>
      <c r="I3807" cm="1">
        <f t="array" ref="I3807">G3807*(INDEX('Vehicle Fleet'!$D$2:$D$6,A3807)+'Cost Parameters'!$B$2*'Cost Parameters'!$B$3)</f>
        <v>66.785123999999996</v>
      </c>
      <c r="J3807" cm="1">
        <f t="array" ref="J3807">IF(C3807=0,0,INDEX('Delivery Stops'!$D$2:$D$29,C3807))</f>
        <v>211</v>
      </c>
      <c r="K3807">
        <f t="shared" si="236"/>
        <v>0</v>
      </c>
      <c r="L3807">
        <f t="shared" si="237"/>
        <v>0</v>
      </c>
      <c r="M3807">
        <f t="shared" si="238"/>
        <v>0</v>
      </c>
      <c r="N3807">
        <f t="shared" si="239"/>
        <v>0</v>
      </c>
      <c r="O3807" cm="1">
        <f t="array" ref="O3807">((IF(C3807=0,INDEX('Solver Setup'!$M$15:$M$19,A3807),INDEX('Solver Setup'!$G$25:$G$52,C3807))-IF(B3807=0,INDEX('Solver Setup'!$L$15:$L$19,A3807),INDEX('Solver Setup'!$G$25:$G$52,B3807)))*1440-IF(B3807=0,0,INDEX('Solver Setup'!$F$25:$F$52,B3807))-H3807+'Solver Setup'!$B$9*(1-F3807))</f>
        <v>1709.6</v>
      </c>
    </row>
    <row r="3808" spans="1:15" x14ac:dyDescent="0.2">
      <c r="A3808">
        <v>5</v>
      </c>
      <c r="B3808">
        <v>19</v>
      </c>
      <c r="C3808">
        <v>27</v>
      </c>
      <c r="D3808" t="str" cm="1">
        <f t="array" ref="D3808">IF(B3808=0,"Depot",INDEX('Delivery Stops'!$B$2:$B$29,B3808))</f>
        <v>Music School</v>
      </c>
      <c r="E3808" t="str" cm="1">
        <f t="array" ref="E3808">IF(C3808=0,"Depot",INDEX('Delivery Stops'!$B$2:$B$29,C3808))</f>
        <v>Redstone Elementary School</v>
      </c>
      <c r="F3808">
        <v>0</v>
      </c>
      <c r="G3808" cm="1">
        <f t="array" ref="G3808">INDEX('Distance Matrix (miles)'!$B$2:$AD$30,B3808+1,C3808+1)</f>
        <v>40.18</v>
      </c>
      <c r="H3808" cm="1">
        <f t="array" ref="H3808">INDEX('Travel Time Matrix (min)'!$B$2:$AD$30,B3808+1,C3808+1)</f>
        <v>60.3</v>
      </c>
      <c r="I3808" cm="1">
        <f t="array" ref="I3808">G3808*(INDEX('Vehicle Fleet'!$D$2:$D$6,A3808)+'Cost Parameters'!$B$2*'Cost Parameters'!$B$3)</f>
        <v>62.536152000000001</v>
      </c>
      <c r="J3808" cm="1">
        <f t="array" ref="J3808">IF(C3808=0,0,INDEX('Delivery Stops'!$D$2:$D$29,C3808))</f>
        <v>61</v>
      </c>
      <c r="K3808">
        <f t="shared" si="236"/>
        <v>0</v>
      </c>
      <c r="L3808">
        <f t="shared" si="237"/>
        <v>0</v>
      </c>
      <c r="M3808">
        <f t="shared" si="238"/>
        <v>0</v>
      </c>
      <c r="N3808">
        <f t="shared" si="239"/>
        <v>0</v>
      </c>
      <c r="O3808" cm="1">
        <f t="array" ref="O3808">((IF(C3808=0,INDEX('Solver Setup'!$M$15:$M$19,A3808),INDEX('Solver Setup'!$G$25:$G$52,C3808))-IF(B3808=0,INDEX('Solver Setup'!$L$15:$L$19,A3808),INDEX('Solver Setup'!$G$25:$G$52,B3808)))*1440-IF(B3808=0,0,INDEX('Solver Setup'!$F$25:$F$52,B3808))-H3808+'Solver Setup'!$B$9*(1-F3808))</f>
        <v>1653.6999999999994</v>
      </c>
    </row>
    <row r="3809" spans="1:15" x14ac:dyDescent="0.2">
      <c r="A3809">
        <v>5</v>
      </c>
      <c r="B3809">
        <v>19</v>
      </c>
      <c r="C3809">
        <v>28</v>
      </c>
      <c r="D3809" t="str" cm="1">
        <f t="array" ref="D3809">IF(B3809=0,"Depot",INDEX('Delivery Stops'!$B$2:$B$29,B3809))</f>
        <v>Music School</v>
      </c>
      <c r="E3809" t="str" cm="1">
        <f t="array" ref="E3809">IF(C3809=0,"Depot",INDEX('Delivery Stops'!$B$2:$B$29,C3809))</f>
        <v>Food Bank</v>
      </c>
      <c r="F3809">
        <v>0</v>
      </c>
      <c r="G3809" cm="1">
        <f t="array" ref="G3809">INDEX('Distance Matrix (miles)'!$B$2:$AD$30,B3809+1,C3809+1)</f>
        <v>43.54</v>
      </c>
      <c r="H3809" cm="1">
        <f t="array" ref="H3809">INDEX('Travel Time Matrix (min)'!$B$2:$AD$30,B3809+1,C3809+1)</f>
        <v>65.3</v>
      </c>
      <c r="I3809" cm="1">
        <f t="array" ref="I3809">G3809*(INDEX('Vehicle Fleet'!$D$2:$D$6,A3809)+'Cost Parameters'!$B$2*'Cost Parameters'!$B$3)</f>
        <v>67.765655999999993</v>
      </c>
      <c r="J3809" cm="1">
        <f t="array" ref="J3809">IF(C3809=0,0,INDEX('Delivery Stops'!$D$2:$D$29,C3809))</f>
        <v>168</v>
      </c>
      <c r="K3809">
        <f t="shared" si="236"/>
        <v>0</v>
      </c>
      <c r="L3809">
        <f t="shared" si="237"/>
        <v>0</v>
      </c>
      <c r="M3809">
        <f t="shared" si="238"/>
        <v>0</v>
      </c>
      <c r="N3809">
        <f t="shared" si="239"/>
        <v>0</v>
      </c>
      <c r="O3809" cm="1">
        <f t="array" ref="O3809">((IF(C3809=0,INDEX('Solver Setup'!$M$15:$M$19,A3809),INDEX('Solver Setup'!$G$25:$G$52,C3809))-IF(B3809=0,INDEX('Solver Setup'!$L$15:$L$19,A3809),INDEX('Solver Setup'!$G$25:$G$52,B3809)))*1440-IF(B3809=0,0,INDEX('Solver Setup'!$F$25:$F$52,B3809))-H3809+'Solver Setup'!$B$9*(1-F3809))</f>
        <v>1648.6999999999994</v>
      </c>
    </row>
    <row r="3810" spans="1:15" x14ac:dyDescent="0.2">
      <c r="A3810">
        <v>5</v>
      </c>
      <c r="B3810">
        <v>20</v>
      </c>
      <c r="C3810">
        <v>0</v>
      </c>
      <c r="D3810" t="str" cm="1">
        <f t="array" ref="D3810">IF(B3810=0,"Depot",INDEX('Delivery Stops'!$B$2:$B$29,B3810))</f>
        <v>Elementary School</v>
      </c>
      <c r="E3810" t="str" cm="1">
        <f t="array" ref="E3810">IF(C3810=0,"Depot",INDEX('Delivery Stops'!$B$2:$B$29,C3810))</f>
        <v>Depot</v>
      </c>
      <c r="F3810">
        <v>0</v>
      </c>
      <c r="G3810" cm="1">
        <f t="array" ref="G3810">INDEX('Distance Matrix (miles)'!$B$2:$AD$30,B3810+1,C3810+1)</f>
        <v>23.63</v>
      </c>
      <c r="H3810" cm="1">
        <f t="array" ref="H3810">INDEX('Travel Time Matrix (min)'!$B$2:$AD$30,B3810+1,C3810+1)</f>
        <v>35.4</v>
      </c>
      <c r="I3810" cm="1">
        <f t="array" ref="I3810">G3810*(INDEX('Vehicle Fleet'!$D$2:$D$6,A3810)+'Cost Parameters'!$B$2*'Cost Parameters'!$B$3)</f>
        <v>36.777732</v>
      </c>
      <c r="J3810" cm="1">
        <f t="array" ref="J3810">IF(C3810=0,0,INDEX('Delivery Stops'!$D$2:$D$29,C3810))</f>
        <v>0</v>
      </c>
      <c r="K3810">
        <f t="shared" si="236"/>
        <v>0</v>
      </c>
      <c r="L3810">
        <f t="shared" si="237"/>
        <v>0</v>
      </c>
      <c r="M3810">
        <f t="shared" si="238"/>
        <v>0</v>
      </c>
      <c r="N3810">
        <f t="shared" si="239"/>
        <v>0</v>
      </c>
      <c r="O3810" cm="1">
        <f t="array" ref="O3810">((IF(C3810=0,INDEX('Solver Setup'!$M$15:$M$19,A3810),INDEX('Solver Setup'!$G$25:$G$52,C3810))-IF(B3810=0,INDEX('Solver Setup'!$L$15:$L$19,A3810),INDEX('Solver Setup'!$G$25:$G$52,B3810)))*1440-IF(B3810=0,0,INDEX('Solver Setup'!$F$25:$F$52,B3810))-H3810+'Solver Setup'!$B$9*(1-F3810))</f>
        <v>1019.5999999999995</v>
      </c>
    </row>
    <row r="3811" spans="1:15" x14ac:dyDescent="0.2">
      <c r="A3811">
        <v>5</v>
      </c>
      <c r="B3811">
        <v>20</v>
      </c>
      <c r="C3811">
        <v>1</v>
      </c>
      <c r="D3811" t="str" cm="1">
        <f t="array" ref="D3811">IF(B3811=0,"Depot",INDEX('Delivery Stops'!$B$2:$B$29,B3811))</f>
        <v>Elementary School</v>
      </c>
      <c r="E3811" t="str" cm="1">
        <f t="array" ref="E3811">IF(C3811=0,"Depot",INDEX('Delivery Stops'!$B$2:$B$29,C3811))</f>
        <v>Pet Hospital</v>
      </c>
      <c r="F3811">
        <v>0</v>
      </c>
      <c r="G3811" cm="1">
        <f t="array" ref="G3811">INDEX('Distance Matrix (miles)'!$B$2:$AD$30,B3811+1,C3811+1)</f>
        <v>30.99</v>
      </c>
      <c r="H3811" cm="1">
        <f t="array" ref="H3811">INDEX('Travel Time Matrix (min)'!$B$2:$AD$30,B3811+1,C3811+1)</f>
        <v>46.5</v>
      </c>
      <c r="I3811" cm="1">
        <f t="array" ref="I3811">G3811*(INDEX('Vehicle Fleet'!$D$2:$D$6,A3811)+'Cost Parameters'!$B$2*'Cost Parameters'!$B$3)</f>
        <v>48.232835999999999</v>
      </c>
      <c r="J3811" cm="1">
        <f t="array" ref="J3811">IF(C3811=0,0,INDEX('Delivery Stops'!$D$2:$D$29,C3811))</f>
        <v>204</v>
      </c>
      <c r="K3811">
        <f t="shared" si="236"/>
        <v>0</v>
      </c>
      <c r="L3811">
        <f t="shared" si="237"/>
        <v>0</v>
      </c>
      <c r="M3811">
        <f t="shared" si="238"/>
        <v>0</v>
      </c>
      <c r="N3811">
        <f t="shared" si="239"/>
        <v>0</v>
      </c>
      <c r="O3811" cm="1">
        <f t="array" ref="O3811">((IF(C3811=0,INDEX('Solver Setup'!$M$15:$M$19,A3811),INDEX('Solver Setup'!$G$25:$G$52,C3811))-IF(B3811=0,INDEX('Solver Setup'!$L$15:$L$19,A3811),INDEX('Solver Setup'!$G$25:$G$52,B3811)))*1440-IF(B3811=0,0,INDEX('Solver Setup'!$F$25:$F$52,B3811))-H3811+'Solver Setup'!$B$9*(1-F3811))</f>
        <v>1518.5</v>
      </c>
    </row>
    <row r="3812" spans="1:15" x14ac:dyDescent="0.2">
      <c r="A3812">
        <v>5</v>
      </c>
      <c r="B3812">
        <v>20</v>
      </c>
      <c r="C3812">
        <v>2</v>
      </c>
      <c r="D3812" t="str" cm="1">
        <f t="array" ref="D3812">IF(B3812=0,"Depot",INDEX('Delivery Stops'!$B$2:$B$29,B3812))</f>
        <v>Elementary School</v>
      </c>
      <c r="E3812" t="str" cm="1">
        <f t="array" ref="E3812">IF(C3812=0,"Depot",INDEX('Delivery Stops'!$B$2:$B$29,C3812))</f>
        <v>Community Pharmacy</v>
      </c>
      <c r="F3812">
        <v>0</v>
      </c>
      <c r="G3812" cm="1">
        <f t="array" ref="G3812">INDEX('Distance Matrix (miles)'!$B$2:$AD$30,B3812+1,C3812+1)</f>
        <v>24.99</v>
      </c>
      <c r="H3812" cm="1">
        <f t="array" ref="H3812">INDEX('Travel Time Matrix (min)'!$B$2:$AD$30,B3812+1,C3812+1)</f>
        <v>37.5</v>
      </c>
      <c r="I3812" cm="1">
        <f t="array" ref="I3812">G3812*(INDEX('Vehicle Fleet'!$D$2:$D$6,A3812)+'Cost Parameters'!$B$2*'Cost Parameters'!$B$3)</f>
        <v>38.894435999999999</v>
      </c>
      <c r="J3812" cm="1">
        <f t="array" ref="J3812">IF(C3812=0,0,INDEX('Delivery Stops'!$D$2:$D$29,C3812))</f>
        <v>240</v>
      </c>
      <c r="K3812">
        <f t="shared" si="236"/>
        <v>0</v>
      </c>
      <c r="L3812">
        <f t="shared" si="237"/>
        <v>0</v>
      </c>
      <c r="M3812">
        <f t="shared" si="238"/>
        <v>0</v>
      </c>
      <c r="N3812">
        <f t="shared" si="239"/>
        <v>0</v>
      </c>
      <c r="O3812" cm="1">
        <f t="array" ref="O3812">((IF(C3812=0,INDEX('Solver Setup'!$M$15:$M$19,A3812),INDEX('Solver Setup'!$G$25:$G$52,C3812))-IF(B3812=0,INDEX('Solver Setup'!$L$15:$L$19,A3812),INDEX('Solver Setup'!$G$25:$G$52,B3812)))*1440-IF(B3812=0,0,INDEX('Solver Setup'!$F$25:$F$52,B3812))-H3812+'Solver Setup'!$B$9*(1-F3812))</f>
        <v>1767.4999999999991</v>
      </c>
    </row>
    <row r="3813" spans="1:15" x14ac:dyDescent="0.2">
      <c r="A3813">
        <v>5</v>
      </c>
      <c r="B3813">
        <v>20</v>
      </c>
      <c r="C3813">
        <v>3</v>
      </c>
      <c r="D3813" t="str" cm="1">
        <f t="array" ref="D3813">IF(B3813=0,"Depot",INDEX('Delivery Stops'!$B$2:$B$29,B3813))</f>
        <v>Elementary School</v>
      </c>
      <c r="E3813" t="str" cm="1">
        <f t="array" ref="E3813">IF(C3813=0,"Depot",INDEX('Delivery Stops'!$B$2:$B$29,C3813))</f>
        <v>Redstone Medical Center</v>
      </c>
      <c r="F3813">
        <v>0</v>
      </c>
      <c r="G3813" cm="1">
        <f t="array" ref="G3813">INDEX('Distance Matrix (miles)'!$B$2:$AD$30,B3813+1,C3813+1)</f>
        <v>14.02</v>
      </c>
      <c r="H3813" cm="1">
        <f t="array" ref="H3813">INDEX('Travel Time Matrix (min)'!$B$2:$AD$30,B3813+1,C3813+1)</f>
        <v>21</v>
      </c>
      <c r="I3813" cm="1">
        <f t="array" ref="I3813">G3813*(INDEX('Vehicle Fleet'!$D$2:$D$6,A3813)+'Cost Parameters'!$B$2*'Cost Parameters'!$B$3)</f>
        <v>21.820727999999999</v>
      </c>
      <c r="J3813" cm="1">
        <f t="array" ref="J3813">IF(C3813=0,0,INDEX('Delivery Stops'!$D$2:$D$29,C3813))</f>
        <v>183</v>
      </c>
      <c r="K3813">
        <f t="shared" si="236"/>
        <v>0</v>
      </c>
      <c r="L3813">
        <f t="shared" si="237"/>
        <v>0</v>
      </c>
      <c r="M3813">
        <f t="shared" si="238"/>
        <v>0</v>
      </c>
      <c r="N3813">
        <f t="shared" si="239"/>
        <v>0</v>
      </c>
      <c r="O3813" cm="1">
        <f t="array" ref="O3813">((IF(C3813=0,INDEX('Solver Setup'!$M$15:$M$19,A3813),INDEX('Solver Setup'!$G$25:$G$52,C3813))-IF(B3813=0,INDEX('Solver Setup'!$L$15:$L$19,A3813),INDEX('Solver Setup'!$G$25:$G$52,B3813)))*1440-IF(B3813=0,0,INDEX('Solver Setup'!$F$25:$F$52,B3813))-H3813+'Solver Setup'!$B$9*(1-F3813))</f>
        <v>1798.9999999999995</v>
      </c>
    </row>
    <row r="3814" spans="1:15" x14ac:dyDescent="0.2">
      <c r="A3814">
        <v>5</v>
      </c>
      <c r="B3814">
        <v>20</v>
      </c>
      <c r="C3814">
        <v>4</v>
      </c>
      <c r="D3814" t="str" cm="1">
        <f t="array" ref="D3814">IF(B3814=0,"Depot",INDEX('Delivery Stops'!$B$2:$B$29,B3814))</f>
        <v>Elementary School</v>
      </c>
      <c r="E3814" t="str" cm="1">
        <f t="array" ref="E3814">IF(C3814=0,"Depot",INDEX('Delivery Stops'!$B$2:$B$29,C3814))</f>
        <v>Furniture Warehouse</v>
      </c>
      <c r="F3814">
        <v>0</v>
      </c>
      <c r="G3814" cm="1">
        <f t="array" ref="G3814">INDEX('Distance Matrix (miles)'!$B$2:$AD$30,B3814+1,C3814+1)</f>
        <v>16.21</v>
      </c>
      <c r="H3814" cm="1">
        <f t="array" ref="H3814">INDEX('Travel Time Matrix (min)'!$B$2:$AD$30,B3814+1,C3814+1)</f>
        <v>24.3</v>
      </c>
      <c r="I3814" cm="1">
        <f t="array" ref="I3814">G3814*(INDEX('Vehicle Fleet'!$D$2:$D$6,A3814)+'Cost Parameters'!$B$2*'Cost Parameters'!$B$3)</f>
        <v>25.229244000000001</v>
      </c>
      <c r="J3814" cm="1">
        <f t="array" ref="J3814">IF(C3814=0,0,INDEX('Delivery Stops'!$D$2:$D$29,C3814))</f>
        <v>186</v>
      </c>
      <c r="K3814">
        <f t="shared" si="236"/>
        <v>0</v>
      </c>
      <c r="L3814">
        <f t="shared" si="237"/>
        <v>0</v>
      </c>
      <c r="M3814">
        <f t="shared" si="238"/>
        <v>0</v>
      </c>
      <c r="N3814">
        <f t="shared" si="239"/>
        <v>0</v>
      </c>
      <c r="O3814" cm="1">
        <f t="array" ref="O3814">((IF(C3814=0,INDEX('Solver Setup'!$M$15:$M$19,A3814),INDEX('Solver Setup'!$G$25:$G$52,C3814))-IF(B3814=0,INDEX('Solver Setup'!$L$15:$L$19,A3814),INDEX('Solver Setup'!$G$25:$G$52,B3814)))*1440-IF(B3814=0,0,INDEX('Solver Setup'!$F$25:$F$52,B3814))-H3814+'Solver Setup'!$B$9*(1-F3814))</f>
        <v>1525.6999999999996</v>
      </c>
    </row>
    <row r="3815" spans="1:15" x14ac:dyDescent="0.2">
      <c r="A3815">
        <v>5</v>
      </c>
      <c r="B3815">
        <v>20</v>
      </c>
      <c r="C3815">
        <v>5</v>
      </c>
      <c r="D3815" t="str" cm="1">
        <f t="array" ref="D3815">IF(B3815=0,"Depot",INDEX('Delivery Stops'!$B$2:$B$29,B3815))</f>
        <v>Elementary School</v>
      </c>
      <c r="E3815" t="str" cm="1">
        <f t="array" ref="E3815">IF(C3815=0,"Depot",INDEX('Delivery Stops'!$B$2:$B$29,C3815))</f>
        <v>Construction Supply</v>
      </c>
      <c r="F3815">
        <v>0</v>
      </c>
      <c r="G3815" cm="1">
        <f t="array" ref="G3815">INDEX('Distance Matrix (miles)'!$B$2:$AD$30,B3815+1,C3815+1)</f>
        <v>17.079999999999998</v>
      </c>
      <c r="H3815" cm="1">
        <f t="array" ref="H3815">INDEX('Travel Time Matrix (min)'!$B$2:$AD$30,B3815+1,C3815+1)</f>
        <v>25.6</v>
      </c>
      <c r="I3815" cm="1">
        <f t="array" ref="I3815">G3815*(INDEX('Vehicle Fleet'!$D$2:$D$6,A3815)+'Cost Parameters'!$B$2*'Cost Parameters'!$B$3)</f>
        <v>26.583311999999996</v>
      </c>
      <c r="J3815" cm="1">
        <f t="array" ref="J3815">IF(C3815=0,0,INDEX('Delivery Stops'!$D$2:$D$29,C3815))</f>
        <v>201</v>
      </c>
      <c r="K3815">
        <f t="shared" si="236"/>
        <v>0</v>
      </c>
      <c r="L3815">
        <f t="shared" si="237"/>
        <v>0</v>
      </c>
      <c r="M3815">
        <f t="shared" si="238"/>
        <v>0</v>
      </c>
      <c r="N3815">
        <f t="shared" si="239"/>
        <v>0</v>
      </c>
      <c r="O3815" cm="1">
        <f t="array" ref="O3815">((IF(C3815=0,INDEX('Solver Setup'!$M$15:$M$19,A3815),INDEX('Solver Setup'!$G$25:$G$52,C3815))-IF(B3815=0,INDEX('Solver Setup'!$L$15:$L$19,A3815),INDEX('Solver Setup'!$G$25:$G$52,B3815)))*1440-IF(B3815=0,0,INDEX('Solver Setup'!$F$25:$F$52,B3815))-H3815+'Solver Setup'!$B$9*(1-F3815))</f>
        <v>1734.399999999999</v>
      </c>
    </row>
    <row r="3816" spans="1:15" x14ac:dyDescent="0.2">
      <c r="A3816">
        <v>5</v>
      </c>
      <c r="B3816">
        <v>20</v>
      </c>
      <c r="C3816">
        <v>6</v>
      </c>
      <c r="D3816" t="str" cm="1">
        <f t="array" ref="D3816">IF(B3816=0,"Depot",INDEX('Delivery Stops'!$B$2:$B$29,B3816))</f>
        <v>Elementary School</v>
      </c>
      <c r="E3816" t="str" cm="1">
        <f t="array" ref="E3816">IF(C3816=0,"Depot",INDEX('Delivery Stops'!$B$2:$B$29,C3816))</f>
        <v>Farm Supply</v>
      </c>
      <c r="F3816">
        <v>0</v>
      </c>
      <c r="G3816" cm="1">
        <f t="array" ref="G3816">INDEX('Distance Matrix (miles)'!$B$2:$AD$30,B3816+1,C3816+1)</f>
        <v>21.32</v>
      </c>
      <c r="H3816" cm="1">
        <f t="array" ref="H3816">INDEX('Travel Time Matrix (min)'!$B$2:$AD$30,B3816+1,C3816+1)</f>
        <v>32</v>
      </c>
      <c r="I3816" cm="1">
        <f t="array" ref="I3816">G3816*(INDEX('Vehicle Fleet'!$D$2:$D$6,A3816)+'Cost Parameters'!$B$2*'Cost Parameters'!$B$3)</f>
        <v>33.182448000000001</v>
      </c>
      <c r="J3816" cm="1">
        <f t="array" ref="J3816">IF(C3816=0,0,INDEX('Delivery Stops'!$D$2:$D$29,C3816))</f>
        <v>162</v>
      </c>
      <c r="K3816">
        <f t="shared" si="236"/>
        <v>0</v>
      </c>
      <c r="L3816">
        <f t="shared" si="237"/>
        <v>0</v>
      </c>
      <c r="M3816">
        <f t="shared" si="238"/>
        <v>0</v>
      </c>
      <c r="N3816">
        <f t="shared" si="239"/>
        <v>0</v>
      </c>
      <c r="O3816" cm="1">
        <f t="array" ref="O3816">((IF(C3816=0,INDEX('Solver Setup'!$M$15:$M$19,A3816),INDEX('Solver Setup'!$G$25:$G$52,C3816))-IF(B3816=0,INDEX('Solver Setup'!$L$15:$L$19,A3816),INDEX('Solver Setup'!$G$25:$G$52,B3816)))*1440-IF(B3816=0,0,INDEX('Solver Setup'!$F$25:$F$52,B3816))-H3816+'Solver Setup'!$B$9*(1-F3816))</f>
        <v>1832.9999999999995</v>
      </c>
    </row>
    <row r="3817" spans="1:15" x14ac:dyDescent="0.2">
      <c r="A3817">
        <v>5</v>
      </c>
      <c r="B3817">
        <v>20</v>
      </c>
      <c r="C3817">
        <v>7</v>
      </c>
      <c r="D3817" t="str" cm="1">
        <f t="array" ref="D3817">IF(B3817=0,"Depot",INDEX('Delivery Stops'!$B$2:$B$29,B3817))</f>
        <v>Elementary School</v>
      </c>
      <c r="E3817" t="str" cm="1">
        <f t="array" ref="E3817">IF(C3817=0,"Depot",INDEX('Delivery Stops'!$B$2:$B$29,C3817))</f>
        <v>Fish Market</v>
      </c>
      <c r="F3817">
        <v>0</v>
      </c>
      <c r="G3817" cm="1">
        <f t="array" ref="G3817">INDEX('Distance Matrix (miles)'!$B$2:$AD$30,B3817+1,C3817+1)</f>
        <v>28.96</v>
      </c>
      <c r="H3817" cm="1">
        <f t="array" ref="H3817">INDEX('Travel Time Matrix (min)'!$B$2:$AD$30,B3817+1,C3817+1)</f>
        <v>43.4</v>
      </c>
      <c r="I3817" cm="1">
        <f t="array" ref="I3817">G3817*(INDEX('Vehicle Fleet'!$D$2:$D$6,A3817)+'Cost Parameters'!$B$2*'Cost Parameters'!$B$3)</f>
        <v>45.073343999999999</v>
      </c>
      <c r="J3817" cm="1">
        <f t="array" ref="J3817">IF(C3817=0,0,INDEX('Delivery Stops'!$D$2:$D$29,C3817))</f>
        <v>133</v>
      </c>
      <c r="K3817">
        <f t="shared" si="236"/>
        <v>0</v>
      </c>
      <c r="L3817">
        <f t="shared" si="237"/>
        <v>0</v>
      </c>
      <c r="M3817">
        <f t="shared" si="238"/>
        <v>0</v>
      </c>
      <c r="N3817">
        <f t="shared" si="239"/>
        <v>0</v>
      </c>
      <c r="O3817" cm="1">
        <f t="array" ref="O3817">((IF(C3817=0,INDEX('Solver Setup'!$M$15:$M$19,A3817),INDEX('Solver Setup'!$G$25:$G$52,C3817))-IF(B3817=0,INDEX('Solver Setup'!$L$15:$L$19,A3817),INDEX('Solver Setup'!$G$25:$G$52,B3817)))*1440-IF(B3817=0,0,INDEX('Solver Setup'!$F$25:$F$52,B3817))-H3817+'Solver Setup'!$B$9*(1-F3817))</f>
        <v>1686.5999999999995</v>
      </c>
    </row>
    <row r="3818" spans="1:15" x14ac:dyDescent="0.2">
      <c r="A3818">
        <v>5</v>
      </c>
      <c r="B3818">
        <v>20</v>
      </c>
      <c r="C3818">
        <v>8</v>
      </c>
      <c r="D3818" t="str" cm="1">
        <f t="array" ref="D3818">IF(B3818=0,"Depot",INDEX('Delivery Stops'!$B$2:$B$29,B3818))</f>
        <v>Elementary School</v>
      </c>
      <c r="E3818" t="str" cm="1">
        <f t="array" ref="E3818">IF(C3818=0,"Depot",INDEX('Delivery Stops'!$B$2:$B$29,C3818))</f>
        <v>Swimming Pool Supply</v>
      </c>
      <c r="F3818">
        <v>0</v>
      </c>
      <c r="G3818" cm="1">
        <f t="array" ref="G3818">INDEX('Distance Matrix (miles)'!$B$2:$AD$30,B3818+1,C3818+1)</f>
        <v>2.85</v>
      </c>
      <c r="H3818" cm="1">
        <f t="array" ref="H3818">INDEX('Travel Time Matrix (min)'!$B$2:$AD$30,B3818+1,C3818+1)</f>
        <v>4.3</v>
      </c>
      <c r="I3818" cm="1">
        <f t="array" ref="I3818">G3818*(INDEX('Vehicle Fleet'!$D$2:$D$6,A3818)+'Cost Parameters'!$B$2*'Cost Parameters'!$B$3)</f>
        <v>4.43574</v>
      </c>
      <c r="J3818" cm="1">
        <f t="array" ref="J3818">IF(C3818=0,0,INDEX('Delivery Stops'!$D$2:$D$29,C3818))</f>
        <v>285</v>
      </c>
      <c r="K3818">
        <f t="shared" si="236"/>
        <v>0</v>
      </c>
      <c r="L3818">
        <f t="shared" si="237"/>
        <v>0</v>
      </c>
      <c r="M3818">
        <f t="shared" si="238"/>
        <v>0</v>
      </c>
      <c r="N3818">
        <f t="shared" si="239"/>
        <v>0</v>
      </c>
      <c r="O3818" cm="1">
        <f t="array" ref="O3818">((IF(C3818=0,INDEX('Solver Setup'!$M$15:$M$19,A3818),INDEX('Solver Setup'!$G$25:$G$52,C3818))-IF(B3818=0,INDEX('Solver Setup'!$L$15:$L$19,A3818),INDEX('Solver Setup'!$G$25:$G$52,B3818)))*1440-IF(B3818=0,0,INDEX('Solver Setup'!$F$25:$F$52,B3818))-H3818+'Solver Setup'!$B$9*(1-F3818))</f>
        <v>1935.6999999999991</v>
      </c>
    </row>
    <row r="3819" spans="1:15" x14ac:dyDescent="0.2">
      <c r="A3819">
        <v>5</v>
      </c>
      <c r="B3819">
        <v>20</v>
      </c>
      <c r="C3819">
        <v>9</v>
      </c>
      <c r="D3819" t="str" cm="1">
        <f t="array" ref="D3819">IF(B3819=0,"Depot",INDEX('Delivery Stops'!$B$2:$B$29,B3819))</f>
        <v>Elementary School</v>
      </c>
      <c r="E3819" t="str" cm="1">
        <f t="array" ref="E3819">IF(C3819=0,"Depot",INDEX('Delivery Stops'!$B$2:$B$29,C3819))</f>
        <v>Dry Cleaners</v>
      </c>
      <c r="F3819">
        <v>0</v>
      </c>
      <c r="G3819" cm="1">
        <f t="array" ref="G3819">INDEX('Distance Matrix (miles)'!$B$2:$AD$30,B3819+1,C3819+1)</f>
        <v>24.86</v>
      </c>
      <c r="H3819" cm="1">
        <f t="array" ref="H3819">INDEX('Travel Time Matrix (min)'!$B$2:$AD$30,B3819+1,C3819+1)</f>
        <v>37.299999999999997</v>
      </c>
      <c r="I3819" cm="1">
        <f t="array" ref="I3819">G3819*(INDEX('Vehicle Fleet'!$D$2:$D$6,A3819)+'Cost Parameters'!$B$2*'Cost Parameters'!$B$3)</f>
        <v>38.692104</v>
      </c>
      <c r="J3819" cm="1">
        <f t="array" ref="J3819">IF(C3819=0,0,INDEX('Delivery Stops'!$D$2:$D$29,C3819))</f>
        <v>24</v>
      </c>
      <c r="K3819">
        <f t="shared" si="236"/>
        <v>0</v>
      </c>
      <c r="L3819">
        <f t="shared" si="237"/>
        <v>0</v>
      </c>
      <c r="M3819">
        <f t="shared" si="238"/>
        <v>0</v>
      </c>
      <c r="N3819">
        <f t="shared" si="239"/>
        <v>0</v>
      </c>
      <c r="O3819" cm="1">
        <f t="array" ref="O3819">((IF(C3819=0,INDEX('Solver Setup'!$M$15:$M$19,A3819),INDEX('Solver Setup'!$G$25:$G$52,C3819))-IF(B3819=0,INDEX('Solver Setup'!$L$15:$L$19,A3819),INDEX('Solver Setup'!$G$25:$G$52,B3819)))*1440-IF(B3819=0,0,INDEX('Solver Setup'!$F$25:$F$52,B3819))-H3819+'Solver Setup'!$B$9*(1-F3819))</f>
        <v>1557.6999999999996</v>
      </c>
    </row>
    <row r="3820" spans="1:15" x14ac:dyDescent="0.2">
      <c r="A3820">
        <v>5</v>
      </c>
      <c r="B3820">
        <v>20</v>
      </c>
      <c r="C3820">
        <v>10</v>
      </c>
      <c r="D3820" t="str" cm="1">
        <f t="array" ref="D3820">IF(B3820=0,"Depot",INDEX('Delivery Stops'!$B$2:$B$29,B3820))</f>
        <v>Elementary School</v>
      </c>
      <c r="E3820" t="str" cm="1">
        <f t="array" ref="E3820">IF(C3820=0,"Depot",INDEX('Delivery Stops'!$B$2:$B$29,C3820))</f>
        <v>Furniture Warehouse</v>
      </c>
      <c r="F3820">
        <v>0</v>
      </c>
      <c r="G3820" cm="1">
        <f t="array" ref="G3820">INDEX('Distance Matrix (miles)'!$B$2:$AD$30,B3820+1,C3820+1)</f>
        <v>26.48</v>
      </c>
      <c r="H3820" cm="1">
        <f t="array" ref="H3820">INDEX('Travel Time Matrix (min)'!$B$2:$AD$30,B3820+1,C3820+1)</f>
        <v>39.700000000000003</v>
      </c>
      <c r="I3820" cm="1">
        <f t="array" ref="I3820">G3820*(INDEX('Vehicle Fleet'!$D$2:$D$6,A3820)+'Cost Parameters'!$B$2*'Cost Parameters'!$B$3)</f>
        <v>41.213472000000003</v>
      </c>
      <c r="J3820" cm="1">
        <f t="array" ref="J3820">IF(C3820=0,0,INDEX('Delivery Stops'!$D$2:$D$29,C3820))</f>
        <v>89</v>
      </c>
      <c r="K3820">
        <f t="shared" si="236"/>
        <v>0</v>
      </c>
      <c r="L3820">
        <f t="shared" si="237"/>
        <v>0</v>
      </c>
      <c r="M3820">
        <f t="shared" si="238"/>
        <v>0</v>
      </c>
      <c r="N3820">
        <f t="shared" si="239"/>
        <v>0</v>
      </c>
      <c r="O3820" cm="1">
        <f t="array" ref="O3820">((IF(C3820=0,INDEX('Solver Setup'!$M$15:$M$19,A3820),INDEX('Solver Setup'!$G$25:$G$52,C3820))-IF(B3820=0,INDEX('Solver Setup'!$L$15:$L$19,A3820),INDEX('Solver Setup'!$G$25:$G$52,B3820)))*1440-IF(B3820=0,0,INDEX('Solver Setup'!$F$25:$F$52,B3820))-H3820+'Solver Setup'!$B$9*(1-F3820))</f>
        <v>1630.299999999999</v>
      </c>
    </row>
    <row r="3821" spans="1:15" x14ac:dyDescent="0.2">
      <c r="A3821">
        <v>5</v>
      </c>
      <c r="B3821">
        <v>20</v>
      </c>
      <c r="C3821">
        <v>11</v>
      </c>
      <c r="D3821" t="str" cm="1">
        <f t="array" ref="D3821">IF(B3821=0,"Depot",INDEX('Delivery Stops'!$B$2:$B$29,B3821))</f>
        <v>Elementary School</v>
      </c>
      <c r="E3821" t="str" cm="1">
        <f t="array" ref="E3821">IF(C3821=0,"Depot",INDEX('Delivery Stops'!$B$2:$B$29,C3821))</f>
        <v>Pet Hospital</v>
      </c>
      <c r="F3821">
        <v>0</v>
      </c>
      <c r="G3821" cm="1">
        <f t="array" ref="G3821">INDEX('Distance Matrix (miles)'!$B$2:$AD$30,B3821+1,C3821+1)</f>
        <v>24.09</v>
      </c>
      <c r="H3821" cm="1">
        <f t="array" ref="H3821">INDEX('Travel Time Matrix (min)'!$B$2:$AD$30,B3821+1,C3821+1)</f>
        <v>36.1</v>
      </c>
      <c r="I3821" cm="1">
        <f t="array" ref="I3821">G3821*(INDEX('Vehicle Fleet'!$D$2:$D$6,A3821)+'Cost Parameters'!$B$2*'Cost Parameters'!$B$3)</f>
        <v>37.493676000000001</v>
      </c>
      <c r="J3821" cm="1">
        <f t="array" ref="J3821">IF(C3821=0,0,INDEX('Delivery Stops'!$D$2:$D$29,C3821))</f>
        <v>108</v>
      </c>
      <c r="K3821">
        <f t="shared" si="236"/>
        <v>0</v>
      </c>
      <c r="L3821">
        <f t="shared" si="237"/>
        <v>0</v>
      </c>
      <c r="M3821">
        <f t="shared" si="238"/>
        <v>0</v>
      </c>
      <c r="N3821">
        <f t="shared" si="239"/>
        <v>0</v>
      </c>
      <c r="O3821" cm="1">
        <f t="array" ref="O3821">((IF(C3821=0,INDEX('Solver Setup'!$M$15:$M$19,A3821),INDEX('Solver Setup'!$G$25:$G$52,C3821))-IF(B3821=0,INDEX('Solver Setup'!$L$15:$L$19,A3821),INDEX('Solver Setup'!$G$25:$G$52,B3821)))*1440-IF(B3821=0,0,INDEX('Solver Setup'!$F$25:$F$52,B3821))-H3821+'Solver Setup'!$B$9*(1-F3821))</f>
        <v>1558.8999999999994</v>
      </c>
    </row>
    <row r="3822" spans="1:15" x14ac:dyDescent="0.2">
      <c r="A3822">
        <v>5</v>
      </c>
      <c r="B3822">
        <v>20</v>
      </c>
      <c r="C3822">
        <v>12</v>
      </c>
      <c r="D3822" t="str" cm="1">
        <f t="array" ref="D3822">IF(B3822=0,"Depot",INDEX('Delivery Stops'!$B$2:$B$29,B3822))</f>
        <v>Elementary School</v>
      </c>
      <c r="E3822" t="str" cm="1">
        <f t="array" ref="E3822">IF(C3822=0,"Depot",INDEX('Delivery Stops'!$B$2:$B$29,C3822))</f>
        <v>Tech Solutions Inc</v>
      </c>
      <c r="F3822">
        <v>0</v>
      </c>
      <c r="G3822" cm="1">
        <f t="array" ref="G3822">INDEX('Distance Matrix (miles)'!$B$2:$AD$30,B3822+1,C3822+1)</f>
        <v>26.18</v>
      </c>
      <c r="H3822" cm="1">
        <f t="array" ref="H3822">INDEX('Travel Time Matrix (min)'!$B$2:$AD$30,B3822+1,C3822+1)</f>
        <v>39.299999999999997</v>
      </c>
      <c r="I3822" cm="1">
        <f t="array" ref="I3822">G3822*(INDEX('Vehicle Fleet'!$D$2:$D$6,A3822)+'Cost Parameters'!$B$2*'Cost Parameters'!$B$3)</f>
        <v>40.746552000000001</v>
      </c>
      <c r="J3822" cm="1">
        <f t="array" ref="J3822">IF(C3822=0,0,INDEX('Delivery Stops'!$D$2:$D$29,C3822))</f>
        <v>150</v>
      </c>
      <c r="K3822">
        <f t="shared" si="236"/>
        <v>0</v>
      </c>
      <c r="L3822">
        <f t="shared" si="237"/>
        <v>0</v>
      </c>
      <c r="M3822">
        <f t="shared" si="238"/>
        <v>0</v>
      </c>
      <c r="N3822">
        <f t="shared" si="239"/>
        <v>0</v>
      </c>
      <c r="O3822" cm="1">
        <f t="array" ref="O3822">((IF(C3822=0,INDEX('Solver Setup'!$M$15:$M$19,A3822),INDEX('Solver Setup'!$G$25:$G$52,C3822))-IF(B3822=0,INDEX('Solver Setup'!$L$15:$L$19,A3822),INDEX('Solver Setup'!$G$25:$G$52,B3822)))*1440-IF(B3822=0,0,INDEX('Solver Setup'!$F$25:$F$52,B3822))-H3822+'Solver Setup'!$B$9*(1-F3822))</f>
        <v>1510.6999999999996</v>
      </c>
    </row>
    <row r="3823" spans="1:15" x14ac:dyDescent="0.2">
      <c r="A3823">
        <v>5</v>
      </c>
      <c r="B3823">
        <v>20</v>
      </c>
      <c r="C3823">
        <v>13</v>
      </c>
      <c r="D3823" t="str" cm="1">
        <f t="array" ref="D3823">IF(B3823=0,"Depot",INDEX('Delivery Stops'!$B$2:$B$29,B3823))</f>
        <v>Elementary School</v>
      </c>
      <c r="E3823" t="str" cm="1">
        <f t="array" ref="E3823">IF(C3823=0,"Depot",INDEX('Delivery Stops'!$B$2:$B$29,C3823))</f>
        <v>Tech Solutions Inc</v>
      </c>
      <c r="F3823">
        <v>0</v>
      </c>
      <c r="G3823" cm="1">
        <f t="array" ref="G3823">INDEX('Distance Matrix (miles)'!$B$2:$AD$30,B3823+1,C3823+1)</f>
        <v>42.1</v>
      </c>
      <c r="H3823" cm="1">
        <f t="array" ref="H3823">INDEX('Travel Time Matrix (min)'!$B$2:$AD$30,B3823+1,C3823+1)</f>
        <v>63.1</v>
      </c>
      <c r="I3823" cm="1">
        <f t="array" ref="I3823">G3823*(INDEX('Vehicle Fleet'!$D$2:$D$6,A3823)+'Cost Parameters'!$B$2*'Cost Parameters'!$B$3)</f>
        <v>65.524439999999998</v>
      </c>
      <c r="J3823" cm="1">
        <f t="array" ref="J3823">IF(C3823=0,0,INDEX('Delivery Stops'!$D$2:$D$29,C3823))</f>
        <v>38</v>
      </c>
      <c r="K3823">
        <f t="shared" si="236"/>
        <v>0</v>
      </c>
      <c r="L3823">
        <f t="shared" si="237"/>
        <v>0</v>
      </c>
      <c r="M3823">
        <f t="shared" si="238"/>
        <v>0</v>
      </c>
      <c r="N3823">
        <f t="shared" si="239"/>
        <v>0</v>
      </c>
      <c r="O3823" cm="1">
        <f t="array" ref="O3823">((IF(C3823=0,INDEX('Solver Setup'!$M$15:$M$19,A3823),INDEX('Solver Setup'!$G$25:$G$52,C3823))-IF(B3823=0,INDEX('Solver Setup'!$L$15:$L$19,A3823),INDEX('Solver Setup'!$G$25:$G$52,B3823)))*1440-IF(B3823=0,0,INDEX('Solver Setup'!$F$25:$F$52,B3823))-H3823+'Solver Setup'!$B$9*(1-F3823))</f>
        <v>1381.899999999999</v>
      </c>
    </row>
    <row r="3824" spans="1:15" x14ac:dyDescent="0.2">
      <c r="A3824">
        <v>5</v>
      </c>
      <c r="B3824">
        <v>20</v>
      </c>
      <c r="C3824">
        <v>14</v>
      </c>
      <c r="D3824" t="str" cm="1">
        <f t="array" ref="D3824">IF(B3824=0,"Depot",INDEX('Delivery Stops'!$B$2:$B$29,B3824))</f>
        <v>Elementary School</v>
      </c>
      <c r="E3824" t="str" cm="1">
        <f t="array" ref="E3824">IF(C3824=0,"Depot",INDEX('Delivery Stops'!$B$2:$B$29,C3824))</f>
        <v>Sunrise Senior Living</v>
      </c>
      <c r="F3824">
        <v>0</v>
      </c>
      <c r="G3824" cm="1">
        <f t="array" ref="G3824">INDEX('Distance Matrix (miles)'!$B$2:$AD$30,B3824+1,C3824+1)</f>
        <v>24.48</v>
      </c>
      <c r="H3824" cm="1">
        <f t="array" ref="H3824">INDEX('Travel Time Matrix (min)'!$B$2:$AD$30,B3824+1,C3824+1)</f>
        <v>36.700000000000003</v>
      </c>
      <c r="I3824" cm="1">
        <f t="array" ref="I3824">G3824*(INDEX('Vehicle Fleet'!$D$2:$D$6,A3824)+'Cost Parameters'!$B$2*'Cost Parameters'!$B$3)</f>
        <v>38.100672000000003</v>
      </c>
      <c r="J3824" cm="1">
        <f t="array" ref="J3824">IF(C3824=0,0,INDEX('Delivery Stops'!$D$2:$D$29,C3824))</f>
        <v>249</v>
      </c>
      <c r="K3824">
        <f t="shared" si="236"/>
        <v>0</v>
      </c>
      <c r="L3824">
        <f t="shared" si="237"/>
        <v>0</v>
      </c>
      <c r="M3824">
        <f t="shared" si="238"/>
        <v>0</v>
      </c>
      <c r="N3824">
        <f t="shared" si="239"/>
        <v>0</v>
      </c>
      <c r="O3824" cm="1">
        <f t="array" ref="O3824">((IF(C3824=0,INDEX('Solver Setup'!$M$15:$M$19,A3824),INDEX('Solver Setup'!$G$25:$G$52,C3824))-IF(B3824=0,INDEX('Solver Setup'!$L$15:$L$19,A3824),INDEX('Solver Setup'!$G$25:$G$52,B3824)))*1440-IF(B3824=0,0,INDEX('Solver Setup'!$F$25:$F$52,B3824))-H3824+'Solver Setup'!$B$9*(1-F3824))</f>
        <v>1858.299999999999</v>
      </c>
    </row>
    <row r="3825" spans="1:15" x14ac:dyDescent="0.2">
      <c r="A3825">
        <v>5</v>
      </c>
      <c r="B3825">
        <v>20</v>
      </c>
      <c r="C3825">
        <v>15</v>
      </c>
      <c r="D3825" t="str" cm="1">
        <f t="array" ref="D3825">IF(B3825=0,"Depot",INDEX('Delivery Stops'!$B$2:$B$29,B3825))</f>
        <v>Elementary School</v>
      </c>
      <c r="E3825" t="str" cm="1">
        <f t="array" ref="E3825">IF(C3825=0,"Depot",INDEX('Delivery Stops'!$B$2:$B$29,C3825))</f>
        <v>Electronics Outlet</v>
      </c>
      <c r="F3825">
        <v>0</v>
      </c>
      <c r="G3825" cm="1">
        <f t="array" ref="G3825">INDEX('Distance Matrix (miles)'!$B$2:$AD$30,B3825+1,C3825+1)</f>
        <v>24.89</v>
      </c>
      <c r="H3825" cm="1">
        <f t="array" ref="H3825">INDEX('Travel Time Matrix (min)'!$B$2:$AD$30,B3825+1,C3825+1)</f>
        <v>37.299999999999997</v>
      </c>
      <c r="I3825" cm="1">
        <f t="array" ref="I3825">G3825*(INDEX('Vehicle Fleet'!$D$2:$D$6,A3825)+'Cost Parameters'!$B$2*'Cost Parameters'!$B$3)</f>
        <v>38.738796000000001</v>
      </c>
      <c r="J3825" cm="1">
        <f t="array" ref="J3825">IF(C3825=0,0,INDEX('Delivery Stops'!$D$2:$D$29,C3825))</f>
        <v>72</v>
      </c>
      <c r="K3825">
        <f t="shared" si="236"/>
        <v>0</v>
      </c>
      <c r="L3825">
        <f t="shared" si="237"/>
        <v>0</v>
      </c>
      <c r="M3825">
        <f t="shared" si="238"/>
        <v>0</v>
      </c>
      <c r="N3825">
        <f t="shared" si="239"/>
        <v>0</v>
      </c>
      <c r="O3825" cm="1">
        <f t="array" ref="O3825">((IF(C3825=0,INDEX('Solver Setup'!$M$15:$M$19,A3825),INDEX('Solver Setup'!$G$25:$G$52,C3825))-IF(B3825=0,INDEX('Solver Setup'!$L$15:$L$19,A3825),INDEX('Solver Setup'!$G$25:$G$52,B3825)))*1440-IF(B3825=0,0,INDEX('Solver Setup'!$F$25:$F$52,B3825))-H3825+'Solver Setup'!$B$9*(1-F3825))</f>
        <v>1422.6999999999996</v>
      </c>
    </row>
    <row r="3826" spans="1:15" x14ac:dyDescent="0.2">
      <c r="A3826">
        <v>5</v>
      </c>
      <c r="B3826">
        <v>20</v>
      </c>
      <c r="C3826">
        <v>16</v>
      </c>
      <c r="D3826" t="str" cm="1">
        <f t="array" ref="D3826">IF(B3826=0,"Depot",INDEX('Delivery Stops'!$B$2:$B$29,B3826))</f>
        <v>Elementary School</v>
      </c>
      <c r="E3826" t="str" cm="1">
        <f t="array" ref="E3826">IF(C3826=0,"Depot",INDEX('Delivery Stops'!$B$2:$B$29,C3826))</f>
        <v>Bookstore</v>
      </c>
      <c r="F3826">
        <v>0</v>
      </c>
      <c r="G3826" cm="1">
        <f t="array" ref="G3826">INDEX('Distance Matrix (miles)'!$B$2:$AD$30,B3826+1,C3826+1)</f>
        <v>27.19</v>
      </c>
      <c r="H3826" cm="1">
        <f t="array" ref="H3826">INDEX('Travel Time Matrix (min)'!$B$2:$AD$30,B3826+1,C3826+1)</f>
        <v>40.799999999999997</v>
      </c>
      <c r="I3826" cm="1">
        <f t="array" ref="I3826">G3826*(INDEX('Vehicle Fleet'!$D$2:$D$6,A3826)+'Cost Parameters'!$B$2*'Cost Parameters'!$B$3)</f>
        <v>42.318516000000002</v>
      </c>
      <c r="J3826" cm="1">
        <f t="array" ref="J3826">IF(C3826=0,0,INDEX('Delivery Stops'!$D$2:$D$29,C3826))</f>
        <v>152</v>
      </c>
      <c r="K3826">
        <f t="shared" si="236"/>
        <v>0</v>
      </c>
      <c r="L3826">
        <f t="shared" si="237"/>
        <v>0</v>
      </c>
      <c r="M3826">
        <f t="shared" si="238"/>
        <v>0</v>
      </c>
      <c r="N3826">
        <f t="shared" si="239"/>
        <v>0</v>
      </c>
      <c r="O3826" cm="1">
        <f t="array" ref="O3826">((IF(C3826=0,INDEX('Solver Setup'!$M$15:$M$19,A3826),INDEX('Solver Setup'!$G$25:$G$52,C3826))-IF(B3826=0,INDEX('Solver Setup'!$L$15:$L$19,A3826),INDEX('Solver Setup'!$G$25:$G$52,B3826)))*1440-IF(B3826=0,0,INDEX('Solver Setup'!$F$25:$F$52,B3826))-H3826+'Solver Setup'!$B$9*(1-F3826))</f>
        <v>1659.2</v>
      </c>
    </row>
    <row r="3827" spans="1:15" x14ac:dyDescent="0.2">
      <c r="A3827">
        <v>5</v>
      </c>
      <c r="B3827">
        <v>20</v>
      </c>
      <c r="C3827">
        <v>17</v>
      </c>
      <c r="D3827" t="str" cm="1">
        <f t="array" ref="D3827">IF(B3827=0,"Depot",INDEX('Delivery Stops'!$B$2:$B$29,B3827))</f>
        <v>Elementary School</v>
      </c>
      <c r="E3827" t="str" cm="1">
        <f t="array" ref="E3827">IF(C3827=0,"Depot",INDEX('Delivery Stops'!$B$2:$B$29,C3827))</f>
        <v>Veterinary Clinic</v>
      </c>
      <c r="F3827">
        <v>0</v>
      </c>
      <c r="G3827" cm="1">
        <f t="array" ref="G3827">INDEX('Distance Matrix (miles)'!$B$2:$AD$30,B3827+1,C3827+1)</f>
        <v>32.18</v>
      </c>
      <c r="H3827" cm="1">
        <f t="array" ref="H3827">INDEX('Travel Time Matrix (min)'!$B$2:$AD$30,B3827+1,C3827+1)</f>
        <v>48.3</v>
      </c>
      <c r="I3827" cm="1">
        <f t="array" ref="I3827">G3827*(INDEX('Vehicle Fleet'!$D$2:$D$6,A3827)+'Cost Parameters'!$B$2*'Cost Parameters'!$B$3)</f>
        <v>50.084952000000001</v>
      </c>
      <c r="J3827" cm="1">
        <f t="array" ref="J3827">IF(C3827=0,0,INDEX('Delivery Stops'!$D$2:$D$29,C3827))</f>
        <v>102</v>
      </c>
      <c r="K3827">
        <f t="shared" si="236"/>
        <v>0</v>
      </c>
      <c r="L3827">
        <f t="shared" si="237"/>
        <v>0</v>
      </c>
      <c r="M3827">
        <f t="shared" si="238"/>
        <v>0</v>
      </c>
      <c r="N3827">
        <f t="shared" si="239"/>
        <v>0</v>
      </c>
      <c r="O3827" cm="1">
        <f t="array" ref="O3827">((IF(C3827=0,INDEX('Solver Setup'!$M$15:$M$19,A3827),INDEX('Solver Setup'!$G$25:$G$52,C3827))-IF(B3827=0,INDEX('Solver Setup'!$L$15:$L$19,A3827),INDEX('Solver Setup'!$G$25:$G$52,B3827)))*1440-IF(B3827=0,0,INDEX('Solver Setup'!$F$25:$F$52,B3827))-H3827+'Solver Setup'!$B$9*(1-F3827))</f>
        <v>1486.6999999999989</v>
      </c>
    </row>
    <row r="3828" spans="1:15" x14ac:dyDescent="0.2">
      <c r="A3828">
        <v>5</v>
      </c>
      <c r="B3828">
        <v>20</v>
      </c>
      <c r="C3828">
        <v>18</v>
      </c>
      <c r="D3828" t="str" cm="1">
        <f t="array" ref="D3828">IF(B3828=0,"Depot",INDEX('Delivery Stops'!$B$2:$B$29,B3828))</f>
        <v>Elementary School</v>
      </c>
      <c r="E3828" t="str" cm="1">
        <f t="array" ref="E3828">IF(C3828=0,"Depot",INDEX('Delivery Stops'!$B$2:$B$29,C3828))</f>
        <v>Furniture Warehouse</v>
      </c>
      <c r="F3828">
        <v>0</v>
      </c>
      <c r="G3828" cm="1">
        <f t="array" ref="G3828">INDEX('Distance Matrix (miles)'!$B$2:$AD$30,B3828+1,C3828+1)</f>
        <v>18.84</v>
      </c>
      <c r="H3828" cm="1">
        <f t="array" ref="H3828">INDEX('Travel Time Matrix (min)'!$B$2:$AD$30,B3828+1,C3828+1)</f>
        <v>28.3</v>
      </c>
      <c r="I3828" cm="1">
        <f t="array" ref="I3828">G3828*(INDEX('Vehicle Fleet'!$D$2:$D$6,A3828)+'Cost Parameters'!$B$2*'Cost Parameters'!$B$3)</f>
        <v>29.322576000000002</v>
      </c>
      <c r="J3828" cm="1">
        <f t="array" ref="J3828">IF(C3828=0,0,INDEX('Delivery Stops'!$D$2:$D$29,C3828))</f>
        <v>148</v>
      </c>
      <c r="K3828">
        <f t="shared" si="236"/>
        <v>0</v>
      </c>
      <c r="L3828">
        <f t="shared" si="237"/>
        <v>0</v>
      </c>
      <c r="M3828">
        <f t="shared" si="238"/>
        <v>0</v>
      </c>
      <c r="N3828">
        <f t="shared" si="239"/>
        <v>0</v>
      </c>
      <c r="O3828" cm="1">
        <f t="array" ref="O3828">((IF(C3828=0,INDEX('Solver Setup'!$M$15:$M$19,A3828),INDEX('Solver Setup'!$G$25:$G$52,C3828))-IF(B3828=0,INDEX('Solver Setup'!$L$15:$L$19,A3828),INDEX('Solver Setup'!$G$25:$G$52,B3828)))*1440-IF(B3828=0,0,INDEX('Solver Setup'!$F$25:$F$52,B3828))-H3828+'Solver Setup'!$B$9*(1-F3828))</f>
        <v>1461.6999999999989</v>
      </c>
    </row>
    <row r="3829" spans="1:15" x14ac:dyDescent="0.2">
      <c r="A3829">
        <v>5</v>
      </c>
      <c r="B3829">
        <v>20</v>
      </c>
      <c r="C3829">
        <v>19</v>
      </c>
      <c r="D3829" t="str" cm="1">
        <f t="array" ref="D3829">IF(B3829=0,"Depot",INDEX('Delivery Stops'!$B$2:$B$29,B3829))</f>
        <v>Elementary School</v>
      </c>
      <c r="E3829" t="str" cm="1">
        <f t="array" ref="E3829">IF(C3829=0,"Depot",INDEX('Delivery Stops'!$B$2:$B$29,C3829))</f>
        <v>Music School</v>
      </c>
      <c r="F3829">
        <v>0</v>
      </c>
      <c r="G3829" cm="1">
        <f t="array" ref="G3829">INDEX('Distance Matrix (miles)'!$B$2:$AD$30,B3829+1,C3829+1)</f>
        <v>21.46</v>
      </c>
      <c r="H3829" cm="1">
        <f t="array" ref="H3829">INDEX('Travel Time Matrix (min)'!$B$2:$AD$30,B3829+1,C3829+1)</f>
        <v>32.200000000000003</v>
      </c>
      <c r="I3829" cm="1">
        <f t="array" ref="I3829">G3829*(INDEX('Vehicle Fleet'!$D$2:$D$6,A3829)+'Cost Parameters'!$B$2*'Cost Parameters'!$B$3)</f>
        <v>33.400344000000004</v>
      </c>
      <c r="J3829" cm="1">
        <f t="array" ref="J3829">IF(C3829=0,0,INDEX('Delivery Stops'!$D$2:$D$29,C3829))</f>
        <v>97</v>
      </c>
      <c r="K3829">
        <f t="shared" si="236"/>
        <v>0</v>
      </c>
      <c r="L3829">
        <f t="shared" si="237"/>
        <v>0</v>
      </c>
      <c r="M3829">
        <f t="shared" si="238"/>
        <v>0</v>
      </c>
      <c r="N3829">
        <f t="shared" si="239"/>
        <v>0</v>
      </c>
      <c r="O3829" cm="1">
        <f t="array" ref="O3829">((IF(C3829=0,INDEX('Solver Setup'!$M$15:$M$19,A3829),INDEX('Solver Setup'!$G$25:$G$52,C3829))-IF(B3829=0,INDEX('Solver Setup'!$L$15:$L$19,A3829),INDEX('Solver Setup'!$G$25:$G$52,B3829)))*1440-IF(B3829=0,0,INDEX('Solver Setup'!$F$25:$F$52,B3829))-H3829+'Solver Setup'!$B$9*(1-F3829))</f>
        <v>1427.7999999999995</v>
      </c>
    </row>
    <row r="3830" spans="1:15" x14ac:dyDescent="0.2">
      <c r="A3830">
        <v>5</v>
      </c>
      <c r="B3830">
        <v>20</v>
      </c>
      <c r="C3830">
        <v>21</v>
      </c>
      <c r="D3830" t="str" cm="1">
        <f t="array" ref="D3830">IF(B3830=0,"Depot",INDEX('Delivery Stops'!$B$2:$B$29,B3830))</f>
        <v>Elementary School</v>
      </c>
      <c r="E3830" t="str" cm="1">
        <f t="array" ref="E3830">IF(C3830=0,"Depot",INDEX('Delivery Stops'!$B$2:$B$29,C3830))</f>
        <v>Distillery</v>
      </c>
      <c r="F3830">
        <v>0</v>
      </c>
      <c r="G3830" cm="1">
        <f t="array" ref="G3830">INDEX('Distance Matrix (miles)'!$B$2:$AD$30,B3830+1,C3830+1)</f>
        <v>4.9400000000000004</v>
      </c>
      <c r="H3830" cm="1">
        <f t="array" ref="H3830">INDEX('Travel Time Matrix (min)'!$B$2:$AD$30,B3830+1,C3830+1)</f>
        <v>7.4</v>
      </c>
      <c r="I3830" cm="1">
        <f t="array" ref="I3830">G3830*(INDEX('Vehicle Fleet'!$D$2:$D$6,A3830)+'Cost Parameters'!$B$2*'Cost Parameters'!$B$3)</f>
        <v>7.6886160000000006</v>
      </c>
      <c r="J3830" cm="1">
        <f t="array" ref="J3830">IF(C3830=0,0,INDEX('Delivery Stops'!$D$2:$D$29,C3830))</f>
        <v>178</v>
      </c>
      <c r="K3830">
        <f t="shared" si="236"/>
        <v>0</v>
      </c>
      <c r="L3830">
        <f t="shared" si="237"/>
        <v>0</v>
      </c>
      <c r="M3830">
        <f t="shared" si="238"/>
        <v>0</v>
      </c>
      <c r="N3830">
        <f t="shared" si="239"/>
        <v>0</v>
      </c>
      <c r="O3830" cm="1">
        <f t="array" ref="O3830">((IF(C3830=0,INDEX('Solver Setup'!$M$15:$M$19,A3830),INDEX('Solver Setup'!$G$25:$G$52,C3830))-IF(B3830=0,INDEX('Solver Setup'!$L$15:$L$19,A3830),INDEX('Solver Setup'!$G$25:$G$52,B3830)))*1440-IF(B3830=0,0,INDEX('Solver Setup'!$F$25:$F$52,B3830))-H3830+'Solver Setup'!$B$9*(1-F3830))</f>
        <v>1932.599999999999</v>
      </c>
    </row>
    <row r="3831" spans="1:15" x14ac:dyDescent="0.2">
      <c r="A3831">
        <v>5</v>
      </c>
      <c r="B3831">
        <v>20</v>
      </c>
      <c r="C3831">
        <v>22</v>
      </c>
      <c r="D3831" t="str" cm="1">
        <f t="array" ref="D3831">IF(B3831=0,"Depot",INDEX('Delivery Stops'!$B$2:$B$29,B3831))</f>
        <v>Elementary School</v>
      </c>
      <c r="E3831" t="str" cm="1">
        <f t="array" ref="E3831">IF(C3831=0,"Depot",INDEX('Delivery Stops'!$B$2:$B$29,C3831))</f>
        <v>Brewery</v>
      </c>
      <c r="F3831">
        <v>0</v>
      </c>
      <c r="G3831" cm="1">
        <f t="array" ref="G3831">INDEX('Distance Matrix (miles)'!$B$2:$AD$30,B3831+1,C3831+1)</f>
        <v>45.77</v>
      </c>
      <c r="H3831" cm="1">
        <f t="array" ref="H3831">INDEX('Travel Time Matrix (min)'!$B$2:$AD$30,B3831+1,C3831+1)</f>
        <v>68.7</v>
      </c>
      <c r="I3831" cm="1">
        <f t="array" ref="I3831">G3831*(INDEX('Vehicle Fleet'!$D$2:$D$6,A3831)+'Cost Parameters'!$B$2*'Cost Parameters'!$B$3)</f>
        <v>71.236428000000004</v>
      </c>
      <c r="J3831" cm="1">
        <f t="array" ref="J3831">IF(C3831=0,0,INDEX('Delivery Stops'!$D$2:$D$29,C3831))</f>
        <v>46</v>
      </c>
      <c r="K3831">
        <f t="shared" si="236"/>
        <v>0</v>
      </c>
      <c r="L3831">
        <f t="shared" si="237"/>
        <v>0</v>
      </c>
      <c r="M3831">
        <f t="shared" si="238"/>
        <v>0</v>
      </c>
      <c r="N3831">
        <f t="shared" si="239"/>
        <v>0</v>
      </c>
      <c r="O3831" cm="1">
        <f t="array" ref="O3831">((IF(C3831=0,INDEX('Solver Setup'!$M$15:$M$19,A3831),INDEX('Solver Setup'!$G$25:$G$52,C3831))-IF(B3831=0,INDEX('Solver Setup'!$L$15:$L$19,A3831),INDEX('Solver Setup'!$G$25:$G$52,B3831)))*1440-IF(B3831=0,0,INDEX('Solver Setup'!$F$25:$F$52,B3831))-H3831+'Solver Setup'!$B$9*(1-F3831))</f>
        <v>1721.3</v>
      </c>
    </row>
    <row r="3832" spans="1:15" x14ac:dyDescent="0.2">
      <c r="A3832">
        <v>5</v>
      </c>
      <c r="B3832">
        <v>20</v>
      </c>
      <c r="C3832">
        <v>23</v>
      </c>
      <c r="D3832" t="str" cm="1">
        <f t="array" ref="D3832">IF(B3832=0,"Depot",INDEX('Delivery Stops'!$B$2:$B$29,B3832))</f>
        <v>Elementary School</v>
      </c>
      <c r="E3832" t="str" cm="1">
        <f t="array" ref="E3832">IF(C3832=0,"Depot",INDEX('Delivery Stops'!$B$2:$B$29,C3832))</f>
        <v>Distillery</v>
      </c>
      <c r="F3832">
        <v>0</v>
      </c>
      <c r="G3832" cm="1">
        <f t="array" ref="G3832">INDEX('Distance Matrix (miles)'!$B$2:$AD$30,B3832+1,C3832+1)</f>
        <v>23.44</v>
      </c>
      <c r="H3832" cm="1">
        <f t="array" ref="H3832">INDEX('Travel Time Matrix (min)'!$B$2:$AD$30,B3832+1,C3832+1)</f>
        <v>35.200000000000003</v>
      </c>
      <c r="I3832" cm="1">
        <f t="array" ref="I3832">G3832*(INDEX('Vehicle Fleet'!$D$2:$D$6,A3832)+'Cost Parameters'!$B$2*'Cost Parameters'!$B$3)</f>
        <v>36.482016000000002</v>
      </c>
      <c r="J3832" cm="1">
        <f t="array" ref="J3832">IF(C3832=0,0,INDEX('Delivery Stops'!$D$2:$D$29,C3832))</f>
        <v>207</v>
      </c>
      <c r="K3832">
        <f t="shared" si="236"/>
        <v>0</v>
      </c>
      <c r="L3832">
        <f t="shared" si="237"/>
        <v>0</v>
      </c>
      <c r="M3832">
        <f t="shared" si="238"/>
        <v>0</v>
      </c>
      <c r="N3832">
        <f t="shared" si="239"/>
        <v>0</v>
      </c>
      <c r="O3832" cm="1">
        <f t="array" ref="O3832">((IF(C3832=0,INDEX('Solver Setup'!$M$15:$M$19,A3832),INDEX('Solver Setup'!$G$25:$G$52,C3832))-IF(B3832=0,INDEX('Solver Setup'!$L$15:$L$19,A3832),INDEX('Solver Setup'!$G$25:$G$52,B3832)))*1440-IF(B3832=0,0,INDEX('Solver Setup'!$F$25:$F$52,B3832))-H3832+'Solver Setup'!$B$9*(1-F3832))</f>
        <v>1649.7999999999995</v>
      </c>
    </row>
    <row r="3833" spans="1:15" x14ac:dyDescent="0.2">
      <c r="A3833">
        <v>5</v>
      </c>
      <c r="B3833">
        <v>20</v>
      </c>
      <c r="C3833">
        <v>24</v>
      </c>
      <c r="D3833" t="str" cm="1">
        <f t="array" ref="D3833">IF(B3833=0,"Depot",INDEX('Delivery Stops'!$B$2:$B$29,B3833))</f>
        <v>Elementary School</v>
      </c>
      <c r="E3833" t="str" cm="1">
        <f t="array" ref="E3833">IF(C3833=0,"Depot",INDEX('Delivery Stops'!$B$2:$B$29,C3833))</f>
        <v>Children's Academy</v>
      </c>
      <c r="F3833">
        <v>0</v>
      </c>
      <c r="G3833" cm="1">
        <f t="array" ref="G3833">INDEX('Distance Matrix (miles)'!$B$2:$AD$30,B3833+1,C3833+1)</f>
        <v>5.5</v>
      </c>
      <c r="H3833" cm="1">
        <f t="array" ref="H3833">INDEX('Travel Time Matrix (min)'!$B$2:$AD$30,B3833+1,C3833+1)</f>
        <v>8.1999999999999993</v>
      </c>
      <c r="I3833" cm="1">
        <f t="array" ref="I3833">G3833*(INDEX('Vehicle Fleet'!$D$2:$D$6,A3833)+'Cost Parameters'!$B$2*'Cost Parameters'!$B$3)</f>
        <v>8.5602</v>
      </c>
      <c r="J3833" cm="1">
        <f t="array" ref="J3833">IF(C3833=0,0,INDEX('Delivery Stops'!$D$2:$D$29,C3833))</f>
        <v>28</v>
      </c>
      <c r="K3833">
        <f t="shared" si="236"/>
        <v>0</v>
      </c>
      <c r="L3833">
        <f t="shared" si="237"/>
        <v>0</v>
      </c>
      <c r="M3833">
        <f t="shared" si="238"/>
        <v>0</v>
      </c>
      <c r="N3833">
        <f t="shared" si="239"/>
        <v>0</v>
      </c>
      <c r="O3833" cm="1">
        <f t="array" ref="O3833">((IF(C3833=0,INDEX('Solver Setup'!$M$15:$M$19,A3833),INDEX('Solver Setup'!$G$25:$G$52,C3833))-IF(B3833=0,INDEX('Solver Setup'!$L$15:$L$19,A3833),INDEX('Solver Setup'!$G$25:$G$52,B3833)))*1440-IF(B3833=0,0,INDEX('Solver Setup'!$F$25:$F$52,B3833))-H3833+'Solver Setup'!$B$9*(1-F3833))</f>
        <v>1826.8</v>
      </c>
    </row>
    <row r="3834" spans="1:15" x14ac:dyDescent="0.2">
      <c r="A3834">
        <v>5</v>
      </c>
      <c r="B3834">
        <v>20</v>
      </c>
      <c r="C3834">
        <v>25</v>
      </c>
      <c r="D3834" t="str" cm="1">
        <f t="array" ref="D3834">IF(B3834=0,"Depot",INDEX('Delivery Stops'!$B$2:$B$29,B3834))</f>
        <v>Elementary School</v>
      </c>
      <c r="E3834" t="str" cm="1">
        <f t="array" ref="E3834">IF(C3834=0,"Depot",INDEX('Delivery Stops'!$B$2:$B$29,C3834))</f>
        <v>Public Library</v>
      </c>
      <c r="F3834">
        <v>0</v>
      </c>
      <c r="G3834" cm="1">
        <f t="array" ref="G3834">INDEX('Distance Matrix (miles)'!$B$2:$AD$30,B3834+1,C3834+1)</f>
        <v>29.22</v>
      </c>
      <c r="H3834" cm="1">
        <f t="array" ref="H3834">INDEX('Travel Time Matrix (min)'!$B$2:$AD$30,B3834+1,C3834+1)</f>
        <v>43.8</v>
      </c>
      <c r="I3834" cm="1">
        <f t="array" ref="I3834">G3834*(INDEX('Vehicle Fleet'!$D$2:$D$6,A3834)+'Cost Parameters'!$B$2*'Cost Parameters'!$B$3)</f>
        <v>45.478007999999996</v>
      </c>
      <c r="J3834" cm="1">
        <f t="array" ref="J3834">IF(C3834=0,0,INDEX('Delivery Stops'!$D$2:$D$29,C3834))</f>
        <v>32</v>
      </c>
      <c r="K3834">
        <f t="shared" si="236"/>
        <v>0</v>
      </c>
      <c r="L3834">
        <f t="shared" si="237"/>
        <v>0</v>
      </c>
      <c r="M3834">
        <f t="shared" si="238"/>
        <v>0</v>
      </c>
      <c r="N3834">
        <f t="shared" si="239"/>
        <v>0</v>
      </c>
      <c r="O3834" cm="1">
        <f t="array" ref="O3834">((IF(C3834=0,INDEX('Solver Setup'!$M$15:$M$19,A3834),INDEX('Solver Setup'!$G$25:$G$52,C3834))-IF(B3834=0,INDEX('Solver Setup'!$L$15:$L$19,A3834),INDEX('Solver Setup'!$G$25:$G$52,B3834)))*1440-IF(B3834=0,0,INDEX('Solver Setup'!$F$25:$F$52,B3834))-H3834+'Solver Setup'!$B$9*(1-F3834))</f>
        <v>1701.2</v>
      </c>
    </row>
    <row r="3835" spans="1:15" x14ac:dyDescent="0.2">
      <c r="A3835">
        <v>5</v>
      </c>
      <c r="B3835">
        <v>20</v>
      </c>
      <c r="C3835">
        <v>26</v>
      </c>
      <c r="D3835" t="str" cm="1">
        <f t="array" ref="D3835">IF(B3835=0,"Depot",INDEX('Delivery Stops'!$B$2:$B$29,B3835))</f>
        <v>Elementary School</v>
      </c>
      <c r="E3835" t="str" cm="1">
        <f t="array" ref="E3835">IF(C3835=0,"Depot",INDEX('Delivery Stops'!$B$2:$B$29,C3835))</f>
        <v>Bakery &amp; Cafe</v>
      </c>
      <c r="F3835">
        <v>0</v>
      </c>
      <c r="G3835" cm="1">
        <f t="array" ref="G3835">INDEX('Distance Matrix (miles)'!$B$2:$AD$30,B3835+1,C3835+1)</f>
        <v>33.17</v>
      </c>
      <c r="H3835" cm="1">
        <f t="array" ref="H3835">INDEX('Travel Time Matrix (min)'!$B$2:$AD$30,B3835+1,C3835+1)</f>
        <v>49.8</v>
      </c>
      <c r="I3835" cm="1">
        <f t="array" ref="I3835">G3835*(INDEX('Vehicle Fleet'!$D$2:$D$6,A3835)+'Cost Parameters'!$B$2*'Cost Parameters'!$B$3)</f>
        <v>51.625788</v>
      </c>
      <c r="J3835" cm="1">
        <f t="array" ref="J3835">IF(C3835=0,0,INDEX('Delivery Stops'!$D$2:$D$29,C3835))</f>
        <v>211</v>
      </c>
      <c r="K3835">
        <f t="shared" si="236"/>
        <v>0</v>
      </c>
      <c r="L3835">
        <f t="shared" si="237"/>
        <v>0</v>
      </c>
      <c r="M3835">
        <f t="shared" si="238"/>
        <v>0</v>
      </c>
      <c r="N3835">
        <f t="shared" si="239"/>
        <v>0</v>
      </c>
      <c r="O3835" cm="1">
        <f t="array" ref="O3835">((IF(C3835=0,INDEX('Solver Setup'!$M$15:$M$19,A3835),INDEX('Solver Setup'!$G$25:$G$52,C3835))-IF(B3835=0,INDEX('Solver Setup'!$L$15:$L$19,A3835),INDEX('Solver Setup'!$G$25:$G$52,B3835)))*1440-IF(B3835=0,0,INDEX('Solver Setup'!$F$25:$F$52,B3835))-H3835+'Solver Setup'!$B$9*(1-F3835))</f>
        <v>1770.1999999999994</v>
      </c>
    </row>
    <row r="3836" spans="1:15" x14ac:dyDescent="0.2">
      <c r="A3836">
        <v>5</v>
      </c>
      <c r="B3836">
        <v>20</v>
      </c>
      <c r="C3836">
        <v>27</v>
      </c>
      <c r="D3836" t="str" cm="1">
        <f t="array" ref="D3836">IF(B3836=0,"Depot",INDEX('Delivery Stops'!$B$2:$B$29,B3836))</f>
        <v>Elementary School</v>
      </c>
      <c r="E3836" t="str" cm="1">
        <f t="array" ref="E3836">IF(C3836=0,"Depot",INDEX('Delivery Stops'!$B$2:$B$29,C3836))</f>
        <v>Redstone Elementary School</v>
      </c>
      <c r="F3836">
        <v>0</v>
      </c>
      <c r="G3836" cm="1">
        <f t="array" ref="G3836">INDEX('Distance Matrix (miles)'!$B$2:$AD$30,B3836+1,C3836+1)</f>
        <v>30.43</v>
      </c>
      <c r="H3836" cm="1">
        <f t="array" ref="H3836">INDEX('Travel Time Matrix (min)'!$B$2:$AD$30,B3836+1,C3836+1)</f>
        <v>45.6</v>
      </c>
      <c r="I3836" cm="1">
        <f t="array" ref="I3836">G3836*(INDEX('Vehicle Fleet'!$D$2:$D$6,A3836)+'Cost Parameters'!$B$2*'Cost Parameters'!$B$3)</f>
        <v>47.361252</v>
      </c>
      <c r="J3836" cm="1">
        <f t="array" ref="J3836">IF(C3836=0,0,INDEX('Delivery Stops'!$D$2:$D$29,C3836))</f>
        <v>61</v>
      </c>
      <c r="K3836">
        <f t="shared" si="236"/>
        <v>0</v>
      </c>
      <c r="L3836">
        <f t="shared" si="237"/>
        <v>0</v>
      </c>
      <c r="M3836">
        <f t="shared" si="238"/>
        <v>0</v>
      </c>
      <c r="N3836">
        <f t="shared" si="239"/>
        <v>0</v>
      </c>
      <c r="O3836" cm="1">
        <f t="array" ref="O3836">((IF(C3836=0,INDEX('Solver Setup'!$M$15:$M$19,A3836),INDEX('Solver Setup'!$G$25:$G$52,C3836))-IF(B3836=0,INDEX('Solver Setup'!$L$15:$L$19,A3836),INDEX('Solver Setup'!$G$25:$G$52,B3836)))*1440-IF(B3836=0,0,INDEX('Solver Setup'!$F$25:$F$52,B3836))-H3836+'Solver Setup'!$B$9*(1-F3836))</f>
        <v>1714.399999999999</v>
      </c>
    </row>
    <row r="3837" spans="1:15" x14ac:dyDescent="0.2">
      <c r="A3837">
        <v>5</v>
      </c>
      <c r="B3837">
        <v>20</v>
      </c>
      <c r="C3837">
        <v>28</v>
      </c>
      <c r="D3837" t="str" cm="1">
        <f t="array" ref="D3837">IF(B3837=0,"Depot",INDEX('Delivery Stops'!$B$2:$B$29,B3837))</f>
        <v>Elementary School</v>
      </c>
      <c r="E3837" t="str" cm="1">
        <f t="array" ref="E3837">IF(C3837=0,"Depot",INDEX('Delivery Stops'!$B$2:$B$29,C3837))</f>
        <v>Food Bank</v>
      </c>
      <c r="F3837">
        <v>0</v>
      </c>
      <c r="G3837" cm="1">
        <f t="array" ref="G3837">INDEX('Distance Matrix (miles)'!$B$2:$AD$30,B3837+1,C3837+1)</f>
        <v>43.44</v>
      </c>
      <c r="H3837" cm="1">
        <f t="array" ref="H3837">INDEX('Travel Time Matrix (min)'!$B$2:$AD$30,B3837+1,C3837+1)</f>
        <v>65.2</v>
      </c>
      <c r="I3837" cm="1">
        <f t="array" ref="I3837">G3837*(INDEX('Vehicle Fleet'!$D$2:$D$6,A3837)+'Cost Parameters'!$B$2*'Cost Parameters'!$B$3)</f>
        <v>67.610016000000002</v>
      </c>
      <c r="J3837" cm="1">
        <f t="array" ref="J3837">IF(C3837=0,0,INDEX('Delivery Stops'!$D$2:$D$29,C3837))</f>
        <v>168</v>
      </c>
      <c r="K3837">
        <f t="shared" si="236"/>
        <v>0</v>
      </c>
      <c r="L3837">
        <f t="shared" si="237"/>
        <v>0</v>
      </c>
      <c r="M3837">
        <f t="shared" si="238"/>
        <v>0</v>
      </c>
      <c r="N3837">
        <f t="shared" si="239"/>
        <v>0</v>
      </c>
      <c r="O3837" cm="1">
        <f t="array" ref="O3837">((IF(C3837=0,INDEX('Solver Setup'!$M$15:$M$19,A3837),INDEX('Solver Setup'!$G$25:$G$52,C3837))-IF(B3837=0,INDEX('Solver Setup'!$L$15:$L$19,A3837),INDEX('Solver Setup'!$G$25:$G$52,B3837)))*1440-IF(B3837=0,0,INDEX('Solver Setup'!$F$25:$F$52,B3837))-H3837+'Solver Setup'!$B$9*(1-F3837))</f>
        <v>1694.799999999999</v>
      </c>
    </row>
    <row r="3838" spans="1:15" x14ac:dyDescent="0.2">
      <c r="A3838">
        <v>5</v>
      </c>
      <c r="B3838">
        <v>21</v>
      </c>
      <c r="C3838">
        <v>0</v>
      </c>
      <c r="D3838" t="str" cm="1">
        <f t="array" ref="D3838">IF(B3838=0,"Depot",INDEX('Delivery Stops'!$B$2:$B$29,B3838))</f>
        <v>Distillery</v>
      </c>
      <c r="E3838" t="str" cm="1">
        <f t="array" ref="E3838">IF(C3838=0,"Depot",INDEX('Delivery Stops'!$B$2:$B$29,C3838))</f>
        <v>Depot</v>
      </c>
      <c r="F3838">
        <v>0</v>
      </c>
      <c r="G3838" cm="1">
        <f t="array" ref="G3838">INDEX('Distance Matrix (miles)'!$B$2:$AD$30,B3838+1,C3838+1)</f>
        <v>20.67</v>
      </c>
      <c r="H3838" cm="1">
        <f t="array" ref="H3838">INDEX('Travel Time Matrix (min)'!$B$2:$AD$30,B3838+1,C3838+1)</f>
        <v>31</v>
      </c>
      <c r="I3838" cm="1">
        <f t="array" ref="I3838">G3838*(INDEX('Vehicle Fleet'!$D$2:$D$6,A3838)+'Cost Parameters'!$B$2*'Cost Parameters'!$B$3)</f>
        <v>32.170788000000002</v>
      </c>
      <c r="J3838" cm="1">
        <f t="array" ref="J3838">IF(C3838=0,0,INDEX('Delivery Stops'!$D$2:$D$29,C3838))</f>
        <v>0</v>
      </c>
      <c r="K3838">
        <f t="shared" si="236"/>
        <v>0</v>
      </c>
      <c r="L3838">
        <f t="shared" si="237"/>
        <v>0</v>
      </c>
      <c r="M3838">
        <f t="shared" si="238"/>
        <v>0</v>
      </c>
      <c r="N3838">
        <f t="shared" si="239"/>
        <v>0</v>
      </c>
      <c r="O3838" cm="1">
        <f t="array" ref="O3838">((IF(C3838=0,INDEX('Solver Setup'!$M$15:$M$19,A3838),INDEX('Solver Setup'!$G$25:$G$52,C3838))-IF(B3838=0,INDEX('Solver Setup'!$L$15:$L$19,A3838),INDEX('Solver Setup'!$G$25:$G$52,B3838)))*1440-IF(B3838=0,0,INDEX('Solver Setup'!$F$25:$F$52,B3838))-H3838+'Solver Setup'!$B$9*(1-F3838))</f>
        <v>501.00000000000045</v>
      </c>
    </row>
    <row r="3839" spans="1:15" x14ac:dyDescent="0.2">
      <c r="A3839">
        <v>5</v>
      </c>
      <c r="B3839">
        <v>21</v>
      </c>
      <c r="C3839">
        <v>1</v>
      </c>
      <c r="D3839" t="str" cm="1">
        <f t="array" ref="D3839">IF(B3839=0,"Depot",INDEX('Delivery Stops'!$B$2:$B$29,B3839))</f>
        <v>Distillery</v>
      </c>
      <c r="E3839" t="str" cm="1">
        <f t="array" ref="E3839">IF(C3839=0,"Depot",INDEX('Delivery Stops'!$B$2:$B$29,C3839))</f>
        <v>Pet Hospital</v>
      </c>
      <c r="F3839">
        <v>0</v>
      </c>
      <c r="G3839" cm="1">
        <f t="array" ref="G3839">INDEX('Distance Matrix (miles)'!$B$2:$AD$30,B3839+1,C3839+1)</f>
        <v>26.06</v>
      </c>
      <c r="H3839" cm="1">
        <f t="array" ref="H3839">INDEX('Travel Time Matrix (min)'!$B$2:$AD$30,B3839+1,C3839+1)</f>
        <v>39.1</v>
      </c>
      <c r="I3839" cm="1">
        <f t="array" ref="I3839">G3839*(INDEX('Vehicle Fleet'!$D$2:$D$6,A3839)+'Cost Parameters'!$B$2*'Cost Parameters'!$B$3)</f>
        <v>40.559784000000001</v>
      </c>
      <c r="J3839" cm="1">
        <f t="array" ref="J3839">IF(C3839=0,0,INDEX('Delivery Stops'!$D$2:$D$29,C3839))</f>
        <v>204</v>
      </c>
      <c r="K3839">
        <f t="shared" si="236"/>
        <v>0</v>
      </c>
      <c r="L3839">
        <f t="shared" si="237"/>
        <v>0</v>
      </c>
      <c r="M3839">
        <f t="shared" si="238"/>
        <v>0</v>
      </c>
      <c r="N3839">
        <f t="shared" si="239"/>
        <v>0</v>
      </c>
      <c r="O3839" cm="1">
        <f t="array" ref="O3839">((IF(C3839=0,INDEX('Solver Setup'!$M$15:$M$19,A3839),INDEX('Solver Setup'!$G$25:$G$52,C3839))-IF(B3839=0,INDEX('Solver Setup'!$L$15:$L$19,A3839),INDEX('Solver Setup'!$G$25:$G$52,B3839)))*1440-IF(B3839=0,0,INDEX('Solver Setup'!$F$25:$F$52,B3839))-H3839+'Solver Setup'!$B$9*(1-F3839))</f>
        <v>1002.9000000000009</v>
      </c>
    </row>
    <row r="3840" spans="1:15" x14ac:dyDescent="0.2">
      <c r="A3840">
        <v>5</v>
      </c>
      <c r="B3840">
        <v>21</v>
      </c>
      <c r="C3840">
        <v>2</v>
      </c>
      <c r="D3840" t="str" cm="1">
        <f t="array" ref="D3840">IF(B3840=0,"Depot",INDEX('Delivery Stops'!$B$2:$B$29,B3840))</f>
        <v>Distillery</v>
      </c>
      <c r="E3840" t="str" cm="1">
        <f t="array" ref="E3840">IF(C3840=0,"Depot",INDEX('Delivery Stops'!$B$2:$B$29,C3840))</f>
        <v>Community Pharmacy</v>
      </c>
      <c r="F3840">
        <v>0</v>
      </c>
      <c r="G3840" cm="1">
        <f t="array" ref="G3840">INDEX('Distance Matrix (miles)'!$B$2:$AD$30,B3840+1,C3840+1)</f>
        <v>21.59</v>
      </c>
      <c r="H3840" cm="1">
        <f t="array" ref="H3840">INDEX('Travel Time Matrix (min)'!$B$2:$AD$30,B3840+1,C3840+1)</f>
        <v>32.4</v>
      </c>
      <c r="I3840" cm="1">
        <f t="array" ref="I3840">G3840*(INDEX('Vehicle Fleet'!$D$2:$D$6,A3840)+'Cost Parameters'!$B$2*'Cost Parameters'!$B$3)</f>
        <v>33.602676000000002</v>
      </c>
      <c r="J3840" cm="1">
        <f t="array" ref="J3840">IF(C3840=0,0,INDEX('Delivery Stops'!$D$2:$D$29,C3840))</f>
        <v>240</v>
      </c>
      <c r="K3840">
        <f t="shared" si="236"/>
        <v>0</v>
      </c>
      <c r="L3840">
        <f t="shared" si="237"/>
        <v>0</v>
      </c>
      <c r="M3840">
        <f t="shared" si="238"/>
        <v>0</v>
      </c>
      <c r="N3840">
        <f t="shared" si="239"/>
        <v>0</v>
      </c>
      <c r="O3840" cm="1">
        <f t="array" ref="O3840">((IF(C3840=0,INDEX('Solver Setup'!$M$15:$M$19,A3840),INDEX('Solver Setup'!$G$25:$G$52,C3840))-IF(B3840=0,INDEX('Solver Setup'!$L$15:$L$19,A3840),INDEX('Solver Setup'!$G$25:$G$52,B3840)))*1440-IF(B3840=0,0,INDEX('Solver Setup'!$F$25:$F$52,B3840))-H3840+'Solver Setup'!$B$9*(1-F3840))</f>
        <v>1249.5999999999999</v>
      </c>
    </row>
    <row r="3841" spans="1:15" x14ac:dyDescent="0.2">
      <c r="A3841">
        <v>5</v>
      </c>
      <c r="B3841">
        <v>21</v>
      </c>
      <c r="C3841">
        <v>3</v>
      </c>
      <c r="D3841" t="str" cm="1">
        <f t="array" ref="D3841">IF(B3841=0,"Depot",INDEX('Delivery Stops'!$B$2:$B$29,B3841))</f>
        <v>Distillery</v>
      </c>
      <c r="E3841" t="str" cm="1">
        <f t="array" ref="E3841">IF(C3841=0,"Depot",INDEX('Delivery Stops'!$B$2:$B$29,C3841))</f>
        <v>Redstone Medical Center</v>
      </c>
      <c r="F3841">
        <v>0</v>
      </c>
      <c r="G3841" cm="1">
        <f t="array" ref="G3841">INDEX('Distance Matrix (miles)'!$B$2:$AD$30,B3841+1,C3841+1)</f>
        <v>9.14</v>
      </c>
      <c r="H3841" cm="1">
        <f t="array" ref="H3841">INDEX('Travel Time Matrix (min)'!$B$2:$AD$30,B3841+1,C3841+1)</f>
        <v>13.7</v>
      </c>
      <c r="I3841" cm="1">
        <f t="array" ref="I3841">G3841*(INDEX('Vehicle Fleet'!$D$2:$D$6,A3841)+'Cost Parameters'!$B$2*'Cost Parameters'!$B$3)</f>
        <v>14.225496000000001</v>
      </c>
      <c r="J3841" cm="1">
        <f t="array" ref="J3841">IF(C3841=0,0,INDEX('Delivery Stops'!$D$2:$D$29,C3841))</f>
        <v>183</v>
      </c>
      <c r="K3841">
        <f t="shared" si="236"/>
        <v>0</v>
      </c>
      <c r="L3841">
        <f t="shared" si="237"/>
        <v>0</v>
      </c>
      <c r="M3841">
        <f t="shared" si="238"/>
        <v>0</v>
      </c>
      <c r="N3841">
        <f t="shared" si="239"/>
        <v>0</v>
      </c>
      <c r="O3841" cm="1">
        <f t="array" ref="O3841">((IF(C3841=0,INDEX('Solver Setup'!$M$15:$M$19,A3841),INDEX('Solver Setup'!$G$25:$G$52,C3841))-IF(B3841=0,INDEX('Solver Setup'!$L$15:$L$19,A3841),INDEX('Solver Setup'!$G$25:$G$52,B3841)))*1440-IF(B3841=0,0,INDEX('Solver Setup'!$F$25:$F$52,B3841))-H3841+'Solver Setup'!$B$9*(1-F3841))</f>
        <v>1283.3000000000004</v>
      </c>
    </row>
    <row r="3842" spans="1:15" x14ac:dyDescent="0.2">
      <c r="A3842">
        <v>5</v>
      </c>
      <c r="B3842">
        <v>21</v>
      </c>
      <c r="C3842">
        <v>4</v>
      </c>
      <c r="D3842" t="str" cm="1">
        <f t="array" ref="D3842">IF(B3842=0,"Depot",INDEX('Delivery Stops'!$B$2:$B$29,B3842))</f>
        <v>Distillery</v>
      </c>
      <c r="E3842" t="str" cm="1">
        <f t="array" ref="E3842">IF(C3842=0,"Depot",INDEX('Delivery Stops'!$B$2:$B$29,C3842))</f>
        <v>Furniture Warehouse</v>
      </c>
      <c r="F3842">
        <v>0</v>
      </c>
      <c r="G3842" cm="1">
        <f t="array" ref="G3842">INDEX('Distance Matrix (miles)'!$B$2:$AD$30,B3842+1,C3842+1)</f>
        <v>14.4</v>
      </c>
      <c r="H3842" cm="1">
        <f t="array" ref="H3842">INDEX('Travel Time Matrix (min)'!$B$2:$AD$30,B3842+1,C3842+1)</f>
        <v>21.6</v>
      </c>
      <c r="I3842" cm="1">
        <f t="array" ref="I3842">G3842*(INDEX('Vehicle Fleet'!$D$2:$D$6,A3842)+'Cost Parameters'!$B$2*'Cost Parameters'!$B$3)</f>
        <v>22.41216</v>
      </c>
      <c r="J3842" cm="1">
        <f t="array" ref="J3842">IF(C3842=0,0,INDEX('Delivery Stops'!$D$2:$D$29,C3842))</f>
        <v>186</v>
      </c>
      <c r="K3842">
        <f t="shared" si="236"/>
        <v>0</v>
      </c>
      <c r="L3842">
        <f t="shared" si="237"/>
        <v>0</v>
      </c>
      <c r="M3842">
        <f t="shared" si="238"/>
        <v>0</v>
      </c>
      <c r="N3842">
        <f t="shared" si="239"/>
        <v>0</v>
      </c>
      <c r="O3842" cm="1">
        <f t="array" ref="O3842">((IF(C3842=0,INDEX('Solver Setup'!$M$15:$M$19,A3842),INDEX('Solver Setup'!$G$25:$G$52,C3842))-IF(B3842=0,INDEX('Solver Setup'!$L$15:$L$19,A3842),INDEX('Solver Setup'!$G$25:$G$52,B3842)))*1440-IF(B3842=0,0,INDEX('Solver Setup'!$F$25:$F$52,B3842))-H3842+'Solver Setup'!$B$9*(1-F3842))</f>
        <v>1005.4000000000004</v>
      </c>
    </row>
    <row r="3843" spans="1:15" x14ac:dyDescent="0.2">
      <c r="A3843">
        <v>5</v>
      </c>
      <c r="B3843">
        <v>21</v>
      </c>
      <c r="C3843">
        <v>5</v>
      </c>
      <c r="D3843" t="str" cm="1">
        <f t="array" ref="D3843">IF(B3843=0,"Depot",INDEX('Delivery Stops'!$B$2:$B$29,B3843))</f>
        <v>Distillery</v>
      </c>
      <c r="E3843" t="str" cm="1">
        <f t="array" ref="E3843">IF(C3843=0,"Depot",INDEX('Delivery Stops'!$B$2:$B$29,C3843))</f>
        <v>Construction Supply</v>
      </c>
      <c r="F3843">
        <v>0</v>
      </c>
      <c r="G3843" cm="1">
        <f t="array" ref="G3843">INDEX('Distance Matrix (miles)'!$B$2:$AD$30,B3843+1,C3843+1)</f>
        <v>17.850000000000001</v>
      </c>
      <c r="H3843" cm="1">
        <f t="array" ref="H3843">INDEX('Travel Time Matrix (min)'!$B$2:$AD$30,B3843+1,C3843+1)</f>
        <v>26.8</v>
      </c>
      <c r="I3843" cm="1">
        <f t="array" ref="I3843">G3843*(INDEX('Vehicle Fleet'!$D$2:$D$6,A3843)+'Cost Parameters'!$B$2*'Cost Parameters'!$B$3)</f>
        <v>27.781740000000003</v>
      </c>
      <c r="J3843" cm="1">
        <f t="array" ref="J3843">IF(C3843=0,0,INDEX('Delivery Stops'!$D$2:$D$29,C3843))</f>
        <v>201</v>
      </c>
      <c r="K3843">
        <f t="shared" ref="K3843:K3906" si="240">F3843*I3843</f>
        <v>0</v>
      </c>
      <c r="L3843">
        <f t="shared" ref="L3843:L3906" si="241">F3843*G3843</f>
        <v>0</v>
      </c>
      <c r="M3843">
        <f t="shared" ref="M3843:M3906" si="242">F3843*H3843</f>
        <v>0</v>
      </c>
      <c r="N3843">
        <f t="shared" ref="N3843:N3906" si="243">F3843*J3843</f>
        <v>0</v>
      </c>
      <c r="O3843" cm="1">
        <f t="array" ref="O3843">((IF(C3843=0,INDEX('Solver Setup'!$M$15:$M$19,A3843),INDEX('Solver Setup'!$G$25:$G$52,C3843))-IF(B3843=0,INDEX('Solver Setup'!$L$15:$L$19,A3843),INDEX('Solver Setup'!$G$25:$G$52,B3843)))*1440-IF(B3843=0,0,INDEX('Solver Setup'!$F$25:$F$52,B3843))-H3843+'Solver Setup'!$B$9*(1-F3843))</f>
        <v>1210.1999999999998</v>
      </c>
    </row>
    <row r="3844" spans="1:15" x14ac:dyDescent="0.2">
      <c r="A3844">
        <v>5</v>
      </c>
      <c r="B3844">
        <v>21</v>
      </c>
      <c r="C3844">
        <v>6</v>
      </c>
      <c r="D3844" t="str" cm="1">
        <f t="array" ref="D3844">IF(B3844=0,"Depot",INDEX('Delivery Stops'!$B$2:$B$29,B3844))</f>
        <v>Distillery</v>
      </c>
      <c r="E3844" t="str" cm="1">
        <f t="array" ref="E3844">IF(C3844=0,"Depot",INDEX('Delivery Stops'!$B$2:$B$29,C3844))</f>
        <v>Farm Supply</v>
      </c>
      <c r="F3844">
        <v>0</v>
      </c>
      <c r="G3844" cm="1">
        <f t="array" ref="G3844">INDEX('Distance Matrix (miles)'!$B$2:$AD$30,B3844+1,C3844+1)</f>
        <v>19.2</v>
      </c>
      <c r="H3844" cm="1">
        <f t="array" ref="H3844">INDEX('Travel Time Matrix (min)'!$B$2:$AD$30,B3844+1,C3844+1)</f>
        <v>28.8</v>
      </c>
      <c r="I3844" cm="1">
        <f t="array" ref="I3844">G3844*(INDEX('Vehicle Fleet'!$D$2:$D$6,A3844)+'Cost Parameters'!$B$2*'Cost Parameters'!$B$3)</f>
        <v>29.88288</v>
      </c>
      <c r="J3844" cm="1">
        <f t="array" ref="J3844">IF(C3844=0,0,INDEX('Delivery Stops'!$D$2:$D$29,C3844))</f>
        <v>162</v>
      </c>
      <c r="K3844">
        <f t="shared" si="240"/>
        <v>0</v>
      </c>
      <c r="L3844">
        <f t="shared" si="241"/>
        <v>0</v>
      </c>
      <c r="M3844">
        <f t="shared" si="242"/>
        <v>0</v>
      </c>
      <c r="N3844">
        <f t="shared" si="243"/>
        <v>0</v>
      </c>
      <c r="O3844" cm="1">
        <f t="array" ref="O3844">((IF(C3844=0,INDEX('Solver Setup'!$M$15:$M$19,A3844),INDEX('Solver Setup'!$G$25:$G$52,C3844))-IF(B3844=0,INDEX('Solver Setup'!$L$15:$L$19,A3844),INDEX('Solver Setup'!$G$25:$G$52,B3844)))*1440-IF(B3844=0,0,INDEX('Solver Setup'!$F$25:$F$52,B3844))-H3844+'Solver Setup'!$B$9*(1-F3844))</f>
        <v>1313.2000000000005</v>
      </c>
    </row>
    <row r="3845" spans="1:15" x14ac:dyDescent="0.2">
      <c r="A3845">
        <v>5</v>
      </c>
      <c r="B3845">
        <v>21</v>
      </c>
      <c r="C3845">
        <v>7</v>
      </c>
      <c r="D3845" t="str" cm="1">
        <f t="array" ref="D3845">IF(B3845=0,"Depot",INDEX('Delivery Stops'!$B$2:$B$29,B3845))</f>
        <v>Distillery</v>
      </c>
      <c r="E3845" t="str" cm="1">
        <f t="array" ref="E3845">IF(C3845=0,"Depot",INDEX('Delivery Stops'!$B$2:$B$29,C3845))</f>
        <v>Fish Market</v>
      </c>
      <c r="F3845">
        <v>0</v>
      </c>
      <c r="G3845" cm="1">
        <f t="array" ref="G3845">INDEX('Distance Matrix (miles)'!$B$2:$AD$30,B3845+1,C3845+1)</f>
        <v>27.52</v>
      </c>
      <c r="H3845" cm="1">
        <f t="array" ref="H3845">INDEX('Travel Time Matrix (min)'!$B$2:$AD$30,B3845+1,C3845+1)</f>
        <v>41.3</v>
      </c>
      <c r="I3845" cm="1">
        <f t="array" ref="I3845">G3845*(INDEX('Vehicle Fleet'!$D$2:$D$6,A3845)+'Cost Parameters'!$B$2*'Cost Parameters'!$B$3)</f>
        <v>42.832127999999997</v>
      </c>
      <c r="J3845" cm="1">
        <f t="array" ref="J3845">IF(C3845=0,0,INDEX('Delivery Stops'!$D$2:$D$29,C3845))</f>
        <v>133</v>
      </c>
      <c r="K3845">
        <f t="shared" si="240"/>
        <v>0</v>
      </c>
      <c r="L3845">
        <f t="shared" si="241"/>
        <v>0</v>
      </c>
      <c r="M3845">
        <f t="shared" si="242"/>
        <v>0</v>
      </c>
      <c r="N3845">
        <f t="shared" si="243"/>
        <v>0</v>
      </c>
      <c r="O3845" cm="1">
        <f t="array" ref="O3845">((IF(C3845=0,INDEX('Solver Setup'!$M$15:$M$19,A3845),INDEX('Solver Setup'!$G$25:$G$52,C3845))-IF(B3845=0,INDEX('Solver Setup'!$L$15:$L$19,A3845),INDEX('Solver Setup'!$G$25:$G$52,B3845)))*1440-IF(B3845=0,0,INDEX('Solver Setup'!$F$25:$F$52,B3845))-H3845+'Solver Setup'!$B$9*(1-F3845))</f>
        <v>1165.7000000000005</v>
      </c>
    </row>
    <row r="3846" spans="1:15" x14ac:dyDescent="0.2">
      <c r="A3846">
        <v>5</v>
      </c>
      <c r="B3846">
        <v>21</v>
      </c>
      <c r="C3846">
        <v>8</v>
      </c>
      <c r="D3846" t="str" cm="1">
        <f t="array" ref="D3846">IF(B3846=0,"Depot",INDEX('Delivery Stops'!$B$2:$B$29,B3846))</f>
        <v>Distillery</v>
      </c>
      <c r="E3846" t="str" cm="1">
        <f t="array" ref="E3846">IF(C3846=0,"Depot",INDEX('Delivery Stops'!$B$2:$B$29,C3846))</f>
        <v>Swimming Pool Supply</v>
      </c>
      <c r="F3846">
        <v>0</v>
      </c>
      <c r="G3846" cm="1">
        <f t="array" ref="G3846">INDEX('Distance Matrix (miles)'!$B$2:$AD$30,B3846+1,C3846+1)</f>
        <v>7.77</v>
      </c>
      <c r="H3846" cm="1">
        <f t="array" ref="H3846">INDEX('Travel Time Matrix (min)'!$B$2:$AD$30,B3846+1,C3846+1)</f>
        <v>11.7</v>
      </c>
      <c r="I3846" cm="1">
        <f t="array" ref="I3846">G3846*(INDEX('Vehicle Fleet'!$D$2:$D$6,A3846)+'Cost Parameters'!$B$2*'Cost Parameters'!$B$3)</f>
        <v>12.093228</v>
      </c>
      <c r="J3846" cm="1">
        <f t="array" ref="J3846">IF(C3846=0,0,INDEX('Delivery Stops'!$D$2:$D$29,C3846))</f>
        <v>285</v>
      </c>
      <c r="K3846">
        <f t="shared" si="240"/>
        <v>0</v>
      </c>
      <c r="L3846">
        <f t="shared" si="241"/>
        <v>0</v>
      </c>
      <c r="M3846">
        <f t="shared" si="242"/>
        <v>0</v>
      </c>
      <c r="N3846">
        <f t="shared" si="243"/>
        <v>0</v>
      </c>
      <c r="O3846" cm="1">
        <f t="array" ref="O3846">((IF(C3846=0,INDEX('Solver Setup'!$M$15:$M$19,A3846),INDEX('Solver Setup'!$G$25:$G$52,C3846))-IF(B3846=0,INDEX('Solver Setup'!$L$15:$L$19,A3846),INDEX('Solver Setup'!$G$25:$G$52,B3846)))*1440-IF(B3846=0,0,INDEX('Solver Setup'!$F$25:$F$52,B3846))-H3846+'Solver Setup'!$B$9*(1-F3846))</f>
        <v>1405.3</v>
      </c>
    </row>
    <row r="3847" spans="1:15" x14ac:dyDescent="0.2">
      <c r="A3847">
        <v>5</v>
      </c>
      <c r="B3847">
        <v>21</v>
      </c>
      <c r="C3847">
        <v>9</v>
      </c>
      <c r="D3847" t="str" cm="1">
        <f t="array" ref="D3847">IF(B3847=0,"Depot",INDEX('Delivery Stops'!$B$2:$B$29,B3847))</f>
        <v>Distillery</v>
      </c>
      <c r="E3847" t="str" cm="1">
        <f t="array" ref="E3847">IF(C3847=0,"Depot",INDEX('Delivery Stops'!$B$2:$B$29,C3847))</f>
        <v>Dry Cleaners</v>
      </c>
      <c r="F3847">
        <v>0</v>
      </c>
      <c r="G3847" cm="1">
        <f t="array" ref="G3847">INDEX('Distance Matrix (miles)'!$B$2:$AD$30,B3847+1,C3847+1)</f>
        <v>20.09</v>
      </c>
      <c r="H3847" cm="1">
        <f t="array" ref="H3847">INDEX('Travel Time Matrix (min)'!$B$2:$AD$30,B3847+1,C3847+1)</f>
        <v>30.1</v>
      </c>
      <c r="I3847" cm="1">
        <f t="array" ref="I3847">G3847*(INDEX('Vehicle Fleet'!$D$2:$D$6,A3847)+'Cost Parameters'!$B$2*'Cost Parameters'!$B$3)</f>
        <v>31.268076000000001</v>
      </c>
      <c r="J3847" cm="1">
        <f t="array" ref="J3847">IF(C3847=0,0,INDEX('Delivery Stops'!$D$2:$D$29,C3847))</f>
        <v>24</v>
      </c>
      <c r="K3847">
        <f t="shared" si="240"/>
        <v>0</v>
      </c>
      <c r="L3847">
        <f t="shared" si="241"/>
        <v>0</v>
      </c>
      <c r="M3847">
        <f t="shared" si="242"/>
        <v>0</v>
      </c>
      <c r="N3847">
        <f t="shared" si="243"/>
        <v>0</v>
      </c>
      <c r="O3847" cm="1">
        <f t="array" ref="O3847">((IF(C3847=0,INDEX('Solver Setup'!$M$15:$M$19,A3847),INDEX('Solver Setup'!$G$25:$G$52,C3847))-IF(B3847=0,INDEX('Solver Setup'!$L$15:$L$19,A3847),INDEX('Solver Setup'!$G$25:$G$52,B3847)))*1440-IF(B3847=0,0,INDEX('Solver Setup'!$F$25:$F$52,B3847))-H3847+'Solver Setup'!$B$9*(1-F3847))</f>
        <v>1041.9000000000005</v>
      </c>
    </row>
    <row r="3848" spans="1:15" x14ac:dyDescent="0.2">
      <c r="A3848">
        <v>5</v>
      </c>
      <c r="B3848">
        <v>21</v>
      </c>
      <c r="C3848">
        <v>10</v>
      </c>
      <c r="D3848" t="str" cm="1">
        <f t="array" ref="D3848">IF(B3848=0,"Depot",INDEX('Delivery Stops'!$B$2:$B$29,B3848))</f>
        <v>Distillery</v>
      </c>
      <c r="E3848" t="str" cm="1">
        <f t="array" ref="E3848">IF(C3848=0,"Depot",INDEX('Delivery Stops'!$B$2:$B$29,C3848))</f>
        <v>Furniture Warehouse</v>
      </c>
      <c r="F3848">
        <v>0</v>
      </c>
      <c r="G3848" cm="1">
        <f t="array" ref="G3848">INDEX('Distance Matrix (miles)'!$B$2:$AD$30,B3848+1,C3848+1)</f>
        <v>24.71</v>
      </c>
      <c r="H3848" cm="1">
        <f t="array" ref="H3848">INDEX('Travel Time Matrix (min)'!$B$2:$AD$30,B3848+1,C3848+1)</f>
        <v>37.1</v>
      </c>
      <c r="I3848" cm="1">
        <f t="array" ref="I3848">G3848*(INDEX('Vehicle Fleet'!$D$2:$D$6,A3848)+'Cost Parameters'!$B$2*'Cost Parameters'!$B$3)</f>
        <v>38.458644</v>
      </c>
      <c r="J3848" cm="1">
        <f t="array" ref="J3848">IF(C3848=0,0,INDEX('Delivery Stops'!$D$2:$D$29,C3848))</f>
        <v>89</v>
      </c>
      <c r="K3848">
        <f t="shared" si="240"/>
        <v>0</v>
      </c>
      <c r="L3848">
        <f t="shared" si="241"/>
        <v>0</v>
      </c>
      <c r="M3848">
        <f t="shared" si="242"/>
        <v>0</v>
      </c>
      <c r="N3848">
        <f t="shared" si="243"/>
        <v>0</v>
      </c>
      <c r="O3848" cm="1">
        <f t="array" ref="O3848">((IF(C3848=0,INDEX('Solver Setup'!$M$15:$M$19,A3848),INDEX('Solver Setup'!$G$25:$G$52,C3848))-IF(B3848=0,INDEX('Solver Setup'!$L$15:$L$19,A3848),INDEX('Solver Setup'!$G$25:$G$52,B3848)))*1440-IF(B3848=0,0,INDEX('Solver Setup'!$F$25:$F$52,B3848))-H3848+'Solver Setup'!$B$9*(1-F3848))</f>
        <v>1109.8999999999999</v>
      </c>
    </row>
    <row r="3849" spans="1:15" x14ac:dyDescent="0.2">
      <c r="A3849">
        <v>5</v>
      </c>
      <c r="B3849">
        <v>21</v>
      </c>
      <c r="C3849">
        <v>11</v>
      </c>
      <c r="D3849" t="str" cm="1">
        <f t="array" ref="D3849">IF(B3849=0,"Depot",INDEX('Delivery Stops'!$B$2:$B$29,B3849))</f>
        <v>Distillery</v>
      </c>
      <c r="E3849" t="str" cm="1">
        <f t="array" ref="E3849">IF(C3849=0,"Depot",INDEX('Delivery Stops'!$B$2:$B$29,C3849))</f>
        <v>Pet Hospital</v>
      </c>
      <c r="F3849">
        <v>0</v>
      </c>
      <c r="G3849" cm="1">
        <f t="array" ref="G3849">INDEX('Distance Matrix (miles)'!$B$2:$AD$30,B3849+1,C3849+1)</f>
        <v>20.9</v>
      </c>
      <c r="H3849" cm="1">
        <f t="array" ref="H3849">INDEX('Travel Time Matrix (min)'!$B$2:$AD$30,B3849+1,C3849+1)</f>
        <v>31.3</v>
      </c>
      <c r="I3849" cm="1">
        <f t="array" ref="I3849">G3849*(INDEX('Vehicle Fleet'!$D$2:$D$6,A3849)+'Cost Parameters'!$B$2*'Cost Parameters'!$B$3)</f>
        <v>32.528759999999998</v>
      </c>
      <c r="J3849" cm="1">
        <f t="array" ref="J3849">IF(C3849=0,0,INDEX('Delivery Stops'!$D$2:$D$29,C3849))</f>
        <v>108</v>
      </c>
      <c r="K3849">
        <f t="shared" si="240"/>
        <v>0</v>
      </c>
      <c r="L3849">
        <f t="shared" si="241"/>
        <v>0</v>
      </c>
      <c r="M3849">
        <f t="shared" si="242"/>
        <v>0</v>
      </c>
      <c r="N3849">
        <f t="shared" si="243"/>
        <v>0</v>
      </c>
      <c r="O3849" cm="1">
        <f t="array" ref="O3849">((IF(C3849=0,INDEX('Solver Setup'!$M$15:$M$19,A3849),INDEX('Solver Setup'!$G$25:$G$52,C3849))-IF(B3849=0,INDEX('Solver Setup'!$L$15:$L$19,A3849),INDEX('Solver Setup'!$G$25:$G$52,B3849)))*1440-IF(B3849=0,0,INDEX('Solver Setup'!$F$25:$F$52,B3849))-H3849+'Solver Setup'!$B$9*(1-F3849))</f>
        <v>1040.7000000000005</v>
      </c>
    </row>
    <row r="3850" spans="1:15" x14ac:dyDescent="0.2">
      <c r="A3850">
        <v>5</v>
      </c>
      <c r="B3850">
        <v>21</v>
      </c>
      <c r="C3850">
        <v>12</v>
      </c>
      <c r="D3850" t="str" cm="1">
        <f t="array" ref="D3850">IF(B3850=0,"Depot",INDEX('Delivery Stops'!$B$2:$B$29,B3850))</f>
        <v>Distillery</v>
      </c>
      <c r="E3850" t="str" cm="1">
        <f t="array" ref="E3850">IF(C3850=0,"Depot",INDEX('Delivery Stops'!$B$2:$B$29,C3850))</f>
        <v>Tech Solutions Inc</v>
      </c>
      <c r="F3850">
        <v>0</v>
      </c>
      <c r="G3850" cm="1">
        <f t="array" ref="G3850">INDEX('Distance Matrix (miles)'!$B$2:$AD$30,B3850+1,C3850+1)</f>
        <v>24.71</v>
      </c>
      <c r="H3850" cm="1">
        <f t="array" ref="H3850">INDEX('Travel Time Matrix (min)'!$B$2:$AD$30,B3850+1,C3850+1)</f>
        <v>37.1</v>
      </c>
      <c r="I3850" cm="1">
        <f t="array" ref="I3850">G3850*(INDEX('Vehicle Fleet'!$D$2:$D$6,A3850)+'Cost Parameters'!$B$2*'Cost Parameters'!$B$3)</f>
        <v>38.458644</v>
      </c>
      <c r="J3850" cm="1">
        <f t="array" ref="J3850">IF(C3850=0,0,INDEX('Delivery Stops'!$D$2:$D$29,C3850))</f>
        <v>150</v>
      </c>
      <c r="K3850">
        <f t="shared" si="240"/>
        <v>0</v>
      </c>
      <c r="L3850">
        <f t="shared" si="241"/>
        <v>0</v>
      </c>
      <c r="M3850">
        <f t="shared" si="242"/>
        <v>0</v>
      </c>
      <c r="N3850">
        <f t="shared" si="243"/>
        <v>0</v>
      </c>
      <c r="O3850" cm="1">
        <f t="array" ref="O3850">((IF(C3850=0,INDEX('Solver Setup'!$M$15:$M$19,A3850),INDEX('Solver Setup'!$G$25:$G$52,C3850))-IF(B3850=0,INDEX('Solver Setup'!$L$15:$L$19,A3850),INDEX('Solver Setup'!$G$25:$G$52,B3850)))*1440-IF(B3850=0,0,INDEX('Solver Setup'!$F$25:$F$52,B3850))-H3850+'Solver Setup'!$B$9*(1-F3850))</f>
        <v>989.90000000000043</v>
      </c>
    </row>
    <row r="3851" spans="1:15" x14ac:dyDescent="0.2">
      <c r="A3851">
        <v>5</v>
      </c>
      <c r="B3851">
        <v>21</v>
      </c>
      <c r="C3851">
        <v>13</v>
      </c>
      <c r="D3851" t="str" cm="1">
        <f t="array" ref="D3851">IF(B3851=0,"Depot",INDEX('Delivery Stops'!$B$2:$B$29,B3851))</f>
        <v>Distillery</v>
      </c>
      <c r="E3851" t="str" cm="1">
        <f t="array" ref="E3851">IF(C3851=0,"Depot",INDEX('Delivery Stops'!$B$2:$B$29,C3851))</f>
        <v>Tech Solutions Inc</v>
      </c>
      <c r="F3851">
        <v>0</v>
      </c>
      <c r="G3851" cm="1">
        <f t="array" ref="G3851">INDEX('Distance Matrix (miles)'!$B$2:$AD$30,B3851+1,C3851+1)</f>
        <v>41.02</v>
      </c>
      <c r="H3851" cm="1">
        <f t="array" ref="H3851">INDEX('Travel Time Matrix (min)'!$B$2:$AD$30,B3851+1,C3851+1)</f>
        <v>61.5</v>
      </c>
      <c r="I3851" cm="1">
        <f t="array" ref="I3851">G3851*(INDEX('Vehicle Fleet'!$D$2:$D$6,A3851)+'Cost Parameters'!$B$2*'Cost Parameters'!$B$3)</f>
        <v>63.843528000000006</v>
      </c>
      <c r="J3851" cm="1">
        <f t="array" ref="J3851">IF(C3851=0,0,INDEX('Delivery Stops'!$D$2:$D$29,C3851))</f>
        <v>38</v>
      </c>
      <c r="K3851">
        <f t="shared" si="240"/>
        <v>0</v>
      </c>
      <c r="L3851">
        <f t="shared" si="241"/>
        <v>0</v>
      </c>
      <c r="M3851">
        <f t="shared" si="242"/>
        <v>0</v>
      </c>
      <c r="N3851">
        <f t="shared" si="243"/>
        <v>0</v>
      </c>
      <c r="O3851" cm="1">
        <f t="array" ref="O3851">((IF(C3851=0,INDEX('Solver Setup'!$M$15:$M$19,A3851),INDEX('Solver Setup'!$G$25:$G$52,C3851))-IF(B3851=0,INDEX('Solver Setup'!$L$15:$L$19,A3851),INDEX('Solver Setup'!$G$25:$G$52,B3851)))*1440-IF(B3851=0,0,INDEX('Solver Setup'!$F$25:$F$52,B3851))-H3851+'Solver Setup'!$B$9*(1-F3851))</f>
        <v>860.5</v>
      </c>
    </row>
    <row r="3852" spans="1:15" x14ac:dyDescent="0.2">
      <c r="A3852">
        <v>5</v>
      </c>
      <c r="B3852">
        <v>21</v>
      </c>
      <c r="C3852">
        <v>14</v>
      </c>
      <c r="D3852" t="str" cm="1">
        <f t="array" ref="D3852">IF(B3852=0,"Depot",INDEX('Delivery Stops'!$B$2:$B$29,B3852))</f>
        <v>Distillery</v>
      </c>
      <c r="E3852" t="str" cm="1">
        <f t="array" ref="E3852">IF(C3852=0,"Depot",INDEX('Delivery Stops'!$B$2:$B$29,C3852))</f>
        <v>Sunrise Senior Living</v>
      </c>
      <c r="F3852">
        <v>0</v>
      </c>
      <c r="G3852" cm="1">
        <f t="array" ref="G3852">INDEX('Distance Matrix (miles)'!$B$2:$AD$30,B3852+1,C3852+1)</f>
        <v>24.47</v>
      </c>
      <c r="H3852" cm="1">
        <f t="array" ref="H3852">INDEX('Travel Time Matrix (min)'!$B$2:$AD$30,B3852+1,C3852+1)</f>
        <v>36.700000000000003</v>
      </c>
      <c r="I3852" cm="1">
        <f t="array" ref="I3852">G3852*(INDEX('Vehicle Fleet'!$D$2:$D$6,A3852)+'Cost Parameters'!$B$2*'Cost Parameters'!$B$3)</f>
        <v>38.085107999999998</v>
      </c>
      <c r="J3852" cm="1">
        <f t="array" ref="J3852">IF(C3852=0,0,INDEX('Delivery Stops'!$D$2:$D$29,C3852))</f>
        <v>249</v>
      </c>
      <c r="K3852">
        <f t="shared" si="240"/>
        <v>0</v>
      </c>
      <c r="L3852">
        <f t="shared" si="241"/>
        <v>0</v>
      </c>
      <c r="M3852">
        <f t="shared" si="242"/>
        <v>0</v>
      </c>
      <c r="N3852">
        <f t="shared" si="243"/>
        <v>0</v>
      </c>
      <c r="O3852" cm="1">
        <f t="array" ref="O3852">((IF(C3852=0,INDEX('Solver Setup'!$M$15:$M$19,A3852),INDEX('Solver Setup'!$G$25:$G$52,C3852))-IF(B3852=0,INDEX('Solver Setup'!$L$15:$L$19,A3852),INDEX('Solver Setup'!$G$25:$G$52,B3852)))*1440-IF(B3852=0,0,INDEX('Solver Setup'!$F$25:$F$52,B3852))-H3852+'Solver Setup'!$B$9*(1-F3852))</f>
        <v>1335.3</v>
      </c>
    </row>
    <row r="3853" spans="1:15" x14ac:dyDescent="0.2">
      <c r="A3853">
        <v>5</v>
      </c>
      <c r="B3853">
        <v>21</v>
      </c>
      <c r="C3853">
        <v>15</v>
      </c>
      <c r="D3853" t="str" cm="1">
        <f t="array" ref="D3853">IF(B3853=0,"Depot",INDEX('Delivery Stops'!$B$2:$B$29,B3853))</f>
        <v>Distillery</v>
      </c>
      <c r="E3853" t="str" cm="1">
        <f t="array" ref="E3853">IF(C3853=0,"Depot",INDEX('Delivery Stops'!$B$2:$B$29,C3853))</f>
        <v>Electronics Outlet</v>
      </c>
      <c r="F3853">
        <v>0</v>
      </c>
      <c r="G3853" cm="1">
        <f t="array" ref="G3853">INDEX('Distance Matrix (miles)'!$B$2:$AD$30,B3853+1,C3853+1)</f>
        <v>21.91</v>
      </c>
      <c r="H3853" cm="1">
        <f t="array" ref="H3853">INDEX('Travel Time Matrix (min)'!$B$2:$AD$30,B3853+1,C3853+1)</f>
        <v>32.9</v>
      </c>
      <c r="I3853" cm="1">
        <f t="array" ref="I3853">G3853*(INDEX('Vehicle Fleet'!$D$2:$D$6,A3853)+'Cost Parameters'!$B$2*'Cost Parameters'!$B$3)</f>
        <v>34.100724</v>
      </c>
      <c r="J3853" cm="1">
        <f t="array" ref="J3853">IF(C3853=0,0,INDEX('Delivery Stops'!$D$2:$D$29,C3853))</f>
        <v>72</v>
      </c>
      <c r="K3853">
        <f t="shared" si="240"/>
        <v>0</v>
      </c>
      <c r="L3853">
        <f t="shared" si="241"/>
        <v>0</v>
      </c>
      <c r="M3853">
        <f t="shared" si="242"/>
        <v>0</v>
      </c>
      <c r="N3853">
        <f t="shared" si="243"/>
        <v>0</v>
      </c>
      <c r="O3853" cm="1">
        <f t="array" ref="O3853">((IF(C3853=0,INDEX('Solver Setup'!$M$15:$M$19,A3853),INDEX('Solver Setup'!$G$25:$G$52,C3853))-IF(B3853=0,INDEX('Solver Setup'!$L$15:$L$19,A3853),INDEX('Solver Setup'!$G$25:$G$52,B3853)))*1440-IF(B3853=0,0,INDEX('Solver Setup'!$F$25:$F$52,B3853))-H3853+'Solver Setup'!$B$9*(1-F3853))</f>
        <v>904.10000000000048</v>
      </c>
    </row>
    <row r="3854" spans="1:15" x14ac:dyDescent="0.2">
      <c r="A3854">
        <v>5</v>
      </c>
      <c r="B3854">
        <v>21</v>
      </c>
      <c r="C3854">
        <v>16</v>
      </c>
      <c r="D3854" t="str" cm="1">
        <f t="array" ref="D3854">IF(B3854=0,"Depot",INDEX('Delivery Stops'!$B$2:$B$29,B3854))</f>
        <v>Distillery</v>
      </c>
      <c r="E3854" t="str" cm="1">
        <f t="array" ref="E3854">IF(C3854=0,"Depot",INDEX('Delivery Stops'!$B$2:$B$29,C3854))</f>
        <v>Bookstore</v>
      </c>
      <c r="F3854">
        <v>0</v>
      </c>
      <c r="G3854" cm="1">
        <f t="array" ref="G3854">INDEX('Distance Matrix (miles)'!$B$2:$AD$30,B3854+1,C3854+1)</f>
        <v>24.53</v>
      </c>
      <c r="H3854" cm="1">
        <f t="array" ref="H3854">INDEX('Travel Time Matrix (min)'!$B$2:$AD$30,B3854+1,C3854+1)</f>
        <v>36.799999999999997</v>
      </c>
      <c r="I3854" cm="1">
        <f t="array" ref="I3854">G3854*(INDEX('Vehicle Fleet'!$D$2:$D$6,A3854)+'Cost Parameters'!$B$2*'Cost Parameters'!$B$3)</f>
        <v>38.178491999999999</v>
      </c>
      <c r="J3854" cm="1">
        <f t="array" ref="J3854">IF(C3854=0,0,INDEX('Delivery Stops'!$D$2:$D$29,C3854))</f>
        <v>152</v>
      </c>
      <c r="K3854">
        <f t="shared" si="240"/>
        <v>0</v>
      </c>
      <c r="L3854">
        <f t="shared" si="241"/>
        <v>0</v>
      </c>
      <c r="M3854">
        <f t="shared" si="242"/>
        <v>0</v>
      </c>
      <c r="N3854">
        <f t="shared" si="243"/>
        <v>0</v>
      </c>
      <c r="O3854" cm="1">
        <f t="array" ref="O3854">((IF(C3854=0,INDEX('Solver Setup'!$M$15:$M$19,A3854),INDEX('Solver Setup'!$G$25:$G$52,C3854))-IF(B3854=0,INDEX('Solver Setup'!$L$15:$L$19,A3854),INDEX('Solver Setup'!$G$25:$G$52,B3854)))*1440-IF(B3854=0,0,INDEX('Solver Setup'!$F$25:$F$52,B3854))-H3854+'Solver Setup'!$B$9*(1-F3854))</f>
        <v>1140.200000000001</v>
      </c>
    </row>
    <row r="3855" spans="1:15" x14ac:dyDescent="0.2">
      <c r="A3855">
        <v>5</v>
      </c>
      <c r="B3855">
        <v>21</v>
      </c>
      <c r="C3855">
        <v>17</v>
      </c>
      <c r="D3855" t="str" cm="1">
        <f t="array" ref="D3855">IF(B3855=0,"Depot",INDEX('Delivery Stops'!$B$2:$B$29,B3855))</f>
        <v>Distillery</v>
      </c>
      <c r="E3855" t="str" cm="1">
        <f t="array" ref="E3855">IF(C3855=0,"Depot",INDEX('Delivery Stops'!$B$2:$B$29,C3855))</f>
        <v>Veterinary Clinic</v>
      </c>
      <c r="F3855">
        <v>0</v>
      </c>
      <c r="G3855" cm="1">
        <f t="array" ref="G3855">INDEX('Distance Matrix (miles)'!$B$2:$AD$30,B3855+1,C3855+1)</f>
        <v>33.47</v>
      </c>
      <c r="H3855" cm="1">
        <f t="array" ref="H3855">INDEX('Travel Time Matrix (min)'!$B$2:$AD$30,B3855+1,C3855+1)</f>
        <v>50.2</v>
      </c>
      <c r="I3855" cm="1">
        <f t="array" ref="I3855">G3855*(INDEX('Vehicle Fleet'!$D$2:$D$6,A3855)+'Cost Parameters'!$B$2*'Cost Parameters'!$B$3)</f>
        <v>52.092708000000002</v>
      </c>
      <c r="J3855" cm="1">
        <f t="array" ref="J3855">IF(C3855=0,0,INDEX('Delivery Stops'!$D$2:$D$29,C3855))</f>
        <v>102</v>
      </c>
      <c r="K3855">
        <f t="shared" si="240"/>
        <v>0</v>
      </c>
      <c r="L3855">
        <f t="shared" si="241"/>
        <v>0</v>
      </c>
      <c r="M3855">
        <f t="shared" si="242"/>
        <v>0</v>
      </c>
      <c r="N3855">
        <f t="shared" si="243"/>
        <v>0</v>
      </c>
      <c r="O3855" cm="1">
        <f t="array" ref="O3855">((IF(C3855=0,INDEX('Solver Setup'!$M$15:$M$19,A3855),INDEX('Solver Setup'!$G$25:$G$52,C3855))-IF(B3855=0,INDEX('Solver Setup'!$L$15:$L$19,A3855),INDEX('Solver Setup'!$G$25:$G$52,B3855)))*1440-IF(B3855=0,0,INDEX('Solver Setup'!$F$25:$F$52,B3855))-H3855+'Solver Setup'!$B$9*(1-F3855))</f>
        <v>961.8</v>
      </c>
    </row>
    <row r="3856" spans="1:15" x14ac:dyDescent="0.2">
      <c r="A3856">
        <v>5</v>
      </c>
      <c r="B3856">
        <v>21</v>
      </c>
      <c r="C3856">
        <v>18</v>
      </c>
      <c r="D3856" t="str" cm="1">
        <f t="array" ref="D3856">IF(B3856=0,"Depot",INDEX('Delivery Stops'!$B$2:$B$29,B3856))</f>
        <v>Distillery</v>
      </c>
      <c r="E3856" t="str" cm="1">
        <f t="array" ref="E3856">IF(C3856=0,"Depot",INDEX('Delivery Stops'!$B$2:$B$29,C3856))</f>
        <v>Furniture Warehouse</v>
      </c>
      <c r="F3856">
        <v>0</v>
      </c>
      <c r="G3856" cm="1">
        <f t="array" ref="G3856">INDEX('Distance Matrix (miles)'!$B$2:$AD$30,B3856+1,C3856+1)</f>
        <v>16.440000000000001</v>
      </c>
      <c r="H3856" cm="1">
        <f t="array" ref="H3856">INDEX('Travel Time Matrix (min)'!$B$2:$AD$30,B3856+1,C3856+1)</f>
        <v>24.7</v>
      </c>
      <c r="I3856" cm="1">
        <f t="array" ref="I3856">G3856*(INDEX('Vehicle Fleet'!$D$2:$D$6,A3856)+'Cost Parameters'!$B$2*'Cost Parameters'!$B$3)</f>
        <v>25.587216000000002</v>
      </c>
      <c r="J3856" cm="1">
        <f t="array" ref="J3856">IF(C3856=0,0,INDEX('Delivery Stops'!$D$2:$D$29,C3856))</f>
        <v>148</v>
      </c>
      <c r="K3856">
        <f t="shared" si="240"/>
        <v>0</v>
      </c>
      <c r="L3856">
        <f t="shared" si="241"/>
        <v>0</v>
      </c>
      <c r="M3856">
        <f t="shared" si="242"/>
        <v>0</v>
      </c>
      <c r="N3856">
        <f t="shared" si="243"/>
        <v>0</v>
      </c>
      <c r="O3856" cm="1">
        <f t="array" ref="O3856">((IF(C3856=0,INDEX('Solver Setup'!$M$15:$M$19,A3856),INDEX('Solver Setup'!$G$25:$G$52,C3856))-IF(B3856=0,INDEX('Solver Setup'!$L$15:$L$19,A3856),INDEX('Solver Setup'!$G$25:$G$52,B3856)))*1440-IF(B3856=0,0,INDEX('Solver Setup'!$F$25:$F$52,B3856))-H3856+'Solver Setup'!$B$9*(1-F3856))</f>
        <v>942.3</v>
      </c>
    </row>
    <row r="3857" spans="1:15" x14ac:dyDescent="0.2">
      <c r="A3857">
        <v>5</v>
      </c>
      <c r="B3857">
        <v>21</v>
      </c>
      <c r="C3857">
        <v>19</v>
      </c>
      <c r="D3857" t="str" cm="1">
        <f t="array" ref="D3857">IF(B3857=0,"Depot",INDEX('Delivery Stops'!$B$2:$B$29,B3857))</f>
        <v>Distillery</v>
      </c>
      <c r="E3857" t="str" cm="1">
        <f t="array" ref="E3857">IF(C3857=0,"Depot",INDEX('Delivery Stops'!$B$2:$B$29,C3857))</f>
        <v>Music School</v>
      </c>
      <c r="F3857">
        <v>0</v>
      </c>
      <c r="G3857" cm="1">
        <f t="array" ref="G3857">INDEX('Distance Matrix (miles)'!$B$2:$AD$30,B3857+1,C3857+1)</f>
        <v>16.57</v>
      </c>
      <c r="H3857" cm="1">
        <f t="array" ref="H3857">INDEX('Travel Time Matrix (min)'!$B$2:$AD$30,B3857+1,C3857+1)</f>
        <v>24.9</v>
      </c>
      <c r="I3857" cm="1">
        <f t="array" ref="I3857">G3857*(INDEX('Vehicle Fleet'!$D$2:$D$6,A3857)+'Cost Parameters'!$B$2*'Cost Parameters'!$B$3)</f>
        <v>25.789548</v>
      </c>
      <c r="J3857" cm="1">
        <f t="array" ref="J3857">IF(C3857=0,0,INDEX('Delivery Stops'!$D$2:$D$29,C3857))</f>
        <v>97</v>
      </c>
      <c r="K3857">
        <f t="shared" si="240"/>
        <v>0</v>
      </c>
      <c r="L3857">
        <f t="shared" si="241"/>
        <v>0</v>
      </c>
      <c r="M3857">
        <f t="shared" si="242"/>
        <v>0</v>
      </c>
      <c r="N3857">
        <f t="shared" si="243"/>
        <v>0</v>
      </c>
      <c r="O3857" cm="1">
        <f t="array" ref="O3857">((IF(C3857=0,INDEX('Solver Setup'!$M$15:$M$19,A3857),INDEX('Solver Setup'!$G$25:$G$52,C3857))-IF(B3857=0,INDEX('Solver Setup'!$L$15:$L$19,A3857),INDEX('Solver Setup'!$G$25:$G$52,B3857)))*1440-IF(B3857=0,0,INDEX('Solver Setup'!$F$25:$F$52,B3857))-H3857+'Solver Setup'!$B$9*(1-F3857))</f>
        <v>912.10000000000048</v>
      </c>
    </row>
    <row r="3858" spans="1:15" x14ac:dyDescent="0.2">
      <c r="A3858">
        <v>5</v>
      </c>
      <c r="B3858">
        <v>21</v>
      </c>
      <c r="C3858">
        <v>20</v>
      </c>
      <c r="D3858" t="str" cm="1">
        <f t="array" ref="D3858">IF(B3858=0,"Depot",INDEX('Delivery Stops'!$B$2:$B$29,B3858))</f>
        <v>Distillery</v>
      </c>
      <c r="E3858" t="str" cm="1">
        <f t="array" ref="E3858">IF(C3858=0,"Depot",INDEX('Delivery Stops'!$B$2:$B$29,C3858))</f>
        <v>Elementary School</v>
      </c>
      <c r="F3858">
        <v>0</v>
      </c>
      <c r="G3858" cm="1">
        <f t="array" ref="G3858">INDEX('Distance Matrix (miles)'!$B$2:$AD$30,B3858+1,C3858+1)</f>
        <v>4.9400000000000004</v>
      </c>
      <c r="H3858" cm="1">
        <f t="array" ref="H3858">INDEX('Travel Time Matrix (min)'!$B$2:$AD$30,B3858+1,C3858+1)</f>
        <v>7.4</v>
      </c>
      <c r="I3858" cm="1">
        <f t="array" ref="I3858">G3858*(INDEX('Vehicle Fleet'!$D$2:$D$6,A3858)+'Cost Parameters'!$B$2*'Cost Parameters'!$B$3)</f>
        <v>7.6886160000000006</v>
      </c>
      <c r="J3858" cm="1">
        <f t="array" ref="J3858">IF(C3858=0,0,INDEX('Delivery Stops'!$D$2:$D$29,C3858))</f>
        <v>71</v>
      </c>
      <c r="K3858">
        <f t="shared" si="240"/>
        <v>0</v>
      </c>
      <c r="L3858">
        <f t="shared" si="241"/>
        <v>0</v>
      </c>
      <c r="M3858">
        <f t="shared" si="242"/>
        <v>0</v>
      </c>
      <c r="N3858">
        <f t="shared" si="243"/>
        <v>0</v>
      </c>
      <c r="O3858" cm="1">
        <f t="array" ref="O3858">((IF(C3858=0,INDEX('Solver Setup'!$M$15:$M$19,A3858),INDEX('Solver Setup'!$G$25:$G$52,C3858))-IF(B3858=0,INDEX('Solver Setup'!$L$15:$L$19,A3858),INDEX('Solver Setup'!$G$25:$G$52,B3858)))*1440-IF(B3858=0,0,INDEX('Solver Setup'!$F$25:$F$52,B3858))-H3858+'Solver Setup'!$B$9*(1-F3858))</f>
        <v>899.60000000000093</v>
      </c>
    </row>
    <row r="3859" spans="1:15" x14ac:dyDescent="0.2">
      <c r="A3859">
        <v>5</v>
      </c>
      <c r="B3859">
        <v>21</v>
      </c>
      <c r="C3859">
        <v>22</v>
      </c>
      <c r="D3859" t="str" cm="1">
        <f t="array" ref="D3859">IF(B3859=0,"Depot",INDEX('Delivery Stops'!$B$2:$B$29,B3859))</f>
        <v>Distillery</v>
      </c>
      <c r="E3859" t="str" cm="1">
        <f t="array" ref="E3859">IF(C3859=0,"Depot",INDEX('Delivery Stops'!$B$2:$B$29,C3859))</f>
        <v>Brewery</v>
      </c>
      <c r="F3859">
        <v>0</v>
      </c>
      <c r="G3859" cm="1">
        <f t="array" ref="G3859">INDEX('Distance Matrix (miles)'!$B$2:$AD$30,B3859+1,C3859+1)</f>
        <v>44.36</v>
      </c>
      <c r="H3859" cm="1">
        <f t="array" ref="H3859">INDEX('Travel Time Matrix (min)'!$B$2:$AD$30,B3859+1,C3859+1)</f>
        <v>66.5</v>
      </c>
      <c r="I3859" cm="1">
        <f t="array" ref="I3859">G3859*(INDEX('Vehicle Fleet'!$D$2:$D$6,A3859)+'Cost Parameters'!$B$2*'Cost Parameters'!$B$3)</f>
        <v>69.041904000000002</v>
      </c>
      <c r="J3859" cm="1">
        <f t="array" ref="J3859">IF(C3859=0,0,INDEX('Delivery Stops'!$D$2:$D$29,C3859))</f>
        <v>46</v>
      </c>
      <c r="K3859">
        <f t="shared" si="240"/>
        <v>0</v>
      </c>
      <c r="L3859">
        <f t="shared" si="241"/>
        <v>0</v>
      </c>
      <c r="M3859">
        <f t="shared" si="242"/>
        <v>0</v>
      </c>
      <c r="N3859">
        <f t="shared" si="243"/>
        <v>0</v>
      </c>
      <c r="O3859" cm="1">
        <f t="array" ref="O3859">((IF(C3859=0,INDEX('Solver Setup'!$M$15:$M$19,A3859),INDEX('Solver Setup'!$G$25:$G$52,C3859))-IF(B3859=0,INDEX('Solver Setup'!$L$15:$L$19,A3859),INDEX('Solver Setup'!$G$25:$G$52,B3859)))*1440-IF(B3859=0,0,INDEX('Solver Setup'!$F$25:$F$52,B3859))-H3859+'Solver Setup'!$B$9*(1-F3859))</f>
        <v>1200.5000000000009</v>
      </c>
    </row>
    <row r="3860" spans="1:15" x14ac:dyDescent="0.2">
      <c r="A3860">
        <v>5</v>
      </c>
      <c r="B3860">
        <v>21</v>
      </c>
      <c r="C3860">
        <v>23</v>
      </c>
      <c r="D3860" t="str" cm="1">
        <f t="array" ref="D3860">IF(B3860=0,"Depot",INDEX('Delivery Stops'!$B$2:$B$29,B3860))</f>
        <v>Distillery</v>
      </c>
      <c r="E3860" t="str" cm="1">
        <f t="array" ref="E3860">IF(C3860=0,"Depot",INDEX('Delivery Stops'!$B$2:$B$29,C3860))</f>
        <v>Distillery</v>
      </c>
      <c r="F3860">
        <v>0</v>
      </c>
      <c r="G3860" cm="1">
        <f t="array" ref="G3860">INDEX('Distance Matrix (miles)'!$B$2:$AD$30,B3860+1,C3860+1)</f>
        <v>19.690000000000001</v>
      </c>
      <c r="H3860" cm="1">
        <f t="array" ref="H3860">INDEX('Travel Time Matrix (min)'!$B$2:$AD$30,B3860+1,C3860+1)</f>
        <v>29.5</v>
      </c>
      <c r="I3860" cm="1">
        <f t="array" ref="I3860">G3860*(INDEX('Vehicle Fleet'!$D$2:$D$6,A3860)+'Cost Parameters'!$B$2*'Cost Parameters'!$B$3)</f>
        <v>30.645516000000001</v>
      </c>
      <c r="J3860" cm="1">
        <f t="array" ref="J3860">IF(C3860=0,0,INDEX('Delivery Stops'!$D$2:$D$29,C3860))</f>
        <v>207</v>
      </c>
      <c r="K3860">
        <f t="shared" si="240"/>
        <v>0</v>
      </c>
      <c r="L3860">
        <f t="shared" si="241"/>
        <v>0</v>
      </c>
      <c r="M3860">
        <f t="shared" si="242"/>
        <v>0</v>
      </c>
      <c r="N3860">
        <f t="shared" si="243"/>
        <v>0</v>
      </c>
      <c r="O3860" cm="1">
        <f t="array" ref="O3860">((IF(C3860=0,INDEX('Solver Setup'!$M$15:$M$19,A3860),INDEX('Solver Setup'!$G$25:$G$52,C3860))-IF(B3860=0,INDEX('Solver Setup'!$L$15:$L$19,A3860),INDEX('Solver Setup'!$G$25:$G$52,B3860)))*1440-IF(B3860=0,0,INDEX('Solver Setup'!$F$25:$F$52,B3860))-H3860+'Solver Setup'!$B$9*(1-F3860))</f>
        <v>1132.5000000000005</v>
      </c>
    </row>
    <row r="3861" spans="1:15" x14ac:dyDescent="0.2">
      <c r="A3861">
        <v>5</v>
      </c>
      <c r="B3861">
        <v>21</v>
      </c>
      <c r="C3861">
        <v>24</v>
      </c>
      <c r="D3861" t="str" cm="1">
        <f t="array" ref="D3861">IF(B3861=0,"Depot",INDEX('Delivery Stops'!$B$2:$B$29,B3861))</f>
        <v>Distillery</v>
      </c>
      <c r="E3861" t="str" cm="1">
        <f t="array" ref="E3861">IF(C3861=0,"Depot",INDEX('Delivery Stops'!$B$2:$B$29,C3861))</f>
        <v>Children's Academy</v>
      </c>
      <c r="F3861">
        <v>0</v>
      </c>
      <c r="G3861" cm="1">
        <f t="array" ref="G3861">INDEX('Distance Matrix (miles)'!$B$2:$AD$30,B3861+1,C3861+1)</f>
        <v>2.19</v>
      </c>
      <c r="H3861" cm="1">
        <f t="array" ref="H3861">INDEX('Travel Time Matrix (min)'!$B$2:$AD$30,B3861+1,C3861+1)</f>
        <v>3.3</v>
      </c>
      <c r="I3861" cm="1">
        <f t="array" ref="I3861">G3861*(INDEX('Vehicle Fleet'!$D$2:$D$6,A3861)+'Cost Parameters'!$B$2*'Cost Parameters'!$B$3)</f>
        <v>3.4085160000000001</v>
      </c>
      <c r="J3861" cm="1">
        <f t="array" ref="J3861">IF(C3861=0,0,INDEX('Delivery Stops'!$D$2:$D$29,C3861))</f>
        <v>28</v>
      </c>
      <c r="K3861">
        <f t="shared" si="240"/>
        <v>0</v>
      </c>
      <c r="L3861">
        <f t="shared" si="241"/>
        <v>0</v>
      </c>
      <c r="M3861">
        <f t="shared" si="242"/>
        <v>0</v>
      </c>
      <c r="N3861">
        <f t="shared" si="243"/>
        <v>0</v>
      </c>
      <c r="O3861" cm="1">
        <f t="array" ref="O3861">((IF(C3861=0,INDEX('Solver Setup'!$M$15:$M$19,A3861),INDEX('Solver Setup'!$G$25:$G$52,C3861))-IF(B3861=0,INDEX('Solver Setup'!$L$15:$L$19,A3861),INDEX('Solver Setup'!$G$25:$G$52,B3861)))*1440-IF(B3861=0,0,INDEX('Solver Setup'!$F$25:$F$52,B3861))-H3861+'Solver Setup'!$B$9*(1-F3861))</f>
        <v>1308.7000000000007</v>
      </c>
    </row>
    <row r="3862" spans="1:15" x14ac:dyDescent="0.2">
      <c r="A3862">
        <v>5</v>
      </c>
      <c r="B3862">
        <v>21</v>
      </c>
      <c r="C3862">
        <v>25</v>
      </c>
      <c r="D3862" t="str" cm="1">
        <f t="array" ref="D3862">IF(B3862=0,"Depot",INDEX('Delivery Stops'!$B$2:$B$29,B3862))</f>
        <v>Distillery</v>
      </c>
      <c r="E3862" t="str" cm="1">
        <f t="array" ref="E3862">IF(C3862=0,"Depot",INDEX('Delivery Stops'!$B$2:$B$29,C3862))</f>
        <v>Public Library</v>
      </c>
      <c r="F3862">
        <v>0</v>
      </c>
      <c r="G3862" cm="1">
        <f t="array" ref="G3862">INDEX('Distance Matrix (miles)'!$B$2:$AD$30,B3862+1,C3862+1)</f>
        <v>28.49</v>
      </c>
      <c r="H3862" cm="1">
        <f t="array" ref="H3862">INDEX('Travel Time Matrix (min)'!$B$2:$AD$30,B3862+1,C3862+1)</f>
        <v>42.7</v>
      </c>
      <c r="I3862" cm="1">
        <f t="array" ref="I3862">G3862*(INDEX('Vehicle Fleet'!$D$2:$D$6,A3862)+'Cost Parameters'!$B$2*'Cost Parameters'!$B$3)</f>
        <v>44.341836000000001</v>
      </c>
      <c r="J3862" cm="1">
        <f t="array" ref="J3862">IF(C3862=0,0,INDEX('Delivery Stops'!$D$2:$D$29,C3862))</f>
        <v>32</v>
      </c>
      <c r="K3862">
        <f t="shared" si="240"/>
        <v>0</v>
      </c>
      <c r="L3862">
        <f t="shared" si="241"/>
        <v>0</v>
      </c>
      <c r="M3862">
        <f t="shared" si="242"/>
        <v>0</v>
      </c>
      <c r="N3862">
        <f t="shared" si="243"/>
        <v>0</v>
      </c>
      <c r="O3862" cm="1">
        <f t="array" ref="O3862">((IF(C3862=0,INDEX('Solver Setup'!$M$15:$M$19,A3862),INDEX('Solver Setup'!$G$25:$G$52,C3862))-IF(B3862=0,INDEX('Solver Setup'!$L$15:$L$19,A3862),INDEX('Solver Setup'!$G$25:$G$52,B3862)))*1440-IF(B3862=0,0,INDEX('Solver Setup'!$F$25:$F$52,B3862))-H3862+'Solver Setup'!$B$9*(1-F3862))</f>
        <v>1179.3000000000009</v>
      </c>
    </row>
    <row r="3863" spans="1:15" x14ac:dyDescent="0.2">
      <c r="A3863">
        <v>5</v>
      </c>
      <c r="B3863">
        <v>21</v>
      </c>
      <c r="C3863">
        <v>26</v>
      </c>
      <c r="D3863" t="str" cm="1">
        <f t="array" ref="D3863">IF(B3863=0,"Depot",INDEX('Delivery Stops'!$B$2:$B$29,B3863))</f>
        <v>Distillery</v>
      </c>
      <c r="E3863" t="str" cm="1">
        <f t="array" ref="E3863">IF(C3863=0,"Depot",INDEX('Delivery Stops'!$B$2:$B$29,C3863))</f>
        <v>Bakery &amp; Cafe</v>
      </c>
      <c r="F3863">
        <v>0</v>
      </c>
      <c r="G3863" cm="1">
        <f t="array" ref="G3863">INDEX('Distance Matrix (miles)'!$B$2:$AD$30,B3863+1,C3863+1)</f>
        <v>33.93</v>
      </c>
      <c r="H3863" cm="1">
        <f t="array" ref="H3863">INDEX('Travel Time Matrix (min)'!$B$2:$AD$30,B3863+1,C3863+1)</f>
        <v>50.9</v>
      </c>
      <c r="I3863" cm="1">
        <f t="array" ref="I3863">G3863*(INDEX('Vehicle Fleet'!$D$2:$D$6,A3863)+'Cost Parameters'!$B$2*'Cost Parameters'!$B$3)</f>
        <v>52.808652000000002</v>
      </c>
      <c r="J3863" cm="1">
        <f t="array" ref="J3863">IF(C3863=0,0,INDEX('Delivery Stops'!$D$2:$D$29,C3863))</f>
        <v>211</v>
      </c>
      <c r="K3863">
        <f t="shared" si="240"/>
        <v>0</v>
      </c>
      <c r="L3863">
        <f t="shared" si="241"/>
        <v>0</v>
      </c>
      <c r="M3863">
        <f t="shared" si="242"/>
        <v>0</v>
      </c>
      <c r="N3863">
        <f t="shared" si="243"/>
        <v>0</v>
      </c>
      <c r="O3863" cm="1">
        <f t="array" ref="O3863">((IF(C3863=0,INDEX('Solver Setup'!$M$15:$M$19,A3863),INDEX('Solver Setup'!$G$25:$G$52,C3863))-IF(B3863=0,INDEX('Solver Setup'!$L$15:$L$19,A3863),INDEX('Solver Setup'!$G$25:$G$52,B3863)))*1440-IF(B3863=0,0,INDEX('Solver Setup'!$F$25:$F$52,B3863))-H3863+'Solver Setup'!$B$9*(1-F3863))</f>
        <v>1246.1000000000004</v>
      </c>
    </row>
    <row r="3864" spans="1:15" x14ac:dyDescent="0.2">
      <c r="A3864">
        <v>5</v>
      </c>
      <c r="B3864">
        <v>21</v>
      </c>
      <c r="C3864">
        <v>27</v>
      </c>
      <c r="D3864" t="str" cm="1">
        <f t="array" ref="D3864">IF(B3864=0,"Depot",INDEX('Delivery Stops'!$B$2:$B$29,B3864))</f>
        <v>Distillery</v>
      </c>
      <c r="E3864" t="str" cm="1">
        <f t="array" ref="E3864">IF(C3864=0,"Depot",INDEX('Delivery Stops'!$B$2:$B$29,C3864))</f>
        <v>Redstone Elementary School</v>
      </c>
      <c r="F3864">
        <v>0</v>
      </c>
      <c r="G3864" cm="1">
        <f t="array" ref="G3864">INDEX('Distance Matrix (miles)'!$B$2:$AD$30,B3864+1,C3864+1)</f>
        <v>31.11</v>
      </c>
      <c r="H3864" cm="1">
        <f t="array" ref="H3864">INDEX('Travel Time Matrix (min)'!$B$2:$AD$30,B3864+1,C3864+1)</f>
        <v>46.7</v>
      </c>
      <c r="I3864" cm="1">
        <f t="array" ref="I3864">G3864*(INDEX('Vehicle Fleet'!$D$2:$D$6,A3864)+'Cost Parameters'!$B$2*'Cost Parameters'!$B$3)</f>
        <v>48.419604</v>
      </c>
      <c r="J3864" cm="1">
        <f t="array" ref="J3864">IF(C3864=0,0,INDEX('Delivery Stops'!$D$2:$D$29,C3864))</f>
        <v>61</v>
      </c>
      <c r="K3864">
        <f t="shared" si="240"/>
        <v>0</v>
      </c>
      <c r="L3864">
        <f t="shared" si="241"/>
        <v>0</v>
      </c>
      <c r="M3864">
        <f t="shared" si="242"/>
        <v>0</v>
      </c>
      <c r="N3864">
        <f t="shared" si="243"/>
        <v>0</v>
      </c>
      <c r="O3864" cm="1">
        <f t="array" ref="O3864">((IF(C3864=0,INDEX('Solver Setup'!$M$15:$M$19,A3864),INDEX('Solver Setup'!$G$25:$G$52,C3864))-IF(B3864=0,INDEX('Solver Setup'!$L$15:$L$19,A3864),INDEX('Solver Setup'!$G$25:$G$52,B3864)))*1440-IF(B3864=0,0,INDEX('Solver Setup'!$F$25:$F$52,B3864))-H3864+'Solver Setup'!$B$9*(1-F3864))</f>
        <v>1190.3</v>
      </c>
    </row>
    <row r="3865" spans="1:15" x14ac:dyDescent="0.2">
      <c r="A3865">
        <v>5</v>
      </c>
      <c r="B3865">
        <v>21</v>
      </c>
      <c r="C3865">
        <v>28</v>
      </c>
      <c r="D3865" t="str" cm="1">
        <f t="array" ref="D3865">IF(B3865=0,"Depot",INDEX('Delivery Stops'!$B$2:$B$29,B3865))</f>
        <v>Distillery</v>
      </c>
      <c r="E3865" t="str" cm="1">
        <f t="array" ref="E3865">IF(C3865=0,"Depot",INDEX('Delivery Stops'!$B$2:$B$29,C3865))</f>
        <v>Food Bank</v>
      </c>
      <c r="F3865">
        <v>0</v>
      </c>
      <c r="G3865" cm="1">
        <f t="array" ref="G3865">INDEX('Distance Matrix (miles)'!$B$2:$AD$30,B3865+1,C3865+1)</f>
        <v>41.95</v>
      </c>
      <c r="H3865" cm="1">
        <f t="array" ref="H3865">INDEX('Travel Time Matrix (min)'!$B$2:$AD$30,B3865+1,C3865+1)</f>
        <v>62.9</v>
      </c>
      <c r="I3865" cm="1">
        <f t="array" ref="I3865">G3865*(INDEX('Vehicle Fleet'!$D$2:$D$6,A3865)+'Cost Parameters'!$B$2*'Cost Parameters'!$B$3)</f>
        <v>65.290980000000005</v>
      </c>
      <c r="J3865" cm="1">
        <f t="array" ref="J3865">IF(C3865=0,0,INDEX('Delivery Stops'!$D$2:$D$29,C3865))</f>
        <v>168</v>
      </c>
      <c r="K3865">
        <f t="shared" si="240"/>
        <v>0</v>
      </c>
      <c r="L3865">
        <f t="shared" si="241"/>
        <v>0</v>
      </c>
      <c r="M3865">
        <f t="shared" si="242"/>
        <v>0</v>
      </c>
      <c r="N3865">
        <f t="shared" si="243"/>
        <v>0</v>
      </c>
      <c r="O3865" cm="1">
        <f t="array" ref="O3865">((IF(C3865=0,INDEX('Solver Setup'!$M$15:$M$19,A3865),INDEX('Solver Setup'!$G$25:$G$52,C3865))-IF(B3865=0,INDEX('Solver Setup'!$L$15:$L$19,A3865),INDEX('Solver Setup'!$G$25:$G$52,B3865)))*1440-IF(B3865=0,0,INDEX('Solver Setup'!$F$25:$F$52,B3865))-H3865+'Solver Setup'!$B$9*(1-F3865))</f>
        <v>1174.0999999999999</v>
      </c>
    </row>
    <row r="3866" spans="1:15" x14ac:dyDescent="0.2">
      <c r="A3866">
        <v>5</v>
      </c>
      <c r="B3866">
        <v>22</v>
      </c>
      <c r="C3866">
        <v>0</v>
      </c>
      <c r="D3866" t="str" cm="1">
        <f t="array" ref="D3866">IF(B3866=0,"Depot",INDEX('Delivery Stops'!$B$2:$B$29,B3866))</f>
        <v>Brewery</v>
      </c>
      <c r="E3866" t="str" cm="1">
        <f t="array" ref="E3866">IF(C3866=0,"Depot",INDEX('Delivery Stops'!$B$2:$B$29,C3866))</f>
        <v>Depot</v>
      </c>
      <c r="F3866">
        <v>0</v>
      </c>
      <c r="G3866" cm="1">
        <f t="array" ref="G3866">INDEX('Distance Matrix (miles)'!$B$2:$AD$30,B3866+1,C3866+1)</f>
        <v>25.53</v>
      </c>
      <c r="H3866" cm="1">
        <f t="array" ref="H3866">INDEX('Travel Time Matrix (min)'!$B$2:$AD$30,B3866+1,C3866+1)</f>
        <v>38.299999999999997</v>
      </c>
      <c r="I3866" cm="1">
        <f t="array" ref="I3866">G3866*(INDEX('Vehicle Fleet'!$D$2:$D$6,A3866)+'Cost Parameters'!$B$2*'Cost Parameters'!$B$3)</f>
        <v>39.734892000000002</v>
      </c>
      <c r="J3866" cm="1">
        <f t="array" ref="J3866">IF(C3866=0,0,INDEX('Delivery Stops'!$D$2:$D$29,C3866))</f>
        <v>0</v>
      </c>
      <c r="K3866">
        <f t="shared" si="240"/>
        <v>0</v>
      </c>
      <c r="L3866">
        <f t="shared" si="241"/>
        <v>0</v>
      </c>
      <c r="M3866">
        <f t="shared" si="242"/>
        <v>0</v>
      </c>
      <c r="N3866">
        <f t="shared" si="243"/>
        <v>0</v>
      </c>
      <c r="O3866" cm="1">
        <f t="array" ref="O3866">((IF(C3866=0,INDEX('Solver Setup'!$M$15:$M$19,A3866),INDEX('Solver Setup'!$G$25:$G$52,C3866))-IF(B3866=0,INDEX('Solver Setup'!$L$15:$L$19,A3866),INDEX('Solver Setup'!$G$25:$G$52,B3866)))*1440-IF(B3866=0,0,INDEX('Solver Setup'!$F$25:$F$52,B3866))-H3866+'Solver Setup'!$B$9*(1-F3866))</f>
        <v>656.69999999999959</v>
      </c>
    </row>
    <row r="3867" spans="1:15" x14ac:dyDescent="0.2">
      <c r="A3867">
        <v>5</v>
      </c>
      <c r="B3867">
        <v>22</v>
      </c>
      <c r="C3867">
        <v>1</v>
      </c>
      <c r="D3867" t="str" cm="1">
        <f t="array" ref="D3867">IF(B3867=0,"Depot",INDEX('Delivery Stops'!$B$2:$B$29,B3867))</f>
        <v>Brewery</v>
      </c>
      <c r="E3867" t="str" cm="1">
        <f t="array" ref="E3867">IF(C3867=0,"Depot",INDEX('Delivery Stops'!$B$2:$B$29,C3867))</f>
        <v>Pet Hospital</v>
      </c>
      <c r="F3867">
        <v>0</v>
      </c>
      <c r="G3867" cm="1">
        <f t="array" ref="G3867">INDEX('Distance Matrix (miles)'!$B$2:$AD$30,B3867+1,C3867+1)</f>
        <v>47.62</v>
      </c>
      <c r="H3867" cm="1">
        <f t="array" ref="H3867">INDEX('Travel Time Matrix (min)'!$B$2:$AD$30,B3867+1,C3867+1)</f>
        <v>71.400000000000006</v>
      </c>
      <c r="I3867" cm="1">
        <f t="array" ref="I3867">G3867*(INDEX('Vehicle Fleet'!$D$2:$D$6,A3867)+'Cost Parameters'!$B$2*'Cost Parameters'!$B$3)</f>
        <v>74.115768000000003</v>
      </c>
      <c r="J3867" cm="1">
        <f t="array" ref="J3867">IF(C3867=0,0,INDEX('Delivery Stops'!$D$2:$D$29,C3867))</f>
        <v>204</v>
      </c>
      <c r="K3867">
        <f t="shared" si="240"/>
        <v>0</v>
      </c>
      <c r="L3867">
        <f t="shared" si="241"/>
        <v>0</v>
      </c>
      <c r="M3867">
        <f t="shared" si="242"/>
        <v>0</v>
      </c>
      <c r="N3867">
        <f t="shared" si="243"/>
        <v>0</v>
      </c>
      <c r="O3867" cm="1">
        <f t="array" ref="O3867">((IF(C3867=0,INDEX('Solver Setup'!$M$15:$M$19,A3867),INDEX('Solver Setup'!$G$25:$G$52,C3867))-IF(B3867=0,INDEX('Solver Setup'!$L$15:$L$19,A3867),INDEX('Solver Setup'!$G$25:$G$52,B3867)))*1440-IF(B3867=0,0,INDEX('Solver Setup'!$F$25:$F$52,B3867))-H3867+'Solver Setup'!$B$9*(1-F3867))</f>
        <v>1133.6000000000001</v>
      </c>
    </row>
    <row r="3868" spans="1:15" x14ac:dyDescent="0.2">
      <c r="A3868">
        <v>5</v>
      </c>
      <c r="B3868">
        <v>22</v>
      </c>
      <c r="C3868">
        <v>2</v>
      </c>
      <c r="D3868" t="str" cm="1">
        <f t="array" ref="D3868">IF(B3868=0,"Depot",INDEX('Delivery Stops'!$B$2:$B$29,B3868))</f>
        <v>Brewery</v>
      </c>
      <c r="E3868" t="str" cm="1">
        <f t="array" ref="E3868">IF(C3868=0,"Depot",INDEX('Delivery Stops'!$B$2:$B$29,C3868))</f>
        <v>Community Pharmacy</v>
      </c>
      <c r="F3868">
        <v>0</v>
      </c>
      <c r="G3868" cm="1">
        <f t="array" ref="G3868">INDEX('Distance Matrix (miles)'!$B$2:$AD$30,B3868+1,C3868+1)</f>
        <v>26.48</v>
      </c>
      <c r="H3868" cm="1">
        <f t="array" ref="H3868">INDEX('Travel Time Matrix (min)'!$B$2:$AD$30,B3868+1,C3868+1)</f>
        <v>39.700000000000003</v>
      </c>
      <c r="I3868" cm="1">
        <f t="array" ref="I3868">G3868*(INDEX('Vehicle Fleet'!$D$2:$D$6,A3868)+'Cost Parameters'!$B$2*'Cost Parameters'!$B$3)</f>
        <v>41.213472000000003</v>
      </c>
      <c r="J3868" cm="1">
        <f t="array" ref="J3868">IF(C3868=0,0,INDEX('Delivery Stops'!$D$2:$D$29,C3868))</f>
        <v>240</v>
      </c>
      <c r="K3868">
        <f t="shared" si="240"/>
        <v>0</v>
      </c>
      <c r="L3868">
        <f t="shared" si="241"/>
        <v>0</v>
      </c>
      <c r="M3868">
        <f t="shared" si="242"/>
        <v>0</v>
      </c>
      <c r="N3868">
        <f t="shared" si="243"/>
        <v>0</v>
      </c>
      <c r="O3868" cm="1">
        <f t="array" ref="O3868">((IF(C3868=0,INDEX('Solver Setup'!$M$15:$M$19,A3868),INDEX('Solver Setup'!$G$25:$G$52,C3868))-IF(B3868=0,INDEX('Solver Setup'!$L$15:$L$19,A3868),INDEX('Solver Setup'!$G$25:$G$52,B3868)))*1440-IF(B3868=0,0,INDEX('Solver Setup'!$F$25:$F$52,B3868))-H3868+'Solver Setup'!$B$9*(1-F3868))</f>
        <v>1405.299999999999</v>
      </c>
    </row>
    <row r="3869" spans="1:15" x14ac:dyDescent="0.2">
      <c r="A3869">
        <v>5</v>
      </c>
      <c r="B3869">
        <v>22</v>
      </c>
      <c r="C3869">
        <v>3</v>
      </c>
      <c r="D3869" t="str" cm="1">
        <f t="array" ref="D3869">IF(B3869=0,"Depot",INDEX('Delivery Stops'!$B$2:$B$29,B3869))</f>
        <v>Brewery</v>
      </c>
      <c r="E3869" t="str" cm="1">
        <f t="array" ref="E3869">IF(C3869=0,"Depot",INDEX('Delivery Stops'!$B$2:$B$29,C3869))</f>
        <v>Redstone Medical Center</v>
      </c>
      <c r="F3869">
        <v>0</v>
      </c>
      <c r="G3869" cm="1">
        <f t="array" ref="G3869">INDEX('Distance Matrix (miles)'!$B$2:$AD$30,B3869+1,C3869+1)</f>
        <v>44.76</v>
      </c>
      <c r="H3869" cm="1">
        <f t="array" ref="H3869">INDEX('Travel Time Matrix (min)'!$B$2:$AD$30,B3869+1,C3869+1)</f>
        <v>67.099999999999994</v>
      </c>
      <c r="I3869" cm="1">
        <f t="array" ref="I3869">G3869*(INDEX('Vehicle Fleet'!$D$2:$D$6,A3869)+'Cost Parameters'!$B$2*'Cost Parameters'!$B$3)</f>
        <v>69.664463999999995</v>
      </c>
      <c r="J3869" cm="1">
        <f t="array" ref="J3869">IF(C3869=0,0,INDEX('Delivery Stops'!$D$2:$D$29,C3869))</f>
        <v>183</v>
      </c>
      <c r="K3869">
        <f t="shared" si="240"/>
        <v>0</v>
      </c>
      <c r="L3869">
        <f t="shared" si="241"/>
        <v>0</v>
      </c>
      <c r="M3869">
        <f t="shared" si="242"/>
        <v>0</v>
      </c>
      <c r="N3869">
        <f t="shared" si="243"/>
        <v>0</v>
      </c>
      <c r="O3869" cm="1">
        <f t="array" ref="O3869">((IF(C3869=0,INDEX('Solver Setup'!$M$15:$M$19,A3869),INDEX('Solver Setup'!$G$25:$G$52,C3869))-IF(B3869=0,INDEX('Solver Setup'!$L$15:$L$19,A3869),INDEX('Solver Setup'!$G$25:$G$52,B3869)))*1440-IF(B3869=0,0,INDEX('Solver Setup'!$F$25:$F$52,B3869))-H3869+'Solver Setup'!$B$9*(1-F3869))</f>
        <v>1392.8999999999996</v>
      </c>
    </row>
    <row r="3870" spans="1:15" x14ac:dyDescent="0.2">
      <c r="A3870">
        <v>5</v>
      </c>
      <c r="B3870">
        <v>22</v>
      </c>
      <c r="C3870">
        <v>4</v>
      </c>
      <c r="D3870" t="str" cm="1">
        <f t="array" ref="D3870">IF(B3870=0,"Depot",INDEX('Delivery Stops'!$B$2:$B$29,B3870))</f>
        <v>Brewery</v>
      </c>
      <c r="E3870" t="str" cm="1">
        <f t="array" ref="E3870">IF(C3870=0,"Depot",INDEX('Delivery Stops'!$B$2:$B$29,C3870))</f>
        <v>Furniture Warehouse</v>
      </c>
      <c r="F3870">
        <v>0</v>
      </c>
      <c r="G3870" cm="1">
        <f t="array" ref="G3870">INDEX('Distance Matrix (miles)'!$B$2:$AD$30,B3870+1,C3870+1)</f>
        <v>29.96</v>
      </c>
      <c r="H3870" cm="1">
        <f t="array" ref="H3870">INDEX('Travel Time Matrix (min)'!$B$2:$AD$30,B3870+1,C3870+1)</f>
        <v>44.9</v>
      </c>
      <c r="I3870" cm="1">
        <f t="array" ref="I3870">G3870*(INDEX('Vehicle Fleet'!$D$2:$D$6,A3870)+'Cost Parameters'!$B$2*'Cost Parameters'!$B$3)</f>
        <v>46.629744000000002</v>
      </c>
      <c r="J3870" cm="1">
        <f t="array" ref="J3870">IF(C3870=0,0,INDEX('Delivery Stops'!$D$2:$D$29,C3870))</f>
        <v>186</v>
      </c>
      <c r="K3870">
        <f t="shared" si="240"/>
        <v>0</v>
      </c>
      <c r="L3870">
        <f t="shared" si="241"/>
        <v>0</v>
      </c>
      <c r="M3870">
        <f t="shared" si="242"/>
        <v>0</v>
      </c>
      <c r="N3870">
        <f t="shared" si="243"/>
        <v>0</v>
      </c>
      <c r="O3870" cm="1">
        <f t="array" ref="O3870">((IF(C3870=0,INDEX('Solver Setup'!$M$15:$M$19,A3870),INDEX('Solver Setup'!$G$25:$G$52,C3870))-IF(B3870=0,INDEX('Solver Setup'!$L$15:$L$19,A3870),INDEX('Solver Setup'!$G$25:$G$52,B3870)))*1440-IF(B3870=0,0,INDEX('Solver Setup'!$F$25:$F$52,B3870))-H3870+'Solver Setup'!$B$9*(1-F3870))</f>
        <v>1145.0999999999995</v>
      </c>
    </row>
    <row r="3871" spans="1:15" x14ac:dyDescent="0.2">
      <c r="A3871">
        <v>5</v>
      </c>
      <c r="B3871">
        <v>22</v>
      </c>
      <c r="C3871">
        <v>5</v>
      </c>
      <c r="D3871" t="str" cm="1">
        <f t="array" ref="D3871">IF(B3871=0,"Depot",INDEX('Delivery Stops'!$B$2:$B$29,B3871))</f>
        <v>Brewery</v>
      </c>
      <c r="E3871" t="str" cm="1">
        <f t="array" ref="E3871">IF(C3871=0,"Depot",INDEX('Delivery Stops'!$B$2:$B$29,C3871))</f>
        <v>Construction Supply</v>
      </c>
      <c r="F3871">
        <v>0</v>
      </c>
      <c r="G3871" cm="1">
        <f t="array" ref="G3871">INDEX('Distance Matrix (miles)'!$B$2:$AD$30,B3871+1,C3871+1)</f>
        <v>30.35</v>
      </c>
      <c r="H3871" cm="1">
        <f t="array" ref="H3871">INDEX('Travel Time Matrix (min)'!$B$2:$AD$30,B3871+1,C3871+1)</f>
        <v>45.5</v>
      </c>
      <c r="I3871" cm="1">
        <f t="array" ref="I3871">G3871*(INDEX('Vehicle Fleet'!$D$2:$D$6,A3871)+'Cost Parameters'!$B$2*'Cost Parameters'!$B$3)</f>
        <v>47.236740000000005</v>
      </c>
      <c r="J3871" cm="1">
        <f t="array" ref="J3871">IF(C3871=0,0,INDEX('Delivery Stops'!$D$2:$D$29,C3871))</f>
        <v>201</v>
      </c>
      <c r="K3871">
        <f t="shared" si="240"/>
        <v>0</v>
      </c>
      <c r="L3871">
        <f t="shared" si="241"/>
        <v>0</v>
      </c>
      <c r="M3871">
        <f t="shared" si="242"/>
        <v>0</v>
      </c>
      <c r="N3871">
        <f t="shared" si="243"/>
        <v>0</v>
      </c>
      <c r="O3871" cm="1">
        <f t="array" ref="O3871">((IF(C3871=0,INDEX('Solver Setup'!$M$15:$M$19,A3871),INDEX('Solver Setup'!$G$25:$G$52,C3871))-IF(B3871=0,INDEX('Solver Setup'!$L$15:$L$19,A3871),INDEX('Solver Setup'!$G$25:$G$52,B3871)))*1440-IF(B3871=0,0,INDEX('Solver Setup'!$F$25:$F$52,B3871))-H3871+'Solver Setup'!$B$9*(1-F3871))</f>
        <v>1354.4999999999991</v>
      </c>
    </row>
    <row r="3872" spans="1:15" x14ac:dyDescent="0.2">
      <c r="A3872">
        <v>5</v>
      </c>
      <c r="B3872">
        <v>22</v>
      </c>
      <c r="C3872">
        <v>6</v>
      </c>
      <c r="D3872" t="str" cm="1">
        <f t="array" ref="D3872">IF(B3872=0,"Depot",INDEX('Delivery Stops'!$B$2:$B$29,B3872))</f>
        <v>Brewery</v>
      </c>
      <c r="E3872" t="str" cm="1">
        <f t="array" ref="E3872">IF(C3872=0,"Depot",INDEX('Delivery Stops'!$B$2:$B$29,C3872))</f>
        <v>Farm Supply</v>
      </c>
      <c r="F3872">
        <v>0</v>
      </c>
      <c r="G3872" cm="1">
        <f t="array" ref="G3872">INDEX('Distance Matrix (miles)'!$B$2:$AD$30,B3872+1,C3872+1)</f>
        <v>25.3</v>
      </c>
      <c r="H3872" cm="1">
        <f t="array" ref="H3872">INDEX('Travel Time Matrix (min)'!$B$2:$AD$30,B3872+1,C3872+1)</f>
        <v>38</v>
      </c>
      <c r="I3872" cm="1">
        <f t="array" ref="I3872">G3872*(INDEX('Vehicle Fleet'!$D$2:$D$6,A3872)+'Cost Parameters'!$B$2*'Cost Parameters'!$B$3)</f>
        <v>39.376919999999998</v>
      </c>
      <c r="J3872" cm="1">
        <f t="array" ref="J3872">IF(C3872=0,0,INDEX('Delivery Stops'!$D$2:$D$29,C3872))</f>
        <v>162</v>
      </c>
      <c r="K3872">
        <f t="shared" si="240"/>
        <v>0</v>
      </c>
      <c r="L3872">
        <f t="shared" si="241"/>
        <v>0</v>
      </c>
      <c r="M3872">
        <f t="shared" si="242"/>
        <v>0</v>
      </c>
      <c r="N3872">
        <f t="shared" si="243"/>
        <v>0</v>
      </c>
      <c r="O3872" cm="1">
        <f t="array" ref="O3872">((IF(C3872=0,INDEX('Solver Setup'!$M$15:$M$19,A3872),INDEX('Solver Setup'!$G$25:$G$52,C3872))-IF(B3872=0,INDEX('Solver Setup'!$L$15:$L$19,A3872),INDEX('Solver Setup'!$G$25:$G$52,B3872)))*1440-IF(B3872=0,0,INDEX('Solver Setup'!$F$25:$F$52,B3872))-H3872+'Solver Setup'!$B$9*(1-F3872))</f>
        <v>1466.9999999999995</v>
      </c>
    </row>
    <row r="3873" spans="1:15" x14ac:dyDescent="0.2">
      <c r="A3873">
        <v>5</v>
      </c>
      <c r="B3873">
        <v>22</v>
      </c>
      <c r="C3873">
        <v>7</v>
      </c>
      <c r="D3873" t="str" cm="1">
        <f t="array" ref="D3873">IF(B3873=0,"Depot",INDEX('Delivery Stops'!$B$2:$B$29,B3873))</f>
        <v>Brewery</v>
      </c>
      <c r="E3873" t="str" cm="1">
        <f t="array" ref="E3873">IF(C3873=0,"Depot",INDEX('Delivery Stops'!$B$2:$B$29,C3873))</f>
        <v>Fish Market</v>
      </c>
      <c r="F3873">
        <v>0</v>
      </c>
      <c r="G3873" cm="1">
        <f t="array" ref="G3873">INDEX('Distance Matrix (miles)'!$B$2:$AD$30,B3873+1,C3873+1)</f>
        <v>16.86</v>
      </c>
      <c r="H3873" cm="1">
        <f t="array" ref="H3873">INDEX('Travel Time Matrix (min)'!$B$2:$AD$30,B3873+1,C3873+1)</f>
        <v>25.3</v>
      </c>
      <c r="I3873" cm="1">
        <f t="array" ref="I3873">G3873*(INDEX('Vehicle Fleet'!$D$2:$D$6,A3873)+'Cost Parameters'!$B$2*'Cost Parameters'!$B$3)</f>
        <v>26.240904</v>
      </c>
      <c r="J3873" cm="1">
        <f t="array" ref="J3873">IF(C3873=0,0,INDEX('Delivery Stops'!$D$2:$D$29,C3873))</f>
        <v>133</v>
      </c>
      <c r="K3873">
        <f t="shared" si="240"/>
        <v>0</v>
      </c>
      <c r="L3873">
        <f t="shared" si="241"/>
        <v>0</v>
      </c>
      <c r="M3873">
        <f t="shared" si="242"/>
        <v>0</v>
      </c>
      <c r="N3873">
        <f t="shared" si="243"/>
        <v>0</v>
      </c>
      <c r="O3873" cm="1">
        <f t="array" ref="O3873">((IF(C3873=0,INDEX('Solver Setup'!$M$15:$M$19,A3873),INDEX('Solver Setup'!$G$25:$G$52,C3873))-IF(B3873=0,INDEX('Solver Setup'!$L$15:$L$19,A3873),INDEX('Solver Setup'!$G$25:$G$52,B3873)))*1440-IF(B3873=0,0,INDEX('Solver Setup'!$F$25:$F$52,B3873))-H3873+'Solver Setup'!$B$9*(1-F3873))</f>
        <v>1344.6999999999996</v>
      </c>
    </row>
    <row r="3874" spans="1:15" x14ac:dyDescent="0.2">
      <c r="A3874">
        <v>5</v>
      </c>
      <c r="B3874">
        <v>22</v>
      </c>
      <c r="C3874">
        <v>8</v>
      </c>
      <c r="D3874" t="str" cm="1">
        <f t="array" ref="D3874">IF(B3874=0,"Depot",INDEX('Delivery Stops'!$B$2:$B$29,B3874))</f>
        <v>Brewery</v>
      </c>
      <c r="E3874" t="str" cm="1">
        <f t="array" ref="E3874">IF(C3874=0,"Depot",INDEX('Delivery Stops'!$B$2:$B$29,C3874))</f>
        <v>Swimming Pool Supply</v>
      </c>
      <c r="F3874">
        <v>0</v>
      </c>
      <c r="G3874" cm="1">
        <f t="array" ref="G3874">INDEX('Distance Matrix (miles)'!$B$2:$AD$30,B3874+1,C3874+1)</f>
        <v>47.15</v>
      </c>
      <c r="H3874" cm="1">
        <f t="array" ref="H3874">INDEX('Travel Time Matrix (min)'!$B$2:$AD$30,B3874+1,C3874+1)</f>
        <v>70.7</v>
      </c>
      <c r="I3874" cm="1">
        <f t="array" ref="I3874">G3874*(INDEX('Vehicle Fleet'!$D$2:$D$6,A3874)+'Cost Parameters'!$B$2*'Cost Parameters'!$B$3)</f>
        <v>73.384259999999998</v>
      </c>
      <c r="J3874" cm="1">
        <f t="array" ref="J3874">IF(C3874=0,0,INDEX('Delivery Stops'!$D$2:$D$29,C3874))</f>
        <v>285</v>
      </c>
      <c r="K3874">
        <f t="shared" si="240"/>
        <v>0</v>
      </c>
      <c r="L3874">
        <f t="shared" si="241"/>
        <v>0</v>
      </c>
      <c r="M3874">
        <f t="shared" si="242"/>
        <v>0</v>
      </c>
      <c r="N3874">
        <f t="shared" si="243"/>
        <v>0</v>
      </c>
      <c r="O3874" cm="1">
        <f t="array" ref="O3874">((IF(C3874=0,INDEX('Solver Setup'!$M$15:$M$19,A3874),INDEX('Solver Setup'!$G$25:$G$52,C3874))-IF(B3874=0,INDEX('Solver Setup'!$L$15:$L$19,A3874),INDEX('Solver Setup'!$G$25:$G$52,B3874)))*1440-IF(B3874=0,0,INDEX('Solver Setup'!$F$25:$F$52,B3874))-H3874+'Solver Setup'!$B$9*(1-F3874))</f>
        <v>1509.299999999999</v>
      </c>
    </row>
    <row r="3875" spans="1:15" x14ac:dyDescent="0.2">
      <c r="A3875">
        <v>5</v>
      </c>
      <c r="B3875">
        <v>22</v>
      </c>
      <c r="C3875">
        <v>9</v>
      </c>
      <c r="D3875" t="str" cm="1">
        <f t="array" ref="D3875">IF(B3875=0,"Depot",INDEX('Delivery Stops'!$B$2:$B$29,B3875))</f>
        <v>Brewery</v>
      </c>
      <c r="E3875" t="str" cm="1">
        <f t="array" ref="E3875">IF(C3875=0,"Depot",INDEX('Delivery Stops'!$B$2:$B$29,C3875))</f>
        <v>Dry Cleaners</v>
      </c>
      <c r="F3875">
        <v>0</v>
      </c>
      <c r="G3875" cm="1">
        <f t="array" ref="G3875">INDEX('Distance Matrix (miles)'!$B$2:$AD$30,B3875+1,C3875+1)</f>
        <v>38.32</v>
      </c>
      <c r="H3875" cm="1">
        <f t="array" ref="H3875">INDEX('Travel Time Matrix (min)'!$B$2:$AD$30,B3875+1,C3875+1)</f>
        <v>57.5</v>
      </c>
      <c r="I3875" cm="1">
        <f t="array" ref="I3875">G3875*(INDEX('Vehicle Fleet'!$D$2:$D$6,A3875)+'Cost Parameters'!$B$2*'Cost Parameters'!$B$3)</f>
        <v>59.641247999999997</v>
      </c>
      <c r="J3875" cm="1">
        <f t="array" ref="J3875">IF(C3875=0,0,INDEX('Delivery Stops'!$D$2:$D$29,C3875))</f>
        <v>24</v>
      </c>
      <c r="K3875">
        <f t="shared" si="240"/>
        <v>0</v>
      </c>
      <c r="L3875">
        <f t="shared" si="241"/>
        <v>0</v>
      </c>
      <c r="M3875">
        <f t="shared" si="242"/>
        <v>0</v>
      </c>
      <c r="N3875">
        <f t="shared" si="243"/>
        <v>0</v>
      </c>
      <c r="O3875" cm="1">
        <f t="array" ref="O3875">((IF(C3875=0,INDEX('Solver Setup'!$M$15:$M$19,A3875),INDEX('Solver Setup'!$G$25:$G$52,C3875))-IF(B3875=0,INDEX('Solver Setup'!$L$15:$L$19,A3875),INDEX('Solver Setup'!$G$25:$G$52,B3875)))*1440-IF(B3875=0,0,INDEX('Solver Setup'!$F$25:$F$52,B3875))-H3875+'Solver Setup'!$B$9*(1-F3875))</f>
        <v>1177.4999999999995</v>
      </c>
    </row>
    <row r="3876" spans="1:15" x14ac:dyDescent="0.2">
      <c r="A3876">
        <v>5</v>
      </c>
      <c r="B3876">
        <v>22</v>
      </c>
      <c r="C3876">
        <v>10</v>
      </c>
      <c r="D3876" t="str" cm="1">
        <f t="array" ref="D3876">IF(B3876=0,"Depot",INDEX('Delivery Stops'!$B$2:$B$29,B3876))</f>
        <v>Brewery</v>
      </c>
      <c r="E3876" t="str" cm="1">
        <f t="array" ref="E3876">IF(C3876=0,"Depot",INDEX('Delivery Stops'!$B$2:$B$29,C3876))</f>
        <v>Furniture Warehouse</v>
      </c>
      <c r="F3876">
        <v>0</v>
      </c>
      <c r="G3876" cm="1">
        <f t="array" ref="G3876">INDEX('Distance Matrix (miles)'!$B$2:$AD$30,B3876+1,C3876+1)</f>
        <v>19.690000000000001</v>
      </c>
      <c r="H3876" cm="1">
        <f t="array" ref="H3876">INDEX('Travel Time Matrix (min)'!$B$2:$AD$30,B3876+1,C3876+1)</f>
        <v>29.5</v>
      </c>
      <c r="I3876" cm="1">
        <f t="array" ref="I3876">G3876*(INDEX('Vehicle Fleet'!$D$2:$D$6,A3876)+'Cost Parameters'!$B$2*'Cost Parameters'!$B$3)</f>
        <v>30.645516000000001</v>
      </c>
      <c r="J3876" cm="1">
        <f t="array" ref="J3876">IF(C3876=0,0,INDEX('Delivery Stops'!$D$2:$D$29,C3876))</f>
        <v>89</v>
      </c>
      <c r="K3876">
        <f t="shared" si="240"/>
        <v>0</v>
      </c>
      <c r="L3876">
        <f t="shared" si="241"/>
        <v>0</v>
      </c>
      <c r="M3876">
        <f t="shared" si="242"/>
        <v>0</v>
      </c>
      <c r="N3876">
        <f t="shared" si="243"/>
        <v>0</v>
      </c>
      <c r="O3876" cm="1">
        <f t="array" ref="O3876">((IF(C3876=0,INDEX('Solver Setup'!$M$15:$M$19,A3876),INDEX('Solver Setup'!$G$25:$G$52,C3876))-IF(B3876=0,INDEX('Solver Setup'!$L$15:$L$19,A3876),INDEX('Solver Setup'!$G$25:$G$52,B3876)))*1440-IF(B3876=0,0,INDEX('Solver Setup'!$F$25:$F$52,B3876))-H3876+'Solver Setup'!$B$9*(1-F3876))</f>
        <v>1280.4999999999991</v>
      </c>
    </row>
    <row r="3877" spans="1:15" x14ac:dyDescent="0.2">
      <c r="A3877">
        <v>5</v>
      </c>
      <c r="B3877">
        <v>22</v>
      </c>
      <c r="C3877">
        <v>11</v>
      </c>
      <c r="D3877" t="str" cm="1">
        <f t="array" ref="D3877">IF(B3877=0,"Depot",INDEX('Delivery Stops'!$B$2:$B$29,B3877))</f>
        <v>Brewery</v>
      </c>
      <c r="E3877" t="str" cm="1">
        <f t="array" ref="E3877">IF(C3877=0,"Depot",INDEX('Delivery Stops'!$B$2:$B$29,C3877))</f>
        <v>Pet Hospital</v>
      </c>
      <c r="F3877">
        <v>0</v>
      </c>
      <c r="G3877" cm="1">
        <f t="array" ref="G3877">INDEX('Distance Matrix (miles)'!$B$2:$AD$30,B3877+1,C3877+1)</f>
        <v>26.11</v>
      </c>
      <c r="H3877" cm="1">
        <f t="array" ref="H3877">INDEX('Travel Time Matrix (min)'!$B$2:$AD$30,B3877+1,C3877+1)</f>
        <v>39.200000000000003</v>
      </c>
      <c r="I3877" cm="1">
        <f t="array" ref="I3877">G3877*(INDEX('Vehicle Fleet'!$D$2:$D$6,A3877)+'Cost Parameters'!$B$2*'Cost Parameters'!$B$3)</f>
        <v>40.637603999999996</v>
      </c>
      <c r="J3877" cm="1">
        <f t="array" ref="J3877">IF(C3877=0,0,INDEX('Delivery Stops'!$D$2:$D$29,C3877))</f>
        <v>108</v>
      </c>
      <c r="K3877">
        <f t="shared" si="240"/>
        <v>0</v>
      </c>
      <c r="L3877">
        <f t="shared" si="241"/>
        <v>0</v>
      </c>
      <c r="M3877">
        <f t="shared" si="242"/>
        <v>0</v>
      </c>
      <c r="N3877">
        <f t="shared" si="243"/>
        <v>0</v>
      </c>
      <c r="O3877" cm="1">
        <f t="array" ref="O3877">((IF(C3877=0,INDEX('Solver Setup'!$M$15:$M$19,A3877),INDEX('Solver Setup'!$G$25:$G$52,C3877))-IF(B3877=0,INDEX('Solver Setup'!$L$15:$L$19,A3877),INDEX('Solver Setup'!$G$25:$G$52,B3877)))*1440-IF(B3877=0,0,INDEX('Solver Setup'!$F$25:$F$52,B3877))-H3877+'Solver Setup'!$B$9*(1-F3877))</f>
        <v>1195.7999999999995</v>
      </c>
    </row>
    <row r="3878" spans="1:15" x14ac:dyDescent="0.2">
      <c r="A3878">
        <v>5</v>
      </c>
      <c r="B3878">
        <v>22</v>
      </c>
      <c r="C3878">
        <v>12</v>
      </c>
      <c r="D3878" t="str" cm="1">
        <f t="array" ref="D3878">IF(B3878=0,"Depot",INDEX('Delivery Stops'!$B$2:$B$29,B3878))</f>
        <v>Brewery</v>
      </c>
      <c r="E3878" t="str" cm="1">
        <f t="array" ref="E3878">IF(C3878=0,"Depot",INDEX('Delivery Stops'!$B$2:$B$29,C3878))</f>
        <v>Tech Solutions Inc</v>
      </c>
      <c r="F3878">
        <v>0</v>
      </c>
      <c r="G3878" cm="1">
        <f t="array" ref="G3878">INDEX('Distance Matrix (miles)'!$B$2:$AD$30,B3878+1,C3878+1)</f>
        <v>19.670000000000002</v>
      </c>
      <c r="H3878" cm="1">
        <f t="array" ref="H3878">INDEX('Travel Time Matrix (min)'!$B$2:$AD$30,B3878+1,C3878+1)</f>
        <v>29.5</v>
      </c>
      <c r="I3878" cm="1">
        <f t="array" ref="I3878">G3878*(INDEX('Vehicle Fleet'!$D$2:$D$6,A3878)+'Cost Parameters'!$B$2*'Cost Parameters'!$B$3)</f>
        <v>30.614388000000002</v>
      </c>
      <c r="J3878" cm="1">
        <f t="array" ref="J3878">IF(C3878=0,0,INDEX('Delivery Stops'!$D$2:$D$29,C3878))</f>
        <v>150</v>
      </c>
      <c r="K3878">
        <f t="shared" si="240"/>
        <v>0</v>
      </c>
      <c r="L3878">
        <f t="shared" si="241"/>
        <v>0</v>
      </c>
      <c r="M3878">
        <f t="shared" si="242"/>
        <v>0</v>
      </c>
      <c r="N3878">
        <f t="shared" si="243"/>
        <v>0</v>
      </c>
      <c r="O3878" cm="1">
        <f t="array" ref="O3878">((IF(C3878=0,INDEX('Solver Setup'!$M$15:$M$19,A3878),INDEX('Solver Setup'!$G$25:$G$52,C3878))-IF(B3878=0,INDEX('Solver Setup'!$L$15:$L$19,A3878),INDEX('Solver Setup'!$G$25:$G$52,B3878)))*1440-IF(B3878=0,0,INDEX('Solver Setup'!$F$25:$F$52,B3878))-H3878+'Solver Setup'!$B$9*(1-F3878))</f>
        <v>1160.4999999999995</v>
      </c>
    </row>
    <row r="3879" spans="1:15" x14ac:dyDescent="0.2">
      <c r="A3879">
        <v>5</v>
      </c>
      <c r="B3879">
        <v>22</v>
      </c>
      <c r="C3879">
        <v>13</v>
      </c>
      <c r="D3879" t="str" cm="1">
        <f t="array" ref="D3879">IF(B3879=0,"Depot",INDEX('Delivery Stops'!$B$2:$B$29,B3879))</f>
        <v>Brewery</v>
      </c>
      <c r="E3879" t="str" cm="1">
        <f t="array" ref="E3879">IF(C3879=0,"Depot",INDEX('Delivery Stops'!$B$2:$B$29,C3879))</f>
        <v>Tech Solutions Inc</v>
      </c>
      <c r="F3879">
        <v>0</v>
      </c>
      <c r="G3879" cm="1">
        <f t="array" ref="G3879">INDEX('Distance Matrix (miles)'!$B$2:$AD$30,B3879+1,C3879+1)</f>
        <v>4.6100000000000003</v>
      </c>
      <c r="H3879" cm="1">
        <f t="array" ref="H3879">INDEX('Travel Time Matrix (min)'!$B$2:$AD$30,B3879+1,C3879+1)</f>
        <v>6.9</v>
      </c>
      <c r="I3879" cm="1">
        <f t="array" ref="I3879">G3879*(INDEX('Vehicle Fleet'!$D$2:$D$6,A3879)+'Cost Parameters'!$B$2*'Cost Parameters'!$B$3)</f>
        <v>7.1750040000000004</v>
      </c>
      <c r="J3879" cm="1">
        <f t="array" ref="J3879">IF(C3879=0,0,INDEX('Delivery Stops'!$D$2:$D$29,C3879))</f>
        <v>38</v>
      </c>
      <c r="K3879">
        <f t="shared" si="240"/>
        <v>0</v>
      </c>
      <c r="L3879">
        <f t="shared" si="241"/>
        <v>0</v>
      </c>
      <c r="M3879">
        <f t="shared" si="242"/>
        <v>0</v>
      </c>
      <c r="N3879">
        <f t="shared" si="243"/>
        <v>0</v>
      </c>
      <c r="O3879" cm="1">
        <f t="array" ref="O3879">((IF(C3879=0,INDEX('Solver Setup'!$M$15:$M$19,A3879),INDEX('Solver Setup'!$G$25:$G$52,C3879))-IF(B3879=0,INDEX('Solver Setup'!$L$15:$L$19,A3879),INDEX('Solver Setup'!$G$25:$G$52,B3879)))*1440-IF(B3879=0,0,INDEX('Solver Setup'!$F$25:$F$52,B3879))-H3879+'Solver Setup'!$B$9*(1-F3879))</f>
        <v>1078.099999999999</v>
      </c>
    </row>
    <row r="3880" spans="1:15" x14ac:dyDescent="0.2">
      <c r="A3880">
        <v>5</v>
      </c>
      <c r="B3880">
        <v>22</v>
      </c>
      <c r="C3880">
        <v>14</v>
      </c>
      <c r="D3880" t="str" cm="1">
        <f t="array" ref="D3880">IF(B3880=0,"Depot",INDEX('Delivery Stops'!$B$2:$B$29,B3880))</f>
        <v>Brewery</v>
      </c>
      <c r="E3880" t="str" cm="1">
        <f t="array" ref="E3880">IF(C3880=0,"Depot",INDEX('Delivery Stops'!$B$2:$B$29,C3880))</f>
        <v>Sunrise Senior Living</v>
      </c>
      <c r="F3880">
        <v>0</v>
      </c>
      <c r="G3880" cm="1">
        <f t="array" ref="G3880">INDEX('Distance Matrix (miles)'!$B$2:$AD$30,B3880+1,C3880+1)</f>
        <v>22.72</v>
      </c>
      <c r="H3880" cm="1">
        <f t="array" ref="H3880">INDEX('Travel Time Matrix (min)'!$B$2:$AD$30,B3880+1,C3880+1)</f>
        <v>34.1</v>
      </c>
      <c r="I3880" cm="1">
        <f t="array" ref="I3880">G3880*(INDEX('Vehicle Fleet'!$D$2:$D$6,A3880)+'Cost Parameters'!$B$2*'Cost Parameters'!$B$3)</f>
        <v>35.361407999999997</v>
      </c>
      <c r="J3880" cm="1">
        <f t="array" ref="J3880">IF(C3880=0,0,INDEX('Delivery Stops'!$D$2:$D$29,C3880))</f>
        <v>249</v>
      </c>
      <c r="K3880">
        <f t="shared" si="240"/>
        <v>0</v>
      </c>
      <c r="L3880">
        <f t="shared" si="241"/>
        <v>0</v>
      </c>
      <c r="M3880">
        <f t="shared" si="242"/>
        <v>0</v>
      </c>
      <c r="N3880">
        <f t="shared" si="243"/>
        <v>0</v>
      </c>
      <c r="O3880" cm="1">
        <f t="array" ref="O3880">((IF(C3880=0,INDEX('Solver Setup'!$M$15:$M$19,A3880),INDEX('Solver Setup'!$G$25:$G$52,C3880))-IF(B3880=0,INDEX('Solver Setup'!$L$15:$L$19,A3880),INDEX('Solver Setup'!$G$25:$G$52,B3880)))*1440-IF(B3880=0,0,INDEX('Solver Setup'!$F$25:$F$52,B3880))-H3880+'Solver Setup'!$B$9*(1-F3880))</f>
        <v>1500.8999999999992</v>
      </c>
    </row>
    <row r="3881" spans="1:15" x14ac:dyDescent="0.2">
      <c r="A3881">
        <v>5</v>
      </c>
      <c r="B3881">
        <v>22</v>
      </c>
      <c r="C3881">
        <v>15</v>
      </c>
      <c r="D3881" t="str" cm="1">
        <f t="array" ref="D3881">IF(B3881=0,"Depot",INDEX('Delivery Stops'!$B$2:$B$29,B3881))</f>
        <v>Brewery</v>
      </c>
      <c r="E3881" t="str" cm="1">
        <f t="array" ref="E3881">IF(C3881=0,"Depot",INDEX('Delivery Stops'!$B$2:$B$29,C3881))</f>
        <v>Electronics Outlet</v>
      </c>
      <c r="F3881">
        <v>0</v>
      </c>
      <c r="G3881" cm="1">
        <f t="array" ref="G3881">INDEX('Distance Matrix (miles)'!$B$2:$AD$30,B3881+1,C3881+1)</f>
        <v>24.61</v>
      </c>
      <c r="H3881" cm="1">
        <f t="array" ref="H3881">INDEX('Travel Time Matrix (min)'!$B$2:$AD$30,B3881+1,C3881+1)</f>
        <v>36.9</v>
      </c>
      <c r="I3881" cm="1">
        <f t="array" ref="I3881">G3881*(INDEX('Vehicle Fleet'!$D$2:$D$6,A3881)+'Cost Parameters'!$B$2*'Cost Parameters'!$B$3)</f>
        <v>38.303004000000001</v>
      </c>
      <c r="J3881" cm="1">
        <f t="array" ref="J3881">IF(C3881=0,0,INDEX('Delivery Stops'!$D$2:$D$29,C3881))</f>
        <v>72</v>
      </c>
      <c r="K3881">
        <f t="shared" si="240"/>
        <v>0</v>
      </c>
      <c r="L3881">
        <f t="shared" si="241"/>
        <v>0</v>
      </c>
      <c r="M3881">
        <f t="shared" si="242"/>
        <v>0</v>
      </c>
      <c r="N3881">
        <f t="shared" si="243"/>
        <v>0</v>
      </c>
      <c r="O3881" cm="1">
        <f t="array" ref="O3881">((IF(C3881=0,INDEX('Solver Setup'!$M$15:$M$19,A3881),INDEX('Solver Setup'!$G$25:$G$52,C3881))-IF(B3881=0,INDEX('Solver Setup'!$L$15:$L$19,A3881),INDEX('Solver Setup'!$G$25:$G$52,B3881)))*1440-IF(B3881=0,0,INDEX('Solver Setup'!$F$25:$F$52,B3881))-H3881+'Solver Setup'!$B$9*(1-F3881))</f>
        <v>1063.0999999999995</v>
      </c>
    </row>
    <row r="3882" spans="1:15" x14ac:dyDescent="0.2">
      <c r="A3882">
        <v>5</v>
      </c>
      <c r="B3882">
        <v>22</v>
      </c>
      <c r="C3882">
        <v>16</v>
      </c>
      <c r="D3882" t="str" cm="1">
        <f t="array" ref="D3882">IF(B3882=0,"Depot",INDEX('Delivery Stops'!$B$2:$B$29,B3882))</f>
        <v>Brewery</v>
      </c>
      <c r="E3882" t="str" cm="1">
        <f t="array" ref="E3882">IF(C3882=0,"Depot",INDEX('Delivery Stops'!$B$2:$B$29,C3882))</f>
        <v>Bookstore</v>
      </c>
      <c r="F3882">
        <v>0</v>
      </c>
      <c r="G3882" cm="1">
        <f t="array" ref="G3882">INDEX('Distance Matrix (miles)'!$B$2:$AD$30,B3882+1,C3882+1)</f>
        <v>21.49</v>
      </c>
      <c r="H3882" cm="1">
        <f t="array" ref="H3882">INDEX('Travel Time Matrix (min)'!$B$2:$AD$30,B3882+1,C3882+1)</f>
        <v>32.200000000000003</v>
      </c>
      <c r="I3882" cm="1">
        <f t="array" ref="I3882">G3882*(INDEX('Vehicle Fleet'!$D$2:$D$6,A3882)+'Cost Parameters'!$B$2*'Cost Parameters'!$B$3)</f>
        <v>33.447035999999997</v>
      </c>
      <c r="J3882" cm="1">
        <f t="array" ref="J3882">IF(C3882=0,0,INDEX('Delivery Stops'!$D$2:$D$29,C3882))</f>
        <v>152</v>
      </c>
      <c r="K3882">
        <f t="shared" si="240"/>
        <v>0</v>
      </c>
      <c r="L3882">
        <f t="shared" si="241"/>
        <v>0</v>
      </c>
      <c r="M3882">
        <f t="shared" si="242"/>
        <v>0</v>
      </c>
      <c r="N3882">
        <f t="shared" si="243"/>
        <v>0</v>
      </c>
      <c r="O3882" cm="1">
        <f t="array" ref="O3882">((IF(C3882=0,INDEX('Solver Setup'!$M$15:$M$19,A3882),INDEX('Solver Setup'!$G$25:$G$52,C3882))-IF(B3882=0,INDEX('Solver Setup'!$L$15:$L$19,A3882),INDEX('Solver Setup'!$G$25:$G$52,B3882)))*1440-IF(B3882=0,0,INDEX('Solver Setup'!$F$25:$F$52,B3882))-H3882+'Solver Setup'!$B$9*(1-F3882))</f>
        <v>1307.8000000000002</v>
      </c>
    </row>
    <row r="3883" spans="1:15" x14ac:dyDescent="0.2">
      <c r="A3883">
        <v>5</v>
      </c>
      <c r="B3883">
        <v>22</v>
      </c>
      <c r="C3883">
        <v>17</v>
      </c>
      <c r="D3883" t="str" cm="1">
        <f t="array" ref="D3883">IF(B3883=0,"Depot",INDEX('Delivery Stops'!$B$2:$B$29,B3883))</f>
        <v>Brewery</v>
      </c>
      <c r="E3883" t="str" cm="1">
        <f t="array" ref="E3883">IF(C3883=0,"Depot",INDEX('Delivery Stops'!$B$2:$B$29,C3883))</f>
        <v>Veterinary Clinic</v>
      </c>
      <c r="F3883">
        <v>0</v>
      </c>
      <c r="G3883" cm="1">
        <f t="array" ref="G3883">INDEX('Distance Matrix (miles)'!$B$2:$AD$30,B3883+1,C3883+1)</f>
        <v>24.33</v>
      </c>
      <c r="H3883" cm="1">
        <f t="array" ref="H3883">INDEX('Travel Time Matrix (min)'!$B$2:$AD$30,B3883+1,C3883+1)</f>
        <v>36.5</v>
      </c>
      <c r="I3883" cm="1">
        <f t="array" ref="I3883">G3883*(INDEX('Vehicle Fleet'!$D$2:$D$6,A3883)+'Cost Parameters'!$B$2*'Cost Parameters'!$B$3)</f>
        <v>37.867211999999995</v>
      </c>
      <c r="J3883" cm="1">
        <f t="array" ref="J3883">IF(C3883=0,0,INDEX('Delivery Stops'!$D$2:$D$29,C3883))</f>
        <v>102</v>
      </c>
      <c r="K3883">
        <f t="shared" si="240"/>
        <v>0</v>
      </c>
      <c r="L3883">
        <f t="shared" si="241"/>
        <v>0</v>
      </c>
      <c r="M3883">
        <f t="shared" si="242"/>
        <v>0</v>
      </c>
      <c r="N3883">
        <f t="shared" si="243"/>
        <v>0</v>
      </c>
      <c r="O3883" cm="1">
        <f t="array" ref="O3883">((IF(C3883=0,INDEX('Solver Setup'!$M$15:$M$19,A3883),INDEX('Solver Setup'!$G$25:$G$52,C3883))-IF(B3883=0,INDEX('Solver Setup'!$L$15:$L$19,A3883),INDEX('Solver Setup'!$G$25:$G$52,B3883)))*1440-IF(B3883=0,0,INDEX('Solver Setup'!$F$25:$F$52,B3883))-H3883+'Solver Setup'!$B$9*(1-F3883))</f>
        <v>1138.4999999999991</v>
      </c>
    </row>
    <row r="3884" spans="1:15" x14ac:dyDescent="0.2">
      <c r="A3884">
        <v>5</v>
      </c>
      <c r="B3884">
        <v>22</v>
      </c>
      <c r="C3884">
        <v>18</v>
      </c>
      <c r="D3884" t="str" cm="1">
        <f t="array" ref="D3884">IF(B3884=0,"Depot",INDEX('Delivery Stops'!$B$2:$B$29,B3884))</f>
        <v>Brewery</v>
      </c>
      <c r="E3884" t="str" cm="1">
        <f t="array" ref="E3884">IF(C3884=0,"Depot",INDEX('Delivery Stops'!$B$2:$B$29,C3884))</f>
        <v>Furniture Warehouse</v>
      </c>
      <c r="F3884">
        <v>0</v>
      </c>
      <c r="G3884" cm="1">
        <f t="array" ref="G3884">INDEX('Distance Matrix (miles)'!$B$2:$AD$30,B3884+1,C3884+1)</f>
        <v>28.2</v>
      </c>
      <c r="H3884" cm="1">
        <f t="array" ref="H3884">INDEX('Travel Time Matrix (min)'!$B$2:$AD$30,B3884+1,C3884+1)</f>
        <v>42.3</v>
      </c>
      <c r="I3884" cm="1">
        <f t="array" ref="I3884">G3884*(INDEX('Vehicle Fleet'!$D$2:$D$6,A3884)+'Cost Parameters'!$B$2*'Cost Parameters'!$B$3)</f>
        <v>43.890479999999997</v>
      </c>
      <c r="J3884" cm="1">
        <f t="array" ref="J3884">IF(C3884=0,0,INDEX('Delivery Stops'!$D$2:$D$29,C3884))</f>
        <v>148</v>
      </c>
      <c r="K3884">
        <f t="shared" si="240"/>
        <v>0</v>
      </c>
      <c r="L3884">
        <f t="shared" si="241"/>
        <v>0</v>
      </c>
      <c r="M3884">
        <f t="shared" si="242"/>
        <v>0</v>
      </c>
      <c r="N3884">
        <f t="shared" si="243"/>
        <v>0</v>
      </c>
      <c r="O3884" cm="1">
        <f t="array" ref="O3884">((IF(C3884=0,INDEX('Solver Setup'!$M$15:$M$19,A3884),INDEX('Solver Setup'!$G$25:$G$52,C3884))-IF(B3884=0,INDEX('Solver Setup'!$L$15:$L$19,A3884),INDEX('Solver Setup'!$G$25:$G$52,B3884)))*1440-IF(B3884=0,0,INDEX('Solver Setup'!$F$25:$F$52,B3884))-H3884+'Solver Setup'!$B$9*(1-F3884))</f>
        <v>1087.6999999999991</v>
      </c>
    </row>
    <row r="3885" spans="1:15" x14ac:dyDescent="0.2">
      <c r="A3885">
        <v>5</v>
      </c>
      <c r="B3885">
        <v>22</v>
      </c>
      <c r="C3885">
        <v>19</v>
      </c>
      <c r="D3885" t="str" cm="1">
        <f t="array" ref="D3885">IF(B3885=0,"Depot",INDEX('Delivery Stops'!$B$2:$B$29,B3885))</f>
        <v>Brewery</v>
      </c>
      <c r="E3885" t="str" cm="1">
        <f t="array" ref="E3885">IF(C3885=0,"Depot",INDEX('Delivery Stops'!$B$2:$B$29,C3885))</f>
        <v>Music School</v>
      </c>
      <c r="F3885">
        <v>0</v>
      </c>
      <c r="G3885" cm="1">
        <f t="array" ref="G3885">INDEX('Distance Matrix (miles)'!$B$2:$AD$30,B3885+1,C3885+1)</f>
        <v>46.01</v>
      </c>
      <c r="H3885" cm="1">
        <f t="array" ref="H3885">INDEX('Travel Time Matrix (min)'!$B$2:$AD$30,B3885+1,C3885+1)</f>
        <v>69</v>
      </c>
      <c r="I3885" cm="1">
        <f t="array" ref="I3885">G3885*(INDEX('Vehicle Fleet'!$D$2:$D$6,A3885)+'Cost Parameters'!$B$2*'Cost Parameters'!$B$3)</f>
        <v>71.609963999999991</v>
      </c>
      <c r="J3885" cm="1">
        <f t="array" ref="J3885">IF(C3885=0,0,INDEX('Delivery Stops'!$D$2:$D$29,C3885))</f>
        <v>97</v>
      </c>
      <c r="K3885">
        <f t="shared" si="240"/>
        <v>0</v>
      </c>
      <c r="L3885">
        <f t="shared" si="241"/>
        <v>0</v>
      </c>
      <c r="M3885">
        <f t="shared" si="242"/>
        <v>0</v>
      </c>
      <c r="N3885">
        <f t="shared" si="243"/>
        <v>0</v>
      </c>
      <c r="O3885" cm="1">
        <f t="array" ref="O3885">((IF(C3885=0,INDEX('Solver Setup'!$M$15:$M$19,A3885),INDEX('Solver Setup'!$G$25:$G$52,C3885))-IF(B3885=0,INDEX('Solver Setup'!$L$15:$L$19,A3885),INDEX('Solver Setup'!$G$25:$G$52,B3885)))*1440-IF(B3885=0,0,INDEX('Solver Setup'!$F$25:$F$52,B3885))-H3885+'Solver Setup'!$B$9*(1-F3885))</f>
        <v>1030.9999999999995</v>
      </c>
    </row>
    <row r="3886" spans="1:15" x14ac:dyDescent="0.2">
      <c r="A3886">
        <v>5</v>
      </c>
      <c r="B3886">
        <v>22</v>
      </c>
      <c r="C3886">
        <v>20</v>
      </c>
      <c r="D3886" t="str" cm="1">
        <f t="array" ref="D3886">IF(B3886=0,"Depot",INDEX('Delivery Stops'!$B$2:$B$29,B3886))</f>
        <v>Brewery</v>
      </c>
      <c r="E3886" t="str" cm="1">
        <f t="array" ref="E3886">IF(C3886=0,"Depot",INDEX('Delivery Stops'!$B$2:$B$29,C3886))</f>
        <v>Elementary School</v>
      </c>
      <c r="F3886">
        <v>0</v>
      </c>
      <c r="G3886" cm="1">
        <f t="array" ref="G3886">INDEX('Distance Matrix (miles)'!$B$2:$AD$30,B3886+1,C3886+1)</f>
        <v>45.77</v>
      </c>
      <c r="H3886" cm="1">
        <f t="array" ref="H3886">INDEX('Travel Time Matrix (min)'!$B$2:$AD$30,B3886+1,C3886+1)</f>
        <v>68.7</v>
      </c>
      <c r="I3886" cm="1">
        <f t="array" ref="I3886">G3886*(INDEX('Vehicle Fleet'!$D$2:$D$6,A3886)+'Cost Parameters'!$B$2*'Cost Parameters'!$B$3)</f>
        <v>71.236428000000004</v>
      </c>
      <c r="J3886" cm="1">
        <f t="array" ref="J3886">IF(C3886=0,0,INDEX('Delivery Stops'!$D$2:$D$29,C3886))</f>
        <v>71</v>
      </c>
      <c r="K3886">
        <f t="shared" si="240"/>
        <v>0</v>
      </c>
      <c r="L3886">
        <f t="shared" si="241"/>
        <v>0</v>
      </c>
      <c r="M3886">
        <f t="shared" si="242"/>
        <v>0</v>
      </c>
      <c r="N3886">
        <f t="shared" si="243"/>
        <v>0</v>
      </c>
      <c r="O3886" cm="1">
        <f t="array" ref="O3886">((IF(C3886=0,INDEX('Solver Setup'!$M$15:$M$19,A3886),INDEX('Solver Setup'!$G$25:$G$52,C3886))-IF(B3886=0,INDEX('Solver Setup'!$L$15:$L$19,A3886),INDEX('Solver Setup'!$G$25:$G$52,B3886)))*1440-IF(B3886=0,0,INDEX('Solver Setup'!$F$25:$F$52,B3886))-H3886+'Solver Setup'!$B$9*(1-F3886))</f>
        <v>1001.3000000000001</v>
      </c>
    </row>
    <row r="3887" spans="1:15" x14ac:dyDescent="0.2">
      <c r="A3887">
        <v>5</v>
      </c>
      <c r="B3887">
        <v>22</v>
      </c>
      <c r="C3887">
        <v>21</v>
      </c>
      <c r="D3887" t="str" cm="1">
        <f t="array" ref="D3887">IF(B3887=0,"Depot",INDEX('Delivery Stops'!$B$2:$B$29,B3887))</f>
        <v>Brewery</v>
      </c>
      <c r="E3887" t="str" cm="1">
        <f t="array" ref="E3887">IF(C3887=0,"Depot",INDEX('Delivery Stops'!$B$2:$B$29,C3887))</f>
        <v>Distillery</v>
      </c>
      <c r="F3887">
        <v>0</v>
      </c>
      <c r="G3887" cm="1">
        <f t="array" ref="G3887">INDEX('Distance Matrix (miles)'!$B$2:$AD$30,B3887+1,C3887+1)</f>
        <v>44.36</v>
      </c>
      <c r="H3887" cm="1">
        <f t="array" ref="H3887">INDEX('Travel Time Matrix (min)'!$B$2:$AD$30,B3887+1,C3887+1)</f>
        <v>66.5</v>
      </c>
      <c r="I3887" cm="1">
        <f t="array" ref="I3887">G3887*(INDEX('Vehicle Fleet'!$D$2:$D$6,A3887)+'Cost Parameters'!$B$2*'Cost Parameters'!$B$3)</f>
        <v>69.041904000000002</v>
      </c>
      <c r="J3887" cm="1">
        <f t="array" ref="J3887">IF(C3887=0,0,INDEX('Delivery Stops'!$D$2:$D$29,C3887))</f>
        <v>178</v>
      </c>
      <c r="K3887">
        <f t="shared" si="240"/>
        <v>0</v>
      </c>
      <c r="L3887">
        <f t="shared" si="241"/>
        <v>0</v>
      </c>
      <c r="M3887">
        <f t="shared" si="242"/>
        <v>0</v>
      </c>
      <c r="N3887">
        <f t="shared" si="243"/>
        <v>0</v>
      </c>
      <c r="O3887" cm="1">
        <f t="array" ref="O3887">((IF(C3887=0,INDEX('Solver Setup'!$M$15:$M$19,A3887),INDEX('Solver Setup'!$G$25:$G$52,C3887))-IF(B3887=0,INDEX('Solver Setup'!$L$15:$L$19,A3887),INDEX('Solver Setup'!$G$25:$G$52,B3887)))*1440-IF(B3887=0,0,INDEX('Solver Setup'!$F$25:$F$52,B3887))-H3887+'Solver Setup'!$B$9*(1-F3887))</f>
        <v>1513.4999999999991</v>
      </c>
    </row>
    <row r="3888" spans="1:15" x14ac:dyDescent="0.2">
      <c r="A3888">
        <v>5</v>
      </c>
      <c r="B3888">
        <v>22</v>
      </c>
      <c r="C3888">
        <v>23</v>
      </c>
      <c r="D3888" t="str" cm="1">
        <f t="array" ref="D3888">IF(B3888=0,"Depot",INDEX('Delivery Stops'!$B$2:$B$29,B3888))</f>
        <v>Brewery</v>
      </c>
      <c r="E3888" t="str" cm="1">
        <f t="array" ref="E3888">IF(C3888=0,"Depot",INDEX('Delivery Stops'!$B$2:$B$29,C3888))</f>
        <v>Distillery</v>
      </c>
      <c r="F3888">
        <v>0</v>
      </c>
      <c r="G3888" cm="1">
        <f t="array" ref="G3888">INDEX('Distance Matrix (miles)'!$B$2:$AD$30,B3888+1,C3888+1)</f>
        <v>29.36</v>
      </c>
      <c r="H3888" cm="1">
        <f t="array" ref="H3888">INDEX('Travel Time Matrix (min)'!$B$2:$AD$30,B3888+1,C3888+1)</f>
        <v>44</v>
      </c>
      <c r="I3888" cm="1">
        <f t="array" ref="I3888">G3888*(INDEX('Vehicle Fleet'!$D$2:$D$6,A3888)+'Cost Parameters'!$B$2*'Cost Parameters'!$B$3)</f>
        <v>45.695903999999999</v>
      </c>
      <c r="J3888" cm="1">
        <f t="array" ref="J3888">IF(C3888=0,0,INDEX('Delivery Stops'!$D$2:$D$29,C3888))</f>
        <v>207</v>
      </c>
      <c r="K3888">
        <f t="shared" si="240"/>
        <v>0</v>
      </c>
      <c r="L3888">
        <f t="shared" si="241"/>
        <v>0</v>
      </c>
      <c r="M3888">
        <f t="shared" si="242"/>
        <v>0</v>
      </c>
      <c r="N3888">
        <f t="shared" si="243"/>
        <v>0</v>
      </c>
      <c r="O3888" cm="1">
        <f t="array" ref="O3888">((IF(C3888=0,INDEX('Solver Setup'!$M$15:$M$19,A3888),INDEX('Solver Setup'!$G$25:$G$52,C3888))-IF(B3888=0,INDEX('Solver Setup'!$L$15:$L$19,A3888),INDEX('Solver Setup'!$G$25:$G$52,B3888)))*1440-IF(B3888=0,0,INDEX('Solver Setup'!$F$25:$F$52,B3888))-H3888+'Solver Setup'!$B$9*(1-F3888))</f>
        <v>1280.9999999999995</v>
      </c>
    </row>
    <row r="3889" spans="1:15" x14ac:dyDescent="0.2">
      <c r="A3889">
        <v>5</v>
      </c>
      <c r="B3889">
        <v>22</v>
      </c>
      <c r="C3889">
        <v>24</v>
      </c>
      <c r="D3889" t="str" cm="1">
        <f t="array" ref="D3889">IF(B3889=0,"Depot",INDEX('Delivery Stops'!$B$2:$B$29,B3889))</f>
        <v>Brewery</v>
      </c>
      <c r="E3889" t="str" cm="1">
        <f t="array" ref="E3889">IF(C3889=0,"Depot",INDEX('Delivery Stops'!$B$2:$B$29,C3889))</f>
        <v>Children's Academy</v>
      </c>
      <c r="F3889">
        <v>0</v>
      </c>
      <c r="G3889" cm="1">
        <f t="array" ref="G3889">INDEX('Distance Matrix (miles)'!$B$2:$AD$30,B3889+1,C3889+1)</f>
        <v>42.21</v>
      </c>
      <c r="H3889" cm="1">
        <f t="array" ref="H3889">INDEX('Travel Time Matrix (min)'!$B$2:$AD$30,B3889+1,C3889+1)</f>
        <v>63.3</v>
      </c>
      <c r="I3889" cm="1">
        <f t="array" ref="I3889">G3889*(INDEX('Vehicle Fleet'!$D$2:$D$6,A3889)+'Cost Parameters'!$B$2*'Cost Parameters'!$B$3)</f>
        <v>65.695644000000001</v>
      </c>
      <c r="J3889" cm="1">
        <f t="array" ref="J3889">IF(C3889=0,0,INDEX('Delivery Stops'!$D$2:$D$29,C3889))</f>
        <v>28</v>
      </c>
      <c r="K3889">
        <f t="shared" si="240"/>
        <v>0</v>
      </c>
      <c r="L3889">
        <f t="shared" si="241"/>
        <v>0</v>
      </c>
      <c r="M3889">
        <f t="shared" si="242"/>
        <v>0</v>
      </c>
      <c r="N3889">
        <f t="shared" si="243"/>
        <v>0</v>
      </c>
      <c r="O3889" cm="1">
        <f t="array" ref="O3889">((IF(C3889=0,INDEX('Solver Setup'!$M$15:$M$19,A3889),INDEX('Solver Setup'!$G$25:$G$52,C3889))-IF(B3889=0,INDEX('Solver Setup'!$L$15:$L$19,A3889),INDEX('Solver Setup'!$G$25:$G$52,B3889)))*1440-IF(B3889=0,0,INDEX('Solver Setup'!$F$25:$F$52,B3889))-H3889+'Solver Setup'!$B$9*(1-F3889))</f>
        <v>1411.7</v>
      </c>
    </row>
    <row r="3890" spans="1:15" x14ac:dyDescent="0.2">
      <c r="A3890">
        <v>5</v>
      </c>
      <c r="B3890">
        <v>22</v>
      </c>
      <c r="C3890">
        <v>25</v>
      </c>
      <c r="D3890" t="str" cm="1">
        <f t="array" ref="D3890">IF(B3890=0,"Depot",INDEX('Delivery Stops'!$B$2:$B$29,B3890))</f>
        <v>Brewery</v>
      </c>
      <c r="E3890" t="str" cm="1">
        <f t="array" ref="E3890">IF(C3890=0,"Depot",INDEX('Delivery Stops'!$B$2:$B$29,C3890))</f>
        <v>Public Library</v>
      </c>
      <c r="F3890">
        <v>0</v>
      </c>
      <c r="G3890" cm="1">
        <f t="array" ref="G3890">INDEX('Distance Matrix (miles)'!$B$2:$AD$30,B3890+1,C3890+1)</f>
        <v>17.010000000000002</v>
      </c>
      <c r="H3890" cm="1">
        <f t="array" ref="H3890">INDEX('Travel Time Matrix (min)'!$B$2:$AD$30,B3890+1,C3890+1)</f>
        <v>25.5</v>
      </c>
      <c r="I3890" cm="1">
        <f t="array" ref="I3890">G3890*(INDEX('Vehicle Fleet'!$D$2:$D$6,A3890)+'Cost Parameters'!$B$2*'Cost Parameters'!$B$3)</f>
        <v>26.474364000000001</v>
      </c>
      <c r="J3890" cm="1">
        <f t="array" ref="J3890">IF(C3890=0,0,INDEX('Delivery Stops'!$D$2:$D$29,C3890))</f>
        <v>32</v>
      </c>
      <c r="K3890">
        <f t="shared" si="240"/>
        <v>0</v>
      </c>
      <c r="L3890">
        <f t="shared" si="241"/>
        <v>0</v>
      </c>
      <c r="M3890">
        <f t="shared" si="242"/>
        <v>0</v>
      </c>
      <c r="N3890">
        <f t="shared" si="243"/>
        <v>0</v>
      </c>
      <c r="O3890" cm="1">
        <f t="array" ref="O3890">((IF(C3890=0,INDEX('Solver Setup'!$M$15:$M$19,A3890),INDEX('Solver Setup'!$G$25:$G$52,C3890))-IF(B3890=0,INDEX('Solver Setup'!$L$15:$L$19,A3890),INDEX('Solver Setup'!$G$25:$G$52,B3890)))*1440-IF(B3890=0,0,INDEX('Solver Setup'!$F$25:$F$52,B3890))-H3890+'Solver Setup'!$B$9*(1-F3890))</f>
        <v>1359.5</v>
      </c>
    </row>
    <row r="3891" spans="1:15" x14ac:dyDescent="0.2">
      <c r="A3891">
        <v>5</v>
      </c>
      <c r="B3891">
        <v>22</v>
      </c>
      <c r="C3891">
        <v>26</v>
      </c>
      <c r="D3891" t="str" cm="1">
        <f t="array" ref="D3891">IF(B3891=0,"Depot",INDEX('Delivery Stops'!$B$2:$B$29,B3891))</f>
        <v>Brewery</v>
      </c>
      <c r="E3891" t="str" cm="1">
        <f t="array" ref="E3891">IF(C3891=0,"Depot",INDEX('Delivery Stops'!$B$2:$B$29,C3891))</f>
        <v>Bakery &amp; Cafe</v>
      </c>
      <c r="F3891">
        <v>0</v>
      </c>
      <c r="G3891" cm="1">
        <f t="array" ref="G3891">INDEX('Distance Matrix (miles)'!$B$2:$AD$30,B3891+1,C3891+1)</f>
        <v>20.66</v>
      </c>
      <c r="H3891" cm="1">
        <f t="array" ref="H3891">INDEX('Travel Time Matrix (min)'!$B$2:$AD$30,B3891+1,C3891+1)</f>
        <v>31</v>
      </c>
      <c r="I3891" cm="1">
        <f t="array" ref="I3891">G3891*(INDEX('Vehicle Fleet'!$D$2:$D$6,A3891)+'Cost Parameters'!$B$2*'Cost Parameters'!$B$3)</f>
        <v>32.155223999999997</v>
      </c>
      <c r="J3891" cm="1">
        <f t="array" ref="J3891">IF(C3891=0,0,INDEX('Delivery Stops'!$D$2:$D$29,C3891))</f>
        <v>211</v>
      </c>
      <c r="K3891">
        <f t="shared" si="240"/>
        <v>0</v>
      </c>
      <c r="L3891">
        <f t="shared" si="241"/>
        <v>0</v>
      </c>
      <c r="M3891">
        <f t="shared" si="242"/>
        <v>0</v>
      </c>
      <c r="N3891">
        <f t="shared" si="243"/>
        <v>0</v>
      </c>
      <c r="O3891" cm="1">
        <f t="array" ref="O3891">((IF(C3891=0,INDEX('Solver Setup'!$M$15:$M$19,A3891),INDEX('Solver Setup'!$G$25:$G$52,C3891))-IF(B3891=0,INDEX('Solver Setup'!$L$15:$L$19,A3891),INDEX('Solver Setup'!$G$25:$G$52,B3891)))*1440-IF(B3891=0,0,INDEX('Solver Setup'!$F$25:$F$52,B3891))-H3891+'Solver Setup'!$B$9*(1-F3891))</f>
        <v>1428.9999999999995</v>
      </c>
    </row>
    <row r="3892" spans="1:15" x14ac:dyDescent="0.2">
      <c r="A3892">
        <v>5</v>
      </c>
      <c r="B3892">
        <v>22</v>
      </c>
      <c r="C3892">
        <v>27</v>
      </c>
      <c r="D3892" t="str" cm="1">
        <f t="array" ref="D3892">IF(B3892=0,"Depot",INDEX('Delivery Stops'!$B$2:$B$29,B3892))</f>
        <v>Brewery</v>
      </c>
      <c r="E3892" t="str" cm="1">
        <f t="array" ref="E3892">IF(C3892=0,"Depot",INDEX('Delivery Stops'!$B$2:$B$29,C3892))</f>
        <v>Redstone Elementary School</v>
      </c>
      <c r="F3892">
        <v>0</v>
      </c>
      <c r="G3892" cm="1">
        <f t="array" ref="G3892">INDEX('Distance Matrix (miles)'!$B$2:$AD$30,B3892+1,C3892+1)</f>
        <v>21.36</v>
      </c>
      <c r="H3892" cm="1">
        <f t="array" ref="H3892">INDEX('Travel Time Matrix (min)'!$B$2:$AD$30,B3892+1,C3892+1)</f>
        <v>32</v>
      </c>
      <c r="I3892" cm="1">
        <f t="array" ref="I3892">G3892*(INDEX('Vehicle Fleet'!$D$2:$D$6,A3892)+'Cost Parameters'!$B$2*'Cost Parameters'!$B$3)</f>
        <v>33.244703999999999</v>
      </c>
      <c r="J3892" cm="1">
        <f t="array" ref="J3892">IF(C3892=0,0,INDEX('Delivery Stops'!$D$2:$D$29,C3892))</f>
        <v>61</v>
      </c>
      <c r="K3892">
        <f t="shared" si="240"/>
        <v>0</v>
      </c>
      <c r="L3892">
        <f t="shared" si="241"/>
        <v>0</v>
      </c>
      <c r="M3892">
        <f t="shared" si="242"/>
        <v>0</v>
      </c>
      <c r="N3892">
        <f t="shared" si="243"/>
        <v>0</v>
      </c>
      <c r="O3892" cm="1">
        <f t="array" ref="O3892">((IF(C3892=0,INDEX('Solver Setup'!$M$15:$M$19,A3892),INDEX('Solver Setup'!$G$25:$G$52,C3892))-IF(B3892=0,INDEX('Solver Setup'!$L$15:$L$19,A3892),INDEX('Solver Setup'!$G$25:$G$52,B3892)))*1440-IF(B3892=0,0,INDEX('Solver Setup'!$F$25:$F$52,B3892))-H3892+'Solver Setup'!$B$9*(1-F3892))</f>
        <v>1367.9999999999991</v>
      </c>
    </row>
    <row r="3893" spans="1:15" x14ac:dyDescent="0.2">
      <c r="A3893">
        <v>5</v>
      </c>
      <c r="B3893">
        <v>22</v>
      </c>
      <c r="C3893">
        <v>28</v>
      </c>
      <c r="D3893" t="str" cm="1">
        <f t="array" ref="D3893">IF(B3893=0,"Depot",INDEX('Delivery Stops'!$B$2:$B$29,B3893))</f>
        <v>Brewery</v>
      </c>
      <c r="E3893" t="str" cm="1">
        <f t="array" ref="E3893">IF(C3893=0,"Depot",INDEX('Delivery Stops'!$B$2:$B$29,C3893))</f>
        <v>Food Bank</v>
      </c>
      <c r="F3893">
        <v>0</v>
      </c>
      <c r="G3893" cm="1">
        <f t="array" ref="G3893">INDEX('Distance Matrix (miles)'!$B$2:$AD$30,B3893+1,C3893+1)</f>
        <v>2.4900000000000002</v>
      </c>
      <c r="H3893" cm="1">
        <f t="array" ref="H3893">INDEX('Travel Time Matrix (min)'!$B$2:$AD$30,B3893+1,C3893+1)</f>
        <v>3.7</v>
      </c>
      <c r="I3893" cm="1">
        <f t="array" ref="I3893">G3893*(INDEX('Vehicle Fleet'!$D$2:$D$6,A3893)+'Cost Parameters'!$B$2*'Cost Parameters'!$B$3)</f>
        <v>3.8754360000000005</v>
      </c>
      <c r="J3893" cm="1">
        <f t="array" ref="J3893">IF(C3893=0,0,INDEX('Delivery Stops'!$D$2:$D$29,C3893))</f>
        <v>168</v>
      </c>
      <c r="K3893">
        <f t="shared" si="240"/>
        <v>0</v>
      </c>
      <c r="L3893">
        <f t="shared" si="241"/>
        <v>0</v>
      </c>
      <c r="M3893">
        <f t="shared" si="242"/>
        <v>0</v>
      </c>
      <c r="N3893">
        <f t="shared" si="243"/>
        <v>0</v>
      </c>
      <c r="O3893" cm="1">
        <f t="array" ref="O3893">((IF(C3893=0,INDEX('Solver Setup'!$M$15:$M$19,A3893),INDEX('Solver Setup'!$G$25:$G$52,C3893))-IF(B3893=0,INDEX('Solver Setup'!$L$15:$L$19,A3893),INDEX('Solver Setup'!$G$25:$G$52,B3893)))*1440-IF(B3893=0,0,INDEX('Solver Setup'!$F$25:$F$52,B3893))-H3893+'Solver Setup'!$B$9*(1-F3893))</f>
        <v>1396.299999999999</v>
      </c>
    </row>
    <row r="3894" spans="1:15" x14ac:dyDescent="0.2">
      <c r="A3894">
        <v>5</v>
      </c>
      <c r="B3894">
        <v>23</v>
      </c>
      <c r="C3894">
        <v>0</v>
      </c>
      <c r="D3894" t="str" cm="1">
        <f t="array" ref="D3894">IF(B3894=0,"Depot",INDEX('Delivery Stops'!$B$2:$B$29,B3894))</f>
        <v>Distillery</v>
      </c>
      <c r="E3894" t="str" cm="1">
        <f t="array" ref="E3894">IF(C3894=0,"Depot",INDEX('Delivery Stops'!$B$2:$B$29,C3894))</f>
        <v>Depot</v>
      </c>
      <c r="F3894">
        <v>0</v>
      </c>
      <c r="G3894" cm="1">
        <f t="array" ref="G3894">INDEX('Distance Matrix (miles)'!$B$2:$AD$30,B3894+1,C3894+1)</f>
        <v>4.74</v>
      </c>
      <c r="H3894" cm="1">
        <f t="array" ref="H3894">INDEX('Travel Time Matrix (min)'!$B$2:$AD$30,B3894+1,C3894+1)</f>
        <v>7.1</v>
      </c>
      <c r="I3894" cm="1">
        <f t="array" ref="I3894">G3894*(INDEX('Vehicle Fleet'!$D$2:$D$6,A3894)+'Cost Parameters'!$B$2*'Cost Parameters'!$B$3)</f>
        <v>7.3773360000000006</v>
      </c>
      <c r="J3894" cm="1">
        <f t="array" ref="J3894">IF(C3894=0,0,INDEX('Delivery Stops'!$D$2:$D$29,C3894))</f>
        <v>0</v>
      </c>
      <c r="K3894">
        <f t="shared" si="240"/>
        <v>0</v>
      </c>
      <c r="L3894">
        <f t="shared" si="241"/>
        <v>0</v>
      </c>
      <c r="M3894">
        <f t="shared" si="242"/>
        <v>0</v>
      </c>
      <c r="N3894">
        <f t="shared" si="243"/>
        <v>0</v>
      </c>
      <c r="O3894" cm="1">
        <f t="array" ref="O3894">((IF(C3894=0,INDEX('Solver Setup'!$M$15:$M$19,A3894),INDEX('Solver Setup'!$G$25:$G$52,C3894))-IF(B3894=0,INDEX('Solver Setup'!$L$15:$L$19,A3894),INDEX('Solver Setup'!$G$25:$G$52,B3894)))*1440-IF(B3894=0,0,INDEX('Solver Setup'!$F$25:$F$52,B3894))-H3894+'Solver Setup'!$B$9*(1-F3894))</f>
        <v>789.9</v>
      </c>
    </row>
    <row r="3895" spans="1:15" x14ac:dyDescent="0.2">
      <c r="A3895">
        <v>5</v>
      </c>
      <c r="B3895">
        <v>23</v>
      </c>
      <c r="C3895">
        <v>1</v>
      </c>
      <c r="D3895" t="str" cm="1">
        <f t="array" ref="D3895">IF(B3895=0,"Depot",INDEX('Delivery Stops'!$B$2:$B$29,B3895))</f>
        <v>Distillery</v>
      </c>
      <c r="E3895" t="str" cm="1">
        <f t="array" ref="E3895">IF(C3895=0,"Depot",INDEX('Delivery Stops'!$B$2:$B$29,C3895))</f>
        <v>Pet Hospital</v>
      </c>
      <c r="F3895">
        <v>0</v>
      </c>
      <c r="G3895" cm="1">
        <f t="array" ref="G3895">INDEX('Distance Matrix (miles)'!$B$2:$AD$30,B3895+1,C3895+1)</f>
        <v>19.940000000000001</v>
      </c>
      <c r="H3895" cm="1">
        <f t="array" ref="H3895">INDEX('Travel Time Matrix (min)'!$B$2:$AD$30,B3895+1,C3895+1)</f>
        <v>29.9</v>
      </c>
      <c r="I3895" cm="1">
        <f t="array" ref="I3895">G3895*(INDEX('Vehicle Fleet'!$D$2:$D$6,A3895)+'Cost Parameters'!$B$2*'Cost Parameters'!$B$3)</f>
        <v>31.034616000000003</v>
      </c>
      <c r="J3895" cm="1">
        <f t="array" ref="J3895">IF(C3895=0,0,INDEX('Delivery Stops'!$D$2:$D$29,C3895))</f>
        <v>204</v>
      </c>
      <c r="K3895">
        <f t="shared" si="240"/>
        <v>0</v>
      </c>
      <c r="L3895">
        <f t="shared" si="241"/>
        <v>0</v>
      </c>
      <c r="M3895">
        <f t="shared" si="242"/>
        <v>0</v>
      </c>
      <c r="N3895">
        <f t="shared" si="243"/>
        <v>0</v>
      </c>
      <c r="O3895" cm="1">
        <f t="array" ref="O3895">((IF(C3895=0,INDEX('Solver Setup'!$M$15:$M$19,A3895),INDEX('Solver Setup'!$G$25:$G$52,C3895))-IF(B3895=0,INDEX('Solver Setup'!$L$15:$L$19,A3895),INDEX('Solver Setup'!$G$25:$G$52,B3895)))*1440-IF(B3895=0,0,INDEX('Solver Setup'!$F$25:$F$52,B3895))-H3895+'Solver Setup'!$B$9*(1-F3895))</f>
        <v>1277.1000000000006</v>
      </c>
    </row>
    <row r="3896" spans="1:15" x14ac:dyDescent="0.2">
      <c r="A3896">
        <v>5</v>
      </c>
      <c r="B3896">
        <v>23</v>
      </c>
      <c r="C3896">
        <v>2</v>
      </c>
      <c r="D3896" t="str" cm="1">
        <f t="array" ref="D3896">IF(B3896=0,"Depot",INDEX('Delivery Stops'!$B$2:$B$29,B3896))</f>
        <v>Distillery</v>
      </c>
      <c r="E3896" t="str" cm="1">
        <f t="array" ref="E3896">IF(C3896=0,"Depot",INDEX('Delivery Stops'!$B$2:$B$29,C3896))</f>
        <v>Community Pharmacy</v>
      </c>
      <c r="F3896">
        <v>0</v>
      </c>
      <c r="G3896" cm="1">
        <f t="array" ref="G3896">INDEX('Distance Matrix (miles)'!$B$2:$AD$30,B3896+1,C3896+1)</f>
        <v>2.88</v>
      </c>
      <c r="H3896" cm="1">
        <f t="array" ref="H3896">INDEX('Travel Time Matrix (min)'!$B$2:$AD$30,B3896+1,C3896+1)</f>
        <v>4.3</v>
      </c>
      <c r="I3896" cm="1">
        <f t="array" ref="I3896">G3896*(INDEX('Vehicle Fleet'!$D$2:$D$6,A3896)+'Cost Parameters'!$B$2*'Cost Parameters'!$B$3)</f>
        <v>4.4824320000000002</v>
      </c>
      <c r="J3896" cm="1">
        <f t="array" ref="J3896">IF(C3896=0,0,INDEX('Delivery Stops'!$D$2:$D$29,C3896))</f>
        <v>240</v>
      </c>
      <c r="K3896">
        <f t="shared" si="240"/>
        <v>0</v>
      </c>
      <c r="L3896">
        <f t="shared" si="241"/>
        <v>0</v>
      </c>
      <c r="M3896">
        <f t="shared" si="242"/>
        <v>0</v>
      </c>
      <c r="N3896">
        <f t="shared" si="243"/>
        <v>0</v>
      </c>
      <c r="O3896" cm="1">
        <f t="array" ref="O3896">((IF(C3896=0,INDEX('Solver Setup'!$M$15:$M$19,A3896),INDEX('Solver Setup'!$G$25:$G$52,C3896))-IF(B3896=0,INDEX('Solver Setup'!$L$15:$L$19,A3896),INDEX('Solver Setup'!$G$25:$G$52,B3896)))*1440-IF(B3896=0,0,INDEX('Solver Setup'!$F$25:$F$52,B3896))-H3896+'Solver Setup'!$B$9*(1-F3896))</f>
        <v>1542.6999999999996</v>
      </c>
    </row>
    <row r="3897" spans="1:15" x14ac:dyDescent="0.2">
      <c r="A3897">
        <v>5</v>
      </c>
      <c r="B3897">
        <v>23</v>
      </c>
      <c r="C3897">
        <v>3</v>
      </c>
      <c r="D3897" t="str" cm="1">
        <f t="array" ref="D3897">IF(B3897=0,"Depot",INDEX('Delivery Stops'!$B$2:$B$29,B3897))</f>
        <v>Distillery</v>
      </c>
      <c r="E3897" t="str" cm="1">
        <f t="array" ref="E3897">IF(C3897=0,"Depot",INDEX('Delivery Stops'!$B$2:$B$29,C3897))</f>
        <v>Redstone Medical Center</v>
      </c>
      <c r="F3897">
        <v>0</v>
      </c>
      <c r="G3897" cm="1">
        <f t="array" ref="G3897">INDEX('Distance Matrix (miles)'!$B$2:$AD$30,B3897+1,C3897+1)</f>
        <v>16.329999999999998</v>
      </c>
      <c r="H3897" cm="1">
        <f t="array" ref="H3897">INDEX('Travel Time Matrix (min)'!$B$2:$AD$30,B3897+1,C3897+1)</f>
        <v>24.5</v>
      </c>
      <c r="I3897" cm="1">
        <f t="array" ref="I3897">G3897*(INDEX('Vehicle Fleet'!$D$2:$D$6,A3897)+'Cost Parameters'!$B$2*'Cost Parameters'!$B$3)</f>
        <v>25.416011999999998</v>
      </c>
      <c r="J3897" cm="1">
        <f t="array" ref="J3897">IF(C3897=0,0,INDEX('Delivery Stops'!$D$2:$D$29,C3897))</f>
        <v>183</v>
      </c>
      <c r="K3897">
        <f t="shared" si="240"/>
        <v>0</v>
      </c>
      <c r="L3897">
        <f t="shared" si="241"/>
        <v>0</v>
      </c>
      <c r="M3897">
        <f t="shared" si="242"/>
        <v>0</v>
      </c>
      <c r="N3897">
        <f t="shared" si="243"/>
        <v>0</v>
      </c>
      <c r="O3897" cm="1">
        <f t="array" ref="O3897">((IF(C3897=0,INDEX('Solver Setup'!$M$15:$M$19,A3897),INDEX('Solver Setup'!$G$25:$G$52,C3897))-IF(B3897=0,INDEX('Solver Setup'!$L$15:$L$19,A3897),INDEX('Solver Setup'!$G$25:$G$52,B3897)))*1440-IF(B3897=0,0,INDEX('Solver Setup'!$F$25:$F$52,B3897))-H3897+'Solver Setup'!$B$9*(1-F3897))</f>
        <v>1537.5</v>
      </c>
    </row>
    <row r="3898" spans="1:15" x14ac:dyDescent="0.2">
      <c r="A3898">
        <v>5</v>
      </c>
      <c r="B3898">
        <v>23</v>
      </c>
      <c r="C3898">
        <v>4</v>
      </c>
      <c r="D3898" t="str" cm="1">
        <f t="array" ref="D3898">IF(B3898=0,"Depot",INDEX('Delivery Stops'!$B$2:$B$29,B3898))</f>
        <v>Distillery</v>
      </c>
      <c r="E3898" t="str" cm="1">
        <f t="array" ref="E3898">IF(C3898=0,"Depot",INDEX('Delivery Stops'!$B$2:$B$29,C3898))</f>
        <v>Furniture Warehouse</v>
      </c>
      <c r="F3898">
        <v>0</v>
      </c>
      <c r="G3898" cm="1">
        <f t="array" ref="G3898">INDEX('Distance Matrix (miles)'!$B$2:$AD$30,B3898+1,C3898+1)</f>
        <v>10.72</v>
      </c>
      <c r="H3898" cm="1">
        <f t="array" ref="H3898">INDEX('Travel Time Matrix (min)'!$B$2:$AD$30,B3898+1,C3898+1)</f>
        <v>16.100000000000001</v>
      </c>
      <c r="I3898" cm="1">
        <f t="array" ref="I3898">G3898*(INDEX('Vehicle Fleet'!$D$2:$D$6,A3898)+'Cost Parameters'!$B$2*'Cost Parameters'!$B$3)</f>
        <v>16.684608000000001</v>
      </c>
      <c r="J3898" cm="1">
        <f t="array" ref="J3898">IF(C3898=0,0,INDEX('Delivery Stops'!$D$2:$D$29,C3898))</f>
        <v>186</v>
      </c>
      <c r="K3898">
        <f t="shared" si="240"/>
        <v>0</v>
      </c>
      <c r="L3898">
        <f t="shared" si="241"/>
        <v>0</v>
      </c>
      <c r="M3898">
        <f t="shared" si="242"/>
        <v>0</v>
      </c>
      <c r="N3898">
        <f t="shared" si="243"/>
        <v>0</v>
      </c>
      <c r="O3898" cm="1">
        <f t="array" ref="O3898">((IF(C3898=0,INDEX('Solver Setup'!$M$15:$M$19,A3898),INDEX('Solver Setup'!$G$25:$G$52,C3898))-IF(B3898=0,INDEX('Solver Setup'!$L$15:$L$19,A3898),INDEX('Solver Setup'!$G$25:$G$52,B3898)))*1440-IF(B3898=0,0,INDEX('Solver Setup'!$F$25:$F$52,B3898))-H3898+'Solver Setup'!$B$9*(1-F3898))</f>
        <v>1275.9000000000001</v>
      </c>
    </row>
    <row r="3899" spans="1:15" x14ac:dyDescent="0.2">
      <c r="A3899">
        <v>5</v>
      </c>
      <c r="B3899">
        <v>23</v>
      </c>
      <c r="C3899">
        <v>5</v>
      </c>
      <c r="D3899" t="str" cm="1">
        <f t="array" ref="D3899">IF(B3899=0,"Depot",INDEX('Delivery Stops'!$B$2:$B$29,B3899))</f>
        <v>Distillery</v>
      </c>
      <c r="E3899" t="str" cm="1">
        <f t="array" ref="E3899">IF(C3899=0,"Depot",INDEX('Delivery Stops'!$B$2:$B$29,C3899))</f>
        <v>Construction Supply</v>
      </c>
      <c r="F3899">
        <v>0</v>
      </c>
      <c r="G3899" cm="1">
        <f t="array" ref="G3899">INDEX('Distance Matrix (miles)'!$B$2:$AD$30,B3899+1,C3899+1)</f>
        <v>19.32</v>
      </c>
      <c r="H3899" cm="1">
        <f t="array" ref="H3899">INDEX('Travel Time Matrix (min)'!$B$2:$AD$30,B3899+1,C3899+1)</f>
        <v>29</v>
      </c>
      <c r="I3899" cm="1">
        <f t="array" ref="I3899">G3899*(INDEX('Vehicle Fleet'!$D$2:$D$6,A3899)+'Cost Parameters'!$B$2*'Cost Parameters'!$B$3)</f>
        <v>30.069648000000001</v>
      </c>
      <c r="J3899" cm="1">
        <f t="array" ref="J3899">IF(C3899=0,0,INDEX('Delivery Stops'!$D$2:$D$29,C3899))</f>
        <v>201</v>
      </c>
      <c r="K3899">
        <f t="shared" si="240"/>
        <v>0</v>
      </c>
      <c r="L3899">
        <f t="shared" si="241"/>
        <v>0</v>
      </c>
      <c r="M3899">
        <f t="shared" si="242"/>
        <v>0</v>
      </c>
      <c r="N3899">
        <f t="shared" si="243"/>
        <v>0</v>
      </c>
      <c r="O3899" cm="1">
        <f t="array" ref="O3899">((IF(C3899=0,INDEX('Solver Setup'!$M$15:$M$19,A3899),INDEX('Solver Setup'!$G$25:$G$52,C3899))-IF(B3899=0,INDEX('Solver Setup'!$L$15:$L$19,A3899),INDEX('Solver Setup'!$G$25:$G$52,B3899)))*1440-IF(B3899=0,0,INDEX('Solver Setup'!$F$25:$F$52,B3899))-H3899+'Solver Setup'!$B$9*(1-F3899))</f>
        <v>1472.9999999999995</v>
      </c>
    </row>
    <row r="3900" spans="1:15" x14ac:dyDescent="0.2">
      <c r="A3900">
        <v>5</v>
      </c>
      <c r="B3900">
        <v>23</v>
      </c>
      <c r="C3900">
        <v>6</v>
      </c>
      <c r="D3900" t="str" cm="1">
        <f t="array" ref="D3900">IF(B3900=0,"Depot",INDEX('Delivery Stops'!$B$2:$B$29,B3900))</f>
        <v>Distillery</v>
      </c>
      <c r="E3900" t="str" cm="1">
        <f t="array" ref="E3900">IF(C3900=0,"Depot",INDEX('Delivery Stops'!$B$2:$B$29,C3900))</f>
        <v>Farm Supply</v>
      </c>
      <c r="F3900">
        <v>0</v>
      </c>
      <c r="G3900" cm="1">
        <f t="array" ref="G3900">INDEX('Distance Matrix (miles)'!$B$2:$AD$30,B3900+1,C3900+1)</f>
        <v>8.75</v>
      </c>
      <c r="H3900" cm="1">
        <f t="array" ref="H3900">INDEX('Travel Time Matrix (min)'!$B$2:$AD$30,B3900+1,C3900+1)</f>
        <v>13.1</v>
      </c>
      <c r="I3900" cm="1">
        <f t="array" ref="I3900">G3900*(INDEX('Vehicle Fleet'!$D$2:$D$6,A3900)+'Cost Parameters'!$B$2*'Cost Parameters'!$B$3)</f>
        <v>13.618500000000001</v>
      </c>
      <c r="J3900" cm="1">
        <f t="array" ref="J3900">IF(C3900=0,0,INDEX('Delivery Stops'!$D$2:$D$29,C3900))</f>
        <v>162</v>
      </c>
      <c r="K3900">
        <f t="shared" si="240"/>
        <v>0</v>
      </c>
      <c r="L3900">
        <f t="shared" si="241"/>
        <v>0</v>
      </c>
      <c r="M3900">
        <f t="shared" si="242"/>
        <v>0</v>
      </c>
      <c r="N3900">
        <f t="shared" si="243"/>
        <v>0</v>
      </c>
      <c r="O3900" cm="1">
        <f t="array" ref="O3900">((IF(C3900=0,INDEX('Solver Setup'!$M$15:$M$19,A3900),INDEX('Solver Setup'!$G$25:$G$52,C3900))-IF(B3900=0,INDEX('Solver Setup'!$L$15:$L$19,A3900),INDEX('Solver Setup'!$G$25:$G$52,B3900)))*1440-IF(B3900=0,0,INDEX('Solver Setup'!$F$25:$F$52,B3900))-H3900+'Solver Setup'!$B$9*(1-F3900))</f>
        <v>1593.9</v>
      </c>
    </row>
    <row r="3901" spans="1:15" x14ac:dyDescent="0.2">
      <c r="A3901">
        <v>5</v>
      </c>
      <c r="B3901">
        <v>23</v>
      </c>
      <c r="C3901">
        <v>7</v>
      </c>
      <c r="D3901" t="str" cm="1">
        <f t="array" ref="D3901">IF(B3901=0,"Depot",INDEX('Delivery Stops'!$B$2:$B$29,B3901))</f>
        <v>Distillery</v>
      </c>
      <c r="E3901" t="str" cm="1">
        <f t="array" ref="E3901">IF(C3901=0,"Depot",INDEX('Delivery Stops'!$B$2:$B$29,C3901))</f>
        <v>Fish Market</v>
      </c>
      <c r="F3901">
        <v>0</v>
      </c>
      <c r="G3901" cm="1">
        <f t="array" ref="G3901">INDEX('Distance Matrix (miles)'!$B$2:$AD$30,B3901+1,C3901+1)</f>
        <v>15.3</v>
      </c>
      <c r="H3901" cm="1">
        <f t="array" ref="H3901">INDEX('Travel Time Matrix (min)'!$B$2:$AD$30,B3901+1,C3901+1)</f>
        <v>22.9</v>
      </c>
      <c r="I3901" cm="1">
        <f t="array" ref="I3901">G3901*(INDEX('Vehicle Fleet'!$D$2:$D$6,A3901)+'Cost Parameters'!$B$2*'Cost Parameters'!$B$3)</f>
        <v>23.812920000000002</v>
      </c>
      <c r="J3901" cm="1">
        <f t="array" ref="J3901">IF(C3901=0,0,INDEX('Delivery Stops'!$D$2:$D$29,C3901))</f>
        <v>133</v>
      </c>
      <c r="K3901">
        <f t="shared" si="240"/>
        <v>0</v>
      </c>
      <c r="L3901">
        <f t="shared" si="241"/>
        <v>0</v>
      </c>
      <c r="M3901">
        <f t="shared" si="242"/>
        <v>0</v>
      </c>
      <c r="N3901">
        <f t="shared" si="243"/>
        <v>0</v>
      </c>
      <c r="O3901" cm="1">
        <f t="array" ref="O3901">((IF(C3901=0,INDEX('Solver Setup'!$M$15:$M$19,A3901),INDEX('Solver Setup'!$G$25:$G$52,C3901))-IF(B3901=0,INDEX('Solver Setup'!$L$15:$L$19,A3901),INDEX('Solver Setup'!$G$25:$G$52,B3901)))*1440-IF(B3901=0,0,INDEX('Solver Setup'!$F$25:$F$52,B3901))-H3901+'Solver Setup'!$B$9*(1-F3901))</f>
        <v>1449.1</v>
      </c>
    </row>
    <row r="3902" spans="1:15" x14ac:dyDescent="0.2">
      <c r="A3902">
        <v>5</v>
      </c>
      <c r="B3902">
        <v>23</v>
      </c>
      <c r="C3902">
        <v>8</v>
      </c>
      <c r="D3902" t="str" cm="1">
        <f t="array" ref="D3902">IF(B3902=0,"Depot",INDEX('Delivery Stops'!$B$2:$B$29,B3902))</f>
        <v>Distillery</v>
      </c>
      <c r="E3902" t="str" cm="1">
        <f t="array" ref="E3902">IF(C3902=0,"Depot",INDEX('Delivery Stops'!$B$2:$B$29,C3902))</f>
        <v>Swimming Pool Supply</v>
      </c>
      <c r="F3902">
        <v>0</v>
      </c>
      <c r="G3902" cm="1">
        <f t="array" ref="G3902">INDEX('Distance Matrix (miles)'!$B$2:$AD$30,B3902+1,C3902+1)</f>
        <v>25.97</v>
      </c>
      <c r="H3902" cm="1">
        <f t="array" ref="H3902">INDEX('Travel Time Matrix (min)'!$B$2:$AD$30,B3902+1,C3902+1)</f>
        <v>39</v>
      </c>
      <c r="I3902" cm="1">
        <f t="array" ref="I3902">G3902*(INDEX('Vehicle Fleet'!$D$2:$D$6,A3902)+'Cost Parameters'!$B$2*'Cost Parameters'!$B$3)</f>
        <v>40.419708</v>
      </c>
      <c r="J3902" cm="1">
        <f t="array" ref="J3902">IF(C3902=0,0,INDEX('Delivery Stops'!$D$2:$D$29,C3902))</f>
        <v>285</v>
      </c>
      <c r="K3902">
        <f t="shared" si="240"/>
        <v>0</v>
      </c>
      <c r="L3902">
        <f t="shared" si="241"/>
        <v>0</v>
      </c>
      <c r="M3902">
        <f t="shared" si="242"/>
        <v>0</v>
      </c>
      <c r="N3902">
        <f t="shared" si="243"/>
        <v>0</v>
      </c>
      <c r="O3902" cm="1">
        <f t="array" ref="O3902">((IF(C3902=0,INDEX('Solver Setup'!$M$15:$M$19,A3902),INDEX('Solver Setup'!$G$25:$G$52,C3902))-IF(B3902=0,INDEX('Solver Setup'!$L$15:$L$19,A3902),INDEX('Solver Setup'!$G$25:$G$52,B3902)))*1440-IF(B3902=0,0,INDEX('Solver Setup'!$F$25:$F$52,B3902))-H3902+'Solver Setup'!$B$9*(1-F3902))</f>
        <v>1642.9999999999995</v>
      </c>
    </row>
    <row r="3903" spans="1:15" x14ac:dyDescent="0.2">
      <c r="A3903">
        <v>5</v>
      </c>
      <c r="B3903">
        <v>23</v>
      </c>
      <c r="C3903">
        <v>9</v>
      </c>
      <c r="D3903" t="str" cm="1">
        <f t="array" ref="D3903">IF(B3903=0,"Depot",INDEX('Delivery Stops'!$B$2:$B$29,B3903))</f>
        <v>Distillery</v>
      </c>
      <c r="E3903" t="str" cm="1">
        <f t="array" ref="E3903">IF(C3903=0,"Depot",INDEX('Delivery Stops'!$B$2:$B$29,C3903))</f>
        <v>Dry Cleaners</v>
      </c>
      <c r="F3903">
        <v>0</v>
      </c>
      <c r="G3903" cm="1">
        <f t="array" ref="G3903">INDEX('Distance Matrix (miles)'!$B$2:$AD$30,B3903+1,C3903+1)</f>
        <v>9.73</v>
      </c>
      <c r="H3903" cm="1">
        <f t="array" ref="H3903">INDEX('Travel Time Matrix (min)'!$B$2:$AD$30,B3903+1,C3903+1)</f>
        <v>14.6</v>
      </c>
      <c r="I3903" cm="1">
        <f t="array" ref="I3903">G3903*(INDEX('Vehicle Fleet'!$D$2:$D$6,A3903)+'Cost Parameters'!$B$2*'Cost Parameters'!$B$3)</f>
        <v>15.143772</v>
      </c>
      <c r="J3903" cm="1">
        <f t="array" ref="J3903">IF(C3903=0,0,INDEX('Delivery Stops'!$D$2:$D$29,C3903))</f>
        <v>24</v>
      </c>
      <c r="K3903">
        <f t="shared" si="240"/>
        <v>0</v>
      </c>
      <c r="L3903">
        <f t="shared" si="241"/>
        <v>0</v>
      </c>
      <c r="M3903">
        <f t="shared" si="242"/>
        <v>0</v>
      </c>
      <c r="N3903">
        <f t="shared" si="243"/>
        <v>0</v>
      </c>
      <c r="O3903" cm="1">
        <f t="array" ref="O3903">((IF(C3903=0,INDEX('Solver Setup'!$M$15:$M$19,A3903),INDEX('Solver Setup'!$G$25:$G$52,C3903))-IF(B3903=0,INDEX('Solver Setup'!$L$15:$L$19,A3903),INDEX('Solver Setup'!$G$25:$G$52,B3903)))*1440-IF(B3903=0,0,INDEX('Solver Setup'!$F$25:$F$52,B3903))-H3903+'Solver Setup'!$B$9*(1-F3903))</f>
        <v>1322.4</v>
      </c>
    </row>
    <row r="3904" spans="1:15" x14ac:dyDescent="0.2">
      <c r="A3904">
        <v>5</v>
      </c>
      <c r="B3904">
        <v>23</v>
      </c>
      <c r="C3904">
        <v>10</v>
      </c>
      <c r="D3904" t="str" cm="1">
        <f t="array" ref="D3904">IF(B3904=0,"Depot",INDEX('Delivery Stops'!$B$2:$B$29,B3904))</f>
        <v>Distillery</v>
      </c>
      <c r="E3904" t="str" cm="1">
        <f t="array" ref="E3904">IF(C3904=0,"Depot",INDEX('Delivery Stops'!$B$2:$B$29,C3904))</f>
        <v>Furniture Warehouse</v>
      </c>
      <c r="F3904">
        <v>0</v>
      </c>
      <c r="G3904" cm="1">
        <f t="array" ref="G3904">INDEX('Distance Matrix (miles)'!$B$2:$AD$30,B3904+1,C3904+1)</f>
        <v>12.17</v>
      </c>
      <c r="H3904" cm="1">
        <f t="array" ref="H3904">INDEX('Travel Time Matrix (min)'!$B$2:$AD$30,B3904+1,C3904+1)</f>
        <v>18.3</v>
      </c>
      <c r="I3904" cm="1">
        <f t="array" ref="I3904">G3904*(INDEX('Vehicle Fleet'!$D$2:$D$6,A3904)+'Cost Parameters'!$B$2*'Cost Parameters'!$B$3)</f>
        <v>18.941388</v>
      </c>
      <c r="J3904" cm="1">
        <f t="array" ref="J3904">IF(C3904=0,0,INDEX('Delivery Stops'!$D$2:$D$29,C3904))</f>
        <v>89</v>
      </c>
      <c r="K3904">
        <f t="shared" si="240"/>
        <v>0</v>
      </c>
      <c r="L3904">
        <f t="shared" si="241"/>
        <v>0</v>
      </c>
      <c r="M3904">
        <f t="shared" si="242"/>
        <v>0</v>
      </c>
      <c r="N3904">
        <f t="shared" si="243"/>
        <v>0</v>
      </c>
      <c r="O3904" cm="1">
        <f t="array" ref="O3904">((IF(C3904=0,INDEX('Solver Setup'!$M$15:$M$19,A3904),INDEX('Solver Setup'!$G$25:$G$52,C3904))-IF(B3904=0,INDEX('Solver Setup'!$L$15:$L$19,A3904),INDEX('Solver Setup'!$G$25:$G$52,B3904)))*1440-IF(B3904=0,0,INDEX('Solver Setup'!$F$25:$F$52,B3904))-H3904+'Solver Setup'!$B$9*(1-F3904))</f>
        <v>1393.6999999999996</v>
      </c>
    </row>
    <row r="3905" spans="1:15" x14ac:dyDescent="0.2">
      <c r="A3905">
        <v>5</v>
      </c>
      <c r="B3905">
        <v>23</v>
      </c>
      <c r="C3905">
        <v>11</v>
      </c>
      <c r="D3905" t="str" cm="1">
        <f t="array" ref="D3905">IF(B3905=0,"Depot",INDEX('Delivery Stops'!$B$2:$B$29,B3905))</f>
        <v>Distillery</v>
      </c>
      <c r="E3905" t="str" cm="1">
        <f t="array" ref="E3905">IF(C3905=0,"Depot",INDEX('Delivery Stops'!$B$2:$B$29,C3905))</f>
        <v>Pet Hospital</v>
      </c>
      <c r="F3905">
        <v>0</v>
      </c>
      <c r="G3905" cm="1">
        <f t="array" ref="G3905">INDEX('Distance Matrix (miles)'!$B$2:$AD$30,B3905+1,C3905+1)</f>
        <v>3.58</v>
      </c>
      <c r="H3905" cm="1">
        <f t="array" ref="H3905">INDEX('Travel Time Matrix (min)'!$B$2:$AD$30,B3905+1,C3905+1)</f>
        <v>5.4</v>
      </c>
      <c r="I3905" cm="1">
        <f t="array" ref="I3905">G3905*(INDEX('Vehicle Fleet'!$D$2:$D$6,A3905)+'Cost Parameters'!$B$2*'Cost Parameters'!$B$3)</f>
        <v>5.5719120000000002</v>
      </c>
      <c r="J3905" cm="1">
        <f t="array" ref="J3905">IF(C3905=0,0,INDEX('Delivery Stops'!$D$2:$D$29,C3905))</f>
        <v>108</v>
      </c>
      <c r="K3905">
        <f t="shared" si="240"/>
        <v>0</v>
      </c>
      <c r="L3905">
        <f t="shared" si="241"/>
        <v>0</v>
      </c>
      <c r="M3905">
        <f t="shared" si="242"/>
        <v>0</v>
      </c>
      <c r="N3905">
        <f t="shared" si="243"/>
        <v>0</v>
      </c>
      <c r="O3905" cm="1">
        <f t="array" ref="O3905">((IF(C3905=0,INDEX('Solver Setup'!$M$15:$M$19,A3905),INDEX('Solver Setup'!$G$25:$G$52,C3905))-IF(B3905=0,INDEX('Solver Setup'!$L$15:$L$19,A3905),INDEX('Solver Setup'!$G$25:$G$52,B3905)))*1440-IF(B3905=0,0,INDEX('Solver Setup'!$F$25:$F$52,B3905))-H3905+'Solver Setup'!$B$9*(1-F3905))</f>
        <v>1331.6</v>
      </c>
    </row>
    <row r="3906" spans="1:15" x14ac:dyDescent="0.2">
      <c r="A3906">
        <v>5</v>
      </c>
      <c r="B3906">
        <v>23</v>
      </c>
      <c r="C3906">
        <v>12</v>
      </c>
      <c r="D3906" t="str" cm="1">
        <f t="array" ref="D3906">IF(B3906=0,"Depot",INDEX('Delivery Stops'!$B$2:$B$29,B3906))</f>
        <v>Distillery</v>
      </c>
      <c r="E3906" t="str" cm="1">
        <f t="array" ref="E3906">IF(C3906=0,"Depot",INDEX('Delivery Stops'!$B$2:$B$29,C3906))</f>
        <v>Tech Solutions Inc</v>
      </c>
      <c r="F3906">
        <v>0</v>
      </c>
      <c r="G3906" cm="1">
        <f t="array" ref="G3906">INDEX('Distance Matrix (miles)'!$B$2:$AD$30,B3906+1,C3906+1)</f>
        <v>13.46</v>
      </c>
      <c r="H3906" cm="1">
        <f t="array" ref="H3906">INDEX('Travel Time Matrix (min)'!$B$2:$AD$30,B3906+1,C3906+1)</f>
        <v>20.2</v>
      </c>
      <c r="I3906" cm="1">
        <f t="array" ref="I3906">G3906*(INDEX('Vehicle Fleet'!$D$2:$D$6,A3906)+'Cost Parameters'!$B$2*'Cost Parameters'!$B$3)</f>
        <v>20.949144</v>
      </c>
      <c r="J3906" cm="1">
        <f t="array" ref="J3906">IF(C3906=0,0,INDEX('Delivery Stops'!$D$2:$D$29,C3906))</f>
        <v>150</v>
      </c>
      <c r="K3906">
        <f t="shared" si="240"/>
        <v>0</v>
      </c>
      <c r="L3906">
        <f t="shared" si="241"/>
        <v>0</v>
      </c>
      <c r="M3906">
        <f t="shared" si="242"/>
        <v>0</v>
      </c>
      <c r="N3906">
        <f t="shared" si="243"/>
        <v>0</v>
      </c>
      <c r="O3906" cm="1">
        <f t="array" ref="O3906">((IF(C3906=0,INDEX('Solver Setup'!$M$15:$M$19,A3906),INDEX('Solver Setup'!$G$25:$G$52,C3906))-IF(B3906=0,INDEX('Solver Setup'!$L$15:$L$19,A3906),INDEX('Solver Setup'!$G$25:$G$52,B3906)))*1440-IF(B3906=0,0,INDEX('Solver Setup'!$F$25:$F$52,B3906))-H3906+'Solver Setup'!$B$9*(1-F3906))</f>
        <v>1271.8</v>
      </c>
    </row>
    <row r="3907" spans="1:15" x14ac:dyDescent="0.2">
      <c r="A3907">
        <v>5</v>
      </c>
      <c r="B3907">
        <v>23</v>
      </c>
      <c r="C3907">
        <v>13</v>
      </c>
      <c r="D3907" t="str" cm="1">
        <f t="array" ref="D3907">IF(B3907=0,"Depot",INDEX('Delivery Stops'!$B$2:$B$29,B3907))</f>
        <v>Distillery</v>
      </c>
      <c r="E3907" t="str" cm="1">
        <f t="array" ref="E3907">IF(C3907=0,"Depot",INDEX('Delivery Stops'!$B$2:$B$29,C3907))</f>
        <v>Tech Solutions Inc</v>
      </c>
      <c r="F3907">
        <v>0</v>
      </c>
      <c r="G3907" cm="1">
        <f t="array" ref="G3907">INDEX('Distance Matrix (miles)'!$B$2:$AD$30,B3907+1,C3907+1)</f>
        <v>27.48</v>
      </c>
      <c r="H3907" cm="1">
        <f t="array" ref="H3907">INDEX('Travel Time Matrix (min)'!$B$2:$AD$30,B3907+1,C3907+1)</f>
        <v>41.2</v>
      </c>
      <c r="I3907" cm="1">
        <f t="array" ref="I3907">G3907*(INDEX('Vehicle Fleet'!$D$2:$D$6,A3907)+'Cost Parameters'!$B$2*'Cost Parameters'!$B$3)</f>
        <v>42.769871999999999</v>
      </c>
      <c r="J3907" cm="1">
        <f t="array" ref="J3907">IF(C3907=0,0,INDEX('Delivery Stops'!$D$2:$D$29,C3907))</f>
        <v>38</v>
      </c>
      <c r="K3907">
        <f t="shared" ref="K3907:K3970" si="244">F3907*I3907</f>
        <v>0</v>
      </c>
      <c r="L3907">
        <f t="shared" ref="L3907:L3970" si="245">F3907*G3907</f>
        <v>0</v>
      </c>
      <c r="M3907">
        <f t="shared" ref="M3907:M3970" si="246">F3907*H3907</f>
        <v>0</v>
      </c>
      <c r="N3907">
        <f t="shared" ref="N3907:N3970" si="247">F3907*J3907</f>
        <v>0</v>
      </c>
      <c r="O3907" cm="1">
        <f t="array" ref="O3907">((IF(C3907=0,INDEX('Solver Setup'!$M$15:$M$19,A3907),INDEX('Solver Setup'!$G$25:$G$52,C3907))-IF(B3907=0,INDEX('Solver Setup'!$L$15:$L$19,A3907),INDEX('Solver Setup'!$G$25:$G$52,B3907)))*1440-IF(B3907=0,0,INDEX('Solver Setup'!$F$25:$F$52,B3907))-H3907+'Solver Setup'!$B$9*(1-F3907))</f>
        <v>1145.7999999999995</v>
      </c>
    </row>
    <row r="3908" spans="1:15" x14ac:dyDescent="0.2">
      <c r="A3908">
        <v>5</v>
      </c>
      <c r="B3908">
        <v>23</v>
      </c>
      <c r="C3908">
        <v>14</v>
      </c>
      <c r="D3908" t="str" cm="1">
        <f t="array" ref="D3908">IF(B3908=0,"Depot",INDEX('Delivery Stops'!$B$2:$B$29,B3908))</f>
        <v>Distillery</v>
      </c>
      <c r="E3908" t="str" cm="1">
        <f t="array" ref="E3908">IF(C3908=0,"Depot",INDEX('Delivery Stops'!$B$2:$B$29,C3908))</f>
        <v>Sunrise Senior Living</v>
      </c>
      <c r="F3908">
        <v>0</v>
      </c>
      <c r="G3908" cm="1">
        <f t="array" ref="G3908">INDEX('Distance Matrix (miles)'!$B$2:$AD$30,B3908+1,C3908+1)</f>
        <v>19.309999999999999</v>
      </c>
      <c r="H3908" cm="1">
        <f t="array" ref="H3908">INDEX('Travel Time Matrix (min)'!$B$2:$AD$30,B3908+1,C3908+1)</f>
        <v>29</v>
      </c>
      <c r="I3908" cm="1">
        <f t="array" ref="I3908">G3908*(INDEX('Vehicle Fleet'!$D$2:$D$6,A3908)+'Cost Parameters'!$B$2*'Cost Parameters'!$B$3)</f>
        <v>30.054084</v>
      </c>
      <c r="J3908" cm="1">
        <f t="array" ref="J3908">IF(C3908=0,0,INDEX('Delivery Stops'!$D$2:$D$29,C3908))</f>
        <v>249</v>
      </c>
      <c r="K3908">
        <f t="shared" si="244"/>
        <v>0</v>
      </c>
      <c r="L3908">
        <f t="shared" si="245"/>
        <v>0</v>
      </c>
      <c r="M3908">
        <f t="shared" si="246"/>
        <v>0</v>
      </c>
      <c r="N3908">
        <f t="shared" si="247"/>
        <v>0</v>
      </c>
      <c r="O3908" cm="1">
        <f t="array" ref="O3908">((IF(C3908=0,INDEX('Solver Setup'!$M$15:$M$19,A3908),INDEX('Solver Setup'!$G$25:$G$52,C3908))-IF(B3908=0,INDEX('Solver Setup'!$L$15:$L$19,A3908),INDEX('Solver Setup'!$G$25:$G$52,B3908)))*1440-IF(B3908=0,0,INDEX('Solver Setup'!$F$25:$F$52,B3908))-H3908+'Solver Setup'!$B$9*(1-F3908))</f>
        <v>1607.9999999999995</v>
      </c>
    </row>
    <row r="3909" spans="1:15" x14ac:dyDescent="0.2">
      <c r="A3909">
        <v>5</v>
      </c>
      <c r="B3909">
        <v>23</v>
      </c>
      <c r="C3909">
        <v>15</v>
      </c>
      <c r="D3909" t="str" cm="1">
        <f t="array" ref="D3909">IF(B3909=0,"Depot",INDEX('Delivery Stops'!$B$2:$B$29,B3909))</f>
        <v>Distillery</v>
      </c>
      <c r="E3909" t="str" cm="1">
        <f t="array" ref="E3909">IF(C3909=0,"Depot",INDEX('Delivery Stops'!$B$2:$B$29,C3909))</f>
        <v>Electronics Outlet</v>
      </c>
      <c r="F3909">
        <v>0</v>
      </c>
      <c r="G3909" cm="1">
        <f t="array" ref="G3909">INDEX('Distance Matrix (miles)'!$B$2:$AD$30,B3909+1,C3909+1)</f>
        <v>5.08</v>
      </c>
      <c r="H3909" cm="1">
        <f t="array" ref="H3909">INDEX('Travel Time Matrix (min)'!$B$2:$AD$30,B3909+1,C3909+1)</f>
        <v>7.6</v>
      </c>
      <c r="I3909" cm="1">
        <f t="array" ref="I3909">G3909*(INDEX('Vehicle Fleet'!$D$2:$D$6,A3909)+'Cost Parameters'!$B$2*'Cost Parameters'!$B$3)</f>
        <v>7.9065120000000002</v>
      </c>
      <c r="J3909" cm="1">
        <f t="array" ref="J3909">IF(C3909=0,0,INDEX('Delivery Stops'!$D$2:$D$29,C3909))</f>
        <v>72</v>
      </c>
      <c r="K3909">
        <f t="shared" si="244"/>
        <v>0</v>
      </c>
      <c r="L3909">
        <f t="shared" si="245"/>
        <v>0</v>
      </c>
      <c r="M3909">
        <f t="shared" si="246"/>
        <v>0</v>
      </c>
      <c r="N3909">
        <f t="shared" si="247"/>
        <v>0</v>
      </c>
      <c r="O3909" cm="1">
        <f t="array" ref="O3909">((IF(C3909=0,INDEX('Solver Setup'!$M$15:$M$19,A3909),INDEX('Solver Setup'!$G$25:$G$52,C3909))-IF(B3909=0,INDEX('Solver Setup'!$L$15:$L$19,A3909),INDEX('Solver Setup'!$G$25:$G$52,B3909)))*1440-IF(B3909=0,0,INDEX('Solver Setup'!$F$25:$F$52,B3909))-H3909+'Solver Setup'!$B$9*(1-F3909))</f>
        <v>1194.4000000000001</v>
      </c>
    </row>
    <row r="3910" spans="1:15" x14ac:dyDescent="0.2">
      <c r="A3910">
        <v>5</v>
      </c>
      <c r="B3910">
        <v>23</v>
      </c>
      <c r="C3910">
        <v>16</v>
      </c>
      <c r="D3910" t="str" cm="1">
        <f t="array" ref="D3910">IF(B3910=0,"Depot",INDEX('Delivery Stops'!$B$2:$B$29,B3910))</f>
        <v>Distillery</v>
      </c>
      <c r="E3910" t="str" cm="1">
        <f t="array" ref="E3910">IF(C3910=0,"Depot",INDEX('Delivery Stops'!$B$2:$B$29,C3910))</f>
        <v>Bookstore</v>
      </c>
      <c r="F3910">
        <v>0</v>
      </c>
      <c r="G3910" cm="1">
        <f t="array" ref="G3910">INDEX('Distance Matrix (miles)'!$B$2:$AD$30,B3910+1,C3910+1)</f>
        <v>8.0500000000000007</v>
      </c>
      <c r="H3910" cm="1">
        <f t="array" ref="H3910">INDEX('Travel Time Matrix (min)'!$B$2:$AD$30,B3910+1,C3910+1)</f>
        <v>12.1</v>
      </c>
      <c r="I3910" cm="1">
        <f t="array" ref="I3910">G3910*(INDEX('Vehicle Fleet'!$D$2:$D$6,A3910)+'Cost Parameters'!$B$2*'Cost Parameters'!$B$3)</f>
        <v>12.529020000000001</v>
      </c>
      <c r="J3910" cm="1">
        <f t="array" ref="J3910">IF(C3910=0,0,INDEX('Delivery Stops'!$D$2:$D$29,C3910))</f>
        <v>152</v>
      </c>
      <c r="K3910">
        <f t="shared" si="244"/>
        <v>0</v>
      </c>
      <c r="L3910">
        <f t="shared" si="245"/>
        <v>0</v>
      </c>
      <c r="M3910">
        <f t="shared" si="246"/>
        <v>0</v>
      </c>
      <c r="N3910">
        <f t="shared" si="247"/>
        <v>0</v>
      </c>
      <c r="O3910" cm="1">
        <f t="array" ref="O3910">((IF(C3910=0,INDEX('Solver Setup'!$M$15:$M$19,A3910),INDEX('Solver Setup'!$G$25:$G$52,C3910))-IF(B3910=0,INDEX('Solver Setup'!$L$15:$L$19,A3910),INDEX('Solver Setup'!$G$25:$G$52,B3910)))*1440-IF(B3910=0,0,INDEX('Solver Setup'!$F$25:$F$52,B3910))-H3910+'Solver Setup'!$B$9*(1-F3910))</f>
        <v>1429.9000000000005</v>
      </c>
    </row>
    <row r="3911" spans="1:15" x14ac:dyDescent="0.2">
      <c r="A3911">
        <v>5</v>
      </c>
      <c r="B3911">
        <v>23</v>
      </c>
      <c r="C3911">
        <v>17</v>
      </c>
      <c r="D3911" t="str" cm="1">
        <f t="array" ref="D3911">IF(B3911=0,"Depot",INDEX('Delivery Stops'!$B$2:$B$29,B3911))</f>
        <v>Distillery</v>
      </c>
      <c r="E3911" t="str" cm="1">
        <f t="array" ref="E3911">IF(C3911=0,"Depot",INDEX('Delivery Stops'!$B$2:$B$29,C3911))</f>
        <v>Veterinary Clinic</v>
      </c>
      <c r="F3911">
        <v>0</v>
      </c>
      <c r="G3911" cm="1">
        <f t="array" ref="G3911">INDEX('Distance Matrix (miles)'!$B$2:$AD$30,B3911+1,C3911+1)</f>
        <v>30.52</v>
      </c>
      <c r="H3911" cm="1">
        <f t="array" ref="H3911">INDEX('Travel Time Matrix (min)'!$B$2:$AD$30,B3911+1,C3911+1)</f>
        <v>45.8</v>
      </c>
      <c r="I3911" cm="1">
        <f t="array" ref="I3911">G3911*(INDEX('Vehicle Fleet'!$D$2:$D$6,A3911)+'Cost Parameters'!$B$2*'Cost Parameters'!$B$3)</f>
        <v>47.501328000000001</v>
      </c>
      <c r="J3911" cm="1">
        <f t="array" ref="J3911">IF(C3911=0,0,INDEX('Delivery Stops'!$D$2:$D$29,C3911))</f>
        <v>102</v>
      </c>
      <c r="K3911">
        <f t="shared" si="244"/>
        <v>0</v>
      </c>
      <c r="L3911">
        <f t="shared" si="245"/>
        <v>0</v>
      </c>
      <c r="M3911">
        <f t="shared" si="246"/>
        <v>0</v>
      </c>
      <c r="N3911">
        <f t="shared" si="247"/>
        <v>0</v>
      </c>
      <c r="O3911" cm="1">
        <f t="array" ref="O3911">((IF(C3911=0,INDEX('Solver Setup'!$M$15:$M$19,A3911),INDEX('Solver Setup'!$G$25:$G$52,C3911))-IF(B3911=0,INDEX('Solver Setup'!$L$15:$L$19,A3911),INDEX('Solver Setup'!$G$25:$G$52,B3911)))*1440-IF(B3911=0,0,INDEX('Solver Setup'!$F$25:$F$52,B3911))-H3911+'Solver Setup'!$B$9*(1-F3911))</f>
        <v>1231.1999999999994</v>
      </c>
    </row>
    <row r="3912" spans="1:15" x14ac:dyDescent="0.2">
      <c r="A3912">
        <v>5</v>
      </c>
      <c r="B3912">
        <v>23</v>
      </c>
      <c r="C3912">
        <v>18</v>
      </c>
      <c r="D3912" t="str" cm="1">
        <f t="array" ref="D3912">IF(B3912=0,"Depot",INDEX('Delivery Stops'!$B$2:$B$29,B3912))</f>
        <v>Distillery</v>
      </c>
      <c r="E3912" t="str" cm="1">
        <f t="array" ref="E3912">IF(C3912=0,"Depot",INDEX('Delivery Stops'!$B$2:$B$29,C3912))</f>
        <v>Furniture Warehouse</v>
      </c>
      <c r="F3912">
        <v>0</v>
      </c>
      <c r="G3912" cm="1">
        <f t="array" ref="G3912">INDEX('Distance Matrix (miles)'!$B$2:$AD$30,B3912+1,C3912+1)</f>
        <v>7.85</v>
      </c>
      <c r="H3912" cm="1">
        <f t="array" ref="H3912">INDEX('Travel Time Matrix (min)'!$B$2:$AD$30,B3912+1,C3912+1)</f>
        <v>11.8</v>
      </c>
      <c r="I3912" cm="1">
        <f t="array" ref="I3912">G3912*(INDEX('Vehicle Fleet'!$D$2:$D$6,A3912)+'Cost Parameters'!$B$2*'Cost Parameters'!$B$3)</f>
        <v>12.217739999999999</v>
      </c>
      <c r="J3912" cm="1">
        <f t="array" ref="J3912">IF(C3912=0,0,INDEX('Delivery Stops'!$D$2:$D$29,C3912))</f>
        <v>148</v>
      </c>
      <c r="K3912">
        <f t="shared" si="244"/>
        <v>0</v>
      </c>
      <c r="L3912">
        <f t="shared" si="245"/>
        <v>0</v>
      </c>
      <c r="M3912">
        <f t="shared" si="246"/>
        <v>0</v>
      </c>
      <c r="N3912">
        <f t="shared" si="247"/>
        <v>0</v>
      </c>
      <c r="O3912" cm="1">
        <f t="array" ref="O3912">((IF(C3912=0,INDEX('Solver Setup'!$M$15:$M$19,A3912),INDEX('Solver Setup'!$G$25:$G$52,C3912))-IF(B3912=0,INDEX('Solver Setup'!$L$15:$L$19,A3912),INDEX('Solver Setup'!$G$25:$G$52,B3912)))*1440-IF(B3912=0,0,INDEX('Solver Setup'!$F$25:$F$52,B3912))-H3912+'Solver Setup'!$B$9*(1-F3912))</f>
        <v>1220.1999999999994</v>
      </c>
    </row>
    <row r="3913" spans="1:15" x14ac:dyDescent="0.2">
      <c r="A3913">
        <v>5</v>
      </c>
      <c r="B3913">
        <v>23</v>
      </c>
      <c r="C3913">
        <v>19</v>
      </c>
      <c r="D3913" t="str" cm="1">
        <f t="array" ref="D3913">IF(B3913=0,"Depot",INDEX('Delivery Stops'!$B$2:$B$29,B3913))</f>
        <v>Distillery</v>
      </c>
      <c r="E3913" t="str" cm="1">
        <f t="array" ref="E3913">IF(C3913=0,"Depot",INDEX('Delivery Stops'!$B$2:$B$29,C3913))</f>
        <v>Music School</v>
      </c>
      <c r="F3913">
        <v>0</v>
      </c>
      <c r="G3913" cm="1">
        <f t="array" ref="G3913">INDEX('Distance Matrix (miles)'!$B$2:$AD$30,B3913+1,C3913+1)</f>
        <v>16.649999999999999</v>
      </c>
      <c r="H3913" cm="1">
        <f t="array" ref="H3913">INDEX('Travel Time Matrix (min)'!$B$2:$AD$30,B3913+1,C3913+1)</f>
        <v>25</v>
      </c>
      <c r="I3913" cm="1">
        <f t="array" ref="I3913">G3913*(INDEX('Vehicle Fleet'!$D$2:$D$6,A3913)+'Cost Parameters'!$B$2*'Cost Parameters'!$B$3)</f>
        <v>25.914059999999999</v>
      </c>
      <c r="J3913" cm="1">
        <f t="array" ref="J3913">IF(C3913=0,0,INDEX('Delivery Stops'!$D$2:$D$29,C3913))</f>
        <v>97</v>
      </c>
      <c r="K3913">
        <f t="shared" si="244"/>
        <v>0</v>
      </c>
      <c r="L3913">
        <f t="shared" si="245"/>
        <v>0</v>
      </c>
      <c r="M3913">
        <f t="shared" si="246"/>
        <v>0</v>
      </c>
      <c r="N3913">
        <f t="shared" si="247"/>
        <v>0</v>
      </c>
      <c r="O3913" cm="1">
        <f t="array" ref="O3913">((IF(C3913=0,INDEX('Solver Setup'!$M$15:$M$19,A3913),INDEX('Solver Setup'!$G$25:$G$52,C3913))-IF(B3913=0,INDEX('Solver Setup'!$L$15:$L$19,A3913),INDEX('Solver Setup'!$G$25:$G$52,B3913)))*1440-IF(B3913=0,0,INDEX('Solver Setup'!$F$25:$F$52,B3913))-H3913+'Solver Setup'!$B$9*(1-F3913))</f>
        <v>1177</v>
      </c>
    </row>
    <row r="3914" spans="1:15" x14ac:dyDescent="0.2">
      <c r="A3914">
        <v>5</v>
      </c>
      <c r="B3914">
        <v>23</v>
      </c>
      <c r="C3914">
        <v>20</v>
      </c>
      <c r="D3914" t="str" cm="1">
        <f t="array" ref="D3914">IF(B3914=0,"Depot",INDEX('Delivery Stops'!$B$2:$B$29,B3914))</f>
        <v>Distillery</v>
      </c>
      <c r="E3914" t="str" cm="1">
        <f t="array" ref="E3914">IF(C3914=0,"Depot",INDEX('Delivery Stops'!$B$2:$B$29,C3914))</f>
        <v>Elementary School</v>
      </c>
      <c r="F3914">
        <v>0</v>
      </c>
      <c r="G3914" cm="1">
        <f t="array" ref="G3914">INDEX('Distance Matrix (miles)'!$B$2:$AD$30,B3914+1,C3914+1)</f>
        <v>23.44</v>
      </c>
      <c r="H3914" cm="1">
        <f t="array" ref="H3914">INDEX('Travel Time Matrix (min)'!$B$2:$AD$30,B3914+1,C3914+1)</f>
        <v>35.200000000000003</v>
      </c>
      <c r="I3914" cm="1">
        <f t="array" ref="I3914">G3914*(INDEX('Vehicle Fleet'!$D$2:$D$6,A3914)+'Cost Parameters'!$B$2*'Cost Parameters'!$B$3)</f>
        <v>36.482016000000002</v>
      </c>
      <c r="J3914" cm="1">
        <f t="array" ref="J3914">IF(C3914=0,0,INDEX('Delivery Stops'!$D$2:$D$29,C3914))</f>
        <v>71</v>
      </c>
      <c r="K3914">
        <f t="shared" si="244"/>
        <v>0</v>
      </c>
      <c r="L3914">
        <f t="shared" si="245"/>
        <v>0</v>
      </c>
      <c r="M3914">
        <f t="shared" si="246"/>
        <v>0</v>
      </c>
      <c r="N3914">
        <f t="shared" si="247"/>
        <v>0</v>
      </c>
      <c r="O3914" cm="1">
        <f t="array" ref="O3914">((IF(C3914=0,INDEX('Solver Setup'!$M$15:$M$19,A3914),INDEX('Solver Setup'!$G$25:$G$52,C3914))-IF(B3914=0,INDEX('Solver Setup'!$L$15:$L$19,A3914),INDEX('Solver Setup'!$G$25:$G$52,B3914)))*1440-IF(B3914=0,0,INDEX('Solver Setup'!$F$25:$F$52,B3914))-H3914+'Solver Setup'!$B$9*(1-F3914))</f>
        <v>1136.8000000000006</v>
      </c>
    </row>
    <row r="3915" spans="1:15" x14ac:dyDescent="0.2">
      <c r="A3915">
        <v>5</v>
      </c>
      <c r="B3915">
        <v>23</v>
      </c>
      <c r="C3915">
        <v>21</v>
      </c>
      <c r="D3915" t="str" cm="1">
        <f t="array" ref="D3915">IF(B3915=0,"Depot",INDEX('Delivery Stops'!$B$2:$B$29,B3915))</f>
        <v>Distillery</v>
      </c>
      <c r="E3915" t="str" cm="1">
        <f t="array" ref="E3915">IF(C3915=0,"Depot",INDEX('Delivery Stops'!$B$2:$B$29,C3915))</f>
        <v>Distillery</v>
      </c>
      <c r="F3915">
        <v>0</v>
      </c>
      <c r="G3915" cm="1">
        <f t="array" ref="G3915">INDEX('Distance Matrix (miles)'!$B$2:$AD$30,B3915+1,C3915+1)</f>
        <v>19.690000000000001</v>
      </c>
      <c r="H3915" cm="1">
        <f t="array" ref="H3915">INDEX('Travel Time Matrix (min)'!$B$2:$AD$30,B3915+1,C3915+1)</f>
        <v>29.5</v>
      </c>
      <c r="I3915" cm="1">
        <f t="array" ref="I3915">G3915*(INDEX('Vehicle Fleet'!$D$2:$D$6,A3915)+'Cost Parameters'!$B$2*'Cost Parameters'!$B$3)</f>
        <v>30.645516000000001</v>
      </c>
      <c r="J3915" cm="1">
        <f t="array" ref="J3915">IF(C3915=0,0,INDEX('Delivery Stops'!$D$2:$D$29,C3915))</f>
        <v>178</v>
      </c>
      <c r="K3915">
        <f t="shared" si="244"/>
        <v>0</v>
      </c>
      <c r="L3915">
        <f t="shared" si="245"/>
        <v>0</v>
      </c>
      <c r="M3915">
        <f t="shared" si="246"/>
        <v>0</v>
      </c>
      <c r="N3915">
        <f t="shared" si="247"/>
        <v>0</v>
      </c>
      <c r="O3915" cm="1">
        <f t="array" ref="O3915">((IF(C3915=0,INDEX('Solver Setup'!$M$15:$M$19,A3915),INDEX('Solver Setup'!$G$25:$G$52,C3915))-IF(B3915=0,INDEX('Solver Setup'!$L$15:$L$19,A3915),INDEX('Solver Setup'!$G$25:$G$52,B3915)))*1440-IF(B3915=0,0,INDEX('Solver Setup'!$F$25:$F$52,B3915))-H3915+'Solver Setup'!$B$9*(1-F3915))</f>
        <v>1652.4999999999995</v>
      </c>
    </row>
    <row r="3916" spans="1:15" x14ac:dyDescent="0.2">
      <c r="A3916">
        <v>5</v>
      </c>
      <c r="B3916">
        <v>23</v>
      </c>
      <c r="C3916">
        <v>22</v>
      </c>
      <c r="D3916" t="str" cm="1">
        <f t="array" ref="D3916">IF(B3916=0,"Depot",INDEX('Delivery Stops'!$B$2:$B$29,B3916))</f>
        <v>Distillery</v>
      </c>
      <c r="E3916" t="str" cm="1">
        <f t="array" ref="E3916">IF(C3916=0,"Depot",INDEX('Delivery Stops'!$B$2:$B$29,C3916))</f>
        <v>Brewery</v>
      </c>
      <c r="F3916">
        <v>0</v>
      </c>
      <c r="G3916" cm="1">
        <f t="array" ref="G3916">INDEX('Distance Matrix (miles)'!$B$2:$AD$30,B3916+1,C3916+1)</f>
        <v>29.36</v>
      </c>
      <c r="H3916" cm="1">
        <f t="array" ref="H3916">INDEX('Travel Time Matrix (min)'!$B$2:$AD$30,B3916+1,C3916+1)</f>
        <v>44</v>
      </c>
      <c r="I3916" cm="1">
        <f t="array" ref="I3916">G3916*(INDEX('Vehicle Fleet'!$D$2:$D$6,A3916)+'Cost Parameters'!$B$2*'Cost Parameters'!$B$3)</f>
        <v>45.695903999999999</v>
      </c>
      <c r="J3916" cm="1">
        <f t="array" ref="J3916">IF(C3916=0,0,INDEX('Delivery Stops'!$D$2:$D$29,C3916))</f>
        <v>46</v>
      </c>
      <c r="K3916">
        <f t="shared" si="244"/>
        <v>0</v>
      </c>
      <c r="L3916">
        <f t="shared" si="245"/>
        <v>0</v>
      </c>
      <c r="M3916">
        <f t="shared" si="246"/>
        <v>0</v>
      </c>
      <c r="N3916">
        <f t="shared" si="247"/>
        <v>0</v>
      </c>
      <c r="O3916" cm="1">
        <f t="array" ref="O3916">((IF(C3916=0,INDEX('Solver Setup'!$M$15:$M$19,A3916),INDEX('Solver Setup'!$G$25:$G$52,C3916))-IF(B3916=0,INDEX('Solver Setup'!$L$15:$L$19,A3916),INDEX('Solver Setup'!$G$25:$G$52,B3916)))*1440-IF(B3916=0,0,INDEX('Solver Setup'!$F$25:$F$52,B3916))-H3916+'Solver Setup'!$B$9*(1-F3916))</f>
        <v>1488.0000000000005</v>
      </c>
    </row>
    <row r="3917" spans="1:15" x14ac:dyDescent="0.2">
      <c r="A3917">
        <v>5</v>
      </c>
      <c r="B3917">
        <v>23</v>
      </c>
      <c r="C3917">
        <v>24</v>
      </c>
      <c r="D3917" t="str" cm="1">
        <f t="array" ref="D3917">IF(B3917=0,"Depot",INDEX('Delivery Stops'!$B$2:$B$29,B3917))</f>
        <v>Distillery</v>
      </c>
      <c r="E3917" t="str" cm="1">
        <f t="array" ref="E3917">IF(C3917=0,"Depot",INDEX('Delivery Stops'!$B$2:$B$29,C3917))</f>
        <v>Children's Academy</v>
      </c>
      <c r="F3917">
        <v>0</v>
      </c>
      <c r="G3917" cm="1">
        <f t="array" ref="G3917">INDEX('Distance Matrix (miles)'!$B$2:$AD$30,B3917+1,C3917+1)</f>
        <v>18.12</v>
      </c>
      <c r="H3917" cm="1">
        <f t="array" ref="H3917">INDEX('Travel Time Matrix (min)'!$B$2:$AD$30,B3917+1,C3917+1)</f>
        <v>27.2</v>
      </c>
      <c r="I3917" cm="1">
        <f t="array" ref="I3917">G3917*(INDEX('Vehicle Fleet'!$D$2:$D$6,A3917)+'Cost Parameters'!$B$2*'Cost Parameters'!$B$3)</f>
        <v>28.201968000000001</v>
      </c>
      <c r="J3917" cm="1">
        <f t="array" ref="J3917">IF(C3917=0,0,INDEX('Delivery Stops'!$D$2:$D$29,C3917))</f>
        <v>28</v>
      </c>
      <c r="K3917">
        <f t="shared" si="244"/>
        <v>0</v>
      </c>
      <c r="L3917">
        <f t="shared" si="245"/>
        <v>0</v>
      </c>
      <c r="M3917">
        <f t="shared" si="246"/>
        <v>0</v>
      </c>
      <c r="N3917">
        <f t="shared" si="247"/>
        <v>0</v>
      </c>
      <c r="O3917" cm="1">
        <f t="array" ref="O3917">((IF(C3917=0,INDEX('Solver Setup'!$M$15:$M$19,A3917),INDEX('Solver Setup'!$G$25:$G$52,C3917))-IF(B3917=0,INDEX('Solver Setup'!$L$15:$L$19,A3917),INDEX('Solver Setup'!$G$25:$G$52,B3917)))*1440-IF(B3917=0,0,INDEX('Solver Setup'!$F$25:$F$52,B3917))-H3917+'Solver Setup'!$B$9*(1-F3917))</f>
        <v>1549.8000000000004</v>
      </c>
    </row>
    <row r="3918" spans="1:15" x14ac:dyDescent="0.2">
      <c r="A3918">
        <v>5</v>
      </c>
      <c r="B3918">
        <v>23</v>
      </c>
      <c r="C3918">
        <v>25</v>
      </c>
      <c r="D3918" t="str" cm="1">
        <f t="array" ref="D3918">IF(B3918=0,"Depot",INDEX('Delivery Stops'!$B$2:$B$29,B3918))</f>
        <v>Distillery</v>
      </c>
      <c r="E3918" t="str" cm="1">
        <f t="array" ref="E3918">IF(C3918=0,"Depot",INDEX('Delivery Stops'!$B$2:$B$29,C3918))</f>
        <v>Public Library</v>
      </c>
      <c r="F3918">
        <v>0</v>
      </c>
      <c r="G3918" cm="1">
        <f t="array" ref="G3918">INDEX('Distance Matrix (miles)'!$B$2:$AD$30,B3918+1,C3918+1)</f>
        <v>18.829999999999998</v>
      </c>
      <c r="H3918" cm="1">
        <f t="array" ref="H3918">INDEX('Travel Time Matrix (min)'!$B$2:$AD$30,B3918+1,C3918+1)</f>
        <v>28.2</v>
      </c>
      <c r="I3918" cm="1">
        <f t="array" ref="I3918">G3918*(INDEX('Vehicle Fleet'!$D$2:$D$6,A3918)+'Cost Parameters'!$B$2*'Cost Parameters'!$B$3)</f>
        <v>29.307011999999997</v>
      </c>
      <c r="J3918" cm="1">
        <f t="array" ref="J3918">IF(C3918=0,0,INDEX('Delivery Stops'!$D$2:$D$29,C3918))</f>
        <v>32</v>
      </c>
      <c r="K3918">
        <f t="shared" si="244"/>
        <v>0</v>
      </c>
      <c r="L3918">
        <f t="shared" si="245"/>
        <v>0</v>
      </c>
      <c r="M3918">
        <f t="shared" si="246"/>
        <v>0</v>
      </c>
      <c r="N3918">
        <f t="shared" si="247"/>
        <v>0</v>
      </c>
      <c r="O3918" cm="1">
        <f t="array" ref="O3918">((IF(C3918=0,INDEX('Solver Setup'!$M$15:$M$19,A3918),INDEX('Solver Setup'!$G$25:$G$52,C3918))-IF(B3918=0,INDEX('Solver Setup'!$L$15:$L$19,A3918),INDEX('Solver Setup'!$G$25:$G$52,B3918)))*1440-IF(B3918=0,0,INDEX('Solver Setup'!$F$25:$F$52,B3918))-H3918+'Solver Setup'!$B$9*(1-F3918))</f>
        <v>1458.8000000000004</v>
      </c>
    </row>
    <row r="3919" spans="1:15" x14ac:dyDescent="0.2">
      <c r="A3919">
        <v>5</v>
      </c>
      <c r="B3919">
        <v>23</v>
      </c>
      <c r="C3919">
        <v>26</v>
      </c>
      <c r="D3919" t="str" cm="1">
        <f t="array" ref="D3919">IF(B3919=0,"Depot",INDEX('Delivery Stops'!$B$2:$B$29,B3919))</f>
        <v>Distillery</v>
      </c>
      <c r="E3919" t="str" cm="1">
        <f t="array" ref="E3919">IF(C3919=0,"Depot",INDEX('Delivery Stops'!$B$2:$B$29,C3919))</f>
        <v>Bakery &amp; Cafe</v>
      </c>
      <c r="F3919">
        <v>0</v>
      </c>
      <c r="G3919" cm="1">
        <f t="array" ref="G3919">INDEX('Distance Matrix (miles)'!$B$2:$AD$30,B3919+1,C3919+1)</f>
        <v>28.77</v>
      </c>
      <c r="H3919" cm="1">
        <f t="array" ref="H3919">INDEX('Travel Time Matrix (min)'!$B$2:$AD$30,B3919+1,C3919+1)</f>
        <v>43.2</v>
      </c>
      <c r="I3919" cm="1">
        <f t="array" ref="I3919">G3919*(INDEX('Vehicle Fleet'!$D$2:$D$6,A3919)+'Cost Parameters'!$B$2*'Cost Parameters'!$B$3)</f>
        <v>44.777628</v>
      </c>
      <c r="J3919" cm="1">
        <f t="array" ref="J3919">IF(C3919=0,0,INDEX('Delivery Stops'!$D$2:$D$29,C3919))</f>
        <v>211</v>
      </c>
      <c r="K3919">
        <f t="shared" si="244"/>
        <v>0</v>
      </c>
      <c r="L3919">
        <f t="shared" si="245"/>
        <v>0</v>
      </c>
      <c r="M3919">
        <f t="shared" si="246"/>
        <v>0</v>
      </c>
      <c r="N3919">
        <f t="shared" si="247"/>
        <v>0</v>
      </c>
      <c r="O3919" cm="1">
        <f t="array" ref="O3919">((IF(C3919=0,INDEX('Solver Setup'!$M$15:$M$19,A3919),INDEX('Solver Setup'!$G$25:$G$52,C3919))-IF(B3919=0,INDEX('Solver Setup'!$L$15:$L$19,A3919),INDEX('Solver Setup'!$G$25:$G$52,B3919)))*1440-IF(B3919=0,0,INDEX('Solver Setup'!$F$25:$F$52,B3919))-H3919+'Solver Setup'!$B$9*(1-F3919))</f>
        <v>1518.8</v>
      </c>
    </row>
    <row r="3920" spans="1:15" x14ac:dyDescent="0.2">
      <c r="A3920">
        <v>5</v>
      </c>
      <c r="B3920">
        <v>23</v>
      </c>
      <c r="C3920">
        <v>27</v>
      </c>
      <c r="D3920" t="str" cm="1">
        <f t="array" ref="D3920">IF(B3920=0,"Depot",INDEX('Delivery Stops'!$B$2:$B$29,B3920))</f>
        <v>Distillery</v>
      </c>
      <c r="E3920" t="str" cm="1">
        <f t="array" ref="E3920">IF(C3920=0,"Depot",INDEX('Delivery Stops'!$B$2:$B$29,C3920))</f>
        <v>Redstone Elementary School</v>
      </c>
      <c r="F3920">
        <v>0</v>
      </c>
      <c r="G3920" cm="1">
        <f t="array" ref="G3920">INDEX('Distance Matrix (miles)'!$B$2:$AD$30,B3920+1,C3920+1)</f>
        <v>26.35</v>
      </c>
      <c r="H3920" cm="1">
        <f t="array" ref="H3920">INDEX('Travel Time Matrix (min)'!$B$2:$AD$30,B3920+1,C3920+1)</f>
        <v>39.5</v>
      </c>
      <c r="I3920" cm="1">
        <f t="array" ref="I3920">G3920*(INDEX('Vehicle Fleet'!$D$2:$D$6,A3920)+'Cost Parameters'!$B$2*'Cost Parameters'!$B$3)</f>
        <v>41.011140000000005</v>
      </c>
      <c r="J3920" cm="1">
        <f t="array" ref="J3920">IF(C3920=0,0,INDEX('Delivery Stops'!$D$2:$D$29,C3920))</f>
        <v>61</v>
      </c>
      <c r="K3920">
        <f t="shared" si="244"/>
        <v>0</v>
      </c>
      <c r="L3920">
        <f t="shared" si="245"/>
        <v>0</v>
      </c>
      <c r="M3920">
        <f t="shared" si="246"/>
        <v>0</v>
      </c>
      <c r="N3920">
        <f t="shared" si="247"/>
        <v>0</v>
      </c>
      <c r="O3920" cm="1">
        <f t="array" ref="O3920">((IF(C3920=0,INDEX('Solver Setup'!$M$15:$M$19,A3920),INDEX('Solver Setup'!$G$25:$G$52,C3920))-IF(B3920=0,INDEX('Solver Setup'!$L$15:$L$19,A3920),INDEX('Solver Setup'!$G$25:$G$52,B3920)))*1440-IF(B3920=0,0,INDEX('Solver Setup'!$F$25:$F$52,B3920))-H3920+'Solver Setup'!$B$9*(1-F3920))</f>
        <v>1462.4999999999995</v>
      </c>
    </row>
    <row r="3921" spans="1:15" x14ac:dyDescent="0.2">
      <c r="A3921">
        <v>5</v>
      </c>
      <c r="B3921">
        <v>23</v>
      </c>
      <c r="C3921">
        <v>28</v>
      </c>
      <c r="D3921" t="str" cm="1">
        <f t="array" ref="D3921">IF(B3921=0,"Depot",INDEX('Delivery Stops'!$B$2:$B$29,B3921))</f>
        <v>Distillery</v>
      </c>
      <c r="E3921" t="str" cm="1">
        <f t="array" ref="E3921">IF(C3921=0,"Depot",INDEX('Delivery Stops'!$B$2:$B$29,C3921))</f>
        <v>Food Bank</v>
      </c>
      <c r="F3921">
        <v>0</v>
      </c>
      <c r="G3921" cm="1">
        <f t="array" ref="G3921">INDEX('Distance Matrix (miles)'!$B$2:$AD$30,B3921+1,C3921+1)</f>
        <v>26.89</v>
      </c>
      <c r="H3921" cm="1">
        <f t="array" ref="H3921">INDEX('Travel Time Matrix (min)'!$B$2:$AD$30,B3921+1,C3921+1)</f>
        <v>40.299999999999997</v>
      </c>
      <c r="I3921" cm="1">
        <f t="array" ref="I3921">G3921*(INDEX('Vehicle Fleet'!$D$2:$D$6,A3921)+'Cost Parameters'!$B$2*'Cost Parameters'!$B$3)</f>
        <v>41.851596000000001</v>
      </c>
      <c r="J3921" cm="1">
        <f t="array" ref="J3921">IF(C3921=0,0,INDEX('Delivery Stops'!$D$2:$D$29,C3921))</f>
        <v>168</v>
      </c>
      <c r="K3921">
        <f t="shared" si="244"/>
        <v>0</v>
      </c>
      <c r="L3921">
        <f t="shared" si="245"/>
        <v>0</v>
      </c>
      <c r="M3921">
        <f t="shared" si="246"/>
        <v>0</v>
      </c>
      <c r="N3921">
        <f t="shared" si="247"/>
        <v>0</v>
      </c>
      <c r="O3921" cm="1">
        <f t="array" ref="O3921">((IF(C3921=0,INDEX('Solver Setup'!$M$15:$M$19,A3921),INDEX('Solver Setup'!$G$25:$G$52,C3921))-IF(B3921=0,INDEX('Solver Setup'!$L$15:$L$19,A3921),INDEX('Solver Setup'!$G$25:$G$52,B3921)))*1440-IF(B3921=0,0,INDEX('Solver Setup'!$F$25:$F$52,B3921))-H3921+'Solver Setup'!$B$9*(1-F3921))</f>
        <v>1461.6999999999996</v>
      </c>
    </row>
    <row r="3922" spans="1:15" x14ac:dyDescent="0.2">
      <c r="A3922">
        <v>5</v>
      </c>
      <c r="B3922">
        <v>24</v>
      </c>
      <c r="C3922">
        <v>0</v>
      </c>
      <c r="D3922" t="str" cm="1">
        <f t="array" ref="D3922">IF(B3922=0,"Depot",INDEX('Delivery Stops'!$B$2:$B$29,B3922))</f>
        <v>Children's Academy</v>
      </c>
      <c r="E3922" t="str" cm="1">
        <f t="array" ref="E3922">IF(C3922=0,"Depot",INDEX('Delivery Stops'!$B$2:$B$29,C3922))</f>
        <v>Depot</v>
      </c>
      <c r="F3922">
        <v>0</v>
      </c>
      <c r="G3922" cm="1">
        <f t="array" ref="G3922">INDEX('Distance Matrix (miles)'!$B$2:$AD$30,B3922+1,C3922+1)</f>
        <v>18.78</v>
      </c>
      <c r="H3922" cm="1">
        <f t="array" ref="H3922">INDEX('Travel Time Matrix (min)'!$B$2:$AD$30,B3922+1,C3922+1)</f>
        <v>28.2</v>
      </c>
      <c r="I3922" cm="1">
        <f t="array" ref="I3922">G3922*(INDEX('Vehicle Fleet'!$D$2:$D$6,A3922)+'Cost Parameters'!$B$2*'Cost Parameters'!$B$3)</f>
        <v>29.229192000000001</v>
      </c>
      <c r="J3922" cm="1">
        <f t="array" ref="J3922">IF(C3922=0,0,INDEX('Delivery Stops'!$D$2:$D$29,C3922))</f>
        <v>0</v>
      </c>
      <c r="K3922">
        <f t="shared" si="244"/>
        <v>0</v>
      </c>
      <c r="L3922">
        <f t="shared" si="245"/>
        <v>0</v>
      </c>
      <c r="M3922">
        <f t="shared" si="246"/>
        <v>0</v>
      </c>
      <c r="N3922">
        <f t="shared" si="247"/>
        <v>0</v>
      </c>
      <c r="O3922" cm="1">
        <f t="array" ref="O3922">((IF(C3922=0,INDEX('Solver Setup'!$M$15:$M$19,A3922),INDEX('Solver Setup'!$G$25:$G$52,C3922))-IF(B3922=0,INDEX('Solver Setup'!$L$15:$L$19,A3922),INDEX('Solver Setup'!$G$25:$G$52,B3922)))*1440-IF(B3922=0,0,INDEX('Solver Setup'!$F$25:$F$52,B3922))-H3922+'Solver Setup'!$B$9*(1-F3922))</f>
        <v>615.7999999999995</v>
      </c>
    </row>
    <row r="3923" spans="1:15" x14ac:dyDescent="0.2">
      <c r="A3923">
        <v>5</v>
      </c>
      <c r="B3923">
        <v>24</v>
      </c>
      <c r="C3923">
        <v>1</v>
      </c>
      <c r="D3923" t="str" cm="1">
        <f t="array" ref="D3923">IF(B3923=0,"Depot",INDEX('Delivery Stops'!$B$2:$B$29,B3923))</f>
        <v>Children's Academy</v>
      </c>
      <c r="E3923" t="str" cm="1">
        <f t="array" ref="E3923">IF(C3923=0,"Depot",INDEX('Delivery Stops'!$B$2:$B$29,C3923))</f>
        <v>Pet Hospital</v>
      </c>
      <c r="F3923">
        <v>0</v>
      </c>
      <c r="G3923" cm="1">
        <f t="array" ref="G3923">INDEX('Distance Matrix (miles)'!$B$2:$AD$30,B3923+1,C3923+1)</f>
        <v>26.2</v>
      </c>
      <c r="H3923" cm="1">
        <f t="array" ref="H3923">INDEX('Travel Time Matrix (min)'!$B$2:$AD$30,B3923+1,C3923+1)</f>
        <v>39.299999999999997</v>
      </c>
      <c r="I3923" cm="1">
        <f t="array" ref="I3923">G3923*(INDEX('Vehicle Fleet'!$D$2:$D$6,A3923)+'Cost Parameters'!$B$2*'Cost Parameters'!$B$3)</f>
        <v>40.777679999999997</v>
      </c>
      <c r="J3923" cm="1">
        <f t="array" ref="J3923">IF(C3923=0,0,INDEX('Delivery Stops'!$D$2:$D$29,C3923))</f>
        <v>204</v>
      </c>
      <c r="K3923">
        <f t="shared" si="244"/>
        <v>0</v>
      </c>
      <c r="L3923">
        <f t="shared" si="245"/>
        <v>0</v>
      </c>
      <c r="M3923">
        <f t="shared" si="246"/>
        <v>0</v>
      </c>
      <c r="N3923">
        <f t="shared" si="247"/>
        <v>0</v>
      </c>
      <c r="O3923" cm="1">
        <f t="array" ref="O3923">((IF(C3923=0,INDEX('Solver Setup'!$M$15:$M$19,A3923),INDEX('Solver Setup'!$G$25:$G$52,C3923))-IF(B3923=0,INDEX('Solver Setup'!$L$15:$L$19,A3923),INDEX('Solver Setup'!$G$25:$G$52,B3923)))*1440-IF(B3923=0,0,INDEX('Solver Setup'!$F$25:$F$52,B3923))-H3923+'Solver Setup'!$B$9*(1-F3923))</f>
        <v>1114.7</v>
      </c>
    </row>
    <row r="3924" spans="1:15" x14ac:dyDescent="0.2">
      <c r="A3924">
        <v>5</v>
      </c>
      <c r="B3924">
        <v>24</v>
      </c>
      <c r="C3924">
        <v>2</v>
      </c>
      <c r="D3924" t="str" cm="1">
        <f t="array" ref="D3924">IF(B3924=0,"Depot",INDEX('Delivery Stops'!$B$2:$B$29,B3924))</f>
        <v>Children's Academy</v>
      </c>
      <c r="E3924" t="str" cm="1">
        <f t="array" ref="E3924">IF(C3924=0,"Depot",INDEX('Delivery Stops'!$B$2:$B$29,C3924))</f>
        <v>Community Pharmacy</v>
      </c>
      <c r="F3924">
        <v>0</v>
      </c>
      <c r="G3924" cm="1">
        <f t="array" ref="G3924">INDEX('Distance Matrix (miles)'!$B$2:$AD$30,B3924+1,C3924+1)</f>
        <v>19.86</v>
      </c>
      <c r="H3924" cm="1">
        <f t="array" ref="H3924">INDEX('Travel Time Matrix (min)'!$B$2:$AD$30,B3924+1,C3924+1)</f>
        <v>29.8</v>
      </c>
      <c r="I3924" cm="1">
        <f t="array" ref="I3924">G3924*(INDEX('Vehicle Fleet'!$D$2:$D$6,A3924)+'Cost Parameters'!$B$2*'Cost Parameters'!$B$3)</f>
        <v>30.910104</v>
      </c>
      <c r="J3924" cm="1">
        <f t="array" ref="J3924">IF(C3924=0,0,INDEX('Delivery Stops'!$D$2:$D$29,C3924))</f>
        <v>240</v>
      </c>
      <c r="K3924">
        <f t="shared" si="244"/>
        <v>0</v>
      </c>
      <c r="L3924">
        <f t="shared" si="245"/>
        <v>0</v>
      </c>
      <c r="M3924">
        <f t="shared" si="246"/>
        <v>0</v>
      </c>
      <c r="N3924">
        <f t="shared" si="247"/>
        <v>0</v>
      </c>
      <c r="O3924" cm="1">
        <f t="array" ref="O3924">((IF(C3924=0,INDEX('Solver Setup'!$M$15:$M$19,A3924),INDEX('Solver Setup'!$G$25:$G$52,C3924))-IF(B3924=0,INDEX('Solver Setup'!$L$15:$L$19,A3924),INDEX('Solver Setup'!$G$25:$G$52,B3924)))*1440-IF(B3924=0,0,INDEX('Solver Setup'!$F$25:$F$52,B3924))-H3924+'Solver Setup'!$B$9*(1-F3924))</f>
        <v>1364.1999999999991</v>
      </c>
    </row>
    <row r="3925" spans="1:15" x14ac:dyDescent="0.2">
      <c r="A3925">
        <v>5</v>
      </c>
      <c r="B3925">
        <v>24</v>
      </c>
      <c r="C3925">
        <v>3</v>
      </c>
      <c r="D3925" t="str" cm="1">
        <f t="array" ref="D3925">IF(B3925=0,"Depot",INDEX('Delivery Stops'!$B$2:$B$29,B3925))</f>
        <v>Children's Academy</v>
      </c>
      <c r="E3925" t="str" cm="1">
        <f t="array" ref="E3925">IF(C3925=0,"Depot",INDEX('Delivery Stops'!$B$2:$B$29,C3925))</f>
        <v>Redstone Medical Center</v>
      </c>
      <c r="F3925">
        <v>0</v>
      </c>
      <c r="G3925" cm="1">
        <f t="array" ref="G3925">INDEX('Distance Matrix (miles)'!$B$2:$AD$30,B3925+1,C3925+1)</f>
        <v>9.66</v>
      </c>
      <c r="H3925" cm="1">
        <f t="array" ref="H3925">INDEX('Travel Time Matrix (min)'!$B$2:$AD$30,B3925+1,C3925+1)</f>
        <v>14.5</v>
      </c>
      <c r="I3925" cm="1">
        <f t="array" ref="I3925">G3925*(INDEX('Vehicle Fleet'!$D$2:$D$6,A3925)+'Cost Parameters'!$B$2*'Cost Parameters'!$B$3)</f>
        <v>15.034824</v>
      </c>
      <c r="J3925" cm="1">
        <f t="array" ref="J3925">IF(C3925=0,0,INDEX('Delivery Stops'!$D$2:$D$29,C3925))</f>
        <v>183</v>
      </c>
      <c r="K3925">
        <f t="shared" si="244"/>
        <v>0</v>
      </c>
      <c r="L3925">
        <f t="shared" si="245"/>
        <v>0</v>
      </c>
      <c r="M3925">
        <f t="shared" si="246"/>
        <v>0</v>
      </c>
      <c r="N3925">
        <f t="shared" si="247"/>
        <v>0</v>
      </c>
      <c r="O3925" cm="1">
        <f t="array" ref="O3925">((IF(C3925=0,INDEX('Solver Setup'!$M$15:$M$19,A3925),INDEX('Solver Setup'!$G$25:$G$52,C3925))-IF(B3925=0,INDEX('Solver Setup'!$L$15:$L$19,A3925),INDEX('Solver Setup'!$G$25:$G$52,B3925)))*1440-IF(B3925=0,0,INDEX('Solver Setup'!$F$25:$F$52,B3925))-H3925+'Solver Setup'!$B$9*(1-F3925))</f>
        <v>1394.4999999999995</v>
      </c>
    </row>
    <row r="3926" spans="1:15" x14ac:dyDescent="0.2">
      <c r="A3926">
        <v>5</v>
      </c>
      <c r="B3926">
        <v>24</v>
      </c>
      <c r="C3926">
        <v>4</v>
      </c>
      <c r="D3926" t="str" cm="1">
        <f t="array" ref="D3926">IF(B3926=0,"Depot",INDEX('Delivery Stops'!$B$2:$B$29,B3926))</f>
        <v>Children's Academy</v>
      </c>
      <c r="E3926" t="str" cm="1">
        <f t="array" ref="E3926">IF(C3926=0,"Depot",INDEX('Delivery Stops'!$B$2:$B$29,C3926))</f>
        <v>Furniture Warehouse</v>
      </c>
      <c r="F3926">
        <v>0</v>
      </c>
      <c r="G3926" cm="1">
        <f t="array" ref="G3926">INDEX('Distance Matrix (miles)'!$B$2:$AD$30,B3926+1,C3926+1)</f>
        <v>12.25</v>
      </c>
      <c r="H3926" cm="1">
        <f t="array" ref="H3926">INDEX('Travel Time Matrix (min)'!$B$2:$AD$30,B3926+1,C3926+1)</f>
        <v>18.399999999999999</v>
      </c>
      <c r="I3926" cm="1">
        <f t="array" ref="I3926">G3926*(INDEX('Vehicle Fleet'!$D$2:$D$6,A3926)+'Cost Parameters'!$B$2*'Cost Parameters'!$B$3)</f>
        <v>19.065899999999999</v>
      </c>
      <c r="J3926" cm="1">
        <f t="array" ref="J3926">IF(C3926=0,0,INDEX('Delivery Stops'!$D$2:$D$29,C3926))</f>
        <v>186</v>
      </c>
      <c r="K3926">
        <f t="shared" si="244"/>
        <v>0</v>
      </c>
      <c r="L3926">
        <f t="shared" si="245"/>
        <v>0</v>
      </c>
      <c r="M3926">
        <f t="shared" si="246"/>
        <v>0</v>
      </c>
      <c r="N3926">
        <f t="shared" si="247"/>
        <v>0</v>
      </c>
      <c r="O3926" cm="1">
        <f t="array" ref="O3926">((IF(C3926=0,INDEX('Solver Setup'!$M$15:$M$19,A3926),INDEX('Solver Setup'!$G$25:$G$52,C3926))-IF(B3926=0,INDEX('Solver Setup'!$L$15:$L$19,A3926),INDEX('Solver Setup'!$G$25:$G$52,B3926)))*1440-IF(B3926=0,0,INDEX('Solver Setup'!$F$25:$F$52,B3926))-H3926+'Solver Setup'!$B$9*(1-F3926))</f>
        <v>1120.5999999999995</v>
      </c>
    </row>
    <row r="3927" spans="1:15" x14ac:dyDescent="0.2">
      <c r="A3927">
        <v>5</v>
      </c>
      <c r="B3927">
        <v>24</v>
      </c>
      <c r="C3927">
        <v>5</v>
      </c>
      <c r="D3927" t="str" cm="1">
        <f t="array" ref="D3927">IF(B3927=0,"Depot",INDEX('Delivery Stops'!$B$2:$B$29,B3927))</f>
        <v>Children's Academy</v>
      </c>
      <c r="E3927" t="str" cm="1">
        <f t="array" ref="E3927">IF(C3927=0,"Depot",INDEX('Delivery Stops'!$B$2:$B$29,C3927))</f>
        <v>Construction Supply</v>
      </c>
      <c r="F3927">
        <v>0</v>
      </c>
      <c r="G3927" cm="1">
        <f t="array" ref="G3927">INDEX('Distance Matrix (miles)'!$B$2:$AD$30,B3927+1,C3927+1)</f>
        <v>15.81</v>
      </c>
      <c r="H3927" cm="1">
        <f t="array" ref="H3927">INDEX('Travel Time Matrix (min)'!$B$2:$AD$30,B3927+1,C3927+1)</f>
        <v>23.7</v>
      </c>
      <c r="I3927" cm="1">
        <f t="array" ref="I3927">G3927*(INDEX('Vehicle Fleet'!$D$2:$D$6,A3927)+'Cost Parameters'!$B$2*'Cost Parameters'!$B$3)</f>
        <v>24.606684000000001</v>
      </c>
      <c r="J3927" cm="1">
        <f t="array" ref="J3927">IF(C3927=0,0,INDEX('Delivery Stops'!$D$2:$D$29,C3927))</f>
        <v>201</v>
      </c>
      <c r="K3927">
        <f t="shared" si="244"/>
        <v>0</v>
      </c>
      <c r="L3927">
        <f t="shared" si="245"/>
        <v>0</v>
      </c>
      <c r="M3927">
        <f t="shared" si="246"/>
        <v>0</v>
      </c>
      <c r="N3927">
        <f t="shared" si="247"/>
        <v>0</v>
      </c>
      <c r="O3927" cm="1">
        <f t="array" ref="O3927">((IF(C3927=0,INDEX('Solver Setup'!$M$15:$M$19,A3927),INDEX('Solver Setup'!$G$25:$G$52,C3927))-IF(B3927=0,INDEX('Solver Setup'!$L$15:$L$19,A3927),INDEX('Solver Setup'!$G$25:$G$52,B3927)))*1440-IF(B3927=0,0,INDEX('Solver Setup'!$F$25:$F$52,B3927))-H3927+'Solver Setup'!$B$9*(1-F3927))</f>
        <v>1325.299999999999</v>
      </c>
    </row>
    <row r="3928" spans="1:15" x14ac:dyDescent="0.2">
      <c r="A3928">
        <v>5</v>
      </c>
      <c r="B3928">
        <v>24</v>
      </c>
      <c r="C3928">
        <v>6</v>
      </c>
      <c r="D3928" t="str" cm="1">
        <f t="array" ref="D3928">IF(B3928=0,"Depot",INDEX('Delivery Stops'!$B$2:$B$29,B3928))</f>
        <v>Children's Academy</v>
      </c>
      <c r="E3928" t="str" cm="1">
        <f t="array" ref="E3928">IF(C3928=0,"Depot",INDEX('Delivery Stops'!$B$2:$B$29,C3928))</f>
        <v>Farm Supply</v>
      </c>
      <c r="F3928">
        <v>0</v>
      </c>
      <c r="G3928" cm="1">
        <f t="array" ref="G3928">INDEX('Distance Matrix (miles)'!$B$2:$AD$30,B3928+1,C3928+1)</f>
        <v>17.11</v>
      </c>
      <c r="H3928" cm="1">
        <f t="array" ref="H3928">INDEX('Travel Time Matrix (min)'!$B$2:$AD$30,B3928+1,C3928+1)</f>
        <v>25.7</v>
      </c>
      <c r="I3928" cm="1">
        <f t="array" ref="I3928">G3928*(INDEX('Vehicle Fleet'!$D$2:$D$6,A3928)+'Cost Parameters'!$B$2*'Cost Parameters'!$B$3)</f>
        <v>26.630004</v>
      </c>
      <c r="J3928" cm="1">
        <f t="array" ref="J3928">IF(C3928=0,0,INDEX('Delivery Stops'!$D$2:$D$29,C3928))</f>
        <v>162</v>
      </c>
      <c r="K3928">
        <f t="shared" si="244"/>
        <v>0</v>
      </c>
      <c r="L3928">
        <f t="shared" si="245"/>
        <v>0</v>
      </c>
      <c r="M3928">
        <f t="shared" si="246"/>
        <v>0</v>
      </c>
      <c r="N3928">
        <f t="shared" si="247"/>
        <v>0</v>
      </c>
      <c r="O3928" cm="1">
        <f t="array" ref="O3928">((IF(C3928=0,INDEX('Solver Setup'!$M$15:$M$19,A3928),INDEX('Solver Setup'!$G$25:$G$52,C3928))-IF(B3928=0,INDEX('Solver Setup'!$L$15:$L$19,A3928),INDEX('Solver Setup'!$G$25:$G$52,B3928)))*1440-IF(B3928=0,0,INDEX('Solver Setup'!$F$25:$F$52,B3928))-H3928+'Solver Setup'!$B$9*(1-F3928))</f>
        <v>1428.2999999999995</v>
      </c>
    </row>
    <row r="3929" spans="1:15" x14ac:dyDescent="0.2">
      <c r="A3929">
        <v>5</v>
      </c>
      <c r="B3929">
        <v>24</v>
      </c>
      <c r="C3929">
        <v>7</v>
      </c>
      <c r="D3929" t="str" cm="1">
        <f t="array" ref="D3929">IF(B3929=0,"Depot",INDEX('Delivery Stops'!$B$2:$B$29,B3929))</f>
        <v>Children's Academy</v>
      </c>
      <c r="E3929" t="str" cm="1">
        <f t="array" ref="E3929">IF(C3929=0,"Depot",INDEX('Delivery Stops'!$B$2:$B$29,C3929))</f>
        <v>Fish Market</v>
      </c>
      <c r="F3929">
        <v>0</v>
      </c>
      <c r="G3929" cm="1">
        <f t="array" ref="G3929">INDEX('Distance Matrix (miles)'!$B$2:$AD$30,B3929+1,C3929+1)</f>
        <v>25.37</v>
      </c>
      <c r="H3929" cm="1">
        <f t="array" ref="H3929">INDEX('Travel Time Matrix (min)'!$B$2:$AD$30,B3929+1,C3929+1)</f>
        <v>38.1</v>
      </c>
      <c r="I3929" cm="1">
        <f t="array" ref="I3929">G3929*(INDEX('Vehicle Fleet'!$D$2:$D$6,A3929)+'Cost Parameters'!$B$2*'Cost Parameters'!$B$3)</f>
        <v>39.485868000000004</v>
      </c>
      <c r="J3929" cm="1">
        <f t="array" ref="J3929">IF(C3929=0,0,INDEX('Delivery Stops'!$D$2:$D$29,C3929))</f>
        <v>133</v>
      </c>
      <c r="K3929">
        <f t="shared" si="244"/>
        <v>0</v>
      </c>
      <c r="L3929">
        <f t="shared" si="245"/>
        <v>0</v>
      </c>
      <c r="M3929">
        <f t="shared" si="246"/>
        <v>0</v>
      </c>
      <c r="N3929">
        <f t="shared" si="247"/>
        <v>0</v>
      </c>
      <c r="O3929" cm="1">
        <f t="array" ref="O3929">((IF(C3929=0,INDEX('Solver Setup'!$M$15:$M$19,A3929),INDEX('Solver Setup'!$G$25:$G$52,C3929))-IF(B3929=0,INDEX('Solver Setup'!$L$15:$L$19,A3929),INDEX('Solver Setup'!$G$25:$G$52,B3929)))*1440-IF(B3929=0,0,INDEX('Solver Setup'!$F$25:$F$52,B3929))-H3929+'Solver Setup'!$B$9*(1-F3929))</f>
        <v>1280.8999999999996</v>
      </c>
    </row>
    <row r="3930" spans="1:15" x14ac:dyDescent="0.2">
      <c r="A3930">
        <v>5</v>
      </c>
      <c r="B3930">
        <v>24</v>
      </c>
      <c r="C3930">
        <v>8</v>
      </c>
      <c r="D3930" t="str" cm="1">
        <f t="array" ref="D3930">IF(B3930=0,"Depot",INDEX('Delivery Stops'!$B$2:$B$29,B3930))</f>
        <v>Children's Academy</v>
      </c>
      <c r="E3930" t="str" cm="1">
        <f t="array" ref="E3930">IF(C3930=0,"Depot",INDEX('Delivery Stops'!$B$2:$B$29,C3930))</f>
        <v>Swimming Pool Supply</v>
      </c>
      <c r="F3930">
        <v>0</v>
      </c>
      <c r="G3930" cm="1">
        <f t="array" ref="G3930">INDEX('Distance Matrix (miles)'!$B$2:$AD$30,B3930+1,C3930+1)</f>
        <v>8.2799999999999994</v>
      </c>
      <c r="H3930" cm="1">
        <f t="array" ref="H3930">INDEX('Travel Time Matrix (min)'!$B$2:$AD$30,B3930+1,C3930+1)</f>
        <v>12.4</v>
      </c>
      <c r="I3930" cm="1">
        <f t="array" ref="I3930">G3930*(INDEX('Vehicle Fleet'!$D$2:$D$6,A3930)+'Cost Parameters'!$B$2*'Cost Parameters'!$B$3)</f>
        <v>12.886991999999999</v>
      </c>
      <c r="J3930" cm="1">
        <f t="array" ref="J3930">IF(C3930=0,0,INDEX('Delivery Stops'!$D$2:$D$29,C3930))</f>
        <v>285</v>
      </c>
      <c r="K3930">
        <f t="shared" si="244"/>
        <v>0</v>
      </c>
      <c r="L3930">
        <f t="shared" si="245"/>
        <v>0</v>
      </c>
      <c r="M3930">
        <f t="shared" si="246"/>
        <v>0</v>
      </c>
      <c r="N3930">
        <f t="shared" si="247"/>
        <v>0</v>
      </c>
      <c r="O3930" cm="1">
        <f t="array" ref="O3930">((IF(C3930=0,INDEX('Solver Setup'!$M$15:$M$19,A3930),INDEX('Solver Setup'!$G$25:$G$52,C3930))-IF(B3930=0,INDEX('Solver Setup'!$L$15:$L$19,A3930),INDEX('Solver Setup'!$G$25:$G$52,B3930)))*1440-IF(B3930=0,0,INDEX('Solver Setup'!$F$25:$F$52,B3930))-H3930+'Solver Setup'!$B$9*(1-F3930))</f>
        <v>1516.5999999999992</v>
      </c>
    </row>
    <row r="3931" spans="1:15" x14ac:dyDescent="0.2">
      <c r="A3931">
        <v>5</v>
      </c>
      <c r="B3931">
        <v>24</v>
      </c>
      <c r="C3931">
        <v>9</v>
      </c>
      <c r="D3931" t="str" cm="1">
        <f t="array" ref="D3931">IF(B3931=0,"Depot",INDEX('Delivery Stops'!$B$2:$B$29,B3931))</f>
        <v>Children's Academy</v>
      </c>
      <c r="E3931" t="str" cm="1">
        <f t="array" ref="E3931">IF(C3931=0,"Depot",INDEX('Delivery Stops'!$B$2:$B$29,C3931))</f>
        <v>Dry Cleaners</v>
      </c>
      <c r="F3931">
        <v>0</v>
      </c>
      <c r="G3931" cm="1">
        <f t="array" ref="G3931">INDEX('Distance Matrix (miles)'!$B$2:$AD$30,B3931+1,C3931+1)</f>
        <v>19.46</v>
      </c>
      <c r="H3931" cm="1">
        <f t="array" ref="H3931">INDEX('Travel Time Matrix (min)'!$B$2:$AD$30,B3931+1,C3931+1)</f>
        <v>29.2</v>
      </c>
      <c r="I3931" cm="1">
        <f t="array" ref="I3931">G3931*(INDEX('Vehicle Fleet'!$D$2:$D$6,A3931)+'Cost Parameters'!$B$2*'Cost Parameters'!$B$3)</f>
        <v>30.287544</v>
      </c>
      <c r="J3931" cm="1">
        <f t="array" ref="J3931">IF(C3931=0,0,INDEX('Delivery Stops'!$D$2:$D$29,C3931))</f>
        <v>24</v>
      </c>
      <c r="K3931">
        <f t="shared" si="244"/>
        <v>0</v>
      </c>
      <c r="L3931">
        <f t="shared" si="245"/>
        <v>0</v>
      </c>
      <c r="M3931">
        <f t="shared" si="246"/>
        <v>0</v>
      </c>
      <c r="N3931">
        <f t="shared" si="247"/>
        <v>0</v>
      </c>
      <c r="O3931" cm="1">
        <f t="array" ref="O3931">((IF(C3931=0,INDEX('Solver Setup'!$M$15:$M$19,A3931),INDEX('Solver Setup'!$G$25:$G$52,C3931))-IF(B3931=0,INDEX('Solver Setup'!$L$15:$L$19,A3931),INDEX('Solver Setup'!$G$25:$G$52,B3931)))*1440-IF(B3931=0,0,INDEX('Solver Setup'!$F$25:$F$52,B3931))-H3931+'Solver Setup'!$B$9*(1-F3931))</f>
        <v>1154.7999999999995</v>
      </c>
    </row>
    <row r="3932" spans="1:15" x14ac:dyDescent="0.2">
      <c r="A3932">
        <v>5</v>
      </c>
      <c r="B3932">
        <v>24</v>
      </c>
      <c r="C3932">
        <v>10</v>
      </c>
      <c r="D3932" t="str" cm="1">
        <f t="array" ref="D3932">IF(B3932=0,"Depot",INDEX('Delivery Stops'!$B$2:$B$29,B3932))</f>
        <v>Children's Academy</v>
      </c>
      <c r="E3932" t="str" cm="1">
        <f t="array" ref="E3932">IF(C3932=0,"Depot",INDEX('Delivery Stops'!$B$2:$B$29,C3932))</f>
        <v>Furniture Warehouse</v>
      </c>
      <c r="F3932">
        <v>0</v>
      </c>
      <c r="G3932" cm="1">
        <f t="array" ref="G3932">INDEX('Distance Matrix (miles)'!$B$2:$AD$30,B3932+1,C3932+1)</f>
        <v>22.58</v>
      </c>
      <c r="H3932" cm="1">
        <f t="array" ref="H3932">INDEX('Travel Time Matrix (min)'!$B$2:$AD$30,B3932+1,C3932+1)</f>
        <v>33.9</v>
      </c>
      <c r="I3932" cm="1">
        <f t="array" ref="I3932">G3932*(INDEX('Vehicle Fleet'!$D$2:$D$6,A3932)+'Cost Parameters'!$B$2*'Cost Parameters'!$B$3)</f>
        <v>35.143511999999994</v>
      </c>
      <c r="J3932" cm="1">
        <f t="array" ref="J3932">IF(C3932=0,0,INDEX('Delivery Stops'!$D$2:$D$29,C3932))</f>
        <v>89</v>
      </c>
      <c r="K3932">
        <f t="shared" si="244"/>
        <v>0</v>
      </c>
      <c r="L3932">
        <f t="shared" si="245"/>
        <v>0</v>
      </c>
      <c r="M3932">
        <f t="shared" si="246"/>
        <v>0</v>
      </c>
      <c r="N3932">
        <f t="shared" si="247"/>
        <v>0</v>
      </c>
      <c r="O3932" cm="1">
        <f t="array" ref="O3932">((IF(C3932=0,INDEX('Solver Setup'!$M$15:$M$19,A3932),INDEX('Solver Setup'!$G$25:$G$52,C3932))-IF(B3932=0,INDEX('Solver Setup'!$L$15:$L$19,A3932),INDEX('Solver Setup'!$G$25:$G$52,B3932)))*1440-IF(B3932=0,0,INDEX('Solver Setup'!$F$25:$F$52,B3932))-H3932+'Solver Setup'!$B$9*(1-F3932))</f>
        <v>1225.099999999999</v>
      </c>
    </row>
    <row r="3933" spans="1:15" x14ac:dyDescent="0.2">
      <c r="A3933">
        <v>5</v>
      </c>
      <c r="B3933">
        <v>24</v>
      </c>
      <c r="C3933">
        <v>11</v>
      </c>
      <c r="D3933" t="str" cm="1">
        <f t="array" ref="D3933">IF(B3933=0,"Depot",INDEX('Delivery Stops'!$B$2:$B$29,B3933))</f>
        <v>Children's Academy</v>
      </c>
      <c r="E3933" t="str" cm="1">
        <f t="array" ref="E3933">IF(C3933=0,"Depot",INDEX('Delivery Stops'!$B$2:$B$29,C3933))</f>
        <v>Pet Hospital</v>
      </c>
      <c r="F3933">
        <v>0</v>
      </c>
      <c r="G3933" cm="1">
        <f t="array" ref="G3933">INDEX('Distance Matrix (miles)'!$B$2:$AD$30,B3933+1,C3933+1)</f>
        <v>19.09</v>
      </c>
      <c r="H3933" cm="1">
        <f t="array" ref="H3933">INDEX('Travel Time Matrix (min)'!$B$2:$AD$30,B3933+1,C3933+1)</f>
        <v>28.6</v>
      </c>
      <c r="I3933" cm="1">
        <f t="array" ref="I3933">G3933*(INDEX('Vehicle Fleet'!$D$2:$D$6,A3933)+'Cost Parameters'!$B$2*'Cost Parameters'!$B$3)</f>
        <v>29.711676000000001</v>
      </c>
      <c r="J3933" cm="1">
        <f t="array" ref="J3933">IF(C3933=0,0,INDEX('Delivery Stops'!$D$2:$D$29,C3933))</f>
        <v>108</v>
      </c>
      <c r="K3933">
        <f t="shared" si="244"/>
        <v>0</v>
      </c>
      <c r="L3933">
        <f t="shared" si="245"/>
        <v>0</v>
      </c>
      <c r="M3933">
        <f t="shared" si="246"/>
        <v>0</v>
      </c>
      <c r="N3933">
        <f t="shared" si="247"/>
        <v>0</v>
      </c>
      <c r="O3933" cm="1">
        <f t="array" ref="O3933">((IF(C3933=0,INDEX('Solver Setup'!$M$15:$M$19,A3933),INDEX('Solver Setup'!$G$25:$G$52,C3933))-IF(B3933=0,INDEX('Solver Setup'!$L$15:$L$19,A3933),INDEX('Solver Setup'!$G$25:$G$52,B3933)))*1440-IF(B3933=0,0,INDEX('Solver Setup'!$F$25:$F$52,B3933))-H3933+'Solver Setup'!$B$9*(1-F3933))</f>
        <v>1155.3999999999996</v>
      </c>
    </row>
    <row r="3934" spans="1:15" x14ac:dyDescent="0.2">
      <c r="A3934">
        <v>5</v>
      </c>
      <c r="B3934">
        <v>24</v>
      </c>
      <c r="C3934">
        <v>12</v>
      </c>
      <c r="D3934" t="str" cm="1">
        <f t="array" ref="D3934">IF(B3934=0,"Depot",INDEX('Delivery Stops'!$B$2:$B$29,B3934))</f>
        <v>Children's Academy</v>
      </c>
      <c r="E3934" t="str" cm="1">
        <f t="array" ref="E3934">IF(C3934=0,"Depot",INDEX('Delivery Stops'!$B$2:$B$29,C3934))</f>
        <v>Tech Solutions Inc</v>
      </c>
      <c r="F3934">
        <v>0</v>
      </c>
      <c r="G3934" cm="1">
        <f t="array" ref="G3934">INDEX('Distance Matrix (miles)'!$B$2:$AD$30,B3934+1,C3934+1)</f>
        <v>22.55</v>
      </c>
      <c r="H3934" cm="1">
        <f t="array" ref="H3934">INDEX('Travel Time Matrix (min)'!$B$2:$AD$30,B3934+1,C3934+1)</f>
        <v>33.799999999999997</v>
      </c>
      <c r="I3934" cm="1">
        <f t="array" ref="I3934">G3934*(INDEX('Vehicle Fleet'!$D$2:$D$6,A3934)+'Cost Parameters'!$B$2*'Cost Parameters'!$B$3)</f>
        <v>35.096820000000001</v>
      </c>
      <c r="J3934" cm="1">
        <f t="array" ref="J3934">IF(C3934=0,0,INDEX('Delivery Stops'!$D$2:$D$29,C3934))</f>
        <v>150</v>
      </c>
      <c r="K3934">
        <f t="shared" si="244"/>
        <v>0</v>
      </c>
      <c r="L3934">
        <f t="shared" si="245"/>
        <v>0</v>
      </c>
      <c r="M3934">
        <f t="shared" si="246"/>
        <v>0</v>
      </c>
      <c r="N3934">
        <f t="shared" si="247"/>
        <v>0</v>
      </c>
      <c r="O3934" cm="1">
        <f t="array" ref="O3934">((IF(C3934=0,INDEX('Solver Setup'!$M$15:$M$19,A3934),INDEX('Solver Setup'!$G$25:$G$52,C3934))-IF(B3934=0,INDEX('Solver Setup'!$L$15:$L$19,A3934),INDEX('Solver Setup'!$G$25:$G$52,B3934)))*1440-IF(B3934=0,0,INDEX('Solver Setup'!$F$25:$F$52,B3934))-H3934+'Solver Setup'!$B$9*(1-F3934))</f>
        <v>1105.1999999999996</v>
      </c>
    </row>
    <row r="3935" spans="1:15" x14ac:dyDescent="0.2">
      <c r="A3935">
        <v>5</v>
      </c>
      <c r="B3935">
        <v>24</v>
      </c>
      <c r="C3935">
        <v>13</v>
      </c>
      <c r="D3935" t="str" cm="1">
        <f t="array" ref="D3935">IF(B3935=0,"Depot",INDEX('Delivery Stops'!$B$2:$B$29,B3935))</f>
        <v>Children's Academy</v>
      </c>
      <c r="E3935" t="str" cm="1">
        <f t="array" ref="E3935">IF(C3935=0,"Depot",INDEX('Delivery Stops'!$B$2:$B$29,C3935))</f>
        <v>Tech Solutions Inc</v>
      </c>
      <c r="F3935">
        <v>0</v>
      </c>
      <c r="G3935" cm="1">
        <f t="array" ref="G3935">INDEX('Distance Matrix (miles)'!$B$2:$AD$30,B3935+1,C3935+1)</f>
        <v>38.840000000000003</v>
      </c>
      <c r="H3935" cm="1">
        <f t="array" ref="H3935">INDEX('Travel Time Matrix (min)'!$B$2:$AD$30,B3935+1,C3935+1)</f>
        <v>58.3</v>
      </c>
      <c r="I3935" cm="1">
        <f t="array" ref="I3935">G3935*(INDEX('Vehicle Fleet'!$D$2:$D$6,A3935)+'Cost Parameters'!$B$2*'Cost Parameters'!$B$3)</f>
        <v>60.450576000000005</v>
      </c>
      <c r="J3935" cm="1">
        <f t="array" ref="J3935">IF(C3935=0,0,INDEX('Delivery Stops'!$D$2:$D$29,C3935))</f>
        <v>38</v>
      </c>
      <c r="K3935">
        <f t="shared" si="244"/>
        <v>0</v>
      </c>
      <c r="L3935">
        <f t="shared" si="245"/>
        <v>0</v>
      </c>
      <c r="M3935">
        <f t="shared" si="246"/>
        <v>0</v>
      </c>
      <c r="N3935">
        <f t="shared" si="247"/>
        <v>0</v>
      </c>
      <c r="O3935" cm="1">
        <f t="array" ref="O3935">((IF(C3935=0,INDEX('Solver Setup'!$M$15:$M$19,A3935),INDEX('Solver Setup'!$G$25:$G$52,C3935))-IF(B3935=0,INDEX('Solver Setup'!$L$15:$L$19,A3935),INDEX('Solver Setup'!$G$25:$G$52,B3935)))*1440-IF(B3935=0,0,INDEX('Solver Setup'!$F$25:$F$52,B3935))-H3935+'Solver Setup'!$B$9*(1-F3935))</f>
        <v>975.69999999999914</v>
      </c>
    </row>
    <row r="3936" spans="1:15" x14ac:dyDescent="0.2">
      <c r="A3936">
        <v>5</v>
      </c>
      <c r="B3936">
        <v>24</v>
      </c>
      <c r="C3936">
        <v>14</v>
      </c>
      <c r="D3936" t="str" cm="1">
        <f t="array" ref="D3936">IF(B3936=0,"Depot",INDEX('Delivery Stops'!$B$2:$B$29,B3936))</f>
        <v>Children's Academy</v>
      </c>
      <c r="E3936" t="str" cm="1">
        <f t="array" ref="E3936">IF(C3936=0,"Depot",INDEX('Delivery Stops'!$B$2:$B$29,C3936))</f>
        <v>Sunrise Senior Living</v>
      </c>
      <c r="F3936">
        <v>0</v>
      </c>
      <c r="G3936" cm="1">
        <f t="array" ref="G3936">INDEX('Distance Matrix (miles)'!$B$2:$AD$30,B3936+1,C3936+1)</f>
        <v>22.31</v>
      </c>
      <c r="H3936" cm="1">
        <f t="array" ref="H3936">INDEX('Travel Time Matrix (min)'!$B$2:$AD$30,B3936+1,C3936+1)</f>
        <v>33.5</v>
      </c>
      <c r="I3936" cm="1">
        <f t="array" ref="I3936">G3936*(INDEX('Vehicle Fleet'!$D$2:$D$6,A3936)+'Cost Parameters'!$B$2*'Cost Parameters'!$B$3)</f>
        <v>34.723284</v>
      </c>
      <c r="J3936" cm="1">
        <f t="array" ref="J3936">IF(C3936=0,0,INDEX('Delivery Stops'!$D$2:$D$29,C3936))</f>
        <v>249</v>
      </c>
      <c r="K3936">
        <f t="shared" si="244"/>
        <v>0</v>
      </c>
      <c r="L3936">
        <f t="shared" si="245"/>
        <v>0</v>
      </c>
      <c r="M3936">
        <f t="shared" si="246"/>
        <v>0</v>
      </c>
      <c r="N3936">
        <f t="shared" si="247"/>
        <v>0</v>
      </c>
      <c r="O3936" cm="1">
        <f t="array" ref="O3936">((IF(C3936=0,INDEX('Solver Setup'!$M$15:$M$19,A3936),INDEX('Solver Setup'!$G$25:$G$52,C3936))-IF(B3936=0,INDEX('Solver Setup'!$L$15:$L$19,A3936),INDEX('Solver Setup'!$G$25:$G$52,B3936)))*1440-IF(B3936=0,0,INDEX('Solver Setup'!$F$25:$F$52,B3936))-H3936+'Solver Setup'!$B$9*(1-F3936))</f>
        <v>1450.4999999999991</v>
      </c>
    </row>
    <row r="3937" spans="1:15" x14ac:dyDescent="0.2">
      <c r="A3937">
        <v>5</v>
      </c>
      <c r="B3937">
        <v>24</v>
      </c>
      <c r="C3937">
        <v>15</v>
      </c>
      <c r="D3937" t="str" cm="1">
        <f t="array" ref="D3937">IF(B3937=0,"Depot",INDEX('Delivery Stops'!$B$2:$B$29,B3937))</f>
        <v>Children's Academy</v>
      </c>
      <c r="E3937" t="str" cm="1">
        <f t="array" ref="E3937">IF(C3937=0,"Depot",INDEX('Delivery Stops'!$B$2:$B$29,C3937))</f>
        <v>Electronics Outlet</v>
      </c>
      <c r="F3937">
        <v>0</v>
      </c>
      <c r="G3937" cm="1">
        <f t="array" ref="G3937">INDEX('Distance Matrix (miles)'!$B$2:$AD$30,B3937+1,C3937+1)</f>
        <v>20.03</v>
      </c>
      <c r="H3937" cm="1">
        <f t="array" ref="H3937">INDEX('Travel Time Matrix (min)'!$B$2:$AD$30,B3937+1,C3937+1)</f>
        <v>30</v>
      </c>
      <c r="I3937" cm="1">
        <f t="array" ref="I3937">G3937*(INDEX('Vehicle Fleet'!$D$2:$D$6,A3937)+'Cost Parameters'!$B$2*'Cost Parameters'!$B$3)</f>
        <v>31.174692</v>
      </c>
      <c r="J3937" cm="1">
        <f t="array" ref="J3937">IF(C3937=0,0,INDEX('Delivery Stops'!$D$2:$D$29,C3937))</f>
        <v>72</v>
      </c>
      <c r="K3937">
        <f t="shared" si="244"/>
        <v>0</v>
      </c>
      <c r="L3937">
        <f t="shared" si="245"/>
        <v>0</v>
      </c>
      <c r="M3937">
        <f t="shared" si="246"/>
        <v>0</v>
      </c>
      <c r="N3937">
        <f t="shared" si="247"/>
        <v>0</v>
      </c>
      <c r="O3937" cm="1">
        <f t="array" ref="O3937">((IF(C3937=0,INDEX('Solver Setup'!$M$15:$M$19,A3937),INDEX('Solver Setup'!$G$25:$G$52,C3937))-IF(B3937=0,INDEX('Solver Setup'!$L$15:$L$19,A3937),INDEX('Solver Setup'!$G$25:$G$52,B3937)))*1440-IF(B3937=0,0,INDEX('Solver Setup'!$F$25:$F$52,B3937))-H3937+'Solver Setup'!$B$9*(1-F3937))</f>
        <v>1018.9999999999995</v>
      </c>
    </row>
    <row r="3938" spans="1:15" x14ac:dyDescent="0.2">
      <c r="A3938">
        <v>5</v>
      </c>
      <c r="B3938">
        <v>24</v>
      </c>
      <c r="C3938">
        <v>16</v>
      </c>
      <c r="D3938" t="str" cm="1">
        <f t="array" ref="D3938">IF(B3938=0,"Depot",INDEX('Delivery Stops'!$B$2:$B$29,B3938))</f>
        <v>Children's Academy</v>
      </c>
      <c r="E3938" t="str" cm="1">
        <f t="array" ref="E3938">IF(C3938=0,"Depot",INDEX('Delivery Stops'!$B$2:$B$29,C3938))</f>
        <v>Bookstore</v>
      </c>
      <c r="F3938">
        <v>0</v>
      </c>
      <c r="G3938" cm="1">
        <f t="array" ref="G3938">INDEX('Distance Matrix (miles)'!$B$2:$AD$30,B3938+1,C3938+1)</f>
        <v>22.56</v>
      </c>
      <c r="H3938" cm="1">
        <f t="array" ref="H3938">INDEX('Travel Time Matrix (min)'!$B$2:$AD$30,B3938+1,C3938+1)</f>
        <v>33.799999999999997</v>
      </c>
      <c r="I3938" cm="1">
        <f t="array" ref="I3938">G3938*(INDEX('Vehicle Fleet'!$D$2:$D$6,A3938)+'Cost Parameters'!$B$2*'Cost Parameters'!$B$3)</f>
        <v>35.112383999999999</v>
      </c>
      <c r="J3938" cm="1">
        <f t="array" ref="J3938">IF(C3938=0,0,INDEX('Delivery Stops'!$D$2:$D$29,C3938))</f>
        <v>152</v>
      </c>
      <c r="K3938">
        <f t="shared" si="244"/>
        <v>0</v>
      </c>
      <c r="L3938">
        <f t="shared" si="245"/>
        <v>0</v>
      </c>
      <c r="M3938">
        <f t="shared" si="246"/>
        <v>0</v>
      </c>
      <c r="N3938">
        <f t="shared" si="247"/>
        <v>0</v>
      </c>
      <c r="O3938" cm="1">
        <f t="array" ref="O3938">((IF(C3938=0,INDEX('Solver Setup'!$M$15:$M$19,A3938),INDEX('Solver Setup'!$G$25:$G$52,C3938))-IF(B3938=0,INDEX('Solver Setup'!$L$15:$L$19,A3938),INDEX('Solver Setup'!$G$25:$G$52,B3938)))*1440-IF(B3938=0,0,INDEX('Solver Setup'!$F$25:$F$52,B3938))-H3938+'Solver Setup'!$B$9*(1-F3938))</f>
        <v>1255.2</v>
      </c>
    </row>
    <row r="3939" spans="1:15" x14ac:dyDescent="0.2">
      <c r="A3939">
        <v>5</v>
      </c>
      <c r="B3939">
        <v>24</v>
      </c>
      <c r="C3939">
        <v>17</v>
      </c>
      <c r="D3939" t="str" cm="1">
        <f t="array" ref="D3939">IF(B3939=0,"Depot",INDEX('Delivery Stops'!$B$2:$B$29,B3939))</f>
        <v>Children's Academy</v>
      </c>
      <c r="E3939" t="str" cm="1">
        <f t="array" ref="E3939">IF(C3939=0,"Depot",INDEX('Delivery Stops'!$B$2:$B$29,C3939))</f>
        <v>Veterinary Clinic</v>
      </c>
      <c r="F3939">
        <v>0</v>
      </c>
      <c r="G3939" cm="1">
        <f t="array" ref="G3939">INDEX('Distance Matrix (miles)'!$B$2:$AD$30,B3939+1,C3939+1)</f>
        <v>31.46</v>
      </c>
      <c r="H3939" cm="1">
        <f t="array" ref="H3939">INDEX('Travel Time Matrix (min)'!$B$2:$AD$30,B3939+1,C3939+1)</f>
        <v>47.2</v>
      </c>
      <c r="I3939" cm="1">
        <f t="array" ref="I3939">G3939*(INDEX('Vehicle Fleet'!$D$2:$D$6,A3939)+'Cost Parameters'!$B$2*'Cost Parameters'!$B$3)</f>
        <v>48.964344000000004</v>
      </c>
      <c r="J3939" cm="1">
        <f t="array" ref="J3939">IF(C3939=0,0,INDEX('Delivery Stops'!$D$2:$D$29,C3939))</f>
        <v>102</v>
      </c>
      <c r="K3939">
        <f t="shared" si="244"/>
        <v>0</v>
      </c>
      <c r="L3939">
        <f t="shared" si="245"/>
        <v>0</v>
      </c>
      <c r="M3939">
        <f t="shared" si="246"/>
        <v>0</v>
      </c>
      <c r="N3939">
        <f t="shared" si="247"/>
        <v>0</v>
      </c>
      <c r="O3939" cm="1">
        <f t="array" ref="O3939">((IF(C3939=0,INDEX('Solver Setup'!$M$15:$M$19,A3939),INDEX('Solver Setup'!$G$25:$G$52,C3939))-IF(B3939=0,INDEX('Solver Setup'!$L$15:$L$19,A3939),INDEX('Solver Setup'!$G$25:$G$52,B3939)))*1440-IF(B3939=0,0,INDEX('Solver Setup'!$F$25:$F$52,B3939))-H3939+'Solver Setup'!$B$9*(1-F3939))</f>
        <v>1076.799999999999</v>
      </c>
    </row>
    <row r="3940" spans="1:15" x14ac:dyDescent="0.2">
      <c r="A3940">
        <v>5</v>
      </c>
      <c r="B3940">
        <v>24</v>
      </c>
      <c r="C3940">
        <v>18</v>
      </c>
      <c r="D3940" t="str" cm="1">
        <f t="array" ref="D3940">IF(B3940=0,"Depot",INDEX('Delivery Stops'!$B$2:$B$29,B3940))</f>
        <v>Children's Academy</v>
      </c>
      <c r="E3940" t="str" cm="1">
        <f t="array" ref="E3940">IF(C3940=0,"Depot",INDEX('Delivery Stops'!$B$2:$B$29,C3940))</f>
        <v>Furniture Warehouse</v>
      </c>
      <c r="F3940">
        <v>0</v>
      </c>
      <c r="G3940" cm="1">
        <f t="array" ref="G3940">INDEX('Distance Matrix (miles)'!$B$2:$AD$30,B3940+1,C3940+1)</f>
        <v>14.39</v>
      </c>
      <c r="H3940" cm="1">
        <f t="array" ref="H3940">INDEX('Travel Time Matrix (min)'!$B$2:$AD$30,B3940+1,C3940+1)</f>
        <v>21.6</v>
      </c>
      <c r="I3940" cm="1">
        <f t="array" ref="I3940">G3940*(INDEX('Vehicle Fleet'!$D$2:$D$6,A3940)+'Cost Parameters'!$B$2*'Cost Parameters'!$B$3)</f>
        <v>22.396596000000002</v>
      </c>
      <c r="J3940" cm="1">
        <f t="array" ref="J3940">IF(C3940=0,0,INDEX('Delivery Stops'!$D$2:$D$29,C3940))</f>
        <v>148</v>
      </c>
      <c r="K3940">
        <f t="shared" si="244"/>
        <v>0</v>
      </c>
      <c r="L3940">
        <f t="shared" si="245"/>
        <v>0</v>
      </c>
      <c r="M3940">
        <f t="shared" si="246"/>
        <v>0</v>
      </c>
      <c r="N3940">
        <f t="shared" si="247"/>
        <v>0</v>
      </c>
      <c r="O3940" cm="1">
        <f t="array" ref="O3940">((IF(C3940=0,INDEX('Solver Setup'!$M$15:$M$19,A3940),INDEX('Solver Setup'!$G$25:$G$52,C3940))-IF(B3940=0,INDEX('Solver Setup'!$L$15:$L$19,A3940),INDEX('Solver Setup'!$G$25:$G$52,B3940)))*1440-IF(B3940=0,0,INDEX('Solver Setup'!$F$25:$F$52,B3940))-H3940+'Solver Setup'!$B$9*(1-F3940))</f>
        <v>1057.3999999999992</v>
      </c>
    </row>
    <row r="3941" spans="1:15" x14ac:dyDescent="0.2">
      <c r="A3941">
        <v>5</v>
      </c>
      <c r="B3941">
        <v>24</v>
      </c>
      <c r="C3941">
        <v>19</v>
      </c>
      <c r="D3941" t="str" cm="1">
        <f t="array" ref="D3941">IF(B3941=0,"Depot",INDEX('Delivery Stops'!$B$2:$B$29,B3941))</f>
        <v>Children's Academy</v>
      </c>
      <c r="E3941" t="str" cm="1">
        <f t="array" ref="E3941">IF(C3941=0,"Depot",INDEX('Delivery Stops'!$B$2:$B$29,C3941))</f>
        <v>Music School</v>
      </c>
      <c r="F3941">
        <v>0</v>
      </c>
      <c r="G3941" cm="1">
        <f t="array" ref="G3941">INDEX('Distance Matrix (miles)'!$B$2:$AD$30,B3941+1,C3941+1)</f>
        <v>16.93</v>
      </c>
      <c r="H3941" cm="1">
        <f t="array" ref="H3941">INDEX('Travel Time Matrix (min)'!$B$2:$AD$30,B3941+1,C3941+1)</f>
        <v>25.4</v>
      </c>
      <c r="I3941" cm="1">
        <f t="array" ref="I3941">G3941*(INDEX('Vehicle Fleet'!$D$2:$D$6,A3941)+'Cost Parameters'!$B$2*'Cost Parameters'!$B$3)</f>
        <v>26.349851999999998</v>
      </c>
      <c r="J3941" cm="1">
        <f t="array" ref="J3941">IF(C3941=0,0,INDEX('Delivery Stops'!$D$2:$D$29,C3941))</f>
        <v>97</v>
      </c>
      <c r="K3941">
        <f t="shared" si="244"/>
        <v>0</v>
      </c>
      <c r="L3941">
        <f t="shared" si="245"/>
        <v>0</v>
      </c>
      <c r="M3941">
        <f t="shared" si="246"/>
        <v>0</v>
      </c>
      <c r="N3941">
        <f t="shared" si="247"/>
        <v>0</v>
      </c>
      <c r="O3941" cm="1">
        <f t="array" ref="O3941">((IF(C3941=0,INDEX('Solver Setup'!$M$15:$M$19,A3941),INDEX('Solver Setup'!$G$25:$G$52,C3941))-IF(B3941=0,INDEX('Solver Setup'!$L$15:$L$19,A3941),INDEX('Solver Setup'!$G$25:$G$52,B3941)))*1440-IF(B3941=0,0,INDEX('Solver Setup'!$F$25:$F$52,B3941))-H3941+'Solver Setup'!$B$9*(1-F3941))</f>
        <v>1023.5999999999996</v>
      </c>
    </row>
    <row r="3942" spans="1:15" x14ac:dyDescent="0.2">
      <c r="A3942">
        <v>5</v>
      </c>
      <c r="B3942">
        <v>24</v>
      </c>
      <c r="C3942">
        <v>20</v>
      </c>
      <c r="D3942" t="str" cm="1">
        <f t="array" ref="D3942">IF(B3942=0,"Depot",INDEX('Delivery Stops'!$B$2:$B$29,B3942))</f>
        <v>Children's Academy</v>
      </c>
      <c r="E3942" t="str" cm="1">
        <f t="array" ref="E3942">IF(C3942=0,"Depot",INDEX('Delivery Stops'!$B$2:$B$29,C3942))</f>
        <v>Elementary School</v>
      </c>
      <c r="F3942">
        <v>0</v>
      </c>
      <c r="G3942" cm="1">
        <f t="array" ref="G3942">INDEX('Distance Matrix (miles)'!$B$2:$AD$30,B3942+1,C3942+1)</f>
        <v>5.5</v>
      </c>
      <c r="H3942" cm="1">
        <f t="array" ref="H3942">INDEX('Travel Time Matrix (min)'!$B$2:$AD$30,B3942+1,C3942+1)</f>
        <v>8.1999999999999993</v>
      </c>
      <c r="I3942" cm="1">
        <f t="array" ref="I3942">G3942*(INDEX('Vehicle Fleet'!$D$2:$D$6,A3942)+'Cost Parameters'!$B$2*'Cost Parameters'!$B$3)</f>
        <v>8.5602</v>
      </c>
      <c r="J3942" cm="1">
        <f t="array" ref="J3942">IF(C3942=0,0,INDEX('Delivery Stops'!$D$2:$D$29,C3942))</f>
        <v>71</v>
      </c>
      <c r="K3942">
        <f t="shared" si="244"/>
        <v>0</v>
      </c>
      <c r="L3942">
        <f t="shared" si="245"/>
        <v>0</v>
      </c>
      <c r="M3942">
        <f t="shared" si="246"/>
        <v>0</v>
      </c>
      <c r="N3942">
        <f t="shared" si="247"/>
        <v>0</v>
      </c>
      <c r="O3942" cm="1">
        <f t="array" ref="O3942">((IF(C3942=0,INDEX('Solver Setup'!$M$15:$M$19,A3942),INDEX('Solver Setup'!$G$25:$G$52,C3942))-IF(B3942=0,INDEX('Solver Setup'!$L$15:$L$19,A3942),INDEX('Solver Setup'!$G$25:$G$52,B3942)))*1440-IF(B3942=0,0,INDEX('Solver Setup'!$F$25:$F$52,B3942))-H3942+'Solver Setup'!$B$9*(1-F3942))</f>
        <v>1010.8000000000001</v>
      </c>
    </row>
    <row r="3943" spans="1:15" x14ac:dyDescent="0.2">
      <c r="A3943">
        <v>5</v>
      </c>
      <c r="B3943">
        <v>24</v>
      </c>
      <c r="C3943">
        <v>21</v>
      </c>
      <c r="D3943" t="str" cm="1">
        <f t="array" ref="D3943">IF(B3943=0,"Depot",INDEX('Delivery Stops'!$B$2:$B$29,B3943))</f>
        <v>Children's Academy</v>
      </c>
      <c r="E3943" t="str" cm="1">
        <f t="array" ref="E3943">IF(C3943=0,"Depot",INDEX('Delivery Stops'!$B$2:$B$29,C3943))</f>
        <v>Distillery</v>
      </c>
      <c r="F3943">
        <v>0</v>
      </c>
      <c r="G3943" cm="1">
        <f t="array" ref="G3943">INDEX('Distance Matrix (miles)'!$B$2:$AD$30,B3943+1,C3943+1)</f>
        <v>2.19</v>
      </c>
      <c r="H3943" cm="1">
        <f t="array" ref="H3943">INDEX('Travel Time Matrix (min)'!$B$2:$AD$30,B3943+1,C3943+1)</f>
        <v>3.3</v>
      </c>
      <c r="I3943" cm="1">
        <f t="array" ref="I3943">G3943*(INDEX('Vehicle Fleet'!$D$2:$D$6,A3943)+'Cost Parameters'!$B$2*'Cost Parameters'!$B$3)</f>
        <v>3.4085160000000001</v>
      </c>
      <c r="J3943" cm="1">
        <f t="array" ref="J3943">IF(C3943=0,0,INDEX('Delivery Stops'!$D$2:$D$29,C3943))</f>
        <v>178</v>
      </c>
      <c r="K3943">
        <f t="shared" si="244"/>
        <v>0</v>
      </c>
      <c r="L3943">
        <f t="shared" si="245"/>
        <v>0</v>
      </c>
      <c r="M3943">
        <f t="shared" si="246"/>
        <v>0</v>
      </c>
      <c r="N3943">
        <f t="shared" si="247"/>
        <v>0</v>
      </c>
      <c r="O3943" cm="1">
        <f t="array" ref="O3943">((IF(C3943=0,INDEX('Solver Setup'!$M$15:$M$19,A3943),INDEX('Solver Setup'!$G$25:$G$52,C3943))-IF(B3943=0,INDEX('Solver Setup'!$L$15:$L$19,A3943),INDEX('Solver Setup'!$G$25:$G$52,B3943)))*1440-IF(B3943=0,0,INDEX('Solver Setup'!$F$25:$F$52,B3943))-H3943+'Solver Setup'!$B$9*(1-F3943))</f>
        <v>1525.6999999999991</v>
      </c>
    </row>
    <row r="3944" spans="1:15" x14ac:dyDescent="0.2">
      <c r="A3944">
        <v>5</v>
      </c>
      <c r="B3944">
        <v>24</v>
      </c>
      <c r="C3944">
        <v>22</v>
      </c>
      <c r="D3944" t="str" cm="1">
        <f t="array" ref="D3944">IF(B3944=0,"Depot",INDEX('Delivery Stops'!$B$2:$B$29,B3944))</f>
        <v>Children's Academy</v>
      </c>
      <c r="E3944" t="str" cm="1">
        <f t="array" ref="E3944">IF(C3944=0,"Depot",INDEX('Delivery Stops'!$B$2:$B$29,C3944))</f>
        <v>Brewery</v>
      </c>
      <c r="F3944">
        <v>0</v>
      </c>
      <c r="G3944" cm="1">
        <f t="array" ref="G3944">INDEX('Distance Matrix (miles)'!$B$2:$AD$30,B3944+1,C3944+1)</f>
        <v>42.21</v>
      </c>
      <c r="H3944" cm="1">
        <f t="array" ref="H3944">INDEX('Travel Time Matrix (min)'!$B$2:$AD$30,B3944+1,C3944+1)</f>
        <v>63.3</v>
      </c>
      <c r="I3944" cm="1">
        <f t="array" ref="I3944">G3944*(INDEX('Vehicle Fleet'!$D$2:$D$6,A3944)+'Cost Parameters'!$B$2*'Cost Parameters'!$B$3)</f>
        <v>65.695644000000001</v>
      </c>
      <c r="J3944" cm="1">
        <f t="array" ref="J3944">IF(C3944=0,0,INDEX('Delivery Stops'!$D$2:$D$29,C3944))</f>
        <v>46</v>
      </c>
      <c r="K3944">
        <f t="shared" si="244"/>
        <v>0</v>
      </c>
      <c r="L3944">
        <f t="shared" si="245"/>
        <v>0</v>
      </c>
      <c r="M3944">
        <f t="shared" si="246"/>
        <v>0</v>
      </c>
      <c r="N3944">
        <f t="shared" si="247"/>
        <v>0</v>
      </c>
      <c r="O3944" cm="1">
        <f t="array" ref="O3944">((IF(C3944=0,INDEX('Solver Setup'!$M$15:$M$19,A3944),INDEX('Solver Setup'!$G$25:$G$52,C3944))-IF(B3944=0,INDEX('Solver Setup'!$L$15:$L$19,A3944),INDEX('Solver Setup'!$G$25:$G$52,B3944)))*1440-IF(B3944=0,0,INDEX('Solver Setup'!$F$25:$F$52,B3944))-H3944+'Solver Setup'!$B$9*(1-F3944))</f>
        <v>1315.7</v>
      </c>
    </row>
    <row r="3945" spans="1:15" x14ac:dyDescent="0.2">
      <c r="A3945">
        <v>5</v>
      </c>
      <c r="B3945">
        <v>24</v>
      </c>
      <c r="C3945">
        <v>23</v>
      </c>
      <c r="D3945" t="str" cm="1">
        <f t="array" ref="D3945">IF(B3945=0,"Depot",INDEX('Delivery Stops'!$B$2:$B$29,B3945))</f>
        <v>Children's Academy</v>
      </c>
      <c r="E3945" t="str" cm="1">
        <f t="array" ref="E3945">IF(C3945=0,"Depot",INDEX('Delivery Stops'!$B$2:$B$29,C3945))</f>
        <v>Distillery</v>
      </c>
      <c r="F3945">
        <v>0</v>
      </c>
      <c r="G3945" cm="1">
        <f t="array" ref="G3945">INDEX('Distance Matrix (miles)'!$B$2:$AD$30,B3945+1,C3945+1)</f>
        <v>18.12</v>
      </c>
      <c r="H3945" cm="1">
        <f t="array" ref="H3945">INDEX('Travel Time Matrix (min)'!$B$2:$AD$30,B3945+1,C3945+1)</f>
        <v>27.2</v>
      </c>
      <c r="I3945" cm="1">
        <f t="array" ref="I3945">G3945*(INDEX('Vehicle Fleet'!$D$2:$D$6,A3945)+'Cost Parameters'!$B$2*'Cost Parameters'!$B$3)</f>
        <v>28.201968000000001</v>
      </c>
      <c r="J3945" cm="1">
        <f t="array" ref="J3945">IF(C3945=0,0,INDEX('Delivery Stops'!$D$2:$D$29,C3945))</f>
        <v>207</v>
      </c>
      <c r="K3945">
        <f t="shared" si="244"/>
        <v>0</v>
      </c>
      <c r="L3945">
        <f t="shared" si="245"/>
        <v>0</v>
      </c>
      <c r="M3945">
        <f t="shared" si="246"/>
        <v>0</v>
      </c>
      <c r="N3945">
        <f t="shared" si="247"/>
        <v>0</v>
      </c>
      <c r="O3945" cm="1">
        <f t="array" ref="O3945">((IF(C3945=0,INDEX('Solver Setup'!$M$15:$M$19,A3945),INDEX('Solver Setup'!$G$25:$G$52,C3945))-IF(B3945=0,INDEX('Solver Setup'!$L$15:$L$19,A3945),INDEX('Solver Setup'!$G$25:$G$52,B3945)))*1440-IF(B3945=0,0,INDEX('Solver Setup'!$F$25:$F$52,B3945))-H3945+'Solver Setup'!$B$9*(1-F3945))</f>
        <v>1246.7999999999995</v>
      </c>
    </row>
    <row r="3946" spans="1:15" x14ac:dyDescent="0.2">
      <c r="A3946">
        <v>5</v>
      </c>
      <c r="B3946">
        <v>24</v>
      </c>
      <c r="C3946">
        <v>25</v>
      </c>
      <c r="D3946" t="str" cm="1">
        <f t="array" ref="D3946">IF(B3946=0,"Depot",INDEX('Delivery Stops'!$B$2:$B$29,B3946))</f>
        <v>Children's Academy</v>
      </c>
      <c r="E3946" t="str" cm="1">
        <f t="array" ref="E3946">IF(C3946=0,"Depot",INDEX('Delivery Stops'!$B$2:$B$29,C3946))</f>
        <v>Public Library</v>
      </c>
      <c r="F3946">
        <v>0</v>
      </c>
      <c r="G3946" cm="1">
        <f t="array" ref="G3946">INDEX('Distance Matrix (miles)'!$B$2:$AD$30,B3946+1,C3946+1)</f>
        <v>26.3</v>
      </c>
      <c r="H3946" cm="1">
        <f t="array" ref="H3946">INDEX('Travel Time Matrix (min)'!$B$2:$AD$30,B3946+1,C3946+1)</f>
        <v>39.4</v>
      </c>
      <c r="I3946" cm="1">
        <f t="array" ref="I3946">G3946*(INDEX('Vehicle Fleet'!$D$2:$D$6,A3946)+'Cost Parameters'!$B$2*'Cost Parameters'!$B$3)</f>
        <v>40.933320000000002</v>
      </c>
      <c r="J3946" cm="1">
        <f t="array" ref="J3946">IF(C3946=0,0,INDEX('Delivery Stops'!$D$2:$D$29,C3946))</f>
        <v>32</v>
      </c>
      <c r="K3946">
        <f t="shared" si="244"/>
        <v>0</v>
      </c>
      <c r="L3946">
        <f t="shared" si="245"/>
        <v>0</v>
      </c>
      <c r="M3946">
        <f t="shared" si="246"/>
        <v>0</v>
      </c>
      <c r="N3946">
        <f t="shared" si="247"/>
        <v>0</v>
      </c>
      <c r="O3946" cm="1">
        <f t="array" ref="O3946">((IF(C3946=0,INDEX('Solver Setup'!$M$15:$M$19,A3946),INDEX('Solver Setup'!$G$25:$G$52,C3946))-IF(B3946=0,INDEX('Solver Setup'!$L$15:$L$19,A3946),INDEX('Solver Setup'!$G$25:$G$52,B3946)))*1440-IF(B3946=0,0,INDEX('Solver Setup'!$F$25:$F$52,B3946))-H3946+'Solver Setup'!$B$9*(1-F3946))</f>
        <v>1294.6000000000001</v>
      </c>
    </row>
    <row r="3947" spans="1:15" x14ac:dyDescent="0.2">
      <c r="A3947">
        <v>5</v>
      </c>
      <c r="B3947">
        <v>24</v>
      </c>
      <c r="C3947">
        <v>26</v>
      </c>
      <c r="D3947" t="str" cm="1">
        <f t="array" ref="D3947">IF(B3947=0,"Depot",INDEX('Delivery Stops'!$B$2:$B$29,B3947))</f>
        <v>Children's Academy</v>
      </c>
      <c r="E3947" t="str" cm="1">
        <f t="array" ref="E3947">IF(C3947=0,"Depot",INDEX('Delivery Stops'!$B$2:$B$29,C3947))</f>
        <v>Bakery &amp; Cafe</v>
      </c>
      <c r="F3947">
        <v>0</v>
      </c>
      <c r="G3947" cm="1">
        <f t="array" ref="G3947">INDEX('Distance Matrix (miles)'!$B$2:$AD$30,B3947+1,C3947+1)</f>
        <v>31.83</v>
      </c>
      <c r="H3947" cm="1">
        <f t="array" ref="H3947">INDEX('Travel Time Matrix (min)'!$B$2:$AD$30,B3947+1,C3947+1)</f>
        <v>47.7</v>
      </c>
      <c r="I3947" cm="1">
        <f t="array" ref="I3947">G3947*(INDEX('Vehicle Fleet'!$D$2:$D$6,A3947)+'Cost Parameters'!$B$2*'Cost Parameters'!$B$3)</f>
        <v>49.540211999999997</v>
      </c>
      <c r="J3947" cm="1">
        <f t="array" ref="J3947">IF(C3947=0,0,INDEX('Delivery Stops'!$D$2:$D$29,C3947))</f>
        <v>211</v>
      </c>
      <c r="K3947">
        <f t="shared" si="244"/>
        <v>0</v>
      </c>
      <c r="L3947">
        <f t="shared" si="245"/>
        <v>0</v>
      </c>
      <c r="M3947">
        <f t="shared" si="246"/>
        <v>0</v>
      </c>
      <c r="N3947">
        <f t="shared" si="247"/>
        <v>0</v>
      </c>
      <c r="O3947" cm="1">
        <f t="array" ref="O3947">((IF(C3947=0,INDEX('Solver Setup'!$M$15:$M$19,A3947),INDEX('Solver Setup'!$G$25:$G$52,C3947))-IF(B3947=0,INDEX('Solver Setup'!$L$15:$L$19,A3947),INDEX('Solver Setup'!$G$25:$G$52,B3947)))*1440-IF(B3947=0,0,INDEX('Solver Setup'!$F$25:$F$52,B3947))-H3947+'Solver Setup'!$B$9*(1-F3947))</f>
        <v>1361.2999999999995</v>
      </c>
    </row>
    <row r="3948" spans="1:15" x14ac:dyDescent="0.2">
      <c r="A3948">
        <v>5</v>
      </c>
      <c r="B3948">
        <v>24</v>
      </c>
      <c r="C3948">
        <v>27</v>
      </c>
      <c r="D3948" t="str" cm="1">
        <f t="array" ref="D3948">IF(B3948=0,"Depot",INDEX('Delivery Stops'!$B$2:$B$29,B3948))</f>
        <v>Children's Academy</v>
      </c>
      <c r="E3948" t="str" cm="1">
        <f t="array" ref="E3948">IF(C3948=0,"Depot",INDEX('Delivery Stops'!$B$2:$B$29,C3948))</f>
        <v>Redstone Elementary School</v>
      </c>
      <c r="F3948">
        <v>0</v>
      </c>
      <c r="G3948" cm="1">
        <f t="array" ref="G3948">INDEX('Distance Matrix (miles)'!$B$2:$AD$30,B3948+1,C3948+1)</f>
        <v>29.01</v>
      </c>
      <c r="H3948" cm="1">
        <f t="array" ref="H3948">INDEX('Travel Time Matrix (min)'!$B$2:$AD$30,B3948+1,C3948+1)</f>
        <v>43.5</v>
      </c>
      <c r="I3948" cm="1">
        <f t="array" ref="I3948">G3948*(INDEX('Vehicle Fleet'!$D$2:$D$6,A3948)+'Cost Parameters'!$B$2*'Cost Parameters'!$B$3)</f>
        <v>45.151164000000001</v>
      </c>
      <c r="J3948" cm="1">
        <f t="array" ref="J3948">IF(C3948=0,0,INDEX('Delivery Stops'!$D$2:$D$29,C3948))</f>
        <v>61</v>
      </c>
      <c r="K3948">
        <f t="shared" si="244"/>
        <v>0</v>
      </c>
      <c r="L3948">
        <f t="shared" si="245"/>
        <v>0</v>
      </c>
      <c r="M3948">
        <f t="shared" si="246"/>
        <v>0</v>
      </c>
      <c r="N3948">
        <f t="shared" si="247"/>
        <v>0</v>
      </c>
      <c r="O3948" cm="1">
        <f t="array" ref="O3948">((IF(C3948=0,INDEX('Solver Setup'!$M$15:$M$19,A3948),INDEX('Solver Setup'!$G$25:$G$52,C3948))-IF(B3948=0,INDEX('Solver Setup'!$L$15:$L$19,A3948),INDEX('Solver Setup'!$G$25:$G$52,B3948)))*1440-IF(B3948=0,0,INDEX('Solver Setup'!$F$25:$F$52,B3948))-H3948+'Solver Setup'!$B$9*(1-F3948))</f>
        <v>1305.4999999999991</v>
      </c>
    </row>
    <row r="3949" spans="1:15" x14ac:dyDescent="0.2">
      <c r="A3949">
        <v>5</v>
      </c>
      <c r="B3949">
        <v>24</v>
      </c>
      <c r="C3949">
        <v>28</v>
      </c>
      <c r="D3949" t="str" cm="1">
        <f t="array" ref="D3949">IF(B3949=0,"Depot",INDEX('Delivery Stops'!$B$2:$B$29,B3949))</f>
        <v>Children's Academy</v>
      </c>
      <c r="E3949" t="str" cm="1">
        <f t="array" ref="E3949">IF(C3949=0,"Depot",INDEX('Delivery Stops'!$B$2:$B$29,C3949))</f>
        <v>Food Bank</v>
      </c>
      <c r="F3949">
        <v>0</v>
      </c>
      <c r="G3949" cm="1">
        <f t="array" ref="G3949">INDEX('Distance Matrix (miles)'!$B$2:$AD$30,B3949+1,C3949+1)</f>
        <v>39.81</v>
      </c>
      <c r="H3949" cm="1">
        <f t="array" ref="H3949">INDEX('Travel Time Matrix (min)'!$B$2:$AD$30,B3949+1,C3949+1)</f>
        <v>59.7</v>
      </c>
      <c r="I3949" cm="1">
        <f t="array" ref="I3949">G3949*(INDEX('Vehicle Fleet'!$D$2:$D$6,A3949)+'Cost Parameters'!$B$2*'Cost Parameters'!$B$3)</f>
        <v>61.960284000000001</v>
      </c>
      <c r="J3949" cm="1">
        <f t="array" ref="J3949">IF(C3949=0,0,INDEX('Delivery Stops'!$D$2:$D$29,C3949))</f>
        <v>168</v>
      </c>
      <c r="K3949">
        <f t="shared" si="244"/>
        <v>0</v>
      </c>
      <c r="L3949">
        <f t="shared" si="245"/>
        <v>0</v>
      </c>
      <c r="M3949">
        <f t="shared" si="246"/>
        <v>0</v>
      </c>
      <c r="N3949">
        <f t="shared" si="247"/>
        <v>0</v>
      </c>
      <c r="O3949" cm="1">
        <f t="array" ref="O3949">((IF(C3949=0,INDEX('Solver Setup'!$M$15:$M$19,A3949),INDEX('Solver Setup'!$G$25:$G$52,C3949))-IF(B3949=0,INDEX('Solver Setup'!$L$15:$L$19,A3949),INDEX('Solver Setup'!$G$25:$G$52,B3949)))*1440-IF(B3949=0,0,INDEX('Solver Setup'!$F$25:$F$52,B3949))-H3949+'Solver Setup'!$B$9*(1-F3949))</f>
        <v>1289.299999999999</v>
      </c>
    </row>
    <row r="3950" spans="1:15" x14ac:dyDescent="0.2">
      <c r="A3950">
        <v>5</v>
      </c>
      <c r="B3950">
        <v>25</v>
      </c>
      <c r="C3950">
        <v>0</v>
      </c>
      <c r="D3950" t="str" cm="1">
        <f t="array" ref="D3950">IF(B3950=0,"Depot",INDEX('Delivery Stops'!$B$2:$B$29,B3950))</f>
        <v>Public Library</v>
      </c>
      <c r="E3950" t="str" cm="1">
        <f t="array" ref="E3950">IF(C3950=0,"Depot",INDEX('Delivery Stops'!$B$2:$B$29,C3950))</f>
        <v>Depot</v>
      </c>
      <c r="F3950">
        <v>0</v>
      </c>
      <c r="G3950" cm="1">
        <f t="array" ref="G3950">INDEX('Distance Matrix (miles)'!$B$2:$AD$30,B3950+1,C3950+1)</f>
        <v>14.09</v>
      </c>
      <c r="H3950" cm="1">
        <f t="array" ref="H3950">INDEX('Travel Time Matrix (min)'!$B$2:$AD$30,B3950+1,C3950+1)</f>
        <v>21.1</v>
      </c>
      <c r="I3950" cm="1">
        <f t="array" ref="I3950">G3950*(INDEX('Vehicle Fleet'!$D$2:$D$6,A3950)+'Cost Parameters'!$B$2*'Cost Parameters'!$B$3)</f>
        <v>21.929676000000001</v>
      </c>
      <c r="J3950" cm="1">
        <f t="array" ref="J3950">IF(C3950=0,0,INDEX('Delivery Stops'!$D$2:$D$29,C3950))</f>
        <v>0</v>
      </c>
      <c r="K3950">
        <f t="shared" si="244"/>
        <v>0</v>
      </c>
      <c r="L3950">
        <f t="shared" si="245"/>
        <v>0</v>
      </c>
      <c r="M3950">
        <f t="shared" si="246"/>
        <v>0</v>
      </c>
      <c r="N3950">
        <f t="shared" si="247"/>
        <v>0</v>
      </c>
      <c r="O3950" cm="1">
        <f t="array" ref="O3950">((IF(C3950=0,INDEX('Solver Setup'!$M$15:$M$19,A3950),INDEX('Solver Setup'!$G$25:$G$52,C3950))-IF(B3950=0,INDEX('Solver Setup'!$L$15:$L$19,A3950),INDEX('Solver Setup'!$G$25:$G$52,B3950)))*1440-IF(B3950=0,0,INDEX('Solver Setup'!$F$25:$F$52,B3950))-H3950+'Solver Setup'!$B$9*(1-F3950))</f>
        <v>703.89999999999952</v>
      </c>
    </row>
    <row r="3951" spans="1:15" x14ac:dyDescent="0.2">
      <c r="A3951">
        <v>5</v>
      </c>
      <c r="B3951">
        <v>25</v>
      </c>
      <c r="C3951">
        <v>1</v>
      </c>
      <c r="D3951" t="str" cm="1">
        <f t="array" ref="D3951">IF(B3951=0,"Depot",INDEX('Delivery Stops'!$B$2:$B$29,B3951))</f>
        <v>Public Library</v>
      </c>
      <c r="E3951" t="str" cm="1">
        <f t="array" ref="E3951">IF(C3951=0,"Depot",INDEX('Delivery Stops'!$B$2:$B$29,C3951))</f>
        <v>Pet Hospital</v>
      </c>
      <c r="F3951">
        <v>0</v>
      </c>
      <c r="G3951" cm="1">
        <f t="array" ref="G3951">INDEX('Distance Matrix (miles)'!$B$2:$AD$30,B3951+1,C3951+1)</f>
        <v>38.770000000000003</v>
      </c>
      <c r="H3951" cm="1">
        <f t="array" ref="H3951">INDEX('Travel Time Matrix (min)'!$B$2:$AD$30,B3951+1,C3951+1)</f>
        <v>58.2</v>
      </c>
      <c r="I3951" cm="1">
        <f t="array" ref="I3951">G3951*(INDEX('Vehicle Fleet'!$D$2:$D$6,A3951)+'Cost Parameters'!$B$2*'Cost Parameters'!$B$3)</f>
        <v>60.341628000000007</v>
      </c>
      <c r="J3951" cm="1">
        <f t="array" ref="J3951">IF(C3951=0,0,INDEX('Delivery Stops'!$D$2:$D$29,C3951))</f>
        <v>204</v>
      </c>
      <c r="K3951">
        <f t="shared" si="244"/>
        <v>0</v>
      </c>
      <c r="L3951">
        <f t="shared" si="245"/>
        <v>0</v>
      </c>
      <c r="M3951">
        <f t="shared" si="246"/>
        <v>0</v>
      </c>
      <c r="N3951">
        <f t="shared" si="247"/>
        <v>0</v>
      </c>
      <c r="O3951" cm="1">
        <f t="array" ref="O3951">((IF(C3951=0,INDEX('Solver Setup'!$M$15:$M$19,A3951),INDEX('Solver Setup'!$G$25:$G$52,C3951))-IF(B3951=0,INDEX('Solver Setup'!$L$15:$L$19,A3951),INDEX('Solver Setup'!$G$25:$G$52,B3951)))*1440-IF(B3951=0,0,INDEX('Solver Setup'!$F$25:$F$52,B3951))-H3951+'Solver Setup'!$B$9*(1-F3951))</f>
        <v>1176.8</v>
      </c>
    </row>
    <row r="3952" spans="1:15" x14ac:dyDescent="0.2">
      <c r="A3952">
        <v>5</v>
      </c>
      <c r="B3952">
        <v>25</v>
      </c>
      <c r="C3952">
        <v>2</v>
      </c>
      <c r="D3952" t="str" cm="1">
        <f t="array" ref="D3952">IF(B3952=0,"Depot",INDEX('Delivery Stops'!$B$2:$B$29,B3952))</f>
        <v>Public Library</v>
      </c>
      <c r="E3952" t="str" cm="1">
        <f t="array" ref="E3952">IF(C3952=0,"Depot",INDEX('Delivery Stops'!$B$2:$B$29,C3952))</f>
        <v>Community Pharmacy</v>
      </c>
      <c r="F3952">
        <v>0</v>
      </c>
      <c r="G3952" cm="1">
        <f t="array" ref="G3952">INDEX('Distance Matrix (miles)'!$B$2:$AD$30,B3952+1,C3952+1)</f>
        <v>16.489999999999998</v>
      </c>
      <c r="H3952" cm="1">
        <f t="array" ref="H3952">INDEX('Travel Time Matrix (min)'!$B$2:$AD$30,B3952+1,C3952+1)</f>
        <v>24.7</v>
      </c>
      <c r="I3952" cm="1">
        <f t="array" ref="I3952">G3952*(INDEX('Vehicle Fleet'!$D$2:$D$6,A3952)+'Cost Parameters'!$B$2*'Cost Parameters'!$B$3)</f>
        <v>25.665035999999997</v>
      </c>
      <c r="J3952" cm="1">
        <f t="array" ref="J3952">IF(C3952=0,0,INDEX('Delivery Stops'!$D$2:$D$29,C3952))</f>
        <v>240</v>
      </c>
      <c r="K3952">
        <f t="shared" si="244"/>
        <v>0</v>
      </c>
      <c r="L3952">
        <f t="shared" si="245"/>
        <v>0</v>
      </c>
      <c r="M3952">
        <f t="shared" si="246"/>
        <v>0</v>
      </c>
      <c r="N3952">
        <f t="shared" si="247"/>
        <v>0</v>
      </c>
      <c r="O3952" cm="1">
        <f t="array" ref="O3952">((IF(C3952=0,INDEX('Solver Setup'!$M$15:$M$19,A3952),INDEX('Solver Setup'!$G$25:$G$52,C3952))-IF(B3952=0,INDEX('Solver Setup'!$L$15:$L$19,A3952),INDEX('Solver Setup'!$G$25:$G$52,B3952)))*1440-IF(B3952=0,0,INDEX('Solver Setup'!$F$25:$F$52,B3952))-H3952+'Solver Setup'!$B$9*(1-F3952))</f>
        <v>1450.299999999999</v>
      </c>
    </row>
    <row r="3953" spans="1:15" x14ac:dyDescent="0.2">
      <c r="A3953">
        <v>5</v>
      </c>
      <c r="B3953">
        <v>25</v>
      </c>
      <c r="C3953">
        <v>3</v>
      </c>
      <c r="D3953" t="str" cm="1">
        <f t="array" ref="D3953">IF(B3953=0,"Depot",INDEX('Delivery Stops'!$B$2:$B$29,B3953))</f>
        <v>Public Library</v>
      </c>
      <c r="E3953" t="str" cm="1">
        <f t="array" ref="E3953">IF(C3953=0,"Depot",INDEX('Delivery Stops'!$B$2:$B$29,C3953))</f>
        <v>Redstone Medical Center</v>
      </c>
      <c r="F3953">
        <v>0</v>
      </c>
      <c r="G3953" cm="1">
        <f t="array" ref="G3953">INDEX('Distance Matrix (miles)'!$B$2:$AD$30,B3953+1,C3953+1)</f>
        <v>30.89</v>
      </c>
      <c r="H3953" cm="1">
        <f t="array" ref="H3953">INDEX('Travel Time Matrix (min)'!$B$2:$AD$30,B3953+1,C3953+1)</f>
        <v>46.3</v>
      </c>
      <c r="I3953" cm="1">
        <f t="array" ref="I3953">G3953*(INDEX('Vehicle Fleet'!$D$2:$D$6,A3953)+'Cost Parameters'!$B$2*'Cost Parameters'!$B$3)</f>
        <v>48.077196000000001</v>
      </c>
      <c r="J3953" cm="1">
        <f t="array" ref="J3953">IF(C3953=0,0,INDEX('Delivery Stops'!$D$2:$D$29,C3953))</f>
        <v>183</v>
      </c>
      <c r="K3953">
        <f t="shared" si="244"/>
        <v>0</v>
      </c>
      <c r="L3953">
        <f t="shared" si="245"/>
        <v>0</v>
      </c>
      <c r="M3953">
        <f t="shared" si="246"/>
        <v>0</v>
      </c>
      <c r="N3953">
        <f t="shared" si="247"/>
        <v>0</v>
      </c>
      <c r="O3953" cm="1">
        <f t="array" ref="O3953">((IF(C3953=0,INDEX('Solver Setup'!$M$15:$M$19,A3953),INDEX('Solver Setup'!$G$25:$G$52,C3953))-IF(B3953=0,INDEX('Solver Setup'!$L$15:$L$19,A3953),INDEX('Solver Setup'!$G$25:$G$52,B3953)))*1440-IF(B3953=0,0,INDEX('Solver Setup'!$F$25:$F$52,B3953))-H3953+'Solver Setup'!$B$9*(1-F3953))</f>
        <v>1443.6999999999996</v>
      </c>
    </row>
    <row r="3954" spans="1:15" x14ac:dyDescent="0.2">
      <c r="A3954">
        <v>5</v>
      </c>
      <c r="B3954">
        <v>25</v>
      </c>
      <c r="C3954">
        <v>4</v>
      </c>
      <c r="D3954" t="str" cm="1">
        <f t="array" ref="D3954">IF(B3954=0,"Depot",INDEX('Delivery Stops'!$B$2:$B$29,B3954))</f>
        <v>Public Library</v>
      </c>
      <c r="E3954" t="str" cm="1">
        <f t="array" ref="E3954">IF(C3954=0,"Depot",INDEX('Delivery Stops'!$B$2:$B$29,C3954))</f>
        <v>Furniture Warehouse</v>
      </c>
      <c r="F3954">
        <v>0</v>
      </c>
      <c r="G3954" cm="1">
        <f t="array" ref="G3954">INDEX('Distance Matrix (miles)'!$B$2:$AD$30,B3954+1,C3954+1)</f>
        <v>14.45</v>
      </c>
      <c r="H3954" cm="1">
        <f t="array" ref="H3954">INDEX('Travel Time Matrix (min)'!$B$2:$AD$30,B3954+1,C3954+1)</f>
        <v>21.7</v>
      </c>
      <c r="I3954" cm="1">
        <f t="array" ref="I3954">G3954*(INDEX('Vehicle Fleet'!$D$2:$D$6,A3954)+'Cost Parameters'!$B$2*'Cost Parameters'!$B$3)</f>
        <v>22.489979999999999</v>
      </c>
      <c r="J3954" cm="1">
        <f t="array" ref="J3954">IF(C3954=0,0,INDEX('Delivery Stops'!$D$2:$D$29,C3954))</f>
        <v>186</v>
      </c>
      <c r="K3954">
        <f t="shared" si="244"/>
        <v>0</v>
      </c>
      <c r="L3954">
        <f t="shared" si="245"/>
        <v>0</v>
      </c>
      <c r="M3954">
        <f t="shared" si="246"/>
        <v>0</v>
      </c>
      <c r="N3954">
        <f t="shared" si="247"/>
        <v>0</v>
      </c>
      <c r="O3954" cm="1">
        <f t="array" ref="O3954">((IF(C3954=0,INDEX('Solver Setup'!$M$15:$M$19,A3954),INDEX('Solver Setup'!$G$25:$G$52,C3954))-IF(B3954=0,INDEX('Solver Setup'!$L$15:$L$19,A3954),INDEX('Solver Setup'!$G$25:$G$52,B3954)))*1440-IF(B3954=0,0,INDEX('Solver Setup'!$F$25:$F$52,B3954))-H3954+'Solver Setup'!$B$9*(1-F3954))</f>
        <v>1198.2999999999995</v>
      </c>
    </row>
    <row r="3955" spans="1:15" x14ac:dyDescent="0.2">
      <c r="A3955">
        <v>5</v>
      </c>
      <c r="B3955">
        <v>25</v>
      </c>
      <c r="C3955">
        <v>5</v>
      </c>
      <c r="D3955" t="str" cm="1">
        <f t="array" ref="D3955">IF(B3955=0,"Depot",INDEX('Delivery Stops'!$B$2:$B$29,B3955))</f>
        <v>Public Library</v>
      </c>
      <c r="E3955" t="str" cm="1">
        <f t="array" ref="E3955">IF(C3955=0,"Depot",INDEX('Delivery Stops'!$B$2:$B$29,C3955))</f>
        <v>Construction Supply</v>
      </c>
      <c r="F3955">
        <v>0</v>
      </c>
      <c r="G3955" cm="1">
        <f t="array" ref="G3955">INDEX('Distance Matrix (miles)'!$B$2:$AD$30,B3955+1,C3955+1)</f>
        <v>13.34</v>
      </c>
      <c r="H3955" cm="1">
        <f t="array" ref="H3955">INDEX('Travel Time Matrix (min)'!$B$2:$AD$30,B3955+1,C3955+1)</f>
        <v>20</v>
      </c>
      <c r="I3955" cm="1">
        <f t="array" ref="I3955">G3955*(INDEX('Vehicle Fleet'!$D$2:$D$6,A3955)+'Cost Parameters'!$B$2*'Cost Parameters'!$B$3)</f>
        <v>20.762376</v>
      </c>
      <c r="J3955" cm="1">
        <f t="array" ref="J3955">IF(C3955=0,0,INDEX('Delivery Stops'!$D$2:$D$29,C3955))</f>
        <v>201</v>
      </c>
      <c r="K3955">
        <f t="shared" si="244"/>
        <v>0</v>
      </c>
      <c r="L3955">
        <f t="shared" si="245"/>
        <v>0</v>
      </c>
      <c r="M3955">
        <f t="shared" si="246"/>
        <v>0</v>
      </c>
      <c r="N3955">
        <f t="shared" si="247"/>
        <v>0</v>
      </c>
      <c r="O3955" cm="1">
        <f t="array" ref="O3955">((IF(C3955=0,INDEX('Solver Setup'!$M$15:$M$19,A3955),INDEX('Solver Setup'!$G$25:$G$52,C3955))-IF(B3955=0,INDEX('Solver Setup'!$L$15:$L$19,A3955),INDEX('Solver Setup'!$G$25:$G$52,B3955)))*1440-IF(B3955=0,0,INDEX('Solver Setup'!$F$25:$F$52,B3955))-H3955+'Solver Setup'!$B$9*(1-F3955))</f>
        <v>1409.9999999999991</v>
      </c>
    </row>
    <row r="3956" spans="1:15" x14ac:dyDescent="0.2">
      <c r="A3956">
        <v>5</v>
      </c>
      <c r="B3956">
        <v>25</v>
      </c>
      <c r="C3956">
        <v>6</v>
      </c>
      <c r="D3956" t="str" cm="1">
        <f t="array" ref="D3956">IF(B3956=0,"Depot",INDEX('Delivery Stops'!$B$2:$B$29,B3956))</f>
        <v>Public Library</v>
      </c>
      <c r="E3956" t="str" cm="1">
        <f t="array" ref="E3956">IF(C3956=0,"Depot",INDEX('Delivery Stops'!$B$2:$B$29,C3956))</f>
        <v>Farm Supply</v>
      </c>
      <c r="F3956">
        <v>0</v>
      </c>
      <c r="G3956" cm="1">
        <f t="array" ref="G3956">INDEX('Distance Matrix (miles)'!$B$2:$AD$30,B3956+1,C3956+1)</f>
        <v>11.16</v>
      </c>
      <c r="H3956" cm="1">
        <f t="array" ref="H3956">INDEX('Travel Time Matrix (min)'!$B$2:$AD$30,B3956+1,C3956+1)</f>
        <v>16.7</v>
      </c>
      <c r="I3956" cm="1">
        <f t="array" ref="I3956">G3956*(INDEX('Vehicle Fleet'!$D$2:$D$6,A3956)+'Cost Parameters'!$B$2*'Cost Parameters'!$B$3)</f>
        <v>17.369423999999999</v>
      </c>
      <c r="J3956" cm="1">
        <f t="array" ref="J3956">IF(C3956=0,0,INDEX('Delivery Stops'!$D$2:$D$29,C3956))</f>
        <v>162</v>
      </c>
      <c r="K3956">
        <f t="shared" si="244"/>
        <v>0</v>
      </c>
      <c r="L3956">
        <f t="shared" si="245"/>
        <v>0</v>
      </c>
      <c r="M3956">
        <f t="shared" si="246"/>
        <v>0</v>
      </c>
      <c r="N3956">
        <f t="shared" si="247"/>
        <v>0</v>
      </c>
      <c r="O3956" cm="1">
        <f t="array" ref="O3956">((IF(C3956=0,INDEX('Solver Setup'!$M$15:$M$19,A3956),INDEX('Solver Setup'!$G$25:$G$52,C3956))-IF(B3956=0,INDEX('Solver Setup'!$L$15:$L$19,A3956),INDEX('Solver Setup'!$G$25:$G$52,B3956)))*1440-IF(B3956=0,0,INDEX('Solver Setup'!$F$25:$F$52,B3956))-H3956+'Solver Setup'!$B$9*(1-F3956))</f>
        <v>1518.2999999999995</v>
      </c>
    </row>
    <row r="3957" spans="1:15" x14ac:dyDescent="0.2">
      <c r="A3957">
        <v>5</v>
      </c>
      <c r="B3957">
        <v>25</v>
      </c>
      <c r="C3957">
        <v>7</v>
      </c>
      <c r="D3957" t="str" cm="1">
        <f t="array" ref="D3957">IF(B3957=0,"Depot",INDEX('Delivery Stops'!$B$2:$B$29,B3957))</f>
        <v>Public Library</v>
      </c>
      <c r="E3957" t="str" cm="1">
        <f t="array" ref="E3957">IF(C3957=0,"Depot",INDEX('Delivery Stops'!$B$2:$B$29,C3957))</f>
        <v>Fish Market</v>
      </c>
      <c r="F3957">
        <v>0</v>
      </c>
      <c r="G3957" cm="1">
        <f t="array" ref="G3957">INDEX('Distance Matrix (miles)'!$B$2:$AD$30,B3957+1,C3957+1)</f>
        <v>4.2</v>
      </c>
      <c r="H3957" cm="1">
        <f t="array" ref="H3957">INDEX('Travel Time Matrix (min)'!$B$2:$AD$30,B3957+1,C3957+1)</f>
        <v>6.3</v>
      </c>
      <c r="I3957" cm="1">
        <f t="array" ref="I3957">G3957*(INDEX('Vehicle Fleet'!$D$2:$D$6,A3957)+'Cost Parameters'!$B$2*'Cost Parameters'!$B$3)</f>
        <v>6.53688</v>
      </c>
      <c r="J3957" cm="1">
        <f t="array" ref="J3957">IF(C3957=0,0,INDEX('Delivery Stops'!$D$2:$D$29,C3957))</f>
        <v>133</v>
      </c>
      <c r="K3957">
        <f t="shared" si="244"/>
        <v>0</v>
      </c>
      <c r="L3957">
        <f t="shared" si="245"/>
        <v>0</v>
      </c>
      <c r="M3957">
        <f t="shared" si="246"/>
        <v>0</v>
      </c>
      <c r="N3957">
        <f t="shared" si="247"/>
        <v>0</v>
      </c>
      <c r="O3957" cm="1">
        <f t="array" ref="O3957">((IF(C3957=0,INDEX('Solver Setup'!$M$15:$M$19,A3957),INDEX('Solver Setup'!$G$25:$G$52,C3957))-IF(B3957=0,INDEX('Solver Setup'!$L$15:$L$19,A3957),INDEX('Solver Setup'!$G$25:$G$52,B3957)))*1440-IF(B3957=0,0,INDEX('Solver Setup'!$F$25:$F$52,B3957))-H3957+'Solver Setup'!$B$9*(1-F3957))</f>
        <v>1393.6999999999996</v>
      </c>
    </row>
    <row r="3958" spans="1:15" x14ac:dyDescent="0.2">
      <c r="A3958">
        <v>5</v>
      </c>
      <c r="B3958">
        <v>25</v>
      </c>
      <c r="C3958">
        <v>8</v>
      </c>
      <c r="D3958" t="str" cm="1">
        <f t="array" ref="D3958">IF(B3958=0,"Depot",INDEX('Delivery Stops'!$B$2:$B$29,B3958))</f>
        <v>Public Library</v>
      </c>
      <c r="E3958" t="str" cm="1">
        <f t="array" ref="E3958">IF(C3958=0,"Depot",INDEX('Delivery Stops'!$B$2:$B$29,C3958))</f>
        <v>Swimming Pool Supply</v>
      </c>
      <c r="F3958">
        <v>0</v>
      </c>
      <c r="G3958" cm="1">
        <f t="array" ref="G3958">INDEX('Distance Matrix (miles)'!$B$2:$AD$30,B3958+1,C3958+1)</f>
        <v>30.37</v>
      </c>
      <c r="H3958" cm="1">
        <f t="array" ref="H3958">INDEX('Travel Time Matrix (min)'!$B$2:$AD$30,B3958+1,C3958+1)</f>
        <v>45.6</v>
      </c>
      <c r="I3958" cm="1">
        <f t="array" ref="I3958">G3958*(INDEX('Vehicle Fleet'!$D$2:$D$6,A3958)+'Cost Parameters'!$B$2*'Cost Parameters'!$B$3)</f>
        <v>47.267868</v>
      </c>
      <c r="J3958" cm="1">
        <f t="array" ref="J3958">IF(C3958=0,0,INDEX('Delivery Stops'!$D$2:$D$29,C3958))</f>
        <v>285</v>
      </c>
      <c r="K3958">
        <f t="shared" si="244"/>
        <v>0</v>
      </c>
      <c r="L3958">
        <f t="shared" si="245"/>
        <v>0</v>
      </c>
      <c r="M3958">
        <f t="shared" si="246"/>
        <v>0</v>
      </c>
      <c r="N3958">
        <f t="shared" si="247"/>
        <v>0</v>
      </c>
      <c r="O3958" cm="1">
        <f t="array" ref="O3958">((IF(C3958=0,INDEX('Solver Setup'!$M$15:$M$19,A3958),INDEX('Solver Setup'!$G$25:$G$52,C3958))-IF(B3958=0,INDEX('Solver Setup'!$L$15:$L$19,A3958),INDEX('Solver Setup'!$G$25:$G$52,B3958)))*1440-IF(B3958=0,0,INDEX('Solver Setup'!$F$25:$F$52,B3958))-H3958+'Solver Setup'!$B$9*(1-F3958))</f>
        <v>1564.3999999999992</v>
      </c>
    </row>
    <row r="3959" spans="1:15" x14ac:dyDescent="0.2">
      <c r="A3959">
        <v>5</v>
      </c>
      <c r="B3959">
        <v>25</v>
      </c>
      <c r="C3959">
        <v>9</v>
      </c>
      <c r="D3959" t="str" cm="1">
        <f t="array" ref="D3959">IF(B3959=0,"Depot",INDEX('Delivery Stops'!$B$2:$B$29,B3959))</f>
        <v>Public Library</v>
      </c>
      <c r="E3959" t="str" cm="1">
        <f t="array" ref="E3959">IF(C3959=0,"Depot",INDEX('Delivery Stops'!$B$2:$B$29,C3959))</f>
        <v>Dry Cleaners</v>
      </c>
      <c r="F3959">
        <v>0</v>
      </c>
      <c r="G3959" cm="1">
        <f t="array" ref="G3959">INDEX('Distance Matrix (miles)'!$B$2:$AD$30,B3959+1,C3959+1)</f>
        <v>28.52</v>
      </c>
      <c r="H3959" cm="1">
        <f t="array" ref="H3959">INDEX('Travel Time Matrix (min)'!$B$2:$AD$30,B3959+1,C3959+1)</f>
        <v>42.8</v>
      </c>
      <c r="I3959" cm="1">
        <f t="array" ref="I3959">G3959*(INDEX('Vehicle Fleet'!$D$2:$D$6,A3959)+'Cost Parameters'!$B$2*'Cost Parameters'!$B$3)</f>
        <v>44.388528000000001</v>
      </c>
      <c r="J3959" cm="1">
        <f t="array" ref="J3959">IF(C3959=0,0,INDEX('Delivery Stops'!$D$2:$D$29,C3959))</f>
        <v>24</v>
      </c>
      <c r="K3959">
        <f t="shared" si="244"/>
        <v>0</v>
      </c>
      <c r="L3959">
        <f t="shared" si="245"/>
        <v>0</v>
      </c>
      <c r="M3959">
        <f t="shared" si="246"/>
        <v>0</v>
      </c>
      <c r="N3959">
        <f t="shared" si="247"/>
        <v>0</v>
      </c>
      <c r="O3959" cm="1">
        <f t="array" ref="O3959">((IF(C3959=0,INDEX('Solver Setup'!$M$15:$M$19,A3959),INDEX('Solver Setup'!$G$25:$G$52,C3959))-IF(B3959=0,INDEX('Solver Setup'!$L$15:$L$19,A3959),INDEX('Solver Setup'!$G$25:$G$52,B3959)))*1440-IF(B3959=0,0,INDEX('Solver Setup'!$F$25:$F$52,B3959))-H3959+'Solver Setup'!$B$9*(1-F3959))</f>
        <v>1222.1999999999994</v>
      </c>
    </row>
    <row r="3960" spans="1:15" x14ac:dyDescent="0.2">
      <c r="A3960">
        <v>5</v>
      </c>
      <c r="B3960">
        <v>25</v>
      </c>
      <c r="C3960">
        <v>10</v>
      </c>
      <c r="D3960" t="str" cm="1">
        <f t="array" ref="D3960">IF(B3960=0,"Depot",INDEX('Delivery Stops'!$B$2:$B$29,B3960))</f>
        <v>Public Library</v>
      </c>
      <c r="E3960" t="str" cm="1">
        <f t="array" ref="E3960">IF(C3960=0,"Depot",INDEX('Delivery Stops'!$B$2:$B$29,C3960))</f>
        <v>Furniture Warehouse</v>
      </c>
      <c r="F3960">
        <v>0</v>
      </c>
      <c r="G3960" cm="1">
        <f t="array" ref="G3960">INDEX('Distance Matrix (miles)'!$B$2:$AD$30,B3960+1,C3960+1)</f>
        <v>6.73</v>
      </c>
      <c r="H3960" cm="1">
        <f t="array" ref="H3960">INDEX('Travel Time Matrix (min)'!$B$2:$AD$30,B3960+1,C3960+1)</f>
        <v>10.1</v>
      </c>
      <c r="I3960" cm="1">
        <f t="array" ref="I3960">G3960*(INDEX('Vehicle Fleet'!$D$2:$D$6,A3960)+'Cost Parameters'!$B$2*'Cost Parameters'!$B$3)</f>
        <v>10.474572</v>
      </c>
      <c r="J3960" cm="1">
        <f t="array" ref="J3960">IF(C3960=0,0,INDEX('Delivery Stops'!$D$2:$D$29,C3960))</f>
        <v>89</v>
      </c>
      <c r="K3960">
        <f t="shared" si="244"/>
        <v>0</v>
      </c>
      <c r="L3960">
        <f t="shared" si="245"/>
        <v>0</v>
      </c>
      <c r="M3960">
        <f t="shared" si="246"/>
        <v>0</v>
      </c>
      <c r="N3960">
        <f t="shared" si="247"/>
        <v>0</v>
      </c>
      <c r="O3960" cm="1">
        <f t="array" ref="O3960">((IF(C3960=0,INDEX('Solver Setup'!$M$15:$M$19,A3960),INDEX('Solver Setup'!$G$25:$G$52,C3960))-IF(B3960=0,INDEX('Solver Setup'!$L$15:$L$19,A3960),INDEX('Solver Setup'!$G$25:$G$52,B3960)))*1440-IF(B3960=0,0,INDEX('Solver Setup'!$F$25:$F$52,B3960))-H3960+'Solver Setup'!$B$9*(1-F3960))</f>
        <v>1329.899999999999</v>
      </c>
    </row>
    <row r="3961" spans="1:15" x14ac:dyDescent="0.2">
      <c r="A3961">
        <v>5</v>
      </c>
      <c r="B3961">
        <v>25</v>
      </c>
      <c r="C3961">
        <v>11</v>
      </c>
      <c r="D3961" t="str" cm="1">
        <f t="array" ref="D3961">IF(B3961=0,"Depot",INDEX('Delivery Stops'!$B$2:$B$29,B3961))</f>
        <v>Public Library</v>
      </c>
      <c r="E3961" t="str" cm="1">
        <f t="array" ref="E3961">IF(C3961=0,"Depot",INDEX('Delivery Stops'!$B$2:$B$29,C3961))</f>
        <v>Pet Hospital</v>
      </c>
      <c r="F3961">
        <v>0</v>
      </c>
      <c r="G3961" cm="1">
        <f t="array" ref="G3961">INDEX('Distance Matrix (miles)'!$B$2:$AD$30,B3961+1,C3961+1)</f>
        <v>15.31</v>
      </c>
      <c r="H3961" cm="1">
        <f t="array" ref="H3961">INDEX('Travel Time Matrix (min)'!$B$2:$AD$30,B3961+1,C3961+1)</f>
        <v>23</v>
      </c>
      <c r="I3961" cm="1">
        <f t="array" ref="I3961">G3961*(INDEX('Vehicle Fleet'!$D$2:$D$6,A3961)+'Cost Parameters'!$B$2*'Cost Parameters'!$B$3)</f>
        <v>23.828484</v>
      </c>
      <c r="J3961" cm="1">
        <f t="array" ref="J3961">IF(C3961=0,0,INDEX('Delivery Stops'!$D$2:$D$29,C3961))</f>
        <v>108</v>
      </c>
      <c r="K3961">
        <f t="shared" si="244"/>
        <v>0</v>
      </c>
      <c r="L3961">
        <f t="shared" si="245"/>
        <v>0</v>
      </c>
      <c r="M3961">
        <f t="shared" si="246"/>
        <v>0</v>
      </c>
      <c r="N3961">
        <f t="shared" si="247"/>
        <v>0</v>
      </c>
      <c r="O3961" cm="1">
        <f t="array" ref="O3961">((IF(C3961=0,INDEX('Solver Setup'!$M$15:$M$19,A3961),INDEX('Solver Setup'!$G$25:$G$52,C3961))-IF(B3961=0,INDEX('Solver Setup'!$L$15:$L$19,A3961),INDEX('Solver Setup'!$G$25:$G$52,B3961)))*1440-IF(B3961=0,0,INDEX('Solver Setup'!$F$25:$F$52,B3961))-H3961+'Solver Setup'!$B$9*(1-F3961))</f>
        <v>1241.9999999999995</v>
      </c>
    </row>
    <row r="3962" spans="1:15" x14ac:dyDescent="0.2">
      <c r="A3962">
        <v>5</v>
      </c>
      <c r="B3962">
        <v>25</v>
      </c>
      <c r="C3962">
        <v>12</v>
      </c>
      <c r="D3962" t="str" cm="1">
        <f t="array" ref="D3962">IF(B3962=0,"Depot",INDEX('Delivery Stops'!$B$2:$B$29,B3962))</f>
        <v>Public Library</v>
      </c>
      <c r="E3962" t="str" cm="1">
        <f t="array" ref="E3962">IF(C3962=0,"Depot",INDEX('Delivery Stops'!$B$2:$B$29,C3962))</f>
        <v>Tech Solutions Inc</v>
      </c>
      <c r="F3962">
        <v>0</v>
      </c>
      <c r="G3962" cm="1">
        <f t="array" ref="G3962">INDEX('Distance Matrix (miles)'!$B$2:$AD$30,B3962+1,C3962+1)</f>
        <v>5.38</v>
      </c>
      <c r="H3962" cm="1">
        <f t="array" ref="H3962">INDEX('Travel Time Matrix (min)'!$B$2:$AD$30,B3962+1,C3962+1)</f>
        <v>8.1</v>
      </c>
      <c r="I3962" cm="1">
        <f t="array" ref="I3962">G3962*(INDEX('Vehicle Fleet'!$D$2:$D$6,A3962)+'Cost Parameters'!$B$2*'Cost Parameters'!$B$3)</f>
        <v>8.3734319999999993</v>
      </c>
      <c r="J3962" cm="1">
        <f t="array" ref="J3962">IF(C3962=0,0,INDEX('Delivery Stops'!$D$2:$D$29,C3962))</f>
        <v>150</v>
      </c>
      <c r="K3962">
        <f t="shared" si="244"/>
        <v>0</v>
      </c>
      <c r="L3962">
        <f t="shared" si="245"/>
        <v>0</v>
      </c>
      <c r="M3962">
        <f t="shared" si="246"/>
        <v>0</v>
      </c>
      <c r="N3962">
        <f t="shared" si="247"/>
        <v>0</v>
      </c>
      <c r="O3962" cm="1">
        <f t="array" ref="O3962">((IF(C3962=0,INDEX('Solver Setup'!$M$15:$M$19,A3962),INDEX('Solver Setup'!$G$25:$G$52,C3962))-IF(B3962=0,INDEX('Solver Setup'!$L$15:$L$19,A3962),INDEX('Solver Setup'!$G$25:$G$52,B3962)))*1440-IF(B3962=0,0,INDEX('Solver Setup'!$F$25:$F$52,B3962))-H3962+'Solver Setup'!$B$9*(1-F3962))</f>
        <v>1211.8999999999994</v>
      </c>
    </row>
    <row r="3963" spans="1:15" x14ac:dyDescent="0.2">
      <c r="A3963">
        <v>5</v>
      </c>
      <c r="B3963">
        <v>25</v>
      </c>
      <c r="C3963">
        <v>13</v>
      </c>
      <c r="D3963" t="str" cm="1">
        <f t="array" ref="D3963">IF(B3963=0,"Depot",INDEX('Delivery Stops'!$B$2:$B$29,B3963))</f>
        <v>Public Library</v>
      </c>
      <c r="E3963" t="str" cm="1">
        <f t="array" ref="E3963">IF(C3963=0,"Depot",INDEX('Delivery Stops'!$B$2:$B$29,C3963))</f>
        <v>Tech Solutions Inc</v>
      </c>
      <c r="F3963">
        <v>0</v>
      </c>
      <c r="G3963" cm="1">
        <f t="array" ref="G3963">INDEX('Distance Matrix (miles)'!$B$2:$AD$30,B3963+1,C3963+1)</f>
        <v>12.97</v>
      </c>
      <c r="H3963" cm="1">
        <f t="array" ref="H3963">INDEX('Travel Time Matrix (min)'!$B$2:$AD$30,B3963+1,C3963+1)</f>
        <v>19.5</v>
      </c>
      <c r="I3963" cm="1">
        <f t="array" ref="I3963">G3963*(INDEX('Vehicle Fleet'!$D$2:$D$6,A3963)+'Cost Parameters'!$B$2*'Cost Parameters'!$B$3)</f>
        <v>20.186508</v>
      </c>
      <c r="J3963" cm="1">
        <f t="array" ref="J3963">IF(C3963=0,0,INDEX('Delivery Stops'!$D$2:$D$29,C3963))</f>
        <v>38</v>
      </c>
      <c r="K3963">
        <f t="shared" si="244"/>
        <v>0</v>
      </c>
      <c r="L3963">
        <f t="shared" si="245"/>
        <v>0</v>
      </c>
      <c r="M3963">
        <f t="shared" si="246"/>
        <v>0</v>
      </c>
      <c r="N3963">
        <f t="shared" si="247"/>
        <v>0</v>
      </c>
      <c r="O3963" cm="1">
        <f t="array" ref="O3963">((IF(C3963=0,INDEX('Solver Setup'!$M$15:$M$19,A3963),INDEX('Solver Setup'!$G$25:$G$52,C3963))-IF(B3963=0,INDEX('Solver Setup'!$L$15:$L$19,A3963),INDEX('Solver Setup'!$G$25:$G$52,B3963)))*1440-IF(B3963=0,0,INDEX('Solver Setup'!$F$25:$F$52,B3963))-H3963+'Solver Setup'!$B$9*(1-F3963))</f>
        <v>1095.4999999999991</v>
      </c>
    </row>
    <row r="3964" spans="1:15" x14ac:dyDescent="0.2">
      <c r="A3964">
        <v>5</v>
      </c>
      <c r="B3964">
        <v>25</v>
      </c>
      <c r="C3964">
        <v>14</v>
      </c>
      <c r="D3964" t="str" cm="1">
        <f t="array" ref="D3964">IF(B3964=0,"Depot",INDEX('Delivery Stops'!$B$2:$B$29,B3964))</f>
        <v>Public Library</v>
      </c>
      <c r="E3964" t="str" cm="1">
        <f t="array" ref="E3964">IF(C3964=0,"Depot",INDEX('Delivery Stops'!$B$2:$B$29,C3964))</f>
        <v>Sunrise Senior Living</v>
      </c>
      <c r="F3964">
        <v>0</v>
      </c>
      <c r="G3964" cm="1">
        <f t="array" ref="G3964">INDEX('Distance Matrix (miles)'!$B$2:$AD$30,B3964+1,C3964+1)</f>
        <v>5.87</v>
      </c>
      <c r="H3964" cm="1">
        <f t="array" ref="H3964">INDEX('Travel Time Matrix (min)'!$B$2:$AD$30,B3964+1,C3964+1)</f>
        <v>8.8000000000000007</v>
      </c>
      <c r="I3964" cm="1">
        <f t="array" ref="I3964">G3964*(INDEX('Vehicle Fleet'!$D$2:$D$6,A3964)+'Cost Parameters'!$B$2*'Cost Parameters'!$B$3)</f>
        <v>9.1360679999999999</v>
      </c>
      <c r="J3964" cm="1">
        <f t="array" ref="J3964">IF(C3964=0,0,INDEX('Delivery Stops'!$D$2:$D$29,C3964))</f>
        <v>249</v>
      </c>
      <c r="K3964">
        <f t="shared" si="244"/>
        <v>0</v>
      </c>
      <c r="L3964">
        <f t="shared" si="245"/>
        <v>0</v>
      </c>
      <c r="M3964">
        <f t="shared" si="246"/>
        <v>0</v>
      </c>
      <c r="N3964">
        <f t="shared" si="247"/>
        <v>0</v>
      </c>
      <c r="O3964" cm="1">
        <f t="array" ref="O3964">((IF(C3964=0,INDEX('Solver Setup'!$M$15:$M$19,A3964),INDEX('Solver Setup'!$G$25:$G$52,C3964))-IF(B3964=0,INDEX('Solver Setup'!$L$15:$L$19,A3964),INDEX('Solver Setup'!$G$25:$G$52,B3964)))*1440-IF(B3964=0,0,INDEX('Solver Setup'!$F$25:$F$52,B3964))-H3964+'Solver Setup'!$B$9*(1-F3964))</f>
        <v>1556.1999999999991</v>
      </c>
    </row>
    <row r="3965" spans="1:15" x14ac:dyDescent="0.2">
      <c r="A3965">
        <v>5</v>
      </c>
      <c r="B3965">
        <v>25</v>
      </c>
      <c r="C3965">
        <v>15</v>
      </c>
      <c r="D3965" t="str" cm="1">
        <f t="array" ref="D3965">IF(B3965=0,"Depot",INDEX('Delivery Stops'!$B$2:$B$29,B3965))</f>
        <v>Public Library</v>
      </c>
      <c r="E3965" t="str" cm="1">
        <f t="array" ref="E3965">IF(C3965=0,"Depot",INDEX('Delivery Stops'!$B$2:$B$29,C3965))</f>
        <v>Electronics Outlet</v>
      </c>
      <c r="F3965">
        <v>0</v>
      </c>
      <c r="G3965" cm="1">
        <f t="array" ref="G3965">INDEX('Distance Matrix (miles)'!$B$2:$AD$30,B3965+1,C3965+1)</f>
        <v>13.96</v>
      </c>
      <c r="H3965" cm="1">
        <f t="array" ref="H3965">INDEX('Travel Time Matrix (min)'!$B$2:$AD$30,B3965+1,C3965+1)</f>
        <v>20.9</v>
      </c>
      <c r="I3965" cm="1">
        <f t="array" ref="I3965">G3965*(INDEX('Vehicle Fleet'!$D$2:$D$6,A3965)+'Cost Parameters'!$B$2*'Cost Parameters'!$B$3)</f>
        <v>21.727344000000002</v>
      </c>
      <c r="J3965" cm="1">
        <f t="array" ref="J3965">IF(C3965=0,0,INDEX('Delivery Stops'!$D$2:$D$29,C3965))</f>
        <v>72</v>
      </c>
      <c r="K3965">
        <f t="shared" si="244"/>
        <v>0</v>
      </c>
      <c r="L3965">
        <f t="shared" si="245"/>
        <v>0</v>
      </c>
      <c r="M3965">
        <f t="shared" si="246"/>
        <v>0</v>
      </c>
      <c r="N3965">
        <f t="shared" si="247"/>
        <v>0</v>
      </c>
      <c r="O3965" cm="1">
        <f t="array" ref="O3965">((IF(C3965=0,INDEX('Solver Setup'!$M$15:$M$19,A3965),INDEX('Solver Setup'!$G$25:$G$52,C3965))-IF(B3965=0,INDEX('Solver Setup'!$L$15:$L$19,A3965),INDEX('Solver Setup'!$G$25:$G$52,B3965)))*1440-IF(B3965=0,0,INDEX('Solver Setup'!$F$25:$F$52,B3965))-H3965+'Solver Setup'!$B$9*(1-F3965))</f>
        <v>1109.0999999999995</v>
      </c>
    </row>
    <row r="3966" spans="1:15" x14ac:dyDescent="0.2">
      <c r="A3966">
        <v>5</v>
      </c>
      <c r="B3966">
        <v>25</v>
      </c>
      <c r="C3966">
        <v>16</v>
      </c>
      <c r="D3966" t="str" cm="1">
        <f t="array" ref="D3966">IF(B3966=0,"Depot",INDEX('Delivery Stops'!$B$2:$B$29,B3966))</f>
        <v>Public Library</v>
      </c>
      <c r="E3966" t="str" cm="1">
        <f t="array" ref="E3966">IF(C3966=0,"Depot",INDEX('Delivery Stops'!$B$2:$B$29,C3966))</f>
        <v>Bookstore</v>
      </c>
      <c r="F3966">
        <v>0</v>
      </c>
      <c r="G3966" cm="1">
        <f t="array" ref="G3966">INDEX('Distance Matrix (miles)'!$B$2:$AD$30,B3966+1,C3966+1)</f>
        <v>11.81</v>
      </c>
      <c r="H3966" cm="1">
        <f t="array" ref="H3966">INDEX('Travel Time Matrix (min)'!$B$2:$AD$30,B3966+1,C3966+1)</f>
        <v>17.7</v>
      </c>
      <c r="I3966" cm="1">
        <f t="array" ref="I3966">G3966*(INDEX('Vehicle Fleet'!$D$2:$D$6,A3966)+'Cost Parameters'!$B$2*'Cost Parameters'!$B$3)</f>
        <v>18.381084000000001</v>
      </c>
      <c r="J3966" cm="1">
        <f t="array" ref="J3966">IF(C3966=0,0,INDEX('Delivery Stops'!$D$2:$D$29,C3966))</f>
        <v>152</v>
      </c>
      <c r="K3966">
        <f t="shared" si="244"/>
        <v>0</v>
      </c>
      <c r="L3966">
        <f t="shared" si="245"/>
        <v>0</v>
      </c>
      <c r="M3966">
        <f t="shared" si="246"/>
        <v>0</v>
      </c>
      <c r="N3966">
        <f t="shared" si="247"/>
        <v>0</v>
      </c>
      <c r="O3966" cm="1">
        <f t="array" ref="O3966">((IF(C3966=0,INDEX('Solver Setup'!$M$15:$M$19,A3966),INDEX('Solver Setup'!$G$25:$G$52,C3966))-IF(B3966=0,INDEX('Solver Setup'!$L$15:$L$19,A3966),INDEX('Solver Setup'!$G$25:$G$52,B3966)))*1440-IF(B3966=0,0,INDEX('Solver Setup'!$F$25:$F$52,B3966))-H3966+'Solver Setup'!$B$9*(1-F3966))</f>
        <v>1352.3</v>
      </c>
    </row>
    <row r="3967" spans="1:15" x14ac:dyDescent="0.2">
      <c r="A3967">
        <v>5</v>
      </c>
      <c r="B3967">
        <v>25</v>
      </c>
      <c r="C3967">
        <v>17</v>
      </c>
      <c r="D3967" t="str" cm="1">
        <f t="array" ref="D3967">IF(B3967=0,"Depot",INDEX('Delivery Stops'!$B$2:$B$29,B3967))</f>
        <v>Public Library</v>
      </c>
      <c r="E3967" t="str" cm="1">
        <f t="array" ref="E3967">IF(C3967=0,"Depot",INDEX('Delivery Stops'!$B$2:$B$29,C3967))</f>
        <v>Veterinary Clinic</v>
      </c>
      <c r="F3967">
        <v>0</v>
      </c>
      <c r="G3967" cm="1">
        <f t="array" ref="G3967">INDEX('Distance Matrix (miles)'!$B$2:$AD$30,B3967+1,C3967+1)</f>
        <v>13.24</v>
      </c>
      <c r="H3967" cm="1">
        <f t="array" ref="H3967">INDEX('Travel Time Matrix (min)'!$B$2:$AD$30,B3967+1,C3967+1)</f>
        <v>19.899999999999999</v>
      </c>
      <c r="I3967" cm="1">
        <f t="array" ref="I3967">G3967*(INDEX('Vehicle Fleet'!$D$2:$D$6,A3967)+'Cost Parameters'!$B$2*'Cost Parameters'!$B$3)</f>
        <v>20.606736000000001</v>
      </c>
      <c r="J3967" cm="1">
        <f t="array" ref="J3967">IF(C3967=0,0,INDEX('Delivery Stops'!$D$2:$D$29,C3967))</f>
        <v>102</v>
      </c>
      <c r="K3967">
        <f t="shared" si="244"/>
        <v>0</v>
      </c>
      <c r="L3967">
        <f t="shared" si="245"/>
        <v>0</v>
      </c>
      <c r="M3967">
        <f t="shared" si="246"/>
        <v>0</v>
      </c>
      <c r="N3967">
        <f t="shared" si="247"/>
        <v>0</v>
      </c>
      <c r="O3967" cm="1">
        <f t="array" ref="O3967">((IF(C3967=0,INDEX('Solver Setup'!$M$15:$M$19,A3967),INDEX('Solver Setup'!$G$25:$G$52,C3967))-IF(B3967=0,INDEX('Solver Setup'!$L$15:$L$19,A3967),INDEX('Solver Setup'!$G$25:$G$52,B3967)))*1440-IF(B3967=0,0,INDEX('Solver Setup'!$F$25:$F$52,B3967))-H3967+'Solver Setup'!$B$9*(1-F3967))</f>
        <v>1185.099999999999</v>
      </c>
    </row>
    <row r="3968" spans="1:15" x14ac:dyDescent="0.2">
      <c r="A3968">
        <v>5</v>
      </c>
      <c r="B3968">
        <v>25</v>
      </c>
      <c r="C3968">
        <v>18</v>
      </c>
      <c r="D3968" t="str" cm="1">
        <f t="array" ref="D3968">IF(B3968=0,"Depot",INDEX('Delivery Stops'!$B$2:$B$29,B3968))</f>
        <v>Public Library</v>
      </c>
      <c r="E3968" t="str" cm="1">
        <f t="array" ref="E3968">IF(C3968=0,"Depot",INDEX('Delivery Stops'!$B$2:$B$29,C3968))</f>
        <v>Furniture Warehouse</v>
      </c>
      <c r="F3968">
        <v>0</v>
      </c>
      <c r="G3968" cm="1">
        <f t="array" ref="G3968">INDEX('Distance Matrix (miles)'!$B$2:$AD$30,B3968+1,C3968+1)</f>
        <v>13.87</v>
      </c>
      <c r="H3968" cm="1">
        <f t="array" ref="H3968">INDEX('Travel Time Matrix (min)'!$B$2:$AD$30,B3968+1,C3968+1)</f>
        <v>20.8</v>
      </c>
      <c r="I3968" cm="1">
        <f t="array" ref="I3968">G3968*(INDEX('Vehicle Fleet'!$D$2:$D$6,A3968)+'Cost Parameters'!$B$2*'Cost Parameters'!$B$3)</f>
        <v>21.587267999999998</v>
      </c>
      <c r="J3968" cm="1">
        <f t="array" ref="J3968">IF(C3968=0,0,INDEX('Delivery Stops'!$D$2:$D$29,C3968))</f>
        <v>148</v>
      </c>
      <c r="K3968">
        <f t="shared" si="244"/>
        <v>0</v>
      </c>
      <c r="L3968">
        <f t="shared" si="245"/>
        <v>0</v>
      </c>
      <c r="M3968">
        <f t="shared" si="246"/>
        <v>0</v>
      </c>
      <c r="N3968">
        <f t="shared" si="247"/>
        <v>0</v>
      </c>
      <c r="O3968" cm="1">
        <f t="array" ref="O3968">((IF(C3968=0,INDEX('Solver Setup'!$M$15:$M$19,A3968),INDEX('Solver Setup'!$G$25:$G$52,C3968))-IF(B3968=0,INDEX('Solver Setup'!$L$15:$L$19,A3968),INDEX('Solver Setup'!$G$25:$G$52,B3968)))*1440-IF(B3968=0,0,INDEX('Solver Setup'!$F$25:$F$52,B3968))-H3968+'Solver Setup'!$B$9*(1-F3968))</f>
        <v>1139.1999999999989</v>
      </c>
    </row>
    <row r="3969" spans="1:15" x14ac:dyDescent="0.2">
      <c r="A3969">
        <v>5</v>
      </c>
      <c r="B3969">
        <v>25</v>
      </c>
      <c r="C3969">
        <v>19</v>
      </c>
      <c r="D3969" t="str" cm="1">
        <f t="array" ref="D3969">IF(B3969=0,"Depot",INDEX('Delivery Stops'!$B$2:$B$29,B3969))</f>
        <v>Public Library</v>
      </c>
      <c r="E3969" t="str" cm="1">
        <f t="array" ref="E3969">IF(C3969=0,"Depot",INDEX('Delivery Stops'!$B$2:$B$29,C3969))</f>
        <v>Music School</v>
      </c>
      <c r="F3969">
        <v>0</v>
      </c>
      <c r="G3969" cm="1">
        <f t="array" ref="G3969">INDEX('Distance Matrix (miles)'!$B$2:$AD$30,B3969+1,C3969+1)</f>
        <v>34.18</v>
      </c>
      <c r="H3969" cm="1">
        <f t="array" ref="H3969">INDEX('Travel Time Matrix (min)'!$B$2:$AD$30,B3969+1,C3969+1)</f>
        <v>51.3</v>
      </c>
      <c r="I3969" cm="1">
        <f t="array" ref="I3969">G3969*(INDEX('Vehicle Fleet'!$D$2:$D$6,A3969)+'Cost Parameters'!$B$2*'Cost Parameters'!$B$3)</f>
        <v>53.197752000000001</v>
      </c>
      <c r="J3969" cm="1">
        <f t="array" ref="J3969">IF(C3969=0,0,INDEX('Delivery Stops'!$D$2:$D$29,C3969))</f>
        <v>97</v>
      </c>
      <c r="K3969">
        <f t="shared" si="244"/>
        <v>0</v>
      </c>
      <c r="L3969">
        <f t="shared" si="245"/>
        <v>0</v>
      </c>
      <c r="M3969">
        <f t="shared" si="246"/>
        <v>0</v>
      </c>
      <c r="N3969">
        <f t="shared" si="247"/>
        <v>0</v>
      </c>
      <c r="O3969" cm="1">
        <f t="array" ref="O3969">((IF(C3969=0,INDEX('Solver Setup'!$M$15:$M$19,A3969),INDEX('Solver Setup'!$G$25:$G$52,C3969))-IF(B3969=0,INDEX('Solver Setup'!$L$15:$L$19,A3969),INDEX('Solver Setup'!$G$25:$G$52,B3969)))*1440-IF(B3969=0,0,INDEX('Solver Setup'!$F$25:$F$52,B3969))-H3969+'Solver Setup'!$B$9*(1-F3969))</f>
        <v>1078.6999999999994</v>
      </c>
    </row>
    <row r="3970" spans="1:15" x14ac:dyDescent="0.2">
      <c r="A3970">
        <v>5</v>
      </c>
      <c r="B3970">
        <v>25</v>
      </c>
      <c r="C3970">
        <v>20</v>
      </c>
      <c r="D3970" t="str" cm="1">
        <f t="array" ref="D3970">IF(B3970=0,"Depot",INDEX('Delivery Stops'!$B$2:$B$29,B3970))</f>
        <v>Public Library</v>
      </c>
      <c r="E3970" t="str" cm="1">
        <f t="array" ref="E3970">IF(C3970=0,"Depot",INDEX('Delivery Stops'!$B$2:$B$29,C3970))</f>
        <v>Elementary School</v>
      </c>
      <c r="F3970">
        <v>0</v>
      </c>
      <c r="G3970" cm="1">
        <f t="array" ref="G3970">INDEX('Distance Matrix (miles)'!$B$2:$AD$30,B3970+1,C3970+1)</f>
        <v>29.22</v>
      </c>
      <c r="H3970" cm="1">
        <f t="array" ref="H3970">INDEX('Travel Time Matrix (min)'!$B$2:$AD$30,B3970+1,C3970+1)</f>
        <v>43.8</v>
      </c>
      <c r="I3970" cm="1">
        <f t="array" ref="I3970">G3970*(INDEX('Vehicle Fleet'!$D$2:$D$6,A3970)+'Cost Parameters'!$B$2*'Cost Parameters'!$B$3)</f>
        <v>45.478007999999996</v>
      </c>
      <c r="J3970" cm="1">
        <f t="array" ref="J3970">IF(C3970=0,0,INDEX('Delivery Stops'!$D$2:$D$29,C3970))</f>
        <v>71</v>
      </c>
      <c r="K3970">
        <f t="shared" si="244"/>
        <v>0</v>
      </c>
      <c r="L3970">
        <f t="shared" si="245"/>
        <v>0</v>
      </c>
      <c r="M3970">
        <f t="shared" si="246"/>
        <v>0</v>
      </c>
      <c r="N3970">
        <f t="shared" si="247"/>
        <v>0</v>
      </c>
      <c r="O3970" cm="1">
        <f t="array" ref="O3970">((IF(C3970=0,INDEX('Solver Setup'!$M$15:$M$19,A3970),INDEX('Solver Setup'!$G$25:$G$52,C3970))-IF(B3970=0,INDEX('Solver Setup'!$L$15:$L$19,A3970),INDEX('Solver Setup'!$G$25:$G$52,B3970)))*1440-IF(B3970=0,0,INDEX('Solver Setup'!$F$25:$F$52,B3970))-H3970+'Solver Setup'!$B$9*(1-F3970))</f>
        <v>1056.2</v>
      </c>
    </row>
    <row r="3971" spans="1:15" x14ac:dyDescent="0.2">
      <c r="A3971">
        <v>5</v>
      </c>
      <c r="B3971">
        <v>25</v>
      </c>
      <c r="C3971">
        <v>21</v>
      </c>
      <c r="D3971" t="str" cm="1">
        <f t="array" ref="D3971">IF(B3971=0,"Depot",INDEX('Delivery Stops'!$B$2:$B$29,B3971))</f>
        <v>Public Library</v>
      </c>
      <c r="E3971" t="str" cm="1">
        <f t="array" ref="E3971">IF(C3971=0,"Depot",INDEX('Delivery Stops'!$B$2:$B$29,C3971))</f>
        <v>Distillery</v>
      </c>
      <c r="F3971">
        <v>0</v>
      </c>
      <c r="G3971" cm="1">
        <f t="array" ref="G3971">INDEX('Distance Matrix (miles)'!$B$2:$AD$30,B3971+1,C3971+1)</f>
        <v>28.49</v>
      </c>
      <c r="H3971" cm="1">
        <f t="array" ref="H3971">INDEX('Travel Time Matrix (min)'!$B$2:$AD$30,B3971+1,C3971+1)</f>
        <v>42.7</v>
      </c>
      <c r="I3971" cm="1">
        <f t="array" ref="I3971">G3971*(INDEX('Vehicle Fleet'!$D$2:$D$6,A3971)+'Cost Parameters'!$B$2*'Cost Parameters'!$B$3)</f>
        <v>44.341836000000001</v>
      </c>
      <c r="J3971" cm="1">
        <f t="array" ref="J3971">IF(C3971=0,0,INDEX('Delivery Stops'!$D$2:$D$29,C3971))</f>
        <v>178</v>
      </c>
      <c r="K3971">
        <f t="shared" ref="K3971:K4034" si="248">F3971*I3971</f>
        <v>0</v>
      </c>
      <c r="L3971">
        <f t="shared" ref="L3971:L4034" si="249">F3971*G3971</f>
        <v>0</v>
      </c>
      <c r="M3971">
        <f t="shared" ref="M3971:M4034" si="250">F3971*H3971</f>
        <v>0</v>
      </c>
      <c r="N3971">
        <f t="shared" ref="N3971:N4034" si="251">F3971*J3971</f>
        <v>0</v>
      </c>
      <c r="O3971" cm="1">
        <f t="array" ref="O3971">((IF(C3971=0,INDEX('Solver Setup'!$M$15:$M$19,A3971),INDEX('Solver Setup'!$G$25:$G$52,C3971))-IF(B3971=0,INDEX('Solver Setup'!$L$15:$L$19,A3971),INDEX('Solver Setup'!$G$25:$G$52,B3971)))*1440-IF(B3971=0,0,INDEX('Solver Setup'!$F$25:$F$52,B3971))-H3971+'Solver Setup'!$B$9*(1-F3971))</f>
        <v>1567.299999999999</v>
      </c>
    </row>
    <row r="3972" spans="1:15" x14ac:dyDescent="0.2">
      <c r="A3972">
        <v>5</v>
      </c>
      <c r="B3972">
        <v>25</v>
      </c>
      <c r="C3972">
        <v>22</v>
      </c>
      <c r="D3972" t="str" cm="1">
        <f t="array" ref="D3972">IF(B3972=0,"Depot",INDEX('Delivery Stops'!$B$2:$B$29,B3972))</f>
        <v>Public Library</v>
      </c>
      <c r="E3972" t="str" cm="1">
        <f t="array" ref="E3972">IF(C3972=0,"Depot",INDEX('Delivery Stops'!$B$2:$B$29,C3972))</f>
        <v>Brewery</v>
      </c>
      <c r="F3972">
        <v>0</v>
      </c>
      <c r="G3972" cm="1">
        <f t="array" ref="G3972">INDEX('Distance Matrix (miles)'!$B$2:$AD$30,B3972+1,C3972+1)</f>
        <v>17.010000000000002</v>
      </c>
      <c r="H3972" cm="1">
        <f t="array" ref="H3972">INDEX('Travel Time Matrix (min)'!$B$2:$AD$30,B3972+1,C3972+1)</f>
        <v>25.5</v>
      </c>
      <c r="I3972" cm="1">
        <f t="array" ref="I3972">G3972*(INDEX('Vehicle Fleet'!$D$2:$D$6,A3972)+'Cost Parameters'!$B$2*'Cost Parameters'!$B$3)</f>
        <v>26.474364000000001</v>
      </c>
      <c r="J3972" cm="1">
        <f t="array" ref="J3972">IF(C3972=0,0,INDEX('Delivery Stops'!$D$2:$D$29,C3972))</f>
        <v>46</v>
      </c>
      <c r="K3972">
        <f t="shared" si="248"/>
        <v>0</v>
      </c>
      <c r="L3972">
        <f t="shared" si="249"/>
        <v>0</v>
      </c>
      <c r="M3972">
        <f t="shared" si="250"/>
        <v>0</v>
      </c>
      <c r="N3972">
        <f t="shared" si="251"/>
        <v>0</v>
      </c>
      <c r="O3972" cm="1">
        <f t="array" ref="O3972">((IF(C3972=0,INDEX('Solver Setup'!$M$15:$M$19,A3972),INDEX('Solver Setup'!$G$25:$G$52,C3972))-IF(B3972=0,INDEX('Solver Setup'!$L$15:$L$19,A3972),INDEX('Solver Setup'!$G$25:$G$52,B3972)))*1440-IF(B3972=0,0,INDEX('Solver Setup'!$F$25:$F$52,B3972))-H3972+'Solver Setup'!$B$9*(1-F3972))</f>
        <v>1434.5</v>
      </c>
    </row>
    <row r="3973" spans="1:15" x14ac:dyDescent="0.2">
      <c r="A3973">
        <v>5</v>
      </c>
      <c r="B3973">
        <v>25</v>
      </c>
      <c r="C3973">
        <v>23</v>
      </c>
      <c r="D3973" t="str" cm="1">
        <f t="array" ref="D3973">IF(B3973=0,"Depot",INDEX('Delivery Stops'!$B$2:$B$29,B3973))</f>
        <v>Public Library</v>
      </c>
      <c r="E3973" t="str" cm="1">
        <f t="array" ref="E3973">IF(C3973=0,"Depot",INDEX('Delivery Stops'!$B$2:$B$29,C3973))</f>
        <v>Distillery</v>
      </c>
      <c r="F3973">
        <v>0</v>
      </c>
      <c r="G3973" cm="1">
        <f t="array" ref="G3973">INDEX('Distance Matrix (miles)'!$B$2:$AD$30,B3973+1,C3973+1)</f>
        <v>18.829999999999998</v>
      </c>
      <c r="H3973" cm="1">
        <f t="array" ref="H3973">INDEX('Travel Time Matrix (min)'!$B$2:$AD$30,B3973+1,C3973+1)</f>
        <v>28.2</v>
      </c>
      <c r="I3973" cm="1">
        <f t="array" ref="I3973">G3973*(INDEX('Vehicle Fleet'!$D$2:$D$6,A3973)+'Cost Parameters'!$B$2*'Cost Parameters'!$B$3)</f>
        <v>29.307011999999997</v>
      </c>
      <c r="J3973" cm="1">
        <f t="array" ref="J3973">IF(C3973=0,0,INDEX('Delivery Stops'!$D$2:$D$29,C3973))</f>
        <v>207</v>
      </c>
      <c r="K3973">
        <f t="shared" si="248"/>
        <v>0</v>
      </c>
      <c r="L3973">
        <f t="shared" si="249"/>
        <v>0</v>
      </c>
      <c r="M3973">
        <f t="shared" si="250"/>
        <v>0</v>
      </c>
      <c r="N3973">
        <f t="shared" si="251"/>
        <v>0</v>
      </c>
      <c r="O3973" cm="1">
        <f t="array" ref="O3973">((IF(C3973=0,INDEX('Solver Setup'!$M$15:$M$19,A3973),INDEX('Solver Setup'!$G$25:$G$52,C3973))-IF(B3973=0,INDEX('Solver Setup'!$L$15:$L$19,A3973),INDEX('Solver Setup'!$G$25:$G$52,B3973)))*1440-IF(B3973=0,0,INDEX('Solver Setup'!$F$25:$F$52,B3973))-H3973+'Solver Setup'!$B$9*(1-F3973))</f>
        <v>1326.7999999999995</v>
      </c>
    </row>
    <row r="3974" spans="1:15" x14ac:dyDescent="0.2">
      <c r="A3974">
        <v>5</v>
      </c>
      <c r="B3974">
        <v>25</v>
      </c>
      <c r="C3974">
        <v>24</v>
      </c>
      <c r="D3974" t="str" cm="1">
        <f t="array" ref="D3974">IF(B3974=0,"Depot",INDEX('Delivery Stops'!$B$2:$B$29,B3974))</f>
        <v>Public Library</v>
      </c>
      <c r="E3974" t="str" cm="1">
        <f t="array" ref="E3974">IF(C3974=0,"Depot",INDEX('Delivery Stops'!$B$2:$B$29,C3974))</f>
        <v>Children's Academy</v>
      </c>
      <c r="F3974">
        <v>0</v>
      </c>
      <c r="G3974" cm="1">
        <f t="array" ref="G3974">INDEX('Distance Matrix (miles)'!$B$2:$AD$30,B3974+1,C3974+1)</f>
        <v>26.3</v>
      </c>
      <c r="H3974" cm="1">
        <f t="array" ref="H3974">INDEX('Travel Time Matrix (min)'!$B$2:$AD$30,B3974+1,C3974+1)</f>
        <v>39.4</v>
      </c>
      <c r="I3974" cm="1">
        <f t="array" ref="I3974">G3974*(INDEX('Vehicle Fleet'!$D$2:$D$6,A3974)+'Cost Parameters'!$B$2*'Cost Parameters'!$B$3)</f>
        <v>40.933320000000002</v>
      </c>
      <c r="J3974" cm="1">
        <f t="array" ref="J3974">IF(C3974=0,0,INDEX('Delivery Stops'!$D$2:$D$29,C3974))</f>
        <v>28</v>
      </c>
      <c r="K3974">
        <f t="shared" si="248"/>
        <v>0</v>
      </c>
      <c r="L3974">
        <f t="shared" si="249"/>
        <v>0</v>
      </c>
      <c r="M3974">
        <f t="shared" si="250"/>
        <v>0</v>
      </c>
      <c r="N3974">
        <f t="shared" si="251"/>
        <v>0</v>
      </c>
      <c r="O3974" cm="1">
        <f t="array" ref="O3974">((IF(C3974=0,INDEX('Solver Setup'!$M$15:$M$19,A3974),INDEX('Solver Setup'!$G$25:$G$52,C3974))-IF(B3974=0,INDEX('Solver Setup'!$L$15:$L$19,A3974),INDEX('Solver Setup'!$G$25:$G$52,B3974)))*1440-IF(B3974=0,0,INDEX('Solver Setup'!$F$25:$F$52,B3974))-H3974+'Solver Setup'!$B$9*(1-F3974))</f>
        <v>1465.6</v>
      </c>
    </row>
    <row r="3975" spans="1:15" x14ac:dyDescent="0.2">
      <c r="A3975">
        <v>5</v>
      </c>
      <c r="B3975">
        <v>25</v>
      </c>
      <c r="C3975">
        <v>26</v>
      </c>
      <c r="D3975" t="str" cm="1">
        <f t="array" ref="D3975">IF(B3975=0,"Depot",INDEX('Delivery Stops'!$B$2:$B$29,B3975))</f>
        <v>Public Library</v>
      </c>
      <c r="E3975" t="str" cm="1">
        <f t="array" ref="E3975">IF(C3975=0,"Depot",INDEX('Delivery Stops'!$B$2:$B$29,C3975))</f>
        <v>Bakery &amp; Cafe</v>
      </c>
      <c r="F3975">
        <v>0</v>
      </c>
      <c r="G3975" cm="1">
        <f t="array" ref="G3975">INDEX('Distance Matrix (miles)'!$B$2:$AD$30,B3975+1,C3975+1)</f>
        <v>10.53</v>
      </c>
      <c r="H3975" cm="1">
        <f t="array" ref="H3975">INDEX('Travel Time Matrix (min)'!$B$2:$AD$30,B3975+1,C3975+1)</f>
        <v>15.8</v>
      </c>
      <c r="I3975" cm="1">
        <f t="array" ref="I3975">G3975*(INDEX('Vehicle Fleet'!$D$2:$D$6,A3975)+'Cost Parameters'!$B$2*'Cost Parameters'!$B$3)</f>
        <v>16.388891999999998</v>
      </c>
      <c r="J3975" cm="1">
        <f t="array" ref="J3975">IF(C3975=0,0,INDEX('Delivery Stops'!$D$2:$D$29,C3975))</f>
        <v>211</v>
      </c>
      <c r="K3975">
        <f t="shared" si="248"/>
        <v>0</v>
      </c>
      <c r="L3975">
        <f t="shared" si="249"/>
        <v>0</v>
      </c>
      <c r="M3975">
        <f t="shared" si="250"/>
        <v>0</v>
      </c>
      <c r="N3975">
        <f t="shared" si="251"/>
        <v>0</v>
      </c>
      <c r="O3975" cm="1">
        <f t="array" ref="O3975">((IF(C3975=0,INDEX('Solver Setup'!$M$15:$M$19,A3975),INDEX('Solver Setup'!$G$25:$G$52,C3975))-IF(B3975=0,INDEX('Solver Setup'!$L$15:$L$19,A3975),INDEX('Solver Setup'!$G$25:$G$52,B3975)))*1440-IF(B3975=0,0,INDEX('Solver Setup'!$F$25:$F$52,B3975))-H3975+'Solver Setup'!$B$9*(1-F3975))</f>
        <v>1474.1999999999996</v>
      </c>
    </row>
    <row r="3976" spans="1:15" x14ac:dyDescent="0.2">
      <c r="A3976">
        <v>5</v>
      </c>
      <c r="B3976">
        <v>25</v>
      </c>
      <c r="C3976">
        <v>27</v>
      </c>
      <c r="D3976" t="str" cm="1">
        <f t="array" ref="D3976">IF(B3976=0,"Depot",INDEX('Delivery Stops'!$B$2:$B$29,B3976))</f>
        <v>Public Library</v>
      </c>
      <c r="E3976" t="str" cm="1">
        <f t="array" ref="E3976">IF(C3976=0,"Depot",INDEX('Delivery Stops'!$B$2:$B$29,C3976))</f>
        <v>Redstone Elementary School</v>
      </c>
      <c r="F3976">
        <v>0</v>
      </c>
      <c r="G3976" cm="1">
        <f t="array" ref="G3976">INDEX('Distance Matrix (miles)'!$B$2:$AD$30,B3976+1,C3976+1)</f>
        <v>8.7799999999999994</v>
      </c>
      <c r="H3976" cm="1">
        <f t="array" ref="H3976">INDEX('Travel Time Matrix (min)'!$B$2:$AD$30,B3976+1,C3976+1)</f>
        <v>13.2</v>
      </c>
      <c r="I3976" cm="1">
        <f t="array" ref="I3976">G3976*(INDEX('Vehicle Fleet'!$D$2:$D$6,A3976)+'Cost Parameters'!$B$2*'Cost Parameters'!$B$3)</f>
        <v>13.665191999999999</v>
      </c>
      <c r="J3976" cm="1">
        <f t="array" ref="J3976">IF(C3976=0,0,INDEX('Delivery Stops'!$D$2:$D$29,C3976))</f>
        <v>61</v>
      </c>
      <c r="K3976">
        <f t="shared" si="248"/>
        <v>0</v>
      </c>
      <c r="L3976">
        <f t="shared" si="249"/>
        <v>0</v>
      </c>
      <c r="M3976">
        <f t="shared" si="250"/>
        <v>0</v>
      </c>
      <c r="N3976">
        <f t="shared" si="251"/>
        <v>0</v>
      </c>
      <c r="O3976" cm="1">
        <f t="array" ref="O3976">((IF(C3976=0,INDEX('Solver Setup'!$M$15:$M$19,A3976),INDEX('Solver Setup'!$G$25:$G$52,C3976))-IF(B3976=0,INDEX('Solver Setup'!$L$15:$L$19,A3976),INDEX('Solver Setup'!$G$25:$G$52,B3976)))*1440-IF(B3976=0,0,INDEX('Solver Setup'!$F$25:$F$52,B3976))-H3976+'Solver Setup'!$B$9*(1-F3976))</f>
        <v>1416.799999999999</v>
      </c>
    </row>
    <row r="3977" spans="1:15" x14ac:dyDescent="0.2">
      <c r="A3977">
        <v>5</v>
      </c>
      <c r="B3977">
        <v>25</v>
      </c>
      <c r="C3977">
        <v>28</v>
      </c>
      <c r="D3977" t="str" cm="1">
        <f t="array" ref="D3977">IF(B3977=0,"Depot",INDEX('Delivery Stops'!$B$2:$B$29,B3977))</f>
        <v>Public Library</v>
      </c>
      <c r="E3977" t="str" cm="1">
        <f t="array" ref="E3977">IF(C3977=0,"Depot",INDEX('Delivery Stops'!$B$2:$B$29,C3977))</f>
        <v>Food Bank</v>
      </c>
      <c r="F3977">
        <v>0</v>
      </c>
      <c r="G3977" cm="1">
        <f t="array" ref="G3977">INDEX('Distance Matrix (miles)'!$B$2:$AD$30,B3977+1,C3977+1)</f>
        <v>14.93</v>
      </c>
      <c r="H3977" cm="1">
        <f t="array" ref="H3977">INDEX('Travel Time Matrix (min)'!$B$2:$AD$30,B3977+1,C3977+1)</f>
        <v>22.4</v>
      </c>
      <c r="I3977" cm="1">
        <f t="array" ref="I3977">G3977*(INDEX('Vehicle Fleet'!$D$2:$D$6,A3977)+'Cost Parameters'!$B$2*'Cost Parameters'!$B$3)</f>
        <v>23.237051999999998</v>
      </c>
      <c r="J3977" cm="1">
        <f t="array" ref="J3977">IF(C3977=0,0,INDEX('Delivery Stops'!$D$2:$D$29,C3977))</f>
        <v>168</v>
      </c>
      <c r="K3977">
        <f t="shared" si="248"/>
        <v>0</v>
      </c>
      <c r="L3977">
        <f t="shared" si="249"/>
        <v>0</v>
      </c>
      <c r="M3977">
        <f t="shared" si="250"/>
        <v>0</v>
      </c>
      <c r="N3977">
        <f t="shared" si="251"/>
        <v>0</v>
      </c>
      <c r="O3977" cm="1">
        <f t="array" ref="O3977">((IF(C3977=0,INDEX('Solver Setup'!$M$15:$M$19,A3977),INDEX('Solver Setup'!$G$25:$G$52,C3977))-IF(B3977=0,INDEX('Solver Setup'!$L$15:$L$19,A3977),INDEX('Solver Setup'!$G$25:$G$52,B3977)))*1440-IF(B3977=0,0,INDEX('Solver Setup'!$F$25:$F$52,B3977))-H3977+'Solver Setup'!$B$9*(1-F3977))</f>
        <v>1407.599999999999</v>
      </c>
    </row>
    <row r="3978" spans="1:15" x14ac:dyDescent="0.2">
      <c r="A3978">
        <v>5</v>
      </c>
      <c r="B3978">
        <v>26</v>
      </c>
      <c r="C3978">
        <v>0</v>
      </c>
      <c r="D3978" t="str" cm="1">
        <f t="array" ref="D3978">IF(B3978=0,"Depot",INDEX('Delivery Stops'!$B$2:$B$29,B3978))</f>
        <v>Bakery &amp; Cafe</v>
      </c>
      <c r="E3978" t="str" cm="1">
        <f t="array" ref="E3978">IF(C3978=0,"Depot",INDEX('Delivery Stops'!$B$2:$B$29,C3978))</f>
        <v>Depot</v>
      </c>
      <c r="F3978">
        <v>0</v>
      </c>
      <c r="G3978" cm="1">
        <f t="array" ref="G3978">INDEX('Distance Matrix (miles)'!$B$2:$AD$30,B3978+1,C3978+1)</f>
        <v>24.09</v>
      </c>
      <c r="H3978" cm="1">
        <f t="array" ref="H3978">INDEX('Travel Time Matrix (min)'!$B$2:$AD$30,B3978+1,C3978+1)</f>
        <v>36.1</v>
      </c>
      <c r="I3978" cm="1">
        <f t="array" ref="I3978">G3978*(INDEX('Vehicle Fleet'!$D$2:$D$6,A3978)+'Cost Parameters'!$B$2*'Cost Parameters'!$B$3)</f>
        <v>37.493676000000001</v>
      </c>
      <c r="J3978" cm="1">
        <f t="array" ref="J3978">IF(C3978=0,0,INDEX('Delivery Stops'!$D$2:$D$29,C3978))</f>
        <v>0</v>
      </c>
      <c r="K3978">
        <f t="shared" si="248"/>
        <v>0</v>
      </c>
      <c r="L3978">
        <f t="shared" si="249"/>
        <v>0</v>
      </c>
      <c r="M3978">
        <f t="shared" si="250"/>
        <v>0</v>
      </c>
      <c r="N3978">
        <f t="shared" si="251"/>
        <v>0</v>
      </c>
      <c r="O3978" cm="1">
        <f t="array" ref="O3978">((IF(C3978=0,INDEX('Solver Setup'!$M$15:$M$19,A3978),INDEX('Solver Setup'!$G$25:$G$52,C3978))-IF(B3978=0,INDEX('Solver Setup'!$L$15:$L$19,A3978),INDEX('Solver Setup'!$G$25:$G$52,B3978)))*1440-IF(B3978=0,0,INDEX('Solver Setup'!$F$25:$F$52,B3978))-H3978+'Solver Setup'!$B$9*(1-F3978))</f>
        <v>625.9</v>
      </c>
    </row>
    <row r="3979" spans="1:15" x14ac:dyDescent="0.2">
      <c r="A3979">
        <v>5</v>
      </c>
      <c r="B3979">
        <v>26</v>
      </c>
      <c r="C3979">
        <v>1</v>
      </c>
      <c r="D3979" t="str" cm="1">
        <f t="array" ref="D3979">IF(B3979=0,"Depot",INDEX('Delivery Stops'!$B$2:$B$29,B3979))</f>
        <v>Bakery &amp; Cafe</v>
      </c>
      <c r="E3979" t="str" cm="1">
        <f t="array" ref="E3979">IF(C3979=0,"Depot",INDEX('Delivery Stops'!$B$2:$B$29,C3979))</f>
        <v>Pet Hospital</v>
      </c>
      <c r="F3979">
        <v>0</v>
      </c>
      <c r="G3979" cm="1">
        <f t="array" ref="G3979">INDEX('Distance Matrix (miles)'!$B$2:$AD$30,B3979+1,C3979+1)</f>
        <v>48.49</v>
      </c>
      <c r="H3979" cm="1">
        <f t="array" ref="H3979">INDEX('Travel Time Matrix (min)'!$B$2:$AD$30,B3979+1,C3979+1)</f>
        <v>72.7</v>
      </c>
      <c r="I3979" cm="1">
        <f t="array" ref="I3979">G3979*(INDEX('Vehicle Fleet'!$D$2:$D$6,A3979)+'Cost Parameters'!$B$2*'Cost Parameters'!$B$3)</f>
        <v>75.469836000000001</v>
      </c>
      <c r="J3979" cm="1">
        <f t="array" ref="J3979">IF(C3979=0,0,INDEX('Delivery Stops'!$D$2:$D$29,C3979))</f>
        <v>204</v>
      </c>
      <c r="K3979">
        <f t="shared" si="248"/>
        <v>0</v>
      </c>
      <c r="L3979">
        <f t="shared" si="249"/>
        <v>0</v>
      </c>
      <c r="M3979">
        <f t="shared" si="250"/>
        <v>0</v>
      </c>
      <c r="N3979">
        <f t="shared" si="251"/>
        <v>0</v>
      </c>
      <c r="O3979" cm="1">
        <f t="array" ref="O3979">((IF(C3979=0,INDEX('Solver Setup'!$M$15:$M$19,A3979),INDEX('Solver Setup'!$G$25:$G$52,C3979))-IF(B3979=0,INDEX('Solver Setup'!$L$15:$L$19,A3979),INDEX('Solver Setup'!$G$25:$G$52,B3979)))*1440-IF(B3979=0,0,INDEX('Solver Setup'!$F$25:$F$52,B3979))-H3979+'Solver Setup'!$B$9*(1-F3979))</f>
        <v>1099.3000000000006</v>
      </c>
    </row>
    <row r="3980" spans="1:15" x14ac:dyDescent="0.2">
      <c r="A3980">
        <v>5</v>
      </c>
      <c r="B3980">
        <v>26</v>
      </c>
      <c r="C3980">
        <v>2</v>
      </c>
      <c r="D3980" t="str" cm="1">
        <f t="array" ref="D3980">IF(B3980=0,"Depot",INDEX('Delivery Stops'!$B$2:$B$29,B3980))</f>
        <v>Bakery &amp; Cafe</v>
      </c>
      <c r="E3980" t="str" cm="1">
        <f t="array" ref="E3980">IF(C3980=0,"Depot",INDEX('Delivery Stops'!$B$2:$B$29,C3980))</f>
        <v>Community Pharmacy</v>
      </c>
      <c r="F3980">
        <v>0</v>
      </c>
      <c r="G3980" cm="1">
        <f t="array" ref="G3980">INDEX('Distance Matrix (miles)'!$B$2:$AD$30,B3980+1,C3980+1)</f>
        <v>26.68</v>
      </c>
      <c r="H3980" cm="1">
        <f t="array" ref="H3980">INDEX('Travel Time Matrix (min)'!$B$2:$AD$30,B3980+1,C3980+1)</f>
        <v>40</v>
      </c>
      <c r="I3980" cm="1">
        <f t="array" ref="I3980">G3980*(INDEX('Vehicle Fleet'!$D$2:$D$6,A3980)+'Cost Parameters'!$B$2*'Cost Parameters'!$B$3)</f>
        <v>41.524751999999999</v>
      </c>
      <c r="J3980" cm="1">
        <f t="array" ref="J3980">IF(C3980=0,0,INDEX('Delivery Stops'!$D$2:$D$29,C3980))</f>
        <v>240</v>
      </c>
      <c r="K3980">
        <f t="shared" si="248"/>
        <v>0</v>
      </c>
      <c r="L3980">
        <f t="shared" si="249"/>
        <v>0</v>
      </c>
      <c r="M3980">
        <f t="shared" si="250"/>
        <v>0</v>
      </c>
      <c r="N3980">
        <f t="shared" si="251"/>
        <v>0</v>
      </c>
      <c r="O3980" cm="1">
        <f t="array" ref="O3980">((IF(C3980=0,INDEX('Solver Setup'!$M$15:$M$19,A3980),INDEX('Solver Setup'!$G$25:$G$52,C3980))-IF(B3980=0,INDEX('Solver Setup'!$L$15:$L$19,A3980),INDEX('Solver Setup'!$G$25:$G$52,B3980)))*1440-IF(B3980=0,0,INDEX('Solver Setup'!$F$25:$F$52,B3980))-H3980+'Solver Setup'!$B$9*(1-F3980))</f>
        <v>1371.9999999999995</v>
      </c>
    </row>
    <row r="3981" spans="1:15" x14ac:dyDescent="0.2">
      <c r="A3981">
        <v>5</v>
      </c>
      <c r="B3981">
        <v>26</v>
      </c>
      <c r="C3981">
        <v>3</v>
      </c>
      <c r="D3981" t="str" cm="1">
        <f t="array" ref="D3981">IF(B3981=0,"Depot",INDEX('Delivery Stops'!$B$2:$B$29,B3981))</f>
        <v>Bakery &amp; Cafe</v>
      </c>
      <c r="E3981" t="str" cm="1">
        <f t="array" ref="E3981">IF(C3981=0,"Depot",INDEX('Delivery Stops'!$B$2:$B$29,C3981))</f>
        <v>Redstone Medical Center</v>
      </c>
      <c r="F3981">
        <v>0</v>
      </c>
      <c r="G3981" cm="1">
        <f t="array" ref="G3981">INDEX('Distance Matrix (miles)'!$B$2:$AD$30,B3981+1,C3981+1)</f>
        <v>38.46</v>
      </c>
      <c r="H3981" cm="1">
        <f t="array" ref="H3981">INDEX('Travel Time Matrix (min)'!$B$2:$AD$30,B3981+1,C3981+1)</f>
        <v>57.7</v>
      </c>
      <c r="I3981" cm="1">
        <f t="array" ref="I3981">G3981*(INDEX('Vehicle Fleet'!$D$2:$D$6,A3981)+'Cost Parameters'!$B$2*'Cost Parameters'!$B$3)</f>
        <v>59.859144000000001</v>
      </c>
      <c r="J3981" cm="1">
        <f t="array" ref="J3981">IF(C3981=0,0,INDEX('Delivery Stops'!$D$2:$D$29,C3981))</f>
        <v>183</v>
      </c>
      <c r="K3981">
        <f t="shared" si="248"/>
        <v>0</v>
      </c>
      <c r="L3981">
        <f t="shared" si="249"/>
        <v>0</v>
      </c>
      <c r="M3981">
        <f t="shared" si="250"/>
        <v>0</v>
      </c>
      <c r="N3981">
        <f t="shared" si="251"/>
        <v>0</v>
      </c>
      <c r="O3981" cm="1">
        <f t="array" ref="O3981">((IF(C3981=0,INDEX('Solver Setup'!$M$15:$M$19,A3981),INDEX('Solver Setup'!$G$25:$G$52,C3981))-IF(B3981=0,INDEX('Solver Setup'!$L$15:$L$19,A3981),INDEX('Solver Setup'!$G$25:$G$52,B3981)))*1440-IF(B3981=0,0,INDEX('Solver Setup'!$F$25:$F$52,B3981))-H3981+'Solver Setup'!$B$9*(1-F3981))</f>
        <v>1369.3</v>
      </c>
    </row>
    <row r="3982" spans="1:15" x14ac:dyDescent="0.2">
      <c r="A3982">
        <v>5</v>
      </c>
      <c r="B3982">
        <v>26</v>
      </c>
      <c r="C3982">
        <v>4</v>
      </c>
      <c r="D3982" t="str" cm="1">
        <f t="array" ref="D3982">IF(B3982=0,"Depot",INDEX('Delivery Stops'!$B$2:$B$29,B3982))</f>
        <v>Bakery &amp; Cafe</v>
      </c>
      <c r="E3982" t="str" cm="1">
        <f t="array" ref="E3982">IF(C3982=0,"Depot",INDEX('Delivery Stops'!$B$2:$B$29,C3982))</f>
        <v>Furniture Warehouse</v>
      </c>
      <c r="F3982">
        <v>0</v>
      </c>
      <c r="G3982" cm="1">
        <f t="array" ref="G3982">INDEX('Distance Matrix (miles)'!$B$2:$AD$30,B3982+1,C3982+1)</f>
        <v>21.86</v>
      </c>
      <c r="H3982" cm="1">
        <f t="array" ref="H3982">INDEX('Travel Time Matrix (min)'!$B$2:$AD$30,B3982+1,C3982+1)</f>
        <v>32.799999999999997</v>
      </c>
      <c r="I3982" cm="1">
        <f t="array" ref="I3982">G3982*(INDEX('Vehicle Fleet'!$D$2:$D$6,A3982)+'Cost Parameters'!$B$2*'Cost Parameters'!$B$3)</f>
        <v>34.022903999999997</v>
      </c>
      <c r="J3982" cm="1">
        <f t="array" ref="J3982">IF(C3982=0,0,INDEX('Delivery Stops'!$D$2:$D$29,C3982))</f>
        <v>186</v>
      </c>
      <c r="K3982">
        <f t="shared" si="248"/>
        <v>0</v>
      </c>
      <c r="L3982">
        <f t="shared" si="249"/>
        <v>0</v>
      </c>
      <c r="M3982">
        <f t="shared" si="250"/>
        <v>0</v>
      </c>
      <c r="N3982">
        <f t="shared" si="251"/>
        <v>0</v>
      </c>
      <c r="O3982" cm="1">
        <f t="array" ref="O3982">((IF(C3982=0,INDEX('Solver Setup'!$M$15:$M$19,A3982),INDEX('Solver Setup'!$G$25:$G$52,C3982))-IF(B3982=0,INDEX('Solver Setup'!$L$15:$L$19,A3982),INDEX('Solver Setup'!$G$25:$G$52,B3982)))*1440-IF(B3982=0,0,INDEX('Solver Setup'!$F$25:$F$52,B3982))-H3982+'Solver Setup'!$B$9*(1-F3982))</f>
        <v>1124.2</v>
      </c>
    </row>
    <row r="3983" spans="1:15" x14ac:dyDescent="0.2">
      <c r="A3983">
        <v>5</v>
      </c>
      <c r="B3983">
        <v>26</v>
      </c>
      <c r="C3983">
        <v>5</v>
      </c>
      <c r="D3983" t="str" cm="1">
        <f t="array" ref="D3983">IF(B3983=0,"Depot",INDEX('Delivery Stops'!$B$2:$B$29,B3983))</f>
        <v>Bakery &amp; Cafe</v>
      </c>
      <c r="E3983" t="str" cm="1">
        <f t="array" ref="E3983">IF(C3983=0,"Depot",INDEX('Delivery Stops'!$B$2:$B$29,C3983))</f>
        <v>Construction Supply</v>
      </c>
      <c r="F3983">
        <v>0</v>
      </c>
      <c r="G3983" cm="1">
        <f t="array" ref="G3983">INDEX('Distance Matrix (miles)'!$B$2:$AD$30,B3983+1,C3983+1)</f>
        <v>16.170000000000002</v>
      </c>
      <c r="H3983" cm="1">
        <f t="array" ref="H3983">INDEX('Travel Time Matrix (min)'!$B$2:$AD$30,B3983+1,C3983+1)</f>
        <v>24.3</v>
      </c>
      <c r="I3983" cm="1">
        <f t="array" ref="I3983">G3983*(INDEX('Vehicle Fleet'!$D$2:$D$6,A3983)+'Cost Parameters'!$B$2*'Cost Parameters'!$B$3)</f>
        <v>25.166988000000003</v>
      </c>
      <c r="J3983" cm="1">
        <f t="array" ref="J3983">IF(C3983=0,0,INDEX('Delivery Stops'!$D$2:$D$29,C3983))</f>
        <v>201</v>
      </c>
      <c r="K3983">
        <f t="shared" si="248"/>
        <v>0</v>
      </c>
      <c r="L3983">
        <f t="shared" si="249"/>
        <v>0</v>
      </c>
      <c r="M3983">
        <f t="shared" si="250"/>
        <v>0</v>
      </c>
      <c r="N3983">
        <f t="shared" si="251"/>
        <v>0</v>
      </c>
      <c r="O3983" cm="1">
        <f t="array" ref="O3983">((IF(C3983=0,INDEX('Solver Setup'!$M$15:$M$19,A3983),INDEX('Solver Setup'!$G$25:$G$52,C3983))-IF(B3983=0,INDEX('Solver Setup'!$L$15:$L$19,A3983),INDEX('Solver Setup'!$G$25:$G$52,B3983)))*1440-IF(B3983=0,0,INDEX('Solver Setup'!$F$25:$F$52,B3983))-H3983+'Solver Setup'!$B$9*(1-F3983))</f>
        <v>1342.6999999999996</v>
      </c>
    </row>
    <row r="3984" spans="1:15" x14ac:dyDescent="0.2">
      <c r="A3984">
        <v>5</v>
      </c>
      <c r="B3984">
        <v>26</v>
      </c>
      <c r="C3984">
        <v>6</v>
      </c>
      <c r="D3984" t="str" cm="1">
        <f t="array" ref="D3984">IF(B3984=0,"Depot",INDEX('Delivery Stops'!$B$2:$B$29,B3984))</f>
        <v>Bakery &amp; Cafe</v>
      </c>
      <c r="E3984" t="str" cm="1">
        <f t="array" ref="E3984">IF(C3984=0,"Depot",INDEX('Delivery Stops'!$B$2:$B$29,C3984))</f>
        <v>Farm Supply</v>
      </c>
      <c r="F3984">
        <v>0</v>
      </c>
      <c r="G3984" cm="1">
        <f t="array" ref="G3984">INDEX('Distance Matrix (miles)'!$B$2:$AD$30,B3984+1,C3984+1)</f>
        <v>20.329999999999998</v>
      </c>
      <c r="H3984" cm="1">
        <f t="array" ref="H3984">INDEX('Travel Time Matrix (min)'!$B$2:$AD$30,B3984+1,C3984+1)</f>
        <v>30.5</v>
      </c>
      <c r="I3984" cm="1">
        <f t="array" ref="I3984">G3984*(INDEX('Vehicle Fleet'!$D$2:$D$6,A3984)+'Cost Parameters'!$B$2*'Cost Parameters'!$B$3)</f>
        <v>31.641611999999999</v>
      </c>
      <c r="J3984" cm="1">
        <f t="array" ref="J3984">IF(C3984=0,0,INDEX('Delivery Stops'!$D$2:$D$29,C3984))</f>
        <v>162</v>
      </c>
      <c r="K3984">
        <f t="shared" si="248"/>
        <v>0</v>
      </c>
      <c r="L3984">
        <f t="shared" si="249"/>
        <v>0</v>
      </c>
      <c r="M3984">
        <f t="shared" si="250"/>
        <v>0</v>
      </c>
      <c r="N3984">
        <f t="shared" si="251"/>
        <v>0</v>
      </c>
      <c r="O3984" cm="1">
        <f t="array" ref="O3984">((IF(C3984=0,INDEX('Solver Setup'!$M$15:$M$19,A3984),INDEX('Solver Setup'!$G$25:$G$52,C3984))-IF(B3984=0,INDEX('Solver Setup'!$L$15:$L$19,A3984),INDEX('Solver Setup'!$G$25:$G$52,B3984)))*1440-IF(B3984=0,0,INDEX('Solver Setup'!$F$25:$F$52,B3984))-H3984+'Solver Setup'!$B$9*(1-F3984))</f>
        <v>1441.5</v>
      </c>
    </row>
    <row r="3985" spans="1:15" x14ac:dyDescent="0.2">
      <c r="A3985">
        <v>5</v>
      </c>
      <c r="B3985">
        <v>26</v>
      </c>
      <c r="C3985">
        <v>7</v>
      </c>
      <c r="D3985" t="str" cm="1">
        <f t="array" ref="D3985">IF(B3985=0,"Depot",INDEX('Delivery Stops'!$B$2:$B$29,B3985))</f>
        <v>Bakery &amp; Cafe</v>
      </c>
      <c r="E3985" t="str" cm="1">
        <f t="array" ref="E3985">IF(C3985=0,"Depot",INDEX('Delivery Stops'!$B$2:$B$29,C3985))</f>
        <v>Fish Market</v>
      </c>
      <c r="F3985">
        <v>0</v>
      </c>
      <c r="G3985" cm="1">
        <f t="array" ref="G3985">INDEX('Distance Matrix (miles)'!$B$2:$AD$30,B3985+1,C3985+1)</f>
        <v>14.72</v>
      </c>
      <c r="H3985" cm="1">
        <f t="array" ref="H3985">INDEX('Travel Time Matrix (min)'!$B$2:$AD$30,B3985+1,C3985+1)</f>
        <v>22.1</v>
      </c>
      <c r="I3985" cm="1">
        <f t="array" ref="I3985">G3985*(INDEX('Vehicle Fleet'!$D$2:$D$6,A3985)+'Cost Parameters'!$B$2*'Cost Parameters'!$B$3)</f>
        <v>22.910208000000001</v>
      </c>
      <c r="J3985" cm="1">
        <f t="array" ref="J3985">IF(C3985=0,0,INDEX('Delivery Stops'!$D$2:$D$29,C3985))</f>
        <v>133</v>
      </c>
      <c r="K3985">
        <f t="shared" si="248"/>
        <v>0</v>
      </c>
      <c r="L3985">
        <f t="shared" si="249"/>
        <v>0</v>
      </c>
      <c r="M3985">
        <f t="shared" si="250"/>
        <v>0</v>
      </c>
      <c r="N3985">
        <f t="shared" si="251"/>
        <v>0</v>
      </c>
      <c r="O3985" cm="1">
        <f t="array" ref="O3985">((IF(C3985=0,INDEX('Solver Setup'!$M$15:$M$19,A3985),INDEX('Solver Setup'!$G$25:$G$52,C3985))-IF(B3985=0,INDEX('Solver Setup'!$L$15:$L$19,A3985),INDEX('Solver Setup'!$G$25:$G$52,B3985)))*1440-IF(B3985=0,0,INDEX('Solver Setup'!$F$25:$F$52,B3985))-H3985+'Solver Setup'!$B$9*(1-F3985))</f>
        <v>1314.9</v>
      </c>
    </row>
    <row r="3986" spans="1:15" x14ac:dyDescent="0.2">
      <c r="A3986">
        <v>5</v>
      </c>
      <c r="B3986">
        <v>26</v>
      </c>
      <c r="C3986">
        <v>8</v>
      </c>
      <c r="D3986" t="str" cm="1">
        <f t="array" ref="D3986">IF(B3986=0,"Depot",INDEX('Delivery Stops'!$B$2:$B$29,B3986))</f>
        <v>Bakery &amp; Cafe</v>
      </c>
      <c r="E3986" t="str" cm="1">
        <f t="array" ref="E3986">IF(C3986=0,"Depot",INDEX('Delivery Stops'!$B$2:$B$29,C3986))</f>
        <v>Swimming Pool Supply</v>
      </c>
      <c r="F3986">
        <v>0</v>
      </c>
      <c r="G3986" cm="1">
        <f t="array" ref="G3986">INDEX('Distance Matrix (miles)'!$B$2:$AD$30,B3986+1,C3986+1)</f>
        <v>33.44</v>
      </c>
      <c r="H3986" cm="1">
        <f t="array" ref="H3986">INDEX('Travel Time Matrix (min)'!$B$2:$AD$30,B3986+1,C3986+1)</f>
        <v>50.2</v>
      </c>
      <c r="I3986" cm="1">
        <f t="array" ref="I3986">G3986*(INDEX('Vehicle Fleet'!$D$2:$D$6,A3986)+'Cost Parameters'!$B$2*'Cost Parameters'!$B$3)</f>
        <v>52.046015999999995</v>
      </c>
      <c r="J3986" cm="1">
        <f t="array" ref="J3986">IF(C3986=0,0,INDEX('Delivery Stops'!$D$2:$D$29,C3986))</f>
        <v>285</v>
      </c>
      <c r="K3986">
        <f t="shared" si="248"/>
        <v>0</v>
      </c>
      <c r="L3986">
        <f t="shared" si="249"/>
        <v>0</v>
      </c>
      <c r="M3986">
        <f t="shared" si="250"/>
        <v>0</v>
      </c>
      <c r="N3986">
        <f t="shared" si="251"/>
        <v>0</v>
      </c>
      <c r="O3986" cm="1">
        <f t="array" ref="O3986">((IF(C3986=0,INDEX('Solver Setup'!$M$15:$M$19,A3986),INDEX('Solver Setup'!$G$25:$G$52,C3986))-IF(B3986=0,INDEX('Solver Setup'!$L$15:$L$19,A3986),INDEX('Solver Setup'!$G$25:$G$52,B3986)))*1440-IF(B3986=0,0,INDEX('Solver Setup'!$F$25:$F$52,B3986))-H3986+'Solver Setup'!$B$9*(1-F3986))</f>
        <v>1496.7999999999995</v>
      </c>
    </row>
    <row r="3987" spans="1:15" x14ac:dyDescent="0.2">
      <c r="A3987">
        <v>5</v>
      </c>
      <c r="B3987">
        <v>26</v>
      </c>
      <c r="C3987">
        <v>9</v>
      </c>
      <c r="D3987" t="str" cm="1">
        <f t="array" ref="D3987">IF(B3987=0,"Depot",INDEX('Delivery Stops'!$B$2:$B$29,B3987))</f>
        <v>Bakery &amp; Cafe</v>
      </c>
      <c r="E3987" t="str" cm="1">
        <f t="array" ref="E3987">IF(C3987=0,"Depot",INDEX('Delivery Stops'!$B$2:$B$29,C3987))</f>
        <v>Dry Cleaners</v>
      </c>
      <c r="F3987">
        <v>0</v>
      </c>
      <c r="G3987" cm="1">
        <f t="array" ref="G3987">INDEX('Distance Matrix (miles)'!$B$2:$AD$30,B3987+1,C3987+1)</f>
        <v>38.25</v>
      </c>
      <c r="H3987" cm="1">
        <f t="array" ref="H3987">INDEX('Travel Time Matrix (min)'!$B$2:$AD$30,B3987+1,C3987+1)</f>
        <v>57.4</v>
      </c>
      <c r="I3987" cm="1">
        <f t="array" ref="I3987">G3987*(INDEX('Vehicle Fleet'!$D$2:$D$6,A3987)+'Cost Parameters'!$B$2*'Cost Parameters'!$B$3)</f>
        <v>59.532299999999999</v>
      </c>
      <c r="J3987" cm="1">
        <f t="array" ref="J3987">IF(C3987=0,0,INDEX('Delivery Stops'!$D$2:$D$29,C3987))</f>
        <v>24</v>
      </c>
      <c r="K3987">
        <f t="shared" si="248"/>
        <v>0</v>
      </c>
      <c r="L3987">
        <f t="shared" si="249"/>
        <v>0</v>
      </c>
      <c r="M3987">
        <f t="shared" si="250"/>
        <v>0</v>
      </c>
      <c r="N3987">
        <f t="shared" si="251"/>
        <v>0</v>
      </c>
      <c r="O3987" cm="1">
        <f t="array" ref="O3987">((IF(C3987=0,INDEX('Solver Setup'!$M$15:$M$19,A3987),INDEX('Solver Setup'!$G$25:$G$52,C3987))-IF(B3987=0,INDEX('Solver Setup'!$L$15:$L$19,A3987),INDEX('Solver Setup'!$G$25:$G$52,B3987)))*1440-IF(B3987=0,0,INDEX('Solver Setup'!$F$25:$F$52,B3987))-H3987+'Solver Setup'!$B$9*(1-F3987))</f>
        <v>1144.5999999999999</v>
      </c>
    </row>
    <row r="3988" spans="1:15" x14ac:dyDescent="0.2">
      <c r="A3988">
        <v>5</v>
      </c>
      <c r="B3988">
        <v>26</v>
      </c>
      <c r="C3988">
        <v>10</v>
      </c>
      <c r="D3988" t="str" cm="1">
        <f t="array" ref="D3988">IF(B3988=0,"Depot",INDEX('Delivery Stops'!$B$2:$B$29,B3988))</f>
        <v>Bakery &amp; Cafe</v>
      </c>
      <c r="E3988" t="str" cm="1">
        <f t="array" ref="E3988">IF(C3988=0,"Depot",INDEX('Delivery Stops'!$B$2:$B$29,C3988))</f>
        <v>Furniture Warehouse</v>
      </c>
      <c r="F3988">
        <v>0</v>
      </c>
      <c r="G3988" cm="1">
        <f t="array" ref="G3988">INDEX('Distance Matrix (miles)'!$B$2:$AD$30,B3988+1,C3988+1)</f>
        <v>17.07</v>
      </c>
      <c r="H3988" cm="1">
        <f t="array" ref="H3988">INDEX('Travel Time Matrix (min)'!$B$2:$AD$30,B3988+1,C3988+1)</f>
        <v>25.6</v>
      </c>
      <c r="I3988" cm="1">
        <f t="array" ref="I3988">G3988*(INDEX('Vehicle Fleet'!$D$2:$D$6,A3988)+'Cost Parameters'!$B$2*'Cost Parameters'!$B$3)</f>
        <v>26.567748000000002</v>
      </c>
      <c r="J3988" cm="1">
        <f t="array" ref="J3988">IF(C3988=0,0,INDEX('Delivery Stops'!$D$2:$D$29,C3988))</f>
        <v>89</v>
      </c>
      <c r="K3988">
        <f t="shared" si="248"/>
        <v>0</v>
      </c>
      <c r="L3988">
        <f t="shared" si="249"/>
        <v>0</v>
      </c>
      <c r="M3988">
        <f t="shared" si="250"/>
        <v>0</v>
      </c>
      <c r="N3988">
        <f t="shared" si="251"/>
        <v>0</v>
      </c>
      <c r="O3988" cm="1">
        <f t="array" ref="O3988">((IF(C3988=0,INDEX('Solver Setup'!$M$15:$M$19,A3988),INDEX('Solver Setup'!$G$25:$G$52,C3988))-IF(B3988=0,INDEX('Solver Setup'!$L$15:$L$19,A3988),INDEX('Solver Setup'!$G$25:$G$52,B3988)))*1440-IF(B3988=0,0,INDEX('Solver Setup'!$F$25:$F$52,B3988))-H3988+'Solver Setup'!$B$9*(1-F3988))</f>
        <v>1251.3999999999994</v>
      </c>
    </row>
    <row r="3989" spans="1:15" x14ac:dyDescent="0.2">
      <c r="A3989">
        <v>5</v>
      </c>
      <c r="B3989">
        <v>26</v>
      </c>
      <c r="C3989">
        <v>11</v>
      </c>
      <c r="D3989" t="str" cm="1">
        <f t="array" ref="D3989">IF(B3989=0,"Depot",INDEX('Delivery Stops'!$B$2:$B$29,B3989))</f>
        <v>Bakery &amp; Cafe</v>
      </c>
      <c r="E3989" t="str" cm="1">
        <f t="array" ref="E3989">IF(C3989=0,"Depot",INDEX('Delivery Stops'!$B$2:$B$29,C3989))</f>
        <v>Pet Hospital</v>
      </c>
      <c r="F3989">
        <v>0</v>
      </c>
      <c r="G3989" cm="1">
        <f t="array" ref="G3989">INDEX('Distance Matrix (miles)'!$B$2:$AD$30,B3989+1,C3989+1)</f>
        <v>25.39</v>
      </c>
      <c r="H3989" cm="1">
        <f t="array" ref="H3989">INDEX('Travel Time Matrix (min)'!$B$2:$AD$30,B3989+1,C3989+1)</f>
        <v>38.1</v>
      </c>
      <c r="I3989" cm="1">
        <f t="array" ref="I3989">G3989*(INDEX('Vehicle Fleet'!$D$2:$D$6,A3989)+'Cost Parameters'!$B$2*'Cost Parameters'!$B$3)</f>
        <v>39.516995999999999</v>
      </c>
      <c r="J3989" cm="1">
        <f t="array" ref="J3989">IF(C3989=0,0,INDEX('Delivery Stops'!$D$2:$D$29,C3989))</f>
        <v>108</v>
      </c>
      <c r="K3989">
        <f t="shared" si="248"/>
        <v>0</v>
      </c>
      <c r="L3989">
        <f t="shared" si="249"/>
        <v>0</v>
      </c>
      <c r="M3989">
        <f t="shared" si="250"/>
        <v>0</v>
      </c>
      <c r="N3989">
        <f t="shared" si="251"/>
        <v>0</v>
      </c>
      <c r="O3989" cm="1">
        <f t="array" ref="O3989">((IF(C3989=0,INDEX('Solver Setup'!$M$15:$M$19,A3989),INDEX('Solver Setup'!$G$25:$G$52,C3989))-IF(B3989=0,INDEX('Solver Setup'!$L$15:$L$19,A3989),INDEX('Solver Setup'!$G$25:$G$52,B3989)))*1440-IF(B3989=0,0,INDEX('Solver Setup'!$F$25:$F$52,B3989))-H3989+'Solver Setup'!$B$9*(1-F3989))</f>
        <v>1163.9000000000001</v>
      </c>
    </row>
    <row r="3990" spans="1:15" x14ac:dyDescent="0.2">
      <c r="A3990">
        <v>5</v>
      </c>
      <c r="B3990">
        <v>26</v>
      </c>
      <c r="C3990">
        <v>12</v>
      </c>
      <c r="D3990" t="str" cm="1">
        <f t="array" ref="D3990">IF(B3990=0,"Depot",INDEX('Delivery Stops'!$B$2:$B$29,B3990))</f>
        <v>Bakery &amp; Cafe</v>
      </c>
      <c r="E3990" t="str" cm="1">
        <f t="array" ref="E3990">IF(C3990=0,"Depot",INDEX('Delivery Stops'!$B$2:$B$29,C3990))</f>
        <v>Tech Solutions Inc</v>
      </c>
      <c r="F3990">
        <v>0</v>
      </c>
      <c r="G3990" cm="1">
        <f t="array" ref="G3990">INDEX('Distance Matrix (miles)'!$B$2:$AD$30,B3990+1,C3990+1)</f>
        <v>15.54</v>
      </c>
      <c r="H3990" cm="1">
        <f t="array" ref="H3990">INDEX('Travel Time Matrix (min)'!$B$2:$AD$30,B3990+1,C3990+1)</f>
        <v>23.3</v>
      </c>
      <c r="I3990" cm="1">
        <f t="array" ref="I3990">G3990*(INDEX('Vehicle Fleet'!$D$2:$D$6,A3990)+'Cost Parameters'!$B$2*'Cost Parameters'!$B$3)</f>
        <v>24.186456</v>
      </c>
      <c r="J3990" cm="1">
        <f t="array" ref="J3990">IF(C3990=0,0,INDEX('Delivery Stops'!$D$2:$D$29,C3990))</f>
        <v>150</v>
      </c>
      <c r="K3990">
        <f t="shared" si="248"/>
        <v>0</v>
      </c>
      <c r="L3990">
        <f t="shared" si="249"/>
        <v>0</v>
      </c>
      <c r="M3990">
        <f t="shared" si="250"/>
        <v>0</v>
      </c>
      <c r="N3990">
        <f t="shared" si="251"/>
        <v>0</v>
      </c>
      <c r="O3990" cm="1">
        <f t="array" ref="O3990">((IF(C3990=0,INDEX('Solver Setup'!$M$15:$M$19,A3990),INDEX('Solver Setup'!$G$25:$G$52,C3990))-IF(B3990=0,INDEX('Solver Setup'!$L$15:$L$19,A3990),INDEX('Solver Setup'!$G$25:$G$52,B3990)))*1440-IF(B3990=0,0,INDEX('Solver Setup'!$F$25:$F$52,B3990))-H3990+'Solver Setup'!$B$9*(1-F3990))</f>
        <v>1133.7</v>
      </c>
    </row>
    <row r="3991" spans="1:15" x14ac:dyDescent="0.2">
      <c r="A3991">
        <v>5</v>
      </c>
      <c r="B3991">
        <v>26</v>
      </c>
      <c r="C3991">
        <v>13</v>
      </c>
      <c r="D3991" t="str" cm="1">
        <f t="array" ref="D3991">IF(B3991=0,"Depot",INDEX('Delivery Stops'!$B$2:$B$29,B3991))</f>
        <v>Bakery &amp; Cafe</v>
      </c>
      <c r="E3991" t="str" cm="1">
        <f t="array" ref="E3991">IF(C3991=0,"Depot",INDEX('Delivery Stops'!$B$2:$B$29,C3991))</f>
        <v>Tech Solutions Inc</v>
      </c>
      <c r="F3991">
        <v>0</v>
      </c>
      <c r="G3991" cm="1">
        <f t="array" ref="G3991">INDEX('Distance Matrix (miles)'!$B$2:$AD$30,B3991+1,C3991+1)</f>
        <v>16.079999999999998</v>
      </c>
      <c r="H3991" cm="1">
        <f t="array" ref="H3991">INDEX('Travel Time Matrix (min)'!$B$2:$AD$30,B3991+1,C3991+1)</f>
        <v>24.1</v>
      </c>
      <c r="I3991" cm="1">
        <f t="array" ref="I3991">G3991*(INDEX('Vehicle Fleet'!$D$2:$D$6,A3991)+'Cost Parameters'!$B$2*'Cost Parameters'!$B$3)</f>
        <v>25.026911999999996</v>
      </c>
      <c r="J3991" cm="1">
        <f t="array" ref="J3991">IF(C3991=0,0,INDEX('Delivery Stops'!$D$2:$D$29,C3991))</f>
        <v>38</v>
      </c>
      <c r="K3991">
        <f t="shared" si="248"/>
        <v>0</v>
      </c>
      <c r="L3991">
        <f t="shared" si="249"/>
        <v>0</v>
      </c>
      <c r="M3991">
        <f t="shared" si="250"/>
        <v>0</v>
      </c>
      <c r="N3991">
        <f t="shared" si="251"/>
        <v>0</v>
      </c>
      <c r="O3991" cm="1">
        <f t="array" ref="O3991">((IF(C3991=0,INDEX('Solver Setup'!$M$15:$M$19,A3991),INDEX('Solver Setup'!$G$25:$G$52,C3991))-IF(B3991=0,INDEX('Solver Setup'!$L$15:$L$19,A3991),INDEX('Solver Setup'!$G$25:$G$52,B3991)))*1440-IF(B3991=0,0,INDEX('Solver Setup'!$F$25:$F$52,B3991))-H3991+'Solver Setup'!$B$9*(1-F3991))</f>
        <v>1027.8999999999994</v>
      </c>
    </row>
    <row r="3992" spans="1:15" x14ac:dyDescent="0.2">
      <c r="A3992">
        <v>5</v>
      </c>
      <c r="B3992">
        <v>26</v>
      </c>
      <c r="C3992">
        <v>14</v>
      </c>
      <c r="D3992" t="str" cm="1">
        <f t="array" ref="D3992">IF(B3992=0,"Depot",INDEX('Delivery Stops'!$B$2:$B$29,B3992))</f>
        <v>Bakery &amp; Cafe</v>
      </c>
      <c r="E3992" t="str" cm="1">
        <f t="array" ref="E3992">IF(C3992=0,"Depot",INDEX('Delivery Stops'!$B$2:$B$29,C3992))</f>
        <v>Sunrise Senior Living</v>
      </c>
      <c r="F3992">
        <v>0</v>
      </c>
      <c r="G3992" cm="1">
        <f t="array" ref="G3992">INDEX('Distance Matrix (miles)'!$B$2:$AD$30,B3992+1,C3992+1)</f>
        <v>10.16</v>
      </c>
      <c r="H3992" cm="1">
        <f t="array" ref="H3992">INDEX('Travel Time Matrix (min)'!$B$2:$AD$30,B3992+1,C3992+1)</f>
        <v>15.2</v>
      </c>
      <c r="I3992" cm="1">
        <f t="array" ref="I3992">G3992*(INDEX('Vehicle Fleet'!$D$2:$D$6,A3992)+'Cost Parameters'!$B$2*'Cost Parameters'!$B$3)</f>
        <v>15.813024</v>
      </c>
      <c r="J3992" cm="1">
        <f t="array" ref="J3992">IF(C3992=0,0,INDEX('Delivery Stops'!$D$2:$D$29,C3992))</f>
        <v>249</v>
      </c>
      <c r="K3992">
        <f t="shared" si="248"/>
        <v>0</v>
      </c>
      <c r="L3992">
        <f t="shared" si="249"/>
        <v>0</v>
      </c>
      <c r="M3992">
        <f t="shared" si="250"/>
        <v>0</v>
      </c>
      <c r="N3992">
        <f t="shared" si="251"/>
        <v>0</v>
      </c>
      <c r="O3992" cm="1">
        <f t="array" ref="O3992">((IF(C3992=0,INDEX('Solver Setup'!$M$15:$M$19,A3992),INDEX('Solver Setup'!$G$25:$G$52,C3992))-IF(B3992=0,INDEX('Solver Setup'!$L$15:$L$19,A3992),INDEX('Solver Setup'!$G$25:$G$52,B3992)))*1440-IF(B3992=0,0,INDEX('Solver Setup'!$F$25:$F$52,B3992))-H3992+'Solver Setup'!$B$9*(1-F3992))</f>
        <v>1486.7999999999995</v>
      </c>
    </row>
    <row r="3993" spans="1:15" x14ac:dyDescent="0.2">
      <c r="A3993">
        <v>5</v>
      </c>
      <c r="B3993">
        <v>26</v>
      </c>
      <c r="C3993">
        <v>15</v>
      </c>
      <c r="D3993" t="str" cm="1">
        <f t="array" ref="D3993">IF(B3993=0,"Depot",INDEX('Delivery Stops'!$B$2:$B$29,B3993))</f>
        <v>Bakery &amp; Cafe</v>
      </c>
      <c r="E3993" t="str" cm="1">
        <f t="array" ref="E3993">IF(C3993=0,"Depot",INDEX('Delivery Stops'!$B$2:$B$29,C3993))</f>
        <v>Electronics Outlet</v>
      </c>
      <c r="F3993">
        <v>0</v>
      </c>
      <c r="G3993" cm="1">
        <f t="array" ref="G3993">INDEX('Distance Matrix (miles)'!$B$2:$AD$30,B3993+1,C3993+1)</f>
        <v>24.16</v>
      </c>
      <c r="H3993" cm="1">
        <f t="array" ref="H3993">INDEX('Travel Time Matrix (min)'!$B$2:$AD$30,B3993+1,C3993+1)</f>
        <v>36.200000000000003</v>
      </c>
      <c r="I3993" cm="1">
        <f t="array" ref="I3993">G3993*(INDEX('Vehicle Fleet'!$D$2:$D$6,A3993)+'Cost Parameters'!$B$2*'Cost Parameters'!$B$3)</f>
        <v>37.602623999999999</v>
      </c>
      <c r="J3993" cm="1">
        <f t="array" ref="J3993">IF(C3993=0,0,INDEX('Delivery Stops'!$D$2:$D$29,C3993))</f>
        <v>72</v>
      </c>
      <c r="K3993">
        <f t="shared" si="248"/>
        <v>0</v>
      </c>
      <c r="L3993">
        <f t="shared" si="249"/>
        <v>0</v>
      </c>
      <c r="M3993">
        <f t="shared" si="250"/>
        <v>0</v>
      </c>
      <c r="N3993">
        <f t="shared" si="251"/>
        <v>0</v>
      </c>
      <c r="O3993" cm="1">
        <f t="array" ref="O3993">((IF(C3993=0,INDEX('Solver Setup'!$M$15:$M$19,A3993),INDEX('Solver Setup'!$G$25:$G$52,C3993))-IF(B3993=0,INDEX('Solver Setup'!$L$15:$L$19,A3993),INDEX('Solver Setup'!$G$25:$G$52,B3993)))*1440-IF(B3993=0,0,INDEX('Solver Setup'!$F$25:$F$52,B3993))-H3993+'Solver Setup'!$B$9*(1-F3993))</f>
        <v>1030.8</v>
      </c>
    </row>
    <row r="3994" spans="1:15" x14ac:dyDescent="0.2">
      <c r="A3994">
        <v>5</v>
      </c>
      <c r="B3994">
        <v>26</v>
      </c>
      <c r="C3994">
        <v>16</v>
      </c>
      <c r="D3994" t="str" cm="1">
        <f t="array" ref="D3994">IF(B3994=0,"Depot",INDEX('Delivery Stops'!$B$2:$B$29,B3994))</f>
        <v>Bakery &amp; Cafe</v>
      </c>
      <c r="E3994" t="str" cm="1">
        <f t="array" ref="E3994">IF(C3994=0,"Depot",INDEX('Delivery Stops'!$B$2:$B$29,C3994))</f>
        <v>Bookstore</v>
      </c>
      <c r="F3994">
        <v>0</v>
      </c>
      <c r="G3994" cm="1">
        <f t="array" ref="G3994">INDEX('Distance Matrix (miles)'!$B$2:$AD$30,B3994+1,C3994+1)</f>
        <v>22.28</v>
      </c>
      <c r="H3994" cm="1">
        <f t="array" ref="H3994">INDEX('Travel Time Matrix (min)'!$B$2:$AD$30,B3994+1,C3994+1)</f>
        <v>33.4</v>
      </c>
      <c r="I3994" cm="1">
        <f t="array" ref="I3994">G3994*(INDEX('Vehicle Fleet'!$D$2:$D$6,A3994)+'Cost Parameters'!$B$2*'Cost Parameters'!$B$3)</f>
        <v>34.676591999999999</v>
      </c>
      <c r="J3994" cm="1">
        <f t="array" ref="J3994">IF(C3994=0,0,INDEX('Delivery Stops'!$D$2:$D$29,C3994))</f>
        <v>152</v>
      </c>
      <c r="K3994">
        <f t="shared" si="248"/>
        <v>0</v>
      </c>
      <c r="L3994">
        <f t="shared" si="249"/>
        <v>0</v>
      </c>
      <c r="M3994">
        <f t="shared" si="250"/>
        <v>0</v>
      </c>
      <c r="N3994">
        <f t="shared" si="251"/>
        <v>0</v>
      </c>
      <c r="O3994" cm="1">
        <f t="array" ref="O3994">((IF(C3994=0,INDEX('Solver Setup'!$M$15:$M$19,A3994),INDEX('Solver Setup'!$G$25:$G$52,C3994))-IF(B3994=0,INDEX('Solver Setup'!$L$15:$L$19,A3994),INDEX('Solver Setup'!$G$25:$G$52,B3994)))*1440-IF(B3994=0,0,INDEX('Solver Setup'!$F$25:$F$52,B3994))-H3994+'Solver Setup'!$B$9*(1-F3994))</f>
        <v>1273.6000000000006</v>
      </c>
    </row>
    <row r="3995" spans="1:15" x14ac:dyDescent="0.2">
      <c r="A3995">
        <v>5</v>
      </c>
      <c r="B3995">
        <v>26</v>
      </c>
      <c r="C3995">
        <v>17</v>
      </c>
      <c r="D3995" t="str" cm="1">
        <f t="array" ref="D3995">IF(B3995=0,"Depot",INDEX('Delivery Stops'!$B$2:$B$29,B3995))</f>
        <v>Bakery &amp; Cafe</v>
      </c>
      <c r="E3995" t="str" cm="1">
        <f t="array" ref="E3995">IF(C3995=0,"Depot",INDEX('Delivery Stops'!$B$2:$B$29,C3995))</f>
        <v>Veterinary Clinic</v>
      </c>
      <c r="F3995">
        <v>0</v>
      </c>
      <c r="G3995" cm="1">
        <f t="array" ref="G3995">INDEX('Distance Matrix (miles)'!$B$2:$AD$30,B3995+1,C3995+1)</f>
        <v>3.69</v>
      </c>
      <c r="H3995" cm="1">
        <f t="array" ref="H3995">INDEX('Travel Time Matrix (min)'!$B$2:$AD$30,B3995+1,C3995+1)</f>
        <v>5.5</v>
      </c>
      <c r="I3995" cm="1">
        <f t="array" ref="I3995">G3995*(INDEX('Vehicle Fleet'!$D$2:$D$6,A3995)+'Cost Parameters'!$B$2*'Cost Parameters'!$B$3)</f>
        <v>5.7431159999999997</v>
      </c>
      <c r="J3995" cm="1">
        <f t="array" ref="J3995">IF(C3995=0,0,INDEX('Delivery Stops'!$D$2:$D$29,C3995))</f>
        <v>102</v>
      </c>
      <c r="K3995">
        <f t="shared" si="248"/>
        <v>0</v>
      </c>
      <c r="L3995">
        <f t="shared" si="249"/>
        <v>0</v>
      </c>
      <c r="M3995">
        <f t="shared" si="250"/>
        <v>0</v>
      </c>
      <c r="N3995">
        <f t="shared" si="251"/>
        <v>0</v>
      </c>
      <c r="O3995" cm="1">
        <f t="array" ref="O3995">((IF(C3995=0,INDEX('Solver Setup'!$M$15:$M$19,A3995),INDEX('Solver Setup'!$G$25:$G$52,C3995))-IF(B3995=0,INDEX('Solver Setup'!$L$15:$L$19,A3995),INDEX('Solver Setup'!$G$25:$G$52,B3995)))*1440-IF(B3995=0,0,INDEX('Solver Setup'!$F$25:$F$52,B3995))-H3995+'Solver Setup'!$B$9*(1-F3995))</f>
        <v>1136.4999999999995</v>
      </c>
    </row>
    <row r="3996" spans="1:15" x14ac:dyDescent="0.2">
      <c r="A3996">
        <v>5</v>
      </c>
      <c r="B3996">
        <v>26</v>
      </c>
      <c r="C3996">
        <v>18</v>
      </c>
      <c r="D3996" t="str" cm="1">
        <f t="array" ref="D3996">IF(B3996=0,"Depot",INDEX('Delivery Stops'!$B$2:$B$29,B3996))</f>
        <v>Bakery &amp; Cafe</v>
      </c>
      <c r="E3996" t="str" cm="1">
        <f t="array" ref="E3996">IF(C3996=0,"Depot",INDEX('Delivery Stops'!$B$2:$B$29,C3996))</f>
        <v>Furniture Warehouse</v>
      </c>
      <c r="F3996">
        <v>0</v>
      </c>
      <c r="G3996" cm="1">
        <f t="array" ref="G3996">INDEX('Distance Matrix (miles)'!$B$2:$AD$30,B3996+1,C3996+1)</f>
        <v>22.51</v>
      </c>
      <c r="H3996" cm="1">
        <f t="array" ref="H3996">INDEX('Travel Time Matrix (min)'!$B$2:$AD$30,B3996+1,C3996+1)</f>
        <v>33.799999999999997</v>
      </c>
      <c r="I3996" cm="1">
        <f t="array" ref="I3996">G3996*(INDEX('Vehicle Fleet'!$D$2:$D$6,A3996)+'Cost Parameters'!$B$2*'Cost Parameters'!$B$3)</f>
        <v>35.034564000000003</v>
      </c>
      <c r="J3996" cm="1">
        <f t="array" ref="J3996">IF(C3996=0,0,INDEX('Delivery Stops'!$D$2:$D$29,C3996))</f>
        <v>148</v>
      </c>
      <c r="K3996">
        <f t="shared" si="248"/>
        <v>0</v>
      </c>
      <c r="L3996">
        <f t="shared" si="249"/>
        <v>0</v>
      </c>
      <c r="M3996">
        <f t="shared" si="250"/>
        <v>0</v>
      </c>
      <c r="N3996">
        <f t="shared" si="251"/>
        <v>0</v>
      </c>
      <c r="O3996" cm="1">
        <f t="array" ref="O3996">((IF(C3996=0,INDEX('Solver Setup'!$M$15:$M$19,A3996),INDEX('Solver Setup'!$G$25:$G$52,C3996))-IF(B3996=0,INDEX('Solver Setup'!$L$15:$L$19,A3996),INDEX('Solver Setup'!$G$25:$G$52,B3996)))*1440-IF(B3996=0,0,INDEX('Solver Setup'!$F$25:$F$52,B3996))-H3996+'Solver Setup'!$B$9*(1-F3996))</f>
        <v>1063.1999999999994</v>
      </c>
    </row>
    <row r="3997" spans="1:15" x14ac:dyDescent="0.2">
      <c r="A3997">
        <v>5</v>
      </c>
      <c r="B3997">
        <v>26</v>
      </c>
      <c r="C3997">
        <v>19</v>
      </c>
      <c r="D3997" t="str" cm="1">
        <f t="array" ref="D3997">IF(B3997=0,"Depot",INDEX('Delivery Stops'!$B$2:$B$29,B3997))</f>
        <v>Bakery &amp; Cafe</v>
      </c>
      <c r="E3997" t="str" cm="1">
        <f t="array" ref="E3997">IF(C3997=0,"Depot",INDEX('Delivery Stops'!$B$2:$B$29,C3997))</f>
        <v>Music School</v>
      </c>
      <c r="F3997">
        <v>0</v>
      </c>
      <c r="G3997" cm="1">
        <f t="array" ref="G3997">INDEX('Distance Matrix (miles)'!$B$2:$AD$30,B3997+1,C3997+1)</f>
        <v>42.91</v>
      </c>
      <c r="H3997" cm="1">
        <f t="array" ref="H3997">INDEX('Travel Time Matrix (min)'!$B$2:$AD$30,B3997+1,C3997+1)</f>
        <v>64.400000000000006</v>
      </c>
      <c r="I3997" cm="1">
        <f t="array" ref="I3997">G3997*(INDEX('Vehicle Fleet'!$D$2:$D$6,A3997)+'Cost Parameters'!$B$2*'Cost Parameters'!$B$3)</f>
        <v>66.785123999999996</v>
      </c>
      <c r="J3997" cm="1">
        <f t="array" ref="J3997">IF(C3997=0,0,INDEX('Delivery Stops'!$D$2:$D$29,C3997))</f>
        <v>97</v>
      </c>
      <c r="K3997">
        <f t="shared" si="248"/>
        <v>0</v>
      </c>
      <c r="L3997">
        <f t="shared" si="249"/>
        <v>0</v>
      </c>
      <c r="M3997">
        <f t="shared" si="250"/>
        <v>0</v>
      </c>
      <c r="N3997">
        <f t="shared" si="251"/>
        <v>0</v>
      </c>
      <c r="O3997" cm="1">
        <f t="array" ref="O3997">((IF(C3997=0,INDEX('Solver Setup'!$M$15:$M$19,A3997),INDEX('Solver Setup'!$G$25:$G$52,C3997))-IF(B3997=0,INDEX('Solver Setup'!$L$15:$L$19,A3997),INDEX('Solver Setup'!$G$25:$G$52,B3997)))*1440-IF(B3997=0,0,INDEX('Solver Setup'!$F$25:$F$52,B3997))-H3997+'Solver Setup'!$B$9*(1-F3997))</f>
        <v>1002.6</v>
      </c>
    </row>
    <row r="3998" spans="1:15" x14ac:dyDescent="0.2">
      <c r="A3998">
        <v>5</v>
      </c>
      <c r="B3998">
        <v>26</v>
      </c>
      <c r="C3998">
        <v>20</v>
      </c>
      <c r="D3998" t="str" cm="1">
        <f t="array" ref="D3998">IF(B3998=0,"Depot",INDEX('Delivery Stops'!$B$2:$B$29,B3998))</f>
        <v>Bakery &amp; Cafe</v>
      </c>
      <c r="E3998" t="str" cm="1">
        <f t="array" ref="E3998">IF(C3998=0,"Depot",INDEX('Delivery Stops'!$B$2:$B$29,C3998))</f>
        <v>Elementary School</v>
      </c>
      <c r="F3998">
        <v>0</v>
      </c>
      <c r="G3998" cm="1">
        <f t="array" ref="G3998">INDEX('Distance Matrix (miles)'!$B$2:$AD$30,B3998+1,C3998+1)</f>
        <v>33.17</v>
      </c>
      <c r="H3998" cm="1">
        <f t="array" ref="H3998">INDEX('Travel Time Matrix (min)'!$B$2:$AD$30,B3998+1,C3998+1)</f>
        <v>49.8</v>
      </c>
      <c r="I3998" cm="1">
        <f t="array" ref="I3998">G3998*(INDEX('Vehicle Fleet'!$D$2:$D$6,A3998)+'Cost Parameters'!$B$2*'Cost Parameters'!$B$3)</f>
        <v>51.625788</v>
      </c>
      <c r="J3998" cm="1">
        <f t="array" ref="J3998">IF(C3998=0,0,INDEX('Delivery Stops'!$D$2:$D$29,C3998))</f>
        <v>71</v>
      </c>
      <c r="K3998">
        <f t="shared" si="248"/>
        <v>0</v>
      </c>
      <c r="L3998">
        <f t="shared" si="249"/>
        <v>0</v>
      </c>
      <c r="M3998">
        <f t="shared" si="250"/>
        <v>0</v>
      </c>
      <c r="N3998">
        <f t="shared" si="251"/>
        <v>0</v>
      </c>
      <c r="O3998" cm="1">
        <f t="array" ref="O3998">((IF(C3998=0,INDEX('Solver Setup'!$M$15:$M$19,A3998),INDEX('Solver Setup'!$G$25:$G$52,C3998))-IF(B3998=0,INDEX('Solver Setup'!$L$15:$L$19,A3998),INDEX('Solver Setup'!$G$25:$G$52,B3998)))*1440-IF(B3998=0,0,INDEX('Solver Setup'!$F$25:$F$52,B3998))-H3998+'Solver Setup'!$B$9*(1-F3998))</f>
        <v>987.2000000000005</v>
      </c>
    </row>
    <row r="3999" spans="1:15" x14ac:dyDescent="0.2">
      <c r="A3999">
        <v>5</v>
      </c>
      <c r="B3999">
        <v>26</v>
      </c>
      <c r="C3999">
        <v>21</v>
      </c>
      <c r="D3999" t="str" cm="1">
        <f t="array" ref="D3999">IF(B3999=0,"Depot",INDEX('Delivery Stops'!$B$2:$B$29,B3999))</f>
        <v>Bakery &amp; Cafe</v>
      </c>
      <c r="E3999" t="str" cm="1">
        <f t="array" ref="E3999">IF(C3999=0,"Depot",INDEX('Delivery Stops'!$B$2:$B$29,C3999))</f>
        <v>Distillery</v>
      </c>
      <c r="F3999">
        <v>0</v>
      </c>
      <c r="G3999" cm="1">
        <f t="array" ref="G3999">INDEX('Distance Matrix (miles)'!$B$2:$AD$30,B3999+1,C3999+1)</f>
        <v>33.93</v>
      </c>
      <c r="H3999" cm="1">
        <f t="array" ref="H3999">INDEX('Travel Time Matrix (min)'!$B$2:$AD$30,B3999+1,C3999+1)</f>
        <v>50.9</v>
      </c>
      <c r="I3999" cm="1">
        <f t="array" ref="I3999">G3999*(INDEX('Vehicle Fleet'!$D$2:$D$6,A3999)+'Cost Parameters'!$B$2*'Cost Parameters'!$B$3)</f>
        <v>52.808652000000002</v>
      </c>
      <c r="J3999" cm="1">
        <f t="array" ref="J3999">IF(C3999=0,0,INDEX('Delivery Stops'!$D$2:$D$29,C3999))</f>
        <v>178</v>
      </c>
      <c r="K3999">
        <f t="shared" si="248"/>
        <v>0</v>
      </c>
      <c r="L3999">
        <f t="shared" si="249"/>
        <v>0</v>
      </c>
      <c r="M3999">
        <f t="shared" si="250"/>
        <v>0</v>
      </c>
      <c r="N3999">
        <f t="shared" si="251"/>
        <v>0</v>
      </c>
      <c r="O3999" cm="1">
        <f t="array" ref="O3999">((IF(C3999=0,INDEX('Solver Setup'!$M$15:$M$19,A3999),INDEX('Solver Setup'!$G$25:$G$52,C3999))-IF(B3999=0,INDEX('Solver Setup'!$L$15:$L$19,A3999),INDEX('Solver Setup'!$G$25:$G$52,B3999)))*1440-IF(B3999=0,0,INDEX('Solver Setup'!$F$25:$F$52,B3999))-H3999+'Solver Setup'!$B$9*(1-F3999))</f>
        <v>1496.0999999999997</v>
      </c>
    </row>
    <row r="4000" spans="1:15" x14ac:dyDescent="0.2">
      <c r="A4000">
        <v>5</v>
      </c>
      <c r="B4000">
        <v>26</v>
      </c>
      <c r="C4000">
        <v>22</v>
      </c>
      <c r="D4000" t="str" cm="1">
        <f t="array" ref="D4000">IF(B4000=0,"Depot",INDEX('Delivery Stops'!$B$2:$B$29,B4000))</f>
        <v>Bakery &amp; Cafe</v>
      </c>
      <c r="E4000" t="str" cm="1">
        <f t="array" ref="E4000">IF(C4000=0,"Depot",INDEX('Delivery Stops'!$B$2:$B$29,C4000))</f>
        <v>Brewery</v>
      </c>
      <c r="F4000">
        <v>0</v>
      </c>
      <c r="G4000" cm="1">
        <f t="array" ref="G4000">INDEX('Distance Matrix (miles)'!$B$2:$AD$30,B4000+1,C4000+1)</f>
        <v>20.66</v>
      </c>
      <c r="H4000" cm="1">
        <f t="array" ref="H4000">INDEX('Travel Time Matrix (min)'!$B$2:$AD$30,B4000+1,C4000+1)</f>
        <v>31</v>
      </c>
      <c r="I4000" cm="1">
        <f t="array" ref="I4000">G4000*(INDEX('Vehicle Fleet'!$D$2:$D$6,A4000)+'Cost Parameters'!$B$2*'Cost Parameters'!$B$3)</f>
        <v>32.155223999999997</v>
      </c>
      <c r="J4000" cm="1">
        <f t="array" ref="J4000">IF(C4000=0,0,INDEX('Delivery Stops'!$D$2:$D$29,C4000))</f>
        <v>46</v>
      </c>
      <c r="K4000">
        <f t="shared" si="248"/>
        <v>0</v>
      </c>
      <c r="L4000">
        <f t="shared" si="249"/>
        <v>0</v>
      </c>
      <c r="M4000">
        <f t="shared" si="250"/>
        <v>0</v>
      </c>
      <c r="N4000">
        <f t="shared" si="251"/>
        <v>0</v>
      </c>
      <c r="O4000" cm="1">
        <f t="array" ref="O4000">((IF(C4000=0,INDEX('Solver Setup'!$M$15:$M$19,A4000),INDEX('Solver Setup'!$G$25:$G$52,C4000))-IF(B4000=0,INDEX('Solver Setup'!$L$15:$L$19,A4000),INDEX('Solver Setup'!$G$25:$G$52,B4000)))*1440-IF(B4000=0,0,INDEX('Solver Setup'!$F$25:$F$52,B4000))-H4000+'Solver Setup'!$B$9*(1-F4000))</f>
        <v>1366.0000000000005</v>
      </c>
    </row>
    <row r="4001" spans="1:15" x14ac:dyDescent="0.2">
      <c r="A4001">
        <v>5</v>
      </c>
      <c r="B4001">
        <v>26</v>
      </c>
      <c r="C4001">
        <v>23</v>
      </c>
      <c r="D4001" t="str" cm="1">
        <f t="array" ref="D4001">IF(B4001=0,"Depot",INDEX('Delivery Stops'!$B$2:$B$29,B4001))</f>
        <v>Bakery &amp; Cafe</v>
      </c>
      <c r="E4001" t="str" cm="1">
        <f t="array" ref="E4001">IF(C4001=0,"Depot",INDEX('Delivery Stops'!$B$2:$B$29,C4001))</f>
        <v>Distillery</v>
      </c>
      <c r="F4001">
        <v>0</v>
      </c>
      <c r="G4001" cm="1">
        <f t="array" ref="G4001">INDEX('Distance Matrix (miles)'!$B$2:$AD$30,B4001+1,C4001+1)</f>
        <v>28.77</v>
      </c>
      <c r="H4001" cm="1">
        <f t="array" ref="H4001">INDEX('Travel Time Matrix (min)'!$B$2:$AD$30,B4001+1,C4001+1)</f>
        <v>43.2</v>
      </c>
      <c r="I4001" cm="1">
        <f t="array" ref="I4001">G4001*(INDEX('Vehicle Fleet'!$D$2:$D$6,A4001)+'Cost Parameters'!$B$2*'Cost Parameters'!$B$3)</f>
        <v>44.777628</v>
      </c>
      <c r="J4001" cm="1">
        <f t="array" ref="J4001">IF(C4001=0,0,INDEX('Delivery Stops'!$D$2:$D$29,C4001))</f>
        <v>207</v>
      </c>
      <c r="K4001">
        <f t="shared" si="248"/>
        <v>0</v>
      </c>
      <c r="L4001">
        <f t="shared" si="249"/>
        <v>0</v>
      </c>
      <c r="M4001">
        <f t="shared" si="250"/>
        <v>0</v>
      </c>
      <c r="N4001">
        <f t="shared" si="251"/>
        <v>0</v>
      </c>
      <c r="O4001" cm="1">
        <f t="array" ref="O4001">((IF(C4001=0,INDEX('Solver Setup'!$M$15:$M$19,A4001),INDEX('Solver Setup'!$G$25:$G$52,C4001))-IF(B4001=0,INDEX('Solver Setup'!$L$15:$L$19,A4001),INDEX('Solver Setup'!$G$25:$G$52,B4001)))*1440-IF(B4001=0,0,INDEX('Solver Setup'!$F$25:$F$52,B4001))-H4001+'Solver Setup'!$B$9*(1-F4001))</f>
        <v>1248.8</v>
      </c>
    </row>
    <row r="4002" spans="1:15" x14ac:dyDescent="0.2">
      <c r="A4002">
        <v>5</v>
      </c>
      <c r="B4002">
        <v>26</v>
      </c>
      <c r="C4002">
        <v>24</v>
      </c>
      <c r="D4002" t="str" cm="1">
        <f t="array" ref="D4002">IF(B4002=0,"Depot",INDEX('Delivery Stops'!$B$2:$B$29,B4002))</f>
        <v>Bakery &amp; Cafe</v>
      </c>
      <c r="E4002" t="str" cm="1">
        <f t="array" ref="E4002">IF(C4002=0,"Depot",INDEX('Delivery Stops'!$B$2:$B$29,C4002))</f>
        <v>Children's Academy</v>
      </c>
      <c r="F4002">
        <v>0</v>
      </c>
      <c r="G4002" cm="1">
        <f t="array" ref="G4002">INDEX('Distance Matrix (miles)'!$B$2:$AD$30,B4002+1,C4002+1)</f>
        <v>31.83</v>
      </c>
      <c r="H4002" cm="1">
        <f t="array" ref="H4002">INDEX('Travel Time Matrix (min)'!$B$2:$AD$30,B4002+1,C4002+1)</f>
        <v>47.7</v>
      </c>
      <c r="I4002" cm="1">
        <f t="array" ref="I4002">G4002*(INDEX('Vehicle Fleet'!$D$2:$D$6,A4002)+'Cost Parameters'!$B$2*'Cost Parameters'!$B$3)</f>
        <v>49.540211999999997</v>
      </c>
      <c r="J4002" cm="1">
        <f t="array" ref="J4002">IF(C4002=0,0,INDEX('Delivery Stops'!$D$2:$D$29,C4002))</f>
        <v>28</v>
      </c>
      <c r="K4002">
        <f t="shared" si="248"/>
        <v>0</v>
      </c>
      <c r="L4002">
        <f t="shared" si="249"/>
        <v>0</v>
      </c>
      <c r="M4002">
        <f t="shared" si="250"/>
        <v>0</v>
      </c>
      <c r="N4002">
        <f t="shared" si="251"/>
        <v>0</v>
      </c>
      <c r="O4002" cm="1">
        <f t="array" ref="O4002">((IF(C4002=0,INDEX('Solver Setup'!$M$15:$M$19,A4002),INDEX('Solver Setup'!$G$25:$G$52,C4002))-IF(B4002=0,INDEX('Solver Setup'!$L$15:$L$19,A4002),INDEX('Solver Setup'!$G$25:$G$52,B4002)))*1440-IF(B4002=0,0,INDEX('Solver Setup'!$F$25:$F$52,B4002))-H4002+'Solver Setup'!$B$9*(1-F4002))</f>
        <v>1394.3000000000004</v>
      </c>
    </row>
    <row r="4003" spans="1:15" x14ac:dyDescent="0.2">
      <c r="A4003">
        <v>5</v>
      </c>
      <c r="B4003">
        <v>26</v>
      </c>
      <c r="C4003">
        <v>25</v>
      </c>
      <c r="D4003" t="str" cm="1">
        <f t="array" ref="D4003">IF(B4003=0,"Depot",INDEX('Delivery Stops'!$B$2:$B$29,B4003))</f>
        <v>Bakery &amp; Cafe</v>
      </c>
      <c r="E4003" t="str" cm="1">
        <f t="array" ref="E4003">IF(C4003=0,"Depot",INDEX('Delivery Stops'!$B$2:$B$29,C4003))</f>
        <v>Public Library</v>
      </c>
      <c r="F4003">
        <v>0</v>
      </c>
      <c r="G4003" cm="1">
        <f t="array" ref="G4003">INDEX('Distance Matrix (miles)'!$B$2:$AD$30,B4003+1,C4003+1)</f>
        <v>10.53</v>
      </c>
      <c r="H4003" cm="1">
        <f t="array" ref="H4003">INDEX('Travel Time Matrix (min)'!$B$2:$AD$30,B4003+1,C4003+1)</f>
        <v>15.8</v>
      </c>
      <c r="I4003" cm="1">
        <f t="array" ref="I4003">G4003*(INDEX('Vehicle Fleet'!$D$2:$D$6,A4003)+'Cost Parameters'!$B$2*'Cost Parameters'!$B$3)</f>
        <v>16.388891999999998</v>
      </c>
      <c r="J4003" cm="1">
        <f t="array" ref="J4003">IF(C4003=0,0,INDEX('Delivery Stops'!$D$2:$D$29,C4003))</f>
        <v>32</v>
      </c>
      <c r="K4003">
        <f t="shared" si="248"/>
        <v>0</v>
      </c>
      <c r="L4003">
        <f t="shared" si="249"/>
        <v>0</v>
      </c>
      <c r="M4003">
        <f t="shared" si="250"/>
        <v>0</v>
      </c>
      <c r="N4003">
        <f t="shared" si="251"/>
        <v>0</v>
      </c>
      <c r="O4003" cm="1">
        <f t="array" ref="O4003">((IF(C4003=0,INDEX('Solver Setup'!$M$15:$M$19,A4003),INDEX('Solver Setup'!$G$25:$G$52,C4003))-IF(B4003=0,INDEX('Solver Setup'!$L$15:$L$19,A4003),INDEX('Solver Setup'!$G$25:$G$52,B4003)))*1440-IF(B4003=0,0,INDEX('Solver Setup'!$F$25:$F$52,B4003))-H4003+'Solver Setup'!$B$9*(1-F4003))</f>
        <v>1336.2000000000005</v>
      </c>
    </row>
    <row r="4004" spans="1:15" x14ac:dyDescent="0.2">
      <c r="A4004">
        <v>5</v>
      </c>
      <c r="B4004">
        <v>26</v>
      </c>
      <c r="C4004">
        <v>27</v>
      </c>
      <c r="D4004" t="str" cm="1">
        <f t="array" ref="D4004">IF(B4004=0,"Depot",INDEX('Delivery Stops'!$B$2:$B$29,B4004))</f>
        <v>Bakery &amp; Cafe</v>
      </c>
      <c r="E4004" t="str" cm="1">
        <f t="array" ref="E4004">IF(C4004=0,"Depot",INDEX('Delivery Stops'!$B$2:$B$29,C4004))</f>
        <v>Redstone Elementary School</v>
      </c>
      <c r="F4004">
        <v>0</v>
      </c>
      <c r="G4004" cm="1">
        <f t="array" ref="G4004">INDEX('Distance Matrix (miles)'!$B$2:$AD$30,B4004+1,C4004+1)</f>
        <v>2.83</v>
      </c>
      <c r="H4004" cm="1">
        <f t="array" ref="H4004">INDEX('Travel Time Matrix (min)'!$B$2:$AD$30,B4004+1,C4004+1)</f>
        <v>4.2</v>
      </c>
      <c r="I4004" cm="1">
        <f t="array" ref="I4004">G4004*(INDEX('Vehicle Fleet'!$D$2:$D$6,A4004)+'Cost Parameters'!$B$2*'Cost Parameters'!$B$3)</f>
        <v>4.4046120000000002</v>
      </c>
      <c r="J4004" cm="1">
        <f t="array" ref="J4004">IF(C4004=0,0,INDEX('Delivery Stops'!$D$2:$D$29,C4004))</f>
        <v>61</v>
      </c>
      <c r="K4004">
        <f t="shared" si="248"/>
        <v>0</v>
      </c>
      <c r="L4004">
        <f t="shared" si="249"/>
        <v>0</v>
      </c>
      <c r="M4004">
        <f t="shared" si="250"/>
        <v>0</v>
      </c>
      <c r="N4004">
        <f t="shared" si="251"/>
        <v>0</v>
      </c>
      <c r="O4004" cm="1">
        <f t="array" ref="O4004">((IF(C4004=0,INDEX('Solver Setup'!$M$15:$M$19,A4004),INDEX('Solver Setup'!$G$25:$G$52,C4004))-IF(B4004=0,INDEX('Solver Setup'!$L$15:$L$19,A4004),INDEX('Solver Setup'!$G$25:$G$52,B4004)))*1440-IF(B4004=0,0,INDEX('Solver Setup'!$F$25:$F$52,B4004))-H4004+'Solver Setup'!$B$9*(1-F4004))</f>
        <v>1362.7999999999995</v>
      </c>
    </row>
    <row r="4005" spans="1:15" x14ac:dyDescent="0.2">
      <c r="A4005">
        <v>5</v>
      </c>
      <c r="B4005">
        <v>26</v>
      </c>
      <c r="C4005">
        <v>28</v>
      </c>
      <c r="D4005" t="str" cm="1">
        <f t="array" ref="D4005">IF(B4005=0,"Depot",INDEX('Delivery Stops'!$B$2:$B$29,B4005))</f>
        <v>Bakery &amp; Cafe</v>
      </c>
      <c r="E4005" t="str" cm="1">
        <f t="array" ref="E4005">IF(C4005=0,"Depot",INDEX('Delivery Stops'!$B$2:$B$29,C4005))</f>
        <v>Food Bank</v>
      </c>
      <c r="F4005">
        <v>0</v>
      </c>
      <c r="G4005" cm="1">
        <f t="array" ref="G4005">INDEX('Distance Matrix (miles)'!$B$2:$AD$30,B4005+1,C4005+1)</f>
        <v>19.59</v>
      </c>
      <c r="H4005" cm="1">
        <f t="array" ref="H4005">INDEX('Travel Time Matrix (min)'!$B$2:$AD$30,B4005+1,C4005+1)</f>
        <v>29.4</v>
      </c>
      <c r="I4005" cm="1">
        <f t="array" ref="I4005">G4005*(INDEX('Vehicle Fleet'!$D$2:$D$6,A4005)+'Cost Parameters'!$B$2*'Cost Parameters'!$B$3)</f>
        <v>30.489875999999999</v>
      </c>
      <c r="J4005" cm="1">
        <f t="array" ref="J4005">IF(C4005=0,0,INDEX('Delivery Stops'!$D$2:$D$29,C4005))</f>
        <v>168</v>
      </c>
      <c r="K4005">
        <f t="shared" si="248"/>
        <v>0</v>
      </c>
      <c r="L4005">
        <f t="shared" si="249"/>
        <v>0</v>
      </c>
      <c r="M4005">
        <f t="shared" si="250"/>
        <v>0</v>
      </c>
      <c r="N4005">
        <f t="shared" si="251"/>
        <v>0</v>
      </c>
      <c r="O4005" cm="1">
        <f t="array" ref="O4005">((IF(C4005=0,INDEX('Solver Setup'!$M$15:$M$19,A4005),INDEX('Solver Setup'!$G$25:$G$52,C4005))-IF(B4005=0,INDEX('Solver Setup'!$L$15:$L$19,A4005),INDEX('Solver Setup'!$G$25:$G$52,B4005)))*1440-IF(B4005=0,0,INDEX('Solver Setup'!$F$25:$F$52,B4005))-H4005+'Solver Setup'!$B$9*(1-F4005))</f>
        <v>1337.5999999999995</v>
      </c>
    </row>
    <row r="4006" spans="1:15" x14ac:dyDescent="0.2">
      <c r="A4006">
        <v>5</v>
      </c>
      <c r="B4006">
        <v>27</v>
      </c>
      <c r="C4006">
        <v>0</v>
      </c>
      <c r="D4006" t="str" cm="1">
        <f t="array" ref="D4006">IF(B4006=0,"Depot",INDEX('Delivery Stops'!$B$2:$B$29,B4006))</f>
        <v>Redstone Elementary School</v>
      </c>
      <c r="E4006" t="str" cm="1">
        <f t="array" ref="E4006">IF(C4006=0,"Depot",INDEX('Delivery Stops'!$B$2:$B$29,C4006))</f>
        <v>Depot</v>
      </c>
      <c r="F4006">
        <v>0</v>
      </c>
      <c r="G4006" cm="1">
        <f t="array" ref="G4006">INDEX('Distance Matrix (miles)'!$B$2:$AD$30,B4006+1,C4006+1)</f>
        <v>21.73</v>
      </c>
      <c r="H4006" cm="1">
        <f t="array" ref="H4006">INDEX('Travel Time Matrix (min)'!$B$2:$AD$30,B4006+1,C4006+1)</f>
        <v>32.6</v>
      </c>
      <c r="I4006" cm="1">
        <f t="array" ref="I4006">G4006*(INDEX('Vehicle Fleet'!$D$2:$D$6,A4006)+'Cost Parameters'!$B$2*'Cost Parameters'!$B$3)</f>
        <v>33.820571999999999</v>
      </c>
      <c r="J4006" cm="1">
        <f t="array" ref="J4006">IF(C4006=0,0,INDEX('Delivery Stops'!$D$2:$D$29,C4006))</f>
        <v>0</v>
      </c>
      <c r="K4006">
        <f t="shared" si="248"/>
        <v>0</v>
      </c>
      <c r="L4006">
        <f t="shared" si="249"/>
        <v>0</v>
      </c>
      <c r="M4006">
        <f t="shared" si="250"/>
        <v>0</v>
      </c>
      <c r="N4006">
        <f t="shared" si="251"/>
        <v>0</v>
      </c>
      <c r="O4006" cm="1">
        <f t="array" ref="O4006">((IF(C4006=0,INDEX('Solver Setup'!$M$15:$M$19,A4006),INDEX('Solver Setup'!$G$25:$G$52,C4006))-IF(B4006=0,INDEX('Solver Setup'!$L$15:$L$19,A4006),INDEX('Solver Setup'!$G$25:$G$52,B4006)))*1440-IF(B4006=0,0,INDEX('Solver Setup'!$F$25:$F$52,B4006))-H4006+'Solver Setup'!$B$9*(1-F4006))</f>
        <v>673.40000000000043</v>
      </c>
    </row>
    <row r="4007" spans="1:15" x14ac:dyDescent="0.2">
      <c r="A4007">
        <v>5</v>
      </c>
      <c r="B4007">
        <v>27</v>
      </c>
      <c r="C4007">
        <v>1</v>
      </c>
      <c r="D4007" t="str" cm="1">
        <f t="array" ref="D4007">IF(B4007=0,"Depot",INDEX('Delivery Stops'!$B$2:$B$29,B4007))</f>
        <v>Redstone Elementary School</v>
      </c>
      <c r="E4007" t="str" cm="1">
        <f t="array" ref="E4007">IF(C4007=0,"Depot",INDEX('Delivery Stops'!$B$2:$B$29,C4007))</f>
        <v>Pet Hospital</v>
      </c>
      <c r="F4007">
        <v>0</v>
      </c>
      <c r="G4007" cm="1">
        <f t="array" ref="G4007">INDEX('Distance Matrix (miles)'!$B$2:$AD$30,B4007+1,C4007+1)</f>
        <v>45.95</v>
      </c>
      <c r="H4007" cm="1">
        <f t="array" ref="H4007">INDEX('Travel Time Matrix (min)'!$B$2:$AD$30,B4007+1,C4007+1)</f>
        <v>68.900000000000006</v>
      </c>
      <c r="I4007" cm="1">
        <f t="array" ref="I4007">G4007*(INDEX('Vehicle Fleet'!$D$2:$D$6,A4007)+'Cost Parameters'!$B$2*'Cost Parameters'!$B$3)</f>
        <v>71.516580000000005</v>
      </c>
      <c r="J4007" cm="1">
        <f t="array" ref="J4007">IF(C4007=0,0,INDEX('Delivery Stops'!$D$2:$D$29,C4007))</f>
        <v>204</v>
      </c>
      <c r="K4007">
        <f t="shared" si="248"/>
        <v>0</v>
      </c>
      <c r="L4007">
        <f t="shared" si="249"/>
        <v>0</v>
      </c>
      <c r="M4007">
        <f t="shared" si="250"/>
        <v>0</v>
      </c>
      <c r="N4007">
        <f t="shared" si="251"/>
        <v>0</v>
      </c>
      <c r="O4007" cm="1">
        <f t="array" ref="O4007">((IF(C4007=0,INDEX('Solver Setup'!$M$15:$M$19,A4007),INDEX('Solver Setup'!$G$25:$G$52,C4007))-IF(B4007=0,INDEX('Solver Setup'!$L$15:$L$19,A4007),INDEX('Solver Setup'!$G$25:$G$52,B4007)))*1440-IF(B4007=0,0,INDEX('Solver Setup'!$F$25:$F$52,B4007))-H4007+'Solver Setup'!$B$9*(1-F4007))</f>
        <v>1147.100000000001</v>
      </c>
    </row>
    <row r="4008" spans="1:15" x14ac:dyDescent="0.2">
      <c r="A4008">
        <v>5</v>
      </c>
      <c r="B4008">
        <v>27</v>
      </c>
      <c r="C4008">
        <v>2</v>
      </c>
      <c r="D4008" t="str" cm="1">
        <f t="array" ref="D4008">IF(B4008=0,"Depot",INDEX('Delivery Stops'!$B$2:$B$29,B4008))</f>
        <v>Redstone Elementary School</v>
      </c>
      <c r="E4008" t="str" cm="1">
        <f t="array" ref="E4008">IF(C4008=0,"Depot",INDEX('Delivery Stops'!$B$2:$B$29,C4008))</f>
        <v>Community Pharmacy</v>
      </c>
      <c r="F4008">
        <v>0</v>
      </c>
      <c r="G4008" cm="1">
        <f t="array" ref="G4008">INDEX('Distance Matrix (miles)'!$B$2:$AD$30,B4008+1,C4008+1)</f>
        <v>24.38</v>
      </c>
      <c r="H4008" cm="1">
        <f t="array" ref="H4008">INDEX('Travel Time Matrix (min)'!$B$2:$AD$30,B4008+1,C4008+1)</f>
        <v>36.6</v>
      </c>
      <c r="I4008" cm="1">
        <f t="array" ref="I4008">G4008*(INDEX('Vehicle Fleet'!$D$2:$D$6,A4008)+'Cost Parameters'!$B$2*'Cost Parameters'!$B$3)</f>
        <v>37.945031999999998</v>
      </c>
      <c r="J4008" cm="1">
        <f t="array" ref="J4008">IF(C4008=0,0,INDEX('Delivery Stops'!$D$2:$D$29,C4008))</f>
        <v>240</v>
      </c>
      <c r="K4008">
        <f t="shared" si="248"/>
        <v>0</v>
      </c>
      <c r="L4008">
        <f t="shared" si="249"/>
        <v>0</v>
      </c>
      <c r="M4008">
        <f t="shared" si="250"/>
        <v>0</v>
      </c>
      <c r="N4008">
        <f t="shared" si="251"/>
        <v>0</v>
      </c>
      <c r="O4008" cm="1">
        <f t="array" ref="O4008">((IF(C4008=0,INDEX('Solver Setup'!$M$15:$M$19,A4008),INDEX('Solver Setup'!$G$25:$G$52,C4008))-IF(B4008=0,INDEX('Solver Setup'!$L$15:$L$19,A4008),INDEX('Solver Setup'!$G$25:$G$52,B4008)))*1440-IF(B4008=0,0,INDEX('Solver Setup'!$F$25:$F$52,B4008))-H4008+'Solver Setup'!$B$9*(1-F4008))</f>
        <v>1419.4</v>
      </c>
    </row>
    <row r="4009" spans="1:15" x14ac:dyDescent="0.2">
      <c r="A4009">
        <v>5</v>
      </c>
      <c r="B4009">
        <v>27</v>
      </c>
      <c r="C4009">
        <v>3</v>
      </c>
      <c r="D4009" t="str" cm="1">
        <f t="array" ref="D4009">IF(B4009=0,"Depot",INDEX('Delivery Stops'!$B$2:$B$29,B4009))</f>
        <v>Redstone Elementary School</v>
      </c>
      <c r="E4009" t="str" cm="1">
        <f t="array" ref="E4009">IF(C4009=0,"Depot",INDEX('Delivery Stops'!$B$2:$B$29,C4009))</f>
        <v>Redstone Medical Center</v>
      </c>
      <c r="F4009">
        <v>0</v>
      </c>
      <c r="G4009" cm="1">
        <f t="array" ref="G4009">INDEX('Distance Matrix (miles)'!$B$2:$AD$30,B4009+1,C4009+1)</f>
        <v>35.65</v>
      </c>
      <c r="H4009" cm="1">
        <f t="array" ref="H4009">INDEX('Travel Time Matrix (min)'!$B$2:$AD$30,B4009+1,C4009+1)</f>
        <v>53.5</v>
      </c>
      <c r="I4009" cm="1">
        <f t="array" ref="I4009">G4009*(INDEX('Vehicle Fleet'!$D$2:$D$6,A4009)+'Cost Parameters'!$B$2*'Cost Parameters'!$B$3)</f>
        <v>55.485659999999996</v>
      </c>
      <c r="J4009" cm="1">
        <f t="array" ref="J4009">IF(C4009=0,0,INDEX('Delivery Stops'!$D$2:$D$29,C4009))</f>
        <v>183</v>
      </c>
      <c r="K4009">
        <f t="shared" si="248"/>
        <v>0</v>
      </c>
      <c r="L4009">
        <f t="shared" si="249"/>
        <v>0</v>
      </c>
      <c r="M4009">
        <f t="shared" si="250"/>
        <v>0</v>
      </c>
      <c r="N4009">
        <f t="shared" si="251"/>
        <v>0</v>
      </c>
      <c r="O4009" cm="1">
        <f t="array" ref="O4009">((IF(C4009=0,INDEX('Solver Setup'!$M$15:$M$19,A4009),INDEX('Solver Setup'!$G$25:$G$52,C4009))-IF(B4009=0,INDEX('Solver Setup'!$L$15:$L$19,A4009),INDEX('Solver Setup'!$G$25:$G$52,B4009)))*1440-IF(B4009=0,0,INDEX('Solver Setup'!$F$25:$F$52,B4009))-H4009+'Solver Setup'!$B$9*(1-F4009))</f>
        <v>1417.5000000000005</v>
      </c>
    </row>
    <row r="4010" spans="1:15" x14ac:dyDescent="0.2">
      <c r="A4010">
        <v>5</v>
      </c>
      <c r="B4010">
        <v>27</v>
      </c>
      <c r="C4010">
        <v>4</v>
      </c>
      <c r="D4010" t="str" cm="1">
        <f t="array" ref="D4010">IF(B4010=0,"Depot",INDEX('Delivery Stops'!$B$2:$B$29,B4010))</f>
        <v>Redstone Elementary School</v>
      </c>
      <c r="E4010" t="str" cm="1">
        <f t="array" ref="E4010">IF(C4010=0,"Depot",INDEX('Delivery Stops'!$B$2:$B$29,C4010))</f>
        <v>Furniture Warehouse</v>
      </c>
      <c r="F4010">
        <v>0</v>
      </c>
      <c r="G4010" cm="1">
        <f t="array" ref="G4010">INDEX('Distance Matrix (miles)'!$B$2:$AD$30,B4010+1,C4010+1)</f>
        <v>19.09</v>
      </c>
      <c r="H4010" cm="1">
        <f t="array" ref="H4010">INDEX('Travel Time Matrix (min)'!$B$2:$AD$30,B4010+1,C4010+1)</f>
        <v>28.6</v>
      </c>
      <c r="I4010" cm="1">
        <f t="array" ref="I4010">G4010*(INDEX('Vehicle Fleet'!$D$2:$D$6,A4010)+'Cost Parameters'!$B$2*'Cost Parameters'!$B$3)</f>
        <v>29.711676000000001</v>
      </c>
      <c r="J4010" cm="1">
        <f t="array" ref="J4010">IF(C4010=0,0,INDEX('Delivery Stops'!$D$2:$D$29,C4010))</f>
        <v>186</v>
      </c>
      <c r="K4010">
        <f t="shared" si="248"/>
        <v>0</v>
      </c>
      <c r="L4010">
        <f t="shared" si="249"/>
        <v>0</v>
      </c>
      <c r="M4010">
        <f t="shared" si="250"/>
        <v>0</v>
      </c>
      <c r="N4010">
        <f t="shared" si="251"/>
        <v>0</v>
      </c>
      <c r="O4010" cm="1">
        <f t="array" ref="O4010">((IF(C4010=0,INDEX('Solver Setup'!$M$15:$M$19,A4010),INDEX('Solver Setup'!$G$25:$G$52,C4010))-IF(B4010=0,INDEX('Solver Setup'!$L$15:$L$19,A4010),INDEX('Solver Setup'!$G$25:$G$52,B4010)))*1440-IF(B4010=0,0,INDEX('Solver Setup'!$F$25:$F$52,B4010))-H4010+'Solver Setup'!$B$9*(1-F4010))</f>
        <v>1172.4000000000005</v>
      </c>
    </row>
    <row r="4011" spans="1:15" x14ac:dyDescent="0.2">
      <c r="A4011">
        <v>5</v>
      </c>
      <c r="B4011">
        <v>27</v>
      </c>
      <c r="C4011">
        <v>5</v>
      </c>
      <c r="D4011" t="str" cm="1">
        <f t="array" ref="D4011">IF(B4011=0,"Depot",INDEX('Delivery Stops'!$B$2:$B$29,B4011))</f>
        <v>Redstone Elementary School</v>
      </c>
      <c r="E4011" t="str" cm="1">
        <f t="array" ref="E4011">IF(C4011=0,"Depot",INDEX('Delivery Stops'!$B$2:$B$29,C4011))</f>
        <v>Construction Supply</v>
      </c>
      <c r="F4011">
        <v>0</v>
      </c>
      <c r="G4011" cm="1">
        <f t="array" ref="G4011">INDEX('Distance Matrix (miles)'!$B$2:$AD$30,B4011+1,C4011+1)</f>
        <v>13.39</v>
      </c>
      <c r="H4011" cm="1">
        <f t="array" ref="H4011">INDEX('Travel Time Matrix (min)'!$B$2:$AD$30,B4011+1,C4011+1)</f>
        <v>20.100000000000001</v>
      </c>
      <c r="I4011" cm="1">
        <f t="array" ref="I4011">G4011*(INDEX('Vehicle Fleet'!$D$2:$D$6,A4011)+'Cost Parameters'!$B$2*'Cost Parameters'!$B$3)</f>
        <v>20.840196000000002</v>
      </c>
      <c r="J4011" cm="1">
        <f t="array" ref="J4011">IF(C4011=0,0,INDEX('Delivery Stops'!$D$2:$D$29,C4011))</f>
        <v>201</v>
      </c>
      <c r="K4011">
        <f t="shared" si="248"/>
        <v>0</v>
      </c>
      <c r="L4011">
        <f t="shared" si="249"/>
        <v>0</v>
      </c>
      <c r="M4011">
        <f t="shared" si="250"/>
        <v>0</v>
      </c>
      <c r="N4011">
        <f t="shared" si="251"/>
        <v>0</v>
      </c>
      <c r="O4011" cm="1">
        <f t="array" ref="O4011">((IF(C4011=0,INDEX('Solver Setup'!$M$15:$M$19,A4011),INDEX('Solver Setup'!$G$25:$G$52,C4011))-IF(B4011=0,INDEX('Solver Setup'!$L$15:$L$19,A4011),INDEX('Solver Setup'!$G$25:$G$52,B4011)))*1440-IF(B4011=0,0,INDEX('Solver Setup'!$F$25:$F$52,B4011))-H4011+'Solver Setup'!$B$9*(1-F4011))</f>
        <v>1390.9</v>
      </c>
    </row>
    <row r="4012" spans="1:15" x14ac:dyDescent="0.2">
      <c r="A4012">
        <v>5</v>
      </c>
      <c r="B4012">
        <v>27</v>
      </c>
      <c r="C4012">
        <v>6</v>
      </c>
      <c r="D4012" t="str" cm="1">
        <f t="array" ref="D4012">IF(B4012=0,"Depot",INDEX('Delivery Stops'!$B$2:$B$29,B4012))</f>
        <v>Redstone Elementary School</v>
      </c>
      <c r="E4012" t="str" cm="1">
        <f t="array" ref="E4012">IF(C4012=0,"Depot",INDEX('Delivery Stops'!$B$2:$B$29,C4012))</f>
        <v>Farm Supply</v>
      </c>
      <c r="F4012">
        <v>0</v>
      </c>
      <c r="G4012" cm="1">
        <f t="array" ref="G4012">INDEX('Distance Matrix (miles)'!$B$2:$AD$30,B4012+1,C4012+1)</f>
        <v>17.79</v>
      </c>
      <c r="H4012" cm="1">
        <f t="array" ref="H4012">INDEX('Travel Time Matrix (min)'!$B$2:$AD$30,B4012+1,C4012+1)</f>
        <v>26.7</v>
      </c>
      <c r="I4012" cm="1">
        <f t="array" ref="I4012">G4012*(INDEX('Vehicle Fleet'!$D$2:$D$6,A4012)+'Cost Parameters'!$B$2*'Cost Parameters'!$B$3)</f>
        <v>27.688355999999999</v>
      </c>
      <c r="J4012" cm="1">
        <f t="array" ref="J4012">IF(C4012=0,0,INDEX('Delivery Stops'!$D$2:$D$29,C4012))</f>
        <v>162</v>
      </c>
      <c r="K4012">
        <f t="shared" si="248"/>
        <v>0</v>
      </c>
      <c r="L4012">
        <f t="shared" si="249"/>
        <v>0</v>
      </c>
      <c r="M4012">
        <f t="shared" si="250"/>
        <v>0</v>
      </c>
      <c r="N4012">
        <f t="shared" si="251"/>
        <v>0</v>
      </c>
      <c r="O4012" cm="1">
        <f t="array" ref="O4012">((IF(C4012=0,INDEX('Solver Setup'!$M$15:$M$19,A4012),INDEX('Solver Setup'!$G$25:$G$52,C4012))-IF(B4012=0,INDEX('Solver Setup'!$L$15:$L$19,A4012),INDEX('Solver Setup'!$G$25:$G$52,B4012)))*1440-IF(B4012=0,0,INDEX('Solver Setup'!$F$25:$F$52,B4012))-H4012+'Solver Setup'!$B$9*(1-F4012))</f>
        <v>1489.3000000000004</v>
      </c>
    </row>
    <row r="4013" spans="1:15" x14ac:dyDescent="0.2">
      <c r="A4013">
        <v>5</v>
      </c>
      <c r="B4013">
        <v>27</v>
      </c>
      <c r="C4013">
        <v>7</v>
      </c>
      <c r="D4013" t="str" cm="1">
        <f t="array" ref="D4013">IF(B4013=0,"Depot",INDEX('Delivery Stops'!$B$2:$B$29,B4013))</f>
        <v>Redstone Elementary School</v>
      </c>
      <c r="E4013" t="str" cm="1">
        <f t="array" ref="E4013">IF(C4013=0,"Depot",INDEX('Delivery Stops'!$B$2:$B$29,C4013))</f>
        <v>Fish Market</v>
      </c>
      <c r="F4013">
        <v>0</v>
      </c>
      <c r="G4013" cm="1">
        <f t="array" ref="G4013">INDEX('Distance Matrix (miles)'!$B$2:$AD$30,B4013+1,C4013+1)</f>
        <v>12.94</v>
      </c>
      <c r="H4013" cm="1">
        <f t="array" ref="H4013">INDEX('Travel Time Matrix (min)'!$B$2:$AD$30,B4013+1,C4013+1)</f>
        <v>19.399999999999999</v>
      </c>
      <c r="I4013" cm="1">
        <f t="array" ref="I4013">G4013*(INDEX('Vehicle Fleet'!$D$2:$D$6,A4013)+'Cost Parameters'!$B$2*'Cost Parameters'!$B$3)</f>
        <v>20.139816</v>
      </c>
      <c r="J4013" cm="1">
        <f t="array" ref="J4013">IF(C4013=0,0,INDEX('Delivery Stops'!$D$2:$D$29,C4013))</f>
        <v>133</v>
      </c>
      <c r="K4013">
        <f t="shared" si="248"/>
        <v>0</v>
      </c>
      <c r="L4013">
        <f t="shared" si="249"/>
        <v>0</v>
      </c>
      <c r="M4013">
        <f t="shared" si="250"/>
        <v>0</v>
      </c>
      <c r="N4013">
        <f t="shared" si="251"/>
        <v>0</v>
      </c>
      <c r="O4013" cm="1">
        <f t="array" ref="O4013">((IF(C4013=0,INDEX('Solver Setup'!$M$15:$M$19,A4013),INDEX('Solver Setup'!$G$25:$G$52,C4013))-IF(B4013=0,INDEX('Solver Setup'!$L$15:$L$19,A4013),INDEX('Solver Setup'!$G$25:$G$52,B4013)))*1440-IF(B4013=0,0,INDEX('Solver Setup'!$F$25:$F$52,B4013))-H4013+'Solver Setup'!$B$9*(1-F4013))</f>
        <v>1361.6000000000006</v>
      </c>
    </row>
    <row r="4014" spans="1:15" x14ac:dyDescent="0.2">
      <c r="A4014">
        <v>5</v>
      </c>
      <c r="B4014">
        <v>27</v>
      </c>
      <c r="C4014">
        <v>8</v>
      </c>
      <c r="D4014" t="str" cm="1">
        <f t="array" ref="D4014">IF(B4014=0,"Depot",INDEX('Delivery Stops'!$B$2:$B$29,B4014))</f>
        <v>Redstone Elementary School</v>
      </c>
      <c r="E4014" t="str" cm="1">
        <f t="array" ref="E4014">IF(C4014=0,"Depot",INDEX('Delivery Stops'!$B$2:$B$29,C4014))</f>
        <v>Swimming Pool Supply</v>
      </c>
      <c r="F4014">
        <v>0</v>
      </c>
      <c r="G4014" cm="1">
        <f t="array" ref="G4014">INDEX('Distance Matrix (miles)'!$B$2:$AD$30,B4014+1,C4014+1)</f>
        <v>30.78</v>
      </c>
      <c r="H4014" cm="1">
        <f t="array" ref="H4014">INDEX('Travel Time Matrix (min)'!$B$2:$AD$30,B4014+1,C4014+1)</f>
        <v>46.2</v>
      </c>
      <c r="I4014" cm="1">
        <f t="array" ref="I4014">G4014*(INDEX('Vehicle Fleet'!$D$2:$D$6,A4014)+'Cost Parameters'!$B$2*'Cost Parameters'!$B$3)</f>
        <v>47.905992000000005</v>
      </c>
      <c r="J4014" cm="1">
        <f t="array" ref="J4014">IF(C4014=0,0,INDEX('Delivery Stops'!$D$2:$D$29,C4014))</f>
        <v>285</v>
      </c>
      <c r="K4014">
        <f t="shared" si="248"/>
        <v>0</v>
      </c>
      <c r="L4014">
        <f t="shared" si="249"/>
        <v>0</v>
      </c>
      <c r="M4014">
        <f t="shared" si="250"/>
        <v>0</v>
      </c>
      <c r="N4014">
        <f t="shared" si="251"/>
        <v>0</v>
      </c>
      <c r="O4014" cm="1">
        <f t="array" ref="O4014">((IF(C4014=0,INDEX('Solver Setup'!$M$15:$M$19,A4014),INDEX('Solver Setup'!$G$25:$G$52,C4014))-IF(B4014=0,INDEX('Solver Setup'!$L$15:$L$19,A4014),INDEX('Solver Setup'!$G$25:$G$52,B4014)))*1440-IF(B4014=0,0,INDEX('Solver Setup'!$F$25:$F$52,B4014))-H4014+'Solver Setup'!$B$9*(1-F4014))</f>
        <v>1544.8000000000002</v>
      </c>
    </row>
    <row r="4015" spans="1:15" x14ac:dyDescent="0.2">
      <c r="A4015">
        <v>5</v>
      </c>
      <c r="B4015">
        <v>27</v>
      </c>
      <c r="C4015">
        <v>9</v>
      </c>
      <c r="D4015" t="str" cm="1">
        <f t="array" ref="D4015">IF(B4015=0,"Depot",INDEX('Delivery Stops'!$B$2:$B$29,B4015))</f>
        <v>Redstone Elementary School</v>
      </c>
      <c r="E4015" t="str" cm="1">
        <f t="array" ref="E4015">IF(C4015=0,"Depot",INDEX('Delivery Stops'!$B$2:$B$29,C4015))</f>
        <v>Dry Cleaners</v>
      </c>
      <c r="F4015">
        <v>0</v>
      </c>
      <c r="G4015" cm="1">
        <f t="array" ref="G4015">INDEX('Distance Matrix (miles)'!$B$2:$AD$30,B4015+1,C4015+1)</f>
        <v>35.72</v>
      </c>
      <c r="H4015" cm="1">
        <f t="array" ref="H4015">INDEX('Travel Time Matrix (min)'!$B$2:$AD$30,B4015+1,C4015+1)</f>
        <v>53.6</v>
      </c>
      <c r="I4015" cm="1">
        <f t="array" ref="I4015">G4015*(INDEX('Vehicle Fleet'!$D$2:$D$6,A4015)+'Cost Parameters'!$B$2*'Cost Parameters'!$B$3)</f>
        <v>55.594608000000001</v>
      </c>
      <c r="J4015" cm="1">
        <f t="array" ref="J4015">IF(C4015=0,0,INDEX('Delivery Stops'!$D$2:$D$29,C4015))</f>
        <v>24</v>
      </c>
      <c r="K4015">
        <f t="shared" si="248"/>
        <v>0</v>
      </c>
      <c r="L4015">
        <f t="shared" si="249"/>
        <v>0</v>
      </c>
      <c r="M4015">
        <f t="shared" si="250"/>
        <v>0</v>
      </c>
      <c r="N4015">
        <f t="shared" si="251"/>
        <v>0</v>
      </c>
      <c r="O4015" cm="1">
        <f t="array" ref="O4015">((IF(C4015=0,INDEX('Solver Setup'!$M$15:$M$19,A4015),INDEX('Solver Setup'!$G$25:$G$52,C4015))-IF(B4015=0,INDEX('Solver Setup'!$L$15:$L$19,A4015),INDEX('Solver Setup'!$G$25:$G$52,B4015)))*1440-IF(B4015=0,0,INDEX('Solver Setup'!$F$25:$F$52,B4015))-H4015+'Solver Setup'!$B$9*(1-F4015))</f>
        <v>1192.4000000000005</v>
      </c>
    </row>
    <row r="4016" spans="1:15" x14ac:dyDescent="0.2">
      <c r="A4016">
        <v>5</v>
      </c>
      <c r="B4016">
        <v>27</v>
      </c>
      <c r="C4016">
        <v>10</v>
      </c>
      <c r="D4016" t="str" cm="1">
        <f t="array" ref="D4016">IF(B4016=0,"Depot",INDEX('Delivery Stops'!$B$2:$B$29,B4016))</f>
        <v>Redstone Elementary School</v>
      </c>
      <c r="E4016" t="str" cm="1">
        <f t="array" ref="E4016">IF(C4016=0,"Depot",INDEX('Delivery Stops'!$B$2:$B$29,C4016))</f>
        <v>Furniture Warehouse</v>
      </c>
      <c r="F4016">
        <v>0</v>
      </c>
      <c r="G4016" cm="1">
        <f t="array" ref="G4016">INDEX('Distance Matrix (miles)'!$B$2:$AD$30,B4016+1,C4016+1)</f>
        <v>14.96</v>
      </c>
      <c r="H4016" cm="1">
        <f t="array" ref="H4016">INDEX('Travel Time Matrix (min)'!$B$2:$AD$30,B4016+1,C4016+1)</f>
        <v>22.4</v>
      </c>
      <c r="I4016" cm="1">
        <f t="array" ref="I4016">G4016*(INDEX('Vehicle Fleet'!$D$2:$D$6,A4016)+'Cost Parameters'!$B$2*'Cost Parameters'!$B$3)</f>
        <v>23.283744000000002</v>
      </c>
      <c r="J4016" cm="1">
        <f t="array" ref="J4016">IF(C4016=0,0,INDEX('Delivery Stops'!$D$2:$D$29,C4016))</f>
        <v>89</v>
      </c>
      <c r="K4016">
        <f t="shared" si="248"/>
        <v>0</v>
      </c>
      <c r="L4016">
        <f t="shared" si="249"/>
        <v>0</v>
      </c>
      <c r="M4016">
        <f t="shared" si="250"/>
        <v>0</v>
      </c>
      <c r="N4016">
        <f t="shared" si="251"/>
        <v>0</v>
      </c>
      <c r="O4016" cm="1">
        <f t="array" ref="O4016">((IF(C4016=0,INDEX('Solver Setup'!$M$15:$M$19,A4016),INDEX('Solver Setup'!$G$25:$G$52,C4016))-IF(B4016=0,INDEX('Solver Setup'!$L$15:$L$19,A4016),INDEX('Solver Setup'!$G$25:$G$52,B4016)))*1440-IF(B4016=0,0,INDEX('Solver Setup'!$F$25:$F$52,B4016))-H4016+'Solver Setup'!$B$9*(1-F4016))</f>
        <v>1298.5999999999999</v>
      </c>
    </row>
    <row r="4017" spans="1:15" x14ac:dyDescent="0.2">
      <c r="A4017">
        <v>5</v>
      </c>
      <c r="B4017">
        <v>27</v>
      </c>
      <c r="C4017">
        <v>11</v>
      </c>
      <c r="D4017" t="str" cm="1">
        <f t="array" ref="D4017">IF(B4017=0,"Depot",INDEX('Delivery Stops'!$B$2:$B$29,B4017))</f>
        <v>Redstone Elementary School</v>
      </c>
      <c r="E4017" t="str" cm="1">
        <f t="array" ref="E4017">IF(C4017=0,"Depot",INDEX('Delivery Stops'!$B$2:$B$29,C4017))</f>
        <v>Pet Hospital</v>
      </c>
      <c r="F4017">
        <v>0</v>
      </c>
      <c r="G4017" cm="1">
        <f t="array" ref="G4017">INDEX('Distance Matrix (miles)'!$B$2:$AD$30,B4017+1,C4017+1)</f>
        <v>23.04</v>
      </c>
      <c r="H4017" cm="1">
        <f t="array" ref="H4017">INDEX('Travel Time Matrix (min)'!$B$2:$AD$30,B4017+1,C4017+1)</f>
        <v>34.6</v>
      </c>
      <c r="I4017" cm="1">
        <f t="array" ref="I4017">G4017*(INDEX('Vehicle Fleet'!$D$2:$D$6,A4017)+'Cost Parameters'!$B$2*'Cost Parameters'!$B$3)</f>
        <v>35.859456000000002</v>
      </c>
      <c r="J4017" cm="1">
        <f t="array" ref="J4017">IF(C4017=0,0,INDEX('Delivery Stops'!$D$2:$D$29,C4017))</f>
        <v>108</v>
      </c>
      <c r="K4017">
        <f t="shared" si="248"/>
        <v>0</v>
      </c>
      <c r="L4017">
        <f t="shared" si="249"/>
        <v>0</v>
      </c>
      <c r="M4017">
        <f t="shared" si="250"/>
        <v>0</v>
      </c>
      <c r="N4017">
        <f t="shared" si="251"/>
        <v>0</v>
      </c>
      <c r="O4017" cm="1">
        <f t="array" ref="O4017">((IF(C4017=0,INDEX('Solver Setup'!$M$15:$M$19,A4017),INDEX('Solver Setup'!$G$25:$G$52,C4017))-IF(B4017=0,INDEX('Solver Setup'!$L$15:$L$19,A4017),INDEX('Solver Setup'!$G$25:$G$52,B4017)))*1440-IF(B4017=0,0,INDEX('Solver Setup'!$F$25:$F$52,B4017))-H4017+'Solver Setup'!$B$9*(1-F4017))</f>
        <v>1211.4000000000005</v>
      </c>
    </row>
    <row r="4018" spans="1:15" x14ac:dyDescent="0.2">
      <c r="A4018">
        <v>5</v>
      </c>
      <c r="B4018">
        <v>27</v>
      </c>
      <c r="C4018">
        <v>12</v>
      </c>
      <c r="D4018" t="str" cm="1">
        <f t="array" ref="D4018">IF(B4018=0,"Depot",INDEX('Delivery Stops'!$B$2:$B$29,B4018))</f>
        <v>Redstone Elementary School</v>
      </c>
      <c r="E4018" t="str" cm="1">
        <f t="array" ref="E4018">IF(C4018=0,"Depot",INDEX('Delivery Stops'!$B$2:$B$29,C4018))</f>
        <v>Tech Solutions Inc</v>
      </c>
      <c r="F4018">
        <v>0</v>
      </c>
      <c r="G4018" cm="1">
        <f t="array" ref="G4018">INDEX('Distance Matrix (miles)'!$B$2:$AD$30,B4018+1,C4018+1)</f>
        <v>13.37</v>
      </c>
      <c r="H4018" cm="1">
        <f t="array" ref="H4018">INDEX('Travel Time Matrix (min)'!$B$2:$AD$30,B4018+1,C4018+1)</f>
        <v>20.100000000000001</v>
      </c>
      <c r="I4018" cm="1">
        <f t="array" ref="I4018">G4018*(INDEX('Vehicle Fleet'!$D$2:$D$6,A4018)+'Cost Parameters'!$B$2*'Cost Parameters'!$B$3)</f>
        <v>20.809068</v>
      </c>
      <c r="J4018" cm="1">
        <f t="array" ref="J4018">IF(C4018=0,0,INDEX('Delivery Stops'!$D$2:$D$29,C4018))</f>
        <v>150</v>
      </c>
      <c r="K4018">
        <f t="shared" si="248"/>
        <v>0</v>
      </c>
      <c r="L4018">
        <f t="shared" si="249"/>
        <v>0</v>
      </c>
      <c r="M4018">
        <f t="shared" si="250"/>
        <v>0</v>
      </c>
      <c r="N4018">
        <f t="shared" si="251"/>
        <v>0</v>
      </c>
      <c r="O4018" cm="1">
        <f t="array" ref="O4018">((IF(C4018=0,INDEX('Solver Setup'!$M$15:$M$19,A4018),INDEX('Solver Setup'!$G$25:$G$52,C4018))-IF(B4018=0,INDEX('Solver Setup'!$L$15:$L$19,A4018),INDEX('Solver Setup'!$G$25:$G$52,B4018)))*1440-IF(B4018=0,0,INDEX('Solver Setup'!$F$25:$F$52,B4018))-H4018+'Solver Setup'!$B$9*(1-F4018))</f>
        <v>1180.9000000000005</v>
      </c>
    </row>
    <row r="4019" spans="1:15" x14ac:dyDescent="0.2">
      <c r="A4019">
        <v>5</v>
      </c>
      <c r="B4019">
        <v>27</v>
      </c>
      <c r="C4019">
        <v>13</v>
      </c>
      <c r="D4019" t="str" cm="1">
        <f t="array" ref="D4019">IF(B4019=0,"Depot",INDEX('Delivery Stops'!$B$2:$B$29,B4019))</f>
        <v>Redstone Elementary School</v>
      </c>
      <c r="E4019" t="str" cm="1">
        <f t="array" ref="E4019">IF(C4019=0,"Depot",INDEX('Delivery Stops'!$B$2:$B$29,C4019))</f>
        <v>Tech Solutions Inc</v>
      </c>
      <c r="F4019">
        <v>0</v>
      </c>
      <c r="G4019" cm="1">
        <f t="array" ref="G4019">INDEX('Distance Matrix (miles)'!$B$2:$AD$30,B4019+1,C4019+1)</f>
        <v>16.75</v>
      </c>
      <c r="H4019" cm="1">
        <f t="array" ref="H4019">INDEX('Travel Time Matrix (min)'!$B$2:$AD$30,B4019+1,C4019+1)</f>
        <v>25.1</v>
      </c>
      <c r="I4019" cm="1">
        <f t="array" ref="I4019">G4019*(INDEX('Vehicle Fleet'!$D$2:$D$6,A4019)+'Cost Parameters'!$B$2*'Cost Parameters'!$B$3)</f>
        <v>26.069700000000001</v>
      </c>
      <c r="J4019" cm="1">
        <f t="array" ref="J4019">IF(C4019=0,0,INDEX('Delivery Stops'!$D$2:$D$29,C4019))</f>
        <v>38</v>
      </c>
      <c r="K4019">
        <f t="shared" si="248"/>
        <v>0</v>
      </c>
      <c r="L4019">
        <f t="shared" si="249"/>
        <v>0</v>
      </c>
      <c r="M4019">
        <f t="shared" si="250"/>
        <v>0</v>
      </c>
      <c r="N4019">
        <f t="shared" si="251"/>
        <v>0</v>
      </c>
      <c r="O4019" cm="1">
        <f t="array" ref="O4019">((IF(C4019=0,INDEX('Solver Setup'!$M$15:$M$19,A4019),INDEX('Solver Setup'!$G$25:$G$52,C4019))-IF(B4019=0,INDEX('Solver Setup'!$L$15:$L$19,A4019),INDEX('Solver Setup'!$G$25:$G$52,B4019)))*1440-IF(B4019=0,0,INDEX('Solver Setup'!$F$25:$F$52,B4019))-H4019+'Solver Setup'!$B$9*(1-F4019))</f>
        <v>1070.9000000000001</v>
      </c>
    </row>
    <row r="4020" spans="1:15" x14ac:dyDescent="0.2">
      <c r="A4020">
        <v>5</v>
      </c>
      <c r="B4020">
        <v>27</v>
      </c>
      <c r="C4020">
        <v>14</v>
      </c>
      <c r="D4020" t="str" cm="1">
        <f t="array" ref="D4020">IF(B4020=0,"Depot",INDEX('Delivery Stops'!$B$2:$B$29,B4020))</f>
        <v>Redstone Elementary School</v>
      </c>
      <c r="E4020" t="str" cm="1">
        <f t="array" ref="E4020">IF(C4020=0,"Depot",INDEX('Delivery Stops'!$B$2:$B$29,C4020))</f>
        <v>Sunrise Senior Living</v>
      </c>
      <c r="F4020">
        <v>0</v>
      </c>
      <c r="G4020" cm="1">
        <f t="array" ref="G4020">INDEX('Distance Matrix (miles)'!$B$2:$AD$30,B4020+1,C4020+1)</f>
        <v>7.42</v>
      </c>
      <c r="H4020" cm="1">
        <f t="array" ref="H4020">INDEX('Travel Time Matrix (min)'!$B$2:$AD$30,B4020+1,C4020+1)</f>
        <v>11.1</v>
      </c>
      <c r="I4020" cm="1">
        <f t="array" ref="I4020">G4020*(INDEX('Vehicle Fleet'!$D$2:$D$6,A4020)+'Cost Parameters'!$B$2*'Cost Parameters'!$B$3)</f>
        <v>11.548488000000001</v>
      </c>
      <c r="J4020" cm="1">
        <f t="array" ref="J4020">IF(C4020=0,0,INDEX('Delivery Stops'!$D$2:$D$29,C4020))</f>
        <v>249</v>
      </c>
      <c r="K4020">
        <f t="shared" si="248"/>
        <v>0</v>
      </c>
      <c r="L4020">
        <f t="shared" si="249"/>
        <v>0</v>
      </c>
      <c r="M4020">
        <f t="shared" si="250"/>
        <v>0</v>
      </c>
      <c r="N4020">
        <f t="shared" si="251"/>
        <v>0</v>
      </c>
      <c r="O4020" cm="1">
        <f t="array" ref="O4020">((IF(C4020=0,INDEX('Solver Setup'!$M$15:$M$19,A4020),INDEX('Solver Setup'!$G$25:$G$52,C4020))-IF(B4020=0,INDEX('Solver Setup'!$L$15:$L$19,A4020),INDEX('Solver Setup'!$G$25:$G$52,B4020)))*1440-IF(B4020=0,0,INDEX('Solver Setup'!$F$25:$F$52,B4020))-H4020+'Solver Setup'!$B$9*(1-F4020))</f>
        <v>1534.9</v>
      </c>
    </row>
    <row r="4021" spans="1:15" x14ac:dyDescent="0.2">
      <c r="A4021">
        <v>5</v>
      </c>
      <c r="B4021">
        <v>27</v>
      </c>
      <c r="C4021">
        <v>15</v>
      </c>
      <c r="D4021" t="str" cm="1">
        <f t="array" ref="D4021">IF(B4021=0,"Depot",INDEX('Delivery Stops'!$B$2:$B$29,B4021))</f>
        <v>Redstone Elementary School</v>
      </c>
      <c r="E4021" t="str" cm="1">
        <f t="array" ref="E4021">IF(C4021=0,"Depot",INDEX('Delivery Stops'!$B$2:$B$29,C4021))</f>
        <v>Electronics Outlet</v>
      </c>
      <c r="F4021">
        <v>0</v>
      </c>
      <c r="G4021" cm="1">
        <f t="array" ref="G4021">INDEX('Distance Matrix (miles)'!$B$2:$AD$30,B4021+1,C4021+1)</f>
        <v>21.88</v>
      </c>
      <c r="H4021" cm="1">
        <f t="array" ref="H4021">INDEX('Travel Time Matrix (min)'!$B$2:$AD$30,B4021+1,C4021+1)</f>
        <v>32.799999999999997</v>
      </c>
      <c r="I4021" cm="1">
        <f t="array" ref="I4021">G4021*(INDEX('Vehicle Fleet'!$D$2:$D$6,A4021)+'Cost Parameters'!$B$2*'Cost Parameters'!$B$3)</f>
        <v>34.054031999999999</v>
      </c>
      <c r="J4021" cm="1">
        <f t="array" ref="J4021">IF(C4021=0,0,INDEX('Delivery Stops'!$D$2:$D$29,C4021))</f>
        <v>72</v>
      </c>
      <c r="K4021">
        <f t="shared" si="248"/>
        <v>0</v>
      </c>
      <c r="L4021">
        <f t="shared" si="249"/>
        <v>0</v>
      </c>
      <c r="M4021">
        <f t="shared" si="250"/>
        <v>0</v>
      </c>
      <c r="N4021">
        <f t="shared" si="251"/>
        <v>0</v>
      </c>
      <c r="O4021" cm="1">
        <f t="array" ref="O4021">((IF(C4021=0,INDEX('Solver Setup'!$M$15:$M$19,A4021),INDEX('Solver Setup'!$G$25:$G$52,C4021))-IF(B4021=0,INDEX('Solver Setup'!$L$15:$L$19,A4021),INDEX('Solver Setup'!$G$25:$G$52,B4021)))*1440-IF(B4021=0,0,INDEX('Solver Setup'!$F$25:$F$52,B4021))-H4021+'Solver Setup'!$B$9*(1-F4021))</f>
        <v>1078.2000000000005</v>
      </c>
    </row>
    <row r="4022" spans="1:15" x14ac:dyDescent="0.2">
      <c r="A4022">
        <v>5</v>
      </c>
      <c r="B4022">
        <v>27</v>
      </c>
      <c r="C4022">
        <v>16</v>
      </c>
      <c r="D4022" t="str" cm="1">
        <f t="array" ref="D4022">IF(B4022=0,"Depot",INDEX('Delivery Stops'!$B$2:$B$29,B4022))</f>
        <v>Redstone Elementary School</v>
      </c>
      <c r="E4022" t="str" cm="1">
        <f t="array" ref="E4022">IF(C4022=0,"Depot",INDEX('Delivery Stops'!$B$2:$B$29,C4022))</f>
        <v>Bookstore</v>
      </c>
      <c r="F4022">
        <v>0</v>
      </c>
      <c r="G4022" cm="1">
        <f t="array" ref="G4022">INDEX('Distance Matrix (miles)'!$B$2:$AD$30,B4022+1,C4022+1)</f>
        <v>20.21</v>
      </c>
      <c r="H4022" cm="1">
        <f t="array" ref="H4022">INDEX('Travel Time Matrix (min)'!$B$2:$AD$30,B4022+1,C4022+1)</f>
        <v>30.3</v>
      </c>
      <c r="I4022" cm="1">
        <f t="array" ref="I4022">G4022*(INDEX('Vehicle Fleet'!$D$2:$D$6,A4022)+'Cost Parameters'!$B$2*'Cost Parameters'!$B$3)</f>
        <v>31.454844000000001</v>
      </c>
      <c r="J4022" cm="1">
        <f t="array" ref="J4022">IF(C4022=0,0,INDEX('Delivery Stops'!$D$2:$D$29,C4022))</f>
        <v>152</v>
      </c>
      <c r="K4022">
        <f t="shared" si="248"/>
        <v>0</v>
      </c>
      <c r="L4022">
        <f t="shared" si="249"/>
        <v>0</v>
      </c>
      <c r="M4022">
        <f t="shared" si="250"/>
        <v>0</v>
      </c>
      <c r="N4022">
        <f t="shared" si="251"/>
        <v>0</v>
      </c>
      <c r="O4022" cm="1">
        <f t="array" ref="O4022">((IF(C4022=0,INDEX('Solver Setup'!$M$15:$M$19,A4022),INDEX('Solver Setup'!$G$25:$G$52,C4022))-IF(B4022=0,INDEX('Solver Setup'!$L$15:$L$19,A4022),INDEX('Solver Setup'!$G$25:$G$52,B4022)))*1440-IF(B4022=0,0,INDEX('Solver Setup'!$F$25:$F$52,B4022))-H4022+'Solver Setup'!$B$9*(1-F4022))</f>
        <v>1320.700000000001</v>
      </c>
    </row>
    <row r="4023" spans="1:15" x14ac:dyDescent="0.2">
      <c r="A4023">
        <v>5</v>
      </c>
      <c r="B4023">
        <v>27</v>
      </c>
      <c r="C4023">
        <v>17</v>
      </c>
      <c r="D4023" t="str" cm="1">
        <f t="array" ref="D4023">IF(B4023=0,"Depot",INDEX('Delivery Stops'!$B$2:$B$29,B4023))</f>
        <v>Redstone Elementary School</v>
      </c>
      <c r="E4023" t="str" cm="1">
        <f t="array" ref="E4023">IF(C4023=0,"Depot",INDEX('Delivery Stops'!$B$2:$B$29,C4023))</f>
        <v>Veterinary Clinic</v>
      </c>
      <c r="F4023">
        <v>0</v>
      </c>
      <c r="G4023" cm="1">
        <f t="array" ref="G4023">INDEX('Distance Matrix (miles)'!$B$2:$AD$30,B4023+1,C4023+1)</f>
        <v>4.46</v>
      </c>
      <c r="H4023" cm="1">
        <f t="array" ref="H4023">INDEX('Travel Time Matrix (min)'!$B$2:$AD$30,B4023+1,C4023+1)</f>
        <v>6.7</v>
      </c>
      <c r="I4023" cm="1">
        <f t="array" ref="I4023">G4023*(INDEX('Vehicle Fleet'!$D$2:$D$6,A4023)+'Cost Parameters'!$B$2*'Cost Parameters'!$B$3)</f>
        <v>6.9415440000000004</v>
      </c>
      <c r="J4023" cm="1">
        <f t="array" ref="J4023">IF(C4023=0,0,INDEX('Delivery Stops'!$D$2:$D$29,C4023))</f>
        <v>102</v>
      </c>
      <c r="K4023">
        <f t="shared" si="248"/>
        <v>0</v>
      </c>
      <c r="L4023">
        <f t="shared" si="249"/>
        <v>0</v>
      </c>
      <c r="M4023">
        <f t="shared" si="250"/>
        <v>0</v>
      </c>
      <c r="N4023">
        <f t="shared" si="251"/>
        <v>0</v>
      </c>
      <c r="O4023" cm="1">
        <f t="array" ref="O4023">((IF(C4023=0,INDEX('Solver Setup'!$M$15:$M$19,A4023),INDEX('Solver Setup'!$G$25:$G$52,C4023))-IF(B4023=0,INDEX('Solver Setup'!$L$15:$L$19,A4023),INDEX('Solver Setup'!$G$25:$G$52,B4023)))*1440-IF(B4023=0,0,INDEX('Solver Setup'!$F$25:$F$52,B4023))-H4023+'Solver Setup'!$B$9*(1-F4023))</f>
        <v>1179.3</v>
      </c>
    </row>
    <row r="4024" spans="1:15" x14ac:dyDescent="0.2">
      <c r="A4024">
        <v>5</v>
      </c>
      <c r="B4024">
        <v>27</v>
      </c>
      <c r="C4024">
        <v>18</v>
      </c>
      <c r="D4024" t="str" cm="1">
        <f t="array" ref="D4024">IF(B4024=0,"Depot",INDEX('Delivery Stops'!$B$2:$B$29,B4024))</f>
        <v>Redstone Elementary School</v>
      </c>
      <c r="E4024" t="str" cm="1">
        <f t="array" ref="E4024">IF(C4024=0,"Depot",INDEX('Delivery Stops'!$B$2:$B$29,C4024))</f>
        <v>Furniture Warehouse</v>
      </c>
      <c r="F4024">
        <v>0</v>
      </c>
      <c r="G4024" cm="1">
        <f t="array" ref="G4024">INDEX('Distance Matrix (miles)'!$B$2:$AD$30,B4024+1,C4024+1)</f>
        <v>19.86</v>
      </c>
      <c r="H4024" cm="1">
        <f t="array" ref="H4024">INDEX('Travel Time Matrix (min)'!$B$2:$AD$30,B4024+1,C4024+1)</f>
        <v>29.8</v>
      </c>
      <c r="I4024" cm="1">
        <f t="array" ref="I4024">G4024*(INDEX('Vehicle Fleet'!$D$2:$D$6,A4024)+'Cost Parameters'!$B$2*'Cost Parameters'!$B$3)</f>
        <v>30.910104</v>
      </c>
      <c r="J4024" cm="1">
        <f t="array" ref="J4024">IF(C4024=0,0,INDEX('Delivery Stops'!$D$2:$D$29,C4024))</f>
        <v>148</v>
      </c>
      <c r="K4024">
        <f t="shared" si="248"/>
        <v>0</v>
      </c>
      <c r="L4024">
        <f t="shared" si="249"/>
        <v>0</v>
      </c>
      <c r="M4024">
        <f t="shared" si="250"/>
        <v>0</v>
      </c>
      <c r="N4024">
        <f t="shared" si="251"/>
        <v>0</v>
      </c>
      <c r="O4024" cm="1">
        <f t="array" ref="O4024">((IF(C4024=0,INDEX('Solver Setup'!$M$15:$M$19,A4024),INDEX('Solver Setup'!$G$25:$G$52,C4024))-IF(B4024=0,INDEX('Solver Setup'!$L$15:$L$19,A4024),INDEX('Solver Setup'!$G$25:$G$52,B4024)))*1440-IF(B4024=0,0,INDEX('Solver Setup'!$F$25:$F$52,B4024))-H4024+'Solver Setup'!$B$9*(1-F4024))</f>
        <v>1111.2</v>
      </c>
    </row>
    <row r="4025" spans="1:15" x14ac:dyDescent="0.2">
      <c r="A4025">
        <v>5</v>
      </c>
      <c r="B4025">
        <v>27</v>
      </c>
      <c r="C4025">
        <v>19</v>
      </c>
      <c r="D4025" t="str" cm="1">
        <f t="array" ref="D4025">IF(B4025=0,"Depot",INDEX('Delivery Stops'!$B$2:$B$29,B4025))</f>
        <v>Redstone Elementary School</v>
      </c>
      <c r="E4025" t="str" cm="1">
        <f t="array" ref="E4025">IF(C4025=0,"Depot",INDEX('Delivery Stops'!$B$2:$B$29,C4025))</f>
        <v>Music School</v>
      </c>
      <c r="F4025">
        <v>0</v>
      </c>
      <c r="G4025" cm="1">
        <f t="array" ref="G4025">INDEX('Distance Matrix (miles)'!$B$2:$AD$30,B4025+1,C4025+1)</f>
        <v>40.18</v>
      </c>
      <c r="H4025" cm="1">
        <f t="array" ref="H4025">INDEX('Travel Time Matrix (min)'!$B$2:$AD$30,B4025+1,C4025+1)</f>
        <v>60.3</v>
      </c>
      <c r="I4025" cm="1">
        <f t="array" ref="I4025">G4025*(INDEX('Vehicle Fleet'!$D$2:$D$6,A4025)+'Cost Parameters'!$B$2*'Cost Parameters'!$B$3)</f>
        <v>62.536152000000001</v>
      </c>
      <c r="J4025" cm="1">
        <f t="array" ref="J4025">IF(C4025=0,0,INDEX('Delivery Stops'!$D$2:$D$29,C4025))</f>
        <v>97</v>
      </c>
      <c r="K4025">
        <f t="shared" si="248"/>
        <v>0</v>
      </c>
      <c r="L4025">
        <f t="shared" si="249"/>
        <v>0</v>
      </c>
      <c r="M4025">
        <f t="shared" si="250"/>
        <v>0</v>
      </c>
      <c r="N4025">
        <f t="shared" si="251"/>
        <v>0</v>
      </c>
      <c r="O4025" cm="1">
        <f t="array" ref="O4025">((IF(C4025=0,INDEX('Solver Setup'!$M$15:$M$19,A4025),INDEX('Solver Setup'!$G$25:$G$52,C4025))-IF(B4025=0,INDEX('Solver Setup'!$L$15:$L$19,A4025),INDEX('Solver Setup'!$G$25:$G$52,B4025)))*1440-IF(B4025=0,0,INDEX('Solver Setup'!$F$25:$F$52,B4025))-H4025+'Solver Setup'!$B$9*(1-F4025))</f>
        <v>1050.7000000000005</v>
      </c>
    </row>
    <row r="4026" spans="1:15" x14ac:dyDescent="0.2">
      <c r="A4026">
        <v>5</v>
      </c>
      <c r="B4026">
        <v>27</v>
      </c>
      <c r="C4026">
        <v>20</v>
      </c>
      <c r="D4026" t="str" cm="1">
        <f t="array" ref="D4026">IF(B4026=0,"Depot",INDEX('Delivery Stops'!$B$2:$B$29,B4026))</f>
        <v>Redstone Elementary School</v>
      </c>
      <c r="E4026" t="str" cm="1">
        <f t="array" ref="E4026">IF(C4026=0,"Depot",INDEX('Delivery Stops'!$B$2:$B$29,C4026))</f>
        <v>Elementary School</v>
      </c>
      <c r="F4026">
        <v>0</v>
      </c>
      <c r="G4026" cm="1">
        <f t="array" ref="G4026">INDEX('Distance Matrix (miles)'!$B$2:$AD$30,B4026+1,C4026+1)</f>
        <v>30.43</v>
      </c>
      <c r="H4026" cm="1">
        <f t="array" ref="H4026">INDEX('Travel Time Matrix (min)'!$B$2:$AD$30,B4026+1,C4026+1)</f>
        <v>45.6</v>
      </c>
      <c r="I4026" cm="1">
        <f t="array" ref="I4026">G4026*(INDEX('Vehicle Fleet'!$D$2:$D$6,A4026)+'Cost Parameters'!$B$2*'Cost Parameters'!$B$3)</f>
        <v>47.361252</v>
      </c>
      <c r="J4026" cm="1">
        <f t="array" ref="J4026">IF(C4026=0,0,INDEX('Delivery Stops'!$D$2:$D$29,C4026))</f>
        <v>71</v>
      </c>
      <c r="K4026">
        <f t="shared" si="248"/>
        <v>0</v>
      </c>
      <c r="L4026">
        <f t="shared" si="249"/>
        <v>0</v>
      </c>
      <c r="M4026">
        <f t="shared" si="250"/>
        <v>0</v>
      </c>
      <c r="N4026">
        <f t="shared" si="251"/>
        <v>0</v>
      </c>
      <c r="O4026" cm="1">
        <f t="array" ref="O4026">((IF(C4026=0,INDEX('Solver Setup'!$M$15:$M$19,A4026),INDEX('Solver Setup'!$G$25:$G$52,C4026))-IF(B4026=0,INDEX('Solver Setup'!$L$15:$L$19,A4026),INDEX('Solver Setup'!$G$25:$G$52,B4026)))*1440-IF(B4026=0,0,INDEX('Solver Setup'!$F$25:$F$52,B4026))-H4026+'Solver Setup'!$B$9*(1-F4026))</f>
        <v>1035.400000000001</v>
      </c>
    </row>
    <row r="4027" spans="1:15" x14ac:dyDescent="0.2">
      <c r="A4027">
        <v>5</v>
      </c>
      <c r="B4027">
        <v>27</v>
      </c>
      <c r="C4027">
        <v>21</v>
      </c>
      <c r="D4027" t="str" cm="1">
        <f t="array" ref="D4027">IF(B4027=0,"Depot",INDEX('Delivery Stops'!$B$2:$B$29,B4027))</f>
        <v>Redstone Elementary School</v>
      </c>
      <c r="E4027" t="str" cm="1">
        <f t="array" ref="E4027">IF(C4027=0,"Depot",INDEX('Delivery Stops'!$B$2:$B$29,C4027))</f>
        <v>Distillery</v>
      </c>
      <c r="F4027">
        <v>0</v>
      </c>
      <c r="G4027" cm="1">
        <f t="array" ref="G4027">INDEX('Distance Matrix (miles)'!$B$2:$AD$30,B4027+1,C4027+1)</f>
        <v>31.11</v>
      </c>
      <c r="H4027" cm="1">
        <f t="array" ref="H4027">INDEX('Travel Time Matrix (min)'!$B$2:$AD$30,B4027+1,C4027+1)</f>
        <v>46.7</v>
      </c>
      <c r="I4027" cm="1">
        <f t="array" ref="I4027">G4027*(INDEX('Vehicle Fleet'!$D$2:$D$6,A4027)+'Cost Parameters'!$B$2*'Cost Parameters'!$B$3)</f>
        <v>48.419604</v>
      </c>
      <c r="J4027" cm="1">
        <f t="array" ref="J4027">IF(C4027=0,0,INDEX('Delivery Stops'!$D$2:$D$29,C4027))</f>
        <v>178</v>
      </c>
      <c r="K4027">
        <f t="shared" si="248"/>
        <v>0</v>
      </c>
      <c r="L4027">
        <f t="shared" si="249"/>
        <v>0</v>
      </c>
      <c r="M4027">
        <f t="shared" si="250"/>
        <v>0</v>
      </c>
      <c r="N4027">
        <f t="shared" si="251"/>
        <v>0</v>
      </c>
      <c r="O4027" cm="1">
        <f t="array" ref="O4027">((IF(C4027=0,INDEX('Solver Setup'!$M$15:$M$19,A4027),INDEX('Solver Setup'!$G$25:$G$52,C4027))-IF(B4027=0,INDEX('Solver Setup'!$L$15:$L$19,A4027),INDEX('Solver Setup'!$G$25:$G$52,B4027)))*1440-IF(B4027=0,0,INDEX('Solver Setup'!$F$25:$F$52,B4027))-H4027+'Solver Setup'!$B$9*(1-F4027))</f>
        <v>1544.3000000000002</v>
      </c>
    </row>
    <row r="4028" spans="1:15" x14ac:dyDescent="0.2">
      <c r="A4028">
        <v>5</v>
      </c>
      <c r="B4028">
        <v>27</v>
      </c>
      <c r="C4028">
        <v>22</v>
      </c>
      <c r="D4028" t="str" cm="1">
        <f t="array" ref="D4028">IF(B4028=0,"Depot",INDEX('Delivery Stops'!$B$2:$B$29,B4028))</f>
        <v>Redstone Elementary School</v>
      </c>
      <c r="E4028" t="str" cm="1">
        <f t="array" ref="E4028">IF(C4028=0,"Depot",INDEX('Delivery Stops'!$B$2:$B$29,C4028))</f>
        <v>Brewery</v>
      </c>
      <c r="F4028">
        <v>0</v>
      </c>
      <c r="G4028" cm="1">
        <f t="array" ref="G4028">INDEX('Distance Matrix (miles)'!$B$2:$AD$30,B4028+1,C4028+1)</f>
        <v>21.36</v>
      </c>
      <c r="H4028" cm="1">
        <f t="array" ref="H4028">INDEX('Travel Time Matrix (min)'!$B$2:$AD$30,B4028+1,C4028+1)</f>
        <v>32</v>
      </c>
      <c r="I4028" cm="1">
        <f t="array" ref="I4028">G4028*(INDEX('Vehicle Fleet'!$D$2:$D$6,A4028)+'Cost Parameters'!$B$2*'Cost Parameters'!$B$3)</f>
        <v>33.244703999999999</v>
      </c>
      <c r="J4028" cm="1">
        <f t="array" ref="J4028">IF(C4028=0,0,INDEX('Delivery Stops'!$D$2:$D$29,C4028))</f>
        <v>46</v>
      </c>
      <c r="K4028">
        <f t="shared" si="248"/>
        <v>0</v>
      </c>
      <c r="L4028">
        <f t="shared" si="249"/>
        <v>0</v>
      </c>
      <c r="M4028">
        <f t="shared" si="250"/>
        <v>0</v>
      </c>
      <c r="N4028">
        <f t="shared" si="251"/>
        <v>0</v>
      </c>
      <c r="O4028" cm="1">
        <f t="array" ref="O4028">((IF(C4028=0,INDEX('Solver Setup'!$M$15:$M$19,A4028),INDEX('Solver Setup'!$G$25:$G$52,C4028))-IF(B4028=0,INDEX('Solver Setup'!$L$15:$L$19,A4028),INDEX('Solver Setup'!$G$25:$G$52,B4028)))*1440-IF(B4028=0,0,INDEX('Solver Setup'!$F$25:$F$52,B4028))-H4028+'Solver Setup'!$B$9*(1-F4028))</f>
        <v>1409.0000000000009</v>
      </c>
    </row>
    <row r="4029" spans="1:15" x14ac:dyDescent="0.2">
      <c r="A4029">
        <v>5</v>
      </c>
      <c r="B4029">
        <v>27</v>
      </c>
      <c r="C4029">
        <v>23</v>
      </c>
      <c r="D4029" t="str" cm="1">
        <f t="array" ref="D4029">IF(B4029=0,"Depot",INDEX('Delivery Stops'!$B$2:$B$29,B4029))</f>
        <v>Redstone Elementary School</v>
      </c>
      <c r="E4029" t="str" cm="1">
        <f t="array" ref="E4029">IF(C4029=0,"Depot",INDEX('Delivery Stops'!$B$2:$B$29,C4029))</f>
        <v>Distillery</v>
      </c>
      <c r="F4029">
        <v>0</v>
      </c>
      <c r="G4029" cm="1">
        <f t="array" ref="G4029">INDEX('Distance Matrix (miles)'!$B$2:$AD$30,B4029+1,C4029+1)</f>
        <v>26.35</v>
      </c>
      <c r="H4029" cm="1">
        <f t="array" ref="H4029">INDEX('Travel Time Matrix (min)'!$B$2:$AD$30,B4029+1,C4029+1)</f>
        <v>39.5</v>
      </c>
      <c r="I4029" cm="1">
        <f t="array" ref="I4029">G4029*(INDEX('Vehicle Fleet'!$D$2:$D$6,A4029)+'Cost Parameters'!$B$2*'Cost Parameters'!$B$3)</f>
        <v>41.011140000000005</v>
      </c>
      <c r="J4029" cm="1">
        <f t="array" ref="J4029">IF(C4029=0,0,INDEX('Delivery Stops'!$D$2:$D$29,C4029))</f>
        <v>207</v>
      </c>
      <c r="K4029">
        <f t="shared" si="248"/>
        <v>0</v>
      </c>
      <c r="L4029">
        <f t="shared" si="249"/>
        <v>0</v>
      </c>
      <c r="M4029">
        <f t="shared" si="250"/>
        <v>0</v>
      </c>
      <c r="N4029">
        <f t="shared" si="251"/>
        <v>0</v>
      </c>
      <c r="O4029" cm="1">
        <f t="array" ref="O4029">((IF(C4029=0,INDEX('Solver Setup'!$M$15:$M$19,A4029),INDEX('Solver Setup'!$G$25:$G$52,C4029))-IF(B4029=0,INDEX('Solver Setup'!$L$15:$L$19,A4029),INDEX('Solver Setup'!$G$25:$G$52,B4029)))*1440-IF(B4029=0,0,INDEX('Solver Setup'!$F$25:$F$52,B4029))-H4029+'Solver Setup'!$B$9*(1-F4029))</f>
        <v>1296.5000000000005</v>
      </c>
    </row>
    <row r="4030" spans="1:15" x14ac:dyDescent="0.2">
      <c r="A4030">
        <v>5</v>
      </c>
      <c r="B4030">
        <v>27</v>
      </c>
      <c r="C4030">
        <v>24</v>
      </c>
      <c r="D4030" t="str" cm="1">
        <f t="array" ref="D4030">IF(B4030=0,"Depot",INDEX('Delivery Stops'!$B$2:$B$29,B4030))</f>
        <v>Redstone Elementary School</v>
      </c>
      <c r="E4030" t="str" cm="1">
        <f t="array" ref="E4030">IF(C4030=0,"Depot",INDEX('Delivery Stops'!$B$2:$B$29,C4030))</f>
        <v>Children's Academy</v>
      </c>
      <c r="F4030">
        <v>0</v>
      </c>
      <c r="G4030" cm="1">
        <f t="array" ref="G4030">INDEX('Distance Matrix (miles)'!$B$2:$AD$30,B4030+1,C4030+1)</f>
        <v>29.01</v>
      </c>
      <c r="H4030" cm="1">
        <f t="array" ref="H4030">INDEX('Travel Time Matrix (min)'!$B$2:$AD$30,B4030+1,C4030+1)</f>
        <v>43.5</v>
      </c>
      <c r="I4030" cm="1">
        <f t="array" ref="I4030">G4030*(INDEX('Vehicle Fleet'!$D$2:$D$6,A4030)+'Cost Parameters'!$B$2*'Cost Parameters'!$B$3)</f>
        <v>45.151164000000001</v>
      </c>
      <c r="J4030" cm="1">
        <f t="array" ref="J4030">IF(C4030=0,0,INDEX('Delivery Stops'!$D$2:$D$29,C4030))</f>
        <v>28</v>
      </c>
      <c r="K4030">
        <f t="shared" si="248"/>
        <v>0</v>
      </c>
      <c r="L4030">
        <f t="shared" si="249"/>
        <v>0</v>
      </c>
      <c r="M4030">
        <f t="shared" si="250"/>
        <v>0</v>
      </c>
      <c r="N4030">
        <f t="shared" si="251"/>
        <v>0</v>
      </c>
      <c r="O4030" cm="1">
        <f t="array" ref="O4030">((IF(C4030=0,INDEX('Solver Setup'!$M$15:$M$19,A4030),INDEX('Solver Setup'!$G$25:$G$52,C4030))-IF(B4030=0,INDEX('Solver Setup'!$L$15:$L$19,A4030),INDEX('Solver Setup'!$G$25:$G$52,B4030)))*1440-IF(B4030=0,0,INDEX('Solver Setup'!$F$25:$F$52,B4030))-H4030+'Solver Setup'!$B$9*(1-F4030))</f>
        <v>1442.5000000000009</v>
      </c>
    </row>
    <row r="4031" spans="1:15" x14ac:dyDescent="0.2">
      <c r="A4031">
        <v>5</v>
      </c>
      <c r="B4031">
        <v>27</v>
      </c>
      <c r="C4031">
        <v>25</v>
      </c>
      <c r="D4031" t="str" cm="1">
        <f t="array" ref="D4031">IF(B4031=0,"Depot",INDEX('Delivery Stops'!$B$2:$B$29,B4031))</f>
        <v>Redstone Elementary School</v>
      </c>
      <c r="E4031" t="str" cm="1">
        <f t="array" ref="E4031">IF(C4031=0,"Depot",INDEX('Delivery Stops'!$B$2:$B$29,C4031))</f>
        <v>Public Library</v>
      </c>
      <c r="F4031">
        <v>0</v>
      </c>
      <c r="G4031" cm="1">
        <f t="array" ref="G4031">INDEX('Distance Matrix (miles)'!$B$2:$AD$30,B4031+1,C4031+1)</f>
        <v>8.7799999999999994</v>
      </c>
      <c r="H4031" cm="1">
        <f t="array" ref="H4031">INDEX('Travel Time Matrix (min)'!$B$2:$AD$30,B4031+1,C4031+1)</f>
        <v>13.2</v>
      </c>
      <c r="I4031" cm="1">
        <f t="array" ref="I4031">G4031*(INDEX('Vehicle Fleet'!$D$2:$D$6,A4031)+'Cost Parameters'!$B$2*'Cost Parameters'!$B$3)</f>
        <v>13.665191999999999</v>
      </c>
      <c r="J4031" cm="1">
        <f t="array" ref="J4031">IF(C4031=0,0,INDEX('Delivery Stops'!$D$2:$D$29,C4031))</f>
        <v>32</v>
      </c>
      <c r="K4031">
        <f t="shared" si="248"/>
        <v>0</v>
      </c>
      <c r="L4031">
        <f t="shared" si="249"/>
        <v>0</v>
      </c>
      <c r="M4031">
        <f t="shared" si="250"/>
        <v>0</v>
      </c>
      <c r="N4031">
        <f t="shared" si="251"/>
        <v>0</v>
      </c>
      <c r="O4031" cm="1">
        <f t="array" ref="O4031">((IF(C4031=0,INDEX('Solver Setup'!$M$15:$M$19,A4031),INDEX('Solver Setup'!$G$25:$G$52,C4031))-IF(B4031=0,INDEX('Solver Setup'!$L$15:$L$19,A4031),INDEX('Solver Setup'!$G$25:$G$52,B4031)))*1440-IF(B4031=0,0,INDEX('Solver Setup'!$F$25:$F$52,B4031))-H4031+'Solver Setup'!$B$9*(1-F4031))</f>
        <v>1382.8000000000011</v>
      </c>
    </row>
    <row r="4032" spans="1:15" x14ac:dyDescent="0.2">
      <c r="A4032">
        <v>5</v>
      </c>
      <c r="B4032">
        <v>27</v>
      </c>
      <c r="C4032">
        <v>26</v>
      </c>
      <c r="D4032" t="str" cm="1">
        <f t="array" ref="D4032">IF(B4032=0,"Depot",INDEX('Delivery Stops'!$B$2:$B$29,B4032))</f>
        <v>Redstone Elementary School</v>
      </c>
      <c r="E4032" t="str" cm="1">
        <f t="array" ref="E4032">IF(C4032=0,"Depot",INDEX('Delivery Stops'!$B$2:$B$29,C4032))</f>
        <v>Bakery &amp; Cafe</v>
      </c>
      <c r="F4032">
        <v>0</v>
      </c>
      <c r="G4032" cm="1">
        <f t="array" ref="G4032">INDEX('Distance Matrix (miles)'!$B$2:$AD$30,B4032+1,C4032+1)</f>
        <v>2.83</v>
      </c>
      <c r="H4032" cm="1">
        <f t="array" ref="H4032">INDEX('Travel Time Matrix (min)'!$B$2:$AD$30,B4032+1,C4032+1)</f>
        <v>4.2</v>
      </c>
      <c r="I4032" cm="1">
        <f t="array" ref="I4032">G4032*(INDEX('Vehicle Fleet'!$D$2:$D$6,A4032)+'Cost Parameters'!$B$2*'Cost Parameters'!$B$3)</f>
        <v>4.4046120000000002</v>
      </c>
      <c r="J4032" cm="1">
        <f t="array" ref="J4032">IF(C4032=0,0,INDEX('Delivery Stops'!$D$2:$D$29,C4032))</f>
        <v>211</v>
      </c>
      <c r="K4032">
        <f t="shared" si="248"/>
        <v>0</v>
      </c>
      <c r="L4032">
        <f t="shared" si="249"/>
        <v>0</v>
      </c>
      <c r="M4032">
        <f t="shared" si="250"/>
        <v>0</v>
      </c>
      <c r="N4032">
        <f t="shared" si="251"/>
        <v>0</v>
      </c>
      <c r="O4032" cm="1">
        <f t="array" ref="O4032">((IF(C4032=0,INDEX('Solver Setup'!$M$15:$M$19,A4032),INDEX('Solver Setup'!$G$25:$G$52,C4032))-IF(B4032=0,INDEX('Solver Setup'!$L$15:$L$19,A4032),INDEX('Solver Setup'!$G$25:$G$52,B4032)))*1440-IF(B4032=0,0,INDEX('Solver Setup'!$F$25:$F$52,B4032))-H4032+'Solver Setup'!$B$9*(1-F4032))</f>
        <v>1466.8000000000004</v>
      </c>
    </row>
    <row r="4033" spans="1:15" x14ac:dyDescent="0.2">
      <c r="A4033">
        <v>5</v>
      </c>
      <c r="B4033">
        <v>27</v>
      </c>
      <c r="C4033">
        <v>28</v>
      </c>
      <c r="D4033" t="str" cm="1">
        <f t="array" ref="D4033">IF(B4033=0,"Depot",INDEX('Delivery Stops'!$B$2:$B$29,B4033))</f>
        <v>Redstone Elementary School</v>
      </c>
      <c r="E4033" t="str" cm="1">
        <f t="array" ref="E4033">IF(C4033=0,"Depot",INDEX('Delivery Stops'!$B$2:$B$29,C4033))</f>
        <v>Food Bank</v>
      </c>
      <c r="F4033">
        <v>0</v>
      </c>
      <c r="G4033" cm="1">
        <f t="array" ref="G4033">INDEX('Distance Matrix (miles)'!$B$2:$AD$30,B4033+1,C4033+1)</f>
        <v>19.989999999999998</v>
      </c>
      <c r="H4033" cm="1">
        <f t="array" ref="H4033">INDEX('Travel Time Matrix (min)'!$B$2:$AD$30,B4033+1,C4033+1)</f>
        <v>30</v>
      </c>
      <c r="I4033" cm="1">
        <f t="array" ref="I4033">G4033*(INDEX('Vehicle Fleet'!$D$2:$D$6,A4033)+'Cost Parameters'!$B$2*'Cost Parameters'!$B$3)</f>
        <v>31.112435999999999</v>
      </c>
      <c r="J4033" cm="1">
        <f t="array" ref="J4033">IF(C4033=0,0,INDEX('Delivery Stops'!$D$2:$D$29,C4033))</f>
        <v>168</v>
      </c>
      <c r="K4033">
        <f t="shared" si="248"/>
        <v>0</v>
      </c>
      <c r="L4033">
        <f t="shared" si="249"/>
        <v>0</v>
      </c>
      <c r="M4033">
        <f t="shared" si="250"/>
        <v>0</v>
      </c>
      <c r="N4033">
        <f t="shared" si="251"/>
        <v>0</v>
      </c>
      <c r="O4033" cm="1">
        <f t="array" ref="O4033">((IF(C4033=0,INDEX('Solver Setup'!$M$15:$M$19,A4033),INDEX('Solver Setup'!$G$25:$G$52,C4033))-IF(B4033=0,INDEX('Solver Setup'!$L$15:$L$19,A4033),INDEX('Solver Setup'!$G$25:$G$52,B4033)))*1440-IF(B4033=0,0,INDEX('Solver Setup'!$F$25:$F$52,B4033))-H4033+'Solver Setup'!$B$9*(1-F4033))</f>
        <v>1381</v>
      </c>
    </row>
    <row r="4034" spans="1:15" x14ac:dyDescent="0.2">
      <c r="A4034">
        <v>5</v>
      </c>
      <c r="B4034">
        <v>28</v>
      </c>
      <c r="C4034">
        <v>0</v>
      </c>
      <c r="D4034" t="str" cm="1">
        <f t="array" ref="D4034">IF(B4034=0,"Depot",INDEX('Delivery Stops'!$B$2:$B$29,B4034))</f>
        <v>Food Bank</v>
      </c>
      <c r="E4034" t="str" cm="1">
        <f t="array" ref="E4034">IF(C4034=0,"Depot",INDEX('Delivery Stops'!$B$2:$B$29,C4034))</f>
        <v>Depot</v>
      </c>
      <c r="F4034">
        <v>0</v>
      </c>
      <c r="G4034" cm="1">
        <f t="array" ref="G4034">INDEX('Distance Matrix (miles)'!$B$2:$AD$30,B4034+1,C4034+1)</f>
        <v>23.04</v>
      </c>
      <c r="H4034" cm="1">
        <f t="array" ref="H4034">INDEX('Travel Time Matrix (min)'!$B$2:$AD$30,B4034+1,C4034+1)</f>
        <v>34.6</v>
      </c>
      <c r="I4034" cm="1">
        <f t="array" ref="I4034">G4034*(INDEX('Vehicle Fleet'!$D$2:$D$6,A4034)+'Cost Parameters'!$B$2*'Cost Parameters'!$B$3)</f>
        <v>35.859456000000002</v>
      </c>
      <c r="J4034" cm="1">
        <f t="array" ref="J4034">IF(C4034=0,0,INDEX('Delivery Stops'!$D$2:$D$29,C4034))</f>
        <v>0</v>
      </c>
      <c r="K4034">
        <f t="shared" si="248"/>
        <v>0</v>
      </c>
      <c r="L4034">
        <f t="shared" si="249"/>
        <v>0</v>
      </c>
      <c r="M4034">
        <f t="shared" si="250"/>
        <v>0</v>
      </c>
      <c r="N4034">
        <f t="shared" si="251"/>
        <v>0</v>
      </c>
      <c r="O4034" cm="1">
        <f t="array" ref="O4034">((IF(C4034=0,INDEX('Solver Setup'!$M$15:$M$19,A4034),INDEX('Solver Setup'!$G$25:$G$52,C4034))-IF(B4034=0,INDEX('Solver Setup'!$L$15:$L$19,A4034),INDEX('Solver Setup'!$G$25:$G$52,B4034)))*1440-IF(B4034=0,0,INDEX('Solver Setup'!$F$25:$F$52,B4034))-H4034+'Solver Setup'!$B$9*(1-F4034))</f>
        <v>675.40000000000043</v>
      </c>
    </row>
    <row r="4035" spans="1:15" x14ac:dyDescent="0.2">
      <c r="A4035">
        <v>5</v>
      </c>
      <c r="B4035">
        <v>28</v>
      </c>
      <c r="C4035">
        <v>1</v>
      </c>
      <c r="D4035" t="str" cm="1">
        <f t="array" ref="D4035">IF(B4035=0,"Depot",INDEX('Delivery Stops'!$B$2:$B$29,B4035))</f>
        <v>Food Bank</v>
      </c>
      <c r="E4035" t="str" cm="1">
        <f t="array" ref="E4035">IF(C4035=0,"Depot",INDEX('Delivery Stops'!$B$2:$B$29,C4035))</f>
        <v>Pet Hospital</v>
      </c>
      <c r="F4035">
        <v>0</v>
      </c>
      <c r="G4035" cm="1">
        <f t="array" ref="G4035">INDEX('Distance Matrix (miles)'!$B$2:$AD$30,B4035+1,C4035+1)</f>
        <v>45.27</v>
      </c>
      <c r="H4035" cm="1">
        <f t="array" ref="H4035">INDEX('Travel Time Matrix (min)'!$B$2:$AD$30,B4035+1,C4035+1)</f>
        <v>67.900000000000006</v>
      </c>
      <c r="I4035" cm="1">
        <f t="array" ref="I4035">G4035*(INDEX('Vehicle Fleet'!$D$2:$D$6,A4035)+'Cost Parameters'!$B$2*'Cost Parameters'!$B$3)</f>
        <v>70.458228000000005</v>
      </c>
      <c r="J4035" cm="1">
        <f t="array" ref="J4035">IF(C4035=0,0,INDEX('Delivery Stops'!$D$2:$D$29,C4035))</f>
        <v>204</v>
      </c>
      <c r="K4035">
        <f t="shared" ref="K4035:K4061" si="252">F4035*I4035</f>
        <v>0</v>
      </c>
      <c r="L4035">
        <f t="shared" ref="L4035:L4061" si="253">F4035*G4035</f>
        <v>0</v>
      </c>
      <c r="M4035">
        <f t="shared" ref="M4035:M4061" si="254">F4035*H4035</f>
        <v>0</v>
      </c>
      <c r="N4035">
        <f t="shared" ref="N4035:N4061" si="255">F4035*J4035</f>
        <v>0</v>
      </c>
      <c r="O4035" cm="1">
        <f t="array" ref="O4035">((IF(C4035=0,INDEX('Solver Setup'!$M$15:$M$19,A4035),INDEX('Solver Setup'!$G$25:$G$52,C4035))-IF(B4035=0,INDEX('Solver Setup'!$L$15:$L$19,A4035),INDEX('Solver Setup'!$G$25:$G$52,B4035)))*1440-IF(B4035=0,0,INDEX('Solver Setup'!$F$25:$F$52,B4035))-H4035+'Solver Setup'!$B$9*(1-F4035))</f>
        <v>1152.100000000001</v>
      </c>
    </row>
    <row r="4036" spans="1:15" x14ac:dyDescent="0.2">
      <c r="A4036">
        <v>5</v>
      </c>
      <c r="B4036">
        <v>28</v>
      </c>
      <c r="C4036">
        <v>2</v>
      </c>
      <c r="D4036" t="str" cm="1">
        <f t="array" ref="D4036">IF(B4036=0,"Depot",INDEX('Delivery Stops'!$B$2:$B$29,B4036))</f>
        <v>Food Bank</v>
      </c>
      <c r="E4036" t="str" cm="1">
        <f t="array" ref="E4036">IF(C4036=0,"Depot",INDEX('Delivery Stops'!$B$2:$B$29,C4036))</f>
        <v>Community Pharmacy</v>
      </c>
      <c r="F4036">
        <v>0</v>
      </c>
      <c r="G4036" cm="1">
        <f t="array" ref="G4036">INDEX('Distance Matrix (miles)'!$B$2:$AD$30,B4036+1,C4036+1)</f>
        <v>24.01</v>
      </c>
      <c r="H4036" cm="1">
        <f t="array" ref="H4036">INDEX('Travel Time Matrix (min)'!$B$2:$AD$30,B4036+1,C4036+1)</f>
        <v>36</v>
      </c>
      <c r="I4036" cm="1">
        <f t="array" ref="I4036">G4036*(INDEX('Vehicle Fleet'!$D$2:$D$6,A4036)+'Cost Parameters'!$B$2*'Cost Parameters'!$B$3)</f>
        <v>37.369164000000005</v>
      </c>
      <c r="J4036" cm="1">
        <f t="array" ref="J4036">IF(C4036=0,0,INDEX('Delivery Stops'!$D$2:$D$29,C4036))</f>
        <v>240</v>
      </c>
      <c r="K4036">
        <f t="shared" si="252"/>
        <v>0</v>
      </c>
      <c r="L4036">
        <f t="shared" si="253"/>
        <v>0</v>
      </c>
      <c r="M4036">
        <f t="shared" si="254"/>
        <v>0</v>
      </c>
      <c r="N4036">
        <f t="shared" si="255"/>
        <v>0</v>
      </c>
      <c r="O4036" cm="1">
        <f t="array" ref="O4036">((IF(C4036=0,INDEX('Solver Setup'!$M$15:$M$19,A4036),INDEX('Solver Setup'!$G$25:$G$52,C4036))-IF(B4036=0,INDEX('Solver Setup'!$L$15:$L$19,A4036),INDEX('Solver Setup'!$G$25:$G$52,B4036)))*1440-IF(B4036=0,0,INDEX('Solver Setup'!$F$25:$F$52,B4036))-H4036+'Solver Setup'!$B$9*(1-F4036))</f>
        <v>1424</v>
      </c>
    </row>
    <row r="4037" spans="1:15" x14ac:dyDescent="0.2">
      <c r="A4037">
        <v>5</v>
      </c>
      <c r="B4037">
        <v>28</v>
      </c>
      <c r="C4037">
        <v>3</v>
      </c>
      <c r="D4037" t="str" cm="1">
        <f t="array" ref="D4037">IF(B4037=0,"Depot",INDEX('Delivery Stops'!$B$2:$B$29,B4037))</f>
        <v>Food Bank</v>
      </c>
      <c r="E4037" t="str" cm="1">
        <f t="array" ref="E4037">IF(C4037=0,"Depot",INDEX('Delivery Stops'!$B$2:$B$29,C4037))</f>
        <v>Redstone Medical Center</v>
      </c>
      <c r="F4037">
        <v>0</v>
      </c>
      <c r="G4037" cm="1">
        <f t="array" ref="G4037">INDEX('Distance Matrix (miles)'!$B$2:$AD$30,B4037+1,C4037+1)</f>
        <v>42.27</v>
      </c>
      <c r="H4037" cm="1">
        <f t="array" ref="H4037">INDEX('Travel Time Matrix (min)'!$B$2:$AD$30,B4037+1,C4037+1)</f>
        <v>63.4</v>
      </c>
      <c r="I4037" cm="1">
        <f t="array" ref="I4037">G4037*(INDEX('Vehicle Fleet'!$D$2:$D$6,A4037)+'Cost Parameters'!$B$2*'Cost Parameters'!$B$3)</f>
        <v>65.789028000000002</v>
      </c>
      <c r="J4037" cm="1">
        <f t="array" ref="J4037">IF(C4037=0,0,INDEX('Delivery Stops'!$D$2:$D$29,C4037))</f>
        <v>183</v>
      </c>
      <c r="K4037">
        <f t="shared" si="252"/>
        <v>0</v>
      </c>
      <c r="L4037">
        <f t="shared" si="253"/>
        <v>0</v>
      </c>
      <c r="M4037">
        <f t="shared" si="254"/>
        <v>0</v>
      </c>
      <c r="N4037">
        <f t="shared" si="255"/>
        <v>0</v>
      </c>
      <c r="O4037" cm="1">
        <f t="array" ref="O4037">((IF(C4037=0,INDEX('Solver Setup'!$M$15:$M$19,A4037),INDEX('Solver Setup'!$G$25:$G$52,C4037))-IF(B4037=0,INDEX('Solver Setup'!$L$15:$L$19,A4037),INDEX('Solver Setup'!$G$25:$G$52,B4037)))*1440-IF(B4037=0,0,INDEX('Solver Setup'!$F$25:$F$52,B4037))-H4037+'Solver Setup'!$B$9*(1-F4037))</f>
        <v>1411.6000000000006</v>
      </c>
    </row>
    <row r="4038" spans="1:15" x14ac:dyDescent="0.2">
      <c r="A4038">
        <v>5</v>
      </c>
      <c r="B4038">
        <v>28</v>
      </c>
      <c r="C4038">
        <v>4</v>
      </c>
      <c r="D4038" t="str" cm="1">
        <f t="array" ref="D4038">IF(B4038=0,"Depot",INDEX('Delivery Stops'!$B$2:$B$29,B4038))</f>
        <v>Food Bank</v>
      </c>
      <c r="E4038" t="str" cm="1">
        <f t="array" ref="E4038">IF(C4038=0,"Depot",INDEX('Delivery Stops'!$B$2:$B$29,C4038))</f>
        <v>Furniture Warehouse</v>
      </c>
      <c r="F4038">
        <v>0</v>
      </c>
      <c r="G4038" cm="1">
        <f t="array" ref="G4038">INDEX('Distance Matrix (miles)'!$B$2:$AD$30,B4038+1,C4038+1)</f>
        <v>27.56</v>
      </c>
      <c r="H4038" cm="1">
        <f t="array" ref="H4038">INDEX('Travel Time Matrix (min)'!$B$2:$AD$30,B4038+1,C4038+1)</f>
        <v>41.3</v>
      </c>
      <c r="I4038" cm="1">
        <f t="array" ref="I4038">G4038*(INDEX('Vehicle Fleet'!$D$2:$D$6,A4038)+'Cost Parameters'!$B$2*'Cost Parameters'!$B$3)</f>
        <v>42.894383999999995</v>
      </c>
      <c r="J4038" cm="1">
        <f t="array" ref="J4038">IF(C4038=0,0,INDEX('Delivery Stops'!$D$2:$D$29,C4038))</f>
        <v>186</v>
      </c>
      <c r="K4038">
        <f t="shared" si="252"/>
        <v>0</v>
      </c>
      <c r="L4038">
        <f t="shared" si="253"/>
        <v>0</v>
      </c>
      <c r="M4038">
        <f t="shared" si="254"/>
        <v>0</v>
      </c>
      <c r="N4038">
        <f t="shared" si="255"/>
        <v>0</v>
      </c>
      <c r="O4038" cm="1">
        <f t="array" ref="O4038">((IF(C4038=0,INDEX('Solver Setup'!$M$15:$M$19,A4038),INDEX('Solver Setup'!$G$25:$G$52,C4038))-IF(B4038=0,INDEX('Solver Setup'!$L$15:$L$19,A4038),INDEX('Solver Setup'!$G$25:$G$52,B4038)))*1440-IF(B4038=0,0,INDEX('Solver Setup'!$F$25:$F$52,B4038))-H4038+'Solver Setup'!$B$9*(1-F4038))</f>
        <v>1163.7000000000005</v>
      </c>
    </row>
    <row r="4039" spans="1:15" x14ac:dyDescent="0.2">
      <c r="A4039">
        <v>5</v>
      </c>
      <c r="B4039">
        <v>28</v>
      </c>
      <c r="C4039">
        <v>5</v>
      </c>
      <c r="D4039" t="str" cm="1">
        <f t="array" ref="D4039">IF(B4039=0,"Depot",INDEX('Delivery Stops'!$B$2:$B$29,B4039))</f>
        <v>Food Bank</v>
      </c>
      <c r="E4039" t="str" cm="1">
        <f t="array" ref="E4039">IF(C4039=0,"Depot",INDEX('Delivery Stops'!$B$2:$B$29,C4039))</f>
        <v>Construction Supply</v>
      </c>
      <c r="F4039">
        <v>0</v>
      </c>
      <c r="G4039" cm="1">
        <f t="array" ref="G4039">INDEX('Distance Matrix (miles)'!$B$2:$AD$30,B4039+1,C4039+1)</f>
        <v>28.26</v>
      </c>
      <c r="H4039" cm="1">
        <f t="array" ref="H4039">INDEX('Travel Time Matrix (min)'!$B$2:$AD$30,B4039+1,C4039+1)</f>
        <v>42.4</v>
      </c>
      <c r="I4039" cm="1">
        <f t="array" ref="I4039">G4039*(INDEX('Vehicle Fleet'!$D$2:$D$6,A4039)+'Cost Parameters'!$B$2*'Cost Parameters'!$B$3)</f>
        <v>43.983864000000004</v>
      </c>
      <c r="J4039" cm="1">
        <f t="array" ref="J4039">IF(C4039=0,0,INDEX('Delivery Stops'!$D$2:$D$29,C4039))</f>
        <v>201</v>
      </c>
      <c r="K4039">
        <f t="shared" si="252"/>
        <v>0</v>
      </c>
      <c r="L4039">
        <f t="shared" si="253"/>
        <v>0</v>
      </c>
      <c r="M4039">
        <f t="shared" si="254"/>
        <v>0</v>
      </c>
      <c r="N4039">
        <f t="shared" si="255"/>
        <v>0</v>
      </c>
      <c r="O4039" cm="1">
        <f t="array" ref="O4039">((IF(C4039=0,INDEX('Solver Setup'!$M$15:$M$19,A4039),INDEX('Solver Setup'!$G$25:$G$52,C4039))-IF(B4039=0,INDEX('Solver Setup'!$L$15:$L$19,A4039),INDEX('Solver Setup'!$G$25:$G$52,B4039)))*1440-IF(B4039=0,0,INDEX('Solver Setup'!$F$25:$F$52,B4039))-H4039+'Solver Setup'!$B$9*(1-F4039))</f>
        <v>1372.6</v>
      </c>
    </row>
    <row r="4040" spans="1:15" x14ac:dyDescent="0.2">
      <c r="A4040">
        <v>5</v>
      </c>
      <c r="B4040">
        <v>28</v>
      </c>
      <c r="C4040">
        <v>6</v>
      </c>
      <c r="D4040" t="str" cm="1">
        <f t="array" ref="D4040">IF(B4040=0,"Depot",INDEX('Delivery Stops'!$B$2:$B$29,B4040))</f>
        <v>Food Bank</v>
      </c>
      <c r="E4040" t="str" cm="1">
        <f t="array" ref="E4040">IF(C4040=0,"Depot",INDEX('Delivery Stops'!$B$2:$B$29,C4040))</f>
        <v>Farm Supply</v>
      </c>
      <c r="F4040">
        <v>0</v>
      </c>
      <c r="G4040" cm="1">
        <f t="array" ref="G4040">INDEX('Distance Matrix (miles)'!$B$2:$AD$30,B4040+1,C4040+1)</f>
        <v>22.85</v>
      </c>
      <c r="H4040" cm="1">
        <f t="array" ref="H4040">INDEX('Travel Time Matrix (min)'!$B$2:$AD$30,B4040+1,C4040+1)</f>
        <v>34.299999999999997</v>
      </c>
      <c r="I4040" cm="1">
        <f t="array" ref="I4040">G4040*(INDEX('Vehicle Fleet'!$D$2:$D$6,A4040)+'Cost Parameters'!$B$2*'Cost Parameters'!$B$3)</f>
        <v>35.563740000000003</v>
      </c>
      <c r="J4040" cm="1">
        <f t="array" ref="J4040">IF(C4040=0,0,INDEX('Delivery Stops'!$D$2:$D$29,C4040))</f>
        <v>162</v>
      </c>
      <c r="K4040">
        <f t="shared" si="252"/>
        <v>0</v>
      </c>
      <c r="L4040">
        <f t="shared" si="253"/>
        <v>0</v>
      </c>
      <c r="M4040">
        <f t="shared" si="254"/>
        <v>0</v>
      </c>
      <c r="N4040">
        <f t="shared" si="255"/>
        <v>0</v>
      </c>
      <c r="O4040" cm="1">
        <f t="array" ref="O4040">((IF(C4040=0,INDEX('Solver Setup'!$M$15:$M$19,A4040),INDEX('Solver Setup'!$G$25:$G$52,C4040))-IF(B4040=0,INDEX('Solver Setup'!$L$15:$L$19,A4040),INDEX('Solver Setup'!$G$25:$G$52,B4040)))*1440-IF(B4040=0,0,INDEX('Solver Setup'!$F$25:$F$52,B4040))-H4040+'Solver Setup'!$B$9*(1-F4040))</f>
        <v>1485.7000000000005</v>
      </c>
    </row>
    <row r="4041" spans="1:15" x14ac:dyDescent="0.2">
      <c r="A4041">
        <v>5</v>
      </c>
      <c r="B4041">
        <v>28</v>
      </c>
      <c r="C4041">
        <v>7</v>
      </c>
      <c r="D4041" t="str" cm="1">
        <f t="array" ref="D4041">IF(B4041=0,"Depot",INDEX('Delivery Stops'!$B$2:$B$29,B4041))</f>
        <v>Food Bank</v>
      </c>
      <c r="E4041" t="str" cm="1">
        <f t="array" ref="E4041">IF(C4041=0,"Depot",INDEX('Delivery Stops'!$B$2:$B$29,C4041))</f>
        <v>Fish Market</v>
      </c>
      <c r="F4041">
        <v>0</v>
      </c>
      <c r="G4041" cm="1">
        <f t="array" ref="G4041">INDEX('Distance Matrix (miles)'!$B$2:$AD$30,B4041+1,C4041+1)</f>
        <v>14.49</v>
      </c>
      <c r="H4041" cm="1">
        <f t="array" ref="H4041">INDEX('Travel Time Matrix (min)'!$B$2:$AD$30,B4041+1,C4041+1)</f>
        <v>21.7</v>
      </c>
      <c r="I4041" cm="1">
        <f t="array" ref="I4041">G4041*(INDEX('Vehicle Fleet'!$D$2:$D$6,A4041)+'Cost Parameters'!$B$2*'Cost Parameters'!$B$3)</f>
        <v>22.552236000000001</v>
      </c>
      <c r="J4041" cm="1">
        <f t="array" ref="J4041">IF(C4041=0,0,INDEX('Delivery Stops'!$D$2:$D$29,C4041))</f>
        <v>133</v>
      </c>
      <c r="K4041">
        <f t="shared" si="252"/>
        <v>0</v>
      </c>
      <c r="L4041">
        <f t="shared" si="253"/>
        <v>0</v>
      </c>
      <c r="M4041">
        <f t="shared" si="254"/>
        <v>0</v>
      </c>
      <c r="N4041">
        <f t="shared" si="255"/>
        <v>0</v>
      </c>
      <c r="O4041" cm="1">
        <f t="array" ref="O4041">((IF(C4041=0,INDEX('Solver Setup'!$M$15:$M$19,A4041),INDEX('Solver Setup'!$G$25:$G$52,C4041))-IF(B4041=0,INDEX('Solver Setup'!$L$15:$L$19,A4041),INDEX('Solver Setup'!$G$25:$G$52,B4041)))*1440-IF(B4041=0,0,INDEX('Solver Setup'!$F$25:$F$52,B4041))-H4041+'Solver Setup'!$B$9*(1-F4041))</f>
        <v>1363.3000000000004</v>
      </c>
    </row>
    <row r="4042" spans="1:15" x14ac:dyDescent="0.2">
      <c r="A4042">
        <v>5</v>
      </c>
      <c r="B4042">
        <v>28</v>
      </c>
      <c r="C4042">
        <v>8</v>
      </c>
      <c r="D4042" t="str" cm="1">
        <f t="array" ref="D4042">IF(B4042=0,"Depot",INDEX('Delivery Stops'!$B$2:$B$29,B4042))</f>
        <v>Food Bank</v>
      </c>
      <c r="E4042" t="str" cm="1">
        <f t="array" ref="E4042">IF(C4042=0,"Depot",INDEX('Delivery Stops'!$B$2:$B$29,C4042))</f>
        <v>Swimming Pool Supply</v>
      </c>
      <c r="F4042">
        <v>0</v>
      </c>
      <c r="G4042" cm="1">
        <f t="array" ref="G4042">INDEX('Distance Matrix (miles)'!$B$2:$AD$30,B4042+1,C4042+1)</f>
        <v>44.87</v>
      </c>
      <c r="H4042" cm="1">
        <f t="array" ref="H4042">INDEX('Travel Time Matrix (min)'!$B$2:$AD$30,B4042+1,C4042+1)</f>
        <v>67.3</v>
      </c>
      <c r="I4042" cm="1">
        <f t="array" ref="I4042">G4042*(INDEX('Vehicle Fleet'!$D$2:$D$6,A4042)+'Cost Parameters'!$B$2*'Cost Parameters'!$B$3)</f>
        <v>69.835667999999998</v>
      </c>
      <c r="J4042" cm="1">
        <f t="array" ref="J4042">IF(C4042=0,0,INDEX('Delivery Stops'!$D$2:$D$29,C4042))</f>
        <v>285</v>
      </c>
      <c r="K4042">
        <f t="shared" si="252"/>
        <v>0</v>
      </c>
      <c r="L4042">
        <f t="shared" si="253"/>
        <v>0</v>
      </c>
      <c r="M4042">
        <f t="shared" si="254"/>
        <v>0</v>
      </c>
      <c r="N4042">
        <f t="shared" si="255"/>
        <v>0</v>
      </c>
      <c r="O4042" cm="1">
        <f t="array" ref="O4042">((IF(C4042=0,INDEX('Solver Setup'!$M$15:$M$19,A4042),INDEX('Solver Setup'!$G$25:$G$52,C4042))-IF(B4042=0,INDEX('Solver Setup'!$L$15:$L$19,A4042),INDEX('Solver Setup'!$G$25:$G$52,B4042)))*1440-IF(B4042=0,0,INDEX('Solver Setup'!$F$25:$F$52,B4042))-H4042+'Solver Setup'!$B$9*(1-F4042))</f>
        <v>1527.7</v>
      </c>
    </row>
    <row r="4043" spans="1:15" x14ac:dyDescent="0.2">
      <c r="A4043">
        <v>5</v>
      </c>
      <c r="B4043">
        <v>28</v>
      </c>
      <c r="C4043">
        <v>9</v>
      </c>
      <c r="D4043" t="str" cm="1">
        <f t="array" ref="D4043">IF(B4043=0,"Depot",INDEX('Delivery Stops'!$B$2:$B$29,B4043))</f>
        <v>Food Bank</v>
      </c>
      <c r="E4043" t="str" cm="1">
        <f t="array" ref="E4043">IF(C4043=0,"Depot",INDEX('Delivery Stops'!$B$2:$B$29,C4043))</f>
        <v>Dry Cleaners</v>
      </c>
      <c r="F4043">
        <v>0</v>
      </c>
      <c r="G4043" cm="1">
        <f t="array" ref="G4043">INDEX('Distance Matrix (miles)'!$B$2:$AD$30,B4043+1,C4043+1)</f>
        <v>35.89</v>
      </c>
      <c r="H4043" cm="1">
        <f t="array" ref="H4043">INDEX('Travel Time Matrix (min)'!$B$2:$AD$30,B4043+1,C4043+1)</f>
        <v>53.8</v>
      </c>
      <c r="I4043" cm="1">
        <f t="array" ref="I4043">G4043*(INDEX('Vehicle Fleet'!$D$2:$D$6,A4043)+'Cost Parameters'!$B$2*'Cost Parameters'!$B$3)</f>
        <v>55.859196000000004</v>
      </c>
      <c r="J4043" cm="1">
        <f t="array" ref="J4043">IF(C4043=0,0,INDEX('Delivery Stops'!$D$2:$D$29,C4043))</f>
        <v>24</v>
      </c>
      <c r="K4043">
        <f t="shared" si="252"/>
        <v>0</v>
      </c>
      <c r="L4043">
        <f t="shared" si="253"/>
        <v>0</v>
      </c>
      <c r="M4043">
        <f t="shared" si="254"/>
        <v>0</v>
      </c>
      <c r="N4043">
        <f t="shared" si="255"/>
        <v>0</v>
      </c>
      <c r="O4043" cm="1">
        <f t="array" ref="O4043">((IF(C4043=0,INDEX('Solver Setup'!$M$15:$M$19,A4043),INDEX('Solver Setup'!$G$25:$G$52,C4043))-IF(B4043=0,INDEX('Solver Setup'!$L$15:$L$19,A4043),INDEX('Solver Setup'!$G$25:$G$52,B4043)))*1440-IF(B4043=0,0,INDEX('Solver Setup'!$F$25:$F$52,B4043))-H4043+'Solver Setup'!$B$9*(1-F4043))</f>
        <v>1196.2000000000005</v>
      </c>
    </row>
    <row r="4044" spans="1:15" x14ac:dyDescent="0.2">
      <c r="A4044">
        <v>5</v>
      </c>
      <c r="B4044">
        <v>28</v>
      </c>
      <c r="C4044">
        <v>10</v>
      </c>
      <c r="D4044" t="str" cm="1">
        <f t="array" ref="D4044">IF(B4044=0,"Depot",INDEX('Delivery Stops'!$B$2:$B$29,B4044))</f>
        <v>Food Bank</v>
      </c>
      <c r="E4044" t="str" cm="1">
        <f t="array" ref="E4044">IF(C4044=0,"Depot",INDEX('Delivery Stops'!$B$2:$B$29,C4044))</f>
        <v>Furniture Warehouse</v>
      </c>
      <c r="F4044">
        <v>0</v>
      </c>
      <c r="G4044" cm="1">
        <f t="array" ref="G4044">INDEX('Distance Matrix (miles)'!$B$2:$AD$30,B4044+1,C4044+1)</f>
        <v>17.25</v>
      </c>
      <c r="H4044" cm="1">
        <f t="array" ref="H4044">INDEX('Travel Time Matrix (min)'!$B$2:$AD$30,B4044+1,C4044+1)</f>
        <v>25.9</v>
      </c>
      <c r="I4044" cm="1">
        <f t="array" ref="I4044">G4044*(INDEX('Vehicle Fleet'!$D$2:$D$6,A4044)+'Cost Parameters'!$B$2*'Cost Parameters'!$B$3)</f>
        <v>26.847899999999999</v>
      </c>
      <c r="J4044" cm="1">
        <f t="array" ref="J4044">IF(C4044=0,0,INDEX('Delivery Stops'!$D$2:$D$29,C4044))</f>
        <v>89</v>
      </c>
      <c r="K4044">
        <f t="shared" si="252"/>
        <v>0</v>
      </c>
      <c r="L4044">
        <f t="shared" si="253"/>
        <v>0</v>
      </c>
      <c r="M4044">
        <f t="shared" si="254"/>
        <v>0</v>
      </c>
      <c r="N4044">
        <f t="shared" si="255"/>
        <v>0</v>
      </c>
      <c r="O4044" cm="1">
        <f t="array" ref="O4044">((IF(C4044=0,INDEX('Solver Setup'!$M$15:$M$19,A4044),INDEX('Solver Setup'!$G$25:$G$52,C4044))-IF(B4044=0,INDEX('Solver Setup'!$L$15:$L$19,A4044),INDEX('Solver Setup'!$G$25:$G$52,B4044)))*1440-IF(B4044=0,0,INDEX('Solver Setup'!$F$25:$F$52,B4044))-H4044+'Solver Setup'!$B$9*(1-F4044))</f>
        <v>1299.0999999999999</v>
      </c>
    </row>
    <row r="4045" spans="1:15" x14ac:dyDescent="0.2">
      <c r="A4045">
        <v>5</v>
      </c>
      <c r="B4045">
        <v>28</v>
      </c>
      <c r="C4045">
        <v>11</v>
      </c>
      <c r="D4045" t="str" cm="1">
        <f t="array" ref="D4045">IF(B4045=0,"Depot",INDEX('Delivery Stops'!$B$2:$B$29,B4045))</f>
        <v>Food Bank</v>
      </c>
      <c r="E4045" t="str" cm="1">
        <f t="array" ref="E4045">IF(C4045=0,"Depot",INDEX('Delivery Stops'!$B$2:$B$29,C4045))</f>
        <v>Pet Hospital</v>
      </c>
      <c r="F4045">
        <v>0</v>
      </c>
      <c r="G4045" cm="1">
        <f t="array" ref="G4045">INDEX('Distance Matrix (miles)'!$B$2:$AD$30,B4045+1,C4045+1)</f>
        <v>23.63</v>
      </c>
      <c r="H4045" cm="1">
        <f t="array" ref="H4045">INDEX('Travel Time Matrix (min)'!$B$2:$AD$30,B4045+1,C4045+1)</f>
        <v>35.4</v>
      </c>
      <c r="I4045" cm="1">
        <f t="array" ref="I4045">G4045*(INDEX('Vehicle Fleet'!$D$2:$D$6,A4045)+'Cost Parameters'!$B$2*'Cost Parameters'!$B$3)</f>
        <v>36.777732</v>
      </c>
      <c r="J4045" cm="1">
        <f t="array" ref="J4045">IF(C4045=0,0,INDEX('Delivery Stops'!$D$2:$D$29,C4045))</f>
        <v>108</v>
      </c>
      <c r="K4045">
        <f t="shared" si="252"/>
        <v>0</v>
      </c>
      <c r="L4045">
        <f t="shared" si="253"/>
        <v>0</v>
      </c>
      <c r="M4045">
        <f t="shared" si="254"/>
        <v>0</v>
      </c>
      <c r="N4045">
        <f t="shared" si="255"/>
        <v>0</v>
      </c>
      <c r="O4045" cm="1">
        <f t="array" ref="O4045">((IF(C4045=0,INDEX('Solver Setup'!$M$15:$M$19,A4045),INDEX('Solver Setup'!$G$25:$G$52,C4045))-IF(B4045=0,INDEX('Solver Setup'!$L$15:$L$19,A4045),INDEX('Solver Setup'!$G$25:$G$52,B4045)))*1440-IF(B4045=0,0,INDEX('Solver Setup'!$F$25:$F$52,B4045))-H4045+'Solver Setup'!$B$9*(1-F4045))</f>
        <v>1214.6000000000006</v>
      </c>
    </row>
    <row r="4046" spans="1:15" x14ac:dyDescent="0.2">
      <c r="A4046">
        <v>5</v>
      </c>
      <c r="B4046">
        <v>28</v>
      </c>
      <c r="C4046">
        <v>12</v>
      </c>
      <c r="D4046" t="str" cm="1">
        <f t="array" ref="D4046">IF(B4046=0,"Depot",INDEX('Delivery Stops'!$B$2:$B$29,B4046))</f>
        <v>Food Bank</v>
      </c>
      <c r="E4046" t="str" cm="1">
        <f t="array" ref="E4046">IF(C4046=0,"Depot",INDEX('Delivery Stops'!$B$2:$B$29,C4046))</f>
        <v>Tech Solutions Inc</v>
      </c>
      <c r="F4046">
        <v>0</v>
      </c>
      <c r="G4046" cm="1">
        <f t="array" ref="G4046">INDEX('Distance Matrix (miles)'!$B$2:$AD$30,B4046+1,C4046+1)</f>
        <v>17.29</v>
      </c>
      <c r="H4046" cm="1">
        <f t="array" ref="H4046">INDEX('Travel Time Matrix (min)'!$B$2:$AD$30,B4046+1,C4046+1)</f>
        <v>25.9</v>
      </c>
      <c r="I4046" cm="1">
        <f t="array" ref="I4046">G4046*(INDEX('Vehicle Fleet'!$D$2:$D$6,A4046)+'Cost Parameters'!$B$2*'Cost Parameters'!$B$3)</f>
        <v>26.910155999999997</v>
      </c>
      <c r="J4046" cm="1">
        <f t="array" ref="J4046">IF(C4046=0,0,INDEX('Delivery Stops'!$D$2:$D$29,C4046))</f>
        <v>150</v>
      </c>
      <c r="K4046">
        <f t="shared" si="252"/>
        <v>0</v>
      </c>
      <c r="L4046">
        <f t="shared" si="253"/>
        <v>0</v>
      </c>
      <c r="M4046">
        <f t="shared" si="254"/>
        <v>0</v>
      </c>
      <c r="N4046">
        <f t="shared" si="255"/>
        <v>0</v>
      </c>
      <c r="O4046" cm="1">
        <f t="array" ref="O4046">((IF(C4046=0,INDEX('Solver Setup'!$M$15:$M$19,A4046),INDEX('Solver Setup'!$G$25:$G$52,C4046))-IF(B4046=0,INDEX('Solver Setup'!$L$15:$L$19,A4046),INDEX('Solver Setup'!$G$25:$G$52,B4046)))*1440-IF(B4046=0,0,INDEX('Solver Setup'!$F$25:$F$52,B4046))-H4046+'Solver Setup'!$B$9*(1-F4046))</f>
        <v>1179.1000000000006</v>
      </c>
    </row>
    <row r="4047" spans="1:15" x14ac:dyDescent="0.2">
      <c r="A4047">
        <v>5</v>
      </c>
      <c r="B4047">
        <v>28</v>
      </c>
      <c r="C4047">
        <v>13</v>
      </c>
      <c r="D4047" t="str" cm="1">
        <f t="array" ref="D4047">IF(B4047=0,"Depot",INDEX('Delivery Stops'!$B$2:$B$29,B4047))</f>
        <v>Food Bank</v>
      </c>
      <c r="E4047" t="str" cm="1">
        <f t="array" ref="E4047">IF(C4047=0,"Depot",INDEX('Delivery Stops'!$B$2:$B$29,C4047))</f>
        <v>Tech Solutions Inc</v>
      </c>
      <c r="F4047">
        <v>0</v>
      </c>
      <c r="G4047" cm="1">
        <f t="array" ref="G4047">INDEX('Distance Matrix (miles)'!$B$2:$AD$30,B4047+1,C4047+1)</f>
        <v>3.8</v>
      </c>
      <c r="H4047" cm="1">
        <f t="array" ref="H4047">INDEX('Travel Time Matrix (min)'!$B$2:$AD$30,B4047+1,C4047+1)</f>
        <v>5.7</v>
      </c>
      <c r="I4047" cm="1">
        <f t="array" ref="I4047">G4047*(INDEX('Vehicle Fleet'!$D$2:$D$6,A4047)+'Cost Parameters'!$B$2*'Cost Parameters'!$B$3)</f>
        <v>5.91432</v>
      </c>
      <c r="J4047" cm="1">
        <f t="array" ref="J4047">IF(C4047=0,0,INDEX('Delivery Stops'!$D$2:$D$29,C4047))</f>
        <v>38</v>
      </c>
      <c r="K4047">
        <f t="shared" si="252"/>
        <v>0</v>
      </c>
      <c r="L4047">
        <f t="shared" si="253"/>
        <v>0</v>
      </c>
      <c r="M4047">
        <f t="shared" si="254"/>
        <v>0</v>
      </c>
      <c r="N4047">
        <f t="shared" si="255"/>
        <v>0</v>
      </c>
      <c r="O4047" cm="1">
        <f t="array" ref="O4047">((IF(C4047=0,INDEX('Solver Setup'!$M$15:$M$19,A4047),INDEX('Solver Setup'!$G$25:$G$52,C4047))-IF(B4047=0,INDEX('Solver Setup'!$L$15:$L$19,A4047),INDEX('Solver Setup'!$G$25:$G$52,B4047)))*1440-IF(B4047=0,0,INDEX('Solver Setup'!$F$25:$F$52,B4047))-H4047+'Solver Setup'!$B$9*(1-F4047))</f>
        <v>1094.3</v>
      </c>
    </row>
    <row r="4048" spans="1:15" x14ac:dyDescent="0.2">
      <c r="A4048">
        <v>5</v>
      </c>
      <c r="B4048">
        <v>28</v>
      </c>
      <c r="C4048">
        <v>14</v>
      </c>
      <c r="D4048" t="str" cm="1">
        <f t="array" ref="D4048">IF(B4048=0,"Depot",INDEX('Delivery Stops'!$B$2:$B$29,B4048))</f>
        <v>Food Bank</v>
      </c>
      <c r="E4048" t="str" cm="1">
        <f t="array" ref="E4048">IF(C4048=0,"Depot",INDEX('Delivery Stops'!$B$2:$B$29,C4048))</f>
        <v>Sunrise Senior Living</v>
      </c>
      <c r="F4048">
        <v>0</v>
      </c>
      <c r="G4048" cm="1">
        <f t="array" ref="G4048">INDEX('Distance Matrix (miles)'!$B$2:$AD$30,B4048+1,C4048+1)</f>
        <v>20.72</v>
      </c>
      <c r="H4048" cm="1">
        <f t="array" ref="H4048">INDEX('Travel Time Matrix (min)'!$B$2:$AD$30,B4048+1,C4048+1)</f>
        <v>31.1</v>
      </c>
      <c r="I4048" cm="1">
        <f t="array" ref="I4048">G4048*(INDEX('Vehicle Fleet'!$D$2:$D$6,A4048)+'Cost Parameters'!$B$2*'Cost Parameters'!$B$3)</f>
        <v>32.248607999999997</v>
      </c>
      <c r="J4048" cm="1">
        <f t="array" ref="J4048">IF(C4048=0,0,INDEX('Delivery Stops'!$D$2:$D$29,C4048))</f>
        <v>249</v>
      </c>
      <c r="K4048">
        <f t="shared" si="252"/>
        <v>0</v>
      </c>
      <c r="L4048">
        <f t="shared" si="253"/>
        <v>0</v>
      </c>
      <c r="M4048">
        <f t="shared" si="254"/>
        <v>0</v>
      </c>
      <c r="N4048">
        <f t="shared" si="255"/>
        <v>0</v>
      </c>
      <c r="O4048" cm="1">
        <f t="array" ref="O4048">((IF(C4048=0,INDEX('Solver Setup'!$M$15:$M$19,A4048),INDEX('Solver Setup'!$G$25:$G$52,C4048))-IF(B4048=0,INDEX('Solver Setup'!$L$15:$L$19,A4048),INDEX('Solver Setup'!$G$25:$G$52,B4048)))*1440-IF(B4048=0,0,INDEX('Solver Setup'!$F$25:$F$52,B4048))-H4048+'Solver Setup'!$B$9*(1-F4048))</f>
        <v>1518.9</v>
      </c>
    </row>
    <row r="4049" spans="1:15" x14ac:dyDescent="0.2">
      <c r="A4049">
        <v>5</v>
      </c>
      <c r="B4049">
        <v>28</v>
      </c>
      <c r="C4049">
        <v>15</v>
      </c>
      <c r="D4049" t="str" cm="1">
        <f t="array" ref="D4049">IF(B4049=0,"Depot",INDEX('Delivery Stops'!$B$2:$B$29,B4049))</f>
        <v>Food Bank</v>
      </c>
      <c r="E4049" t="str" cm="1">
        <f t="array" ref="E4049">IF(C4049=0,"Depot",INDEX('Delivery Stops'!$B$2:$B$29,C4049))</f>
        <v>Electronics Outlet</v>
      </c>
      <c r="F4049">
        <v>0</v>
      </c>
      <c r="G4049" cm="1">
        <f t="array" ref="G4049">INDEX('Distance Matrix (miles)'!$B$2:$AD$30,B4049+1,C4049+1)</f>
        <v>22.13</v>
      </c>
      <c r="H4049" cm="1">
        <f t="array" ref="H4049">INDEX('Travel Time Matrix (min)'!$B$2:$AD$30,B4049+1,C4049+1)</f>
        <v>33.200000000000003</v>
      </c>
      <c r="I4049" cm="1">
        <f t="array" ref="I4049">G4049*(INDEX('Vehicle Fleet'!$D$2:$D$6,A4049)+'Cost Parameters'!$B$2*'Cost Parameters'!$B$3)</f>
        <v>34.443131999999999</v>
      </c>
      <c r="J4049" cm="1">
        <f t="array" ref="J4049">IF(C4049=0,0,INDEX('Delivery Stops'!$D$2:$D$29,C4049))</f>
        <v>72</v>
      </c>
      <c r="K4049">
        <f t="shared" si="252"/>
        <v>0</v>
      </c>
      <c r="L4049">
        <f t="shared" si="253"/>
        <v>0</v>
      </c>
      <c r="M4049">
        <f t="shared" si="254"/>
        <v>0</v>
      </c>
      <c r="N4049">
        <f t="shared" si="255"/>
        <v>0</v>
      </c>
      <c r="O4049" cm="1">
        <f t="array" ref="O4049">((IF(C4049=0,INDEX('Solver Setup'!$M$15:$M$19,A4049),INDEX('Solver Setup'!$G$25:$G$52,C4049))-IF(B4049=0,INDEX('Solver Setup'!$L$15:$L$19,A4049),INDEX('Solver Setup'!$G$25:$G$52,B4049)))*1440-IF(B4049=0,0,INDEX('Solver Setup'!$F$25:$F$52,B4049))-H4049+'Solver Setup'!$B$9*(1-F4049))</f>
        <v>1081.8000000000006</v>
      </c>
    </row>
    <row r="4050" spans="1:15" x14ac:dyDescent="0.2">
      <c r="A4050">
        <v>5</v>
      </c>
      <c r="B4050">
        <v>28</v>
      </c>
      <c r="C4050">
        <v>16</v>
      </c>
      <c r="D4050" t="str" cm="1">
        <f t="array" ref="D4050">IF(B4050=0,"Depot",INDEX('Delivery Stops'!$B$2:$B$29,B4050))</f>
        <v>Food Bank</v>
      </c>
      <c r="E4050" t="str" cm="1">
        <f t="array" ref="E4050">IF(C4050=0,"Depot",INDEX('Delivery Stops'!$B$2:$B$29,C4050))</f>
        <v>Bookstore</v>
      </c>
      <c r="F4050">
        <v>0</v>
      </c>
      <c r="G4050" cm="1">
        <f t="array" ref="G4050">INDEX('Distance Matrix (miles)'!$B$2:$AD$30,B4050+1,C4050+1)</f>
        <v>19</v>
      </c>
      <c r="H4050" cm="1">
        <f t="array" ref="H4050">INDEX('Travel Time Matrix (min)'!$B$2:$AD$30,B4050+1,C4050+1)</f>
        <v>28.5</v>
      </c>
      <c r="I4050" cm="1">
        <f t="array" ref="I4050">G4050*(INDEX('Vehicle Fleet'!$D$2:$D$6,A4050)+'Cost Parameters'!$B$2*'Cost Parameters'!$B$3)</f>
        <v>29.5716</v>
      </c>
      <c r="J4050" cm="1">
        <f t="array" ref="J4050">IF(C4050=0,0,INDEX('Delivery Stops'!$D$2:$D$29,C4050))</f>
        <v>152</v>
      </c>
      <c r="K4050">
        <f t="shared" si="252"/>
        <v>0</v>
      </c>
      <c r="L4050">
        <f t="shared" si="253"/>
        <v>0</v>
      </c>
      <c r="M4050">
        <f t="shared" si="254"/>
        <v>0</v>
      </c>
      <c r="N4050">
        <f t="shared" si="255"/>
        <v>0</v>
      </c>
      <c r="O4050" cm="1">
        <f t="array" ref="O4050">((IF(C4050=0,INDEX('Solver Setup'!$M$15:$M$19,A4050),INDEX('Solver Setup'!$G$25:$G$52,C4050))-IF(B4050=0,INDEX('Solver Setup'!$L$15:$L$19,A4050),INDEX('Solver Setup'!$G$25:$G$52,B4050)))*1440-IF(B4050=0,0,INDEX('Solver Setup'!$F$25:$F$52,B4050))-H4050+'Solver Setup'!$B$9*(1-F4050))</f>
        <v>1326.5000000000009</v>
      </c>
    </row>
    <row r="4051" spans="1:15" x14ac:dyDescent="0.2">
      <c r="A4051">
        <v>5</v>
      </c>
      <c r="B4051">
        <v>28</v>
      </c>
      <c r="C4051">
        <v>17</v>
      </c>
      <c r="D4051" t="str" cm="1">
        <f t="array" ref="D4051">IF(B4051=0,"Depot",INDEX('Delivery Stops'!$B$2:$B$29,B4051))</f>
        <v>Food Bank</v>
      </c>
      <c r="E4051" t="str" cm="1">
        <f t="array" ref="E4051">IF(C4051=0,"Depot",INDEX('Delivery Stops'!$B$2:$B$29,C4051))</f>
        <v>Veterinary Clinic</v>
      </c>
      <c r="F4051">
        <v>0</v>
      </c>
      <c r="G4051" cm="1">
        <f t="array" ref="G4051">INDEX('Distance Matrix (miles)'!$B$2:$AD$30,B4051+1,C4051+1)</f>
        <v>23.28</v>
      </c>
      <c r="H4051" cm="1">
        <f t="array" ref="H4051">INDEX('Travel Time Matrix (min)'!$B$2:$AD$30,B4051+1,C4051+1)</f>
        <v>34.9</v>
      </c>
      <c r="I4051" cm="1">
        <f t="array" ref="I4051">G4051*(INDEX('Vehicle Fleet'!$D$2:$D$6,A4051)+'Cost Parameters'!$B$2*'Cost Parameters'!$B$3)</f>
        <v>36.232992000000003</v>
      </c>
      <c r="J4051" cm="1">
        <f t="array" ref="J4051">IF(C4051=0,0,INDEX('Delivery Stops'!$D$2:$D$29,C4051))</f>
        <v>102</v>
      </c>
      <c r="K4051">
        <f t="shared" si="252"/>
        <v>0</v>
      </c>
      <c r="L4051">
        <f t="shared" si="253"/>
        <v>0</v>
      </c>
      <c r="M4051">
        <f t="shared" si="254"/>
        <v>0</v>
      </c>
      <c r="N4051">
        <f t="shared" si="255"/>
        <v>0</v>
      </c>
      <c r="O4051" cm="1">
        <f t="array" ref="O4051">((IF(C4051=0,INDEX('Solver Setup'!$M$15:$M$19,A4051),INDEX('Solver Setup'!$G$25:$G$52,C4051))-IF(B4051=0,INDEX('Solver Setup'!$L$15:$L$19,A4051),INDEX('Solver Setup'!$G$25:$G$52,B4051)))*1440-IF(B4051=0,0,INDEX('Solver Setup'!$F$25:$F$52,B4051))-H4051+'Solver Setup'!$B$9*(1-F4051))</f>
        <v>1155.0999999999999</v>
      </c>
    </row>
    <row r="4052" spans="1:15" x14ac:dyDescent="0.2">
      <c r="A4052">
        <v>5</v>
      </c>
      <c r="B4052">
        <v>28</v>
      </c>
      <c r="C4052">
        <v>18</v>
      </c>
      <c r="D4052" t="str" cm="1">
        <f t="array" ref="D4052">IF(B4052=0,"Depot",INDEX('Delivery Stops'!$B$2:$B$29,B4052))</f>
        <v>Food Bank</v>
      </c>
      <c r="E4052" t="str" cm="1">
        <f t="array" ref="E4052">IF(C4052=0,"Depot",INDEX('Delivery Stops'!$B$2:$B$29,C4052))</f>
        <v>Furniture Warehouse</v>
      </c>
      <c r="F4052">
        <v>0</v>
      </c>
      <c r="G4052" cm="1">
        <f t="array" ref="G4052">INDEX('Distance Matrix (miles)'!$B$2:$AD$30,B4052+1,C4052+1)</f>
        <v>25.74</v>
      </c>
      <c r="H4052" cm="1">
        <f t="array" ref="H4052">INDEX('Travel Time Matrix (min)'!$B$2:$AD$30,B4052+1,C4052+1)</f>
        <v>38.6</v>
      </c>
      <c r="I4052" cm="1">
        <f t="array" ref="I4052">G4052*(INDEX('Vehicle Fleet'!$D$2:$D$6,A4052)+'Cost Parameters'!$B$2*'Cost Parameters'!$B$3)</f>
        <v>40.061735999999996</v>
      </c>
      <c r="J4052" cm="1">
        <f t="array" ref="J4052">IF(C4052=0,0,INDEX('Delivery Stops'!$D$2:$D$29,C4052))</f>
        <v>148</v>
      </c>
      <c r="K4052">
        <f t="shared" si="252"/>
        <v>0</v>
      </c>
      <c r="L4052">
        <f t="shared" si="253"/>
        <v>0</v>
      </c>
      <c r="M4052">
        <f t="shared" si="254"/>
        <v>0</v>
      </c>
      <c r="N4052">
        <f t="shared" si="255"/>
        <v>0</v>
      </c>
      <c r="O4052" cm="1">
        <f t="array" ref="O4052">((IF(C4052=0,INDEX('Solver Setup'!$M$15:$M$19,A4052),INDEX('Solver Setup'!$G$25:$G$52,C4052))-IF(B4052=0,INDEX('Solver Setup'!$L$15:$L$19,A4052),INDEX('Solver Setup'!$G$25:$G$52,B4052)))*1440-IF(B4052=0,0,INDEX('Solver Setup'!$F$25:$F$52,B4052))-H4052+'Solver Setup'!$B$9*(1-F4052))</f>
        <v>1106.4000000000001</v>
      </c>
    </row>
    <row r="4053" spans="1:15" x14ac:dyDescent="0.2">
      <c r="A4053">
        <v>5</v>
      </c>
      <c r="B4053">
        <v>28</v>
      </c>
      <c r="C4053">
        <v>19</v>
      </c>
      <c r="D4053" t="str" cm="1">
        <f t="array" ref="D4053">IF(B4053=0,"Depot",INDEX('Delivery Stops'!$B$2:$B$29,B4053))</f>
        <v>Food Bank</v>
      </c>
      <c r="E4053" t="str" cm="1">
        <f t="array" ref="E4053">IF(C4053=0,"Depot",INDEX('Delivery Stops'!$B$2:$B$29,C4053))</f>
        <v>Music School</v>
      </c>
      <c r="F4053">
        <v>0</v>
      </c>
      <c r="G4053" cm="1">
        <f t="array" ref="G4053">INDEX('Distance Matrix (miles)'!$B$2:$AD$30,B4053+1,C4053+1)</f>
        <v>43.54</v>
      </c>
      <c r="H4053" cm="1">
        <f t="array" ref="H4053">INDEX('Travel Time Matrix (min)'!$B$2:$AD$30,B4053+1,C4053+1)</f>
        <v>65.3</v>
      </c>
      <c r="I4053" cm="1">
        <f t="array" ref="I4053">G4053*(INDEX('Vehicle Fleet'!$D$2:$D$6,A4053)+'Cost Parameters'!$B$2*'Cost Parameters'!$B$3)</f>
        <v>67.765655999999993</v>
      </c>
      <c r="J4053" cm="1">
        <f t="array" ref="J4053">IF(C4053=0,0,INDEX('Delivery Stops'!$D$2:$D$29,C4053))</f>
        <v>97</v>
      </c>
      <c r="K4053">
        <f t="shared" si="252"/>
        <v>0</v>
      </c>
      <c r="L4053">
        <f t="shared" si="253"/>
        <v>0</v>
      </c>
      <c r="M4053">
        <f t="shared" si="254"/>
        <v>0</v>
      </c>
      <c r="N4053">
        <f t="shared" si="255"/>
        <v>0</v>
      </c>
      <c r="O4053" cm="1">
        <f t="array" ref="O4053">((IF(C4053=0,INDEX('Solver Setup'!$M$15:$M$19,A4053),INDEX('Solver Setup'!$G$25:$G$52,C4053))-IF(B4053=0,INDEX('Solver Setup'!$L$15:$L$19,A4053),INDEX('Solver Setup'!$G$25:$G$52,B4053)))*1440-IF(B4053=0,0,INDEX('Solver Setup'!$F$25:$F$52,B4053))-H4053+'Solver Setup'!$B$9*(1-F4053))</f>
        <v>1049.7000000000005</v>
      </c>
    </row>
    <row r="4054" spans="1:15" x14ac:dyDescent="0.2">
      <c r="A4054">
        <v>5</v>
      </c>
      <c r="B4054">
        <v>28</v>
      </c>
      <c r="C4054">
        <v>20</v>
      </c>
      <c r="D4054" t="str" cm="1">
        <f t="array" ref="D4054">IF(B4054=0,"Depot",INDEX('Delivery Stops'!$B$2:$B$29,B4054))</f>
        <v>Food Bank</v>
      </c>
      <c r="E4054" t="str" cm="1">
        <f t="array" ref="E4054">IF(C4054=0,"Depot",INDEX('Delivery Stops'!$B$2:$B$29,C4054))</f>
        <v>Elementary School</v>
      </c>
      <c r="F4054">
        <v>0</v>
      </c>
      <c r="G4054" cm="1">
        <f t="array" ref="G4054">INDEX('Distance Matrix (miles)'!$B$2:$AD$30,B4054+1,C4054+1)</f>
        <v>43.44</v>
      </c>
      <c r="H4054" cm="1">
        <f t="array" ref="H4054">INDEX('Travel Time Matrix (min)'!$B$2:$AD$30,B4054+1,C4054+1)</f>
        <v>65.2</v>
      </c>
      <c r="I4054" cm="1">
        <f t="array" ref="I4054">G4054*(INDEX('Vehicle Fleet'!$D$2:$D$6,A4054)+'Cost Parameters'!$B$2*'Cost Parameters'!$B$3)</f>
        <v>67.610016000000002</v>
      </c>
      <c r="J4054" cm="1">
        <f t="array" ref="J4054">IF(C4054=0,0,INDEX('Delivery Stops'!$D$2:$D$29,C4054))</f>
        <v>71</v>
      </c>
      <c r="K4054">
        <f t="shared" si="252"/>
        <v>0</v>
      </c>
      <c r="L4054">
        <f t="shared" si="253"/>
        <v>0</v>
      </c>
      <c r="M4054">
        <f t="shared" si="254"/>
        <v>0</v>
      </c>
      <c r="N4054">
        <f t="shared" si="255"/>
        <v>0</v>
      </c>
      <c r="O4054" cm="1">
        <f t="array" ref="O4054">((IF(C4054=0,INDEX('Solver Setup'!$M$15:$M$19,A4054),INDEX('Solver Setup'!$G$25:$G$52,C4054))-IF(B4054=0,INDEX('Solver Setup'!$L$15:$L$19,A4054),INDEX('Solver Setup'!$G$25:$G$52,B4054)))*1440-IF(B4054=0,0,INDEX('Solver Setup'!$F$25:$F$52,B4054))-H4054+'Solver Setup'!$B$9*(1-F4054))</f>
        <v>1019.8000000000011</v>
      </c>
    </row>
    <row r="4055" spans="1:15" x14ac:dyDescent="0.2">
      <c r="A4055">
        <v>5</v>
      </c>
      <c r="B4055">
        <v>28</v>
      </c>
      <c r="C4055">
        <v>21</v>
      </c>
      <c r="D4055" t="str" cm="1">
        <f t="array" ref="D4055">IF(B4055=0,"Depot",INDEX('Delivery Stops'!$B$2:$B$29,B4055))</f>
        <v>Food Bank</v>
      </c>
      <c r="E4055" t="str" cm="1">
        <f t="array" ref="E4055">IF(C4055=0,"Depot",INDEX('Delivery Stops'!$B$2:$B$29,C4055))</f>
        <v>Distillery</v>
      </c>
      <c r="F4055">
        <v>0</v>
      </c>
      <c r="G4055" cm="1">
        <f t="array" ref="G4055">INDEX('Distance Matrix (miles)'!$B$2:$AD$30,B4055+1,C4055+1)</f>
        <v>41.95</v>
      </c>
      <c r="H4055" cm="1">
        <f t="array" ref="H4055">INDEX('Travel Time Matrix (min)'!$B$2:$AD$30,B4055+1,C4055+1)</f>
        <v>62.9</v>
      </c>
      <c r="I4055" cm="1">
        <f t="array" ref="I4055">G4055*(INDEX('Vehicle Fleet'!$D$2:$D$6,A4055)+'Cost Parameters'!$B$2*'Cost Parameters'!$B$3)</f>
        <v>65.290980000000005</v>
      </c>
      <c r="J4055" cm="1">
        <f t="array" ref="J4055">IF(C4055=0,0,INDEX('Delivery Stops'!$D$2:$D$29,C4055))</f>
        <v>178</v>
      </c>
      <c r="K4055">
        <f t="shared" si="252"/>
        <v>0</v>
      </c>
      <c r="L4055">
        <f t="shared" si="253"/>
        <v>0</v>
      </c>
      <c r="M4055">
        <f t="shared" si="254"/>
        <v>0</v>
      </c>
      <c r="N4055">
        <f t="shared" si="255"/>
        <v>0</v>
      </c>
      <c r="O4055" cm="1">
        <f t="array" ref="O4055">((IF(C4055=0,INDEX('Solver Setup'!$M$15:$M$19,A4055),INDEX('Solver Setup'!$G$25:$G$52,C4055))-IF(B4055=0,INDEX('Solver Setup'!$L$15:$L$19,A4055),INDEX('Solver Setup'!$G$25:$G$52,B4055)))*1440-IF(B4055=0,0,INDEX('Solver Setup'!$F$25:$F$52,B4055))-H4055+'Solver Setup'!$B$9*(1-F4055))</f>
        <v>1532.1000000000001</v>
      </c>
    </row>
    <row r="4056" spans="1:15" x14ac:dyDescent="0.2">
      <c r="A4056">
        <v>5</v>
      </c>
      <c r="B4056">
        <v>28</v>
      </c>
      <c r="C4056">
        <v>22</v>
      </c>
      <c r="D4056" t="str" cm="1">
        <f t="array" ref="D4056">IF(B4056=0,"Depot",INDEX('Delivery Stops'!$B$2:$B$29,B4056))</f>
        <v>Food Bank</v>
      </c>
      <c r="E4056" t="str" cm="1">
        <f t="array" ref="E4056">IF(C4056=0,"Depot",INDEX('Delivery Stops'!$B$2:$B$29,C4056))</f>
        <v>Brewery</v>
      </c>
      <c r="F4056">
        <v>0</v>
      </c>
      <c r="G4056" cm="1">
        <f t="array" ref="G4056">INDEX('Distance Matrix (miles)'!$B$2:$AD$30,B4056+1,C4056+1)</f>
        <v>2.4900000000000002</v>
      </c>
      <c r="H4056" cm="1">
        <f t="array" ref="H4056">INDEX('Travel Time Matrix (min)'!$B$2:$AD$30,B4056+1,C4056+1)</f>
        <v>3.7</v>
      </c>
      <c r="I4056" cm="1">
        <f t="array" ref="I4056">G4056*(INDEX('Vehicle Fleet'!$D$2:$D$6,A4056)+'Cost Parameters'!$B$2*'Cost Parameters'!$B$3)</f>
        <v>3.8754360000000005</v>
      </c>
      <c r="J4056" cm="1">
        <f t="array" ref="J4056">IF(C4056=0,0,INDEX('Delivery Stops'!$D$2:$D$29,C4056))</f>
        <v>46</v>
      </c>
      <c r="K4056">
        <f t="shared" si="252"/>
        <v>0</v>
      </c>
      <c r="L4056">
        <f t="shared" si="253"/>
        <v>0</v>
      </c>
      <c r="M4056">
        <f t="shared" si="254"/>
        <v>0</v>
      </c>
      <c r="N4056">
        <f t="shared" si="255"/>
        <v>0</v>
      </c>
      <c r="O4056" cm="1">
        <f t="array" ref="O4056">((IF(C4056=0,INDEX('Solver Setup'!$M$15:$M$19,A4056),INDEX('Solver Setup'!$G$25:$G$52,C4056))-IF(B4056=0,INDEX('Solver Setup'!$L$15:$L$19,A4056),INDEX('Solver Setup'!$G$25:$G$52,B4056)))*1440-IF(B4056=0,0,INDEX('Solver Setup'!$F$25:$F$52,B4056))-H4056+'Solver Setup'!$B$9*(1-F4056))</f>
        <v>1441.3000000000009</v>
      </c>
    </row>
    <row r="4057" spans="1:15" x14ac:dyDescent="0.2">
      <c r="A4057">
        <v>5</v>
      </c>
      <c r="B4057">
        <v>28</v>
      </c>
      <c r="C4057">
        <v>23</v>
      </c>
      <c r="D4057" t="str" cm="1">
        <f t="array" ref="D4057">IF(B4057=0,"Depot",INDEX('Delivery Stops'!$B$2:$B$29,B4057))</f>
        <v>Food Bank</v>
      </c>
      <c r="E4057" t="str" cm="1">
        <f t="array" ref="E4057">IF(C4057=0,"Depot",INDEX('Delivery Stops'!$B$2:$B$29,C4057))</f>
        <v>Distillery</v>
      </c>
      <c r="F4057">
        <v>0</v>
      </c>
      <c r="G4057" cm="1">
        <f t="array" ref="G4057">INDEX('Distance Matrix (miles)'!$B$2:$AD$30,B4057+1,C4057+1)</f>
        <v>26.89</v>
      </c>
      <c r="H4057" cm="1">
        <f t="array" ref="H4057">INDEX('Travel Time Matrix (min)'!$B$2:$AD$30,B4057+1,C4057+1)</f>
        <v>40.299999999999997</v>
      </c>
      <c r="I4057" cm="1">
        <f t="array" ref="I4057">G4057*(INDEX('Vehicle Fleet'!$D$2:$D$6,A4057)+'Cost Parameters'!$B$2*'Cost Parameters'!$B$3)</f>
        <v>41.851596000000001</v>
      </c>
      <c r="J4057" cm="1">
        <f t="array" ref="J4057">IF(C4057=0,0,INDEX('Delivery Stops'!$D$2:$D$29,C4057))</f>
        <v>207</v>
      </c>
      <c r="K4057">
        <f t="shared" si="252"/>
        <v>0</v>
      </c>
      <c r="L4057">
        <f t="shared" si="253"/>
        <v>0</v>
      </c>
      <c r="M4057">
        <f t="shared" si="254"/>
        <v>0</v>
      </c>
      <c r="N4057">
        <f t="shared" si="255"/>
        <v>0</v>
      </c>
      <c r="O4057" cm="1">
        <f t="array" ref="O4057">((IF(C4057=0,INDEX('Solver Setup'!$M$15:$M$19,A4057),INDEX('Solver Setup'!$G$25:$G$52,C4057))-IF(B4057=0,INDEX('Solver Setup'!$L$15:$L$19,A4057),INDEX('Solver Setup'!$G$25:$G$52,B4057)))*1440-IF(B4057=0,0,INDEX('Solver Setup'!$F$25:$F$52,B4057))-H4057+'Solver Setup'!$B$9*(1-F4057))</f>
        <v>1299.7000000000005</v>
      </c>
    </row>
    <row r="4058" spans="1:15" x14ac:dyDescent="0.2">
      <c r="A4058">
        <v>5</v>
      </c>
      <c r="B4058">
        <v>28</v>
      </c>
      <c r="C4058">
        <v>24</v>
      </c>
      <c r="D4058" t="str" cm="1">
        <f t="array" ref="D4058">IF(B4058=0,"Depot",INDEX('Delivery Stops'!$B$2:$B$29,B4058))</f>
        <v>Food Bank</v>
      </c>
      <c r="E4058" t="str" cm="1">
        <f t="array" ref="E4058">IF(C4058=0,"Depot",INDEX('Delivery Stops'!$B$2:$B$29,C4058))</f>
        <v>Children's Academy</v>
      </c>
      <c r="F4058">
        <v>0</v>
      </c>
      <c r="G4058" cm="1">
        <f t="array" ref="G4058">INDEX('Distance Matrix (miles)'!$B$2:$AD$30,B4058+1,C4058+1)</f>
        <v>39.81</v>
      </c>
      <c r="H4058" cm="1">
        <f t="array" ref="H4058">INDEX('Travel Time Matrix (min)'!$B$2:$AD$30,B4058+1,C4058+1)</f>
        <v>59.7</v>
      </c>
      <c r="I4058" cm="1">
        <f t="array" ref="I4058">G4058*(INDEX('Vehicle Fleet'!$D$2:$D$6,A4058)+'Cost Parameters'!$B$2*'Cost Parameters'!$B$3)</f>
        <v>61.960284000000001</v>
      </c>
      <c r="J4058" cm="1">
        <f t="array" ref="J4058">IF(C4058=0,0,INDEX('Delivery Stops'!$D$2:$D$29,C4058))</f>
        <v>28</v>
      </c>
      <c r="K4058">
        <f t="shared" si="252"/>
        <v>0</v>
      </c>
      <c r="L4058">
        <f t="shared" si="253"/>
        <v>0</v>
      </c>
      <c r="M4058">
        <f t="shared" si="254"/>
        <v>0</v>
      </c>
      <c r="N4058">
        <f t="shared" si="255"/>
        <v>0</v>
      </c>
      <c r="O4058" cm="1">
        <f t="array" ref="O4058">((IF(C4058=0,INDEX('Solver Setup'!$M$15:$M$19,A4058),INDEX('Solver Setup'!$G$25:$G$52,C4058))-IF(B4058=0,INDEX('Solver Setup'!$L$15:$L$19,A4058),INDEX('Solver Setup'!$G$25:$G$52,B4058)))*1440-IF(B4058=0,0,INDEX('Solver Setup'!$F$25:$F$52,B4058))-H4058+'Solver Setup'!$B$9*(1-F4058))</f>
        <v>1430.3000000000009</v>
      </c>
    </row>
    <row r="4059" spans="1:15" x14ac:dyDescent="0.2">
      <c r="A4059">
        <v>5</v>
      </c>
      <c r="B4059">
        <v>28</v>
      </c>
      <c r="C4059">
        <v>25</v>
      </c>
      <c r="D4059" t="str" cm="1">
        <f t="array" ref="D4059">IF(B4059=0,"Depot",INDEX('Delivery Stops'!$B$2:$B$29,B4059))</f>
        <v>Food Bank</v>
      </c>
      <c r="E4059" t="str" cm="1">
        <f t="array" ref="E4059">IF(C4059=0,"Depot",INDEX('Delivery Stops'!$B$2:$B$29,C4059))</f>
        <v>Public Library</v>
      </c>
      <c r="F4059">
        <v>0</v>
      </c>
      <c r="G4059" cm="1">
        <f t="array" ref="G4059">INDEX('Distance Matrix (miles)'!$B$2:$AD$30,B4059+1,C4059+1)</f>
        <v>14.93</v>
      </c>
      <c r="H4059" cm="1">
        <f t="array" ref="H4059">INDEX('Travel Time Matrix (min)'!$B$2:$AD$30,B4059+1,C4059+1)</f>
        <v>22.4</v>
      </c>
      <c r="I4059" cm="1">
        <f t="array" ref="I4059">G4059*(INDEX('Vehicle Fleet'!$D$2:$D$6,A4059)+'Cost Parameters'!$B$2*'Cost Parameters'!$B$3)</f>
        <v>23.237051999999998</v>
      </c>
      <c r="J4059" cm="1">
        <f t="array" ref="J4059">IF(C4059=0,0,INDEX('Delivery Stops'!$D$2:$D$29,C4059))</f>
        <v>32</v>
      </c>
      <c r="K4059">
        <f t="shared" si="252"/>
        <v>0</v>
      </c>
      <c r="L4059">
        <f t="shared" si="253"/>
        <v>0</v>
      </c>
      <c r="M4059">
        <f t="shared" si="254"/>
        <v>0</v>
      </c>
      <c r="N4059">
        <f t="shared" si="255"/>
        <v>0</v>
      </c>
      <c r="O4059" cm="1">
        <f t="array" ref="O4059">((IF(C4059=0,INDEX('Solver Setup'!$M$15:$M$19,A4059),INDEX('Solver Setup'!$G$25:$G$52,C4059))-IF(B4059=0,INDEX('Solver Setup'!$L$15:$L$19,A4059),INDEX('Solver Setup'!$G$25:$G$52,B4059)))*1440-IF(B4059=0,0,INDEX('Solver Setup'!$F$25:$F$52,B4059))-H4059+'Solver Setup'!$B$9*(1-F4059))</f>
        <v>1377.600000000001</v>
      </c>
    </row>
    <row r="4060" spans="1:15" x14ac:dyDescent="0.2">
      <c r="A4060">
        <v>5</v>
      </c>
      <c r="B4060">
        <v>28</v>
      </c>
      <c r="C4060">
        <v>26</v>
      </c>
      <c r="D4060" t="str" cm="1">
        <f t="array" ref="D4060">IF(B4060=0,"Depot",INDEX('Delivery Stops'!$B$2:$B$29,B4060))</f>
        <v>Food Bank</v>
      </c>
      <c r="E4060" t="str" cm="1">
        <f t="array" ref="E4060">IF(C4060=0,"Depot",INDEX('Delivery Stops'!$B$2:$B$29,C4060))</f>
        <v>Bakery &amp; Cafe</v>
      </c>
      <c r="F4060">
        <v>0</v>
      </c>
      <c r="G4060" cm="1">
        <f t="array" ref="G4060">INDEX('Distance Matrix (miles)'!$B$2:$AD$30,B4060+1,C4060+1)</f>
        <v>19.59</v>
      </c>
      <c r="H4060" cm="1">
        <f t="array" ref="H4060">INDEX('Travel Time Matrix (min)'!$B$2:$AD$30,B4060+1,C4060+1)</f>
        <v>29.4</v>
      </c>
      <c r="I4060" cm="1">
        <f t="array" ref="I4060">G4060*(INDEX('Vehicle Fleet'!$D$2:$D$6,A4060)+'Cost Parameters'!$B$2*'Cost Parameters'!$B$3)</f>
        <v>30.489875999999999</v>
      </c>
      <c r="J4060" cm="1">
        <f t="array" ref="J4060">IF(C4060=0,0,INDEX('Delivery Stops'!$D$2:$D$29,C4060))</f>
        <v>211</v>
      </c>
      <c r="K4060">
        <f t="shared" si="252"/>
        <v>0</v>
      </c>
      <c r="L4060">
        <f t="shared" si="253"/>
        <v>0</v>
      </c>
      <c r="M4060">
        <f t="shared" si="254"/>
        <v>0</v>
      </c>
      <c r="N4060">
        <f t="shared" si="255"/>
        <v>0</v>
      </c>
      <c r="O4060" cm="1">
        <f t="array" ref="O4060">((IF(C4060=0,INDEX('Solver Setup'!$M$15:$M$19,A4060),INDEX('Solver Setup'!$G$25:$G$52,C4060))-IF(B4060=0,INDEX('Solver Setup'!$L$15:$L$19,A4060),INDEX('Solver Setup'!$G$25:$G$52,B4060)))*1440-IF(B4060=0,0,INDEX('Solver Setup'!$F$25:$F$52,B4060))-H4060+'Solver Setup'!$B$9*(1-F4060))</f>
        <v>1445.6000000000006</v>
      </c>
    </row>
    <row r="4061" spans="1:15" x14ac:dyDescent="0.2">
      <c r="A4061">
        <v>5</v>
      </c>
      <c r="B4061">
        <v>28</v>
      </c>
      <c r="C4061">
        <v>27</v>
      </c>
      <c r="D4061" t="str" cm="1">
        <f t="array" ref="D4061">IF(B4061=0,"Depot",INDEX('Delivery Stops'!$B$2:$B$29,B4061))</f>
        <v>Food Bank</v>
      </c>
      <c r="E4061" t="str" cm="1">
        <f t="array" ref="E4061">IF(C4061=0,"Depot",INDEX('Delivery Stops'!$B$2:$B$29,C4061))</f>
        <v>Redstone Elementary School</v>
      </c>
      <c r="F4061">
        <v>0</v>
      </c>
      <c r="G4061" cm="1">
        <f t="array" ref="G4061">INDEX('Distance Matrix (miles)'!$B$2:$AD$30,B4061+1,C4061+1)</f>
        <v>19.989999999999998</v>
      </c>
      <c r="H4061" cm="1">
        <f t="array" ref="H4061">INDEX('Travel Time Matrix (min)'!$B$2:$AD$30,B4061+1,C4061+1)</f>
        <v>30</v>
      </c>
      <c r="I4061" cm="1">
        <f t="array" ref="I4061">G4061*(INDEX('Vehicle Fleet'!$D$2:$D$6,A4061)+'Cost Parameters'!$B$2*'Cost Parameters'!$B$3)</f>
        <v>31.112435999999999</v>
      </c>
      <c r="J4061" cm="1">
        <f t="array" ref="J4061">IF(C4061=0,0,INDEX('Delivery Stops'!$D$2:$D$29,C4061))</f>
        <v>61</v>
      </c>
      <c r="K4061">
        <f t="shared" si="252"/>
        <v>0</v>
      </c>
      <c r="L4061">
        <f t="shared" si="253"/>
        <v>0</v>
      </c>
      <c r="M4061">
        <f t="shared" si="254"/>
        <v>0</v>
      </c>
      <c r="N4061">
        <f t="shared" si="255"/>
        <v>0</v>
      </c>
      <c r="O4061" cm="1">
        <f t="array" ref="O4061">((IF(C4061=0,INDEX('Solver Setup'!$M$15:$M$19,A4061),INDEX('Solver Setup'!$G$25:$G$52,C4061))-IF(B4061=0,INDEX('Solver Setup'!$L$15:$L$19,A4061),INDEX('Solver Setup'!$G$25:$G$52,B4061)))*1440-IF(B4061=0,0,INDEX('Solver Setup'!$F$25:$F$52,B4061))-H4061+'Solver Setup'!$B$9*(1-F4061))</f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Delivery Stops</vt:lpstr>
      <vt:lpstr>Vehicle Fleet</vt:lpstr>
      <vt:lpstr>Depot</vt:lpstr>
      <vt:lpstr>Distance Matrix (miles)</vt:lpstr>
      <vt:lpstr>Travel Time Matrix (min)</vt:lpstr>
      <vt:lpstr>Cost Parameters</vt:lpstr>
      <vt:lpstr>Solver Setup</vt:lpstr>
      <vt:lpstr>Solver Arcs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Xie, Jason</cp:lastModifiedBy>
  <dcterms:created xsi:type="dcterms:W3CDTF">2026-04-12T01:11:34Z</dcterms:created>
  <dcterms:modified xsi:type="dcterms:W3CDTF">2026-04-22T22:28:48Z</dcterms:modified>
</cp:coreProperties>
</file>